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ecretarys\files\Publications and Design Team\OFFICES\Working Papers\Working Paper covers 801-\SWP 845 - Schmelzing\"/>
    </mc:Choice>
  </mc:AlternateContent>
  <workbookProtection workbookAlgorithmName="SHA-512" workbookHashValue="eqwwdI57A1cdpJ/oP7PhUbhiVR+7T16zZZr1+mieIE23DQzHVmSueddNFiAorav6rI1X/rrbJ5w7UbSjf/Qjwg==" workbookSaltValue="r1wpz4fir6N3ZDidSbuwGQ==" workbookSpinCount="100000" lockStructure="1"/>
  <bookViews>
    <workbookView xWindow="-120" yWindow="-120" windowWidth="20730" windowHeight="11160"/>
  </bookViews>
  <sheets>
    <sheet name="0. Contents" sheetId="15" r:id="rId1"/>
    <sheet name="I. Readme, sources" sheetId="12" r:id="rId2"/>
    <sheet name="II. Headline series" sheetId="1" r:id="rId3"/>
    <sheet name="III. GDP shares, 1310-2018" sheetId="10" r:id="rId4"/>
    <sheet name="IV. Country level, 1310-2018" sheetId="7" r:id="rId5"/>
    <sheet name="V. Standard dev., 1329-2018" sheetId="3" r:id="rId6"/>
    <sheet name="VI. R-G variations, 1317-2018" sheetId="4" r:id="rId7"/>
    <sheet name="VII. Neg. rates freq., 1313- " sheetId="9" r:id="rId8"/>
    <sheet name="VIII. Pers. sov. loans, 1312-" sheetId="11" r:id="rId9"/>
    <sheet name="IX. War frequency, 1495-2018" sheetId="14" r:id="rId10"/>
  </sheets>
  <externalReferences>
    <externalReference r:id="rId11"/>
  </externalReferences>
  <definedNames>
    <definedName name="_Hlk17209376" localSheetId="1">'I. Readme, sources'!$B$152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27" i="14" l="1"/>
  <c r="I510" i="14"/>
  <c r="I511" i="14"/>
  <c r="I512" i="14"/>
  <c r="I513" i="14"/>
  <c r="I514" i="14"/>
  <c r="I515" i="14"/>
  <c r="I516" i="14"/>
  <c r="I517" i="14"/>
  <c r="I518" i="14"/>
  <c r="I519" i="14"/>
  <c r="I520" i="14"/>
  <c r="I521" i="14"/>
  <c r="I522" i="14"/>
  <c r="I523" i="14"/>
  <c r="I524" i="14"/>
  <c r="I525" i="14"/>
  <c r="I526" i="14"/>
  <c r="BO15" i="7" l="1"/>
  <c r="BO23" i="7"/>
  <c r="BO31" i="7"/>
  <c r="BO39" i="7"/>
  <c r="BO47" i="7"/>
  <c r="BO55" i="7"/>
  <c r="BO63" i="7"/>
  <c r="BO71" i="7"/>
  <c r="BO79" i="7"/>
  <c r="BO87" i="7"/>
  <c r="BO95" i="7"/>
  <c r="BO103" i="7"/>
  <c r="BO111" i="7"/>
  <c r="BO711" i="7"/>
  <c r="BO712" i="7"/>
  <c r="BM5" i="7"/>
  <c r="BM6" i="7"/>
  <c r="AA5" i="11" s="1"/>
  <c r="BM7" i="7"/>
  <c r="AA6" i="11" s="1"/>
  <c r="BM8" i="7"/>
  <c r="AA7" i="11" s="1"/>
  <c r="BM9" i="7"/>
  <c r="AA8" i="11" s="1"/>
  <c r="BM10" i="7"/>
  <c r="AA9" i="11" s="1"/>
  <c r="BM11" i="7"/>
  <c r="AA10" i="11" s="1"/>
  <c r="BM12" i="7"/>
  <c r="AA11" i="11" s="1"/>
  <c r="BM13" i="7"/>
  <c r="AA12" i="11" s="1"/>
  <c r="BM14" i="7"/>
  <c r="AA13" i="11" s="1"/>
  <c r="BM15" i="7"/>
  <c r="AA14" i="11" s="1"/>
  <c r="BM16" i="7"/>
  <c r="AA15" i="11" s="1"/>
  <c r="BM17" i="7"/>
  <c r="AA16" i="11" s="1"/>
  <c r="BM18" i="7"/>
  <c r="AA17" i="11" s="1"/>
  <c r="BM19" i="7"/>
  <c r="AA18" i="11" s="1"/>
  <c r="BM20" i="7"/>
  <c r="AA19" i="11" s="1"/>
  <c r="BM21" i="7"/>
  <c r="AA20" i="11" s="1"/>
  <c r="BM22" i="7"/>
  <c r="AA21" i="11" s="1"/>
  <c r="BM23" i="7"/>
  <c r="AA22" i="11" s="1"/>
  <c r="BM24" i="7"/>
  <c r="AA23" i="11" s="1"/>
  <c r="BM25" i="7"/>
  <c r="AA24" i="11" s="1"/>
  <c r="BM26" i="7"/>
  <c r="AA25" i="11" s="1"/>
  <c r="BM27" i="7"/>
  <c r="AA26" i="11" s="1"/>
  <c r="BM28" i="7"/>
  <c r="AA27" i="11" s="1"/>
  <c r="BM29" i="7"/>
  <c r="AA28" i="11" s="1"/>
  <c r="BM30" i="7"/>
  <c r="AA29" i="11" s="1"/>
  <c r="BM31" i="7"/>
  <c r="AA30" i="11" s="1"/>
  <c r="BM32" i="7"/>
  <c r="AA31" i="11" s="1"/>
  <c r="BM33" i="7"/>
  <c r="AA32" i="11" s="1"/>
  <c r="BM34" i="7"/>
  <c r="AA33" i="11" s="1"/>
  <c r="BM35" i="7"/>
  <c r="AA34" i="11" s="1"/>
  <c r="BM36" i="7"/>
  <c r="AA35" i="11" s="1"/>
  <c r="BM37" i="7"/>
  <c r="AA36" i="11" s="1"/>
  <c r="BM38" i="7"/>
  <c r="AA37" i="11" s="1"/>
  <c r="BM39" i="7"/>
  <c r="AA38" i="11" s="1"/>
  <c r="BM40" i="7"/>
  <c r="AA39" i="11" s="1"/>
  <c r="BM41" i="7"/>
  <c r="AA40" i="11" s="1"/>
  <c r="BM42" i="7"/>
  <c r="AA41" i="11" s="1"/>
  <c r="BM43" i="7"/>
  <c r="AA42" i="11" s="1"/>
  <c r="BM44" i="7"/>
  <c r="AA43" i="11" s="1"/>
  <c r="BM45" i="7"/>
  <c r="AA44" i="11" s="1"/>
  <c r="BM46" i="7"/>
  <c r="AA45" i="11" s="1"/>
  <c r="BM47" i="7"/>
  <c r="AA46" i="11" s="1"/>
  <c r="BM48" i="7"/>
  <c r="AA47" i="11" s="1"/>
  <c r="BM49" i="7"/>
  <c r="AA48" i="11" s="1"/>
  <c r="BM50" i="7"/>
  <c r="AA49" i="11" s="1"/>
  <c r="BM51" i="7"/>
  <c r="AA50" i="11" s="1"/>
  <c r="BM52" i="7"/>
  <c r="AA51" i="11" s="1"/>
  <c r="BM53" i="7"/>
  <c r="AA52" i="11" s="1"/>
  <c r="BM54" i="7"/>
  <c r="AA53" i="11" s="1"/>
  <c r="BM55" i="7"/>
  <c r="AA54" i="11" s="1"/>
  <c r="BM56" i="7"/>
  <c r="AA55" i="11" s="1"/>
  <c r="BM57" i="7"/>
  <c r="AA56" i="11" s="1"/>
  <c r="BM58" i="7"/>
  <c r="AA57" i="11" s="1"/>
  <c r="BM59" i="7"/>
  <c r="AA58" i="11" s="1"/>
  <c r="BM60" i="7"/>
  <c r="AA59" i="11" s="1"/>
  <c r="BM61" i="7"/>
  <c r="AA60" i="11" s="1"/>
  <c r="BM62" i="7"/>
  <c r="AA61" i="11" s="1"/>
  <c r="BM63" i="7"/>
  <c r="AA62" i="11" s="1"/>
  <c r="BM64" i="7"/>
  <c r="AA63" i="11" s="1"/>
  <c r="BM65" i="7"/>
  <c r="AA64" i="11" s="1"/>
  <c r="BM66" i="7"/>
  <c r="AA65" i="11" s="1"/>
  <c r="BM67" i="7"/>
  <c r="AA66" i="11" s="1"/>
  <c r="BM68" i="7"/>
  <c r="AA67" i="11" s="1"/>
  <c r="BM69" i="7"/>
  <c r="AA68" i="11" s="1"/>
  <c r="BM70" i="7"/>
  <c r="AA69" i="11" s="1"/>
  <c r="BM71" i="7"/>
  <c r="AA70" i="11" s="1"/>
  <c r="BM72" i="7"/>
  <c r="AA71" i="11" s="1"/>
  <c r="BM73" i="7"/>
  <c r="AA72" i="11" s="1"/>
  <c r="BM74" i="7"/>
  <c r="AA73" i="11" s="1"/>
  <c r="BM75" i="7"/>
  <c r="AA74" i="11" s="1"/>
  <c r="BM76" i="7"/>
  <c r="AA75" i="11" s="1"/>
  <c r="BM77" i="7"/>
  <c r="AA76" i="11" s="1"/>
  <c r="BM78" i="7"/>
  <c r="AA77" i="11" s="1"/>
  <c r="BM79" i="7"/>
  <c r="AA78" i="11" s="1"/>
  <c r="BM80" i="7"/>
  <c r="AA79" i="11" s="1"/>
  <c r="BM81" i="7"/>
  <c r="AA80" i="11" s="1"/>
  <c r="BM82" i="7"/>
  <c r="AA81" i="11" s="1"/>
  <c r="BM83" i="7"/>
  <c r="AA82" i="11" s="1"/>
  <c r="BM84" i="7"/>
  <c r="AA83" i="11" s="1"/>
  <c r="BM85" i="7"/>
  <c r="AA84" i="11" s="1"/>
  <c r="BM86" i="7"/>
  <c r="AA85" i="11" s="1"/>
  <c r="BM87" i="7"/>
  <c r="AA86" i="11" s="1"/>
  <c r="BM88" i="7"/>
  <c r="AA87" i="11" s="1"/>
  <c r="BM89" i="7"/>
  <c r="AA88" i="11" s="1"/>
  <c r="BM90" i="7"/>
  <c r="AA89" i="11" s="1"/>
  <c r="BM91" i="7"/>
  <c r="AA90" i="11" s="1"/>
  <c r="BM92" i="7"/>
  <c r="AA91" i="11" s="1"/>
  <c r="BM93" i="7"/>
  <c r="AA92" i="11" s="1"/>
  <c r="BM94" i="7"/>
  <c r="AA93" i="11" s="1"/>
  <c r="BM95" i="7"/>
  <c r="AA94" i="11" s="1"/>
  <c r="BM96" i="7"/>
  <c r="AA95" i="11" s="1"/>
  <c r="BM97" i="7"/>
  <c r="AA96" i="11" s="1"/>
  <c r="BM98" i="7"/>
  <c r="AA97" i="11" s="1"/>
  <c r="BM99" i="7"/>
  <c r="AA98" i="11" s="1"/>
  <c r="BM100" i="7"/>
  <c r="AA99" i="11" s="1"/>
  <c r="BM101" i="7"/>
  <c r="AA100" i="11" s="1"/>
  <c r="BM102" i="7"/>
  <c r="AA101" i="11" s="1"/>
  <c r="BM103" i="7"/>
  <c r="AA102" i="11" s="1"/>
  <c r="BM104" i="7"/>
  <c r="AA103" i="11" s="1"/>
  <c r="BM105" i="7"/>
  <c r="AA104" i="11" s="1"/>
  <c r="BM106" i="7"/>
  <c r="AA105" i="11" s="1"/>
  <c r="BM107" i="7"/>
  <c r="AA106" i="11" s="1"/>
  <c r="BM108" i="7"/>
  <c r="AA107" i="11" s="1"/>
  <c r="BM109" i="7"/>
  <c r="AA108" i="11" s="1"/>
  <c r="BM110" i="7"/>
  <c r="AA109" i="11" s="1"/>
  <c r="BM111" i="7"/>
  <c r="AA110" i="11" s="1"/>
  <c r="BM112" i="7"/>
  <c r="AA111" i="11" s="1"/>
  <c r="BM113" i="7"/>
  <c r="AA112" i="11" s="1"/>
  <c r="BM114" i="7"/>
  <c r="AA113" i="11" s="1"/>
  <c r="BM115" i="7"/>
  <c r="AA114" i="11" s="1"/>
  <c r="BM116" i="7"/>
  <c r="AA115" i="11" s="1"/>
  <c r="BM117" i="7"/>
  <c r="AA116" i="11" s="1"/>
  <c r="BM118" i="7"/>
  <c r="AA117" i="11" s="1"/>
  <c r="BM119" i="7"/>
  <c r="AA118" i="11" s="1"/>
  <c r="BM120" i="7"/>
  <c r="AA119" i="11" s="1"/>
  <c r="BM121" i="7"/>
  <c r="AA120" i="11" s="1"/>
  <c r="BM122" i="7"/>
  <c r="AA121" i="11" s="1"/>
  <c r="BM123" i="7"/>
  <c r="AA122" i="11" s="1"/>
  <c r="BM124" i="7"/>
  <c r="AA123" i="11" s="1"/>
  <c r="BM125" i="7"/>
  <c r="AA124" i="11" s="1"/>
  <c r="BM126" i="7"/>
  <c r="AA125" i="11" s="1"/>
  <c r="BM127" i="7"/>
  <c r="AA126" i="11" s="1"/>
  <c r="BM128" i="7"/>
  <c r="AA127" i="11" s="1"/>
  <c r="BM129" i="7"/>
  <c r="AA128" i="11" s="1"/>
  <c r="BM130" i="7"/>
  <c r="AA129" i="11" s="1"/>
  <c r="BM131" i="7"/>
  <c r="AA130" i="11" s="1"/>
  <c r="BM132" i="7"/>
  <c r="AA131" i="11" s="1"/>
  <c r="BM133" i="7"/>
  <c r="AA132" i="11" s="1"/>
  <c r="BM134" i="7"/>
  <c r="AA133" i="11" s="1"/>
  <c r="BM135" i="7"/>
  <c r="AA134" i="11" s="1"/>
  <c r="BM136" i="7"/>
  <c r="AA135" i="11" s="1"/>
  <c r="BM137" i="7"/>
  <c r="AA136" i="11" s="1"/>
  <c r="BM138" i="7"/>
  <c r="AA137" i="11" s="1"/>
  <c r="BM139" i="7"/>
  <c r="AA138" i="11" s="1"/>
  <c r="BM140" i="7"/>
  <c r="AA139" i="11" s="1"/>
  <c r="BM141" i="7"/>
  <c r="AA140" i="11" s="1"/>
  <c r="BM142" i="7"/>
  <c r="AA141" i="11" s="1"/>
  <c r="BM143" i="7"/>
  <c r="AA142" i="11" s="1"/>
  <c r="BM144" i="7"/>
  <c r="AA143" i="11" s="1"/>
  <c r="BM145" i="7"/>
  <c r="AA144" i="11" s="1"/>
  <c r="BM146" i="7"/>
  <c r="AA145" i="11" s="1"/>
  <c r="BM147" i="7"/>
  <c r="AA146" i="11" s="1"/>
  <c r="BM148" i="7"/>
  <c r="AA147" i="11" s="1"/>
  <c r="BM149" i="7"/>
  <c r="AA148" i="11" s="1"/>
  <c r="BM150" i="7"/>
  <c r="AA149" i="11" s="1"/>
  <c r="BM151" i="7"/>
  <c r="AA150" i="11" s="1"/>
  <c r="BM152" i="7"/>
  <c r="AA151" i="11" s="1"/>
  <c r="BM153" i="7"/>
  <c r="AA152" i="11" s="1"/>
  <c r="BM154" i="7"/>
  <c r="AA153" i="11" s="1"/>
  <c r="BM155" i="7"/>
  <c r="AA154" i="11" s="1"/>
  <c r="BM156" i="7"/>
  <c r="AA155" i="11" s="1"/>
  <c r="BM157" i="7"/>
  <c r="AA156" i="11" s="1"/>
  <c r="BM158" i="7"/>
  <c r="AA157" i="11" s="1"/>
  <c r="BM159" i="7"/>
  <c r="AA158" i="11" s="1"/>
  <c r="BM160" i="7"/>
  <c r="AA159" i="11" s="1"/>
  <c r="BM161" i="7"/>
  <c r="AA160" i="11" s="1"/>
  <c r="BM162" i="7"/>
  <c r="AA161" i="11" s="1"/>
  <c r="BM163" i="7"/>
  <c r="AA162" i="11" s="1"/>
  <c r="BM164" i="7"/>
  <c r="AA163" i="11" s="1"/>
  <c r="BM165" i="7"/>
  <c r="AA164" i="11" s="1"/>
  <c r="BM166" i="7"/>
  <c r="AA165" i="11" s="1"/>
  <c r="BM167" i="7"/>
  <c r="AA166" i="11" s="1"/>
  <c r="BM168" i="7"/>
  <c r="AA167" i="11" s="1"/>
  <c r="BM169" i="7"/>
  <c r="AA168" i="11" s="1"/>
  <c r="BM170" i="7"/>
  <c r="AA169" i="11" s="1"/>
  <c r="BM171" i="7"/>
  <c r="AA170" i="11" s="1"/>
  <c r="BM172" i="7"/>
  <c r="AA171" i="11" s="1"/>
  <c r="BM173" i="7"/>
  <c r="AA172" i="11" s="1"/>
  <c r="BM174" i="7"/>
  <c r="AA173" i="11" s="1"/>
  <c r="BM175" i="7"/>
  <c r="AA174" i="11" s="1"/>
  <c r="BM176" i="7"/>
  <c r="AA175" i="11" s="1"/>
  <c r="BM177" i="7"/>
  <c r="AA176" i="11" s="1"/>
  <c r="BM178" i="7"/>
  <c r="AA177" i="11" s="1"/>
  <c r="BM179" i="7"/>
  <c r="AA178" i="11" s="1"/>
  <c r="BM180" i="7"/>
  <c r="AA179" i="11" s="1"/>
  <c r="BM181" i="7"/>
  <c r="AA180" i="11" s="1"/>
  <c r="BM182" i="7"/>
  <c r="AA181" i="11" s="1"/>
  <c r="BM183" i="7"/>
  <c r="AA182" i="11" s="1"/>
  <c r="BM184" i="7"/>
  <c r="AA183" i="11" s="1"/>
  <c r="BM185" i="7"/>
  <c r="AA184" i="11" s="1"/>
  <c r="BM186" i="7"/>
  <c r="AA185" i="11" s="1"/>
  <c r="BM187" i="7"/>
  <c r="AA186" i="11" s="1"/>
  <c r="BM188" i="7"/>
  <c r="AA187" i="11" s="1"/>
  <c r="BM189" i="7"/>
  <c r="AA188" i="11" s="1"/>
  <c r="BM190" i="7"/>
  <c r="AA189" i="11" s="1"/>
  <c r="BM191" i="7"/>
  <c r="AA190" i="11" s="1"/>
  <c r="BM192" i="7"/>
  <c r="AA191" i="11" s="1"/>
  <c r="BM193" i="7"/>
  <c r="AA192" i="11" s="1"/>
  <c r="BM194" i="7"/>
  <c r="AA193" i="11" s="1"/>
  <c r="BM195" i="7"/>
  <c r="AA194" i="11" s="1"/>
  <c r="BM196" i="7"/>
  <c r="AA195" i="11" s="1"/>
  <c r="BM197" i="7"/>
  <c r="AA196" i="11" s="1"/>
  <c r="BM198" i="7"/>
  <c r="AA197" i="11" s="1"/>
  <c r="BM199" i="7"/>
  <c r="AA198" i="11" s="1"/>
  <c r="BM200" i="7"/>
  <c r="AA199" i="11" s="1"/>
  <c r="BM201" i="7"/>
  <c r="AA200" i="11" s="1"/>
  <c r="BM202" i="7"/>
  <c r="AA201" i="11" s="1"/>
  <c r="BM203" i="7"/>
  <c r="AA202" i="11" s="1"/>
  <c r="BM204" i="7"/>
  <c r="AA203" i="11" s="1"/>
  <c r="BM205" i="7"/>
  <c r="AA204" i="11" s="1"/>
  <c r="BM206" i="7"/>
  <c r="AA205" i="11" s="1"/>
  <c r="BM207" i="7"/>
  <c r="AA206" i="11" s="1"/>
  <c r="BM208" i="7"/>
  <c r="AA207" i="11" s="1"/>
  <c r="BM209" i="7"/>
  <c r="AA208" i="11" s="1"/>
  <c r="BM210" i="7"/>
  <c r="AA209" i="11" s="1"/>
  <c r="BM211" i="7"/>
  <c r="AA210" i="11" s="1"/>
  <c r="BM212" i="7"/>
  <c r="AA211" i="11" s="1"/>
  <c r="BM213" i="7"/>
  <c r="AA212" i="11" s="1"/>
  <c r="BM214" i="7"/>
  <c r="AA213" i="11" s="1"/>
  <c r="BM215" i="7"/>
  <c r="AA214" i="11" s="1"/>
  <c r="BM216" i="7"/>
  <c r="AA215" i="11" s="1"/>
  <c r="BM217" i="7"/>
  <c r="AA216" i="11" s="1"/>
  <c r="BM218" i="7"/>
  <c r="AA217" i="11" s="1"/>
  <c r="BM219" i="7"/>
  <c r="AA218" i="11" s="1"/>
  <c r="BM220" i="7"/>
  <c r="AA219" i="11" s="1"/>
  <c r="BM221" i="7"/>
  <c r="AA220" i="11" s="1"/>
  <c r="BM222" i="7"/>
  <c r="AA221" i="11" s="1"/>
  <c r="BM223" i="7"/>
  <c r="AA222" i="11" s="1"/>
  <c r="BM224" i="7"/>
  <c r="AA223" i="11" s="1"/>
  <c r="BM225" i="7"/>
  <c r="AA224" i="11" s="1"/>
  <c r="BM226" i="7"/>
  <c r="AA225" i="11" s="1"/>
  <c r="BM227" i="7"/>
  <c r="AA226" i="11" s="1"/>
  <c r="BM228" i="7"/>
  <c r="AA227" i="11" s="1"/>
  <c r="BM229" i="7"/>
  <c r="AA228" i="11" s="1"/>
  <c r="BM230" i="7"/>
  <c r="AA229" i="11" s="1"/>
  <c r="BM231" i="7"/>
  <c r="AA230" i="11" s="1"/>
  <c r="BM232" i="7"/>
  <c r="AA231" i="11" s="1"/>
  <c r="BM233" i="7"/>
  <c r="AA232" i="11" s="1"/>
  <c r="BM234" i="7"/>
  <c r="AA233" i="11" s="1"/>
  <c r="BM235" i="7"/>
  <c r="AA234" i="11" s="1"/>
  <c r="BM236" i="7"/>
  <c r="AA235" i="11" s="1"/>
  <c r="BM237" i="7"/>
  <c r="AA236" i="11" s="1"/>
  <c r="BM238" i="7"/>
  <c r="AA237" i="11" s="1"/>
  <c r="BM239" i="7"/>
  <c r="AA238" i="11" s="1"/>
  <c r="BM240" i="7"/>
  <c r="AA239" i="11" s="1"/>
  <c r="BM241" i="7"/>
  <c r="AA240" i="11" s="1"/>
  <c r="BM242" i="7"/>
  <c r="AA241" i="11" s="1"/>
  <c r="BM243" i="7"/>
  <c r="AA242" i="11" s="1"/>
  <c r="BM244" i="7"/>
  <c r="AA243" i="11" s="1"/>
  <c r="BM245" i="7"/>
  <c r="AA244" i="11" s="1"/>
  <c r="BM246" i="7"/>
  <c r="AA245" i="11" s="1"/>
  <c r="BM247" i="7"/>
  <c r="AA246" i="11" s="1"/>
  <c r="BM248" i="7"/>
  <c r="AA247" i="11" s="1"/>
  <c r="BM249" i="7"/>
  <c r="AA248" i="11" s="1"/>
  <c r="BM250" i="7"/>
  <c r="AA249" i="11" s="1"/>
  <c r="BM251" i="7"/>
  <c r="AA250" i="11" s="1"/>
  <c r="BM252" i="7"/>
  <c r="AA251" i="11" s="1"/>
  <c r="BM253" i="7"/>
  <c r="AA252" i="11" s="1"/>
  <c r="BM254" i="7"/>
  <c r="AA253" i="11" s="1"/>
  <c r="BM255" i="7"/>
  <c r="AA254" i="11" s="1"/>
  <c r="BM256" i="7"/>
  <c r="AA255" i="11" s="1"/>
  <c r="BM257" i="7"/>
  <c r="AA256" i="11" s="1"/>
  <c r="BM258" i="7"/>
  <c r="AA257" i="11" s="1"/>
  <c r="BM259" i="7"/>
  <c r="AA258" i="11" s="1"/>
  <c r="BM260" i="7"/>
  <c r="AA259" i="11" s="1"/>
  <c r="BM261" i="7"/>
  <c r="AA260" i="11" s="1"/>
  <c r="BM262" i="7"/>
  <c r="AA261" i="11" s="1"/>
  <c r="BM263" i="7"/>
  <c r="AA262" i="11" s="1"/>
  <c r="BM264" i="7"/>
  <c r="AA263" i="11" s="1"/>
  <c r="BM265" i="7"/>
  <c r="AA264" i="11" s="1"/>
  <c r="BM266" i="7"/>
  <c r="AA265" i="11" s="1"/>
  <c r="BM267" i="7"/>
  <c r="AA266" i="11" s="1"/>
  <c r="BM268" i="7"/>
  <c r="AA267" i="11" s="1"/>
  <c r="BM269" i="7"/>
  <c r="AA268" i="11" s="1"/>
  <c r="BM270" i="7"/>
  <c r="AA269" i="11" s="1"/>
  <c r="BM271" i="7"/>
  <c r="AA270" i="11" s="1"/>
  <c r="BM272" i="7"/>
  <c r="AA271" i="11" s="1"/>
  <c r="BM273" i="7"/>
  <c r="AA272" i="11" s="1"/>
  <c r="BM274" i="7"/>
  <c r="AA273" i="11" s="1"/>
  <c r="BM275" i="7"/>
  <c r="AA274" i="11" s="1"/>
  <c r="BM276" i="7"/>
  <c r="AA275" i="11" s="1"/>
  <c r="BM277" i="7"/>
  <c r="AA276" i="11" s="1"/>
  <c r="BM278" i="7"/>
  <c r="AA277" i="11" s="1"/>
  <c r="BM279" i="7"/>
  <c r="AA278" i="11" s="1"/>
  <c r="BM280" i="7"/>
  <c r="AA279" i="11" s="1"/>
  <c r="BM281" i="7"/>
  <c r="AA280" i="11" s="1"/>
  <c r="BM282" i="7"/>
  <c r="AA281" i="11" s="1"/>
  <c r="BM283" i="7"/>
  <c r="AA282" i="11" s="1"/>
  <c r="BM284" i="7"/>
  <c r="AA283" i="11" s="1"/>
  <c r="BM285" i="7"/>
  <c r="AA284" i="11" s="1"/>
  <c r="BM286" i="7"/>
  <c r="AA285" i="11" s="1"/>
  <c r="BM287" i="7"/>
  <c r="AA286" i="11" s="1"/>
  <c r="BM288" i="7"/>
  <c r="AA287" i="11" s="1"/>
  <c r="BM289" i="7"/>
  <c r="AA288" i="11" s="1"/>
  <c r="BM290" i="7"/>
  <c r="AA289" i="11" s="1"/>
  <c r="BM291" i="7"/>
  <c r="AA290" i="11" s="1"/>
  <c r="BM292" i="7"/>
  <c r="AA291" i="11" s="1"/>
  <c r="BM293" i="7"/>
  <c r="AA292" i="11" s="1"/>
  <c r="BM294" i="7"/>
  <c r="AA293" i="11" s="1"/>
  <c r="BM295" i="7"/>
  <c r="AA294" i="11" s="1"/>
  <c r="BM296" i="7"/>
  <c r="AA295" i="11" s="1"/>
  <c r="BM297" i="7"/>
  <c r="AA296" i="11" s="1"/>
  <c r="BM298" i="7"/>
  <c r="AA297" i="11" s="1"/>
  <c r="BM299" i="7"/>
  <c r="AA298" i="11" s="1"/>
  <c r="BM300" i="7"/>
  <c r="AA299" i="11" s="1"/>
  <c r="BM301" i="7"/>
  <c r="AA300" i="11" s="1"/>
  <c r="BM302" i="7"/>
  <c r="AA301" i="11" s="1"/>
  <c r="BM303" i="7"/>
  <c r="AA302" i="11" s="1"/>
  <c r="BM304" i="7"/>
  <c r="AA303" i="11" s="1"/>
  <c r="BM305" i="7"/>
  <c r="AA304" i="11" s="1"/>
  <c r="BM306" i="7"/>
  <c r="AA305" i="11" s="1"/>
  <c r="BM307" i="7"/>
  <c r="AA306" i="11" s="1"/>
  <c r="BM308" i="7"/>
  <c r="AA307" i="11" s="1"/>
  <c r="BM309" i="7"/>
  <c r="AA308" i="11" s="1"/>
  <c r="BM310" i="7"/>
  <c r="AA309" i="11" s="1"/>
  <c r="BM311" i="7"/>
  <c r="AA310" i="11" s="1"/>
  <c r="BM312" i="7"/>
  <c r="AA311" i="11" s="1"/>
  <c r="BM313" i="7"/>
  <c r="AA312" i="11" s="1"/>
  <c r="BM314" i="7"/>
  <c r="AA313" i="11" s="1"/>
  <c r="BM315" i="7"/>
  <c r="AA314" i="11" s="1"/>
  <c r="BM316" i="7"/>
  <c r="AA315" i="11" s="1"/>
  <c r="BM317" i="7"/>
  <c r="AA316" i="11" s="1"/>
  <c r="BM318" i="7"/>
  <c r="AA317" i="11" s="1"/>
  <c r="BM319" i="7"/>
  <c r="AA318" i="11" s="1"/>
  <c r="BM320" i="7"/>
  <c r="AA319" i="11" s="1"/>
  <c r="BM321" i="7"/>
  <c r="AA320" i="11" s="1"/>
  <c r="BM322" i="7"/>
  <c r="AA321" i="11" s="1"/>
  <c r="BM323" i="7"/>
  <c r="AA322" i="11" s="1"/>
  <c r="BM324" i="7"/>
  <c r="AA323" i="11" s="1"/>
  <c r="BM325" i="7"/>
  <c r="AA324" i="11" s="1"/>
  <c r="BM326" i="7"/>
  <c r="AA325" i="11" s="1"/>
  <c r="BM327" i="7"/>
  <c r="AA326" i="11" s="1"/>
  <c r="BM328" i="7"/>
  <c r="AA327" i="11" s="1"/>
  <c r="BM329" i="7"/>
  <c r="AA328" i="11" s="1"/>
  <c r="BM330" i="7"/>
  <c r="AA329" i="11" s="1"/>
  <c r="BM331" i="7"/>
  <c r="AA330" i="11" s="1"/>
  <c r="BM332" i="7"/>
  <c r="AA331" i="11" s="1"/>
  <c r="BM333" i="7"/>
  <c r="AA332" i="11" s="1"/>
  <c r="BM334" i="7"/>
  <c r="AA333" i="11" s="1"/>
  <c r="BM335" i="7"/>
  <c r="AA334" i="11" s="1"/>
  <c r="BM336" i="7"/>
  <c r="AA335" i="11" s="1"/>
  <c r="BM337" i="7"/>
  <c r="AA336" i="11" s="1"/>
  <c r="BM338" i="7"/>
  <c r="AA337" i="11" s="1"/>
  <c r="BM339" i="7"/>
  <c r="AA338" i="11" s="1"/>
  <c r="BM340" i="7"/>
  <c r="AA339" i="11" s="1"/>
  <c r="BM341" i="7"/>
  <c r="AA340" i="11" s="1"/>
  <c r="BM342" i="7"/>
  <c r="AA341" i="11" s="1"/>
  <c r="BM343" i="7"/>
  <c r="AA342" i="11" s="1"/>
  <c r="BM344" i="7"/>
  <c r="AA343" i="11" s="1"/>
  <c r="BM345" i="7"/>
  <c r="AA344" i="11" s="1"/>
  <c r="BM346" i="7"/>
  <c r="AA345" i="11" s="1"/>
  <c r="BM347" i="7"/>
  <c r="AA346" i="11" s="1"/>
  <c r="BM348" i="7"/>
  <c r="AA347" i="11" s="1"/>
  <c r="BM349" i="7"/>
  <c r="AA348" i="11" s="1"/>
  <c r="BM350" i="7"/>
  <c r="AA349" i="11" s="1"/>
  <c r="BM351" i="7"/>
  <c r="AA350" i="11" s="1"/>
  <c r="BM352" i="7"/>
  <c r="AA351" i="11" s="1"/>
  <c r="BM353" i="7"/>
  <c r="AA352" i="11" s="1"/>
  <c r="BM354" i="7"/>
  <c r="AA353" i="11" s="1"/>
  <c r="BM355" i="7"/>
  <c r="AA354" i="11" s="1"/>
  <c r="BM356" i="7"/>
  <c r="AA355" i="11" s="1"/>
  <c r="BM357" i="7"/>
  <c r="AA356" i="11" s="1"/>
  <c r="BM358" i="7"/>
  <c r="AA357" i="11" s="1"/>
  <c r="BM359" i="7"/>
  <c r="AA358" i="11" s="1"/>
  <c r="BM360" i="7"/>
  <c r="AA359" i="11" s="1"/>
  <c r="BM361" i="7"/>
  <c r="AA360" i="11" s="1"/>
  <c r="BM362" i="7"/>
  <c r="AA361" i="11" s="1"/>
  <c r="BM363" i="7"/>
  <c r="AA362" i="11" s="1"/>
  <c r="BM364" i="7"/>
  <c r="AA363" i="11" s="1"/>
  <c r="BM365" i="7"/>
  <c r="AA364" i="11" s="1"/>
  <c r="BM366" i="7"/>
  <c r="AA365" i="11" s="1"/>
  <c r="BM367" i="7"/>
  <c r="AA366" i="11" s="1"/>
  <c r="BM368" i="7"/>
  <c r="AA367" i="11" s="1"/>
  <c r="BM369" i="7"/>
  <c r="AA368" i="11" s="1"/>
  <c r="BM370" i="7"/>
  <c r="AA369" i="11" s="1"/>
  <c r="BM371" i="7"/>
  <c r="AA370" i="11" s="1"/>
  <c r="BM372" i="7"/>
  <c r="AA371" i="11" s="1"/>
  <c r="BM373" i="7"/>
  <c r="AA372" i="11" s="1"/>
  <c r="BM374" i="7"/>
  <c r="AA373" i="11" s="1"/>
  <c r="BM375" i="7"/>
  <c r="AA374" i="11" s="1"/>
  <c r="BM376" i="7"/>
  <c r="AA375" i="11" s="1"/>
  <c r="BM377" i="7"/>
  <c r="AA376" i="11" s="1"/>
  <c r="BM378" i="7"/>
  <c r="AA377" i="11" s="1"/>
  <c r="BM379" i="7"/>
  <c r="AA378" i="11" s="1"/>
  <c r="BM380" i="7"/>
  <c r="AA379" i="11" s="1"/>
  <c r="BM381" i="7"/>
  <c r="AA380" i="11" s="1"/>
  <c r="BM382" i="7"/>
  <c r="AA381" i="11" s="1"/>
  <c r="BM383" i="7"/>
  <c r="AA382" i="11" s="1"/>
  <c r="BM384" i="7"/>
  <c r="AA383" i="11" s="1"/>
  <c r="BM385" i="7"/>
  <c r="AA384" i="11" s="1"/>
  <c r="BM386" i="7"/>
  <c r="AA385" i="11" s="1"/>
  <c r="BM387" i="7"/>
  <c r="AA386" i="11" s="1"/>
  <c r="BM388" i="7"/>
  <c r="AA387" i="11" s="1"/>
  <c r="BM389" i="7"/>
  <c r="AA388" i="11" s="1"/>
  <c r="BM390" i="7"/>
  <c r="AA389" i="11" s="1"/>
  <c r="BM391" i="7"/>
  <c r="AA390" i="11" s="1"/>
  <c r="BM392" i="7"/>
  <c r="AA391" i="11" s="1"/>
  <c r="BM393" i="7"/>
  <c r="AA392" i="11" s="1"/>
  <c r="BM394" i="7"/>
  <c r="AA393" i="11" s="1"/>
  <c r="BM395" i="7"/>
  <c r="AA394" i="11" s="1"/>
  <c r="BM396" i="7"/>
  <c r="AA395" i="11" s="1"/>
  <c r="BM397" i="7"/>
  <c r="AA396" i="11" s="1"/>
  <c r="BM398" i="7"/>
  <c r="AA397" i="11" s="1"/>
  <c r="BM399" i="7"/>
  <c r="AA398" i="11" s="1"/>
  <c r="BM400" i="7"/>
  <c r="AA399" i="11" s="1"/>
  <c r="BM401" i="7"/>
  <c r="AA400" i="11" s="1"/>
  <c r="BM402" i="7"/>
  <c r="AA401" i="11" s="1"/>
  <c r="BM403" i="7"/>
  <c r="AA402" i="11" s="1"/>
  <c r="BM404" i="7"/>
  <c r="AA403" i="11" s="1"/>
  <c r="BM405" i="7"/>
  <c r="AA404" i="11" s="1"/>
  <c r="BM406" i="7"/>
  <c r="AA405" i="11" s="1"/>
  <c r="BM407" i="7"/>
  <c r="AA406" i="11" s="1"/>
  <c r="BM408" i="7"/>
  <c r="AA407" i="11" s="1"/>
  <c r="BM409" i="7"/>
  <c r="AA408" i="11" s="1"/>
  <c r="BM410" i="7"/>
  <c r="AA409" i="11" s="1"/>
  <c r="BM411" i="7"/>
  <c r="AA410" i="11" s="1"/>
  <c r="BM412" i="7"/>
  <c r="AA411" i="11" s="1"/>
  <c r="BM413" i="7"/>
  <c r="AA412" i="11" s="1"/>
  <c r="BM414" i="7"/>
  <c r="AA413" i="11" s="1"/>
  <c r="BM415" i="7"/>
  <c r="AA414" i="11" s="1"/>
  <c r="BM416" i="7"/>
  <c r="AA415" i="11" s="1"/>
  <c r="BM417" i="7"/>
  <c r="AA416" i="11" s="1"/>
  <c r="BM418" i="7"/>
  <c r="AA417" i="11" s="1"/>
  <c r="BM419" i="7"/>
  <c r="AA418" i="11" s="1"/>
  <c r="BM420" i="7"/>
  <c r="AA419" i="11" s="1"/>
  <c r="BM421" i="7"/>
  <c r="AA420" i="11" s="1"/>
  <c r="BM422" i="7"/>
  <c r="AA421" i="11" s="1"/>
  <c r="BM423" i="7"/>
  <c r="AA422" i="11" s="1"/>
  <c r="BM424" i="7"/>
  <c r="AA423" i="11" s="1"/>
  <c r="BM425" i="7"/>
  <c r="AA424" i="11" s="1"/>
  <c r="BM426" i="7"/>
  <c r="AA425" i="11" s="1"/>
  <c r="BM427" i="7"/>
  <c r="AA426" i="11" s="1"/>
  <c r="BM428" i="7"/>
  <c r="AA427" i="11" s="1"/>
  <c r="BM429" i="7"/>
  <c r="AA428" i="11" s="1"/>
  <c r="BM430" i="7"/>
  <c r="AA429" i="11" s="1"/>
  <c r="BM431" i="7"/>
  <c r="AA430" i="11" s="1"/>
  <c r="BM432" i="7"/>
  <c r="AA431" i="11" s="1"/>
  <c r="BM433" i="7"/>
  <c r="AA432" i="11" s="1"/>
  <c r="BM434" i="7"/>
  <c r="AA433" i="11" s="1"/>
  <c r="BM435" i="7"/>
  <c r="AA434" i="11" s="1"/>
  <c r="BM436" i="7"/>
  <c r="AA435" i="11" s="1"/>
  <c r="BM437" i="7"/>
  <c r="AA436" i="11" s="1"/>
  <c r="BM438" i="7"/>
  <c r="AA437" i="11" s="1"/>
  <c r="BM439" i="7"/>
  <c r="AA438" i="11" s="1"/>
  <c r="BM440" i="7"/>
  <c r="AA439" i="11" s="1"/>
  <c r="BM441" i="7"/>
  <c r="AA440" i="11" s="1"/>
  <c r="BM442" i="7"/>
  <c r="AA441" i="11" s="1"/>
  <c r="BM443" i="7"/>
  <c r="AA442" i="11" s="1"/>
  <c r="BM444" i="7"/>
  <c r="AA443" i="11" s="1"/>
  <c r="BM445" i="7"/>
  <c r="AA444" i="11" s="1"/>
  <c r="BM446" i="7"/>
  <c r="AA445" i="11" s="1"/>
  <c r="BM447" i="7"/>
  <c r="AA446" i="11" s="1"/>
  <c r="BM448" i="7"/>
  <c r="AA447" i="11" s="1"/>
  <c r="BM449" i="7"/>
  <c r="AA448" i="11" s="1"/>
  <c r="BM450" i="7"/>
  <c r="AA449" i="11" s="1"/>
  <c r="BM451" i="7"/>
  <c r="AA450" i="11" s="1"/>
  <c r="BM452" i="7"/>
  <c r="AA451" i="11" s="1"/>
  <c r="BM453" i="7"/>
  <c r="AA452" i="11" s="1"/>
  <c r="BM454" i="7"/>
  <c r="AA453" i="11" s="1"/>
  <c r="BM455" i="7"/>
  <c r="AA454" i="11" s="1"/>
  <c r="BM456" i="7"/>
  <c r="AA455" i="11" s="1"/>
  <c r="BM457" i="7"/>
  <c r="AA456" i="11" s="1"/>
  <c r="BM458" i="7"/>
  <c r="AA457" i="11" s="1"/>
  <c r="BM459" i="7"/>
  <c r="AA458" i="11" s="1"/>
  <c r="BM460" i="7"/>
  <c r="AA459" i="11" s="1"/>
  <c r="BM461" i="7"/>
  <c r="AA460" i="11" s="1"/>
  <c r="BM462" i="7"/>
  <c r="AA461" i="11" s="1"/>
  <c r="BM463" i="7"/>
  <c r="AA462" i="11" s="1"/>
  <c r="BM464" i="7"/>
  <c r="AA463" i="11" s="1"/>
  <c r="BM465" i="7"/>
  <c r="AA464" i="11" s="1"/>
  <c r="BM466" i="7"/>
  <c r="AA465" i="11" s="1"/>
  <c r="BM467" i="7"/>
  <c r="AA466" i="11" s="1"/>
  <c r="BM468" i="7"/>
  <c r="AA467" i="11" s="1"/>
  <c r="BM469" i="7"/>
  <c r="AA468" i="11" s="1"/>
  <c r="BM470" i="7"/>
  <c r="AA469" i="11" s="1"/>
  <c r="BM471" i="7"/>
  <c r="AA470" i="11" s="1"/>
  <c r="BM472" i="7"/>
  <c r="AA471" i="11" s="1"/>
  <c r="BM473" i="7"/>
  <c r="AA472" i="11" s="1"/>
  <c r="BM474" i="7"/>
  <c r="AA473" i="11" s="1"/>
  <c r="BM475" i="7"/>
  <c r="AA474" i="11" s="1"/>
  <c r="BM476" i="7"/>
  <c r="AA475" i="11" s="1"/>
  <c r="BM477" i="7"/>
  <c r="AA476" i="11" s="1"/>
  <c r="BM478" i="7"/>
  <c r="AA477" i="11" s="1"/>
  <c r="BM479" i="7"/>
  <c r="AA478" i="11" s="1"/>
  <c r="BM480" i="7"/>
  <c r="AA479" i="11" s="1"/>
  <c r="BM481" i="7"/>
  <c r="AA480" i="11" s="1"/>
  <c r="BM482" i="7"/>
  <c r="AA481" i="11" s="1"/>
  <c r="BM483" i="7"/>
  <c r="AA482" i="11" s="1"/>
  <c r="BM484" i="7"/>
  <c r="AA483" i="11" s="1"/>
  <c r="BM485" i="7"/>
  <c r="AA484" i="11" s="1"/>
  <c r="BM486" i="7"/>
  <c r="AA485" i="11" s="1"/>
  <c r="BM487" i="7"/>
  <c r="AA486" i="11" s="1"/>
  <c r="BM488" i="7"/>
  <c r="AA487" i="11" s="1"/>
  <c r="BM489" i="7"/>
  <c r="AA488" i="11" s="1"/>
  <c r="BM490" i="7"/>
  <c r="AA489" i="11" s="1"/>
  <c r="BM491" i="7"/>
  <c r="AA490" i="11" s="1"/>
  <c r="BM492" i="7"/>
  <c r="AA491" i="11" s="1"/>
  <c r="BM493" i="7"/>
  <c r="AA492" i="11" s="1"/>
  <c r="BM494" i="7"/>
  <c r="AA493" i="11" s="1"/>
  <c r="BM495" i="7"/>
  <c r="BM496" i="7"/>
  <c r="AA495" i="11" s="1"/>
  <c r="BM497" i="7"/>
  <c r="AA496" i="11" s="1"/>
  <c r="BM498" i="7"/>
  <c r="AA497" i="11" s="1"/>
  <c r="BM499" i="7"/>
  <c r="BM500" i="7"/>
  <c r="BM501" i="7"/>
  <c r="AA500" i="11" s="1"/>
  <c r="BM502" i="7"/>
  <c r="AA501" i="11" s="1"/>
  <c r="BM503" i="7"/>
  <c r="AA502" i="11" s="1"/>
  <c r="BM504" i="7"/>
  <c r="AA503" i="11" s="1"/>
  <c r="BM505" i="7"/>
  <c r="AA504" i="11" s="1"/>
  <c r="BM506" i="7"/>
  <c r="AA505" i="11" s="1"/>
  <c r="BM507" i="7"/>
  <c r="AA506" i="11" s="1"/>
  <c r="BM508" i="7"/>
  <c r="AA507" i="11" s="1"/>
  <c r="BM509" i="7"/>
  <c r="AA508" i="11" s="1"/>
  <c r="BM510" i="7"/>
  <c r="AA509" i="11" s="1"/>
  <c r="BM511" i="7"/>
  <c r="AA510" i="11" s="1"/>
  <c r="BM512" i="7"/>
  <c r="AA511" i="11" s="1"/>
  <c r="BM513" i="7"/>
  <c r="AA512" i="11" s="1"/>
  <c r="BM514" i="7"/>
  <c r="AA513" i="11" s="1"/>
  <c r="BM515" i="7"/>
  <c r="AA514" i="11" s="1"/>
  <c r="BM516" i="7"/>
  <c r="AA515" i="11" s="1"/>
  <c r="BM517" i="7"/>
  <c r="AA516" i="11" s="1"/>
  <c r="BM518" i="7"/>
  <c r="AA517" i="11" s="1"/>
  <c r="BM519" i="7"/>
  <c r="AA518" i="11" s="1"/>
  <c r="BM520" i="7"/>
  <c r="AA519" i="11" s="1"/>
  <c r="BM521" i="7"/>
  <c r="AA520" i="11" s="1"/>
  <c r="BM522" i="7"/>
  <c r="AA521" i="11" s="1"/>
  <c r="BM523" i="7"/>
  <c r="AA522" i="11" s="1"/>
  <c r="BM524" i="7"/>
  <c r="AA523" i="11" s="1"/>
  <c r="BM525" i="7"/>
  <c r="AA524" i="11" s="1"/>
  <c r="BM526" i="7"/>
  <c r="AA525" i="11" s="1"/>
  <c r="BM527" i="7"/>
  <c r="AA526" i="11" s="1"/>
  <c r="BM528" i="7"/>
  <c r="AA527" i="11" s="1"/>
  <c r="BM529" i="7"/>
  <c r="AA528" i="11" s="1"/>
  <c r="BM530" i="7"/>
  <c r="AA529" i="11" s="1"/>
  <c r="BM531" i="7"/>
  <c r="AA530" i="11" s="1"/>
  <c r="BM532" i="7"/>
  <c r="AA531" i="11" s="1"/>
  <c r="BM533" i="7"/>
  <c r="AA532" i="11" s="1"/>
  <c r="BM534" i="7"/>
  <c r="AA533" i="11" s="1"/>
  <c r="BM535" i="7"/>
  <c r="AA534" i="11" s="1"/>
  <c r="BM536" i="7"/>
  <c r="AA535" i="11" s="1"/>
  <c r="BM537" i="7"/>
  <c r="AA536" i="11" s="1"/>
  <c r="BM538" i="7"/>
  <c r="AA537" i="11" s="1"/>
  <c r="BM539" i="7"/>
  <c r="AA538" i="11" s="1"/>
  <c r="BM540" i="7"/>
  <c r="AA539" i="11" s="1"/>
  <c r="BM541" i="7"/>
  <c r="AA540" i="11" s="1"/>
  <c r="BM542" i="7"/>
  <c r="AA541" i="11" s="1"/>
  <c r="BM543" i="7"/>
  <c r="AA542" i="11" s="1"/>
  <c r="BM544" i="7"/>
  <c r="AA543" i="11" s="1"/>
  <c r="BM545" i="7"/>
  <c r="AA544" i="11" s="1"/>
  <c r="BM546" i="7"/>
  <c r="AA545" i="11" s="1"/>
  <c r="BM547" i="7"/>
  <c r="AA546" i="11" s="1"/>
  <c r="BM548" i="7"/>
  <c r="AA547" i="11" s="1"/>
  <c r="BM549" i="7"/>
  <c r="AA548" i="11" s="1"/>
  <c r="BM550" i="7"/>
  <c r="AA549" i="11" s="1"/>
  <c r="BM551" i="7"/>
  <c r="AA550" i="11" s="1"/>
  <c r="BM552" i="7"/>
  <c r="AA551" i="11" s="1"/>
  <c r="BM553" i="7"/>
  <c r="AA552" i="11" s="1"/>
  <c r="BM554" i="7"/>
  <c r="AA553" i="11" s="1"/>
  <c r="BM555" i="7"/>
  <c r="AA554" i="11" s="1"/>
  <c r="BM556" i="7"/>
  <c r="AA555" i="11" s="1"/>
  <c r="BM557" i="7"/>
  <c r="AA556" i="11" s="1"/>
  <c r="BM558" i="7"/>
  <c r="AA557" i="11" s="1"/>
  <c r="BM559" i="7"/>
  <c r="AA558" i="11" s="1"/>
  <c r="BM560" i="7"/>
  <c r="AA559" i="11" s="1"/>
  <c r="BM561" i="7"/>
  <c r="AA560" i="11" s="1"/>
  <c r="BM562" i="7"/>
  <c r="AA561" i="11" s="1"/>
  <c r="BM563" i="7"/>
  <c r="AA562" i="11" s="1"/>
  <c r="BM564" i="7"/>
  <c r="AA563" i="11" s="1"/>
  <c r="BM565" i="7"/>
  <c r="AA564" i="11" s="1"/>
  <c r="BM566" i="7"/>
  <c r="AA565" i="11" s="1"/>
  <c r="BM567" i="7"/>
  <c r="AA566" i="11" s="1"/>
  <c r="BM568" i="7"/>
  <c r="AA567" i="11" s="1"/>
  <c r="BM569" i="7"/>
  <c r="AA568" i="11" s="1"/>
  <c r="BM570" i="7"/>
  <c r="AA569" i="11" s="1"/>
  <c r="BM571" i="7"/>
  <c r="AA570" i="11" s="1"/>
  <c r="BM572" i="7"/>
  <c r="AA571" i="11" s="1"/>
  <c r="BM573" i="7"/>
  <c r="AA572" i="11" s="1"/>
  <c r="BM574" i="7"/>
  <c r="AA573" i="11" s="1"/>
  <c r="BM575" i="7"/>
  <c r="AA574" i="11" s="1"/>
  <c r="BM576" i="7"/>
  <c r="AA575" i="11" s="1"/>
  <c r="BM577" i="7"/>
  <c r="AA576" i="11" s="1"/>
  <c r="BM578" i="7"/>
  <c r="AA577" i="11" s="1"/>
  <c r="BM579" i="7"/>
  <c r="AA578" i="11" s="1"/>
  <c r="BM580" i="7"/>
  <c r="AA579" i="11" s="1"/>
  <c r="BM581" i="7"/>
  <c r="AA580" i="11" s="1"/>
  <c r="BM582" i="7"/>
  <c r="AA581" i="11" s="1"/>
  <c r="BM583" i="7"/>
  <c r="AA582" i="11" s="1"/>
  <c r="BM584" i="7"/>
  <c r="AA583" i="11" s="1"/>
  <c r="BM585" i="7"/>
  <c r="AA584" i="11" s="1"/>
  <c r="BM586" i="7"/>
  <c r="AA585" i="11" s="1"/>
  <c r="BM587" i="7"/>
  <c r="AA586" i="11" s="1"/>
  <c r="BM588" i="7"/>
  <c r="AA587" i="11" s="1"/>
  <c r="BM589" i="7"/>
  <c r="AA588" i="11" s="1"/>
  <c r="BM590" i="7"/>
  <c r="AA589" i="11" s="1"/>
  <c r="BM591" i="7"/>
  <c r="AA590" i="11" s="1"/>
  <c r="BM592" i="7"/>
  <c r="AA591" i="11" s="1"/>
  <c r="BM593" i="7"/>
  <c r="AA592" i="11" s="1"/>
  <c r="BM594" i="7"/>
  <c r="AA593" i="11" s="1"/>
  <c r="BM595" i="7"/>
  <c r="AA594" i="11" s="1"/>
  <c r="BM596" i="7"/>
  <c r="AA595" i="11" s="1"/>
  <c r="BM597" i="7"/>
  <c r="AA596" i="11" s="1"/>
  <c r="BM598" i="7"/>
  <c r="AA597" i="11" s="1"/>
  <c r="BM599" i="7"/>
  <c r="AA598" i="11" s="1"/>
  <c r="BM600" i="7"/>
  <c r="AA599" i="11" s="1"/>
  <c r="BM601" i="7"/>
  <c r="AA600" i="11" s="1"/>
  <c r="BM602" i="7"/>
  <c r="AA601" i="11" s="1"/>
  <c r="BM603" i="7"/>
  <c r="AA602" i="11" s="1"/>
  <c r="BM604" i="7"/>
  <c r="AA603" i="11" s="1"/>
  <c r="BM605" i="7"/>
  <c r="AA604" i="11" s="1"/>
  <c r="BM606" i="7"/>
  <c r="AA605" i="11" s="1"/>
  <c r="BM607" i="7"/>
  <c r="AA606" i="11" s="1"/>
  <c r="BM608" i="7"/>
  <c r="AA607" i="11" s="1"/>
  <c r="BM609" i="7"/>
  <c r="AA608" i="11" s="1"/>
  <c r="BM610" i="7"/>
  <c r="AA609" i="11" s="1"/>
  <c r="BM611" i="7"/>
  <c r="AA610" i="11" s="1"/>
  <c r="BM612" i="7"/>
  <c r="AA611" i="11" s="1"/>
  <c r="BM613" i="7"/>
  <c r="AA612" i="11" s="1"/>
  <c r="BM614" i="7"/>
  <c r="AA613" i="11" s="1"/>
  <c r="BM615" i="7"/>
  <c r="AA614" i="11" s="1"/>
  <c r="BM616" i="7"/>
  <c r="AA615" i="11" s="1"/>
  <c r="BM617" i="7"/>
  <c r="AA616" i="11" s="1"/>
  <c r="BM618" i="7"/>
  <c r="AA617" i="11" s="1"/>
  <c r="BM619" i="7"/>
  <c r="AA618" i="11" s="1"/>
  <c r="BM620" i="7"/>
  <c r="AA619" i="11" s="1"/>
  <c r="BM621" i="7"/>
  <c r="AA620" i="11" s="1"/>
  <c r="BM622" i="7"/>
  <c r="AA621" i="11" s="1"/>
  <c r="BM623" i="7"/>
  <c r="AA622" i="11" s="1"/>
  <c r="BM624" i="7"/>
  <c r="AA623" i="11" s="1"/>
  <c r="BM625" i="7"/>
  <c r="AA624" i="11" s="1"/>
  <c r="BM626" i="7"/>
  <c r="AA625" i="11" s="1"/>
  <c r="BM627" i="7"/>
  <c r="AA626" i="11" s="1"/>
  <c r="BM628" i="7"/>
  <c r="AA627" i="11" s="1"/>
  <c r="BM629" i="7"/>
  <c r="AA628" i="11" s="1"/>
  <c r="BM630" i="7"/>
  <c r="AA629" i="11" s="1"/>
  <c r="BM631" i="7"/>
  <c r="AA630" i="11" s="1"/>
  <c r="BM632" i="7"/>
  <c r="AA631" i="11" s="1"/>
  <c r="BM633" i="7"/>
  <c r="AA632" i="11" s="1"/>
  <c r="BM634" i="7"/>
  <c r="AA633" i="11" s="1"/>
  <c r="BM635" i="7"/>
  <c r="AA634" i="11" s="1"/>
  <c r="BM636" i="7"/>
  <c r="AA635" i="11" s="1"/>
  <c r="BM637" i="7"/>
  <c r="AA636" i="11" s="1"/>
  <c r="BM638" i="7"/>
  <c r="AA637" i="11" s="1"/>
  <c r="BM639" i="7"/>
  <c r="AA638" i="11" s="1"/>
  <c r="BM640" i="7"/>
  <c r="AA639" i="11" s="1"/>
  <c r="BM641" i="7"/>
  <c r="AA640" i="11" s="1"/>
  <c r="BM642" i="7"/>
  <c r="AA641" i="11" s="1"/>
  <c r="BM643" i="7"/>
  <c r="AA642" i="11" s="1"/>
  <c r="BM644" i="7"/>
  <c r="AA643" i="11" s="1"/>
  <c r="BM645" i="7"/>
  <c r="AA644" i="11" s="1"/>
  <c r="BM646" i="7"/>
  <c r="AA645" i="11" s="1"/>
  <c r="BM647" i="7"/>
  <c r="AA646" i="11" s="1"/>
  <c r="BM648" i="7"/>
  <c r="AA647" i="11" s="1"/>
  <c r="BM649" i="7"/>
  <c r="AA648" i="11" s="1"/>
  <c r="BM650" i="7"/>
  <c r="AA649" i="11" s="1"/>
  <c r="BM651" i="7"/>
  <c r="AA650" i="11" s="1"/>
  <c r="BM652" i="7"/>
  <c r="AA651" i="11" s="1"/>
  <c r="BM653" i="7"/>
  <c r="AA652" i="11" s="1"/>
  <c r="BM654" i="7"/>
  <c r="AA653" i="11" s="1"/>
  <c r="BM655" i="7"/>
  <c r="AA654" i="11" s="1"/>
  <c r="BM656" i="7"/>
  <c r="AA655" i="11" s="1"/>
  <c r="BM657" i="7"/>
  <c r="AA656" i="11" s="1"/>
  <c r="BM658" i="7"/>
  <c r="AA657" i="11" s="1"/>
  <c r="BM659" i="7"/>
  <c r="AA658" i="11" s="1"/>
  <c r="BM660" i="7"/>
  <c r="AA659" i="11" s="1"/>
  <c r="BM661" i="7"/>
  <c r="AA660" i="11" s="1"/>
  <c r="BM662" i="7"/>
  <c r="AA661" i="11" s="1"/>
  <c r="BM663" i="7"/>
  <c r="AA662" i="11" s="1"/>
  <c r="BM664" i="7"/>
  <c r="AA663" i="11" s="1"/>
  <c r="BM665" i="7"/>
  <c r="AA664" i="11" s="1"/>
  <c r="BM666" i="7"/>
  <c r="AA665" i="11" s="1"/>
  <c r="BM667" i="7"/>
  <c r="AA666" i="11" s="1"/>
  <c r="BM668" i="7"/>
  <c r="AA667" i="11" s="1"/>
  <c r="BM669" i="7"/>
  <c r="AA668" i="11" s="1"/>
  <c r="BM670" i="7"/>
  <c r="AA669" i="11" s="1"/>
  <c r="BM671" i="7"/>
  <c r="AA670" i="11" s="1"/>
  <c r="BM672" i="7"/>
  <c r="AA671" i="11" s="1"/>
  <c r="BM673" i="7"/>
  <c r="AA672" i="11" s="1"/>
  <c r="BM674" i="7"/>
  <c r="AA673" i="11" s="1"/>
  <c r="BM675" i="7"/>
  <c r="AA674" i="11" s="1"/>
  <c r="BM676" i="7"/>
  <c r="AA675" i="11" s="1"/>
  <c r="BM677" i="7"/>
  <c r="AA676" i="11" s="1"/>
  <c r="BM678" i="7"/>
  <c r="AA677" i="11" s="1"/>
  <c r="BM679" i="7"/>
  <c r="AA678" i="11" s="1"/>
  <c r="BM680" i="7"/>
  <c r="AA679" i="11" s="1"/>
  <c r="BM681" i="7"/>
  <c r="AA680" i="11" s="1"/>
  <c r="BM682" i="7"/>
  <c r="AA681" i="11" s="1"/>
  <c r="BM683" i="7"/>
  <c r="AA682" i="11" s="1"/>
  <c r="BM684" i="7"/>
  <c r="AA683" i="11" s="1"/>
  <c r="BM685" i="7"/>
  <c r="AA684" i="11" s="1"/>
  <c r="BM686" i="7"/>
  <c r="AA685" i="11" s="1"/>
  <c r="BM687" i="7"/>
  <c r="AA686" i="11" s="1"/>
  <c r="BM688" i="7"/>
  <c r="AA687" i="11" s="1"/>
  <c r="BM689" i="7"/>
  <c r="AA688" i="11" s="1"/>
  <c r="BM690" i="7"/>
  <c r="AA689" i="11" s="1"/>
  <c r="BM691" i="7"/>
  <c r="AA690" i="11" s="1"/>
  <c r="BM692" i="7"/>
  <c r="AA691" i="11" s="1"/>
  <c r="BM693" i="7"/>
  <c r="AA692" i="11" s="1"/>
  <c r="BM694" i="7"/>
  <c r="AA693" i="11" s="1"/>
  <c r="BM695" i="7"/>
  <c r="AA694" i="11" s="1"/>
  <c r="BM696" i="7"/>
  <c r="AA695" i="11" s="1"/>
  <c r="BM697" i="7"/>
  <c r="AA696" i="11" s="1"/>
  <c r="BM698" i="7"/>
  <c r="AA697" i="11" s="1"/>
  <c r="BM699" i="7"/>
  <c r="AA698" i="11" s="1"/>
  <c r="BM700" i="7"/>
  <c r="AA699" i="11" s="1"/>
  <c r="BM701" i="7"/>
  <c r="AA700" i="11" s="1"/>
  <c r="BM702" i="7"/>
  <c r="AA701" i="11" s="1"/>
  <c r="BM703" i="7"/>
  <c r="AA702" i="11" s="1"/>
  <c r="BM704" i="7"/>
  <c r="AA703" i="11" s="1"/>
  <c r="BM705" i="7"/>
  <c r="AA704" i="11" s="1"/>
  <c r="BM706" i="7"/>
  <c r="AA705" i="11" s="1"/>
  <c r="BM707" i="7"/>
  <c r="AA706" i="11" s="1"/>
  <c r="BM708" i="7"/>
  <c r="AA707" i="11" s="1"/>
  <c r="BM709" i="7"/>
  <c r="AA708" i="11" s="1"/>
  <c r="BM710" i="7"/>
  <c r="AA709" i="11" s="1"/>
  <c r="BM711" i="7"/>
  <c r="AA710" i="11" s="1"/>
  <c r="BM712" i="7"/>
  <c r="AA711" i="11" s="1"/>
  <c r="BM4" i="7"/>
  <c r="BO7" i="7" s="1"/>
  <c r="BI34" i="7"/>
  <c r="BI35" i="7"/>
  <c r="BI36" i="7"/>
  <c r="BI37" i="7"/>
  <c r="BI38" i="7"/>
  <c r="BI39" i="7"/>
  <c r="BI40" i="7"/>
  <c r="BI41" i="7"/>
  <c r="BI42" i="7"/>
  <c r="BI43" i="7"/>
  <c r="BI44" i="7"/>
  <c r="BI45" i="7"/>
  <c r="BI46" i="7"/>
  <c r="BI47" i="7"/>
  <c r="BI48" i="7"/>
  <c r="BI49" i="7"/>
  <c r="BI50" i="7"/>
  <c r="BI51" i="7"/>
  <c r="BI52" i="7"/>
  <c r="BI53" i="7"/>
  <c r="BI54" i="7"/>
  <c r="BI55" i="7"/>
  <c r="BI56" i="7"/>
  <c r="BI57" i="7"/>
  <c r="BI58" i="7"/>
  <c r="BI59" i="7"/>
  <c r="BI60" i="7"/>
  <c r="BI61" i="7"/>
  <c r="BI62" i="7"/>
  <c r="BI63" i="7"/>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BI96" i="7"/>
  <c r="BI97" i="7"/>
  <c r="BI98" i="7"/>
  <c r="BI99" i="7"/>
  <c r="BI100" i="7"/>
  <c r="BI101" i="7"/>
  <c r="BI102" i="7"/>
  <c r="BI103" i="7"/>
  <c r="BI104" i="7"/>
  <c r="BI105" i="7"/>
  <c r="BI106" i="7"/>
  <c r="BI107" i="7"/>
  <c r="BI108" i="7"/>
  <c r="BI109" i="7"/>
  <c r="BI110" i="7"/>
  <c r="BI111" i="7"/>
  <c r="BI112" i="7"/>
  <c r="BI113" i="7"/>
  <c r="BI114" i="7"/>
  <c r="BI115" i="7"/>
  <c r="BI116" i="7"/>
  <c r="BI117" i="7"/>
  <c r="BI118" i="7"/>
  <c r="BI119" i="7"/>
  <c r="BI120" i="7"/>
  <c r="BI121" i="7"/>
  <c r="BI122" i="7"/>
  <c r="BI123" i="7"/>
  <c r="BI124" i="7"/>
  <c r="BI125" i="7"/>
  <c r="BI126" i="7"/>
  <c r="BI127" i="7"/>
  <c r="BI128" i="7"/>
  <c r="BI129" i="7"/>
  <c r="BI130" i="7"/>
  <c r="BI131" i="7"/>
  <c r="BI132" i="7"/>
  <c r="BI133" i="7"/>
  <c r="BI134" i="7"/>
  <c r="BI135" i="7"/>
  <c r="BI136" i="7"/>
  <c r="BI137" i="7"/>
  <c r="BI138" i="7"/>
  <c r="BI139" i="7"/>
  <c r="BI140" i="7"/>
  <c r="BI141" i="7"/>
  <c r="BI142" i="7"/>
  <c r="BI143" i="7"/>
  <c r="BI144" i="7"/>
  <c r="BI145" i="7"/>
  <c r="BI146" i="7"/>
  <c r="BI147" i="7"/>
  <c r="BI148" i="7"/>
  <c r="BI149" i="7"/>
  <c r="BI150" i="7"/>
  <c r="BI151" i="7"/>
  <c r="BI152" i="7"/>
  <c r="BI153" i="7"/>
  <c r="BI154" i="7"/>
  <c r="BI155" i="7"/>
  <c r="BI156" i="7"/>
  <c r="BI157" i="7"/>
  <c r="BI158" i="7"/>
  <c r="BI159" i="7"/>
  <c r="BI160" i="7"/>
  <c r="BI161" i="7"/>
  <c r="BI162" i="7"/>
  <c r="BI163" i="7"/>
  <c r="BI164" i="7"/>
  <c r="BI165" i="7"/>
  <c r="BI166" i="7"/>
  <c r="BI167" i="7"/>
  <c r="BI168" i="7"/>
  <c r="BI169" i="7"/>
  <c r="BI170" i="7"/>
  <c r="BI171" i="7"/>
  <c r="BI172" i="7"/>
  <c r="BI173" i="7"/>
  <c r="BI174" i="7"/>
  <c r="BI175" i="7"/>
  <c r="BI176" i="7"/>
  <c r="BI177" i="7"/>
  <c r="BI178" i="7"/>
  <c r="BI179" i="7"/>
  <c r="BI180" i="7"/>
  <c r="BI181" i="7"/>
  <c r="BI182" i="7"/>
  <c r="BI183" i="7"/>
  <c r="BI184" i="7"/>
  <c r="BI185" i="7"/>
  <c r="BI186" i="7"/>
  <c r="BI187" i="7"/>
  <c r="BI188" i="7"/>
  <c r="BI189" i="7"/>
  <c r="BI190" i="7"/>
  <c r="BI191" i="7"/>
  <c r="BI192" i="7"/>
  <c r="BI193" i="7"/>
  <c r="BI194" i="7"/>
  <c r="BI195" i="7"/>
  <c r="BI196" i="7"/>
  <c r="BI197" i="7"/>
  <c r="BI198" i="7"/>
  <c r="BI199" i="7"/>
  <c r="BI200" i="7"/>
  <c r="BI201" i="7"/>
  <c r="BI202" i="7"/>
  <c r="BI203" i="7"/>
  <c r="BI204" i="7"/>
  <c r="BI205" i="7"/>
  <c r="BI206" i="7"/>
  <c r="BI207" i="7"/>
  <c r="BI208" i="7"/>
  <c r="BI209" i="7"/>
  <c r="BI210" i="7"/>
  <c r="BI211" i="7"/>
  <c r="BI212" i="7"/>
  <c r="BI213" i="7"/>
  <c r="BI214" i="7"/>
  <c r="BI215" i="7"/>
  <c r="BI216" i="7"/>
  <c r="BI217" i="7"/>
  <c r="BI218" i="7"/>
  <c r="BI219" i="7"/>
  <c r="BI220" i="7"/>
  <c r="BI221" i="7"/>
  <c r="BI222" i="7"/>
  <c r="BI223" i="7"/>
  <c r="BI224" i="7"/>
  <c r="BI225" i="7"/>
  <c r="BI226" i="7"/>
  <c r="BI227" i="7"/>
  <c r="BI228" i="7"/>
  <c r="BI229" i="7"/>
  <c r="BI230" i="7"/>
  <c r="BI231" i="7"/>
  <c r="BI232" i="7"/>
  <c r="BI233" i="7"/>
  <c r="BI234" i="7"/>
  <c r="BI235" i="7"/>
  <c r="BI236" i="7"/>
  <c r="BI237" i="7"/>
  <c r="BI238" i="7"/>
  <c r="BI239" i="7"/>
  <c r="BI240" i="7"/>
  <c r="BI241" i="7"/>
  <c r="BI242" i="7"/>
  <c r="BI243" i="7"/>
  <c r="BI244" i="7"/>
  <c r="BI245" i="7"/>
  <c r="BI246" i="7"/>
  <c r="BI247" i="7"/>
  <c r="BI248" i="7"/>
  <c r="BI249" i="7"/>
  <c r="BI250" i="7"/>
  <c r="BI251" i="7"/>
  <c r="BI252" i="7"/>
  <c r="BI253" i="7"/>
  <c r="BI254" i="7"/>
  <c r="BI255" i="7"/>
  <c r="BI256" i="7"/>
  <c r="BI257" i="7"/>
  <c r="BI258" i="7"/>
  <c r="BI259" i="7"/>
  <c r="BI260" i="7"/>
  <c r="BI261" i="7"/>
  <c r="BI262" i="7"/>
  <c r="BI263" i="7"/>
  <c r="BI264" i="7"/>
  <c r="BI265" i="7"/>
  <c r="BI266" i="7"/>
  <c r="BI267" i="7"/>
  <c r="BI268" i="7"/>
  <c r="BI269" i="7"/>
  <c r="BI270" i="7"/>
  <c r="BI271" i="7"/>
  <c r="BI272" i="7"/>
  <c r="BI273" i="7"/>
  <c r="BI274" i="7"/>
  <c r="BI275" i="7"/>
  <c r="BI276" i="7"/>
  <c r="BI277" i="7"/>
  <c r="BI278" i="7"/>
  <c r="BI279" i="7"/>
  <c r="BI280" i="7"/>
  <c r="BI281" i="7"/>
  <c r="BI282" i="7"/>
  <c r="BI283" i="7"/>
  <c r="BI284" i="7"/>
  <c r="BI285" i="7"/>
  <c r="BI286" i="7"/>
  <c r="BI287" i="7"/>
  <c r="BI288" i="7"/>
  <c r="BI289" i="7"/>
  <c r="BI290" i="7"/>
  <c r="BI291" i="7"/>
  <c r="BI292" i="7"/>
  <c r="BI293" i="7"/>
  <c r="BI294" i="7"/>
  <c r="BI295" i="7"/>
  <c r="BI296" i="7"/>
  <c r="BI297" i="7"/>
  <c r="BI298" i="7"/>
  <c r="BI299" i="7"/>
  <c r="BI300" i="7"/>
  <c r="BI301" i="7"/>
  <c r="BI302" i="7"/>
  <c r="BI303" i="7"/>
  <c r="BI304" i="7"/>
  <c r="BI305" i="7"/>
  <c r="BI306" i="7"/>
  <c r="BI307" i="7"/>
  <c r="BI308" i="7"/>
  <c r="BI309" i="7"/>
  <c r="BI310" i="7"/>
  <c r="BI311" i="7"/>
  <c r="BI312" i="7"/>
  <c r="BI313" i="7"/>
  <c r="BI314" i="7"/>
  <c r="BI315" i="7"/>
  <c r="BI316" i="7"/>
  <c r="BI317" i="7"/>
  <c r="BI318" i="7"/>
  <c r="BI319" i="7"/>
  <c r="BI320" i="7"/>
  <c r="BI321" i="7"/>
  <c r="BI322" i="7"/>
  <c r="BI323" i="7"/>
  <c r="BI324" i="7"/>
  <c r="BI325" i="7"/>
  <c r="BI326" i="7"/>
  <c r="BI327" i="7"/>
  <c r="BI328" i="7"/>
  <c r="BI329" i="7"/>
  <c r="BI330" i="7"/>
  <c r="BI331" i="7"/>
  <c r="BI332" i="7"/>
  <c r="BI333" i="7"/>
  <c r="BI334" i="7"/>
  <c r="BI335" i="7"/>
  <c r="BI336" i="7"/>
  <c r="BI337" i="7"/>
  <c r="BI338" i="7"/>
  <c r="BI339" i="7"/>
  <c r="BI340" i="7"/>
  <c r="BI341" i="7"/>
  <c r="BI342" i="7"/>
  <c r="BI343" i="7"/>
  <c r="BI344" i="7"/>
  <c r="BI345" i="7"/>
  <c r="BI346" i="7"/>
  <c r="BI347" i="7"/>
  <c r="BI348" i="7"/>
  <c r="BI349" i="7"/>
  <c r="BI350" i="7"/>
  <c r="BI351" i="7"/>
  <c r="BI352" i="7"/>
  <c r="BI353" i="7"/>
  <c r="BI354" i="7"/>
  <c r="BI355" i="7"/>
  <c r="BI356" i="7"/>
  <c r="BI357" i="7"/>
  <c r="BI358" i="7"/>
  <c r="BI359" i="7"/>
  <c r="BI360" i="7"/>
  <c r="BI361" i="7"/>
  <c r="BI362" i="7"/>
  <c r="BI363" i="7"/>
  <c r="BI364" i="7"/>
  <c r="BI365" i="7"/>
  <c r="BI366" i="7"/>
  <c r="BI367" i="7"/>
  <c r="BI368" i="7"/>
  <c r="BI369" i="7"/>
  <c r="BI370" i="7"/>
  <c r="BI371" i="7"/>
  <c r="BI372" i="7"/>
  <c r="BI373" i="7"/>
  <c r="BI374" i="7"/>
  <c r="BI375" i="7"/>
  <c r="BI376" i="7"/>
  <c r="BI377" i="7"/>
  <c r="BI378" i="7"/>
  <c r="BI379" i="7"/>
  <c r="BI380" i="7"/>
  <c r="BI381" i="7"/>
  <c r="BI382" i="7"/>
  <c r="BI383" i="7"/>
  <c r="BI384" i="7"/>
  <c r="BI385" i="7"/>
  <c r="BI386" i="7"/>
  <c r="BI387" i="7"/>
  <c r="BI388" i="7"/>
  <c r="BI389" i="7"/>
  <c r="BI390" i="7"/>
  <c r="BI391" i="7"/>
  <c r="BI392" i="7"/>
  <c r="BI393" i="7"/>
  <c r="BI394" i="7"/>
  <c r="BI395" i="7"/>
  <c r="BI396" i="7"/>
  <c r="BI397" i="7"/>
  <c r="BI398" i="7"/>
  <c r="BI399" i="7"/>
  <c r="BI400" i="7"/>
  <c r="BI401" i="7"/>
  <c r="BI402" i="7"/>
  <c r="BI403" i="7"/>
  <c r="BI404" i="7"/>
  <c r="BI405" i="7"/>
  <c r="BI406" i="7"/>
  <c r="BI407" i="7"/>
  <c r="BI408" i="7"/>
  <c r="BI409" i="7"/>
  <c r="BI410" i="7"/>
  <c r="BI411" i="7"/>
  <c r="BI412" i="7"/>
  <c r="BI413" i="7"/>
  <c r="BI414" i="7"/>
  <c r="BI415" i="7"/>
  <c r="BI416" i="7"/>
  <c r="BI417" i="7"/>
  <c r="BI418" i="7"/>
  <c r="BI419" i="7"/>
  <c r="BI420" i="7"/>
  <c r="BI421" i="7"/>
  <c r="BI422" i="7"/>
  <c r="BI423" i="7"/>
  <c r="BI424" i="7"/>
  <c r="BI425" i="7"/>
  <c r="BI426" i="7"/>
  <c r="BI427" i="7"/>
  <c r="BI428" i="7"/>
  <c r="BI429" i="7"/>
  <c r="BI430" i="7"/>
  <c r="BI431" i="7"/>
  <c r="BI432" i="7"/>
  <c r="BI433" i="7"/>
  <c r="BI434" i="7"/>
  <c r="BI435" i="7"/>
  <c r="BI436" i="7"/>
  <c r="BI437" i="7"/>
  <c r="BI438" i="7"/>
  <c r="BI439" i="7"/>
  <c r="BI440" i="7"/>
  <c r="BI441" i="7"/>
  <c r="BI442" i="7"/>
  <c r="BI443" i="7"/>
  <c r="BI444" i="7"/>
  <c r="BI445" i="7"/>
  <c r="BI446" i="7"/>
  <c r="BI447" i="7"/>
  <c r="BI448" i="7"/>
  <c r="BI449" i="7"/>
  <c r="BI450" i="7"/>
  <c r="BI451" i="7"/>
  <c r="BI452" i="7"/>
  <c r="BI453" i="7"/>
  <c r="BI454" i="7"/>
  <c r="BI455" i="7"/>
  <c r="BI456" i="7"/>
  <c r="BI457" i="7"/>
  <c r="BI458" i="7"/>
  <c r="BI459" i="7"/>
  <c r="BI460" i="7"/>
  <c r="BI461" i="7"/>
  <c r="BI462" i="7"/>
  <c r="BI463" i="7"/>
  <c r="BI464" i="7"/>
  <c r="BI465" i="7"/>
  <c r="BI466" i="7"/>
  <c r="BI467" i="7"/>
  <c r="BI468" i="7"/>
  <c r="BI469" i="7"/>
  <c r="BI470" i="7"/>
  <c r="BI471" i="7"/>
  <c r="BI472" i="7"/>
  <c r="BI473" i="7"/>
  <c r="BI474" i="7"/>
  <c r="BI475" i="7"/>
  <c r="BI476" i="7"/>
  <c r="BI477" i="7"/>
  <c r="BI478" i="7"/>
  <c r="BI479" i="7"/>
  <c r="BI480" i="7"/>
  <c r="BI481" i="7"/>
  <c r="BI482" i="7"/>
  <c r="BI483" i="7"/>
  <c r="BI484" i="7"/>
  <c r="BI485" i="7"/>
  <c r="BI486" i="7"/>
  <c r="BI487" i="7"/>
  <c r="BI488" i="7"/>
  <c r="BI489" i="7"/>
  <c r="BI490" i="7"/>
  <c r="BI491" i="7"/>
  <c r="BI492" i="7"/>
  <c r="BI493" i="7"/>
  <c r="BI494" i="7"/>
  <c r="BI495" i="7"/>
  <c r="BI496" i="7"/>
  <c r="BI497" i="7"/>
  <c r="BI498" i="7"/>
  <c r="BI499" i="7"/>
  <c r="BI500" i="7"/>
  <c r="BI501" i="7"/>
  <c r="BI502" i="7"/>
  <c r="BI503" i="7"/>
  <c r="BI504" i="7"/>
  <c r="BI505" i="7"/>
  <c r="BI506" i="7"/>
  <c r="BI507" i="7"/>
  <c r="BI508" i="7"/>
  <c r="BI509" i="7"/>
  <c r="BI510" i="7"/>
  <c r="BI511" i="7"/>
  <c r="BI512" i="7"/>
  <c r="BI513" i="7"/>
  <c r="BI514" i="7"/>
  <c r="BI515" i="7"/>
  <c r="BI516" i="7"/>
  <c r="BI517" i="7"/>
  <c r="BI518" i="7"/>
  <c r="BI519" i="7"/>
  <c r="BI520" i="7"/>
  <c r="BI521" i="7"/>
  <c r="BI522" i="7"/>
  <c r="BI523" i="7"/>
  <c r="BI524" i="7"/>
  <c r="BI525" i="7"/>
  <c r="BI526" i="7"/>
  <c r="BI527" i="7"/>
  <c r="BI528" i="7"/>
  <c r="BI529" i="7"/>
  <c r="BI530" i="7"/>
  <c r="BI531" i="7"/>
  <c r="BI532" i="7"/>
  <c r="BI533" i="7"/>
  <c r="BI534" i="7"/>
  <c r="BI535" i="7"/>
  <c r="BI536" i="7"/>
  <c r="BI537" i="7"/>
  <c r="BI538" i="7"/>
  <c r="BI539" i="7"/>
  <c r="BI540" i="7"/>
  <c r="BI541" i="7"/>
  <c r="BI542" i="7"/>
  <c r="BI543" i="7"/>
  <c r="BI544" i="7"/>
  <c r="BI545" i="7"/>
  <c r="BI546" i="7"/>
  <c r="BI547" i="7"/>
  <c r="BI548" i="7"/>
  <c r="BI549" i="7"/>
  <c r="BI550" i="7"/>
  <c r="BI551" i="7"/>
  <c r="BI552" i="7"/>
  <c r="BI553" i="7"/>
  <c r="BI554" i="7"/>
  <c r="BI555" i="7"/>
  <c r="BI556" i="7"/>
  <c r="BI557" i="7"/>
  <c r="BI558" i="7"/>
  <c r="BI559" i="7"/>
  <c r="BI560" i="7"/>
  <c r="BI561" i="7"/>
  <c r="BI562" i="7"/>
  <c r="BI563" i="7"/>
  <c r="BI564" i="7"/>
  <c r="BI565" i="7"/>
  <c r="BI566" i="7"/>
  <c r="BI567" i="7"/>
  <c r="BI568" i="7"/>
  <c r="BI569" i="7"/>
  <c r="BI570" i="7"/>
  <c r="BI571" i="7"/>
  <c r="BI572" i="7"/>
  <c r="BI573" i="7"/>
  <c r="BI574" i="7"/>
  <c r="BI575" i="7"/>
  <c r="BI576" i="7"/>
  <c r="BI577" i="7"/>
  <c r="BI578" i="7"/>
  <c r="BI579" i="7"/>
  <c r="BI580" i="7"/>
  <c r="BI581" i="7"/>
  <c r="BI582" i="7"/>
  <c r="BI583" i="7"/>
  <c r="BI584" i="7"/>
  <c r="BI585" i="7"/>
  <c r="BI586" i="7"/>
  <c r="BI587" i="7"/>
  <c r="BI588" i="7"/>
  <c r="BI589" i="7"/>
  <c r="BI590" i="7"/>
  <c r="BI591" i="7"/>
  <c r="BI592" i="7"/>
  <c r="BI593" i="7"/>
  <c r="BI594" i="7"/>
  <c r="BI595" i="7"/>
  <c r="BI596" i="7"/>
  <c r="BI597" i="7"/>
  <c r="BI598" i="7"/>
  <c r="BI599" i="7"/>
  <c r="BI600" i="7"/>
  <c r="BI601" i="7"/>
  <c r="BI602" i="7"/>
  <c r="BI603" i="7"/>
  <c r="BI604" i="7"/>
  <c r="BI605" i="7"/>
  <c r="BI606" i="7"/>
  <c r="BI607" i="7"/>
  <c r="BI608" i="7"/>
  <c r="BI609" i="7"/>
  <c r="BI610" i="7"/>
  <c r="BI611" i="7"/>
  <c r="BI612" i="7"/>
  <c r="BI613" i="7"/>
  <c r="BI614" i="7"/>
  <c r="BI615" i="7"/>
  <c r="BI616" i="7"/>
  <c r="BI617" i="7"/>
  <c r="BI618" i="7"/>
  <c r="BI619" i="7"/>
  <c r="BI620" i="7"/>
  <c r="BI621" i="7"/>
  <c r="BI622" i="7"/>
  <c r="BI623" i="7"/>
  <c r="BI624" i="7"/>
  <c r="BI625" i="7"/>
  <c r="BI626" i="7"/>
  <c r="BI627" i="7"/>
  <c r="BI628" i="7"/>
  <c r="BI629" i="7"/>
  <c r="BI630" i="7"/>
  <c r="BI631" i="7"/>
  <c r="BI632" i="7"/>
  <c r="BI633" i="7"/>
  <c r="BI634" i="7"/>
  <c r="BI635" i="7"/>
  <c r="BI636" i="7"/>
  <c r="BI637" i="7"/>
  <c r="BI638" i="7"/>
  <c r="BI639" i="7"/>
  <c r="BI640" i="7"/>
  <c r="BI641" i="7"/>
  <c r="BI642" i="7"/>
  <c r="BI643" i="7"/>
  <c r="BI644" i="7"/>
  <c r="BI645" i="7"/>
  <c r="BI646" i="7"/>
  <c r="BI647" i="7"/>
  <c r="BI648" i="7"/>
  <c r="BI649" i="7"/>
  <c r="BI650" i="7"/>
  <c r="BI651" i="7"/>
  <c r="BI652" i="7"/>
  <c r="BI653" i="7"/>
  <c r="BI654" i="7"/>
  <c r="BI655" i="7"/>
  <c r="BI656" i="7"/>
  <c r="BI657" i="7"/>
  <c r="BI658" i="7"/>
  <c r="BI659" i="7"/>
  <c r="BI660" i="7"/>
  <c r="BI661" i="7"/>
  <c r="BI662" i="7"/>
  <c r="BI663" i="7"/>
  <c r="BI664" i="7"/>
  <c r="BI665" i="7"/>
  <c r="BI666" i="7"/>
  <c r="BI667" i="7"/>
  <c r="BI668" i="7"/>
  <c r="BI669" i="7"/>
  <c r="BI670" i="7"/>
  <c r="BI671" i="7"/>
  <c r="BI672" i="7"/>
  <c r="BI673" i="7"/>
  <c r="BI674" i="7"/>
  <c r="BI675" i="7"/>
  <c r="BI676" i="7"/>
  <c r="BI677" i="7"/>
  <c r="BI678" i="7"/>
  <c r="BI679" i="7"/>
  <c r="BI680" i="7"/>
  <c r="BI681" i="7"/>
  <c r="BI682" i="7"/>
  <c r="BI683" i="7"/>
  <c r="BI684" i="7"/>
  <c r="BI685" i="7"/>
  <c r="BI686" i="7"/>
  <c r="BI687" i="7"/>
  <c r="BI688" i="7"/>
  <c r="BI689" i="7"/>
  <c r="BI690" i="7"/>
  <c r="BI691" i="7"/>
  <c r="BI692" i="7"/>
  <c r="BI693" i="7"/>
  <c r="BI694" i="7"/>
  <c r="BI695" i="7"/>
  <c r="BI696" i="7"/>
  <c r="BI697" i="7"/>
  <c r="BI698" i="7"/>
  <c r="BI699" i="7"/>
  <c r="BI700" i="7"/>
  <c r="BI701" i="7"/>
  <c r="BI702" i="7"/>
  <c r="BI703" i="7"/>
  <c r="BI704" i="7"/>
  <c r="BI705" i="7"/>
  <c r="BI706" i="7"/>
  <c r="BI707" i="7"/>
  <c r="BI708" i="7"/>
  <c r="BI709" i="7"/>
  <c r="BI710" i="7"/>
  <c r="BI711" i="7"/>
  <c r="BI712" i="7"/>
  <c r="BI5" i="7"/>
  <c r="BI6" i="7"/>
  <c r="BI7" i="7"/>
  <c r="BI8" i="7"/>
  <c r="BI9" i="7"/>
  <c r="BI10" i="7"/>
  <c r="BI11" i="7"/>
  <c r="BI12" i="7"/>
  <c r="BI13" i="7"/>
  <c r="BI14" i="7"/>
  <c r="BI15" i="7"/>
  <c r="BI16" i="7"/>
  <c r="BI17" i="7"/>
  <c r="BI18" i="7"/>
  <c r="BI19" i="7"/>
  <c r="BI20" i="7"/>
  <c r="BI21" i="7"/>
  <c r="BI22" i="7"/>
  <c r="BI23" i="7"/>
  <c r="BI24" i="7"/>
  <c r="BI25" i="7"/>
  <c r="BI26" i="7"/>
  <c r="BI27" i="7"/>
  <c r="BI28" i="7"/>
  <c r="BI29" i="7"/>
  <c r="BI30" i="7"/>
  <c r="BI31" i="7"/>
  <c r="BI32" i="7"/>
  <c r="BI33" i="7"/>
  <c r="BI4" i="7"/>
  <c r="BO688" i="7" l="1"/>
  <c r="BO656" i="7"/>
  <c r="BO616" i="7"/>
  <c r="BO592" i="7"/>
  <c r="BO552" i="7"/>
  <c r="BO520" i="7"/>
  <c r="BO703" i="7"/>
  <c r="BO695" i="7"/>
  <c r="BO687" i="7"/>
  <c r="BO679" i="7"/>
  <c r="BO671" i="7"/>
  <c r="BO663" i="7"/>
  <c r="BO655" i="7"/>
  <c r="BO647" i="7"/>
  <c r="BO639" i="7"/>
  <c r="BO631" i="7"/>
  <c r="BO623" i="7"/>
  <c r="BO615" i="7"/>
  <c r="BO607" i="7"/>
  <c r="BO599" i="7"/>
  <c r="BO591" i="7"/>
  <c r="BO583" i="7"/>
  <c r="BO575" i="7"/>
  <c r="BO567" i="7"/>
  <c r="BO559" i="7"/>
  <c r="BO551" i="7"/>
  <c r="BO543" i="7"/>
  <c r="BO535" i="7"/>
  <c r="BO527" i="7"/>
  <c r="BO519" i="7"/>
  <c r="BO511" i="7"/>
  <c r="BO118" i="7"/>
  <c r="BO110" i="7"/>
  <c r="BO102" i="7"/>
  <c r="BO94" i="7"/>
  <c r="BO86" i="7"/>
  <c r="BO78" i="7"/>
  <c r="BO70" i="7"/>
  <c r="BO62" i="7"/>
  <c r="BO54" i="7"/>
  <c r="BO46" i="7"/>
  <c r="BO38" i="7"/>
  <c r="BO30" i="7"/>
  <c r="BO22" i="7"/>
  <c r="BO14" i="7"/>
  <c r="BO672" i="7"/>
  <c r="BO640" i="7"/>
  <c r="BO608" i="7"/>
  <c r="BO576" i="7"/>
  <c r="BO536" i="7"/>
  <c r="BO504" i="7"/>
  <c r="BO710" i="7"/>
  <c r="BO702" i="7"/>
  <c r="BO694" i="7"/>
  <c r="BO686" i="7"/>
  <c r="BO678" i="7"/>
  <c r="BO670" i="7"/>
  <c r="BO662" i="7"/>
  <c r="BO654" i="7"/>
  <c r="BO646" i="7"/>
  <c r="BO638" i="7"/>
  <c r="BO630" i="7"/>
  <c r="BO622" i="7"/>
  <c r="BO614" i="7"/>
  <c r="BO606" i="7"/>
  <c r="BO598" i="7"/>
  <c r="BO590" i="7"/>
  <c r="BO582" i="7"/>
  <c r="BO574" i="7"/>
  <c r="BO566" i="7"/>
  <c r="BO558" i="7"/>
  <c r="BO550" i="7"/>
  <c r="BO542" i="7"/>
  <c r="BO534" i="7"/>
  <c r="BO526" i="7"/>
  <c r="BO518" i="7"/>
  <c r="BO510" i="7"/>
  <c r="BO117" i="7"/>
  <c r="BO109" i="7"/>
  <c r="BO101" i="7"/>
  <c r="BO93" i="7"/>
  <c r="BO85" i="7"/>
  <c r="BO77" i="7"/>
  <c r="BO69" i="7"/>
  <c r="BO61" i="7"/>
  <c r="BO53" i="7"/>
  <c r="BO45" i="7"/>
  <c r="BO37" i="7"/>
  <c r="BO29" i="7"/>
  <c r="BO21" i="7"/>
  <c r="BO13" i="7"/>
  <c r="BO704" i="7"/>
  <c r="BO664" i="7"/>
  <c r="BO624" i="7"/>
  <c r="BO584" i="7"/>
  <c r="BO544" i="7"/>
  <c r="BO512" i="7"/>
  <c r="BO709" i="7"/>
  <c r="BO701" i="7"/>
  <c r="BO693" i="7"/>
  <c r="BO685" i="7"/>
  <c r="BO677" i="7"/>
  <c r="BO669" i="7"/>
  <c r="BO661" i="7"/>
  <c r="BO653" i="7"/>
  <c r="BO645" i="7"/>
  <c r="BO637" i="7"/>
  <c r="BO629" i="7"/>
  <c r="BO621" i="7"/>
  <c r="BO613" i="7"/>
  <c r="BO605" i="7"/>
  <c r="BO597" i="7"/>
  <c r="BO589" i="7"/>
  <c r="BO581" i="7"/>
  <c r="BO573" i="7"/>
  <c r="BO565" i="7"/>
  <c r="BO557" i="7"/>
  <c r="BO549" i="7"/>
  <c r="BO541" i="7"/>
  <c r="BO533" i="7"/>
  <c r="BO525" i="7"/>
  <c r="BO517" i="7"/>
  <c r="BO509" i="7"/>
  <c r="BO116" i="7"/>
  <c r="BO108" i="7"/>
  <c r="BO100" i="7"/>
  <c r="BO92" i="7"/>
  <c r="BO84" i="7"/>
  <c r="BO76" i="7"/>
  <c r="BO68" i="7"/>
  <c r="BO60" i="7"/>
  <c r="BO52" i="7"/>
  <c r="BO44" i="7"/>
  <c r="BO36" i="7"/>
  <c r="BO28" i="7"/>
  <c r="BO20" i="7"/>
  <c r="BO12" i="7"/>
  <c r="BO498" i="7"/>
  <c r="AA494" i="11"/>
  <c r="BO708" i="7"/>
  <c r="BO700" i="7"/>
  <c r="BO692" i="7"/>
  <c r="BO684" i="7"/>
  <c r="BO676" i="7"/>
  <c r="BO668" i="7"/>
  <c r="BO660" i="7"/>
  <c r="BO652" i="7"/>
  <c r="BO644" i="7"/>
  <c r="BO636" i="7"/>
  <c r="BO628" i="7"/>
  <c r="BO620" i="7"/>
  <c r="BO612" i="7"/>
  <c r="BO604" i="7"/>
  <c r="BO596" i="7"/>
  <c r="BO588" i="7"/>
  <c r="BO580" i="7"/>
  <c r="BO572" i="7"/>
  <c r="BO564" i="7"/>
  <c r="BO556" i="7"/>
  <c r="BO548" i="7"/>
  <c r="BO540" i="7"/>
  <c r="BO532" i="7"/>
  <c r="BO524" i="7"/>
  <c r="BO516" i="7"/>
  <c r="BO508" i="7"/>
  <c r="BO115" i="7"/>
  <c r="BO107" i="7"/>
  <c r="BO99" i="7"/>
  <c r="BO91" i="7"/>
  <c r="BO83" i="7"/>
  <c r="BO75" i="7"/>
  <c r="BO67" i="7"/>
  <c r="BO59" i="7"/>
  <c r="BO51" i="7"/>
  <c r="BO43" i="7"/>
  <c r="BO35" i="7"/>
  <c r="BO27" i="7"/>
  <c r="BO19" i="7"/>
  <c r="BO11" i="7"/>
  <c r="BO696" i="7"/>
  <c r="BO648" i="7"/>
  <c r="BO568" i="7"/>
  <c r="BO707" i="7"/>
  <c r="BO699" i="7"/>
  <c r="BO691" i="7"/>
  <c r="BO683" i="7"/>
  <c r="BO675" i="7"/>
  <c r="BO667" i="7"/>
  <c r="BO659" i="7"/>
  <c r="BO651" i="7"/>
  <c r="BO643" i="7"/>
  <c r="BO635" i="7"/>
  <c r="BO627" i="7"/>
  <c r="BO619" i="7"/>
  <c r="BO611" i="7"/>
  <c r="BO603" i="7"/>
  <c r="BO595" i="7"/>
  <c r="BO587" i="7"/>
  <c r="BO579" i="7"/>
  <c r="BO571" i="7"/>
  <c r="BO563" i="7"/>
  <c r="BO555" i="7"/>
  <c r="BO547" i="7"/>
  <c r="BO539" i="7"/>
  <c r="BO531" i="7"/>
  <c r="BO523" i="7"/>
  <c r="BO515" i="7"/>
  <c r="BO507" i="7"/>
  <c r="BO114" i="7"/>
  <c r="BO106" i="7"/>
  <c r="BO98" i="7"/>
  <c r="BO90" i="7"/>
  <c r="BO82" i="7"/>
  <c r="BO74" i="7"/>
  <c r="BO66" i="7"/>
  <c r="BO58" i="7"/>
  <c r="BO50" i="7"/>
  <c r="BO42" i="7"/>
  <c r="BO34" i="7"/>
  <c r="BO26" i="7"/>
  <c r="BO18" i="7"/>
  <c r="BO10" i="7"/>
  <c r="BO502" i="7"/>
  <c r="AA498" i="11"/>
  <c r="BO680" i="7"/>
  <c r="BO632" i="7"/>
  <c r="BO600" i="7"/>
  <c r="BO560" i="7"/>
  <c r="BO528" i="7"/>
  <c r="BO706" i="7"/>
  <c r="BO698" i="7"/>
  <c r="BO690" i="7"/>
  <c r="BO682" i="7"/>
  <c r="BO674" i="7"/>
  <c r="BO666" i="7"/>
  <c r="BO658" i="7"/>
  <c r="BO650" i="7"/>
  <c r="BO642" i="7"/>
  <c r="BO634" i="7"/>
  <c r="BO626" i="7"/>
  <c r="BO618" i="7"/>
  <c r="BO610" i="7"/>
  <c r="BO602" i="7"/>
  <c r="BO594" i="7"/>
  <c r="BO586" i="7"/>
  <c r="BO578" i="7"/>
  <c r="BO570" i="7"/>
  <c r="BO562" i="7"/>
  <c r="BO554" i="7"/>
  <c r="BO546" i="7"/>
  <c r="BO538" i="7"/>
  <c r="BO530" i="7"/>
  <c r="BO522" i="7"/>
  <c r="BO514" i="7"/>
  <c r="BO506" i="7"/>
  <c r="BO113" i="7"/>
  <c r="BO105" i="7"/>
  <c r="BO97" i="7"/>
  <c r="BO89" i="7"/>
  <c r="BO81" i="7"/>
  <c r="BO73" i="7"/>
  <c r="BO65" i="7"/>
  <c r="BO57" i="7"/>
  <c r="BO49" i="7"/>
  <c r="BO41" i="7"/>
  <c r="BO33" i="7"/>
  <c r="BO25" i="7"/>
  <c r="BO17" i="7"/>
  <c r="BO9" i="7"/>
  <c r="BO503" i="7"/>
  <c r="AA499" i="11"/>
  <c r="BO705" i="7"/>
  <c r="BO697" i="7"/>
  <c r="BO689" i="7"/>
  <c r="BO681" i="7"/>
  <c r="BO673" i="7"/>
  <c r="BO665" i="7"/>
  <c r="BO657" i="7"/>
  <c r="BO649" i="7"/>
  <c r="BO641" i="7"/>
  <c r="BO633" i="7"/>
  <c r="BO625" i="7"/>
  <c r="BO617" i="7"/>
  <c r="BO609" i="7"/>
  <c r="BO601" i="7"/>
  <c r="BO593" i="7"/>
  <c r="BO585" i="7"/>
  <c r="BO577" i="7"/>
  <c r="BO569" i="7"/>
  <c r="BO561" i="7"/>
  <c r="BO553" i="7"/>
  <c r="BO545" i="7"/>
  <c r="BO537" i="7"/>
  <c r="BO529" i="7"/>
  <c r="BO521" i="7"/>
  <c r="BO513" i="7"/>
  <c r="BO505" i="7"/>
  <c r="BO112" i="7"/>
  <c r="BO104" i="7"/>
  <c r="BO96" i="7"/>
  <c r="BO88" i="7"/>
  <c r="BO80" i="7"/>
  <c r="BO72" i="7"/>
  <c r="BO64" i="7"/>
  <c r="BO56" i="7"/>
  <c r="BO48" i="7"/>
  <c r="BO40" i="7"/>
  <c r="BO32" i="7"/>
  <c r="BO24" i="7"/>
  <c r="BO16" i="7"/>
  <c r="BO8" i="7"/>
  <c r="BO497" i="7"/>
  <c r="BO496" i="7"/>
  <c r="BO495" i="7"/>
  <c r="BO501" i="7"/>
  <c r="BO500" i="7"/>
  <c r="BO499" i="7"/>
  <c r="BO120" i="7"/>
  <c r="BO136" i="7"/>
  <c r="BO488" i="7"/>
  <c r="BO480" i="7"/>
  <c r="BO472" i="7"/>
  <c r="BO464" i="7"/>
  <c r="BO456" i="7"/>
  <c r="BO448" i="7"/>
  <c r="BO440" i="7"/>
  <c r="BO432" i="7"/>
  <c r="BO424" i="7"/>
  <c r="BO416" i="7"/>
  <c r="BO408" i="7"/>
  <c r="BO400" i="7"/>
  <c r="BO392" i="7"/>
  <c r="BO384" i="7"/>
  <c r="BO376" i="7"/>
  <c r="BO368" i="7"/>
  <c r="BO360" i="7"/>
  <c r="BO352" i="7"/>
  <c r="BO344" i="7"/>
  <c r="BO336" i="7"/>
  <c r="BO328" i="7"/>
  <c r="BO320" i="7"/>
  <c r="BO312" i="7"/>
  <c r="BO304" i="7"/>
  <c r="BO296" i="7"/>
  <c r="BO288" i="7"/>
  <c r="BO280" i="7"/>
  <c r="BO272" i="7"/>
  <c r="BO264" i="7"/>
  <c r="BO256" i="7"/>
  <c r="BO248" i="7"/>
  <c r="BO240" i="7"/>
  <c r="BO224" i="7"/>
  <c r="BO216" i="7"/>
  <c r="BO208" i="7"/>
  <c r="BO192" i="7"/>
  <c r="BO184" i="7"/>
  <c r="BO176" i="7"/>
  <c r="BO160" i="7"/>
  <c r="BO152" i="7"/>
  <c r="BO144" i="7"/>
  <c r="BO128" i="7"/>
  <c r="BO494" i="7"/>
  <c r="BO493" i="7"/>
  <c r="BO492" i="7"/>
  <c r="BO252" i="7"/>
  <c r="BO244" i="7"/>
  <c r="BO236" i="7"/>
  <c r="BO228" i="7"/>
  <c r="BO220" i="7"/>
  <c r="BO212" i="7"/>
  <c r="BO204" i="7"/>
  <c r="BO196" i="7"/>
  <c r="BO188" i="7"/>
  <c r="BO180" i="7"/>
  <c r="BO172" i="7"/>
  <c r="BO164" i="7"/>
  <c r="BO156" i="7"/>
  <c r="BO148" i="7"/>
  <c r="BO140" i="7"/>
  <c r="BO132" i="7"/>
  <c r="BO487" i="7"/>
  <c r="BO479" i="7"/>
  <c r="BO471" i="7"/>
  <c r="BO463" i="7"/>
  <c r="BO455" i="7"/>
  <c r="BO447" i="7"/>
  <c r="BO439" i="7"/>
  <c r="BO431" i="7"/>
  <c r="BO423" i="7"/>
  <c r="BO415" i="7"/>
  <c r="BO407" i="7"/>
  <c r="BO399" i="7"/>
  <c r="BO391" i="7"/>
  <c r="BO383" i="7"/>
  <c r="BO375" i="7"/>
  <c r="BO367" i="7"/>
  <c r="BO359" i="7"/>
  <c r="BO351" i="7"/>
  <c r="BO343" i="7"/>
  <c r="BO335" i="7"/>
  <c r="BO327" i="7"/>
  <c r="BO319" i="7"/>
  <c r="BO311" i="7"/>
  <c r="BO303" i="7"/>
  <c r="BO295" i="7"/>
  <c r="BO287" i="7"/>
  <c r="BO279" i="7"/>
  <c r="BO271" i="7"/>
  <c r="BO263" i="7"/>
  <c r="BO255" i="7"/>
  <c r="BO247" i="7"/>
  <c r="BO239" i="7"/>
  <c r="BO231" i="7"/>
  <c r="BO223" i="7"/>
  <c r="BO215" i="7"/>
  <c r="BO486" i="7"/>
  <c r="BO478" i="7"/>
  <c r="BO470" i="7"/>
  <c r="BO462" i="7"/>
  <c r="BO454" i="7"/>
  <c r="BO446" i="7"/>
  <c r="BO438" i="7"/>
  <c r="BO430" i="7"/>
  <c r="BO422" i="7"/>
  <c r="BO414" i="7"/>
  <c r="BO406" i="7"/>
  <c r="BO398" i="7"/>
  <c r="BO390" i="7"/>
  <c r="BO382" i="7"/>
  <c r="BO374" i="7"/>
  <c r="BO366" i="7"/>
  <c r="BO358" i="7"/>
  <c r="BO350" i="7"/>
  <c r="BO342" i="7"/>
  <c r="BO334" i="7"/>
  <c r="BO326" i="7"/>
  <c r="BO318" i="7"/>
  <c r="BO310" i="7"/>
  <c r="BO302" i="7"/>
  <c r="BO294" i="7"/>
  <c r="BO286" i="7"/>
  <c r="BO278" i="7"/>
  <c r="BO270" i="7"/>
  <c r="BO232" i="7"/>
  <c r="BO485" i="7"/>
  <c r="BO477" i="7"/>
  <c r="BO469" i="7"/>
  <c r="BO461" i="7"/>
  <c r="BO453" i="7"/>
  <c r="BO445" i="7"/>
  <c r="BO437" i="7"/>
  <c r="BO429" i="7"/>
  <c r="BO421" i="7"/>
  <c r="BO413" i="7"/>
  <c r="BO405" i="7"/>
  <c r="BO397" i="7"/>
  <c r="BO389" i="7"/>
  <c r="BO381" i="7"/>
  <c r="BO373" i="7"/>
  <c r="BO365" i="7"/>
  <c r="BO357" i="7"/>
  <c r="BO349" i="7"/>
  <c r="BO341" i="7"/>
  <c r="BO333" i="7"/>
  <c r="BO325" i="7"/>
  <c r="BO317" i="7"/>
  <c r="BO309" i="7"/>
  <c r="BO301" i="7"/>
  <c r="BO293" i="7"/>
  <c r="BO285" i="7"/>
  <c r="BO277" i="7"/>
  <c r="BO269" i="7"/>
  <c r="BO200" i="7"/>
  <c r="BO484" i="7"/>
  <c r="BO476" i="7"/>
  <c r="BO468" i="7"/>
  <c r="BO460" i="7"/>
  <c r="BO452" i="7"/>
  <c r="BO444" i="7"/>
  <c r="BO436" i="7"/>
  <c r="BO428" i="7"/>
  <c r="BO420" i="7"/>
  <c r="BO412" i="7"/>
  <c r="BO404" i="7"/>
  <c r="BO396" i="7"/>
  <c r="BO388" i="7"/>
  <c r="BO380" i="7"/>
  <c r="BO372" i="7"/>
  <c r="BO364" i="7"/>
  <c r="BO356" i="7"/>
  <c r="BO348" i="7"/>
  <c r="BO340" i="7"/>
  <c r="BO332" i="7"/>
  <c r="BO324" i="7"/>
  <c r="BO316" i="7"/>
  <c r="BO308" i="7"/>
  <c r="BO300" i="7"/>
  <c r="BO292" i="7"/>
  <c r="BO284" i="7"/>
  <c r="BO276" i="7"/>
  <c r="BO268" i="7"/>
  <c r="BO260" i="7"/>
  <c r="BO168" i="7"/>
  <c r="BO491" i="7"/>
  <c r="BO483" i="7"/>
  <c r="BO475" i="7"/>
  <c r="BO467" i="7"/>
  <c r="BO459" i="7"/>
  <c r="BO451" i="7"/>
  <c r="BO443" i="7"/>
  <c r="BO435" i="7"/>
  <c r="BO427" i="7"/>
  <c r="BO419" i="7"/>
  <c r="BO411" i="7"/>
  <c r="BO403" i="7"/>
  <c r="BO395" i="7"/>
  <c r="BO387" i="7"/>
  <c r="BO379" i="7"/>
  <c r="BO371" i="7"/>
  <c r="BO363" i="7"/>
  <c r="BO355" i="7"/>
  <c r="BO347" i="7"/>
  <c r="BO339" i="7"/>
  <c r="BO331" i="7"/>
  <c r="BO323" i="7"/>
  <c r="BO315" i="7"/>
  <c r="BO307" i="7"/>
  <c r="BO299" i="7"/>
  <c r="BO291" i="7"/>
  <c r="BO283" i="7"/>
  <c r="BO275" i="7"/>
  <c r="BO490" i="7"/>
  <c r="BO482" i="7"/>
  <c r="BO474" i="7"/>
  <c r="BO466" i="7"/>
  <c r="BO458" i="7"/>
  <c r="BO450" i="7"/>
  <c r="BO442" i="7"/>
  <c r="BO434" i="7"/>
  <c r="BO426" i="7"/>
  <c r="BO418" i="7"/>
  <c r="BO410" i="7"/>
  <c r="BO402" i="7"/>
  <c r="BO394" i="7"/>
  <c r="BO386" i="7"/>
  <c r="BO378" i="7"/>
  <c r="BO370" i="7"/>
  <c r="BO362" i="7"/>
  <c r="BO354" i="7"/>
  <c r="BO346" i="7"/>
  <c r="BO338" i="7"/>
  <c r="BO330" i="7"/>
  <c r="BO322" i="7"/>
  <c r="BO314" i="7"/>
  <c r="BO306" i="7"/>
  <c r="BO298" i="7"/>
  <c r="BO290" i="7"/>
  <c r="BO282" i="7"/>
  <c r="BO274" i="7"/>
  <c r="BO266" i="7"/>
  <c r="BO489" i="7"/>
  <c r="BO481" i="7"/>
  <c r="BO473" i="7"/>
  <c r="BO465" i="7"/>
  <c r="BO457" i="7"/>
  <c r="BO449" i="7"/>
  <c r="BO441" i="7"/>
  <c r="BO433" i="7"/>
  <c r="BO425" i="7"/>
  <c r="BO417" i="7"/>
  <c r="BO409" i="7"/>
  <c r="BO401" i="7"/>
  <c r="BO393" i="7"/>
  <c r="BO385" i="7"/>
  <c r="BO377" i="7"/>
  <c r="BO369" i="7"/>
  <c r="BO361" i="7"/>
  <c r="BO353" i="7"/>
  <c r="BO345" i="7"/>
  <c r="BO337" i="7"/>
  <c r="BO329" i="7"/>
  <c r="BO321" i="7"/>
  <c r="BO313" i="7"/>
  <c r="BO305" i="7"/>
  <c r="BO297" i="7"/>
  <c r="BO289" i="7"/>
  <c r="BO281" i="7"/>
  <c r="BO273" i="7"/>
  <c r="BO267" i="7"/>
  <c r="BO259" i="7"/>
  <c r="BO251" i="7"/>
  <c r="BO243" i="7"/>
  <c r="BO235" i="7"/>
  <c r="BO227" i="7"/>
  <c r="BO219" i="7"/>
  <c r="BO211" i="7"/>
  <c r="BO203" i="7"/>
  <c r="BO195" i="7"/>
  <c r="BO187" i="7"/>
  <c r="BO179" i="7"/>
  <c r="BO171" i="7"/>
  <c r="BO163" i="7"/>
  <c r="BO155" i="7"/>
  <c r="BO147" i="7"/>
  <c r="BO139" i="7"/>
  <c r="BO131" i="7"/>
  <c r="BO258" i="7"/>
  <c r="BO250" i="7"/>
  <c r="BO242" i="7"/>
  <c r="BO234" i="7"/>
  <c r="BO226" i="7"/>
  <c r="BO218" i="7"/>
  <c r="BO210" i="7"/>
  <c r="BO202" i="7"/>
  <c r="BO194" i="7"/>
  <c r="BO186" i="7"/>
  <c r="BO178" i="7"/>
  <c r="BO170" i="7"/>
  <c r="BO162" i="7"/>
  <c r="BO154" i="7"/>
  <c r="BO146" i="7"/>
  <c r="BO138" i="7"/>
  <c r="BO130" i="7"/>
  <c r="BO265" i="7"/>
  <c r="BO257" i="7"/>
  <c r="BO249" i="7"/>
  <c r="BO241" i="7"/>
  <c r="BO233" i="7"/>
  <c r="BO225" i="7"/>
  <c r="BO217" i="7"/>
  <c r="BO209" i="7"/>
  <c r="BO201" i="7"/>
  <c r="BO193" i="7"/>
  <c r="BO185" i="7"/>
  <c r="BO177" i="7"/>
  <c r="BO169" i="7"/>
  <c r="BO161" i="7"/>
  <c r="BO153" i="7"/>
  <c r="BO145" i="7"/>
  <c r="BO137" i="7"/>
  <c r="BO129" i="7"/>
  <c r="BO124" i="7"/>
  <c r="BO207" i="7"/>
  <c r="BO199" i="7"/>
  <c r="BO191" i="7"/>
  <c r="BO183" i="7"/>
  <c r="BO175" i="7"/>
  <c r="BO167" i="7"/>
  <c r="BO159" i="7"/>
  <c r="BO151" i="7"/>
  <c r="BO143" i="7"/>
  <c r="BO135" i="7"/>
  <c r="BO127" i="7"/>
  <c r="BO262" i="7"/>
  <c r="BO254" i="7"/>
  <c r="BO246" i="7"/>
  <c r="BO238" i="7"/>
  <c r="BO230" i="7"/>
  <c r="BO222" i="7"/>
  <c r="BO214" i="7"/>
  <c r="BO206" i="7"/>
  <c r="BO198" i="7"/>
  <c r="BO190" i="7"/>
  <c r="BO182" i="7"/>
  <c r="BO174" i="7"/>
  <c r="BO166" i="7"/>
  <c r="BO158" i="7"/>
  <c r="BO150" i="7"/>
  <c r="BO142" i="7"/>
  <c r="BO134" i="7"/>
  <c r="BO126" i="7"/>
  <c r="BO261" i="7"/>
  <c r="BO253" i="7"/>
  <c r="BO245" i="7"/>
  <c r="BO237" i="7"/>
  <c r="BO229" i="7"/>
  <c r="BO221" i="7"/>
  <c r="BO213" i="7"/>
  <c r="BO205" i="7"/>
  <c r="BO197" i="7"/>
  <c r="BO189" i="7"/>
  <c r="BO181" i="7"/>
  <c r="BO173" i="7"/>
  <c r="BO165" i="7"/>
  <c r="BO157" i="7"/>
  <c r="BO149" i="7"/>
  <c r="BO141" i="7"/>
  <c r="BO133" i="7"/>
  <c r="BO121" i="7"/>
  <c r="BO125" i="7"/>
  <c r="BO122" i="7"/>
  <c r="BO119" i="7"/>
  <c r="BO123" i="7"/>
  <c r="BO715" i="7" l="1"/>
  <c r="F32" i="11" l="1"/>
  <c r="F260" i="11" l="1"/>
  <c r="F259" i="11"/>
  <c r="F258" i="11"/>
  <c r="F257" i="11"/>
  <c r="F256" i="11"/>
  <c r="F255" i="11"/>
  <c r="F254" i="11"/>
  <c r="F253" i="11"/>
  <c r="BC508" i="7" l="1"/>
  <c r="BC509" i="7"/>
  <c r="BC510" i="7"/>
  <c r="BC511" i="7"/>
  <c r="BC512" i="7"/>
  <c r="BC513" i="7"/>
  <c r="BC514" i="7"/>
  <c r="BC515" i="7"/>
  <c r="BC516" i="7"/>
  <c r="BC517" i="7"/>
  <c r="BC518" i="7"/>
  <c r="BC519" i="7"/>
  <c r="BC520" i="7"/>
  <c r="BC521" i="7"/>
  <c r="BC522" i="7"/>
  <c r="BC523" i="7"/>
  <c r="BC524" i="7"/>
  <c r="BC525" i="7"/>
  <c r="BC526" i="7"/>
  <c r="BC527" i="7"/>
  <c r="BC528" i="7"/>
  <c r="BC529" i="7"/>
  <c r="BC530" i="7"/>
  <c r="BC479" i="7"/>
  <c r="BC480" i="7"/>
  <c r="BC481" i="7"/>
  <c r="BC482" i="7"/>
  <c r="BC483" i="7"/>
  <c r="BC484" i="7"/>
  <c r="BC485" i="7"/>
  <c r="BC486" i="7"/>
  <c r="BC487" i="7"/>
  <c r="BC488" i="7"/>
  <c r="BC489" i="7"/>
  <c r="BC490" i="7"/>
  <c r="BC491" i="7"/>
  <c r="BC492" i="7"/>
  <c r="BC493" i="7"/>
  <c r="BC494" i="7"/>
  <c r="BC495" i="7"/>
  <c r="BC496" i="7"/>
  <c r="BC497" i="7"/>
  <c r="BC498" i="7"/>
  <c r="BC499" i="7"/>
  <c r="BC500" i="7"/>
  <c r="BC501" i="7"/>
  <c r="BC502" i="7"/>
  <c r="BC503" i="7"/>
  <c r="BC504" i="7"/>
  <c r="BC505" i="7"/>
  <c r="BC506" i="7"/>
  <c r="BC507" i="7"/>
  <c r="AQ114" i="7"/>
  <c r="AQ146" i="7"/>
  <c r="AQ206" i="7"/>
  <c r="AQ210" i="7"/>
  <c r="AQ214" i="7"/>
  <c r="AQ218" i="7"/>
  <c r="AQ222" i="7"/>
  <c r="AQ230" i="7"/>
  <c r="AQ238" i="7"/>
  <c r="AQ242" i="7"/>
  <c r="AQ246" i="7"/>
  <c r="AQ250" i="7"/>
  <c r="AQ262" i="7"/>
  <c r="AQ366" i="7"/>
  <c r="E367" i="7"/>
  <c r="P371" i="1" s="1"/>
  <c r="AQ368" i="7"/>
  <c r="AQ370" i="7"/>
  <c r="E371" i="7"/>
  <c r="P375" i="1" s="1"/>
  <c r="AQ374" i="7"/>
  <c r="AQ375" i="7"/>
  <c r="E376" i="7"/>
  <c r="P380" i="1" s="1"/>
  <c r="AQ378" i="7"/>
  <c r="E379" i="7"/>
  <c r="P383" i="1" s="1"/>
  <c r="AQ382" i="7"/>
  <c r="E383" i="7"/>
  <c r="P387" i="1" s="1"/>
  <c r="AQ384" i="7"/>
  <c r="AQ386" i="7"/>
  <c r="E387" i="7"/>
  <c r="P391" i="1" s="1"/>
  <c r="AQ390" i="7"/>
  <c r="AQ391" i="7"/>
  <c r="AQ392" i="7"/>
  <c r="AQ394" i="7"/>
  <c r="E395" i="7"/>
  <c r="P399" i="1" s="1"/>
  <c r="AQ398" i="7"/>
  <c r="AQ399" i="7"/>
  <c r="AQ400" i="7"/>
  <c r="AQ402" i="7"/>
  <c r="E403" i="7"/>
  <c r="AQ406" i="7"/>
  <c r="AQ407" i="7"/>
  <c r="E408" i="7"/>
  <c r="AQ410" i="7"/>
  <c r="E411" i="7"/>
  <c r="AQ414" i="7"/>
  <c r="E415" i="7"/>
  <c r="E416" i="7"/>
  <c r="AQ418" i="7"/>
  <c r="E419" i="7"/>
  <c r="AQ422" i="7"/>
  <c r="AQ423" i="7"/>
  <c r="AQ424" i="7"/>
  <c r="AQ426" i="7"/>
  <c r="E427" i="7"/>
  <c r="AQ428" i="7"/>
  <c r="AQ430" i="7"/>
  <c r="E431" i="7"/>
  <c r="E432" i="7"/>
  <c r="AQ434" i="7"/>
  <c r="E435" i="7"/>
  <c r="AQ436" i="7"/>
  <c r="AQ438" i="7"/>
  <c r="AQ439" i="7"/>
  <c r="E440" i="7"/>
  <c r="AQ442" i="7"/>
  <c r="E443" i="7"/>
  <c r="AQ444" i="7"/>
  <c r="AQ446" i="7"/>
  <c r="E447" i="7"/>
  <c r="E448" i="7"/>
  <c r="AQ450" i="7"/>
  <c r="E451" i="7"/>
  <c r="AQ452" i="7"/>
  <c r="AQ454" i="7"/>
  <c r="AQ455" i="7"/>
  <c r="E456" i="7"/>
  <c r="AQ458" i="7"/>
  <c r="E459" i="7"/>
  <c r="AQ460" i="7"/>
  <c r="AQ462" i="7"/>
  <c r="E463" i="7"/>
  <c r="E464" i="7"/>
  <c r="AQ466" i="7"/>
  <c r="E467" i="7"/>
  <c r="AQ468" i="7"/>
  <c r="AQ470" i="7"/>
  <c r="AQ471" i="7"/>
  <c r="E472" i="7"/>
  <c r="AQ474" i="7"/>
  <c r="E475" i="7"/>
  <c r="E476" i="7"/>
  <c r="AQ478" i="7"/>
  <c r="E479" i="7"/>
  <c r="E482" i="7"/>
  <c r="AQ483" i="7"/>
  <c r="AQ484" i="7"/>
  <c r="E486" i="7"/>
  <c r="E487" i="7"/>
  <c r="E490" i="7"/>
  <c r="AQ491" i="7"/>
  <c r="E492" i="7"/>
  <c r="E494" i="7"/>
  <c r="E495" i="7"/>
  <c r="AQ496" i="7"/>
  <c r="E498" i="7"/>
  <c r="AQ499" i="7"/>
  <c r="E500" i="7"/>
  <c r="E502" i="7"/>
  <c r="E503" i="7"/>
  <c r="AQ504" i="7"/>
  <c r="E506" i="7"/>
  <c r="E507" i="7"/>
  <c r="E508" i="7"/>
  <c r="E510" i="7"/>
  <c r="AQ511" i="7"/>
  <c r="AQ512" i="7"/>
  <c r="E514" i="7"/>
  <c r="AQ515" i="7"/>
  <c r="E516" i="7"/>
  <c r="E518" i="7"/>
  <c r="E519" i="7"/>
  <c r="AQ520" i="7"/>
  <c r="E522" i="7"/>
  <c r="AQ523" i="7"/>
  <c r="E524" i="7"/>
  <c r="E526" i="7"/>
  <c r="AQ527" i="7"/>
  <c r="AQ528" i="7"/>
  <c r="E530" i="7"/>
  <c r="AQ531" i="7"/>
  <c r="E532" i="7"/>
  <c r="E534" i="7"/>
  <c r="E535" i="7"/>
  <c r="AQ536" i="7"/>
  <c r="E538" i="7"/>
  <c r="E539" i="7"/>
  <c r="E540" i="7"/>
  <c r="E542" i="7"/>
  <c r="AQ543" i="7"/>
  <c r="AQ544" i="7"/>
  <c r="E546" i="7"/>
  <c r="AQ547" i="7"/>
  <c r="E548" i="7"/>
  <c r="E550" i="7"/>
  <c r="E551" i="7"/>
  <c r="AQ552" i="7"/>
  <c r="E554" i="7"/>
  <c r="AQ555" i="7"/>
  <c r="E556" i="7"/>
  <c r="E558" i="7"/>
  <c r="AQ559" i="7"/>
  <c r="AQ560" i="7"/>
  <c r="E562" i="7"/>
  <c r="AQ563" i="7"/>
  <c r="E564" i="7"/>
  <c r="E566" i="7"/>
  <c r="E567" i="7"/>
  <c r="AQ568" i="7"/>
  <c r="E570" i="7"/>
  <c r="AQ571" i="7"/>
  <c r="E572" i="7"/>
  <c r="E574" i="7"/>
  <c r="E575" i="7"/>
  <c r="AQ576" i="7"/>
  <c r="E578" i="7"/>
  <c r="AQ579" i="7"/>
  <c r="E580" i="7"/>
  <c r="E582" i="7"/>
  <c r="E583" i="7"/>
  <c r="AQ584" i="7"/>
  <c r="E586" i="7"/>
  <c r="AQ587" i="7"/>
  <c r="AQ588" i="7"/>
  <c r="E590" i="7"/>
  <c r="E591" i="7"/>
  <c r="E594" i="7"/>
  <c r="AQ595" i="7"/>
  <c r="AQ596" i="7"/>
  <c r="E598" i="7"/>
  <c r="E599" i="7"/>
  <c r="E602" i="7"/>
  <c r="E603" i="7"/>
  <c r="AQ604" i="7"/>
  <c r="E606" i="7"/>
  <c r="E607" i="7"/>
  <c r="E608" i="7"/>
  <c r="E610" i="7"/>
  <c r="AQ611" i="7"/>
  <c r="AQ612" i="7"/>
  <c r="E614" i="7"/>
  <c r="E615" i="7"/>
  <c r="E616" i="7"/>
  <c r="E618" i="7"/>
  <c r="AQ619" i="7"/>
  <c r="AQ620" i="7"/>
  <c r="E622" i="7"/>
  <c r="E623" i="7"/>
  <c r="E624" i="7"/>
  <c r="E626" i="7"/>
  <c r="AQ627" i="7"/>
  <c r="AQ628" i="7"/>
  <c r="E630" i="7"/>
  <c r="E631" i="7"/>
  <c r="E632" i="7"/>
  <c r="E634" i="7"/>
  <c r="AQ635" i="7"/>
  <c r="AQ636" i="7"/>
  <c r="E638" i="7"/>
  <c r="E639" i="7"/>
  <c r="E640" i="7"/>
  <c r="E642" i="7"/>
  <c r="AQ643" i="7"/>
  <c r="AQ644" i="7"/>
  <c r="E646" i="7"/>
  <c r="E647" i="7"/>
  <c r="E648" i="7"/>
  <c r="E650" i="7"/>
  <c r="AQ651" i="7"/>
  <c r="AQ652" i="7"/>
  <c r="E654" i="7"/>
  <c r="E655" i="7"/>
  <c r="E656" i="7"/>
  <c r="E658" i="7"/>
  <c r="AQ659" i="7"/>
  <c r="AQ660" i="7"/>
  <c r="E662" i="7"/>
  <c r="E663" i="7"/>
  <c r="E664" i="7"/>
  <c r="E666" i="7"/>
  <c r="E667" i="7"/>
  <c r="E668" i="7"/>
  <c r="E670" i="7"/>
  <c r="E671" i="7"/>
  <c r="E672" i="7"/>
  <c r="E674" i="7"/>
  <c r="AQ675" i="7"/>
  <c r="E676" i="7"/>
  <c r="E678" i="7"/>
  <c r="E679" i="7"/>
  <c r="E680" i="7"/>
  <c r="E682" i="7"/>
  <c r="AQ683" i="7"/>
  <c r="AQ684" i="7"/>
  <c r="E686" i="7"/>
  <c r="E687" i="7"/>
  <c r="E688" i="7"/>
  <c r="E690" i="7"/>
  <c r="AQ691" i="7"/>
  <c r="AQ692" i="7"/>
  <c r="E694" i="7"/>
  <c r="E695" i="7"/>
  <c r="E696" i="7"/>
  <c r="E698" i="7"/>
  <c r="E699" i="7"/>
  <c r="E700" i="7"/>
  <c r="E702" i="7"/>
  <c r="E703" i="7"/>
  <c r="E704" i="7"/>
  <c r="E706" i="7"/>
  <c r="AQ707" i="7"/>
  <c r="E708" i="7"/>
  <c r="E710" i="7"/>
  <c r="E711" i="7"/>
  <c r="E712" i="7"/>
  <c r="E94" i="7"/>
  <c r="E105" i="7"/>
  <c r="AQ107" i="7"/>
  <c r="E112" i="7"/>
  <c r="E113" i="7"/>
  <c r="E119" i="7"/>
  <c r="E121" i="7"/>
  <c r="E128" i="7"/>
  <c r="E129" i="7"/>
  <c r="AQ130" i="7"/>
  <c r="E147" i="7"/>
  <c r="E149" i="7"/>
  <c r="AQ203" i="7"/>
  <c r="AQ205" i="7"/>
  <c r="AQ207" i="7"/>
  <c r="E211" i="7"/>
  <c r="AQ212" i="7"/>
  <c r="AQ213" i="7"/>
  <c r="E215" i="7"/>
  <c r="E217" i="7"/>
  <c r="AQ219" i="7"/>
  <c r="AQ221" i="7"/>
  <c r="AQ223" i="7"/>
  <c r="E224" i="7"/>
  <c r="AQ226" i="7"/>
  <c r="AQ229" i="7"/>
  <c r="E231" i="7"/>
  <c r="AQ233" i="7"/>
  <c r="AQ234" i="7"/>
  <c r="AQ235" i="7"/>
  <c r="E237" i="7"/>
  <c r="AQ239" i="7"/>
  <c r="E240" i="7"/>
  <c r="AQ241" i="7"/>
  <c r="E243" i="7"/>
  <c r="AQ244" i="7"/>
  <c r="AQ245" i="7"/>
  <c r="E247" i="7"/>
  <c r="E249" i="7"/>
  <c r="AQ251" i="7"/>
  <c r="AQ253" i="7"/>
  <c r="AQ260" i="7"/>
  <c r="E261" i="7"/>
  <c r="E263" i="7"/>
  <c r="E272" i="7"/>
  <c r="AQ274" i="7"/>
  <c r="AQ365" i="7"/>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G454" i="14"/>
  <c r="I454" i="14" s="1"/>
  <c r="B454" i="14"/>
  <c r="G453" i="14"/>
  <c r="I453" i="14" s="1"/>
  <c r="B453" i="14"/>
  <c r="G452" i="14"/>
  <c r="I452" i="14" s="1"/>
  <c r="B452" i="14"/>
  <c r="G451" i="14"/>
  <c r="I451" i="14" s="1"/>
  <c r="B451" i="14"/>
  <c r="G450" i="14"/>
  <c r="I450" i="14" s="1"/>
  <c r="B450" i="14"/>
  <c r="H449" i="14"/>
  <c r="G449" i="14"/>
  <c r="C449" i="14"/>
  <c r="B449" i="14"/>
  <c r="H448" i="14"/>
  <c r="G448" i="14"/>
  <c r="C448" i="14"/>
  <c r="B448" i="14"/>
  <c r="H447" i="14"/>
  <c r="I447" i="14" s="1"/>
  <c r="C447" i="14"/>
  <c r="H446" i="14"/>
  <c r="I446" i="14" s="1"/>
  <c r="C446" i="14"/>
  <c r="I445" i="14"/>
  <c r="I444" i="14"/>
  <c r="I443" i="14"/>
  <c r="I442" i="14"/>
  <c r="H441" i="14"/>
  <c r="I441" i="14" s="1"/>
  <c r="C441" i="14"/>
  <c r="H440" i="14"/>
  <c r="I440" i="14" s="1"/>
  <c r="C440" i="14"/>
  <c r="I439" i="14"/>
  <c r="I438" i="14"/>
  <c r="I437" i="14"/>
  <c r="I436" i="14"/>
  <c r="I435" i="14"/>
  <c r="I434" i="14"/>
  <c r="I433" i="14"/>
  <c r="I432" i="14"/>
  <c r="I431" i="14"/>
  <c r="I430" i="14"/>
  <c r="H429" i="14"/>
  <c r="I429" i="14" s="1"/>
  <c r="C429" i="14"/>
  <c r="H428" i="14"/>
  <c r="I428" i="14" s="1"/>
  <c r="C428" i="14"/>
  <c r="I427" i="14"/>
  <c r="C427" i="14"/>
  <c r="B427" i="14"/>
  <c r="I426" i="14"/>
  <c r="B426" i="14"/>
  <c r="I425" i="14"/>
  <c r="B425" i="14"/>
  <c r="I424" i="14"/>
  <c r="B424" i="14"/>
  <c r="I423" i="14"/>
  <c r="B423" i="14"/>
  <c r="I422" i="14"/>
  <c r="I421" i="14"/>
  <c r="I420" i="14"/>
  <c r="I419" i="14"/>
  <c r="I418" i="14"/>
  <c r="I417" i="14"/>
  <c r="I416" i="14"/>
  <c r="I415" i="14"/>
  <c r="H414" i="14"/>
  <c r="I414" i="14" s="1"/>
  <c r="C414" i="14"/>
  <c r="H413" i="14"/>
  <c r="I413" i="14" s="1"/>
  <c r="C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H387" i="14"/>
  <c r="I387" i="14" s="1"/>
  <c r="H386" i="14"/>
  <c r="I386" i="14" s="1"/>
  <c r="I385" i="14"/>
  <c r="I384" i="14"/>
  <c r="I383" i="14"/>
  <c r="I382" i="14"/>
  <c r="I381" i="14"/>
  <c r="H380" i="14"/>
  <c r="I380" i="14" s="1"/>
  <c r="H379" i="14"/>
  <c r="I379" i="14" s="1"/>
  <c r="I378" i="14"/>
  <c r="I377" i="14"/>
  <c r="I376" i="14"/>
  <c r="H375" i="14"/>
  <c r="I375" i="14" s="1"/>
  <c r="C375" i="14"/>
  <c r="H374" i="14"/>
  <c r="I374" i="14" s="1"/>
  <c r="C374" i="14"/>
  <c r="H373" i="14"/>
  <c r="I373" i="14" s="1"/>
  <c r="C373" i="14"/>
  <c r="H372" i="14"/>
  <c r="I372" i="14" s="1"/>
  <c r="C372" i="14"/>
  <c r="H371" i="14"/>
  <c r="I371" i="14" s="1"/>
  <c r="C371" i="14"/>
  <c r="I370" i="14"/>
  <c r="I369" i="14"/>
  <c r="I368" i="14"/>
  <c r="I367" i="14"/>
  <c r="I366" i="14"/>
  <c r="I365" i="14"/>
  <c r="H364" i="14"/>
  <c r="I364" i="14" s="1"/>
  <c r="B364" i="14"/>
  <c r="H363" i="14"/>
  <c r="I363" i="14" s="1"/>
  <c r="B363" i="14"/>
  <c r="H362" i="14"/>
  <c r="I362" i="14" s="1"/>
  <c r="B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H337" i="14"/>
  <c r="I337" i="14" s="1"/>
  <c r="I336" i="14"/>
  <c r="I335" i="14"/>
  <c r="I334" i="14"/>
  <c r="I333" i="14"/>
  <c r="I332" i="14"/>
  <c r="I331" i="14"/>
  <c r="I330" i="14"/>
  <c r="I329" i="14"/>
  <c r="I328" i="14"/>
  <c r="I327" i="14"/>
  <c r="I326" i="14"/>
  <c r="I325" i="14"/>
  <c r="I324" i="14"/>
  <c r="H323" i="14"/>
  <c r="I323" i="14" s="1"/>
  <c r="H322" i="14"/>
  <c r="I322" i="14" s="1"/>
  <c r="C322" i="14"/>
  <c r="B322" i="14"/>
  <c r="H321" i="14"/>
  <c r="I321" i="14" s="1"/>
  <c r="C321" i="14"/>
  <c r="B321" i="14"/>
  <c r="H320" i="14"/>
  <c r="I320" i="14" s="1"/>
  <c r="C320" i="14"/>
  <c r="B320" i="14"/>
  <c r="H319" i="14"/>
  <c r="I319" i="14" s="1"/>
  <c r="C319" i="14"/>
  <c r="B319" i="14"/>
  <c r="H318" i="14"/>
  <c r="I318" i="14" s="1"/>
  <c r="C318" i="14"/>
  <c r="B318" i="14"/>
  <c r="H317" i="14"/>
  <c r="I317" i="14" s="1"/>
  <c r="C317" i="14"/>
  <c r="B317" i="14"/>
  <c r="H316" i="14"/>
  <c r="I316" i="14" s="1"/>
  <c r="C316" i="14"/>
  <c r="B316" i="14"/>
  <c r="H315" i="14"/>
  <c r="I315" i="14" s="1"/>
  <c r="C315" i="14"/>
  <c r="B315" i="14"/>
  <c r="H314" i="14"/>
  <c r="I314" i="14" s="1"/>
  <c r="C314" i="14"/>
  <c r="B314" i="14"/>
  <c r="H313" i="14"/>
  <c r="I313" i="14" s="1"/>
  <c r="C313" i="14"/>
  <c r="B313" i="14"/>
  <c r="H312" i="14"/>
  <c r="I312" i="14" s="1"/>
  <c r="C312" i="14"/>
  <c r="B312" i="14"/>
  <c r="I311" i="14"/>
  <c r="C311" i="14"/>
  <c r="H310" i="14"/>
  <c r="I310" i="14" s="1"/>
  <c r="C310" i="14"/>
  <c r="H309" i="14"/>
  <c r="I309" i="14" s="1"/>
  <c r="C309" i="14"/>
  <c r="H308" i="14"/>
  <c r="I308" i="14" s="1"/>
  <c r="C308" i="14"/>
  <c r="H307" i="14"/>
  <c r="I307" i="14" s="1"/>
  <c r="C307" i="14"/>
  <c r="H306" i="14"/>
  <c r="I306" i="14" s="1"/>
  <c r="C306" i="14"/>
  <c r="H305" i="14"/>
  <c r="I305" i="14" s="1"/>
  <c r="C305" i="14"/>
  <c r="H304" i="14"/>
  <c r="I304" i="14" s="1"/>
  <c r="C304" i="14"/>
  <c r="H303" i="14"/>
  <c r="I303" i="14" s="1"/>
  <c r="C303" i="14"/>
  <c r="H302" i="14"/>
  <c r="I302" i="14" s="1"/>
  <c r="C302" i="14"/>
  <c r="H301" i="14"/>
  <c r="I301" i="14" s="1"/>
  <c r="C301" i="14"/>
  <c r="H300" i="14"/>
  <c r="I300" i="14" s="1"/>
  <c r="C300" i="14"/>
  <c r="H299" i="14"/>
  <c r="I299" i="14" s="1"/>
  <c r="C299" i="14"/>
  <c r="H298" i="14"/>
  <c r="I298" i="14" s="1"/>
  <c r="C298" i="14"/>
  <c r="H297" i="14"/>
  <c r="I297" i="14" s="1"/>
  <c r="C297" i="14"/>
  <c r="H296" i="14"/>
  <c r="I296" i="14" s="1"/>
  <c r="C296" i="14"/>
  <c r="I295" i="14"/>
  <c r="I294" i="14"/>
  <c r="I293" i="14"/>
  <c r="H292" i="14"/>
  <c r="I292" i="14" s="1"/>
  <c r="C292" i="14"/>
  <c r="H291" i="14"/>
  <c r="I291" i="14" s="1"/>
  <c r="C291" i="14"/>
  <c r="H290" i="14"/>
  <c r="I290" i="14" s="1"/>
  <c r="C290" i="14"/>
  <c r="H289" i="14"/>
  <c r="I289" i="14" s="1"/>
  <c r="C289" i="14"/>
  <c r="H288" i="14"/>
  <c r="I288" i="14" s="1"/>
  <c r="C288" i="14"/>
  <c r="H287" i="14"/>
  <c r="I287" i="14" s="1"/>
  <c r="C287" i="14"/>
  <c r="I286" i="14"/>
  <c r="I285" i="14"/>
  <c r="I284" i="14"/>
  <c r="I283" i="14"/>
  <c r="H282" i="14"/>
  <c r="I282" i="14" s="1"/>
  <c r="C282" i="14"/>
  <c r="H281" i="14"/>
  <c r="I281" i="14" s="1"/>
  <c r="C281" i="14"/>
  <c r="H280" i="14"/>
  <c r="I280" i="14" s="1"/>
  <c r="C280" i="14"/>
  <c r="H279" i="14"/>
  <c r="I279" i="14" s="1"/>
  <c r="C279" i="14"/>
  <c r="H278" i="14"/>
  <c r="I278" i="14" s="1"/>
  <c r="C278" i="14"/>
  <c r="H277" i="14"/>
  <c r="I277" i="14" s="1"/>
  <c r="C277" i="14"/>
  <c r="I276" i="14"/>
  <c r="I275" i="14"/>
  <c r="I274" i="14"/>
  <c r="I273" i="14"/>
  <c r="I272" i="14"/>
  <c r="G271" i="14"/>
  <c r="I271" i="14" s="1"/>
  <c r="B271" i="14"/>
  <c r="G270" i="14"/>
  <c r="I270" i="14" s="1"/>
  <c r="B270" i="14"/>
  <c r="G269" i="14"/>
  <c r="I269" i="14" s="1"/>
  <c r="B269" i="14"/>
  <c r="G268" i="14"/>
  <c r="I268" i="14" s="1"/>
  <c r="B268" i="14"/>
  <c r="G267" i="14"/>
  <c r="I267" i="14" s="1"/>
  <c r="B267" i="14"/>
  <c r="G266" i="14"/>
  <c r="I266" i="14" s="1"/>
  <c r="B266" i="14"/>
  <c r="G265" i="14"/>
  <c r="I265" i="14" s="1"/>
  <c r="B265" i="14"/>
  <c r="G264" i="14"/>
  <c r="I264" i="14" s="1"/>
  <c r="B264" i="14"/>
  <c r="I263" i="14"/>
  <c r="I262" i="14"/>
  <c r="I261" i="14"/>
  <c r="I260" i="14"/>
  <c r="I259" i="14"/>
  <c r="I258" i="14"/>
  <c r="I257" i="14"/>
  <c r="G256" i="14"/>
  <c r="I256" i="14" s="1"/>
  <c r="B256" i="14"/>
  <c r="G255" i="14"/>
  <c r="I255" i="14" s="1"/>
  <c r="B255" i="14"/>
  <c r="G254" i="14"/>
  <c r="I254" i="14" s="1"/>
  <c r="B254" i="14"/>
  <c r="G253" i="14"/>
  <c r="I253" i="14" s="1"/>
  <c r="B253" i="14"/>
  <c r="G252" i="14"/>
  <c r="I252" i="14" s="1"/>
  <c r="B252" i="14"/>
  <c r="H251" i="14"/>
  <c r="G251" i="14"/>
  <c r="B251" i="14"/>
  <c r="H250" i="14"/>
  <c r="G250" i="14"/>
  <c r="B250" i="14"/>
  <c r="G249" i="14"/>
  <c r="I249" i="14" s="1"/>
  <c r="B249" i="14"/>
  <c r="G248" i="14"/>
  <c r="I248" i="14" s="1"/>
  <c r="B248" i="14"/>
  <c r="H247" i="14"/>
  <c r="I247" i="14" s="1"/>
  <c r="C247" i="14"/>
  <c r="H246" i="14"/>
  <c r="I246" i="14" s="1"/>
  <c r="C246" i="14"/>
  <c r="H245" i="14"/>
  <c r="I245" i="14" s="1"/>
  <c r="C245" i="14"/>
  <c r="H244" i="14"/>
  <c r="I244" i="14" s="1"/>
  <c r="C244" i="14"/>
  <c r="H243" i="14"/>
  <c r="I243" i="14" s="1"/>
  <c r="C243" i="14"/>
  <c r="H242" i="14"/>
  <c r="I242" i="14" s="1"/>
  <c r="C242" i="14"/>
  <c r="I241" i="14"/>
  <c r="I240" i="14"/>
  <c r="I239" i="14"/>
  <c r="I238" i="14"/>
  <c r="G237" i="14"/>
  <c r="I237" i="14" s="1"/>
  <c r="B237" i="14"/>
  <c r="G236" i="14"/>
  <c r="I236" i="14" s="1"/>
  <c r="B236" i="14"/>
  <c r="G235" i="14"/>
  <c r="I235" i="14" s="1"/>
  <c r="B235" i="14"/>
  <c r="I234" i="14"/>
  <c r="I233" i="14"/>
  <c r="I232" i="14"/>
  <c r="I231" i="14"/>
  <c r="I230" i="14"/>
  <c r="H229" i="14"/>
  <c r="I229" i="14" s="1"/>
  <c r="C229" i="14"/>
  <c r="H228" i="14"/>
  <c r="G228" i="14"/>
  <c r="C228" i="14"/>
  <c r="B228" i="14"/>
  <c r="H227" i="14"/>
  <c r="G227" i="14"/>
  <c r="C227" i="14"/>
  <c r="B227" i="14"/>
  <c r="H226" i="14"/>
  <c r="I226" i="14" s="1"/>
  <c r="C226" i="14"/>
  <c r="H225" i="14"/>
  <c r="I225" i="14" s="1"/>
  <c r="C225" i="14"/>
  <c r="H224" i="14"/>
  <c r="I224" i="14" s="1"/>
  <c r="C224" i="14"/>
  <c r="H223" i="14"/>
  <c r="I223" i="14" s="1"/>
  <c r="C223" i="14"/>
  <c r="H222" i="14"/>
  <c r="I222" i="14" s="1"/>
  <c r="C222" i="14"/>
  <c r="H221" i="14"/>
  <c r="G221" i="14"/>
  <c r="C221" i="14"/>
  <c r="B221" i="14"/>
  <c r="H220" i="14"/>
  <c r="G220" i="14"/>
  <c r="C220" i="14"/>
  <c r="B220" i="14"/>
  <c r="H219" i="14"/>
  <c r="G219" i="14"/>
  <c r="C219" i="14"/>
  <c r="B219" i="14"/>
  <c r="H218" i="14"/>
  <c r="G218" i="14"/>
  <c r="C218" i="14"/>
  <c r="B218" i="14"/>
  <c r="H217" i="14"/>
  <c r="G217" i="14"/>
  <c r="C217" i="14"/>
  <c r="B217" i="14"/>
  <c r="H216" i="14"/>
  <c r="G216" i="14"/>
  <c r="C216" i="14"/>
  <c r="B216" i="14"/>
  <c r="H215" i="14"/>
  <c r="G215" i="14"/>
  <c r="C215" i="14"/>
  <c r="B215" i="14"/>
  <c r="H214" i="14"/>
  <c r="G214" i="14"/>
  <c r="C214" i="14"/>
  <c r="B214" i="14"/>
  <c r="H213" i="14"/>
  <c r="G213" i="14"/>
  <c r="C213" i="14"/>
  <c r="B213" i="14"/>
  <c r="H212" i="14"/>
  <c r="G212" i="14"/>
  <c r="C212" i="14"/>
  <c r="B212" i="14"/>
  <c r="H211" i="14"/>
  <c r="G211" i="14"/>
  <c r="C211" i="14"/>
  <c r="B211" i="14"/>
  <c r="H210" i="14"/>
  <c r="G210" i="14"/>
  <c r="C210" i="14"/>
  <c r="B210" i="14"/>
  <c r="H209" i="14"/>
  <c r="I209" i="14" s="1"/>
  <c r="C209" i="14"/>
  <c r="I208" i="14"/>
  <c r="H207" i="14"/>
  <c r="I207" i="14" s="1"/>
  <c r="C207" i="14"/>
  <c r="H206" i="14"/>
  <c r="I206" i="14" s="1"/>
  <c r="C206" i="14"/>
  <c r="H205" i="14"/>
  <c r="G205" i="14"/>
  <c r="C205" i="14"/>
  <c r="B205" i="14"/>
  <c r="H204" i="14"/>
  <c r="G204" i="14"/>
  <c r="C204" i="14"/>
  <c r="B204" i="14"/>
  <c r="H203" i="14"/>
  <c r="G203" i="14"/>
  <c r="C203" i="14"/>
  <c r="B203" i="14"/>
  <c r="H202" i="14"/>
  <c r="G202" i="14"/>
  <c r="C202" i="14"/>
  <c r="B202" i="14"/>
  <c r="H201" i="14"/>
  <c r="G201" i="14"/>
  <c r="C201" i="14"/>
  <c r="B201" i="14"/>
  <c r="H200" i="14"/>
  <c r="G200" i="14"/>
  <c r="C200" i="14"/>
  <c r="B200" i="14"/>
  <c r="H199" i="14"/>
  <c r="G199" i="14"/>
  <c r="C199" i="14"/>
  <c r="B199" i="14"/>
  <c r="H198" i="14"/>
  <c r="G198" i="14"/>
  <c r="C198" i="14"/>
  <c r="B198" i="14"/>
  <c r="H197" i="14"/>
  <c r="G197" i="14"/>
  <c r="C197" i="14"/>
  <c r="B197" i="14"/>
  <c r="H196" i="14"/>
  <c r="I196" i="14" s="1"/>
  <c r="C196" i="14"/>
  <c r="H195" i="14"/>
  <c r="I195" i="14" s="1"/>
  <c r="C195" i="14"/>
  <c r="H194" i="14"/>
  <c r="I194" i="14" s="1"/>
  <c r="C194" i="14"/>
  <c r="H193" i="14"/>
  <c r="I193" i="14" s="1"/>
  <c r="C193" i="14"/>
  <c r="H192" i="14"/>
  <c r="I192" i="14" s="1"/>
  <c r="C192" i="14"/>
  <c r="H191" i="14"/>
  <c r="I191" i="14" s="1"/>
  <c r="C191" i="14"/>
  <c r="I190" i="14"/>
  <c r="H189" i="14"/>
  <c r="I189" i="14" s="1"/>
  <c r="C189" i="14"/>
  <c r="H188" i="14"/>
  <c r="I188" i="14" s="1"/>
  <c r="C188" i="14"/>
  <c r="H187" i="14"/>
  <c r="I187" i="14" s="1"/>
  <c r="C187" i="14"/>
  <c r="H186" i="14"/>
  <c r="G186" i="14"/>
  <c r="C186" i="14"/>
  <c r="B186" i="14"/>
  <c r="G185" i="14"/>
  <c r="I185" i="14" s="1"/>
  <c r="B185" i="14"/>
  <c r="H184" i="14"/>
  <c r="G184" i="14"/>
  <c r="C184" i="14"/>
  <c r="B184" i="14"/>
  <c r="H183" i="14"/>
  <c r="G183" i="14"/>
  <c r="C183" i="14"/>
  <c r="B183" i="14"/>
  <c r="H182" i="14"/>
  <c r="G182" i="14"/>
  <c r="C182" i="14"/>
  <c r="B182" i="14"/>
  <c r="H181" i="14"/>
  <c r="G181" i="14"/>
  <c r="C181" i="14"/>
  <c r="B181" i="14"/>
  <c r="I180" i="14"/>
  <c r="I179" i="14"/>
  <c r="I178" i="14"/>
  <c r="I177" i="14"/>
  <c r="H176" i="14"/>
  <c r="I176" i="14" s="1"/>
  <c r="C176" i="14"/>
  <c r="H175" i="14"/>
  <c r="G175" i="14"/>
  <c r="C175" i="14"/>
  <c r="B175" i="14"/>
  <c r="H174" i="14"/>
  <c r="G174" i="14"/>
  <c r="C174" i="14"/>
  <c r="B174" i="14"/>
  <c r="H173" i="14"/>
  <c r="I173" i="14" s="1"/>
  <c r="C173" i="14"/>
  <c r="H172" i="14"/>
  <c r="I172" i="14" s="1"/>
  <c r="C172" i="14"/>
  <c r="H171" i="14"/>
  <c r="I171" i="14" s="1"/>
  <c r="C171" i="14"/>
  <c r="H170" i="14"/>
  <c r="I170" i="14" s="1"/>
  <c r="C170" i="14"/>
  <c r="H169" i="14"/>
  <c r="G169" i="14"/>
  <c r="C169" i="14"/>
  <c r="H168" i="14"/>
  <c r="G168" i="14"/>
  <c r="C168" i="14"/>
  <c r="H167" i="14"/>
  <c r="G167" i="14"/>
  <c r="C167" i="14"/>
  <c r="H166" i="14"/>
  <c r="G166" i="14"/>
  <c r="C166" i="14"/>
  <c r="H165" i="14"/>
  <c r="I165" i="14" s="1"/>
  <c r="C165" i="14"/>
  <c r="H164" i="14"/>
  <c r="I164" i="14" s="1"/>
  <c r="C164" i="14"/>
  <c r="H163" i="14"/>
  <c r="G163" i="14"/>
  <c r="C163" i="14"/>
  <c r="B163" i="14"/>
  <c r="H162" i="14"/>
  <c r="G162" i="14"/>
  <c r="C162" i="14"/>
  <c r="B162" i="14"/>
  <c r="H161" i="14"/>
  <c r="G161" i="14"/>
  <c r="C161" i="14"/>
  <c r="B161" i="14"/>
  <c r="H160" i="14"/>
  <c r="I160" i="14" s="1"/>
  <c r="C160" i="14"/>
  <c r="H159" i="14"/>
  <c r="I159" i="14" s="1"/>
  <c r="C159" i="14"/>
  <c r="H158" i="14"/>
  <c r="I158" i="14" s="1"/>
  <c r="C158" i="14"/>
  <c r="H157" i="14"/>
  <c r="I157" i="14" s="1"/>
  <c r="C157" i="14"/>
  <c r="H156" i="14"/>
  <c r="I156" i="14" s="1"/>
  <c r="C156" i="14"/>
  <c r="H155" i="14"/>
  <c r="I155" i="14" s="1"/>
  <c r="C155" i="14"/>
  <c r="H154" i="14"/>
  <c r="I154" i="14" s="1"/>
  <c r="C154" i="14"/>
  <c r="H153" i="14"/>
  <c r="I153" i="14" s="1"/>
  <c r="C153" i="14"/>
  <c r="H152" i="14"/>
  <c r="I152" i="14" s="1"/>
  <c r="C152" i="14"/>
  <c r="H151" i="14"/>
  <c r="I151" i="14" s="1"/>
  <c r="C151" i="14"/>
  <c r="H150" i="14"/>
  <c r="I150" i="14" s="1"/>
  <c r="C150" i="14"/>
  <c r="H149" i="14"/>
  <c r="I149" i="14" s="1"/>
  <c r="C149" i="14"/>
  <c r="H148" i="14"/>
  <c r="I148" i="14" s="1"/>
  <c r="C148" i="14"/>
  <c r="H147" i="14"/>
  <c r="I147" i="14" s="1"/>
  <c r="C147" i="14"/>
  <c r="H146" i="14"/>
  <c r="I146" i="14" s="1"/>
  <c r="C146" i="14"/>
  <c r="H145" i="14"/>
  <c r="I145" i="14" s="1"/>
  <c r="C145" i="14"/>
  <c r="H144" i="14"/>
  <c r="I144" i="14" s="1"/>
  <c r="C144" i="14"/>
  <c r="H143" i="14"/>
  <c r="I143" i="14" s="1"/>
  <c r="C143" i="14"/>
  <c r="H142" i="14"/>
  <c r="I142" i="14" s="1"/>
  <c r="C142" i="14"/>
  <c r="H141" i="14"/>
  <c r="I141" i="14" s="1"/>
  <c r="C141" i="14"/>
  <c r="H140" i="14"/>
  <c r="I140" i="14" s="1"/>
  <c r="C140" i="14"/>
  <c r="H139" i="14"/>
  <c r="I139" i="14" s="1"/>
  <c r="C139" i="14"/>
  <c r="H138" i="14"/>
  <c r="I138" i="14" s="1"/>
  <c r="C138" i="14"/>
  <c r="H137" i="14"/>
  <c r="I137" i="14" s="1"/>
  <c r="C137" i="14"/>
  <c r="H136" i="14"/>
  <c r="I136" i="14" s="1"/>
  <c r="C136" i="14"/>
  <c r="H135" i="14"/>
  <c r="I135" i="14" s="1"/>
  <c r="C135" i="14"/>
  <c r="H134" i="14"/>
  <c r="I134" i="14" s="1"/>
  <c r="C134" i="14"/>
  <c r="H133" i="14"/>
  <c r="I133" i="14" s="1"/>
  <c r="C133" i="14"/>
  <c r="H132" i="14"/>
  <c r="I132" i="14" s="1"/>
  <c r="C132" i="14"/>
  <c r="H131" i="14"/>
  <c r="I131" i="14" s="1"/>
  <c r="C131" i="14"/>
  <c r="H130" i="14"/>
  <c r="I130" i="14" s="1"/>
  <c r="C130" i="14"/>
  <c r="H129" i="14"/>
  <c r="I129" i="14" s="1"/>
  <c r="C129" i="14"/>
  <c r="H128" i="14"/>
  <c r="I128" i="14" s="1"/>
  <c r="C128" i="14"/>
  <c r="H127" i="14"/>
  <c r="I127" i="14" s="1"/>
  <c r="C127" i="14"/>
  <c r="H126" i="14"/>
  <c r="I126" i="14" s="1"/>
  <c r="C126" i="14"/>
  <c r="H125" i="14"/>
  <c r="I125" i="14" s="1"/>
  <c r="C125" i="14"/>
  <c r="H124" i="14"/>
  <c r="I124" i="14" s="1"/>
  <c r="C124" i="14"/>
  <c r="I123" i="14"/>
  <c r="H122" i="14"/>
  <c r="I122" i="14" s="1"/>
  <c r="C122" i="14"/>
  <c r="H121" i="14"/>
  <c r="I121" i="14" s="1"/>
  <c r="C121" i="14"/>
  <c r="H120" i="14"/>
  <c r="I120" i="14" s="1"/>
  <c r="C120" i="14"/>
  <c r="H119" i="14"/>
  <c r="I119" i="14" s="1"/>
  <c r="C119" i="14"/>
  <c r="H118" i="14"/>
  <c r="I118" i="14" s="1"/>
  <c r="B118" i="14"/>
  <c r="H117" i="14"/>
  <c r="I117" i="14" s="1"/>
  <c r="B117" i="14"/>
  <c r="H116" i="14"/>
  <c r="I116" i="14" s="1"/>
  <c r="B116" i="14"/>
  <c r="H115" i="14"/>
  <c r="I115" i="14" s="1"/>
  <c r="B115" i="14"/>
  <c r="H114" i="14"/>
  <c r="I114" i="14" s="1"/>
  <c r="C114" i="14"/>
  <c r="B114" i="14"/>
  <c r="H113" i="14"/>
  <c r="I113" i="14" s="1"/>
  <c r="C113" i="14"/>
  <c r="B113" i="14"/>
  <c r="H112" i="14"/>
  <c r="I112" i="14" s="1"/>
  <c r="B112" i="14"/>
  <c r="H111" i="14"/>
  <c r="I111" i="14" s="1"/>
  <c r="B111" i="14"/>
  <c r="H110" i="14"/>
  <c r="I110" i="14" s="1"/>
  <c r="B110" i="14"/>
  <c r="H109" i="14"/>
  <c r="I109" i="14" s="1"/>
  <c r="B109" i="14"/>
  <c r="H108" i="14"/>
  <c r="G108" i="14"/>
  <c r="C108" i="14"/>
  <c r="B108" i="14"/>
  <c r="C110" i="14" s="1"/>
  <c r="H107" i="14"/>
  <c r="G107" i="14"/>
  <c r="C107" i="14"/>
  <c r="B107" i="14"/>
  <c r="H106" i="14"/>
  <c r="G106" i="14"/>
  <c r="C106" i="14"/>
  <c r="B106" i="14"/>
  <c r="H105" i="14"/>
  <c r="G105" i="14"/>
  <c r="C105" i="14"/>
  <c r="B105" i="14"/>
  <c r="H104" i="14"/>
  <c r="G104" i="14"/>
  <c r="C104" i="14"/>
  <c r="B104" i="14"/>
  <c r="H103" i="14"/>
  <c r="G103" i="14"/>
  <c r="C103" i="14"/>
  <c r="B103" i="14"/>
  <c r="H102" i="14"/>
  <c r="G102" i="14"/>
  <c r="C102" i="14"/>
  <c r="B102" i="14"/>
  <c r="H101" i="14"/>
  <c r="G101" i="14"/>
  <c r="C101" i="14"/>
  <c r="B101" i="14"/>
  <c r="H100" i="14"/>
  <c r="G100" i="14"/>
  <c r="C100" i="14"/>
  <c r="B100" i="14"/>
  <c r="H99" i="14"/>
  <c r="G99" i="14"/>
  <c r="C99" i="14"/>
  <c r="B99" i="14"/>
  <c r="H98" i="14"/>
  <c r="G98" i="14"/>
  <c r="C98" i="14"/>
  <c r="B98" i="14"/>
  <c r="H97" i="14"/>
  <c r="G97" i="14"/>
  <c r="C97" i="14"/>
  <c r="B97" i="14"/>
  <c r="H96" i="14"/>
  <c r="G96" i="14"/>
  <c r="C96" i="14"/>
  <c r="B96" i="14"/>
  <c r="H95" i="14"/>
  <c r="G95" i="14"/>
  <c r="C95" i="14"/>
  <c r="B95" i="14"/>
  <c r="H94" i="14"/>
  <c r="G94" i="14"/>
  <c r="C94" i="14"/>
  <c r="B94" i="14"/>
  <c r="H93" i="14"/>
  <c r="I93" i="14" s="1"/>
  <c r="C93" i="14"/>
  <c r="H92" i="14"/>
  <c r="I92" i="14" s="1"/>
  <c r="C92" i="14"/>
  <c r="H91" i="14"/>
  <c r="I91" i="14" s="1"/>
  <c r="C91" i="14"/>
  <c r="H90" i="14"/>
  <c r="I90" i="14" s="1"/>
  <c r="C90" i="14"/>
  <c r="H89" i="14"/>
  <c r="I89" i="14" s="1"/>
  <c r="C89" i="14"/>
  <c r="B89" i="14"/>
  <c r="H88" i="14"/>
  <c r="G88" i="14"/>
  <c r="C88" i="14"/>
  <c r="B88" i="14"/>
  <c r="H87" i="14"/>
  <c r="G87" i="14"/>
  <c r="C87" i="14"/>
  <c r="B87" i="14"/>
  <c r="H86" i="14"/>
  <c r="G86" i="14"/>
  <c r="C86" i="14"/>
  <c r="B86" i="14"/>
  <c r="H85" i="14"/>
  <c r="G85" i="14"/>
  <c r="C85" i="14"/>
  <c r="B85" i="14"/>
  <c r="G84" i="14"/>
  <c r="I84" i="14" s="1"/>
  <c r="B84" i="14"/>
  <c r="G83" i="14"/>
  <c r="I83" i="14" s="1"/>
  <c r="B83" i="14"/>
  <c r="G82" i="14"/>
  <c r="I82" i="14" s="1"/>
  <c r="B82" i="14"/>
  <c r="G81" i="14"/>
  <c r="I81" i="14" s="1"/>
  <c r="B81" i="14"/>
  <c r="G80" i="14"/>
  <c r="I80" i="14" s="1"/>
  <c r="B80" i="14"/>
  <c r="G79" i="14"/>
  <c r="I79" i="14" s="1"/>
  <c r="B79" i="14"/>
  <c r="G78" i="14"/>
  <c r="I78" i="14" s="1"/>
  <c r="B78" i="14"/>
  <c r="I77" i="14"/>
  <c r="H76" i="14"/>
  <c r="I76" i="14" s="1"/>
  <c r="H75" i="14"/>
  <c r="I75" i="14" s="1"/>
  <c r="H74" i="14"/>
  <c r="I74" i="14" s="1"/>
  <c r="I73" i="14"/>
  <c r="H72" i="14"/>
  <c r="G72" i="14"/>
  <c r="B72" i="14"/>
  <c r="H71" i="14"/>
  <c r="G71" i="14"/>
  <c r="B71" i="14"/>
  <c r="H70" i="14"/>
  <c r="G70" i="14"/>
  <c r="C70" i="14"/>
  <c r="B70" i="14"/>
  <c r="H69" i="14"/>
  <c r="G69" i="14"/>
  <c r="C69" i="14"/>
  <c r="B69" i="14"/>
  <c r="H68" i="14"/>
  <c r="G68" i="14"/>
  <c r="C68" i="14"/>
  <c r="B68" i="14"/>
  <c r="H67" i="14"/>
  <c r="G67" i="14"/>
  <c r="C67" i="14"/>
  <c r="H66" i="14"/>
  <c r="G66" i="14"/>
  <c r="C66" i="14"/>
  <c r="H65" i="14"/>
  <c r="G65" i="14"/>
  <c r="C65" i="14"/>
  <c r="H64" i="14"/>
  <c r="G64" i="14"/>
  <c r="C64" i="14"/>
  <c r="B64" i="14"/>
  <c r="H63" i="14"/>
  <c r="G63" i="14"/>
  <c r="C63" i="14"/>
  <c r="B63" i="14"/>
  <c r="H62" i="14"/>
  <c r="G62" i="14"/>
  <c r="C62" i="14"/>
  <c r="B62" i="14"/>
  <c r="H61" i="14"/>
  <c r="G61" i="14"/>
  <c r="C61" i="14"/>
  <c r="B61" i="14"/>
  <c r="H60" i="14"/>
  <c r="I60" i="14" s="1"/>
  <c r="C60" i="14"/>
  <c r="I59" i="14"/>
  <c r="I58" i="14"/>
  <c r="C58" i="14"/>
  <c r="I57" i="14"/>
  <c r="H56" i="14"/>
  <c r="I56" i="14" s="1"/>
  <c r="C55" i="14"/>
  <c r="H54" i="14"/>
  <c r="I54" i="14" s="1"/>
  <c r="C54" i="14"/>
  <c r="H53" i="14"/>
  <c r="I53" i="14" s="1"/>
  <c r="C53" i="14"/>
  <c r="H52" i="14"/>
  <c r="H55" i="14" s="1"/>
  <c r="I55" i="14" s="1"/>
  <c r="G52" i="14"/>
  <c r="C52" i="14"/>
  <c r="B52" i="14"/>
  <c r="H51" i="14"/>
  <c r="G51" i="14"/>
  <c r="C51" i="14"/>
  <c r="B51" i="14"/>
  <c r="H50" i="14"/>
  <c r="I50" i="14" s="1"/>
  <c r="H49" i="14"/>
  <c r="I49" i="14" s="1"/>
  <c r="H48" i="14"/>
  <c r="I48" i="14" s="1"/>
  <c r="H47" i="14"/>
  <c r="I47" i="14" s="1"/>
  <c r="H46" i="14"/>
  <c r="G46" i="14"/>
  <c r="G45" i="14"/>
  <c r="I45" i="14" s="1"/>
  <c r="I44" i="14"/>
  <c r="H43" i="14"/>
  <c r="I43" i="14" s="1"/>
  <c r="C43" i="14"/>
  <c r="H42" i="14"/>
  <c r="G42" i="14"/>
  <c r="C42" i="14"/>
  <c r="H41" i="14"/>
  <c r="G41" i="14"/>
  <c r="C41" i="14"/>
  <c r="I40" i="14"/>
  <c r="I39" i="14"/>
  <c r="G38" i="14"/>
  <c r="I38" i="14" s="1"/>
  <c r="G37" i="14"/>
  <c r="I37" i="14" s="1"/>
  <c r="G36" i="14"/>
  <c r="I36" i="14" s="1"/>
  <c r="G35" i="14"/>
  <c r="I35" i="14" s="1"/>
  <c r="G34" i="14"/>
  <c r="G33" i="14"/>
  <c r="G32" i="14"/>
  <c r="G31" i="14"/>
  <c r="C31" i="14"/>
  <c r="H30" i="14"/>
  <c r="H34" i="14" s="1"/>
  <c r="G30" i="14"/>
  <c r="I29" i="14"/>
  <c r="I28" i="14"/>
  <c r="C27" i="14"/>
  <c r="C26" i="14"/>
  <c r="C25" i="14"/>
  <c r="C24" i="14"/>
  <c r="C23" i="14"/>
  <c r="G22" i="14"/>
  <c r="C22" i="14"/>
  <c r="H21" i="14"/>
  <c r="H25" i="14" s="1"/>
  <c r="I25" i="14" s="1"/>
  <c r="G21" i="14"/>
  <c r="C21" i="14"/>
  <c r="G20" i="14"/>
  <c r="I20" i="14" s="1"/>
  <c r="I19" i="14"/>
  <c r="I18" i="14"/>
  <c r="I17" i="14"/>
  <c r="I16" i="14"/>
  <c r="I15" i="14"/>
  <c r="I14" i="14"/>
  <c r="I13" i="14"/>
  <c r="H12" i="14"/>
  <c r="I12" i="14" s="1"/>
  <c r="H11" i="14"/>
  <c r="I11" i="14" s="1"/>
  <c r="H10" i="14"/>
  <c r="I10" i="14" s="1"/>
  <c r="I9" i="14"/>
  <c r="I8" i="14"/>
  <c r="I7" i="14"/>
  <c r="I6" i="14"/>
  <c r="I5" i="14"/>
  <c r="I4" i="14"/>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619" i="1"/>
  <c r="O620" i="1"/>
  <c r="O621" i="1"/>
  <c r="O622" i="1"/>
  <c r="O623" i="1"/>
  <c r="O624" i="1"/>
  <c r="O625" i="1"/>
  <c r="O626" i="1"/>
  <c r="O618"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401"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297"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08" i="1"/>
  <c r="O209" i="1"/>
  <c r="O210" i="1"/>
  <c r="O211" i="1"/>
  <c r="O207"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13" i="1"/>
  <c r="O14" i="1"/>
  <c r="O15" i="1"/>
  <c r="O16" i="1"/>
  <c r="O17" i="1"/>
  <c r="O18" i="1"/>
  <c r="O19" i="1"/>
  <c r="O20" i="1"/>
  <c r="O21" i="1"/>
  <c r="O12" i="1"/>
  <c r="O719" i="1" s="1"/>
  <c r="P626" i="1"/>
  <c r="N626" i="1" s="1"/>
  <c r="P634" i="1"/>
  <c r="N634" i="1" s="1"/>
  <c r="P642" i="1"/>
  <c r="N642" i="1" s="1"/>
  <c r="P650" i="1"/>
  <c r="N650" i="1" s="1"/>
  <c r="P658" i="1"/>
  <c r="N658" i="1" s="1"/>
  <c r="P666" i="1"/>
  <c r="N666" i="1" s="1"/>
  <c r="P674" i="1"/>
  <c r="N674" i="1" s="1"/>
  <c r="P682" i="1"/>
  <c r="N682" i="1" s="1"/>
  <c r="P690" i="1"/>
  <c r="N690" i="1" s="1"/>
  <c r="P706" i="1"/>
  <c r="N706" i="1" s="1"/>
  <c r="P714" i="1"/>
  <c r="N714" i="1" s="1"/>
  <c r="P405" i="1"/>
  <c r="P413" i="1"/>
  <c r="P421" i="1"/>
  <c r="P429" i="1"/>
  <c r="P437" i="1"/>
  <c r="P445" i="1"/>
  <c r="P461" i="1"/>
  <c r="P469" i="1"/>
  <c r="P477" i="1"/>
  <c r="P485" i="1"/>
  <c r="P493" i="1"/>
  <c r="P501" i="1"/>
  <c r="P517" i="1"/>
  <c r="P525" i="1"/>
  <c r="P541" i="1"/>
  <c r="P549" i="1"/>
  <c r="P557" i="1"/>
  <c r="P565" i="1"/>
  <c r="P573" i="1"/>
  <c r="P581" i="1"/>
  <c r="P597" i="1"/>
  <c r="P605" i="1"/>
  <c r="P613" i="1"/>
  <c r="P15" i="1"/>
  <c r="N15" i="1" s="1"/>
  <c r="P23" i="1"/>
  <c r="N23" i="1" s="1"/>
  <c r="P31" i="1"/>
  <c r="N31" i="1" s="1"/>
  <c r="P39" i="1"/>
  <c r="N39" i="1" s="1"/>
  <c r="P47" i="1"/>
  <c r="N47" i="1" s="1"/>
  <c r="P55" i="1"/>
  <c r="N55" i="1" s="1"/>
  <c r="P63" i="1"/>
  <c r="N63" i="1" s="1"/>
  <c r="P71" i="1"/>
  <c r="N71" i="1" s="1"/>
  <c r="P79" i="1"/>
  <c r="N79" i="1" s="1"/>
  <c r="P87" i="1"/>
  <c r="N87" i="1" s="1"/>
  <c r="P95" i="1"/>
  <c r="N95" i="1" s="1"/>
  <c r="P103" i="1"/>
  <c r="N103" i="1" s="1"/>
  <c r="P111" i="1"/>
  <c r="N111" i="1" s="1"/>
  <c r="P119" i="1"/>
  <c r="N119" i="1" s="1"/>
  <c r="P127" i="1"/>
  <c r="N127" i="1" s="1"/>
  <c r="P135" i="1"/>
  <c r="N135" i="1" s="1"/>
  <c r="P143" i="1"/>
  <c r="N143" i="1" s="1"/>
  <c r="P151" i="1"/>
  <c r="N151" i="1" s="1"/>
  <c r="P159" i="1"/>
  <c r="N159" i="1" s="1"/>
  <c r="P167" i="1"/>
  <c r="N167" i="1" s="1"/>
  <c r="P175" i="1"/>
  <c r="N175" i="1" s="1"/>
  <c r="P183" i="1"/>
  <c r="N183" i="1" s="1"/>
  <c r="P191" i="1"/>
  <c r="N191" i="1" s="1"/>
  <c r="P199" i="1"/>
  <c r="N199" i="1" s="1"/>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C9" i="7"/>
  <c r="P13" i="1" s="1"/>
  <c r="N13" i="1" s="1"/>
  <c r="D9" i="7"/>
  <c r="C10" i="7"/>
  <c r="P14" i="1" s="1"/>
  <c r="D10" i="7"/>
  <c r="C11" i="7"/>
  <c r="D11" i="7"/>
  <c r="C12" i="7"/>
  <c r="P16" i="1" s="1"/>
  <c r="N16" i="1" s="1"/>
  <c r="D12" i="7"/>
  <c r="C13" i="7"/>
  <c r="P17" i="1" s="1"/>
  <c r="N17" i="1" s="1"/>
  <c r="D13" i="7"/>
  <c r="C14" i="7"/>
  <c r="P18" i="1" s="1"/>
  <c r="N18" i="1" s="1"/>
  <c r="D14" i="7"/>
  <c r="C15" i="7"/>
  <c r="P19" i="1" s="1"/>
  <c r="N19" i="1" s="1"/>
  <c r="D15" i="7"/>
  <c r="C16" i="7"/>
  <c r="P20" i="1" s="1"/>
  <c r="D16" i="7"/>
  <c r="C17" i="7"/>
  <c r="P21" i="1" s="1"/>
  <c r="N21" i="1" s="1"/>
  <c r="D17" i="7"/>
  <c r="C18" i="7"/>
  <c r="P22" i="1" s="1"/>
  <c r="D18" i="7"/>
  <c r="C19" i="7"/>
  <c r="D19" i="7"/>
  <c r="C20" i="7"/>
  <c r="P24" i="1" s="1"/>
  <c r="D20" i="7"/>
  <c r="F20" i="7"/>
  <c r="C21" i="7"/>
  <c r="P25" i="1" s="1"/>
  <c r="N25" i="1" s="1"/>
  <c r="D21" i="7"/>
  <c r="F21" i="7"/>
  <c r="C22" i="7"/>
  <c r="P26" i="1" s="1"/>
  <c r="N26" i="1" s="1"/>
  <c r="D22" i="7"/>
  <c r="F22" i="7"/>
  <c r="C23" i="7"/>
  <c r="P27" i="1" s="1"/>
  <c r="N27" i="1" s="1"/>
  <c r="D23" i="7"/>
  <c r="F23" i="7"/>
  <c r="C24" i="7"/>
  <c r="P28" i="1" s="1"/>
  <c r="N28" i="1" s="1"/>
  <c r="D24" i="7"/>
  <c r="F24" i="7"/>
  <c r="C25" i="7"/>
  <c r="P29" i="1" s="1"/>
  <c r="N29" i="1" s="1"/>
  <c r="D25" i="7"/>
  <c r="F25" i="7"/>
  <c r="C26" i="7"/>
  <c r="P30" i="1" s="1"/>
  <c r="D26" i="7"/>
  <c r="F26" i="7"/>
  <c r="C27" i="7"/>
  <c r="D27" i="7"/>
  <c r="F27" i="7"/>
  <c r="C28" i="7"/>
  <c r="P32" i="1" s="1"/>
  <c r="D28" i="7"/>
  <c r="F28" i="7"/>
  <c r="C29" i="7"/>
  <c r="P33" i="1" s="1"/>
  <c r="N33" i="1" s="1"/>
  <c r="D29" i="7"/>
  <c r="F29" i="7"/>
  <c r="C30" i="7"/>
  <c r="P34" i="1" s="1"/>
  <c r="N34" i="1" s="1"/>
  <c r="D30" i="7"/>
  <c r="F30" i="7"/>
  <c r="C31" i="7"/>
  <c r="P35" i="1" s="1"/>
  <c r="N35" i="1" s="1"/>
  <c r="D31" i="7"/>
  <c r="F31" i="7"/>
  <c r="C32" i="7"/>
  <c r="P36" i="1" s="1"/>
  <c r="N36" i="1" s="1"/>
  <c r="D32" i="7"/>
  <c r="F32" i="7"/>
  <c r="C33" i="7"/>
  <c r="P37" i="1" s="1"/>
  <c r="N37" i="1" s="1"/>
  <c r="D33" i="7"/>
  <c r="F33" i="7"/>
  <c r="C34" i="7"/>
  <c r="P38" i="1" s="1"/>
  <c r="D34" i="7"/>
  <c r="F34" i="7"/>
  <c r="C35" i="7"/>
  <c r="D35" i="7"/>
  <c r="F35" i="7"/>
  <c r="C36" i="7"/>
  <c r="P40" i="1" s="1"/>
  <c r="D36" i="7"/>
  <c r="F36" i="7"/>
  <c r="C37" i="7"/>
  <c r="P41" i="1" s="1"/>
  <c r="N41" i="1" s="1"/>
  <c r="D37" i="7"/>
  <c r="F37" i="7"/>
  <c r="C38" i="7"/>
  <c r="P42" i="1" s="1"/>
  <c r="N42" i="1" s="1"/>
  <c r="D38" i="7"/>
  <c r="F38" i="7"/>
  <c r="C39" i="7"/>
  <c r="P43" i="1" s="1"/>
  <c r="N43" i="1" s="1"/>
  <c r="D39" i="7"/>
  <c r="F39" i="7"/>
  <c r="C40" i="7"/>
  <c r="P44" i="1" s="1"/>
  <c r="N44" i="1" s="1"/>
  <c r="D40" i="7"/>
  <c r="F40" i="7"/>
  <c r="C41" i="7"/>
  <c r="P45" i="1" s="1"/>
  <c r="N45" i="1" s="1"/>
  <c r="D41" i="7"/>
  <c r="F41" i="7"/>
  <c r="C42" i="7"/>
  <c r="P46" i="1" s="1"/>
  <c r="D42" i="7"/>
  <c r="F42" i="7"/>
  <c r="C43" i="7"/>
  <c r="D43" i="7"/>
  <c r="F43" i="7"/>
  <c r="C44" i="7"/>
  <c r="P48" i="1" s="1"/>
  <c r="D44" i="7"/>
  <c r="F44" i="7"/>
  <c r="C45" i="7"/>
  <c r="P49" i="1" s="1"/>
  <c r="N49" i="1" s="1"/>
  <c r="D45" i="7"/>
  <c r="F45" i="7"/>
  <c r="C46" i="7"/>
  <c r="P50" i="1" s="1"/>
  <c r="N50" i="1" s="1"/>
  <c r="D46" i="7"/>
  <c r="F46" i="7"/>
  <c r="C47" i="7"/>
  <c r="P51" i="1" s="1"/>
  <c r="N51" i="1" s="1"/>
  <c r="D47" i="7"/>
  <c r="F47" i="7"/>
  <c r="C48" i="7"/>
  <c r="P52" i="1" s="1"/>
  <c r="N52" i="1" s="1"/>
  <c r="D48" i="7"/>
  <c r="F48" i="7"/>
  <c r="C49" i="7"/>
  <c r="P53" i="1" s="1"/>
  <c r="N53" i="1" s="1"/>
  <c r="D49" i="7"/>
  <c r="F49" i="7"/>
  <c r="C50" i="7"/>
  <c r="P54" i="1" s="1"/>
  <c r="D50" i="7"/>
  <c r="F50" i="7"/>
  <c r="C51" i="7"/>
  <c r="D51" i="7"/>
  <c r="F51" i="7"/>
  <c r="C52" i="7"/>
  <c r="P56" i="1" s="1"/>
  <c r="D52" i="7"/>
  <c r="F52" i="7"/>
  <c r="C53" i="7"/>
  <c r="P57" i="1" s="1"/>
  <c r="N57" i="1" s="1"/>
  <c r="D53" i="7"/>
  <c r="F53" i="7"/>
  <c r="C54" i="7"/>
  <c r="P58" i="1" s="1"/>
  <c r="N58" i="1" s="1"/>
  <c r="D54" i="7"/>
  <c r="F54" i="7"/>
  <c r="C55" i="7"/>
  <c r="P59" i="1" s="1"/>
  <c r="N59" i="1" s="1"/>
  <c r="D55" i="7"/>
  <c r="F55" i="7"/>
  <c r="C56" i="7"/>
  <c r="P60" i="1" s="1"/>
  <c r="N60" i="1" s="1"/>
  <c r="D56" i="7"/>
  <c r="F56" i="7"/>
  <c r="C57" i="7"/>
  <c r="P61" i="1" s="1"/>
  <c r="N61" i="1" s="1"/>
  <c r="D57" i="7"/>
  <c r="F57" i="7"/>
  <c r="C58" i="7"/>
  <c r="P62" i="1" s="1"/>
  <c r="D58" i="7"/>
  <c r="F58" i="7"/>
  <c r="C59" i="7"/>
  <c r="D59" i="7"/>
  <c r="F59" i="7"/>
  <c r="C60" i="7"/>
  <c r="P64" i="1" s="1"/>
  <c r="D60" i="7"/>
  <c r="F60" i="7"/>
  <c r="C61" i="7"/>
  <c r="P65" i="1" s="1"/>
  <c r="N65" i="1" s="1"/>
  <c r="D61" i="7"/>
  <c r="F61" i="7"/>
  <c r="C62" i="7"/>
  <c r="P66" i="1" s="1"/>
  <c r="N66" i="1" s="1"/>
  <c r="D62" i="7"/>
  <c r="F62" i="7"/>
  <c r="C63" i="7"/>
  <c r="P67" i="1" s="1"/>
  <c r="N67" i="1" s="1"/>
  <c r="D63" i="7"/>
  <c r="F63" i="7"/>
  <c r="C64" i="7"/>
  <c r="P68" i="1" s="1"/>
  <c r="N68" i="1" s="1"/>
  <c r="D64" i="7"/>
  <c r="F64" i="7"/>
  <c r="C65" i="7"/>
  <c r="P69" i="1" s="1"/>
  <c r="N69" i="1" s="1"/>
  <c r="D65" i="7"/>
  <c r="F65" i="7"/>
  <c r="C66" i="7"/>
  <c r="P70" i="1" s="1"/>
  <c r="D66" i="7"/>
  <c r="F66" i="7"/>
  <c r="C67" i="7"/>
  <c r="D67" i="7"/>
  <c r="F67" i="7"/>
  <c r="C68" i="7"/>
  <c r="P72" i="1" s="1"/>
  <c r="D68" i="7"/>
  <c r="F68" i="7"/>
  <c r="C69" i="7"/>
  <c r="P73" i="1" s="1"/>
  <c r="N73" i="1" s="1"/>
  <c r="D69" i="7"/>
  <c r="F69" i="7"/>
  <c r="C70" i="7"/>
  <c r="P74" i="1" s="1"/>
  <c r="N74" i="1" s="1"/>
  <c r="D70" i="7"/>
  <c r="F70" i="7"/>
  <c r="C71" i="7"/>
  <c r="P75" i="1" s="1"/>
  <c r="N75" i="1" s="1"/>
  <c r="D71" i="7"/>
  <c r="F71" i="7"/>
  <c r="C72" i="7"/>
  <c r="P76" i="1" s="1"/>
  <c r="N76" i="1" s="1"/>
  <c r="D72" i="7"/>
  <c r="F72" i="7"/>
  <c r="C73" i="7"/>
  <c r="P77" i="1" s="1"/>
  <c r="N77" i="1" s="1"/>
  <c r="D73" i="7"/>
  <c r="F73" i="7"/>
  <c r="C74" i="7"/>
  <c r="P78" i="1" s="1"/>
  <c r="D74" i="7"/>
  <c r="F74" i="7"/>
  <c r="C75" i="7"/>
  <c r="D75" i="7"/>
  <c r="F75" i="7"/>
  <c r="C76" i="7"/>
  <c r="P80" i="1" s="1"/>
  <c r="D76" i="7"/>
  <c r="F76" i="7"/>
  <c r="C77" i="7"/>
  <c r="P81" i="1" s="1"/>
  <c r="N81" i="1" s="1"/>
  <c r="D77" i="7"/>
  <c r="F77" i="7"/>
  <c r="C78" i="7"/>
  <c r="P82" i="1" s="1"/>
  <c r="N82" i="1" s="1"/>
  <c r="D78" i="7"/>
  <c r="F78" i="7"/>
  <c r="C79" i="7"/>
  <c r="P83" i="1" s="1"/>
  <c r="N83" i="1" s="1"/>
  <c r="D79" i="7"/>
  <c r="F79" i="7"/>
  <c r="C80" i="7"/>
  <c r="P84" i="1" s="1"/>
  <c r="N84" i="1" s="1"/>
  <c r="D80" i="7"/>
  <c r="F80" i="7"/>
  <c r="C81" i="7"/>
  <c r="P85" i="1" s="1"/>
  <c r="N85" i="1" s="1"/>
  <c r="D81" i="7"/>
  <c r="F81" i="7"/>
  <c r="G81" i="7"/>
  <c r="C82" i="7"/>
  <c r="P86" i="1" s="1"/>
  <c r="D82" i="7"/>
  <c r="F82" i="7"/>
  <c r="G82" i="7"/>
  <c r="C83" i="7"/>
  <c r="D83" i="7"/>
  <c r="F83" i="7"/>
  <c r="G83" i="7"/>
  <c r="C84" i="7"/>
  <c r="P88" i="1" s="1"/>
  <c r="D84" i="7"/>
  <c r="F84" i="7"/>
  <c r="G84" i="7"/>
  <c r="C85" i="7"/>
  <c r="P89" i="1" s="1"/>
  <c r="N89" i="1" s="1"/>
  <c r="D85" i="7"/>
  <c r="F85" i="7"/>
  <c r="G85" i="7"/>
  <c r="C86" i="7"/>
  <c r="P90" i="1" s="1"/>
  <c r="N90" i="1" s="1"/>
  <c r="D86" i="7"/>
  <c r="F86" i="7"/>
  <c r="G86" i="7"/>
  <c r="C87" i="7"/>
  <c r="P91" i="1" s="1"/>
  <c r="N91" i="1" s="1"/>
  <c r="D87" i="7"/>
  <c r="F87" i="7"/>
  <c r="G87" i="7"/>
  <c r="C88" i="7"/>
  <c r="P92" i="1" s="1"/>
  <c r="N92" i="1" s="1"/>
  <c r="D88" i="7"/>
  <c r="F88" i="7"/>
  <c r="G88" i="7"/>
  <c r="C89" i="7"/>
  <c r="P93" i="1" s="1"/>
  <c r="N93" i="1" s="1"/>
  <c r="D89" i="7"/>
  <c r="F89" i="7"/>
  <c r="G89" i="7"/>
  <c r="C90" i="7"/>
  <c r="P94" i="1" s="1"/>
  <c r="D90" i="7"/>
  <c r="F90" i="7"/>
  <c r="G90" i="7"/>
  <c r="C91" i="7"/>
  <c r="D91" i="7"/>
  <c r="F91" i="7"/>
  <c r="G91" i="7"/>
  <c r="C92" i="7"/>
  <c r="P96" i="1" s="1"/>
  <c r="D92" i="7"/>
  <c r="F92" i="7"/>
  <c r="G92" i="7"/>
  <c r="C93" i="7"/>
  <c r="P97" i="1" s="1"/>
  <c r="N97" i="1" s="1"/>
  <c r="D93" i="7"/>
  <c r="F93" i="7"/>
  <c r="G93" i="7"/>
  <c r="C94" i="7"/>
  <c r="P98" i="1" s="1"/>
  <c r="N98" i="1" s="1"/>
  <c r="D94" i="7"/>
  <c r="F94" i="7"/>
  <c r="G94" i="7"/>
  <c r="I94" i="7"/>
  <c r="C95" i="7"/>
  <c r="P99" i="1" s="1"/>
  <c r="N99" i="1" s="1"/>
  <c r="D95" i="7"/>
  <c r="F95" i="7"/>
  <c r="G95" i="7"/>
  <c r="I95" i="7"/>
  <c r="C96" i="7"/>
  <c r="P100" i="1" s="1"/>
  <c r="N100" i="1" s="1"/>
  <c r="D96" i="7"/>
  <c r="F96" i="7"/>
  <c r="G96" i="7"/>
  <c r="I96" i="7"/>
  <c r="C97" i="7"/>
  <c r="P101" i="1" s="1"/>
  <c r="N101" i="1" s="1"/>
  <c r="D97" i="7"/>
  <c r="F97" i="7"/>
  <c r="G97" i="7"/>
  <c r="I97" i="7"/>
  <c r="C98" i="7"/>
  <c r="P102" i="1" s="1"/>
  <c r="D98" i="7"/>
  <c r="F98" i="7"/>
  <c r="G98" i="7"/>
  <c r="I98" i="7"/>
  <c r="C99" i="7"/>
  <c r="D99" i="7"/>
  <c r="F99" i="7"/>
  <c r="G99" i="7"/>
  <c r="I99" i="7"/>
  <c r="C100" i="7"/>
  <c r="P104" i="1" s="1"/>
  <c r="D100" i="7"/>
  <c r="F100" i="7"/>
  <c r="G100" i="7"/>
  <c r="I100" i="7"/>
  <c r="C101" i="7"/>
  <c r="P105" i="1" s="1"/>
  <c r="N105" i="1" s="1"/>
  <c r="D101" i="7"/>
  <c r="F101" i="7"/>
  <c r="G101" i="7"/>
  <c r="I101" i="7"/>
  <c r="C102" i="7"/>
  <c r="P106" i="1" s="1"/>
  <c r="N106" i="1" s="1"/>
  <c r="D102" i="7"/>
  <c r="F102" i="7"/>
  <c r="G102" i="7"/>
  <c r="I102" i="7"/>
  <c r="C103" i="7"/>
  <c r="P107" i="1" s="1"/>
  <c r="N107" i="1" s="1"/>
  <c r="D103" i="7"/>
  <c r="F103" i="7"/>
  <c r="G103" i="7"/>
  <c r="I103" i="7"/>
  <c r="C104" i="7"/>
  <c r="P108" i="1" s="1"/>
  <c r="N108" i="1" s="1"/>
  <c r="D104" i="7"/>
  <c r="F104" i="7"/>
  <c r="G104" i="7"/>
  <c r="I104" i="7"/>
  <c r="C105" i="7"/>
  <c r="P109" i="1" s="1"/>
  <c r="N109" i="1" s="1"/>
  <c r="D105" i="7"/>
  <c r="F105" i="7"/>
  <c r="G105" i="7"/>
  <c r="I105" i="7"/>
  <c r="C106" i="7"/>
  <c r="P110" i="1" s="1"/>
  <c r="D106" i="7"/>
  <c r="F106" i="7"/>
  <c r="G106" i="7"/>
  <c r="I106" i="7"/>
  <c r="C107" i="7"/>
  <c r="D107" i="7"/>
  <c r="F107" i="7"/>
  <c r="G107" i="7"/>
  <c r="I107" i="7"/>
  <c r="C108" i="7"/>
  <c r="P112" i="1" s="1"/>
  <c r="D108" i="7"/>
  <c r="F108" i="7"/>
  <c r="G108" i="7"/>
  <c r="I108" i="7"/>
  <c r="C109" i="7"/>
  <c r="P113" i="1" s="1"/>
  <c r="N113" i="1" s="1"/>
  <c r="D109" i="7"/>
  <c r="E109" i="7"/>
  <c r="F109" i="7"/>
  <c r="G109" i="7"/>
  <c r="I109" i="7"/>
  <c r="C110" i="7"/>
  <c r="P114" i="1" s="1"/>
  <c r="N114" i="1" s="1"/>
  <c r="D110" i="7"/>
  <c r="F110" i="7"/>
  <c r="G110" i="7"/>
  <c r="I110" i="7"/>
  <c r="C111" i="7"/>
  <c r="P115" i="1" s="1"/>
  <c r="N115" i="1" s="1"/>
  <c r="D111" i="7"/>
  <c r="F111" i="7"/>
  <c r="G111" i="7"/>
  <c r="I111" i="7"/>
  <c r="C112" i="7"/>
  <c r="P116" i="1" s="1"/>
  <c r="N116" i="1" s="1"/>
  <c r="D112" i="7"/>
  <c r="F112" i="7"/>
  <c r="G112" i="7"/>
  <c r="I112" i="7"/>
  <c r="C113" i="7"/>
  <c r="P117" i="1" s="1"/>
  <c r="N117" i="1" s="1"/>
  <c r="D113" i="7"/>
  <c r="F113" i="7"/>
  <c r="G113" i="7"/>
  <c r="I113" i="7"/>
  <c r="C114" i="7"/>
  <c r="P118" i="1" s="1"/>
  <c r="D114" i="7"/>
  <c r="F114" i="7"/>
  <c r="G114" i="7"/>
  <c r="I114" i="7"/>
  <c r="C115" i="7"/>
  <c r="D115" i="7"/>
  <c r="F115" i="7"/>
  <c r="G115" i="7"/>
  <c r="I115" i="7"/>
  <c r="C116" i="7"/>
  <c r="P120" i="1" s="1"/>
  <c r="D116" i="7"/>
  <c r="F116" i="7"/>
  <c r="G116" i="7"/>
  <c r="I116" i="7"/>
  <c r="C117" i="7"/>
  <c r="P121" i="1" s="1"/>
  <c r="N121" i="1" s="1"/>
  <c r="D117" i="7"/>
  <c r="F117" i="7"/>
  <c r="G117" i="7"/>
  <c r="I117" i="7"/>
  <c r="C118" i="7"/>
  <c r="P122" i="1" s="1"/>
  <c r="N122" i="1" s="1"/>
  <c r="D118" i="7"/>
  <c r="F118" i="7"/>
  <c r="G118" i="7"/>
  <c r="I118" i="7"/>
  <c r="C119" i="7"/>
  <c r="P123" i="1" s="1"/>
  <c r="N123" i="1" s="1"/>
  <c r="D119" i="7"/>
  <c r="F119" i="7"/>
  <c r="G119" i="7"/>
  <c r="I119" i="7"/>
  <c r="C120" i="7"/>
  <c r="P124" i="1" s="1"/>
  <c r="N124" i="1" s="1"/>
  <c r="D120" i="7"/>
  <c r="F120" i="7"/>
  <c r="G120" i="7"/>
  <c r="I120" i="7"/>
  <c r="C121" i="7"/>
  <c r="P125" i="1" s="1"/>
  <c r="N125" i="1" s="1"/>
  <c r="D121" i="7"/>
  <c r="F121" i="7"/>
  <c r="G121" i="7"/>
  <c r="I121" i="7"/>
  <c r="C122" i="7"/>
  <c r="P126" i="1" s="1"/>
  <c r="D122" i="7"/>
  <c r="F122" i="7"/>
  <c r="G122" i="7"/>
  <c r="I122" i="7"/>
  <c r="C123" i="7"/>
  <c r="D123" i="7"/>
  <c r="F123" i="7"/>
  <c r="G123" i="7"/>
  <c r="I123" i="7"/>
  <c r="C124" i="7"/>
  <c r="P128" i="1" s="1"/>
  <c r="D124" i="7"/>
  <c r="F124" i="7"/>
  <c r="G124" i="7"/>
  <c r="I124" i="7"/>
  <c r="C125" i="7"/>
  <c r="P129" i="1" s="1"/>
  <c r="N129" i="1" s="1"/>
  <c r="D125" i="7"/>
  <c r="F125" i="7"/>
  <c r="G125" i="7"/>
  <c r="I125" i="7"/>
  <c r="C126" i="7"/>
  <c r="P130" i="1" s="1"/>
  <c r="N130" i="1" s="1"/>
  <c r="D126" i="7"/>
  <c r="F126" i="7"/>
  <c r="G126" i="7"/>
  <c r="I126" i="7"/>
  <c r="C127" i="7"/>
  <c r="P131" i="1" s="1"/>
  <c r="N131" i="1" s="1"/>
  <c r="D127" i="7"/>
  <c r="F127" i="7"/>
  <c r="G127" i="7"/>
  <c r="I127" i="7"/>
  <c r="C128" i="7"/>
  <c r="P132" i="1" s="1"/>
  <c r="N132" i="1" s="1"/>
  <c r="D128" i="7"/>
  <c r="F128" i="7"/>
  <c r="G128" i="7"/>
  <c r="I128" i="7"/>
  <c r="C129" i="7"/>
  <c r="P133" i="1" s="1"/>
  <c r="N133" i="1" s="1"/>
  <c r="D129" i="7"/>
  <c r="F129" i="7"/>
  <c r="G129" i="7"/>
  <c r="I129" i="7"/>
  <c r="C130" i="7"/>
  <c r="P134" i="1" s="1"/>
  <c r="D130" i="7"/>
  <c r="F130" i="7"/>
  <c r="G130" i="7"/>
  <c r="I130" i="7"/>
  <c r="C131" i="7"/>
  <c r="D131" i="7"/>
  <c r="F131" i="7"/>
  <c r="G131" i="7"/>
  <c r="I131" i="7"/>
  <c r="C132" i="7"/>
  <c r="P136" i="1" s="1"/>
  <c r="D132" i="7"/>
  <c r="F132" i="7"/>
  <c r="G132" i="7"/>
  <c r="I132" i="7"/>
  <c r="C133" i="7"/>
  <c r="P137" i="1" s="1"/>
  <c r="N137" i="1" s="1"/>
  <c r="D133" i="7"/>
  <c r="F133" i="7"/>
  <c r="G133" i="7"/>
  <c r="I133" i="7"/>
  <c r="C134" i="7"/>
  <c r="P138" i="1" s="1"/>
  <c r="N138" i="1" s="1"/>
  <c r="D134" i="7"/>
  <c r="F134" i="7"/>
  <c r="G134" i="7"/>
  <c r="I134" i="7"/>
  <c r="C135" i="7"/>
  <c r="P139" i="1" s="1"/>
  <c r="N139" i="1" s="1"/>
  <c r="D135" i="7"/>
  <c r="F135" i="7"/>
  <c r="G135" i="7"/>
  <c r="I135" i="7"/>
  <c r="C136" i="7"/>
  <c r="P140" i="1" s="1"/>
  <c r="N140" i="1" s="1"/>
  <c r="D136" i="7"/>
  <c r="F136" i="7"/>
  <c r="G136" i="7"/>
  <c r="I136" i="7"/>
  <c r="C137" i="7"/>
  <c r="P141" i="1" s="1"/>
  <c r="N141" i="1" s="1"/>
  <c r="D137" i="7"/>
  <c r="F137" i="7"/>
  <c r="G137" i="7"/>
  <c r="I137" i="7"/>
  <c r="C138" i="7"/>
  <c r="P142" i="1" s="1"/>
  <c r="D138" i="7"/>
  <c r="F138" i="7"/>
  <c r="G138" i="7"/>
  <c r="I138" i="7"/>
  <c r="C139" i="7"/>
  <c r="D139" i="7"/>
  <c r="F139" i="7"/>
  <c r="G139" i="7"/>
  <c r="I139" i="7"/>
  <c r="C140" i="7"/>
  <c r="P144" i="1" s="1"/>
  <c r="D140" i="7"/>
  <c r="F140" i="7"/>
  <c r="G140" i="7"/>
  <c r="I140" i="7"/>
  <c r="C141" i="7"/>
  <c r="P145" i="1" s="1"/>
  <c r="N145" i="1" s="1"/>
  <c r="D141" i="7"/>
  <c r="F141" i="7"/>
  <c r="G141" i="7"/>
  <c r="I141" i="7"/>
  <c r="C142" i="7"/>
  <c r="P146" i="1" s="1"/>
  <c r="N146" i="1" s="1"/>
  <c r="D142" i="7"/>
  <c r="F142" i="7"/>
  <c r="G142" i="7"/>
  <c r="I142" i="7"/>
  <c r="C143" i="7"/>
  <c r="P147" i="1" s="1"/>
  <c r="N147" i="1" s="1"/>
  <c r="D143" i="7"/>
  <c r="F143" i="7"/>
  <c r="G143" i="7"/>
  <c r="I143" i="7"/>
  <c r="C144" i="7"/>
  <c r="P148" i="1" s="1"/>
  <c r="N148" i="1" s="1"/>
  <c r="D144" i="7"/>
  <c r="F144" i="7"/>
  <c r="G144" i="7"/>
  <c r="I144" i="7"/>
  <c r="C145" i="7"/>
  <c r="P149" i="1" s="1"/>
  <c r="N149" i="1" s="1"/>
  <c r="D145" i="7"/>
  <c r="F145" i="7"/>
  <c r="G145" i="7"/>
  <c r="I145" i="7"/>
  <c r="C146" i="7"/>
  <c r="P150" i="1" s="1"/>
  <c r="D146" i="7"/>
  <c r="F146" i="7"/>
  <c r="G146" i="7"/>
  <c r="I146" i="7"/>
  <c r="C147" i="7"/>
  <c r="D147" i="7"/>
  <c r="F147" i="7"/>
  <c r="G147" i="7"/>
  <c r="I147" i="7"/>
  <c r="C148" i="7"/>
  <c r="P152" i="1" s="1"/>
  <c r="D148" i="7"/>
  <c r="F148" i="7"/>
  <c r="G148" i="7"/>
  <c r="I148" i="7"/>
  <c r="C149" i="7"/>
  <c r="P153" i="1" s="1"/>
  <c r="N153" i="1" s="1"/>
  <c r="D149" i="7"/>
  <c r="F149" i="7"/>
  <c r="G149" i="7"/>
  <c r="I149" i="7"/>
  <c r="C150" i="7"/>
  <c r="P154" i="1" s="1"/>
  <c r="N154" i="1" s="1"/>
  <c r="D150" i="7"/>
  <c r="F150" i="7"/>
  <c r="G150" i="7"/>
  <c r="I150" i="7"/>
  <c r="C151" i="7"/>
  <c r="P155" i="1" s="1"/>
  <c r="N155" i="1" s="1"/>
  <c r="D151" i="7"/>
  <c r="F151" i="7"/>
  <c r="G151" i="7"/>
  <c r="I151" i="7"/>
  <c r="C152" i="7"/>
  <c r="P156" i="1" s="1"/>
  <c r="N156" i="1" s="1"/>
  <c r="D152" i="7"/>
  <c r="F152" i="7"/>
  <c r="G152" i="7"/>
  <c r="I152" i="7"/>
  <c r="C153" i="7"/>
  <c r="P157" i="1" s="1"/>
  <c r="N157" i="1" s="1"/>
  <c r="D153" i="7"/>
  <c r="F153" i="7"/>
  <c r="G153" i="7"/>
  <c r="I153" i="7"/>
  <c r="C154" i="7"/>
  <c r="P158" i="1" s="1"/>
  <c r="D154" i="7"/>
  <c r="F154" i="7"/>
  <c r="G154" i="7"/>
  <c r="I154" i="7"/>
  <c r="C155" i="7"/>
  <c r="D155" i="7"/>
  <c r="F155" i="7"/>
  <c r="G155" i="7"/>
  <c r="I155" i="7"/>
  <c r="C156" i="7"/>
  <c r="P160" i="1" s="1"/>
  <c r="D156" i="7"/>
  <c r="F156" i="7"/>
  <c r="G156" i="7"/>
  <c r="I156" i="7"/>
  <c r="C157" i="7"/>
  <c r="P161" i="1" s="1"/>
  <c r="N161" i="1" s="1"/>
  <c r="D157" i="7"/>
  <c r="F157" i="7"/>
  <c r="G157" i="7"/>
  <c r="I157" i="7"/>
  <c r="C158" i="7"/>
  <c r="P162" i="1" s="1"/>
  <c r="N162" i="1" s="1"/>
  <c r="D158" i="7"/>
  <c r="F158" i="7"/>
  <c r="G158" i="7"/>
  <c r="I158" i="7"/>
  <c r="C159" i="7"/>
  <c r="P163" i="1" s="1"/>
  <c r="N163" i="1" s="1"/>
  <c r="D159" i="7"/>
  <c r="F159" i="7"/>
  <c r="G159" i="7"/>
  <c r="I159" i="7"/>
  <c r="C160" i="7"/>
  <c r="P164" i="1" s="1"/>
  <c r="N164" i="1" s="1"/>
  <c r="D160" i="7"/>
  <c r="F160" i="7"/>
  <c r="G160" i="7"/>
  <c r="I160" i="7"/>
  <c r="C161" i="7"/>
  <c r="P165" i="1" s="1"/>
  <c r="N165" i="1" s="1"/>
  <c r="D161" i="7"/>
  <c r="F161" i="7"/>
  <c r="G161" i="7"/>
  <c r="I161" i="7"/>
  <c r="C162" i="7"/>
  <c r="P166" i="1" s="1"/>
  <c r="D162" i="7"/>
  <c r="F162" i="7"/>
  <c r="G162" i="7"/>
  <c r="I162" i="7"/>
  <c r="C163" i="7"/>
  <c r="D163" i="7"/>
  <c r="F163" i="7"/>
  <c r="G163" i="7"/>
  <c r="I163" i="7"/>
  <c r="C164" i="7"/>
  <c r="P168" i="1" s="1"/>
  <c r="D164" i="7"/>
  <c r="F164" i="7"/>
  <c r="G164" i="7"/>
  <c r="I164" i="7"/>
  <c r="C165" i="7"/>
  <c r="P169" i="1" s="1"/>
  <c r="N169" i="1" s="1"/>
  <c r="D165" i="7"/>
  <c r="F165" i="7"/>
  <c r="G165" i="7"/>
  <c r="I165" i="7"/>
  <c r="C166" i="7"/>
  <c r="P170" i="1" s="1"/>
  <c r="N170" i="1" s="1"/>
  <c r="D166" i="7"/>
  <c r="F166" i="7"/>
  <c r="G166" i="7"/>
  <c r="I166" i="7"/>
  <c r="C167" i="7"/>
  <c r="P171" i="1" s="1"/>
  <c r="N171" i="1" s="1"/>
  <c r="D167" i="7"/>
  <c r="F167" i="7"/>
  <c r="G167" i="7"/>
  <c r="I167" i="7"/>
  <c r="C168" i="7"/>
  <c r="P172" i="1" s="1"/>
  <c r="N172" i="1" s="1"/>
  <c r="D168" i="7"/>
  <c r="F168" i="7"/>
  <c r="G168" i="7"/>
  <c r="I168" i="7"/>
  <c r="C169" i="7"/>
  <c r="P173" i="1" s="1"/>
  <c r="N173" i="1" s="1"/>
  <c r="D169" i="7"/>
  <c r="F169" i="7"/>
  <c r="G169" i="7"/>
  <c r="I169" i="7"/>
  <c r="C170" i="7"/>
  <c r="P174" i="1" s="1"/>
  <c r="D170" i="7"/>
  <c r="F170" i="7"/>
  <c r="G170" i="7"/>
  <c r="I170" i="7"/>
  <c r="C171" i="7"/>
  <c r="D171" i="7"/>
  <c r="F171" i="7"/>
  <c r="G171" i="7"/>
  <c r="I171" i="7"/>
  <c r="C172" i="7"/>
  <c r="P176" i="1" s="1"/>
  <c r="D172" i="7"/>
  <c r="F172" i="7"/>
  <c r="G172" i="7"/>
  <c r="I172" i="7"/>
  <c r="C173" i="7"/>
  <c r="P177" i="1" s="1"/>
  <c r="N177" i="1" s="1"/>
  <c r="D173" i="7"/>
  <c r="F173" i="7"/>
  <c r="G173" i="7"/>
  <c r="I173" i="7"/>
  <c r="C174" i="7"/>
  <c r="P178" i="1" s="1"/>
  <c r="N178" i="1" s="1"/>
  <c r="D174" i="7"/>
  <c r="F174" i="7"/>
  <c r="G174" i="7"/>
  <c r="I174" i="7"/>
  <c r="C175" i="7"/>
  <c r="P179" i="1" s="1"/>
  <c r="N179" i="1" s="1"/>
  <c r="D175" i="7"/>
  <c r="F175" i="7"/>
  <c r="G175" i="7"/>
  <c r="I175" i="7"/>
  <c r="C176" i="7"/>
  <c r="P180" i="1" s="1"/>
  <c r="N180" i="1" s="1"/>
  <c r="D176" i="7"/>
  <c r="F176" i="7"/>
  <c r="G176" i="7"/>
  <c r="I176" i="7"/>
  <c r="C177" i="7"/>
  <c r="P181" i="1" s="1"/>
  <c r="N181" i="1" s="1"/>
  <c r="D177" i="7"/>
  <c r="F177" i="7"/>
  <c r="G177" i="7"/>
  <c r="I177" i="7"/>
  <c r="C178" i="7"/>
  <c r="P182" i="1" s="1"/>
  <c r="D178" i="7"/>
  <c r="F178" i="7"/>
  <c r="G178" i="7"/>
  <c r="I178" i="7"/>
  <c r="C179" i="7"/>
  <c r="D179" i="7"/>
  <c r="F179" i="7"/>
  <c r="G179" i="7"/>
  <c r="I179" i="7"/>
  <c r="C180" i="7"/>
  <c r="P184" i="1" s="1"/>
  <c r="D180" i="7"/>
  <c r="F180" i="7"/>
  <c r="G180" i="7"/>
  <c r="I180" i="7"/>
  <c r="C181" i="7"/>
  <c r="P185" i="1" s="1"/>
  <c r="N185" i="1" s="1"/>
  <c r="D181" i="7"/>
  <c r="F181" i="7"/>
  <c r="G181" i="7"/>
  <c r="I181" i="7"/>
  <c r="C182" i="7"/>
  <c r="P186" i="1" s="1"/>
  <c r="N186" i="1" s="1"/>
  <c r="D182" i="7"/>
  <c r="F182" i="7"/>
  <c r="G182" i="7"/>
  <c r="I182" i="7"/>
  <c r="C183" i="7"/>
  <c r="P187" i="1" s="1"/>
  <c r="N187" i="1" s="1"/>
  <c r="D183" i="7"/>
  <c r="F183" i="7"/>
  <c r="G183" i="7"/>
  <c r="I183" i="7"/>
  <c r="C184" i="7"/>
  <c r="P188" i="1" s="1"/>
  <c r="N188" i="1" s="1"/>
  <c r="D184" i="7"/>
  <c r="F184" i="7"/>
  <c r="G184" i="7"/>
  <c r="I184" i="7"/>
  <c r="C185" i="7"/>
  <c r="P189" i="1" s="1"/>
  <c r="N189" i="1" s="1"/>
  <c r="D185" i="7"/>
  <c r="F185" i="7"/>
  <c r="G185" i="7"/>
  <c r="I185" i="7"/>
  <c r="C186" i="7"/>
  <c r="P190" i="1" s="1"/>
  <c r="D186" i="7"/>
  <c r="F186" i="7"/>
  <c r="G186" i="7"/>
  <c r="I186" i="7"/>
  <c r="C187" i="7"/>
  <c r="D187" i="7"/>
  <c r="F187" i="7"/>
  <c r="G187" i="7"/>
  <c r="I187" i="7"/>
  <c r="C188" i="7"/>
  <c r="P192" i="1" s="1"/>
  <c r="D188" i="7"/>
  <c r="F188" i="7"/>
  <c r="G188" i="7"/>
  <c r="I188" i="7"/>
  <c r="C189" i="7"/>
  <c r="P193" i="1" s="1"/>
  <c r="N193" i="1" s="1"/>
  <c r="D189" i="7"/>
  <c r="F189" i="7"/>
  <c r="G189" i="7"/>
  <c r="I189" i="7"/>
  <c r="C190" i="7"/>
  <c r="P194" i="1" s="1"/>
  <c r="N194" i="1" s="1"/>
  <c r="D190" i="7"/>
  <c r="F190" i="7"/>
  <c r="G190" i="7"/>
  <c r="I190" i="7"/>
  <c r="C191" i="7"/>
  <c r="P195" i="1" s="1"/>
  <c r="N195" i="1" s="1"/>
  <c r="D191" i="7"/>
  <c r="F191" i="7"/>
  <c r="G191" i="7"/>
  <c r="I191" i="7"/>
  <c r="C192" i="7"/>
  <c r="P196" i="1" s="1"/>
  <c r="N196" i="1" s="1"/>
  <c r="D192" i="7"/>
  <c r="F192" i="7"/>
  <c r="G192" i="7"/>
  <c r="I192" i="7"/>
  <c r="C193" i="7"/>
  <c r="P197" i="1" s="1"/>
  <c r="N197" i="1" s="1"/>
  <c r="D193" i="7"/>
  <c r="F193" i="7"/>
  <c r="G193" i="7"/>
  <c r="I193" i="7"/>
  <c r="C194" i="7"/>
  <c r="P198" i="1" s="1"/>
  <c r="D194" i="7"/>
  <c r="F194" i="7"/>
  <c r="G194" i="7"/>
  <c r="I194" i="7"/>
  <c r="C195" i="7"/>
  <c r="D195" i="7"/>
  <c r="F195" i="7"/>
  <c r="G195" i="7"/>
  <c r="I195" i="7"/>
  <c r="C196" i="7"/>
  <c r="P200" i="1" s="1"/>
  <c r="D196" i="7"/>
  <c r="F196" i="7"/>
  <c r="G196" i="7"/>
  <c r="I196" i="7"/>
  <c r="C197" i="7"/>
  <c r="P201" i="1" s="1"/>
  <c r="N201" i="1" s="1"/>
  <c r="D197" i="7"/>
  <c r="F197" i="7"/>
  <c r="G197" i="7"/>
  <c r="I197" i="7"/>
  <c r="C198" i="7"/>
  <c r="P202" i="1" s="1"/>
  <c r="N202" i="1" s="1"/>
  <c r="D198" i="7"/>
  <c r="F198" i="7"/>
  <c r="G198" i="7"/>
  <c r="I198" i="7"/>
  <c r="C199" i="7"/>
  <c r="P203" i="1" s="1"/>
  <c r="N203" i="1" s="1"/>
  <c r="D199" i="7"/>
  <c r="F199" i="7"/>
  <c r="G199" i="7"/>
  <c r="I199" i="7"/>
  <c r="C200" i="7"/>
  <c r="P204" i="1" s="1"/>
  <c r="N204" i="1" s="1"/>
  <c r="D200" i="7"/>
  <c r="F200" i="7"/>
  <c r="G200" i="7"/>
  <c r="I200" i="7"/>
  <c r="C201" i="7"/>
  <c r="P205" i="1" s="1"/>
  <c r="N205" i="1" s="1"/>
  <c r="D201" i="7"/>
  <c r="F201" i="7"/>
  <c r="G201" i="7"/>
  <c r="I201" i="7"/>
  <c r="C202" i="7"/>
  <c r="P206" i="1" s="1"/>
  <c r="D202" i="7"/>
  <c r="F202" i="7"/>
  <c r="G202" i="7"/>
  <c r="I202" i="7"/>
  <c r="C203" i="7"/>
  <c r="D203" i="7"/>
  <c r="F203" i="7"/>
  <c r="G203" i="7"/>
  <c r="I203" i="7"/>
  <c r="P207" i="1" s="1"/>
  <c r="N207" i="1" s="1"/>
  <c r="C204" i="7"/>
  <c r="D204" i="7"/>
  <c r="F204" i="7"/>
  <c r="G204" i="7"/>
  <c r="I204" i="7"/>
  <c r="P208" i="1" s="1"/>
  <c r="N208" i="1" s="1"/>
  <c r="C205" i="7"/>
  <c r="D205" i="7"/>
  <c r="F205" i="7"/>
  <c r="G205" i="7"/>
  <c r="I205" i="7"/>
  <c r="P209" i="1" s="1"/>
  <c r="N209" i="1" s="1"/>
  <c r="C206" i="7"/>
  <c r="D206" i="7"/>
  <c r="F206" i="7"/>
  <c r="G206" i="7"/>
  <c r="I206" i="7"/>
  <c r="P210" i="1" s="1"/>
  <c r="N210" i="1" s="1"/>
  <c r="C207" i="7"/>
  <c r="D207" i="7"/>
  <c r="E207" i="7"/>
  <c r="F207" i="7"/>
  <c r="G207" i="7"/>
  <c r="I207" i="7"/>
  <c r="P211" i="1" s="1"/>
  <c r="N211" i="1" s="1"/>
  <c r="C208" i="7"/>
  <c r="D208" i="7"/>
  <c r="F208" i="7"/>
  <c r="G208" i="7"/>
  <c r="I208" i="7"/>
  <c r="P212" i="1" s="1"/>
  <c r="N212" i="1" s="1"/>
  <c r="C209" i="7"/>
  <c r="D209" i="7"/>
  <c r="F209" i="7"/>
  <c r="G209" i="7"/>
  <c r="I209" i="7"/>
  <c r="P213" i="1" s="1"/>
  <c r="N213" i="1" s="1"/>
  <c r="C210" i="7"/>
  <c r="D210" i="7"/>
  <c r="F210" i="7"/>
  <c r="G210" i="7"/>
  <c r="I210" i="7"/>
  <c r="P214" i="1" s="1"/>
  <c r="N214" i="1" s="1"/>
  <c r="C211" i="7"/>
  <c r="D211" i="7"/>
  <c r="F211" i="7"/>
  <c r="G211" i="7"/>
  <c r="I211" i="7"/>
  <c r="P215" i="1" s="1"/>
  <c r="N215" i="1" s="1"/>
  <c r="C212" i="7"/>
  <c r="D212" i="7"/>
  <c r="F212" i="7"/>
  <c r="G212" i="7"/>
  <c r="I212" i="7"/>
  <c r="P216" i="1" s="1"/>
  <c r="C213" i="7"/>
  <c r="D213" i="7"/>
  <c r="F213" i="7"/>
  <c r="G213" i="7"/>
  <c r="I213" i="7"/>
  <c r="P217" i="1" s="1"/>
  <c r="N217" i="1" s="1"/>
  <c r="C214" i="7"/>
  <c r="D214" i="7"/>
  <c r="F214" i="7"/>
  <c r="G214" i="7"/>
  <c r="I214" i="7"/>
  <c r="P218" i="1" s="1"/>
  <c r="N218" i="1" s="1"/>
  <c r="C215" i="7"/>
  <c r="D215" i="7"/>
  <c r="F215" i="7"/>
  <c r="G215" i="7"/>
  <c r="I215" i="7"/>
  <c r="P219" i="1" s="1"/>
  <c r="N219" i="1" s="1"/>
  <c r="C216" i="7"/>
  <c r="D216" i="7"/>
  <c r="F216" i="7"/>
  <c r="G216" i="7"/>
  <c r="I216" i="7"/>
  <c r="P220" i="1" s="1"/>
  <c r="N220" i="1" s="1"/>
  <c r="C217" i="7"/>
  <c r="D217" i="7"/>
  <c r="F217" i="7"/>
  <c r="G217" i="7"/>
  <c r="I217" i="7"/>
  <c r="P221" i="1" s="1"/>
  <c r="N221" i="1" s="1"/>
  <c r="C218" i="7"/>
  <c r="D218" i="7"/>
  <c r="F218" i="7"/>
  <c r="G218" i="7"/>
  <c r="I218" i="7"/>
  <c r="P222" i="1" s="1"/>
  <c r="N222" i="1" s="1"/>
  <c r="C219" i="7"/>
  <c r="D219" i="7"/>
  <c r="F219" i="7"/>
  <c r="G219" i="7"/>
  <c r="I219" i="7"/>
  <c r="P223" i="1" s="1"/>
  <c r="N223" i="1" s="1"/>
  <c r="C220" i="7"/>
  <c r="D220" i="7"/>
  <c r="F220" i="7"/>
  <c r="G220" i="7"/>
  <c r="I220" i="7"/>
  <c r="P224" i="1" s="1"/>
  <c r="C221" i="7"/>
  <c r="D221" i="7"/>
  <c r="E221" i="7"/>
  <c r="F221" i="7"/>
  <c r="G221" i="7"/>
  <c r="I221" i="7"/>
  <c r="P225" i="1" s="1"/>
  <c r="N225" i="1" s="1"/>
  <c r="C222" i="7"/>
  <c r="D222" i="7"/>
  <c r="F222" i="7"/>
  <c r="G222" i="7"/>
  <c r="I222" i="7"/>
  <c r="P226" i="1" s="1"/>
  <c r="N226" i="1" s="1"/>
  <c r="C223" i="7"/>
  <c r="D223" i="7"/>
  <c r="F223" i="7"/>
  <c r="G223" i="7"/>
  <c r="I223" i="7"/>
  <c r="P227" i="1" s="1"/>
  <c r="N227" i="1" s="1"/>
  <c r="C224" i="7"/>
  <c r="D224" i="7"/>
  <c r="F224" i="7"/>
  <c r="G224" i="7"/>
  <c r="I224" i="7"/>
  <c r="P228" i="1" s="1"/>
  <c r="N228" i="1" s="1"/>
  <c r="C225" i="7"/>
  <c r="D225" i="7"/>
  <c r="E225" i="7"/>
  <c r="F225" i="7"/>
  <c r="G225" i="7"/>
  <c r="I225" i="7"/>
  <c r="P229" i="1" s="1"/>
  <c r="N229" i="1" s="1"/>
  <c r="C226" i="7"/>
  <c r="D226" i="7"/>
  <c r="F226" i="7"/>
  <c r="G226" i="7"/>
  <c r="I226" i="7"/>
  <c r="P230" i="1" s="1"/>
  <c r="C227" i="7"/>
  <c r="D227" i="7"/>
  <c r="F227" i="7"/>
  <c r="G227" i="7"/>
  <c r="I227" i="7"/>
  <c r="P231" i="1" s="1"/>
  <c r="N231" i="1" s="1"/>
  <c r="C228" i="7"/>
  <c r="D228" i="7"/>
  <c r="F228" i="7"/>
  <c r="G228" i="7"/>
  <c r="I228" i="7"/>
  <c r="P232" i="1" s="1"/>
  <c r="N232" i="1" s="1"/>
  <c r="C229" i="7"/>
  <c r="D229" i="7"/>
  <c r="F229" i="7"/>
  <c r="G229" i="7"/>
  <c r="I229" i="7"/>
  <c r="P233" i="1" s="1"/>
  <c r="N233" i="1" s="1"/>
  <c r="C230" i="7"/>
  <c r="D230" i="7"/>
  <c r="F230" i="7"/>
  <c r="G230" i="7"/>
  <c r="I230" i="7"/>
  <c r="P234" i="1" s="1"/>
  <c r="N234" i="1" s="1"/>
  <c r="C231" i="7"/>
  <c r="D231" i="7"/>
  <c r="F231" i="7"/>
  <c r="G231" i="7"/>
  <c r="I231" i="7"/>
  <c r="P235" i="1" s="1"/>
  <c r="N235" i="1" s="1"/>
  <c r="C232" i="7"/>
  <c r="D232" i="7"/>
  <c r="F232" i="7"/>
  <c r="G232" i="7"/>
  <c r="I232" i="7"/>
  <c r="P236" i="1" s="1"/>
  <c r="N236" i="1" s="1"/>
  <c r="C233" i="7"/>
  <c r="D233" i="7"/>
  <c r="F233" i="7"/>
  <c r="G233" i="7"/>
  <c r="I233" i="7"/>
  <c r="P237" i="1" s="1"/>
  <c r="N237" i="1" s="1"/>
  <c r="C234" i="7"/>
  <c r="D234" i="7"/>
  <c r="F234" i="7"/>
  <c r="G234" i="7"/>
  <c r="I234" i="7"/>
  <c r="P238" i="1" s="1"/>
  <c r="C235" i="7"/>
  <c r="D235" i="7"/>
  <c r="F235" i="7"/>
  <c r="G235" i="7"/>
  <c r="I235" i="7"/>
  <c r="P239" i="1" s="1"/>
  <c r="N239" i="1" s="1"/>
  <c r="C236" i="7"/>
  <c r="D236" i="7"/>
  <c r="F236" i="7"/>
  <c r="G236" i="7"/>
  <c r="I236" i="7"/>
  <c r="P240" i="1" s="1"/>
  <c r="N240" i="1" s="1"/>
  <c r="C237" i="7"/>
  <c r="D237" i="7"/>
  <c r="F237" i="7"/>
  <c r="G237" i="7"/>
  <c r="I237" i="7"/>
  <c r="P241" i="1" s="1"/>
  <c r="N241" i="1" s="1"/>
  <c r="C238" i="7"/>
  <c r="D238" i="7"/>
  <c r="F238" i="7"/>
  <c r="G238" i="7"/>
  <c r="I238" i="7"/>
  <c r="P242" i="1" s="1"/>
  <c r="N242" i="1" s="1"/>
  <c r="C239" i="7"/>
  <c r="D239" i="7"/>
  <c r="E239" i="7"/>
  <c r="F239" i="7"/>
  <c r="G239" i="7"/>
  <c r="I239" i="7"/>
  <c r="P243" i="1" s="1"/>
  <c r="N243" i="1" s="1"/>
  <c r="C240" i="7"/>
  <c r="D240" i="7"/>
  <c r="F240" i="7"/>
  <c r="G240" i="7"/>
  <c r="I240" i="7"/>
  <c r="P244" i="1" s="1"/>
  <c r="N244" i="1" s="1"/>
  <c r="C241" i="7"/>
  <c r="D241" i="7"/>
  <c r="F241" i="7"/>
  <c r="G241" i="7"/>
  <c r="I241" i="7"/>
  <c r="P245" i="1" s="1"/>
  <c r="N245" i="1" s="1"/>
  <c r="C242" i="7"/>
  <c r="D242" i="7"/>
  <c r="F242" i="7"/>
  <c r="G242" i="7"/>
  <c r="I242" i="7"/>
  <c r="P246" i="1" s="1"/>
  <c r="C243" i="7"/>
  <c r="D243" i="7"/>
  <c r="F243" i="7"/>
  <c r="G243" i="7"/>
  <c r="I243" i="7"/>
  <c r="P247" i="1" s="1"/>
  <c r="N247" i="1" s="1"/>
  <c r="C244" i="7"/>
  <c r="D244" i="7"/>
  <c r="F244" i="7"/>
  <c r="G244" i="7"/>
  <c r="I244" i="7"/>
  <c r="P248" i="1" s="1"/>
  <c r="C245" i="7"/>
  <c r="D245" i="7"/>
  <c r="F245" i="7"/>
  <c r="G245" i="7"/>
  <c r="I245" i="7"/>
  <c r="P249" i="1" s="1"/>
  <c r="N249" i="1" s="1"/>
  <c r="C246" i="7"/>
  <c r="D246" i="7"/>
  <c r="F246" i="7"/>
  <c r="G246" i="7"/>
  <c r="I246" i="7"/>
  <c r="P250" i="1" s="1"/>
  <c r="N250" i="1" s="1"/>
  <c r="C247" i="7"/>
  <c r="D247" i="7"/>
  <c r="F247" i="7"/>
  <c r="G247" i="7"/>
  <c r="I247" i="7"/>
  <c r="P251" i="1" s="1"/>
  <c r="N251" i="1" s="1"/>
  <c r="C248" i="7"/>
  <c r="D248" i="7"/>
  <c r="F248" i="7"/>
  <c r="G248" i="7"/>
  <c r="I248" i="7"/>
  <c r="P252" i="1" s="1"/>
  <c r="N252" i="1" s="1"/>
  <c r="C249" i="7"/>
  <c r="D249" i="7"/>
  <c r="F249" i="7"/>
  <c r="G249" i="7"/>
  <c r="I249" i="7"/>
  <c r="P253" i="1" s="1"/>
  <c r="N253" i="1" s="1"/>
  <c r="C250" i="7"/>
  <c r="D250" i="7"/>
  <c r="F250" i="7"/>
  <c r="G250" i="7"/>
  <c r="I250" i="7"/>
  <c r="P254" i="1" s="1"/>
  <c r="C251" i="7"/>
  <c r="D251" i="7"/>
  <c r="F251" i="7"/>
  <c r="G251" i="7"/>
  <c r="I251" i="7"/>
  <c r="P255" i="1" s="1"/>
  <c r="N255" i="1" s="1"/>
  <c r="C252" i="7"/>
  <c r="D252" i="7"/>
  <c r="F252" i="7"/>
  <c r="G252" i="7"/>
  <c r="I252" i="7"/>
  <c r="P256" i="1" s="1"/>
  <c r="C253" i="7"/>
  <c r="D253" i="7"/>
  <c r="F253" i="7"/>
  <c r="G253" i="7"/>
  <c r="I253" i="7"/>
  <c r="P257" i="1" s="1"/>
  <c r="N257" i="1" s="1"/>
  <c r="C254" i="7"/>
  <c r="D254" i="7"/>
  <c r="F254" i="7"/>
  <c r="G254" i="7"/>
  <c r="I254" i="7"/>
  <c r="P258" i="1" s="1"/>
  <c r="N258" i="1" s="1"/>
  <c r="C255" i="7"/>
  <c r="D255" i="7"/>
  <c r="F255" i="7"/>
  <c r="G255" i="7"/>
  <c r="I255" i="7"/>
  <c r="P259" i="1" s="1"/>
  <c r="N259" i="1" s="1"/>
  <c r="C256" i="7"/>
  <c r="D256" i="7"/>
  <c r="F256" i="7"/>
  <c r="G256" i="7"/>
  <c r="I256" i="7"/>
  <c r="P260" i="1" s="1"/>
  <c r="N260" i="1" s="1"/>
  <c r="C257" i="7"/>
  <c r="D257" i="7"/>
  <c r="F257" i="7"/>
  <c r="G257" i="7"/>
  <c r="I257" i="7"/>
  <c r="P261" i="1" s="1"/>
  <c r="N261" i="1" s="1"/>
  <c r="C258" i="7"/>
  <c r="D258" i="7"/>
  <c r="F258" i="7"/>
  <c r="G258" i="7"/>
  <c r="I258" i="7"/>
  <c r="P262" i="1" s="1"/>
  <c r="C259" i="7"/>
  <c r="D259" i="7"/>
  <c r="F259" i="7"/>
  <c r="G259" i="7"/>
  <c r="I259" i="7"/>
  <c r="P263" i="1" s="1"/>
  <c r="N263" i="1" s="1"/>
  <c r="C260" i="7"/>
  <c r="D260" i="7"/>
  <c r="F260" i="7"/>
  <c r="G260" i="7"/>
  <c r="I260" i="7"/>
  <c r="P264" i="1" s="1"/>
  <c r="C261" i="7"/>
  <c r="D261" i="7"/>
  <c r="F261" i="7"/>
  <c r="G261" i="7"/>
  <c r="I261" i="7"/>
  <c r="P265" i="1" s="1"/>
  <c r="N265" i="1" s="1"/>
  <c r="C262" i="7"/>
  <c r="D262" i="7"/>
  <c r="F262" i="7"/>
  <c r="G262" i="7"/>
  <c r="I262" i="7"/>
  <c r="P266" i="1" s="1"/>
  <c r="N266" i="1" s="1"/>
  <c r="C263" i="7"/>
  <c r="D263" i="7"/>
  <c r="F263" i="7"/>
  <c r="G263" i="7"/>
  <c r="I263" i="7"/>
  <c r="P267" i="1" s="1"/>
  <c r="N267" i="1" s="1"/>
  <c r="C264" i="7"/>
  <c r="D264" i="7"/>
  <c r="F264" i="7"/>
  <c r="G264" i="7"/>
  <c r="I264" i="7"/>
  <c r="P268" i="1" s="1"/>
  <c r="N268" i="1" s="1"/>
  <c r="C265" i="7"/>
  <c r="D265" i="7"/>
  <c r="F265" i="7"/>
  <c r="G265" i="7"/>
  <c r="I265" i="7"/>
  <c r="P269" i="1" s="1"/>
  <c r="N269" i="1" s="1"/>
  <c r="C266" i="7"/>
  <c r="D266" i="7"/>
  <c r="F266" i="7"/>
  <c r="G266" i="7"/>
  <c r="I266" i="7"/>
  <c r="P270" i="1" s="1"/>
  <c r="C267" i="7"/>
  <c r="D267" i="7"/>
  <c r="F267" i="7"/>
  <c r="G267" i="7"/>
  <c r="I267" i="7"/>
  <c r="P271" i="1" s="1"/>
  <c r="N271" i="1" s="1"/>
  <c r="C268" i="7"/>
  <c r="D268" i="7"/>
  <c r="F268" i="7"/>
  <c r="G268" i="7"/>
  <c r="I268" i="7"/>
  <c r="P272" i="1" s="1"/>
  <c r="C269" i="7"/>
  <c r="D269" i="7"/>
  <c r="F269" i="7"/>
  <c r="G269" i="7"/>
  <c r="I269" i="7"/>
  <c r="P273" i="1" s="1"/>
  <c r="N273" i="1" s="1"/>
  <c r="C270" i="7"/>
  <c r="D270" i="7"/>
  <c r="F270" i="7"/>
  <c r="G270" i="7"/>
  <c r="I270" i="7"/>
  <c r="P274" i="1" s="1"/>
  <c r="N274" i="1" s="1"/>
  <c r="C271" i="7"/>
  <c r="D271" i="7"/>
  <c r="F271" i="7"/>
  <c r="G271" i="7"/>
  <c r="I271" i="7"/>
  <c r="P275" i="1" s="1"/>
  <c r="N275" i="1" s="1"/>
  <c r="C272" i="7"/>
  <c r="D272" i="7"/>
  <c r="F272" i="7"/>
  <c r="G272" i="7"/>
  <c r="I272" i="7"/>
  <c r="P276" i="1" s="1"/>
  <c r="N276" i="1" s="1"/>
  <c r="C273" i="7"/>
  <c r="D273" i="7"/>
  <c r="E273" i="7"/>
  <c r="F273" i="7"/>
  <c r="G273" i="7"/>
  <c r="I273" i="7"/>
  <c r="P277" i="1" s="1"/>
  <c r="N277" i="1" s="1"/>
  <c r="C274" i="7"/>
  <c r="D274" i="7"/>
  <c r="F274" i="7"/>
  <c r="G274" i="7"/>
  <c r="I274" i="7"/>
  <c r="P278" i="1" s="1"/>
  <c r="C275" i="7"/>
  <c r="D275" i="7"/>
  <c r="F275" i="7"/>
  <c r="G275" i="7"/>
  <c r="I275" i="7"/>
  <c r="P279" i="1" s="1"/>
  <c r="N279" i="1" s="1"/>
  <c r="C276" i="7"/>
  <c r="D276" i="7"/>
  <c r="F276" i="7"/>
  <c r="G276" i="7"/>
  <c r="I276" i="7"/>
  <c r="P280" i="1" s="1"/>
  <c r="C277" i="7"/>
  <c r="D277" i="7"/>
  <c r="F277" i="7"/>
  <c r="G277" i="7"/>
  <c r="I277" i="7"/>
  <c r="P281" i="1" s="1"/>
  <c r="N281" i="1" s="1"/>
  <c r="C278" i="7"/>
  <c r="D278" i="7"/>
  <c r="F278" i="7"/>
  <c r="G278" i="7"/>
  <c r="I278" i="7"/>
  <c r="P282" i="1" s="1"/>
  <c r="N282" i="1" s="1"/>
  <c r="C279" i="7"/>
  <c r="D279" i="7"/>
  <c r="F279" i="7"/>
  <c r="G279" i="7"/>
  <c r="I279" i="7"/>
  <c r="P283" i="1" s="1"/>
  <c r="N283" i="1" s="1"/>
  <c r="C280" i="7"/>
  <c r="D280" i="7"/>
  <c r="F280" i="7"/>
  <c r="G280" i="7"/>
  <c r="I280" i="7"/>
  <c r="P284" i="1" s="1"/>
  <c r="N284" i="1" s="1"/>
  <c r="C281" i="7"/>
  <c r="D281" i="7"/>
  <c r="F281" i="7"/>
  <c r="G281" i="7"/>
  <c r="I281" i="7"/>
  <c r="P285" i="1" s="1"/>
  <c r="C282" i="7"/>
  <c r="D282" i="7"/>
  <c r="F282" i="7"/>
  <c r="G282" i="7"/>
  <c r="I282" i="7"/>
  <c r="P286" i="1" s="1"/>
  <c r="C283" i="7"/>
  <c r="D283" i="7"/>
  <c r="F283" i="7"/>
  <c r="G283" i="7"/>
  <c r="I283" i="7"/>
  <c r="P287" i="1" s="1"/>
  <c r="N287" i="1" s="1"/>
  <c r="C284" i="7"/>
  <c r="D284" i="7"/>
  <c r="F284" i="7"/>
  <c r="G284" i="7"/>
  <c r="I284" i="7"/>
  <c r="P288" i="1" s="1"/>
  <c r="C285" i="7"/>
  <c r="D285" i="7"/>
  <c r="F285" i="7"/>
  <c r="G285" i="7"/>
  <c r="I285" i="7"/>
  <c r="P289" i="1" s="1"/>
  <c r="C286" i="7"/>
  <c r="D286" i="7"/>
  <c r="F286" i="7"/>
  <c r="G286" i="7"/>
  <c r="I286" i="7"/>
  <c r="P290" i="1" s="1"/>
  <c r="N290" i="1" s="1"/>
  <c r="C287" i="7"/>
  <c r="D287" i="7"/>
  <c r="F287" i="7"/>
  <c r="G287" i="7"/>
  <c r="I287" i="7"/>
  <c r="P291" i="1" s="1"/>
  <c r="N291" i="1" s="1"/>
  <c r="C288" i="7"/>
  <c r="D288" i="7"/>
  <c r="F288" i="7"/>
  <c r="G288" i="7"/>
  <c r="I288" i="7"/>
  <c r="P292" i="1" s="1"/>
  <c r="N292" i="1" s="1"/>
  <c r="C289" i="7"/>
  <c r="D289" i="7"/>
  <c r="F289" i="7"/>
  <c r="G289" i="7"/>
  <c r="I289" i="7"/>
  <c r="P293" i="1" s="1"/>
  <c r="C290" i="7"/>
  <c r="D290" i="7"/>
  <c r="F290" i="7"/>
  <c r="G290" i="7"/>
  <c r="I290" i="7"/>
  <c r="P294" i="1" s="1"/>
  <c r="C291" i="7"/>
  <c r="D291" i="7"/>
  <c r="F291" i="7"/>
  <c r="G291" i="7"/>
  <c r="I291" i="7"/>
  <c r="P295" i="1" s="1"/>
  <c r="N295" i="1" s="1"/>
  <c r="C292" i="7"/>
  <c r="D292" i="7"/>
  <c r="F292" i="7"/>
  <c r="G292" i="7"/>
  <c r="I292" i="7"/>
  <c r="P296" i="1" s="1"/>
  <c r="C293" i="7"/>
  <c r="D293" i="7"/>
  <c r="F293" i="7"/>
  <c r="G293" i="7"/>
  <c r="I293" i="7"/>
  <c r="C294" i="7"/>
  <c r="D294" i="7"/>
  <c r="F294" i="7"/>
  <c r="G294" i="7"/>
  <c r="I294" i="7"/>
  <c r="C295" i="7"/>
  <c r="D295" i="7"/>
  <c r="F295" i="7"/>
  <c r="G295" i="7"/>
  <c r="I295" i="7"/>
  <c r="C296" i="7"/>
  <c r="D296" i="7"/>
  <c r="F296" i="7"/>
  <c r="G296" i="7"/>
  <c r="I296" i="7"/>
  <c r="C297" i="7"/>
  <c r="D297" i="7"/>
  <c r="F297" i="7"/>
  <c r="G297" i="7"/>
  <c r="I297" i="7"/>
  <c r="C298" i="7"/>
  <c r="D298" i="7"/>
  <c r="F298" i="7"/>
  <c r="G298" i="7"/>
  <c r="I298" i="7"/>
  <c r="R301" i="7" s="1"/>
  <c r="C299" i="7"/>
  <c r="D299" i="7"/>
  <c r="F299" i="7"/>
  <c r="G299" i="7"/>
  <c r="I299" i="7"/>
  <c r="C300" i="7"/>
  <c r="D300" i="7"/>
  <c r="F300" i="7"/>
  <c r="G300" i="7"/>
  <c r="I300" i="7"/>
  <c r="C301" i="7"/>
  <c r="D301" i="7"/>
  <c r="F301" i="7"/>
  <c r="G301" i="7"/>
  <c r="I301" i="7"/>
  <c r="C302" i="7"/>
  <c r="D302" i="7"/>
  <c r="F302" i="7"/>
  <c r="G302" i="7"/>
  <c r="I302" i="7"/>
  <c r="C303" i="7"/>
  <c r="D303" i="7"/>
  <c r="F303" i="7"/>
  <c r="G303" i="7"/>
  <c r="I303" i="7"/>
  <c r="C304" i="7"/>
  <c r="D304" i="7"/>
  <c r="F304" i="7"/>
  <c r="G304" i="7"/>
  <c r="I304" i="7"/>
  <c r="C305" i="7"/>
  <c r="D305" i="7"/>
  <c r="F305" i="7"/>
  <c r="G305" i="7"/>
  <c r="I305" i="7"/>
  <c r="C306" i="7"/>
  <c r="D306" i="7"/>
  <c r="F306" i="7"/>
  <c r="G306" i="7"/>
  <c r="I306" i="7"/>
  <c r="R309" i="7" s="1"/>
  <c r="C307" i="7"/>
  <c r="D307" i="7"/>
  <c r="F307" i="7"/>
  <c r="G307" i="7"/>
  <c r="I307" i="7"/>
  <c r="C308" i="7"/>
  <c r="D308" i="7"/>
  <c r="F308" i="7"/>
  <c r="G308" i="7"/>
  <c r="I308" i="7"/>
  <c r="C309" i="7"/>
  <c r="D309" i="7"/>
  <c r="F309" i="7"/>
  <c r="G309" i="7"/>
  <c r="I309" i="7"/>
  <c r="C310" i="7"/>
  <c r="D310" i="7"/>
  <c r="F310" i="7"/>
  <c r="G310" i="7"/>
  <c r="I310" i="7"/>
  <c r="C311" i="7"/>
  <c r="D311" i="7"/>
  <c r="F311" i="7"/>
  <c r="G311" i="7"/>
  <c r="I311" i="7"/>
  <c r="C312" i="7"/>
  <c r="D312" i="7"/>
  <c r="F312" i="7"/>
  <c r="G312" i="7"/>
  <c r="I312" i="7"/>
  <c r="C313" i="7"/>
  <c r="D313" i="7"/>
  <c r="F313" i="7"/>
  <c r="G313" i="7"/>
  <c r="I313" i="7"/>
  <c r="C314" i="7"/>
  <c r="D314" i="7"/>
  <c r="F314" i="7"/>
  <c r="G314" i="7"/>
  <c r="I314" i="7"/>
  <c r="R317" i="7" s="1"/>
  <c r="C315" i="7"/>
  <c r="D315" i="7"/>
  <c r="F315" i="7"/>
  <c r="G315" i="7"/>
  <c r="I315" i="7"/>
  <c r="C316" i="7"/>
  <c r="D316" i="7"/>
  <c r="F316" i="7"/>
  <c r="G316" i="7"/>
  <c r="I316" i="7"/>
  <c r="C317" i="7"/>
  <c r="D317" i="7"/>
  <c r="F317" i="7"/>
  <c r="G317" i="7"/>
  <c r="I317" i="7"/>
  <c r="C318" i="7"/>
  <c r="D318" i="7"/>
  <c r="F318" i="7"/>
  <c r="G318" i="7"/>
  <c r="I318" i="7"/>
  <c r="C319" i="7"/>
  <c r="D319" i="7"/>
  <c r="F319" i="7"/>
  <c r="G319" i="7"/>
  <c r="I319" i="7"/>
  <c r="C320" i="7"/>
  <c r="D320" i="7"/>
  <c r="F320" i="7"/>
  <c r="G320" i="7"/>
  <c r="I320" i="7"/>
  <c r="C321" i="7"/>
  <c r="D321" i="7"/>
  <c r="F321" i="7"/>
  <c r="G321" i="7"/>
  <c r="I321" i="7"/>
  <c r="C322" i="7"/>
  <c r="D322" i="7"/>
  <c r="F322" i="7"/>
  <c r="G322" i="7"/>
  <c r="I322" i="7"/>
  <c r="R325" i="7" s="1"/>
  <c r="C323" i="7"/>
  <c r="D323" i="7"/>
  <c r="F323" i="7"/>
  <c r="G323" i="7"/>
  <c r="I323" i="7"/>
  <c r="C324" i="7"/>
  <c r="D324" i="7"/>
  <c r="F324" i="7"/>
  <c r="G324" i="7"/>
  <c r="I324" i="7"/>
  <c r="C325" i="7"/>
  <c r="D325" i="7"/>
  <c r="F325" i="7"/>
  <c r="G325" i="7"/>
  <c r="I325" i="7"/>
  <c r="C326" i="7"/>
  <c r="D326" i="7"/>
  <c r="F326" i="7"/>
  <c r="G326" i="7"/>
  <c r="I326" i="7"/>
  <c r="C327" i="7"/>
  <c r="D327" i="7"/>
  <c r="F327" i="7"/>
  <c r="G327" i="7"/>
  <c r="I327" i="7"/>
  <c r="C328" i="7"/>
  <c r="D328" i="7"/>
  <c r="F328" i="7"/>
  <c r="G328" i="7"/>
  <c r="I328" i="7"/>
  <c r="C329" i="7"/>
  <c r="D329" i="7"/>
  <c r="F329" i="7"/>
  <c r="G329" i="7"/>
  <c r="I329" i="7"/>
  <c r="C330" i="7"/>
  <c r="D330" i="7"/>
  <c r="F330" i="7"/>
  <c r="G330" i="7"/>
  <c r="I330" i="7"/>
  <c r="R333" i="7" s="1"/>
  <c r="C331" i="7"/>
  <c r="D331" i="7"/>
  <c r="F331" i="7"/>
  <c r="G331" i="7"/>
  <c r="I331" i="7"/>
  <c r="C332" i="7"/>
  <c r="D332" i="7"/>
  <c r="F332" i="7"/>
  <c r="G332" i="7"/>
  <c r="I332" i="7"/>
  <c r="C333" i="7"/>
  <c r="D333" i="7"/>
  <c r="F333" i="7"/>
  <c r="G333" i="7"/>
  <c r="I333" i="7"/>
  <c r="C334" i="7"/>
  <c r="D334" i="7"/>
  <c r="F334" i="7"/>
  <c r="G334" i="7"/>
  <c r="I334" i="7"/>
  <c r="C335" i="7"/>
  <c r="D335" i="7"/>
  <c r="F335" i="7"/>
  <c r="G335" i="7"/>
  <c r="I335" i="7"/>
  <c r="C336" i="7"/>
  <c r="D336" i="7"/>
  <c r="F336" i="7"/>
  <c r="G336" i="7"/>
  <c r="I336" i="7"/>
  <c r="C337" i="7"/>
  <c r="D337" i="7"/>
  <c r="F337" i="7"/>
  <c r="G337" i="7"/>
  <c r="I337" i="7"/>
  <c r="C338" i="7"/>
  <c r="D338" i="7"/>
  <c r="F338" i="7"/>
  <c r="G338" i="7"/>
  <c r="I338" i="7"/>
  <c r="R341" i="7" s="1"/>
  <c r="C339" i="7"/>
  <c r="D339" i="7"/>
  <c r="F339" i="7"/>
  <c r="G339" i="7"/>
  <c r="I339" i="7"/>
  <c r="C340" i="7"/>
  <c r="D340" i="7"/>
  <c r="F340" i="7"/>
  <c r="G340" i="7"/>
  <c r="I340" i="7"/>
  <c r="C341" i="7"/>
  <c r="D341" i="7"/>
  <c r="F341" i="7"/>
  <c r="G341" i="7"/>
  <c r="I341" i="7"/>
  <c r="C342" i="7"/>
  <c r="D342" i="7"/>
  <c r="F342" i="7"/>
  <c r="G342" i="7"/>
  <c r="I342" i="7"/>
  <c r="C343" i="7"/>
  <c r="D343" i="7"/>
  <c r="F343" i="7"/>
  <c r="G343" i="7"/>
  <c r="I343" i="7"/>
  <c r="C344" i="7"/>
  <c r="D344" i="7"/>
  <c r="F344" i="7"/>
  <c r="G344" i="7"/>
  <c r="I344" i="7"/>
  <c r="C345" i="7"/>
  <c r="D345" i="7"/>
  <c r="F345" i="7"/>
  <c r="G345" i="7"/>
  <c r="I345" i="7"/>
  <c r="C346" i="7"/>
  <c r="D346" i="7"/>
  <c r="F346" i="7"/>
  <c r="G346" i="7"/>
  <c r="I346" i="7"/>
  <c r="R349" i="7" s="1"/>
  <c r="C347" i="7"/>
  <c r="D347" i="7"/>
  <c r="F347" i="7"/>
  <c r="G347" i="7"/>
  <c r="I347" i="7"/>
  <c r="C348" i="7"/>
  <c r="D348" i="7"/>
  <c r="F348" i="7"/>
  <c r="G348" i="7"/>
  <c r="I348" i="7"/>
  <c r="C349" i="7"/>
  <c r="D349" i="7"/>
  <c r="F349" i="7"/>
  <c r="G349" i="7"/>
  <c r="I349" i="7"/>
  <c r="C350" i="7"/>
  <c r="D350" i="7"/>
  <c r="F350" i="7"/>
  <c r="G350" i="7"/>
  <c r="I350" i="7"/>
  <c r="C351" i="7"/>
  <c r="D351" i="7"/>
  <c r="F351" i="7"/>
  <c r="G351" i="7"/>
  <c r="I351" i="7"/>
  <c r="C352" i="7"/>
  <c r="D352" i="7"/>
  <c r="F352" i="7"/>
  <c r="G352" i="7"/>
  <c r="I352" i="7"/>
  <c r="C353" i="7"/>
  <c r="D353" i="7"/>
  <c r="F353" i="7"/>
  <c r="G353" i="7"/>
  <c r="I353" i="7"/>
  <c r="C354" i="7"/>
  <c r="D354" i="7"/>
  <c r="F354" i="7"/>
  <c r="G354" i="7"/>
  <c r="I354" i="7"/>
  <c r="R357" i="7" s="1"/>
  <c r="C355" i="7"/>
  <c r="D355" i="7"/>
  <c r="F355" i="7"/>
  <c r="G355" i="7"/>
  <c r="I355" i="7"/>
  <c r="C356" i="7"/>
  <c r="D356" i="7"/>
  <c r="F356" i="7"/>
  <c r="G356" i="7"/>
  <c r="I356" i="7"/>
  <c r="C357" i="7"/>
  <c r="D357" i="7"/>
  <c r="F357" i="7"/>
  <c r="G357" i="7"/>
  <c r="I357" i="7"/>
  <c r="C358" i="7"/>
  <c r="D358" i="7"/>
  <c r="F358" i="7"/>
  <c r="G358" i="7"/>
  <c r="I358" i="7"/>
  <c r="C359" i="7"/>
  <c r="D359" i="7"/>
  <c r="F359" i="7"/>
  <c r="G359" i="7"/>
  <c r="I359" i="7"/>
  <c r="C360" i="7"/>
  <c r="D360" i="7"/>
  <c r="F360" i="7"/>
  <c r="G360" i="7"/>
  <c r="I360" i="7"/>
  <c r="C361" i="7"/>
  <c r="D361" i="7"/>
  <c r="F361" i="7"/>
  <c r="G361" i="7"/>
  <c r="I361" i="7"/>
  <c r="C362" i="7"/>
  <c r="D362" i="7"/>
  <c r="F362" i="7"/>
  <c r="G362" i="7"/>
  <c r="I362" i="7"/>
  <c r="R365" i="7" s="1"/>
  <c r="C363" i="7"/>
  <c r="D363" i="7"/>
  <c r="F363" i="7"/>
  <c r="G363" i="7"/>
  <c r="I363" i="7"/>
  <c r="C364" i="7"/>
  <c r="D364" i="7"/>
  <c r="F364" i="7"/>
  <c r="G364" i="7"/>
  <c r="I364" i="7"/>
  <c r="C365" i="7"/>
  <c r="D365" i="7"/>
  <c r="F365" i="7"/>
  <c r="G365" i="7"/>
  <c r="I365" i="7"/>
  <c r="C366" i="7"/>
  <c r="D366" i="7"/>
  <c r="F366" i="7"/>
  <c r="G366" i="7"/>
  <c r="I366" i="7"/>
  <c r="C367" i="7"/>
  <c r="D367" i="7"/>
  <c r="F367" i="7"/>
  <c r="G367" i="7"/>
  <c r="I367" i="7"/>
  <c r="C368" i="7"/>
  <c r="D368" i="7"/>
  <c r="F368" i="7"/>
  <c r="G368" i="7"/>
  <c r="I368" i="7"/>
  <c r="C369" i="7"/>
  <c r="D369" i="7"/>
  <c r="E369" i="7"/>
  <c r="P373" i="1" s="1"/>
  <c r="N373" i="1" s="1"/>
  <c r="F369" i="7"/>
  <c r="G369" i="7"/>
  <c r="I369" i="7"/>
  <c r="C370" i="7"/>
  <c r="D370" i="7"/>
  <c r="F370" i="7"/>
  <c r="G370" i="7"/>
  <c r="I370" i="7"/>
  <c r="C371" i="7"/>
  <c r="D371" i="7"/>
  <c r="F371" i="7"/>
  <c r="G371" i="7"/>
  <c r="I371" i="7"/>
  <c r="C372" i="7"/>
  <c r="D372" i="7"/>
  <c r="F372" i="7"/>
  <c r="G372" i="7"/>
  <c r="I372" i="7"/>
  <c r="C373" i="7"/>
  <c r="D373" i="7"/>
  <c r="E373" i="7"/>
  <c r="P377" i="1" s="1"/>
  <c r="F373" i="7"/>
  <c r="G373" i="7"/>
  <c r="I373" i="7"/>
  <c r="C374" i="7"/>
  <c r="D374" i="7"/>
  <c r="F374" i="7"/>
  <c r="G374" i="7"/>
  <c r="I374" i="7"/>
  <c r="C375" i="7"/>
  <c r="D375" i="7"/>
  <c r="F375" i="7"/>
  <c r="G375" i="7"/>
  <c r="I375" i="7"/>
  <c r="C376" i="7"/>
  <c r="D376" i="7"/>
  <c r="F376" i="7"/>
  <c r="G376" i="7"/>
  <c r="I376" i="7"/>
  <c r="C377" i="7"/>
  <c r="D377" i="7"/>
  <c r="E377" i="7"/>
  <c r="P381" i="1" s="1"/>
  <c r="N381" i="1" s="1"/>
  <c r="F377" i="7"/>
  <c r="G377" i="7"/>
  <c r="I377" i="7"/>
  <c r="C378" i="7"/>
  <c r="D378" i="7"/>
  <c r="F378" i="7"/>
  <c r="G378" i="7"/>
  <c r="I378" i="7"/>
  <c r="C379" i="7"/>
  <c r="D379" i="7"/>
  <c r="F379" i="7"/>
  <c r="G379" i="7"/>
  <c r="I379" i="7"/>
  <c r="C380" i="7"/>
  <c r="D380" i="7"/>
  <c r="F380" i="7"/>
  <c r="G380" i="7"/>
  <c r="I380" i="7"/>
  <c r="C381" i="7"/>
  <c r="D381" i="7"/>
  <c r="E381" i="7"/>
  <c r="P385" i="1" s="1"/>
  <c r="N385" i="1" s="1"/>
  <c r="F381" i="7"/>
  <c r="G381" i="7"/>
  <c r="I381" i="7"/>
  <c r="C382" i="7"/>
  <c r="D382" i="7"/>
  <c r="F382" i="7"/>
  <c r="G382" i="7"/>
  <c r="I382" i="7"/>
  <c r="C383" i="7"/>
  <c r="D383" i="7"/>
  <c r="F383" i="7"/>
  <c r="G383" i="7"/>
  <c r="I383" i="7"/>
  <c r="C384" i="7"/>
  <c r="D384" i="7"/>
  <c r="E384" i="7"/>
  <c r="P388" i="1" s="1"/>
  <c r="N388" i="1" s="1"/>
  <c r="F384" i="7"/>
  <c r="G384" i="7"/>
  <c r="I384" i="7"/>
  <c r="C385" i="7"/>
  <c r="D385" i="7"/>
  <c r="E385" i="7"/>
  <c r="P389" i="1" s="1"/>
  <c r="N389" i="1" s="1"/>
  <c r="F385" i="7"/>
  <c r="G385" i="7"/>
  <c r="I385" i="7"/>
  <c r="C386" i="7"/>
  <c r="D386" i="7"/>
  <c r="F386" i="7"/>
  <c r="G386" i="7"/>
  <c r="I386" i="7"/>
  <c r="C387" i="7"/>
  <c r="D387" i="7"/>
  <c r="F387" i="7"/>
  <c r="G387" i="7"/>
  <c r="I387" i="7"/>
  <c r="C388" i="7"/>
  <c r="D388" i="7"/>
  <c r="F388" i="7"/>
  <c r="G388" i="7"/>
  <c r="I388" i="7"/>
  <c r="R391" i="7" s="1"/>
  <c r="C389" i="7"/>
  <c r="D389" i="7"/>
  <c r="E389" i="7"/>
  <c r="P393" i="1" s="1"/>
  <c r="F389" i="7"/>
  <c r="G389" i="7"/>
  <c r="I389" i="7"/>
  <c r="C390" i="7"/>
  <c r="D390" i="7"/>
  <c r="F390" i="7"/>
  <c r="G390" i="7"/>
  <c r="I390" i="7"/>
  <c r="R393" i="7" s="1"/>
  <c r="C391" i="7"/>
  <c r="D391" i="7"/>
  <c r="E391" i="7"/>
  <c r="P395" i="1" s="1"/>
  <c r="N395" i="1" s="1"/>
  <c r="F391" i="7"/>
  <c r="G391" i="7"/>
  <c r="I391" i="7"/>
  <c r="C392" i="7"/>
  <c r="D392" i="7"/>
  <c r="E392" i="7"/>
  <c r="P396" i="1" s="1"/>
  <c r="N396" i="1" s="1"/>
  <c r="F392" i="7"/>
  <c r="G392" i="7"/>
  <c r="I392" i="7"/>
  <c r="C393" i="7"/>
  <c r="D393" i="7"/>
  <c r="E393" i="7"/>
  <c r="P397" i="1" s="1"/>
  <c r="N397" i="1" s="1"/>
  <c r="F393" i="7"/>
  <c r="G393" i="7"/>
  <c r="I393" i="7"/>
  <c r="C394" i="7"/>
  <c r="D394" i="7"/>
  <c r="F394" i="7"/>
  <c r="G394" i="7"/>
  <c r="I394" i="7"/>
  <c r="C395" i="7"/>
  <c r="D395" i="7"/>
  <c r="F395" i="7"/>
  <c r="G395" i="7"/>
  <c r="I395" i="7"/>
  <c r="C396" i="7"/>
  <c r="D396" i="7"/>
  <c r="F396" i="7"/>
  <c r="G396" i="7"/>
  <c r="I396" i="7"/>
  <c r="C397" i="7"/>
  <c r="D397" i="7"/>
  <c r="P401" i="1" s="1"/>
  <c r="N401" i="1" s="1"/>
  <c r="E397" i="7"/>
  <c r="F397" i="7"/>
  <c r="G397" i="7"/>
  <c r="I397" i="7"/>
  <c r="C398" i="7"/>
  <c r="D398" i="7"/>
  <c r="P402" i="1" s="1"/>
  <c r="N402" i="1" s="1"/>
  <c r="F398" i="7"/>
  <c r="G398" i="7"/>
  <c r="I398" i="7"/>
  <c r="C399" i="7"/>
  <c r="D399" i="7"/>
  <c r="P403" i="1" s="1"/>
  <c r="N403" i="1" s="1"/>
  <c r="F399" i="7"/>
  <c r="G399" i="7"/>
  <c r="I399" i="7"/>
  <c r="C400" i="7"/>
  <c r="D400" i="7"/>
  <c r="P404" i="1" s="1"/>
  <c r="N404" i="1" s="1"/>
  <c r="F400" i="7"/>
  <c r="G400" i="7"/>
  <c r="I400" i="7"/>
  <c r="C401" i="7"/>
  <c r="D401" i="7"/>
  <c r="E401" i="7"/>
  <c r="F401" i="7"/>
  <c r="G401" i="7"/>
  <c r="I401" i="7"/>
  <c r="C402" i="7"/>
  <c r="D402" i="7"/>
  <c r="P406" i="1" s="1"/>
  <c r="N406" i="1" s="1"/>
  <c r="F402" i="7"/>
  <c r="G402" i="7"/>
  <c r="I402" i="7"/>
  <c r="C403" i="7"/>
  <c r="D403" i="7"/>
  <c r="P407" i="1" s="1"/>
  <c r="F403" i="7"/>
  <c r="G403" i="7"/>
  <c r="I403" i="7"/>
  <c r="C404" i="7"/>
  <c r="D404" i="7"/>
  <c r="P408" i="1" s="1"/>
  <c r="N408" i="1" s="1"/>
  <c r="F404" i="7"/>
  <c r="G404" i="7"/>
  <c r="I404" i="7"/>
  <c r="C405" i="7"/>
  <c r="D405" i="7"/>
  <c r="P409" i="1" s="1"/>
  <c r="N409" i="1" s="1"/>
  <c r="E405" i="7"/>
  <c r="F405" i="7"/>
  <c r="G405" i="7"/>
  <c r="I405" i="7"/>
  <c r="C406" i="7"/>
  <c r="D406" i="7"/>
  <c r="P410" i="1" s="1"/>
  <c r="N410" i="1" s="1"/>
  <c r="F406" i="7"/>
  <c r="G406" i="7"/>
  <c r="I406" i="7"/>
  <c r="C407" i="7"/>
  <c r="D407" i="7"/>
  <c r="P411" i="1" s="1"/>
  <c r="N411" i="1" s="1"/>
  <c r="F407" i="7"/>
  <c r="G407" i="7"/>
  <c r="I407" i="7"/>
  <c r="C408" i="7"/>
  <c r="D408" i="7"/>
  <c r="P412" i="1" s="1"/>
  <c r="N412" i="1" s="1"/>
  <c r="F408" i="7"/>
  <c r="G408" i="7"/>
  <c r="I408" i="7"/>
  <c r="C409" i="7"/>
  <c r="D409" i="7"/>
  <c r="E409" i="7"/>
  <c r="F409" i="7"/>
  <c r="G409" i="7"/>
  <c r="I409" i="7"/>
  <c r="C410" i="7"/>
  <c r="D410" i="7"/>
  <c r="P414" i="1" s="1"/>
  <c r="N414" i="1" s="1"/>
  <c r="F410" i="7"/>
  <c r="G410" i="7"/>
  <c r="I410" i="7"/>
  <c r="C411" i="7"/>
  <c r="D411" i="7"/>
  <c r="P415" i="1" s="1"/>
  <c r="F411" i="7"/>
  <c r="G411" i="7"/>
  <c r="I411" i="7"/>
  <c r="C412" i="7"/>
  <c r="D412" i="7"/>
  <c r="P416" i="1" s="1"/>
  <c r="N416" i="1" s="1"/>
  <c r="F412" i="7"/>
  <c r="G412" i="7"/>
  <c r="I412" i="7"/>
  <c r="C413" i="7"/>
  <c r="D413" i="7"/>
  <c r="P417" i="1" s="1"/>
  <c r="N417" i="1" s="1"/>
  <c r="E413" i="7"/>
  <c r="F413" i="7"/>
  <c r="G413" i="7"/>
  <c r="I413" i="7"/>
  <c r="C414" i="7"/>
  <c r="D414" i="7"/>
  <c r="P418" i="1" s="1"/>
  <c r="N418" i="1" s="1"/>
  <c r="F414" i="7"/>
  <c r="G414" i="7"/>
  <c r="I414" i="7"/>
  <c r="C415" i="7"/>
  <c r="D415" i="7"/>
  <c r="P419" i="1" s="1"/>
  <c r="N419" i="1" s="1"/>
  <c r="F415" i="7"/>
  <c r="G415" i="7"/>
  <c r="I415" i="7"/>
  <c r="C416" i="7"/>
  <c r="D416" i="7"/>
  <c r="P420" i="1" s="1"/>
  <c r="N420" i="1" s="1"/>
  <c r="F416" i="7"/>
  <c r="G416" i="7"/>
  <c r="I416" i="7"/>
  <c r="C417" i="7"/>
  <c r="D417" i="7"/>
  <c r="E417" i="7"/>
  <c r="F417" i="7"/>
  <c r="G417" i="7"/>
  <c r="I417" i="7"/>
  <c r="C418" i="7"/>
  <c r="D418" i="7"/>
  <c r="P422" i="1" s="1"/>
  <c r="N422" i="1" s="1"/>
  <c r="F418" i="7"/>
  <c r="G418" i="7"/>
  <c r="I418" i="7"/>
  <c r="R421" i="7" s="1"/>
  <c r="C419" i="7"/>
  <c r="D419" i="7"/>
  <c r="P423" i="1" s="1"/>
  <c r="F419" i="7"/>
  <c r="G419" i="7"/>
  <c r="I419" i="7"/>
  <c r="C420" i="7"/>
  <c r="D420" i="7"/>
  <c r="P424" i="1" s="1"/>
  <c r="N424" i="1" s="1"/>
  <c r="F420" i="7"/>
  <c r="G420" i="7"/>
  <c r="I420" i="7"/>
  <c r="C421" i="7"/>
  <c r="D421" i="7"/>
  <c r="P425" i="1" s="1"/>
  <c r="N425" i="1" s="1"/>
  <c r="E421" i="7"/>
  <c r="F421" i="7"/>
  <c r="G421" i="7"/>
  <c r="I421" i="7"/>
  <c r="C422" i="7"/>
  <c r="D422" i="7"/>
  <c r="P426" i="1" s="1"/>
  <c r="N426" i="1" s="1"/>
  <c r="F422" i="7"/>
  <c r="G422" i="7"/>
  <c r="I422" i="7"/>
  <c r="C423" i="7"/>
  <c r="D423" i="7"/>
  <c r="P427" i="1" s="1"/>
  <c r="N427" i="1" s="1"/>
  <c r="F423" i="7"/>
  <c r="G423" i="7"/>
  <c r="I423" i="7"/>
  <c r="C424" i="7"/>
  <c r="D424" i="7"/>
  <c r="P428" i="1" s="1"/>
  <c r="N428" i="1" s="1"/>
  <c r="E424" i="7"/>
  <c r="F424" i="7"/>
  <c r="G424" i="7"/>
  <c r="I424" i="7"/>
  <c r="C425" i="7"/>
  <c r="D425" i="7"/>
  <c r="E425" i="7"/>
  <c r="F425" i="7"/>
  <c r="G425" i="7"/>
  <c r="C426" i="7"/>
  <c r="D426" i="7"/>
  <c r="P430" i="1" s="1"/>
  <c r="N430" i="1" s="1"/>
  <c r="F426" i="7"/>
  <c r="G426" i="7"/>
  <c r="C427" i="7"/>
  <c r="D427" i="7"/>
  <c r="P431" i="1" s="1"/>
  <c r="F427" i="7"/>
  <c r="G427" i="7"/>
  <c r="C428" i="7"/>
  <c r="D428" i="7"/>
  <c r="P432" i="1" s="1"/>
  <c r="N432" i="1" s="1"/>
  <c r="F428" i="7"/>
  <c r="G428" i="7"/>
  <c r="C429" i="7"/>
  <c r="D429" i="7"/>
  <c r="P433" i="1" s="1"/>
  <c r="N433" i="1" s="1"/>
  <c r="E429" i="7"/>
  <c r="F429" i="7"/>
  <c r="G429" i="7"/>
  <c r="C430" i="7"/>
  <c r="D430" i="7"/>
  <c r="P434" i="1" s="1"/>
  <c r="N434" i="1" s="1"/>
  <c r="F430" i="7"/>
  <c r="G430" i="7"/>
  <c r="C431" i="7"/>
  <c r="D431" i="7"/>
  <c r="P435" i="1" s="1"/>
  <c r="N435" i="1" s="1"/>
  <c r="F431" i="7"/>
  <c r="G431" i="7"/>
  <c r="C432" i="7"/>
  <c r="D432" i="7"/>
  <c r="P436" i="1" s="1"/>
  <c r="N436" i="1" s="1"/>
  <c r="F432" i="7"/>
  <c r="G432" i="7"/>
  <c r="C433" i="7"/>
  <c r="D433" i="7"/>
  <c r="E433" i="7"/>
  <c r="F433" i="7"/>
  <c r="G433" i="7"/>
  <c r="C434" i="7"/>
  <c r="D434" i="7"/>
  <c r="P438" i="1" s="1"/>
  <c r="N438" i="1" s="1"/>
  <c r="F434" i="7"/>
  <c r="G434" i="7"/>
  <c r="C435" i="7"/>
  <c r="D435" i="7"/>
  <c r="P439" i="1" s="1"/>
  <c r="F435" i="7"/>
  <c r="G435" i="7"/>
  <c r="C436" i="7"/>
  <c r="D436" i="7"/>
  <c r="P440" i="1" s="1"/>
  <c r="N440" i="1" s="1"/>
  <c r="F436" i="7"/>
  <c r="G436" i="7"/>
  <c r="C437" i="7"/>
  <c r="D437" i="7"/>
  <c r="P441" i="1" s="1"/>
  <c r="N441" i="1" s="1"/>
  <c r="E437" i="7"/>
  <c r="F437" i="7"/>
  <c r="G437" i="7"/>
  <c r="C438" i="7"/>
  <c r="D438" i="7"/>
  <c r="P442" i="1" s="1"/>
  <c r="N442" i="1" s="1"/>
  <c r="F438" i="7"/>
  <c r="G438" i="7"/>
  <c r="C439" i="7"/>
  <c r="D439" i="7"/>
  <c r="P443" i="1" s="1"/>
  <c r="N443" i="1" s="1"/>
  <c r="F439" i="7"/>
  <c r="G439" i="7"/>
  <c r="C440" i="7"/>
  <c r="D440" i="7"/>
  <c r="P444" i="1" s="1"/>
  <c r="N444" i="1" s="1"/>
  <c r="F440" i="7"/>
  <c r="G440" i="7"/>
  <c r="C441" i="7"/>
  <c r="D441" i="7"/>
  <c r="E441" i="7"/>
  <c r="F441" i="7"/>
  <c r="G441" i="7"/>
  <c r="C442" i="7"/>
  <c r="D442" i="7"/>
  <c r="P446" i="1" s="1"/>
  <c r="N446" i="1" s="1"/>
  <c r="F442" i="7"/>
  <c r="G442" i="7"/>
  <c r="C443" i="7"/>
  <c r="D443" i="7"/>
  <c r="P447" i="1" s="1"/>
  <c r="F443" i="7"/>
  <c r="G443" i="7"/>
  <c r="C444" i="7"/>
  <c r="D444" i="7"/>
  <c r="P448" i="1" s="1"/>
  <c r="N448" i="1" s="1"/>
  <c r="F444" i="7"/>
  <c r="G444" i="7"/>
  <c r="C445" i="7"/>
  <c r="D445" i="7"/>
  <c r="P449" i="1" s="1"/>
  <c r="N449" i="1" s="1"/>
  <c r="E445" i="7"/>
  <c r="F445" i="7"/>
  <c r="G445" i="7"/>
  <c r="C446" i="7"/>
  <c r="D446" i="7"/>
  <c r="P450" i="1" s="1"/>
  <c r="N450" i="1" s="1"/>
  <c r="F446" i="7"/>
  <c r="G446" i="7"/>
  <c r="C447" i="7"/>
  <c r="D447" i="7"/>
  <c r="P451" i="1" s="1"/>
  <c r="N451" i="1" s="1"/>
  <c r="F447" i="7"/>
  <c r="G447" i="7"/>
  <c r="C448" i="7"/>
  <c r="D448" i="7"/>
  <c r="P452" i="1" s="1"/>
  <c r="N452" i="1" s="1"/>
  <c r="F448" i="7"/>
  <c r="G448" i="7"/>
  <c r="C449" i="7"/>
  <c r="D449" i="7"/>
  <c r="P453" i="1" s="1"/>
  <c r="E449" i="7"/>
  <c r="F449" i="7"/>
  <c r="G449" i="7"/>
  <c r="C450" i="7"/>
  <c r="D450" i="7"/>
  <c r="P454" i="1" s="1"/>
  <c r="N454" i="1" s="1"/>
  <c r="F450" i="7"/>
  <c r="G450" i="7"/>
  <c r="C451" i="7"/>
  <c r="D451" i="7"/>
  <c r="P455" i="1" s="1"/>
  <c r="F451" i="7"/>
  <c r="G451" i="7"/>
  <c r="C452" i="7"/>
  <c r="D452" i="7"/>
  <c r="P456" i="1" s="1"/>
  <c r="N456" i="1" s="1"/>
  <c r="E452" i="7"/>
  <c r="F452" i="7"/>
  <c r="G452" i="7"/>
  <c r="C453" i="7"/>
  <c r="D453" i="7"/>
  <c r="P457" i="1" s="1"/>
  <c r="N457" i="1" s="1"/>
  <c r="E453" i="7"/>
  <c r="F453" i="7"/>
  <c r="G453" i="7"/>
  <c r="C454" i="7"/>
  <c r="D454" i="7"/>
  <c r="P458" i="1" s="1"/>
  <c r="N458" i="1" s="1"/>
  <c r="F454" i="7"/>
  <c r="G454" i="7"/>
  <c r="C455" i="7"/>
  <c r="D455" i="7"/>
  <c r="P459" i="1" s="1"/>
  <c r="N459" i="1" s="1"/>
  <c r="F455" i="7"/>
  <c r="G455" i="7"/>
  <c r="C456" i="7"/>
  <c r="D456" i="7"/>
  <c r="P460" i="1" s="1"/>
  <c r="N460" i="1" s="1"/>
  <c r="F456" i="7"/>
  <c r="G456" i="7"/>
  <c r="C457" i="7"/>
  <c r="D457" i="7"/>
  <c r="E457" i="7"/>
  <c r="F457" i="7"/>
  <c r="G457" i="7"/>
  <c r="C458" i="7"/>
  <c r="D458" i="7"/>
  <c r="P462" i="1" s="1"/>
  <c r="N462" i="1" s="1"/>
  <c r="F458" i="7"/>
  <c r="G458" i="7"/>
  <c r="C459" i="7"/>
  <c r="D459" i="7"/>
  <c r="P463" i="1" s="1"/>
  <c r="F459" i="7"/>
  <c r="G459" i="7"/>
  <c r="C460" i="7"/>
  <c r="D460" i="7"/>
  <c r="P464" i="1" s="1"/>
  <c r="N464" i="1" s="1"/>
  <c r="F460" i="7"/>
  <c r="G460" i="7"/>
  <c r="C461" i="7"/>
  <c r="D461" i="7"/>
  <c r="P465" i="1" s="1"/>
  <c r="N465" i="1" s="1"/>
  <c r="E461" i="7"/>
  <c r="F461" i="7"/>
  <c r="G461" i="7"/>
  <c r="C462" i="7"/>
  <c r="D462" i="7"/>
  <c r="P466" i="1" s="1"/>
  <c r="N466" i="1" s="1"/>
  <c r="F462" i="7"/>
  <c r="G462" i="7"/>
  <c r="C463" i="7"/>
  <c r="D463" i="7"/>
  <c r="P467" i="1" s="1"/>
  <c r="N467" i="1" s="1"/>
  <c r="F463" i="7"/>
  <c r="G463" i="7"/>
  <c r="C464" i="7"/>
  <c r="D464" i="7"/>
  <c r="P468" i="1" s="1"/>
  <c r="N468" i="1" s="1"/>
  <c r="F464" i="7"/>
  <c r="G464" i="7"/>
  <c r="C465" i="7"/>
  <c r="D465" i="7"/>
  <c r="E465" i="7"/>
  <c r="F465" i="7"/>
  <c r="G465" i="7"/>
  <c r="C466" i="7"/>
  <c r="D466" i="7"/>
  <c r="P470" i="1" s="1"/>
  <c r="N470" i="1" s="1"/>
  <c r="F466" i="7"/>
  <c r="G466" i="7"/>
  <c r="C467" i="7"/>
  <c r="D467" i="7"/>
  <c r="P471" i="1" s="1"/>
  <c r="F467" i="7"/>
  <c r="G467" i="7"/>
  <c r="C468" i="7"/>
  <c r="D468" i="7"/>
  <c r="P472" i="1" s="1"/>
  <c r="N472" i="1" s="1"/>
  <c r="F468" i="7"/>
  <c r="G468" i="7"/>
  <c r="C469" i="7"/>
  <c r="D469" i="7"/>
  <c r="P473" i="1" s="1"/>
  <c r="N473" i="1" s="1"/>
  <c r="E469" i="7"/>
  <c r="F469" i="7"/>
  <c r="G469" i="7"/>
  <c r="C470" i="7"/>
  <c r="D470" i="7"/>
  <c r="P474" i="1" s="1"/>
  <c r="N474" i="1" s="1"/>
  <c r="F470" i="7"/>
  <c r="G470" i="7"/>
  <c r="C471" i="7"/>
  <c r="D471" i="7"/>
  <c r="P475" i="1" s="1"/>
  <c r="N475" i="1" s="1"/>
  <c r="F471" i="7"/>
  <c r="G471" i="7"/>
  <c r="C472" i="7"/>
  <c r="D472" i="7"/>
  <c r="P476" i="1" s="1"/>
  <c r="N476" i="1" s="1"/>
  <c r="F472" i="7"/>
  <c r="G472" i="7"/>
  <c r="C473" i="7"/>
  <c r="D473" i="7"/>
  <c r="E473" i="7"/>
  <c r="F473" i="7"/>
  <c r="G473" i="7"/>
  <c r="C474" i="7"/>
  <c r="D474" i="7"/>
  <c r="P478" i="1" s="1"/>
  <c r="N478" i="1" s="1"/>
  <c r="F474" i="7"/>
  <c r="G474" i="7"/>
  <c r="C475" i="7"/>
  <c r="D475" i="7"/>
  <c r="P479" i="1" s="1"/>
  <c r="F475" i="7"/>
  <c r="G475" i="7"/>
  <c r="C476" i="7"/>
  <c r="D476" i="7"/>
  <c r="P480" i="1" s="1"/>
  <c r="N480" i="1" s="1"/>
  <c r="F476" i="7"/>
  <c r="G476" i="7"/>
  <c r="C477" i="7"/>
  <c r="D477" i="7"/>
  <c r="P481" i="1" s="1"/>
  <c r="N481" i="1" s="1"/>
  <c r="E477" i="7"/>
  <c r="F477" i="7"/>
  <c r="G477" i="7"/>
  <c r="C478" i="7"/>
  <c r="D478" i="7"/>
  <c r="P482" i="1" s="1"/>
  <c r="N482" i="1" s="1"/>
  <c r="F478" i="7"/>
  <c r="G478" i="7"/>
  <c r="C479" i="7"/>
  <c r="D479" i="7"/>
  <c r="P483" i="1" s="1"/>
  <c r="N483" i="1" s="1"/>
  <c r="F479" i="7"/>
  <c r="G479" i="7"/>
  <c r="C480" i="7"/>
  <c r="D480" i="7"/>
  <c r="P484" i="1" s="1"/>
  <c r="N484" i="1" s="1"/>
  <c r="F480" i="7"/>
  <c r="G480" i="7"/>
  <c r="H480" i="7"/>
  <c r="C481" i="7"/>
  <c r="D481" i="7"/>
  <c r="E481" i="7"/>
  <c r="F481" i="7"/>
  <c r="G481" i="7"/>
  <c r="H481" i="7"/>
  <c r="C482" i="7"/>
  <c r="D482" i="7"/>
  <c r="P486" i="1" s="1"/>
  <c r="N486" i="1" s="1"/>
  <c r="F482" i="7"/>
  <c r="G482" i="7"/>
  <c r="H482" i="7"/>
  <c r="C483" i="7"/>
  <c r="D483" i="7"/>
  <c r="P487" i="1" s="1"/>
  <c r="F483" i="7"/>
  <c r="G483" i="7"/>
  <c r="H483" i="7"/>
  <c r="C484" i="7"/>
  <c r="D484" i="7"/>
  <c r="P488" i="1" s="1"/>
  <c r="N488" i="1" s="1"/>
  <c r="E484" i="7"/>
  <c r="F484" i="7"/>
  <c r="G484" i="7"/>
  <c r="H484" i="7"/>
  <c r="C485" i="7"/>
  <c r="D485" i="7"/>
  <c r="P489" i="1" s="1"/>
  <c r="N489" i="1" s="1"/>
  <c r="E485" i="7"/>
  <c r="F485" i="7"/>
  <c r="G485" i="7"/>
  <c r="H485" i="7"/>
  <c r="J485" i="7"/>
  <c r="C486" i="7"/>
  <c r="D486" i="7"/>
  <c r="P490" i="1" s="1"/>
  <c r="N490" i="1" s="1"/>
  <c r="F486" i="7"/>
  <c r="G486" i="7"/>
  <c r="H486" i="7"/>
  <c r="J486" i="7"/>
  <c r="C487" i="7"/>
  <c r="D487" i="7"/>
  <c r="P491" i="1" s="1"/>
  <c r="N491" i="1" s="1"/>
  <c r="F487" i="7"/>
  <c r="G487" i="7"/>
  <c r="H487" i="7"/>
  <c r="J487" i="7"/>
  <c r="C488" i="7"/>
  <c r="D488" i="7"/>
  <c r="P492" i="1" s="1"/>
  <c r="N492" i="1" s="1"/>
  <c r="F488" i="7"/>
  <c r="G488" i="7"/>
  <c r="H488" i="7"/>
  <c r="J488" i="7"/>
  <c r="C489" i="7"/>
  <c r="D489" i="7"/>
  <c r="E489" i="7"/>
  <c r="F489" i="7"/>
  <c r="G489" i="7"/>
  <c r="H489" i="7"/>
  <c r="J489" i="7"/>
  <c r="C490" i="7"/>
  <c r="D490" i="7"/>
  <c r="P494" i="1" s="1"/>
  <c r="N494" i="1" s="1"/>
  <c r="F490" i="7"/>
  <c r="G490" i="7"/>
  <c r="H490" i="7"/>
  <c r="J490" i="7"/>
  <c r="C491" i="7"/>
  <c r="D491" i="7"/>
  <c r="P495" i="1" s="1"/>
  <c r="F491" i="7"/>
  <c r="G491" i="7"/>
  <c r="H491" i="7"/>
  <c r="J491" i="7"/>
  <c r="C492" i="7"/>
  <c r="D492" i="7"/>
  <c r="P496" i="1" s="1"/>
  <c r="N496" i="1" s="1"/>
  <c r="F492" i="7"/>
  <c r="G492" i="7"/>
  <c r="H492" i="7"/>
  <c r="J492" i="7"/>
  <c r="C493" i="7"/>
  <c r="D493" i="7"/>
  <c r="P497" i="1" s="1"/>
  <c r="N497" i="1" s="1"/>
  <c r="E493" i="7"/>
  <c r="F493" i="7"/>
  <c r="G493" i="7"/>
  <c r="H493" i="7"/>
  <c r="J493" i="7"/>
  <c r="C494" i="7"/>
  <c r="D494" i="7"/>
  <c r="P498" i="1" s="1"/>
  <c r="N498" i="1" s="1"/>
  <c r="F494" i="7"/>
  <c r="G494" i="7"/>
  <c r="H494" i="7"/>
  <c r="I494" i="7"/>
  <c r="J494" i="7"/>
  <c r="C495" i="7"/>
  <c r="D495" i="7"/>
  <c r="P499" i="1" s="1"/>
  <c r="N499" i="1" s="1"/>
  <c r="F495" i="7"/>
  <c r="G495" i="7"/>
  <c r="H495" i="7"/>
  <c r="I495" i="7"/>
  <c r="J495" i="7"/>
  <c r="C496" i="7"/>
  <c r="D496" i="7"/>
  <c r="P500" i="1" s="1"/>
  <c r="N500" i="1" s="1"/>
  <c r="F496" i="7"/>
  <c r="G496" i="7"/>
  <c r="H496" i="7"/>
  <c r="I496" i="7"/>
  <c r="J496" i="7"/>
  <c r="C497" i="7"/>
  <c r="D497" i="7"/>
  <c r="E497" i="7"/>
  <c r="F497" i="7"/>
  <c r="G497" i="7"/>
  <c r="H497" i="7"/>
  <c r="I497" i="7"/>
  <c r="J497" i="7"/>
  <c r="C498" i="7"/>
  <c r="D498" i="7"/>
  <c r="P502" i="1" s="1"/>
  <c r="N502" i="1" s="1"/>
  <c r="F498" i="7"/>
  <c r="G498" i="7"/>
  <c r="H498" i="7"/>
  <c r="I498" i="7"/>
  <c r="J498" i="7"/>
  <c r="C499" i="7"/>
  <c r="D499" i="7"/>
  <c r="P503" i="1" s="1"/>
  <c r="F499" i="7"/>
  <c r="G499" i="7"/>
  <c r="H499" i="7"/>
  <c r="I499" i="7"/>
  <c r="J499" i="7"/>
  <c r="C500" i="7"/>
  <c r="D500" i="7"/>
  <c r="P504" i="1" s="1"/>
  <c r="N504" i="1" s="1"/>
  <c r="F500" i="7"/>
  <c r="G500" i="7"/>
  <c r="H500" i="7"/>
  <c r="I500" i="7"/>
  <c r="J500" i="7"/>
  <c r="C501" i="7"/>
  <c r="D501" i="7"/>
  <c r="P505" i="1" s="1"/>
  <c r="N505" i="1" s="1"/>
  <c r="E501" i="7"/>
  <c r="F501" i="7"/>
  <c r="G501" i="7"/>
  <c r="H501" i="7"/>
  <c r="I501" i="7"/>
  <c r="J501" i="7"/>
  <c r="C502" i="7"/>
  <c r="D502" i="7"/>
  <c r="P506" i="1" s="1"/>
  <c r="N506" i="1" s="1"/>
  <c r="F502" i="7"/>
  <c r="G502" i="7"/>
  <c r="H502" i="7"/>
  <c r="I502" i="7"/>
  <c r="J502" i="7"/>
  <c r="C503" i="7"/>
  <c r="D503" i="7"/>
  <c r="P507" i="1" s="1"/>
  <c r="N507" i="1" s="1"/>
  <c r="F503" i="7"/>
  <c r="G503" i="7"/>
  <c r="H503" i="7"/>
  <c r="I503" i="7"/>
  <c r="J503" i="7"/>
  <c r="C504" i="7"/>
  <c r="D504" i="7"/>
  <c r="P508" i="1" s="1"/>
  <c r="N508" i="1" s="1"/>
  <c r="F504" i="7"/>
  <c r="G504" i="7"/>
  <c r="H504" i="7"/>
  <c r="I504" i="7"/>
  <c r="J504" i="7"/>
  <c r="C505" i="7"/>
  <c r="D505" i="7"/>
  <c r="P509" i="1" s="1"/>
  <c r="E505" i="7"/>
  <c r="F505" i="7"/>
  <c r="G505" i="7"/>
  <c r="H505" i="7"/>
  <c r="I505" i="7"/>
  <c r="J505" i="7"/>
  <c r="C506" i="7"/>
  <c r="D506" i="7"/>
  <c r="P510" i="1" s="1"/>
  <c r="N510" i="1" s="1"/>
  <c r="F506" i="7"/>
  <c r="G506" i="7"/>
  <c r="H506" i="7"/>
  <c r="I506" i="7"/>
  <c r="J506" i="7"/>
  <c r="C507" i="7"/>
  <c r="D507" i="7"/>
  <c r="P511" i="1" s="1"/>
  <c r="F507" i="7"/>
  <c r="G507" i="7"/>
  <c r="H507" i="7"/>
  <c r="I507" i="7"/>
  <c r="J507" i="7"/>
  <c r="C508" i="7"/>
  <c r="D508" i="7"/>
  <c r="P512" i="1" s="1"/>
  <c r="N512" i="1" s="1"/>
  <c r="F508" i="7"/>
  <c r="G508" i="7"/>
  <c r="H508" i="7"/>
  <c r="I508" i="7"/>
  <c r="J508" i="7"/>
  <c r="C509" i="7"/>
  <c r="D509" i="7"/>
  <c r="P513" i="1" s="1"/>
  <c r="N513" i="1" s="1"/>
  <c r="E509" i="7"/>
  <c r="F509" i="7"/>
  <c r="G509" i="7"/>
  <c r="H509" i="7"/>
  <c r="I509" i="7"/>
  <c r="J509" i="7"/>
  <c r="C510" i="7"/>
  <c r="D510" i="7"/>
  <c r="P514" i="1" s="1"/>
  <c r="N514" i="1" s="1"/>
  <c r="F510" i="7"/>
  <c r="G510" i="7"/>
  <c r="H510" i="7"/>
  <c r="I510" i="7"/>
  <c r="J510" i="7"/>
  <c r="C511" i="7"/>
  <c r="D511" i="7"/>
  <c r="P515" i="1" s="1"/>
  <c r="N515" i="1" s="1"/>
  <c r="F511" i="7"/>
  <c r="G511" i="7"/>
  <c r="H511" i="7"/>
  <c r="I511" i="7"/>
  <c r="J511" i="7"/>
  <c r="C512" i="7"/>
  <c r="D512" i="7"/>
  <c r="P516" i="1" s="1"/>
  <c r="N516" i="1" s="1"/>
  <c r="E512" i="7"/>
  <c r="F512" i="7"/>
  <c r="G512" i="7"/>
  <c r="H512" i="7"/>
  <c r="I512" i="7"/>
  <c r="J512" i="7"/>
  <c r="C513" i="7"/>
  <c r="D513" i="7"/>
  <c r="E513" i="7"/>
  <c r="F513" i="7"/>
  <c r="G513" i="7"/>
  <c r="H513" i="7"/>
  <c r="I513" i="7"/>
  <c r="J513" i="7"/>
  <c r="C514" i="7"/>
  <c r="D514" i="7"/>
  <c r="P518" i="1" s="1"/>
  <c r="N518" i="1" s="1"/>
  <c r="F514" i="7"/>
  <c r="G514" i="7"/>
  <c r="H514" i="7"/>
  <c r="I514" i="7"/>
  <c r="J514" i="7"/>
  <c r="C515" i="7"/>
  <c r="D515" i="7"/>
  <c r="P519" i="1" s="1"/>
  <c r="F515" i="7"/>
  <c r="G515" i="7"/>
  <c r="H515" i="7"/>
  <c r="I515" i="7"/>
  <c r="J515" i="7"/>
  <c r="C516" i="7"/>
  <c r="D516" i="7"/>
  <c r="P520" i="1" s="1"/>
  <c r="N520" i="1" s="1"/>
  <c r="F516" i="7"/>
  <c r="G516" i="7"/>
  <c r="H516" i="7"/>
  <c r="I516" i="7"/>
  <c r="J516" i="7"/>
  <c r="C517" i="7"/>
  <c r="D517" i="7"/>
  <c r="P521" i="1" s="1"/>
  <c r="N521" i="1" s="1"/>
  <c r="E517" i="7"/>
  <c r="F517" i="7"/>
  <c r="G517" i="7"/>
  <c r="H517" i="7"/>
  <c r="I517" i="7"/>
  <c r="J517" i="7"/>
  <c r="C518" i="7"/>
  <c r="D518" i="7"/>
  <c r="P522" i="1" s="1"/>
  <c r="N522" i="1" s="1"/>
  <c r="F518" i="7"/>
  <c r="G518" i="7"/>
  <c r="H518" i="7"/>
  <c r="I518" i="7"/>
  <c r="J518" i="7"/>
  <c r="C519" i="7"/>
  <c r="D519" i="7"/>
  <c r="P523" i="1" s="1"/>
  <c r="N523" i="1" s="1"/>
  <c r="F519" i="7"/>
  <c r="G519" i="7"/>
  <c r="H519" i="7"/>
  <c r="I519" i="7"/>
  <c r="J519" i="7"/>
  <c r="C520" i="7"/>
  <c r="D520" i="7"/>
  <c r="P524" i="1" s="1"/>
  <c r="N524" i="1" s="1"/>
  <c r="F520" i="7"/>
  <c r="G520" i="7"/>
  <c r="H520" i="7"/>
  <c r="I520" i="7"/>
  <c r="J520" i="7"/>
  <c r="C521" i="7"/>
  <c r="D521" i="7"/>
  <c r="E521" i="7"/>
  <c r="F521" i="7"/>
  <c r="G521" i="7"/>
  <c r="H521" i="7"/>
  <c r="I521" i="7"/>
  <c r="J521" i="7"/>
  <c r="C522" i="7"/>
  <c r="D522" i="7"/>
  <c r="P526" i="1" s="1"/>
  <c r="N526" i="1" s="1"/>
  <c r="F522" i="7"/>
  <c r="G522" i="7"/>
  <c r="H522" i="7"/>
  <c r="I522" i="7"/>
  <c r="J522" i="7"/>
  <c r="C523" i="7"/>
  <c r="D523" i="7"/>
  <c r="P527" i="1" s="1"/>
  <c r="E523" i="7"/>
  <c r="F523" i="7"/>
  <c r="G523" i="7"/>
  <c r="H523" i="7"/>
  <c r="I523" i="7"/>
  <c r="J523" i="7"/>
  <c r="C524" i="7"/>
  <c r="D524" i="7"/>
  <c r="P528" i="1" s="1"/>
  <c r="N528" i="1" s="1"/>
  <c r="F524" i="7"/>
  <c r="G524" i="7"/>
  <c r="H524" i="7"/>
  <c r="I524" i="7"/>
  <c r="J524" i="7"/>
  <c r="C525" i="7"/>
  <c r="D525" i="7"/>
  <c r="P529" i="1" s="1"/>
  <c r="N529" i="1" s="1"/>
  <c r="E525" i="7"/>
  <c r="F525" i="7"/>
  <c r="G525" i="7"/>
  <c r="H525" i="7"/>
  <c r="I525" i="7"/>
  <c r="J525" i="7"/>
  <c r="C526" i="7"/>
  <c r="D526" i="7"/>
  <c r="P530" i="1" s="1"/>
  <c r="N530" i="1" s="1"/>
  <c r="F526" i="7"/>
  <c r="G526" i="7"/>
  <c r="H526" i="7"/>
  <c r="I526" i="7"/>
  <c r="J526" i="7"/>
  <c r="C527" i="7"/>
  <c r="D527" i="7"/>
  <c r="P531" i="1" s="1"/>
  <c r="N531" i="1" s="1"/>
  <c r="F527" i="7"/>
  <c r="G527" i="7"/>
  <c r="H527" i="7"/>
  <c r="I527" i="7"/>
  <c r="J527" i="7"/>
  <c r="C528" i="7"/>
  <c r="D528" i="7"/>
  <c r="P532" i="1" s="1"/>
  <c r="N532" i="1" s="1"/>
  <c r="F528" i="7"/>
  <c r="G528" i="7"/>
  <c r="H528" i="7"/>
  <c r="I528" i="7"/>
  <c r="J528" i="7"/>
  <c r="C529" i="7"/>
  <c r="D529" i="7"/>
  <c r="P533" i="1" s="1"/>
  <c r="E529" i="7"/>
  <c r="F529" i="7"/>
  <c r="G529" i="7"/>
  <c r="H529" i="7"/>
  <c r="I529" i="7"/>
  <c r="J529" i="7"/>
  <c r="C530" i="7"/>
  <c r="D530" i="7"/>
  <c r="P534" i="1" s="1"/>
  <c r="N534" i="1" s="1"/>
  <c r="F530" i="7"/>
  <c r="G530" i="7"/>
  <c r="H530" i="7"/>
  <c r="I530" i="7"/>
  <c r="J530" i="7"/>
  <c r="C531" i="7"/>
  <c r="D531" i="7"/>
  <c r="P535" i="1" s="1"/>
  <c r="F531" i="7"/>
  <c r="G531" i="7"/>
  <c r="H531" i="7"/>
  <c r="I531" i="7"/>
  <c r="J531" i="7"/>
  <c r="C532" i="7"/>
  <c r="D532" i="7"/>
  <c r="P536" i="1" s="1"/>
  <c r="N536" i="1" s="1"/>
  <c r="F532" i="7"/>
  <c r="G532" i="7"/>
  <c r="H532" i="7"/>
  <c r="I532" i="7"/>
  <c r="J532" i="7"/>
  <c r="C533" i="7"/>
  <c r="D533" i="7"/>
  <c r="P537" i="1" s="1"/>
  <c r="N537" i="1" s="1"/>
  <c r="E533" i="7"/>
  <c r="F533" i="7"/>
  <c r="G533" i="7"/>
  <c r="H533" i="7"/>
  <c r="I533" i="7"/>
  <c r="J533" i="7"/>
  <c r="C534" i="7"/>
  <c r="D534" i="7"/>
  <c r="P538" i="1" s="1"/>
  <c r="N538" i="1" s="1"/>
  <c r="F534" i="7"/>
  <c r="G534" i="7"/>
  <c r="H534" i="7"/>
  <c r="I534" i="7"/>
  <c r="J534" i="7"/>
  <c r="C535" i="7"/>
  <c r="D535" i="7"/>
  <c r="P539" i="1" s="1"/>
  <c r="N539" i="1" s="1"/>
  <c r="F535" i="7"/>
  <c r="G535" i="7"/>
  <c r="H535" i="7"/>
  <c r="I535" i="7"/>
  <c r="J535" i="7"/>
  <c r="C536" i="7"/>
  <c r="D536" i="7"/>
  <c r="P540" i="1" s="1"/>
  <c r="N540" i="1" s="1"/>
  <c r="F536" i="7"/>
  <c r="G536" i="7"/>
  <c r="H536" i="7"/>
  <c r="I536" i="7"/>
  <c r="J536" i="7"/>
  <c r="C537" i="7"/>
  <c r="D537" i="7"/>
  <c r="E537" i="7"/>
  <c r="F537" i="7"/>
  <c r="G537" i="7"/>
  <c r="H537" i="7"/>
  <c r="I537" i="7"/>
  <c r="J537" i="7"/>
  <c r="C538" i="7"/>
  <c r="D538" i="7"/>
  <c r="P542" i="1" s="1"/>
  <c r="N542" i="1" s="1"/>
  <c r="F538" i="7"/>
  <c r="G538" i="7"/>
  <c r="H538" i="7"/>
  <c r="I538" i="7"/>
  <c r="J538" i="7"/>
  <c r="C539" i="7"/>
  <c r="D539" i="7"/>
  <c r="P543" i="1" s="1"/>
  <c r="F539" i="7"/>
  <c r="G539" i="7"/>
  <c r="H539" i="7"/>
  <c r="I539" i="7"/>
  <c r="J539" i="7"/>
  <c r="C540" i="7"/>
  <c r="D540" i="7"/>
  <c r="P544" i="1" s="1"/>
  <c r="N544" i="1" s="1"/>
  <c r="F540" i="7"/>
  <c r="G540" i="7"/>
  <c r="H540" i="7"/>
  <c r="I540" i="7"/>
  <c r="J540" i="7"/>
  <c r="C541" i="7"/>
  <c r="D541" i="7"/>
  <c r="P545" i="1" s="1"/>
  <c r="N545" i="1" s="1"/>
  <c r="E541" i="7"/>
  <c r="F541" i="7"/>
  <c r="G541" i="7"/>
  <c r="H541" i="7"/>
  <c r="I541" i="7"/>
  <c r="J541" i="7"/>
  <c r="C542" i="7"/>
  <c r="D542" i="7"/>
  <c r="P546" i="1" s="1"/>
  <c r="N546" i="1" s="1"/>
  <c r="F542" i="7"/>
  <c r="G542" i="7"/>
  <c r="H542" i="7"/>
  <c r="I542" i="7"/>
  <c r="J542" i="7"/>
  <c r="C543" i="7"/>
  <c r="D543" i="7"/>
  <c r="P547" i="1" s="1"/>
  <c r="N547" i="1" s="1"/>
  <c r="F543" i="7"/>
  <c r="G543" i="7"/>
  <c r="H543" i="7"/>
  <c r="I543" i="7"/>
  <c r="J543" i="7"/>
  <c r="C544" i="7"/>
  <c r="D544" i="7"/>
  <c r="P548" i="1" s="1"/>
  <c r="N548" i="1" s="1"/>
  <c r="F544" i="7"/>
  <c r="G544" i="7"/>
  <c r="H544" i="7"/>
  <c r="I544" i="7"/>
  <c r="J544" i="7"/>
  <c r="C545" i="7"/>
  <c r="D545" i="7"/>
  <c r="E545" i="7"/>
  <c r="F545" i="7"/>
  <c r="G545" i="7"/>
  <c r="H545" i="7"/>
  <c r="I545" i="7"/>
  <c r="J545" i="7"/>
  <c r="C546" i="7"/>
  <c r="D546" i="7"/>
  <c r="P550" i="1" s="1"/>
  <c r="N550" i="1" s="1"/>
  <c r="F546" i="7"/>
  <c r="G546" i="7"/>
  <c r="H546" i="7"/>
  <c r="I546" i="7"/>
  <c r="J546" i="7"/>
  <c r="C547" i="7"/>
  <c r="D547" i="7"/>
  <c r="P551" i="1" s="1"/>
  <c r="F547" i="7"/>
  <c r="G547" i="7"/>
  <c r="H547" i="7"/>
  <c r="I547" i="7"/>
  <c r="J547" i="7"/>
  <c r="C548" i="7"/>
  <c r="D548" i="7"/>
  <c r="P552" i="1" s="1"/>
  <c r="N552" i="1" s="1"/>
  <c r="F548" i="7"/>
  <c r="G548" i="7"/>
  <c r="H548" i="7"/>
  <c r="I548" i="7"/>
  <c r="J548" i="7"/>
  <c r="C549" i="7"/>
  <c r="D549" i="7"/>
  <c r="P553" i="1" s="1"/>
  <c r="N553" i="1" s="1"/>
  <c r="E549" i="7"/>
  <c r="F549" i="7"/>
  <c r="G549" i="7"/>
  <c r="H549" i="7"/>
  <c r="I549" i="7"/>
  <c r="J549" i="7"/>
  <c r="C550" i="7"/>
  <c r="D550" i="7"/>
  <c r="P554" i="1" s="1"/>
  <c r="N554" i="1" s="1"/>
  <c r="F550" i="7"/>
  <c r="G550" i="7"/>
  <c r="H550" i="7"/>
  <c r="I550" i="7"/>
  <c r="J550" i="7"/>
  <c r="C551" i="7"/>
  <c r="D551" i="7"/>
  <c r="P555" i="1" s="1"/>
  <c r="N555" i="1" s="1"/>
  <c r="F551" i="7"/>
  <c r="G551" i="7"/>
  <c r="H551" i="7"/>
  <c r="I551" i="7"/>
  <c r="J551" i="7"/>
  <c r="C552" i="7"/>
  <c r="D552" i="7"/>
  <c r="P556" i="1" s="1"/>
  <c r="N556" i="1" s="1"/>
  <c r="E552" i="7"/>
  <c r="F552" i="7"/>
  <c r="G552" i="7"/>
  <c r="H552" i="7"/>
  <c r="I552" i="7"/>
  <c r="J552" i="7"/>
  <c r="C553" i="7"/>
  <c r="D553" i="7"/>
  <c r="E553" i="7"/>
  <c r="F553" i="7"/>
  <c r="G553" i="7"/>
  <c r="H553" i="7"/>
  <c r="I553" i="7"/>
  <c r="J553" i="7"/>
  <c r="C554" i="7"/>
  <c r="D554" i="7"/>
  <c r="P558" i="1" s="1"/>
  <c r="N558" i="1" s="1"/>
  <c r="F554" i="7"/>
  <c r="G554" i="7"/>
  <c r="H554" i="7"/>
  <c r="I554" i="7"/>
  <c r="J554" i="7"/>
  <c r="C555" i="7"/>
  <c r="D555" i="7"/>
  <c r="P559" i="1" s="1"/>
  <c r="F555" i="7"/>
  <c r="G555" i="7"/>
  <c r="H555" i="7"/>
  <c r="I555" i="7"/>
  <c r="J555" i="7"/>
  <c r="C556" i="7"/>
  <c r="D556" i="7"/>
  <c r="P560" i="1" s="1"/>
  <c r="N560" i="1" s="1"/>
  <c r="F556" i="7"/>
  <c r="G556" i="7"/>
  <c r="H556" i="7"/>
  <c r="I556" i="7"/>
  <c r="J556" i="7"/>
  <c r="C557" i="7"/>
  <c r="D557" i="7"/>
  <c r="P561" i="1" s="1"/>
  <c r="N561" i="1" s="1"/>
  <c r="E557" i="7"/>
  <c r="F557" i="7"/>
  <c r="G557" i="7"/>
  <c r="H557" i="7"/>
  <c r="I557" i="7"/>
  <c r="J557" i="7"/>
  <c r="C558" i="7"/>
  <c r="D558" i="7"/>
  <c r="P562" i="1" s="1"/>
  <c r="N562" i="1" s="1"/>
  <c r="F558" i="7"/>
  <c r="G558" i="7"/>
  <c r="H558" i="7"/>
  <c r="I558" i="7"/>
  <c r="J558" i="7"/>
  <c r="C559" i="7"/>
  <c r="D559" i="7"/>
  <c r="P563" i="1" s="1"/>
  <c r="N563" i="1" s="1"/>
  <c r="F559" i="7"/>
  <c r="G559" i="7"/>
  <c r="H559" i="7"/>
  <c r="I559" i="7"/>
  <c r="J559" i="7"/>
  <c r="C560" i="7"/>
  <c r="D560" i="7"/>
  <c r="P564" i="1" s="1"/>
  <c r="N564" i="1" s="1"/>
  <c r="F560" i="7"/>
  <c r="G560" i="7"/>
  <c r="H560" i="7"/>
  <c r="I560" i="7"/>
  <c r="J560" i="7"/>
  <c r="C561" i="7"/>
  <c r="D561" i="7"/>
  <c r="E561" i="7"/>
  <c r="F561" i="7"/>
  <c r="G561" i="7"/>
  <c r="H561" i="7"/>
  <c r="I561" i="7"/>
  <c r="J561" i="7"/>
  <c r="C562" i="7"/>
  <c r="D562" i="7"/>
  <c r="P566" i="1" s="1"/>
  <c r="N566" i="1" s="1"/>
  <c r="F562" i="7"/>
  <c r="G562" i="7"/>
  <c r="H562" i="7"/>
  <c r="I562" i="7"/>
  <c r="J562" i="7"/>
  <c r="C563" i="7"/>
  <c r="D563" i="7"/>
  <c r="P567" i="1" s="1"/>
  <c r="F563" i="7"/>
  <c r="G563" i="7"/>
  <c r="H563" i="7"/>
  <c r="I563" i="7"/>
  <c r="J563" i="7"/>
  <c r="C564" i="7"/>
  <c r="D564" i="7"/>
  <c r="P568" i="1" s="1"/>
  <c r="N568" i="1" s="1"/>
  <c r="F564" i="7"/>
  <c r="G564" i="7"/>
  <c r="H564" i="7"/>
  <c r="I564" i="7"/>
  <c r="J564" i="7"/>
  <c r="C565" i="7"/>
  <c r="D565" i="7"/>
  <c r="P569" i="1" s="1"/>
  <c r="N569" i="1" s="1"/>
  <c r="E565" i="7"/>
  <c r="F565" i="7"/>
  <c r="G565" i="7"/>
  <c r="H565" i="7"/>
  <c r="I565" i="7"/>
  <c r="J565" i="7"/>
  <c r="C566" i="7"/>
  <c r="D566" i="7"/>
  <c r="P570" i="1" s="1"/>
  <c r="N570" i="1" s="1"/>
  <c r="F566" i="7"/>
  <c r="G566" i="7"/>
  <c r="H566" i="7"/>
  <c r="I566" i="7"/>
  <c r="J566" i="7"/>
  <c r="C567" i="7"/>
  <c r="D567" i="7"/>
  <c r="P571" i="1" s="1"/>
  <c r="N571" i="1" s="1"/>
  <c r="F567" i="7"/>
  <c r="G567" i="7"/>
  <c r="H567" i="7"/>
  <c r="I567" i="7"/>
  <c r="J567" i="7"/>
  <c r="C568" i="7"/>
  <c r="D568" i="7"/>
  <c r="P572" i="1" s="1"/>
  <c r="N572" i="1" s="1"/>
  <c r="F568" i="7"/>
  <c r="G568" i="7"/>
  <c r="H568" i="7"/>
  <c r="I568" i="7"/>
  <c r="J568" i="7"/>
  <c r="C569" i="7"/>
  <c r="D569" i="7"/>
  <c r="E569" i="7"/>
  <c r="F569" i="7"/>
  <c r="G569" i="7"/>
  <c r="H569" i="7"/>
  <c r="I569" i="7"/>
  <c r="J569" i="7"/>
  <c r="C570" i="7"/>
  <c r="D570" i="7"/>
  <c r="P574" i="1" s="1"/>
  <c r="N574" i="1" s="1"/>
  <c r="F570" i="7"/>
  <c r="G570" i="7"/>
  <c r="H570" i="7"/>
  <c r="I570" i="7"/>
  <c r="J570" i="7"/>
  <c r="C571" i="7"/>
  <c r="D571" i="7"/>
  <c r="P575" i="1" s="1"/>
  <c r="F571" i="7"/>
  <c r="G571" i="7"/>
  <c r="H571" i="7"/>
  <c r="I571" i="7"/>
  <c r="J571" i="7"/>
  <c r="C572" i="7"/>
  <c r="D572" i="7"/>
  <c r="P576" i="1" s="1"/>
  <c r="N576" i="1" s="1"/>
  <c r="F572" i="7"/>
  <c r="G572" i="7"/>
  <c r="H572" i="7"/>
  <c r="I572" i="7"/>
  <c r="J572" i="7"/>
  <c r="C573" i="7"/>
  <c r="D573" i="7"/>
  <c r="P577" i="1" s="1"/>
  <c r="N577" i="1" s="1"/>
  <c r="E573" i="7"/>
  <c r="F573" i="7"/>
  <c r="G573" i="7"/>
  <c r="H573" i="7"/>
  <c r="I573" i="7"/>
  <c r="J573" i="7"/>
  <c r="C574" i="7"/>
  <c r="D574" i="7"/>
  <c r="P578" i="1" s="1"/>
  <c r="N578" i="1" s="1"/>
  <c r="F574" i="7"/>
  <c r="G574" i="7"/>
  <c r="H574" i="7"/>
  <c r="I574" i="7"/>
  <c r="J574" i="7"/>
  <c r="C575" i="7"/>
  <c r="D575" i="7"/>
  <c r="P579" i="1" s="1"/>
  <c r="N579" i="1" s="1"/>
  <c r="F575" i="7"/>
  <c r="G575" i="7"/>
  <c r="H575" i="7"/>
  <c r="I575" i="7"/>
  <c r="J575" i="7"/>
  <c r="C576" i="7"/>
  <c r="D576" i="7"/>
  <c r="P580" i="1" s="1"/>
  <c r="N580" i="1" s="1"/>
  <c r="F576" i="7"/>
  <c r="G576" i="7"/>
  <c r="H576" i="7"/>
  <c r="I576" i="7"/>
  <c r="J576" i="7"/>
  <c r="C577" i="7"/>
  <c r="D577" i="7"/>
  <c r="E577" i="7"/>
  <c r="F577" i="7"/>
  <c r="G577" i="7"/>
  <c r="H577" i="7"/>
  <c r="I577" i="7"/>
  <c r="J577" i="7"/>
  <c r="C578" i="7"/>
  <c r="D578" i="7"/>
  <c r="P582" i="1" s="1"/>
  <c r="N582" i="1" s="1"/>
  <c r="F578" i="7"/>
  <c r="G578" i="7"/>
  <c r="H578" i="7"/>
  <c r="I578" i="7"/>
  <c r="J578" i="7"/>
  <c r="C579" i="7"/>
  <c r="D579" i="7"/>
  <c r="P583" i="1" s="1"/>
  <c r="F579" i="7"/>
  <c r="G579" i="7"/>
  <c r="H579" i="7"/>
  <c r="I579" i="7"/>
  <c r="J579" i="7"/>
  <c r="C580" i="7"/>
  <c r="D580" i="7"/>
  <c r="P584" i="1" s="1"/>
  <c r="N584" i="1" s="1"/>
  <c r="F580" i="7"/>
  <c r="G580" i="7"/>
  <c r="H580" i="7"/>
  <c r="I580" i="7"/>
  <c r="J580" i="7"/>
  <c r="C581" i="7"/>
  <c r="D581" i="7"/>
  <c r="P585" i="1" s="1"/>
  <c r="N585" i="1" s="1"/>
  <c r="E581" i="7"/>
  <c r="F581" i="7"/>
  <c r="G581" i="7"/>
  <c r="H581" i="7"/>
  <c r="I581" i="7"/>
  <c r="J581" i="7"/>
  <c r="C582" i="7"/>
  <c r="D582" i="7"/>
  <c r="P586" i="1" s="1"/>
  <c r="N586" i="1" s="1"/>
  <c r="F582" i="7"/>
  <c r="G582" i="7"/>
  <c r="H582" i="7"/>
  <c r="I582" i="7"/>
  <c r="J582" i="7"/>
  <c r="C583" i="7"/>
  <c r="D583" i="7"/>
  <c r="P587" i="1" s="1"/>
  <c r="N587" i="1" s="1"/>
  <c r="F583" i="7"/>
  <c r="G583" i="7"/>
  <c r="H583" i="7"/>
  <c r="I583" i="7"/>
  <c r="J583" i="7"/>
  <c r="C584" i="7"/>
  <c r="D584" i="7"/>
  <c r="P588" i="1" s="1"/>
  <c r="N588" i="1" s="1"/>
  <c r="E584" i="7"/>
  <c r="F584" i="7"/>
  <c r="G584" i="7"/>
  <c r="H584" i="7"/>
  <c r="I584" i="7"/>
  <c r="J584" i="7"/>
  <c r="C585" i="7"/>
  <c r="D585" i="7"/>
  <c r="P589" i="1" s="1"/>
  <c r="E585" i="7"/>
  <c r="F585" i="7"/>
  <c r="G585" i="7"/>
  <c r="H585" i="7"/>
  <c r="I585" i="7"/>
  <c r="J585" i="7"/>
  <c r="C586" i="7"/>
  <c r="D586" i="7"/>
  <c r="P590" i="1" s="1"/>
  <c r="N590" i="1" s="1"/>
  <c r="F586" i="7"/>
  <c r="G586" i="7"/>
  <c r="H586" i="7"/>
  <c r="I586" i="7"/>
  <c r="J586" i="7"/>
  <c r="C587" i="7"/>
  <c r="D587" i="7"/>
  <c r="P591" i="1" s="1"/>
  <c r="E587" i="7"/>
  <c r="F587" i="7"/>
  <c r="G587" i="7"/>
  <c r="H587" i="7"/>
  <c r="I587" i="7"/>
  <c r="J587" i="7"/>
  <c r="C588" i="7"/>
  <c r="D588" i="7"/>
  <c r="P592" i="1" s="1"/>
  <c r="N592" i="1" s="1"/>
  <c r="F588" i="7"/>
  <c r="G588" i="7"/>
  <c r="H588" i="7"/>
  <c r="I588" i="7"/>
  <c r="J588" i="7"/>
  <c r="C589" i="7"/>
  <c r="D589" i="7"/>
  <c r="P593" i="1" s="1"/>
  <c r="N593" i="1" s="1"/>
  <c r="E589" i="7"/>
  <c r="F589" i="7"/>
  <c r="G589" i="7"/>
  <c r="H589" i="7"/>
  <c r="I589" i="7"/>
  <c r="J589" i="7"/>
  <c r="C590" i="7"/>
  <c r="D590" i="7"/>
  <c r="P594" i="1" s="1"/>
  <c r="N594" i="1" s="1"/>
  <c r="F590" i="7"/>
  <c r="G590" i="7"/>
  <c r="H590" i="7"/>
  <c r="I590" i="7"/>
  <c r="J590" i="7"/>
  <c r="C591" i="7"/>
  <c r="D591" i="7"/>
  <c r="P595" i="1" s="1"/>
  <c r="N595" i="1" s="1"/>
  <c r="F591" i="7"/>
  <c r="G591" i="7"/>
  <c r="H591" i="7"/>
  <c r="I591" i="7"/>
  <c r="J591" i="7"/>
  <c r="C592" i="7"/>
  <c r="D592" i="7"/>
  <c r="P596" i="1" s="1"/>
  <c r="N596" i="1" s="1"/>
  <c r="F592" i="7"/>
  <c r="G592" i="7"/>
  <c r="H592" i="7"/>
  <c r="I592" i="7"/>
  <c r="J592" i="7"/>
  <c r="C593" i="7"/>
  <c r="D593" i="7"/>
  <c r="E593" i="7"/>
  <c r="F593" i="7"/>
  <c r="G593" i="7"/>
  <c r="H593" i="7"/>
  <c r="I593" i="7"/>
  <c r="J593" i="7"/>
  <c r="C594" i="7"/>
  <c r="D594" i="7"/>
  <c r="P598" i="1" s="1"/>
  <c r="N598" i="1" s="1"/>
  <c r="F594" i="7"/>
  <c r="G594" i="7"/>
  <c r="H594" i="7"/>
  <c r="I594" i="7"/>
  <c r="J594" i="7"/>
  <c r="C595" i="7"/>
  <c r="D595" i="7"/>
  <c r="P599" i="1" s="1"/>
  <c r="F595" i="7"/>
  <c r="G595" i="7"/>
  <c r="H595" i="7"/>
  <c r="I595" i="7"/>
  <c r="J595" i="7"/>
  <c r="C596" i="7"/>
  <c r="D596" i="7"/>
  <c r="P600" i="1" s="1"/>
  <c r="N600" i="1" s="1"/>
  <c r="F596" i="7"/>
  <c r="G596" i="7"/>
  <c r="H596" i="7"/>
  <c r="I596" i="7"/>
  <c r="J596" i="7"/>
  <c r="C597" i="7"/>
  <c r="D597" i="7"/>
  <c r="P601" i="1" s="1"/>
  <c r="N601" i="1" s="1"/>
  <c r="E597" i="7"/>
  <c r="F597" i="7"/>
  <c r="G597" i="7"/>
  <c r="H597" i="7"/>
  <c r="I597" i="7"/>
  <c r="J597" i="7"/>
  <c r="C598" i="7"/>
  <c r="D598" i="7"/>
  <c r="P602" i="1" s="1"/>
  <c r="N602" i="1" s="1"/>
  <c r="F598" i="7"/>
  <c r="G598" i="7"/>
  <c r="H598" i="7"/>
  <c r="I598" i="7"/>
  <c r="J598" i="7"/>
  <c r="C599" i="7"/>
  <c r="D599" i="7"/>
  <c r="P603" i="1" s="1"/>
  <c r="N603" i="1" s="1"/>
  <c r="F599" i="7"/>
  <c r="G599" i="7"/>
  <c r="H599" i="7"/>
  <c r="I599" i="7"/>
  <c r="J599" i="7"/>
  <c r="C600" i="7"/>
  <c r="D600" i="7"/>
  <c r="P604" i="1" s="1"/>
  <c r="N604" i="1" s="1"/>
  <c r="F600" i="7"/>
  <c r="G600" i="7"/>
  <c r="H600" i="7"/>
  <c r="I600" i="7"/>
  <c r="J600" i="7"/>
  <c r="C601" i="7"/>
  <c r="D601" i="7"/>
  <c r="E601" i="7"/>
  <c r="F601" i="7"/>
  <c r="G601" i="7"/>
  <c r="H601" i="7"/>
  <c r="I601" i="7"/>
  <c r="J601" i="7"/>
  <c r="C602" i="7"/>
  <c r="D602" i="7"/>
  <c r="P606" i="1" s="1"/>
  <c r="N606" i="1" s="1"/>
  <c r="F602" i="7"/>
  <c r="G602" i="7"/>
  <c r="H602" i="7"/>
  <c r="I602" i="7"/>
  <c r="J602" i="7"/>
  <c r="C603" i="7"/>
  <c r="D603" i="7"/>
  <c r="P607" i="1" s="1"/>
  <c r="F603" i="7"/>
  <c r="G603" i="7"/>
  <c r="H603" i="7"/>
  <c r="I603" i="7"/>
  <c r="J603" i="7"/>
  <c r="C604" i="7"/>
  <c r="D604" i="7"/>
  <c r="P608" i="1" s="1"/>
  <c r="N608" i="1" s="1"/>
  <c r="F604" i="7"/>
  <c r="G604" i="7"/>
  <c r="H604" i="7"/>
  <c r="I604" i="7"/>
  <c r="J604" i="7"/>
  <c r="C605" i="7"/>
  <c r="D605" i="7"/>
  <c r="P609" i="1" s="1"/>
  <c r="N609" i="1" s="1"/>
  <c r="E605" i="7"/>
  <c r="F605" i="7"/>
  <c r="G605" i="7"/>
  <c r="H605" i="7"/>
  <c r="I605" i="7"/>
  <c r="J605" i="7"/>
  <c r="C606" i="7"/>
  <c r="D606" i="7"/>
  <c r="P610" i="1" s="1"/>
  <c r="N610" i="1" s="1"/>
  <c r="F606" i="7"/>
  <c r="G606" i="7"/>
  <c r="H606" i="7"/>
  <c r="I606" i="7"/>
  <c r="J606" i="7"/>
  <c r="C607" i="7"/>
  <c r="D607" i="7"/>
  <c r="P611" i="1" s="1"/>
  <c r="N611" i="1" s="1"/>
  <c r="F607" i="7"/>
  <c r="G607" i="7"/>
  <c r="H607" i="7"/>
  <c r="I607" i="7"/>
  <c r="J607" i="7"/>
  <c r="C608" i="7"/>
  <c r="D608" i="7"/>
  <c r="P612" i="1" s="1"/>
  <c r="N612" i="1" s="1"/>
  <c r="F608" i="7"/>
  <c r="G608" i="7"/>
  <c r="H608" i="7"/>
  <c r="I608" i="7"/>
  <c r="J608" i="7"/>
  <c r="C609" i="7"/>
  <c r="D609" i="7"/>
  <c r="E609" i="7"/>
  <c r="F609" i="7"/>
  <c r="G609" i="7"/>
  <c r="H609" i="7"/>
  <c r="I609" i="7"/>
  <c r="J609" i="7"/>
  <c r="C610" i="7"/>
  <c r="D610" i="7"/>
  <c r="P614" i="1" s="1"/>
  <c r="N614" i="1" s="1"/>
  <c r="F610" i="7"/>
  <c r="G610" i="7"/>
  <c r="H610" i="7"/>
  <c r="I610" i="7"/>
  <c r="J610" i="7"/>
  <c r="C611" i="7"/>
  <c r="D611" i="7"/>
  <c r="P615" i="1" s="1"/>
  <c r="F611" i="7"/>
  <c r="G611" i="7"/>
  <c r="H611" i="7"/>
  <c r="I611" i="7"/>
  <c r="J611" i="7"/>
  <c r="C612" i="7"/>
  <c r="D612" i="7"/>
  <c r="P616" i="1" s="1"/>
  <c r="N616" i="1" s="1"/>
  <c r="E612" i="7"/>
  <c r="F612" i="7"/>
  <c r="G612" i="7"/>
  <c r="H612" i="7"/>
  <c r="I612" i="7"/>
  <c r="J612" i="7"/>
  <c r="C613" i="7"/>
  <c r="D613" i="7"/>
  <c r="P617" i="1" s="1"/>
  <c r="N617" i="1" s="1"/>
  <c r="E613" i="7"/>
  <c r="F613" i="7"/>
  <c r="G613" i="7"/>
  <c r="H613" i="7"/>
  <c r="I613" i="7"/>
  <c r="J613" i="7"/>
  <c r="C614" i="7"/>
  <c r="D614" i="7"/>
  <c r="F614" i="7"/>
  <c r="G614" i="7"/>
  <c r="H614" i="7"/>
  <c r="P618" i="1" s="1"/>
  <c r="N618" i="1" s="1"/>
  <c r="I614" i="7"/>
  <c r="J614" i="7"/>
  <c r="C615" i="7"/>
  <c r="D615" i="7"/>
  <c r="F615" i="7"/>
  <c r="G615" i="7"/>
  <c r="H615" i="7"/>
  <c r="P619" i="1" s="1"/>
  <c r="N619" i="1" s="1"/>
  <c r="I615" i="7"/>
  <c r="J615" i="7"/>
  <c r="C616" i="7"/>
  <c r="D616" i="7"/>
  <c r="F616" i="7"/>
  <c r="G616" i="7"/>
  <c r="H616" i="7"/>
  <c r="P620" i="1" s="1"/>
  <c r="N620" i="1" s="1"/>
  <c r="I616" i="7"/>
  <c r="J616" i="7"/>
  <c r="C617" i="7"/>
  <c r="D617" i="7"/>
  <c r="E617" i="7"/>
  <c r="F617" i="7"/>
  <c r="G617" i="7"/>
  <c r="H617" i="7"/>
  <c r="P621" i="1" s="1"/>
  <c r="N621" i="1" s="1"/>
  <c r="I617" i="7"/>
  <c r="J617" i="7"/>
  <c r="C618" i="7"/>
  <c r="D618" i="7"/>
  <c r="F618" i="7"/>
  <c r="G618" i="7"/>
  <c r="H618" i="7"/>
  <c r="P622" i="1" s="1"/>
  <c r="N622" i="1" s="1"/>
  <c r="I618" i="7"/>
  <c r="J618" i="7"/>
  <c r="C619" i="7"/>
  <c r="D619" i="7"/>
  <c r="F619" i="7"/>
  <c r="G619" i="7"/>
  <c r="H619" i="7"/>
  <c r="P623" i="1" s="1"/>
  <c r="I619" i="7"/>
  <c r="J619" i="7"/>
  <c r="C620" i="7"/>
  <c r="D620" i="7"/>
  <c r="F620" i="7"/>
  <c r="G620" i="7"/>
  <c r="H620" i="7"/>
  <c r="P624" i="1" s="1"/>
  <c r="N624" i="1" s="1"/>
  <c r="I620" i="7"/>
  <c r="J620" i="7"/>
  <c r="C621" i="7"/>
  <c r="D621" i="7"/>
  <c r="E621" i="7"/>
  <c r="F621" i="7"/>
  <c r="G621" i="7"/>
  <c r="H621" i="7"/>
  <c r="P625" i="1" s="1"/>
  <c r="I621" i="7"/>
  <c r="J621" i="7"/>
  <c r="C622" i="7"/>
  <c r="D622" i="7"/>
  <c r="F622" i="7"/>
  <c r="G622" i="7"/>
  <c r="H622" i="7"/>
  <c r="I622" i="7"/>
  <c r="J622" i="7"/>
  <c r="C623" i="7"/>
  <c r="D623" i="7"/>
  <c r="F623" i="7"/>
  <c r="G623" i="7"/>
  <c r="H623" i="7"/>
  <c r="P627" i="1" s="1"/>
  <c r="I623" i="7"/>
  <c r="J623" i="7"/>
  <c r="C624" i="7"/>
  <c r="D624" i="7"/>
  <c r="F624" i="7"/>
  <c r="G624" i="7"/>
  <c r="H624" i="7"/>
  <c r="P628" i="1" s="1"/>
  <c r="N628" i="1" s="1"/>
  <c r="I624" i="7"/>
  <c r="J624" i="7"/>
  <c r="C625" i="7"/>
  <c r="D625" i="7"/>
  <c r="E625" i="7"/>
  <c r="F625" i="7"/>
  <c r="G625" i="7"/>
  <c r="H625" i="7"/>
  <c r="P629" i="1" s="1"/>
  <c r="N629" i="1" s="1"/>
  <c r="I625" i="7"/>
  <c r="J625" i="7"/>
  <c r="C626" i="7"/>
  <c r="D626" i="7"/>
  <c r="F626" i="7"/>
  <c r="G626" i="7"/>
  <c r="H626" i="7"/>
  <c r="P630" i="1" s="1"/>
  <c r="N630" i="1" s="1"/>
  <c r="I626" i="7"/>
  <c r="J626" i="7"/>
  <c r="C627" i="7"/>
  <c r="D627" i="7"/>
  <c r="F627" i="7"/>
  <c r="G627" i="7"/>
  <c r="H627" i="7"/>
  <c r="P631" i="1" s="1"/>
  <c r="N631" i="1" s="1"/>
  <c r="I627" i="7"/>
  <c r="J627" i="7"/>
  <c r="C628" i="7"/>
  <c r="D628" i="7"/>
  <c r="F628" i="7"/>
  <c r="G628" i="7"/>
  <c r="H628" i="7"/>
  <c r="P632" i="1" s="1"/>
  <c r="N632" i="1" s="1"/>
  <c r="I628" i="7"/>
  <c r="J628" i="7"/>
  <c r="C629" i="7"/>
  <c r="D629" i="7"/>
  <c r="E629" i="7"/>
  <c r="F629" i="7"/>
  <c r="G629" i="7"/>
  <c r="H629" i="7"/>
  <c r="P633" i="1" s="1"/>
  <c r="I629" i="7"/>
  <c r="J629" i="7"/>
  <c r="C630" i="7"/>
  <c r="D630" i="7"/>
  <c r="F630" i="7"/>
  <c r="G630" i="7"/>
  <c r="H630" i="7"/>
  <c r="I630" i="7"/>
  <c r="J630" i="7"/>
  <c r="C631" i="7"/>
  <c r="D631" i="7"/>
  <c r="F631" i="7"/>
  <c r="G631" i="7"/>
  <c r="H631" i="7"/>
  <c r="P635" i="1" s="1"/>
  <c r="I631" i="7"/>
  <c r="J631" i="7"/>
  <c r="C632" i="7"/>
  <c r="D632" i="7"/>
  <c r="F632" i="7"/>
  <c r="G632" i="7"/>
  <c r="H632" i="7"/>
  <c r="P636" i="1" s="1"/>
  <c r="N636" i="1" s="1"/>
  <c r="I632" i="7"/>
  <c r="J632" i="7"/>
  <c r="C633" i="7"/>
  <c r="D633" i="7"/>
  <c r="E633" i="7"/>
  <c r="F633" i="7"/>
  <c r="G633" i="7"/>
  <c r="H633" i="7"/>
  <c r="P637" i="1" s="1"/>
  <c r="N637" i="1" s="1"/>
  <c r="I633" i="7"/>
  <c r="J633" i="7"/>
  <c r="C634" i="7"/>
  <c r="D634" i="7"/>
  <c r="F634" i="7"/>
  <c r="G634" i="7"/>
  <c r="H634" i="7"/>
  <c r="P638" i="1" s="1"/>
  <c r="N638" i="1" s="1"/>
  <c r="I634" i="7"/>
  <c r="J634" i="7"/>
  <c r="C635" i="7"/>
  <c r="D635" i="7"/>
  <c r="F635" i="7"/>
  <c r="G635" i="7"/>
  <c r="H635" i="7"/>
  <c r="P639" i="1" s="1"/>
  <c r="N639" i="1" s="1"/>
  <c r="I635" i="7"/>
  <c r="J635" i="7"/>
  <c r="C636" i="7"/>
  <c r="D636" i="7"/>
  <c r="F636" i="7"/>
  <c r="G636" i="7"/>
  <c r="H636" i="7"/>
  <c r="P640" i="1" s="1"/>
  <c r="N640" i="1" s="1"/>
  <c r="I636" i="7"/>
  <c r="J636" i="7"/>
  <c r="C637" i="7"/>
  <c r="D637" i="7"/>
  <c r="E637" i="7"/>
  <c r="F637" i="7"/>
  <c r="G637" i="7"/>
  <c r="H637" i="7"/>
  <c r="P641" i="1" s="1"/>
  <c r="I637" i="7"/>
  <c r="J637" i="7"/>
  <c r="C638" i="7"/>
  <c r="D638" i="7"/>
  <c r="F638" i="7"/>
  <c r="G638" i="7"/>
  <c r="H638" i="7"/>
  <c r="I638" i="7"/>
  <c r="J638" i="7"/>
  <c r="C639" i="7"/>
  <c r="D639" i="7"/>
  <c r="F639" i="7"/>
  <c r="G639" i="7"/>
  <c r="H639" i="7"/>
  <c r="P643" i="1" s="1"/>
  <c r="I639" i="7"/>
  <c r="J639" i="7"/>
  <c r="C640" i="7"/>
  <c r="D640" i="7"/>
  <c r="F640" i="7"/>
  <c r="G640" i="7"/>
  <c r="H640" i="7"/>
  <c r="P644" i="1" s="1"/>
  <c r="N644" i="1" s="1"/>
  <c r="I640" i="7"/>
  <c r="J640" i="7"/>
  <c r="C641" i="7"/>
  <c r="D641" i="7"/>
  <c r="E641" i="7"/>
  <c r="F641" i="7"/>
  <c r="G641" i="7"/>
  <c r="H641" i="7"/>
  <c r="P645" i="1" s="1"/>
  <c r="N645" i="1" s="1"/>
  <c r="I641" i="7"/>
  <c r="J641" i="7"/>
  <c r="C642" i="7"/>
  <c r="D642" i="7"/>
  <c r="F642" i="7"/>
  <c r="G642" i="7"/>
  <c r="H642" i="7"/>
  <c r="P646" i="1" s="1"/>
  <c r="N646" i="1" s="1"/>
  <c r="I642" i="7"/>
  <c r="J642" i="7"/>
  <c r="C643" i="7"/>
  <c r="D643" i="7"/>
  <c r="F643" i="7"/>
  <c r="G643" i="7"/>
  <c r="H643" i="7"/>
  <c r="P647" i="1" s="1"/>
  <c r="N647" i="1" s="1"/>
  <c r="I643" i="7"/>
  <c r="J643" i="7"/>
  <c r="C644" i="7"/>
  <c r="D644" i="7"/>
  <c r="E644" i="7"/>
  <c r="F644" i="7"/>
  <c r="G644" i="7"/>
  <c r="H644" i="7"/>
  <c r="P648" i="1" s="1"/>
  <c r="N648" i="1" s="1"/>
  <c r="I644" i="7"/>
  <c r="J644" i="7"/>
  <c r="C645" i="7"/>
  <c r="D645" i="7"/>
  <c r="E645" i="7"/>
  <c r="F645" i="7"/>
  <c r="G645" i="7"/>
  <c r="H645" i="7"/>
  <c r="P649" i="1" s="1"/>
  <c r="I645" i="7"/>
  <c r="J645" i="7"/>
  <c r="C646" i="7"/>
  <c r="D646" i="7"/>
  <c r="F646" i="7"/>
  <c r="G646" i="7"/>
  <c r="H646" i="7"/>
  <c r="I646" i="7"/>
  <c r="J646" i="7"/>
  <c r="C647" i="7"/>
  <c r="D647" i="7"/>
  <c r="F647" i="7"/>
  <c r="G647" i="7"/>
  <c r="H647" i="7"/>
  <c r="P651" i="1" s="1"/>
  <c r="I647" i="7"/>
  <c r="J647" i="7"/>
  <c r="C648" i="7"/>
  <c r="D648" i="7"/>
  <c r="F648" i="7"/>
  <c r="G648" i="7"/>
  <c r="H648" i="7"/>
  <c r="P652" i="1" s="1"/>
  <c r="N652" i="1" s="1"/>
  <c r="I648" i="7"/>
  <c r="J648" i="7"/>
  <c r="C649" i="7"/>
  <c r="D649" i="7"/>
  <c r="E649" i="7"/>
  <c r="F649" i="7"/>
  <c r="G649" i="7"/>
  <c r="H649" i="7"/>
  <c r="P653" i="1" s="1"/>
  <c r="N653" i="1" s="1"/>
  <c r="I649" i="7"/>
  <c r="J649" i="7"/>
  <c r="C650" i="7"/>
  <c r="D650" i="7"/>
  <c r="F650" i="7"/>
  <c r="G650" i="7"/>
  <c r="H650" i="7"/>
  <c r="P654" i="1" s="1"/>
  <c r="N654" i="1" s="1"/>
  <c r="I650" i="7"/>
  <c r="J650" i="7"/>
  <c r="C651" i="7"/>
  <c r="D651" i="7"/>
  <c r="E651" i="7"/>
  <c r="F651" i="7"/>
  <c r="G651" i="7"/>
  <c r="H651" i="7"/>
  <c r="P655" i="1" s="1"/>
  <c r="N655" i="1" s="1"/>
  <c r="I651" i="7"/>
  <c r="J651" i="7"/>
  <c r="C652" i="7"/>
  <c r="D652" i="7"/>
  <c r="E652" i="7"/>
  <c r="F652" i="7"/>
  <c r="G652" i="7"/>
  <c r="H652" i="7"/>
  <c r="P656" i="1" s="1"/>
  <c r="N656" i="1" s="1"/>
  <c r="I652" i="7"/>
  <c r="J652" i="7"/>
  <c r="C653" i="7"/>
  <c r="D653" i="7"/>
  <c r="E653" i="7"/>
  <c r="F653" i="7"/>
  <c r="G653" i="7"/>
  <c r="H653" i="7"/>
  <c r="P657" i="1" s="1"/>
  <c r="I653" i="7"/>
  <c r="J653" i="7"/>
  <c r="C654" i="7"/>
  <c r="D654" i="7"/>
  <c r="F654" i="7"/>
  <c r="G654" i="7"/>
  <c r="H654" i="7"/>
  <c r="I654" i="7"/>
  <c r="J654" i="7"/>
  <c r="C655" i="7"/>
  <c r="D655" i="7"/>
  <c r="F655" i="7"/>
  <c r="G655" i="7"/>
  <c r="H655" i="7"/>
  <c r="P659" i="1" s="1"/>
  <c r="I655" i="7"/>
  <c r="J655" i="7"/>
  <c r="C656" i="7"/>
  <c r="D656" i="7"/>
  <c r="F656" i="7"/>
  <c r="G656" i="7"/>
  <c r="H656" i="7"/>
  <c r="P660" i="1" s="1"/>
  <c r="N660" i="1" s="1"/>
  <c r="I656" i="7"/>
  <c r="J656" i="7"/>
  <c r="C657" i="7"/>
  <c r="D657" i="7"/>
  <c r="E657" i="7"/>
  <c r="F657" i="7"/>
  <c r="G657" i="7"/>
  <c r="H657" i="7"/>
  <c r="P661" i="1" s="1"/>
  <c r="N661" i="1" s="1"/>
  <c r="I657" i="7"/>
  <c r="J657" i="7"/>
  <c r="C658" i="7"/>
  <c r="D658" i="7"/>
  <c r="F658" i="7"/>
  <c r="G658" i="7"/>
  <c r="H658" i="7"/>
  <c r="P662" i="1" s="1"/>
  <c r="N662" i="1" s="1"/>
  <c r="I658" i="7"/>
  <c r="J658" i="7"/>
  <c r="C659" i="7"/>
  <c r="D659" i="7"/>
  <c r="F659" i="7"/>
  <c r="G659" i="7"/>
  <c r="H659" i="7"/>
  <c r="P663" i="1" s="1"/>
  <c r="N663" i="1" s="1"/>
  <c r="I659" i="7"/>
  <c r="J659" i="7"/>
  <c r="C660" i="7"/>
  <c r="D660" i="7"/>
  <c r="F660" i="7"/>
  <c r="G660" i="7"/>
  <c r="H660" i="7"/>
  <c r="P664" i="1" s="1"/>
  <c r="N664" i="1" s="1"/>
  <c r="I660" i="7"/>
  <c r="J660" i="7"/>
  <c r="C661" i="7"/>
  <c r="D661" i="7"/>
  <c r="E661" i="7"/>
  <c r="F661" i="7"/>
  <c r="G661" i="7"/>
  <c r="H661" i="7"/>
  <c r="P665" i="1" s="1"/>
  <c r="I661" i="7"/>
  <c r="J661" i="7"/>
  <c r="C662" i="7"/>
  <c r="D662" i="7"/>
  <c r="F662" i="7"/>
  <c r="G662" i="7"/>
  <c r="H662" i="7"/>
  <c r="I662" i="7"/>
  <c r="J662" i="7"/>
  <c r="C663" i="7"/>
  <c r="D663" i="7"/>
  <c r="F663" i="7"/>
  <c r="G663" i="7"/>
  <c r="H663" i="7"/>
  <c r="P667" i="1" s="1"/>
  <c r="I663" i="7"/>
  <c r="J663" i="7"/>
  <c r="C664" i="7"/>
  <c r="D664" i="7"/>
  <c r="F664" i="7"/>
  <c r="G664" i="7"/>
  <c r="H664" i="7"/>
  <c r="P668" i="1" s="1"/>
  <c r="N668" i="1" s="1"/>
  <c r="I664" i="7"/>
  <c r="J664" i="7"/>
  <c r="C665" i="7"/>
  <c r="D665" i="7"/>
  <c r="E665" i="7"/>
  <c r="F665" i="7"/>
  <c r="G665" i="7"/>
  <c r="H665" i="7"/>
  <c r="P669" i="1" s="1"/>
  <c r="N669" i="1" s="1"/>
  <c r="I665" i="7"/>
  <c r="J665" i="7"/>
  <c r="C666" i="7"/>
  <c r="D666" i="7"/>
  <c r="F666" i="7"/>
  <c r="G666" i="7"/>
  <c r="H666" i="7"/>
  <c r="P670" i="1" s="1"/>
  <c r="N670" i="1" s="1"/>
  <c r="I666" i="7"/>
  <c r="J666" i="7"/>
  <c r="C667" i="7"/>
  <c r="D667" i="7"/>
  <c r="F667" i="7"/>
  <c r="G667" i="7"/>
  <c r="H667" i="7"/>
  <c r="P671" i="1" s="1"/>
  <c r="N671" i="1" s="1"/>
  <c r="I667" i="7"/>
  <c r="J667" i="7"/>
  <c r="C668" i="7"/>
  <c r="D668" i="7"/>
  <c r="F668" i="7"/>
  <c r="G668" i="7"/>
  <c r="H668" i="7"/>
  <c r="P672" i="1" s="1"/>
  <c r="N672" i="1" s="1"/>
  <c r="I668" i="7"/>
  <c r="J668" i="7"/>
  <c r="C669" i="7"/>
  <c r="D669" i="7"/>
  <c r="E669" i="7"/>
  <c r="F669" i="7"/>
  <c r="G669" i="7"/>
  <c r="H669" i="7"/>
  <c r="P673" i="1" s="1"/>
  <c r="I669" i="7"/>
  <c r="J669" i="7"/>
  <c r="C670" i="7"/>
  <c r="D670" i="7"/>
  <c r="F670" i="7"/>
  <c r="G670" i="7"/>
  <c r="H670" i="7"/>
  <c r="I670" i="7"/>
  <c r="J670" i="7"/>
  <c r="C671" i="7"/>
  <c r="D671" i="7"/>
  <c r="F671" i="7"/>
  <c r="G671" i="7"/>
  <c r="H671" i="7"/>
  <c r="P675" i="1" s="1"/>
  <c r="I671" i="7"/>
  <c r="J671" i="7"/>
  <c r="C672" i="7"/>
  <c r="D672" i="7"/>
  <c r="F672" i="7"/>
  <c r="G672" i="7"/>
  <c r="H672" i="7"/>
  <c r="P676" i="1" s="1"/>
  <c r="N676" i="1" s="1"/>
  <c r="I672" i="7"/>
  <c r="J672" i="7"/>
  <c r="C673" i="7"/>
  <c r="D673" i="7"/>
  <c r="E673" i="7"/>
  <c r="F673" i="7"/>
  <c r="G673" i="7"/>
  <c r="H673" i="7"/>
  <c r="P677" i="1" s="1"/>
  <c r="N677" i="1" s="1"/>
  <c r="I673" i="7"/>
  <c r="J673" i="7"/>
  <c r="C674" i="7"/>
  <c r="D674" i="7"/>
  <c r="F674" i="7"/>
  <c r="G674" i="7"/>
  <c r="H674" i="7"/>
  <c r="P678" i="1" s="1"/>
  <c r="N678" i="1" s="1"/>
  <c r="I674" i="7"/>
  <c r="J674" i="7"/>
  <c r="C675" i="7"/>
  <c r="D675" i="7"/>
  <c r="F675" i="7"/>
  <c r="G675" i="7"/>
  <c r="H675" i="7"/>
  <c r="P679" i="1" s="1"/>
  <c r="N679" i="1" s="1"/>
  <c r="I675" i="7"/>
  <c r="J675" i="7"/>
  <c r="C676" i="7"/>
  <c r="D676" i="7"/>
  <c r="F676" i="7"/>
  <c r="G676" i="7"/>
  <c r="H676" i="7"/>
  <c r="P680" i="1" s="1"/>
  <c r="N680" i="1" s="1"/>
  <c r="I676" i="7"/>
  <c r="J676" i="7"/>
  <c r="C677" i="7"/>
  <c r="D677" i="7"/>
  <c r="E677" i="7"/>
  <c r="F677" i="7"/>
  <c r="G677" i="7"/>
  <c r="H677" i="7"/>
  <c r="P681" i="1" s="1"/>
  <c r="I677" i="7"/>
  <c r="J677" i="7"/>
  <c r="C678" i="7"/>
  <c r="D678" i="7"/>
  <c r="F678" i="7"/>
  <c r="G678" i="7"/>
  <c r="H678" i="7"/>
  <c r="I678" i="7"/>
  <c r="J678" i="7"/>
  <c r="C679" i="7"/>
  <c r="D679" i="7"/>
  <c r="F679" i="7"/>
  <c r="G679" i="7"/>
  <c r="H679" i="7"/>
  <c r="P683" i="1" s="1"/>
  <c r="I679" i="7"/>
  <c r="J679" i="7"/>
  <c r="C680" i="7"/>
  <c r="D680" i="7"/>
  <c r="F680" i="7"/>
  <c r="G680" i="7"/>
  <c r="H680" i="7"/>
  <c r="P684" i="1" s="1"/>
  <c r="N684" i="1" s="1"/>
  <c r="I680" i="7"/>
  <c r="J680" i="7"/>
  <c r="C681" i="7"/>
  <c r="D681" i="7"/>
  <c r="E681" i="7"/>
  <c r="F681" i="7"/>
  <c r="G681" i="7"/>
  <c r="H681" i="7"/>
  <c r="P685" i="1" s="1"/>
  <c r="N685" i="1" s="1"/>
  <c r="I681" i="7"/>
  <c r="J681" i="7"/>
  <c r="C682" i="7"/>
  <c r="D682" i="7"/>
  <c r="F682" i="7"/>
  <c r="G682" i="7"/>
  <c r="H682" i="7"/>
  <c r="P686" i="1" s="1"/>
  <c r="N686" i="1" s="1"/>
  <c r="I682" i="7"/>
  <c r="J682" i="7"/>
  <c r="C683" i="7"/>
  <c r="D683" i="7"/>
  <c r="F683" i="7"/>
  <c r="G683" i="7"/>
  <c r="H683" i="7"/>
  <c r="P687" i="1" s="1"/>
  <c r="N687" i="1" s="1"/>
  <c r="I683" i="7"/>
  <c r="J683" i="7"/>
  <c r="C684" i="7"/>
  <c r="D684" i="7"/>
  <c r="E684" i="7"/>
  <c r="F684" i="7"/>
  <c r="G684" i="7"/>
  <c r="H684" i="7"/>
  <c r="P688" i="1" s="1"/>
  <c r="N688" i="1" s="1"/>
  <c r="I684" i="7"/>
  <c r="J684" i="7"/>
  <c r="C685" i="7"/>
  <c r="D685" i="7"/>
  <c r="E685" i="7"/>
  <c r="F685" i="7"/>
  <c r="G685" i="7"/>
  <c r="H685" i="7"/>
  <c r="P689" i="1" s="1"/>
  <c r="I685" i="7"/>
  <c r="J685" i="7"/>
  <c r="C686" i="7"/>
  <c r="D686" i="7"/>
  <c r="F686" i="7"/>
  <c r="G686" i="7"/>
  <c r="H686" i="7"/>
  <c r="I686" i="7"/>
  <c r="J686" i="7"/>
  <c r="C687" i="7"/>
  <c r="D687" i="7"/>
  <c r="F687" i="7"/>
  <c r="G687" i="7"/>
  <c r="H687" i="7"/>
  <c r="P691" i="1" s="1"/>
  <c r="I687" i="7"/>
  <c r="J687" i="7"/>
  <c r="C688" i="7"/>
  <c r="D688" i="7"/>
  <c r="F688" i="7"/>
  <c r="G688" i="7"/>
  <c r="H688" i="7"/>
  <c r="P692" i="1" s="1"/>
  <c r="N692" i="1" s="1"/>
  <c r="I688" i="7"/>
  <c r="J688" i="7"/>
  <c r="C689" i="7"/>
  <c r="D689" i="7"/>
  <c r="E689" i="7"/>
  <c r="F689" i="7"/>
  <c r="G689" i="7"/>
  <c r="H689" i="7"/>
  <c r="P693" i="1" s="1"/>
  <c r="N693" i="1" s="1"/>
  <c r="I689" i="7"/>
  <c r="J689" i="7"/>
  <c r="C690" i="7"/>
  <c r="D690" i="7"/>
  <c r="F690" i="7"/>
  <c r="G690" i="7"/>
  <c r="H690" i="7"/>
  <c r="P694" i="1" s="1"/>
  <c r="N694" i="1" s="1"/>
  <c r="I690" i="7"/>
  <c r="J690" i="7"/>
  <c r="C691" i="7"/>
  <c r="D691" i="7"/>
  <c r="F691" i="7"/>
  <c r="G691" i="7"/>
  <c r="H691" i="7"/>
  <c r="P695" i="1" s="1"/>
  <c r="N695" i="1" s="1"/>
  <c r="I691" i="7"/>
  <c r="J691" i="7"/>
  <c r="C692" i="7"/>
  <c r="D692" i="7"/>
  <c r="F692" i="7"/>
  <c r="G692" i="7"/>
  <c r="H692" i="7"/>
  <c r="P696" i="1" s="1"/>
  <c r="N696" i="1" s="1"/>
  <c r="I692" i="7"/>
  <c r="J692" i="7"/>
  <c r="C693" i="7"/>
  <c r="D693" i="7"/>
  <c r="E693" i="7"/>
  <c r="F693" i="7"/>
  <c r="G693" i="7"/>
  <c r="H693" i="7"/>
  <c r="P697" i="1" s="1"/>
  <c r="I693" i="7"/>
  <c r="J693" i="7"/>
  <c r="C694" i="7"/>
  <c r="D694" i="7"/>
  <c r="F694" i="7"/>
  <c r="G694" i="7"/>
  <c r="H694" i="7"/>
  <c r="P698" i="1" s="1"/>
  <c r="N698" i="1" s="1"/>
  <c r="I694" i="7"/>
  <c r="J694" i="7"/>
  <c r="C695" i="7"/>
  <c r="D695" i="7"/>
  <c r="F695" i="7"/>
  <c r="G695" i="7"/>
  <c r="H695" i="7"/>
  <c r="P699" i="1" s="1"/>
  <c r="I695" i="7"/>
  <c r="J695" i="7"/>
  <c r="C696" i="7"/>
  <c r="D696" i="7"/>
  <c r="F696" i="7"/>
  <c r="G696" i="7"/>
  <c r="H696" i="7"/>
  <c r="P700" i="1" s="1"/>
  <c r="N700" i="1" s="1"/>
  <c r="I696" i="7"/>
  <c r="J696" i="7"/>
  <c r="C697" i="7"/>
  <c r="D697" i="7"/>
  <c r="E697" i="7"/>
  <c r="F697" i="7"/>
  <c r="G697" i="7"/>
  <c r="H697" i="7"/>
  <c r="P701" i="1" s="1"/>
  <c r="N701" i="1" s="1"/>
  <c r="I697" i="7"/>
  <c r="J697" i="7"/>
  <c r="C698" i="7"/>
  <c r="D698" i="7"/>
  <c r="F698" i="7"/>
  <c r="G698" i="7"/>
  <c r="H698" i="7"/>
  <c r="P702" i="1" s="1"/>
  <c r="N702" i="1" s="1"/>
  <c r="I698" i="7"/>
  <c r="J698" i="7"/>
  <c r="C699" i="7"/>
  <c r="D699" i="7"/>
  <c r="F699" i="7"/>
  <c r="G699" i="7"/>
  <c r="H699" i="7"/>
  <c r="P703" i="1" s="1"/>
  <c r="N703" i="1" s="1"/>
  <c r="I699" i="7"/>
  <c r="J699" i="7"/>
  <c r="C700" i="7"/>
  <c r="D700" i="7"/>
  <c r="F700" i="7"/>
  <c r="G700" i="7"/>
  <c r="H700" i="7"/>
  <c r="P704" i="1" s="1"/>
  <c r="N704" i="1" s="1"/>
  <c r="I700" i="7"/>
  <c r="J700" i="7"/>
  <c r="C701" i="7"/>
  <c r="D701" i="7"/>
  <c r="E701" i="7"/>
  <c r="F701" i="7"/>
  <c r="G701" i="7"/>
  <c r="H701" i="7"/>
  <c r="P705" i="1" s="1"/>
  <c r="I701" i="7"/>
  <c r="J701" i="7"/>
  <c r="C702" i="7"/>
  <c r="D702" i="7"/>
  <c r="F702" i="7"/>
  <c r="G702" i="7"/>
  <c r="H702" i="7"/>
  <c r="I702" i="7"/>
  <c r="J702" i="7"/>
  <c r="C703" i="7"/>
  <c r="D703" i="7"/>
  <c r="F703" i="7"/>
  <c r="G703" i="7"/>
  <c r="H703" i="7"/>
  <c r="P707" i="1" s="1"/>
  <c r="I703" i="7"/>
  <c r="J703" i="7"/>
  <c r="C704" i="7"/>
  <c r="D704" i="7"/>
  <c r="F704" i="7"/>
  <c r="G704" i="7"/>
  <c r="H704" i="7"/>
  <c r="P708" i="1" s="1"/>
  <c r="N708" i="1" s="1"/>
  <c r="I704" i="7"/>
  <c r="J704" i="7"/>
  <c r="C705" i="7"/>
  <c r="D705" i="7"/>
  <c r="E705" i="7"/>
  <c r="F705" i="7"/>
  <c r="G705" i="7"/>
  <c r="H705" i="7"/>
  <c r="P709" i="1" s="1"/>
  <c r="N709" i="1" s="1"/>
  <c r="I705" i="7"/>
  <c r="J705" i="7"/>
  <c r="C706" i="7"/>
  <c r="D706" i="7"/>
  <c r="F706" i="7"/>
  <c r="G706" i="7"/>
  <c r="H706" i="7"/>
  <c r="P710" i="1" s="1"/>
  <c r="N710" i="1" s="1"/>
  <c r="I706" i="7"/>
  <c r="J706" i="7"/>
  <c r="C707" i="7"/>
  <c r="D707" i="7"/>
  <c r="F707" i="7"/>
  <c r="G707" i="7"/>
  <c r="H707" i="7"/>
  <c r="P711" i="1" s="1"/>
  <c r="N711" i="1" s="1"/>
  <c r="I707" i="7"/>
  <c r="J707" i="7"/>
  <c r="C708" i="7"/>
  <c r="D708" i="7"/>
  <c r="F708" i="7"/>
  <c r="G708" i="7"/>
  <c r="H708" i="7"/>
  <c r="P712" i="1" s="1"/>
  <c r="N712" i="1" s="1"/>
  <c r="I708" i="7"/>
  <c r="J708" i="7"/>
  <c r="C709" i="7"/>
  <c r="D709" i="7"/>
  <c r="E709" i="7"/>
  <c r="F709" i="7"/>
  <c r="G709" i="7"/>
  <c r="H709" i="7"/>
  <c r="P713" i="1" s="1"/>
  <c r="I709" i="7"/>
  <c r="J709" i="7"/>
  <c r="C710" i="7"/>
  <c r="D710" i="7"/>
  <c r="F710" i="7"/>
  <c r="G710" i="7"/>
  <c r="H710" i="7"/>
  <c r="I710" i="7"/>
  <c r="J710" i="7"/>
  <c r="C711" i="7"/>
  <c r="D711" i="7"/>
  <c r="F711" i="7"/>
  <c r="G711" i="7"/>
  <c r="H711" i="7"/>
  <c r="P715" i="1" s="1"/>
  <c r="I711" i="7"/>
  <c r="J711" i="7"/>
  <c r="C712" i="7"/>
  <c r="D712" i="7"/>
  <c r="F712" i="7"/>
  <c r="G712" i="7"/>
  <c r="H712" i="7"/>
  <c r="P716" i="1" s="1"/>
  <c r="N716" i="1" s="1"/>
  <c r="I712" i="7"/>
  <c r="J712" i="7"/>
  <c r="D8" i="7"/>
  <c r="C8" i="7"/>
  <c r="P12" i="1" s="1"/>
  <c r="AV5"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V110" i="7"/>
  <c r="AV111" i="7"/>
  <c r="AV112" i="7"/>
  <c r="AV113" i="7"/>
  <c r="AV114" i="7"/>
  <c r="AV115" i="7"/>
  <c r="AV116" i="7"/>
  <c r="AV117" i="7"/>
  <c r="AV118" i="7"/>
  <c r="AV119" i="7"/>
  <c r="AV120" i="7"/>
  <c r="AV121" i="7"/>
  <c r="AV122" i="7"/>
  <c r="AV123" i="7"/>
  <c r="AV124" i="7"/>
  <c r="AV125" i="7"/>
  <c r="AV126" i="7"/>
  <c r="AV127" i="7"/>
  <c r="AV128" i="7"/>
  <c r="AV129" i="7"/>
  <c r="AV130" i="7"/>
  <c r="AV131" i="7"/>
  <c r="AV132" i="7"/>
  <c r="AV133" i="7"/>
  <c r="AV134" i="7"/>
  <c r="AV135" i="7"/>
  <c r="AV136" i="7"/>
  <c r="AV137" i="7"/>
  <c r="AV138" i="7"/>
  <c r="AV139" i="7"/>
  <c r="AV140" i="7"/>
  <c r="AV141" i="7"/>
  <c r="AV142" i="7"/>
  <c r="AV143" i="7"/>
  <c r="AV144" i="7"/>
  <c r="AV145" i="7"/>
  <c r="AV146" i="7"/>
  <c r="AV147" i="7"/>
  <c r="AV148" i="7"/>
  <c r="AV149" i="7"/>
  <c r="AV150" i="7"/>
  <c r="AV151" i="7"/>
  <c r="AV152" i="7"/>
  <c r="AV153" i="7"/>
  <c r="AV154" i="7"/>
  <c r="AV155" i="7"/>
  <c r="AV156" i="7"/>
  <c r="AV157" i="7"/>
  <c r="AV158" i="7"/>
  <c r="AV159" i="7"/>
  <c r="AV160" i="7"/>
  <c r="AV161" i="7"/>
  <c r="AV162" i="7"/>
  <c r="AV163" i="7"/>
  <c r="AV164" i="7"/>
  <c r="AV165" i="7"/>
  <c r="AV166" i="7"/>
  <c r="AV167" i="7"/>
  <c r="AV168" i="7"/>
  <c r="AV169" i="7"/>
  <c r="AV170" i="7"/>
  <c r="AV171" i="7"/>
  <c r="AV172" i="7"/>
  <c r="AV173" i="7"/>
  <c r="AV174" i="7"/>
  <c r="AV175" i="7"/>
  <c r="AV176" i="7"/>
  <c r="AV177" i="7"/>
  <c r="AV178" i="7"/>
  <c r="AV179" i="7"/>
  <c r="AV180" i="7"/>
  <c r="AV181" i="7"/>
  <c r="AV182" i="7"/>
  <c r="AV183" i="7"/>
  <c r="AV184" i="7"/>
  <c r="AV185" i="7"/>
  <c r="AV186" i="7"/>
  <c r="AV187" i="7"/>
  <c r="AV188" i="7"/>
  <c r="AV189" i="7"/>
  <c r="AV190" i="7"/>
  <c r="AV191" i="7"/>
  <c r="AV192" i="7"/>
  <c r="AV193" i="7"/>
  <c r="AV194" i="7"/>
  <c r="AV195" i="7"/>
  <c r="AV196" i="7"/>
  <c r="AV197" i="7"/>
  <c r="AV198" i="7"/>
  <c r="AV199" i="7"/>
  <c r="AV200" i="7"/>
  <c r="AV201" i="7"/>
  <c r="AV202" i="7"/>
  <c r="AV203" i="7"/>
  <c r="AV204" i="7"/>
  <c r="AV205" i="7"/>
  <c r="AV206" i="7"/>
  <c r="AV207" i="7"/>
  <c r="AV208" i="7"/>
  <c r="AV209" i="7"/>
  <c r="AV210" i="7"/>
  <c r="AV211" i="7"/>
  <c r="AV212" i="7"/>
  <c r="AV213" i="7"/>
  <c r="AV214" i="7"/>
  <c r="AV215" i="7"/>
  <c r="AV216" i="7"/>
  <c r="AV217" i="7"/>
  <c r="AV218" i="7"/>
  <c r="AV219" i="7"/>
  <c r="AV220" i="7"/>
  <c r="AV221" i="7"/>
  <c r="AV222" i="7"/>
  <c r="AV223" i="7"/>
  <c r="AV224" i="7"/>
  <c r="AV225" i="7"/>
  <c r="AV226" i="7"/>
  <c r="AV227" i="7"/>
  <c r="AV228" i="7"/>
  <c r="AV229" i="7"/>
  <c r="AV230" i="7"/>
  <c r="AV231" i="7"/>
  <c r="AV232" i="7"/>
  <c r="AV233" i="7"/>
  <c r="AV234" i="7"/>
  <c r="AV235" i="7"/>
  <c r="AV236" i="7"/>
  <c r="AV237" i="7"/>
  <c r="AV238" i="7"/>
  <c r="AV239" i="7"/>
  <c r="AV240" i="7"/>
  <c r="AV241" i="7"/>
  <c r="AV242" i="7"/>
  <c r="AV243" i="7"/>
  <c r="AV244" i="7"/>
  <c r="AV245" i="7"/>
  <c r="AV246" i="7"/>
  <c r="AV247" i="7"/>
  <c r="AV248" i="7"/>
  <c r="AV249" i="7"/>
  <c r="AV250" i="7"/>
  <c r="AV251" i="7"/>
  <c r="AV252" i="7"/>
  <c r="AV253" i="7"/>
  <c r="AV254" i="7"/>
  <c r="AV255" i="7"/>
  <c r="AV256" i="7"/>
  <c r="AV257" i="7"/>
  <c r="AV258" i="7"/>
  <c r="AV259" i="7"/>
  <c r="AV260" i="7"/>
  <c r="AV261" i="7"/>
  <c r="AV262" i="7"/>
  <c r="AV263" i="7"/>
  <c r="AV264" i="7"/>
  <c r="AV265" i="7"/>
  <c r="AV266" i="7"/>
  <c r="AV267" i="7"/>
  <c r="AV268" i="7"/>
  <c r="AV269" i="7"/>
  <c r="AV270" i="7"/>
  <c r="AV271" i="7"/>
  <c r="AV272" i="7"/>
  <c r="AV273" i="7"/>
  <c r="AV274" i="7"/>
  <c r="AV275" i="7"/>
  <c r="AV276" i="7"/>
  <c r="AV277" i="7"/>
  <c r="AV278" i="7"/>
  <c r="AV279" i="7"/>
  <c r="AV280" i="7"/>
  <c r="AV281" i="7"/>
  <c r="AV282" i="7"/>
  <c r="AV283" i="7"/>
  <c r="AV284" i="7"/>
  <c r="AV285" i="7"/>
  <c r="AV286" i="7"/>
  <c r="AV287" i="7"/>
  <c r="AV288" i="7"/>
  <c r="AV289" i="7"/>
  <c r="AV290" i="7"/>
  <c r="AV291" i="7"/>
  <c r="AV292" i="7"/>
  <c r="AV293" i="7"/>
  <c r="AV294" i="7"/>
  <c r="AV295" i="7"/>
  <c r="AV296" i="7"/>
  <c r="AV297" i="7"/>
  <c r="AV298" i="7"/>
  <c r="AV299" i="7"/>
  <c r="AV300" i="7"/>
  <c r="AV301" i="7"/>
  <c r="AV302" i="7"/>
  <c r="AV303" i="7"/>
  <c r="AV304" i="7"/>
  <c r="AV305" i="7"/>
  <c r="AV306" i="7"/>
  <c r="AV307" i="7"/>
  <c r="AV308" i="7"/>
  <c r="AV309" i="7"/>
  <c r="AV310" i="7"/>
  <c r="AV311" i="7"/>
  <c r="AV312" i="7"/>
  <c r="AV313" i="7"/>
  <c r="AV314" i="7"/>
  <c r="AV315" i="7"/>
  <c r="AV316" i="7"/>
  <c r="AV317" i="7"/>
  <c r="AV318" i="7"/>
  <c r="AV319" i="7"/>
  <c r="AV320" i="7"/>
  <c r="AV321" i="7"/>
  <c r="AV322" i="7"/>
  <c r="AV323" i="7"/>
  <c r="AV324" i="7"/>
  <c r="AV325" i="7"/>
  <c r="AV326" i="7"/>
  <c r="AV327" i="7"/>
  <c r="AV328" i="7"/>
  <c r="AV329" i="7"/>
  <c r="AV330" i="7"/>
  <c r="AV331" i="7"/>
  <c r="AV332" i="7"/>
  <c r="AV333" i="7"/>
  <c r="AV334" i="7"/>
  <c r="AV335" i="7"/>
  <c r="AV336" i="7"/>
  <c r="AV337" i="7"/>
  <c r="AV338" i="7"/>
  <c r="AV339" i="7"/>
  <c r="AV340" i="7"/>
  <c r="AV341" i="7"/>
  <c r="AV342" i="7"/>
  <c r="AV343" i="7"/>
  <c r="AV344" i="7"/>
  <c r="AV345" i="7"/>
  <c r="AV346" i="7"/>
  <c r="AV347" i="7"/>
  <c r="AV348" i="7"/>
  <c r="AV349" i="7"/>
  <c r="AV350" i="7"/>
  <c r="AV351" i="7"/>
  <c r="AV352" i="7"/>
  <c r="AV353" i="7"/>
  <c r="AV354" i="7"/>
  <c r="AV355" i="7"/>
  <c r="AV356" i="7"/>
  <c r="AV357" i="7"/>
  <c r="AV358" i="7"/>
  <c r="AV359" i="7"/>
  <c r="AV360" i="7"/>
  <c r="AV361" i="7"/>
  <c r="AV362" i="7"/>
  <c r="AV363" i="7"/>
  <c r="AV364" i="7"/>
  <c r="AV365" i="7"/>
  <c r="AV366" i="7"/>
  <c r="AV367" i="7"/>
  <c r="AV368" i="7"/>
  <c r="AV369" i="7"/>
  <c r="AV370" i="7"/>
  <c r="AV371" i="7"/>
  <c r="AV372" i="7"/>
  <c r="AV373" i="7"/>
  <c r="AV374" i="7"/>
  <c r="AV375" i="7"/>
  <c r="AV376" i="7"/>
  <c r="AV377" i="7"/>
  <c r="AV378" i="7"/>
  <c r="AV379" i="7"/>
  <c r="AV380" i="7"/>
  <c r="AV381" i="7"/>
  <c r="AV382" i="7"/>
  <c r="AV383" i="7"/>
  <c r="AV384" i="7"/>
  <c r="AV385" i="7"/>
  <c r="AV386" i="7"/>
  <c r="AV387" i="7"/>
  <c r="AV388" i="7"/>
  <c r="AV389" i="7"/>
  <c r="AV390" i="7"/>
  <c r="AV391" i="7"/>
  <c r="AV392" i="7"/>
  <c r="AV393" i="7"/>
  <c r="AV394" i="7"/>
  <c r="AV395" i="7"/>
  <c r="AV396" i="7"/>
  <c r="AV397" i="7"/>
  <c r="AV398" i="7"/>
  <c r="AV399" i="7"/>
  <c r="AV400" i="7"/>
  <c r="AV401" i="7"/>
  <c r="AV402" i="7"/>
  <c r="AV403" i="7"/>
  <c r="AV404" i="7"/>
  <c r="AV405" i="7"/>
  <c r="AV406" i="7"/>
  <c r="AV407" i="7"/>
  <c r="AV408" i="7"/>
  <c r="AV409" i="7"/>
  <c r="AV410" i="7"/>
  <c r="AV411" i="7"/>
  <c r="AV412" i="7"/>
  <c r="AV413" i="7"/>
  <c r="AV414" i="7"/>
  <c r="AV415" i="7"/>
  <c r="AV416" i="7"/>
  <c r="AV417" i="7"/>
  <c r="AV418" i="7"/>
  <c r="AV419" i="7"/>
  <c r="AV420" i="7"/>
  <c r="AV421" i="7"/>
  <c r="AV422" i="7"/>
  <c r="AV423" i="7"/>
  <c r="AV424" i="7"/>
  <c r="AV425" i="7"/>
  <c r="AV426" i="7"/>
  <c r="AV427" i="7"/>
  <c r="AV428" i="7"/>
  <c r="AV429" i="7"/>
  <c r="AV430" i="7"/>
  <c r="AV431" i="7"/>
  <c r="AV432" i="7"/>
  <c r="AV433" i="7"/>
  <c r="AV434" i="7"/>
  <c r="AV435" i="7"/>
  <c r="AV436" i="7"/>
  <c r="AV437" i="7"/>
  <c r="AV438" i="7"/>
  <c r="AV439" i="7"/>
  <c r="AV440" i="7"/>
  <c r="AV441" i="7"/>
  <c r="AV442" i="7"/>
  <c r="AV443" i="7"/>
  <c r="AV444" i="7"/>
  <c r="AV445" i="7"/>
  <c r="AV446" i="7"/>
  <c r="AV447" i="7"/>
  <c r="AV448" i="7"/>
  <c r="AV449" i="7"/>
  <c r="AV450" i="7"/>
  <c r="AV451" i="7"/>
  <c r="AV452" i="7"/>
  <c r="AV453" i="7"/>
  <c r="AV454" i="7"/>
  <c r="AV455" i="7"/>
  <c r="AV456" i="7"/>
  <c r="AV457" i="7"/>
  <c r="AV458" i="7"/>
  <c r="AV459" i="7"/>
  <c r="AV460" i="7"/>
  <c r="AV461" i="7"/>
  <c r="AV462" i="7"/>
  <c r="AV463" i="7"/>
  <c r="AV464" i="7"/>
  <c r="AV465" i="7"/>
  <c r="AV466" i="7"/>
  <c r="AV467" i="7"/>
  <c r="AV468" i="7"/>
  <c r="AV469" i="7"/>
  <c r="AV470" i="7"/>
  <c r="AV471" i="7"/>
  <c r="AV472" i="7"/>
  <c r="AV473" i="7"/>
  <c r="AV474" i="7"/>
  <c r="AV475" i="7"/>
  <c r="AV476" i="7"/>
  <c r="AV477" i="7"/>
  <c r="AV478" i="7"/>
  <c r="AV479" i="7"/>
  <c r="AV480" i="7"/>
  <c r="AV481" i="7"/>
  <c r="AV482" i="7"/>
  <c r="AV483" i="7"/>
  <c r="AV484" i="7"/>
  <c r="AV485" i="7"/>
  <c r="AV486" i="7"/>
  <c r="AV487" i="7"/>
  <c r="AV488" i="7"/>
  <c r="AV489" i="7"/>
  <c r="AV490" i="7"/>
  <c r="AV491" i="7"/>
  <c r="AV492" i="7"/>
  <c r="AV493" i="7"/>
  <c r="AV494" i="7"/>
  <c r="AV495" i="7"/>
  <c r="AV496" i="7"/>
  <c r="AV497" i="7"/>
  <c r="AV498" i="7"/>
  <c r="AV499" i="7"/>
  <c r="AV500" i="7"/>
  <c r="AV501" i="7"/>
  <c r="AV502" i="7"/>
  <c r="AV503" i="7"/>
  <c r="AV504" i="7"/>
  <c r="AV505" i="7"/>
  <c r="AV506" i="7"/>
  <c r="AV507" i="7"/>
  <c r="AV508" i="7"/>
  <c r="AV509" i="7"/>
  <c r="AV510" i="7"/>
  <c r="AV511" i="7"/>
  <c r="AV512" i="7"/>
  <c r="AV513" i="7"/>
  <c r="AV514" i="7"/>
  <c r="AV515" i="7"/>
  <c r="AV516" i="7"/>
  <c r="AV517" i="7"/>
  <c r="AV518" i="7"/>
  <c r="AV519" i="7"/>
  <c r="AV520" i="7"/>
  <c r="AV521" i="7"/>
  <c r="AV522" i="7"/>
  <c r="AV523" i="7"/>
  <c r="AV524" i="7"/>
  <c r="AV525" i="7"/>
  <c r="AV526" i="7"/>
  <c r="AV527" i="7"/>
  <c r="AV528" i="7"/>
  <c r="AV529" i="7"/>
  <c r="AV530" i="7"/>
  <c r="AV531" i="7"/>
  <c r="AV532" i="7"/>
  <c r="AV533" i="7"/>
  <c r="AV534" i="7"/>
  <c r="AV535" i="7"/>
  <c r="AV536" i="7"/>
  <c r="AV537" i="7"/>
  <c r="AV538" i="7"/>
  <c r="AV539" i="7"/>
  <c r="AV540" i="7"/>
  <c r="AV541" i="7"/>
  <c r="AV542" i="7"/>
  <c r="AV543" i="7"/>
  <c r="AV544" i="7"/>
  <c r="AV545" i="7"/>
  <c r="AV546" i="7"/>
  <c r="AV547" i="7"/>
  <c r="AV548" i="7"/>
  <c r="AV549" i="7"/>
  <c r="AV550" i="7"/>
  <c r="AV551" i="7"/>
  <c r="AV552" i="7"/>
  <c r="AV553" i="7"/>
  <c r="AV554" i="7"/>
  <c r="AV555" i="7"/>
  <c r="AV556" i="7"/>
  <c r="AV557" i="7"/>
  <c r="AV558" i="7"/>
  <c r="AV559" i="7"/>
  <c r="AV560" i="7"/>
  <c r="AV561" i="7"/>
  <c r="AV562" i="7"/>
  <c r="AV563" i="7"/>
  <c r="AV564" i="7"/>
  <c r="AV565" i="7"/>
  <c r="AV566" i="7"/>
  <c r="AV567" i="7"/>
  <c r="AV568" i="7"/>
  <c r="AV569" i="7"/>
  <c r="AV570" i="7"/>
  <c r="AV571" i="7"/>
  <c r="AV572" i="7"/>
  <c r="AV573" i="7"/>
  <c r="AV574" i="7"/>
  <c r="AV575" i="7"/>
  <c r="AV576" i="7"/>
  <c r="AV577" i="7"/>
  <c r="AV578" i="7"/>
  <c r="AV579" i="7"/>
  <c r="AV580" i="7"/>
  <c r="AV581" i="7"/>
  <c r="AV582" i="7"/>
  <c r="AV583" i="7"/>
  <c r="AV584" i="7"/>
  <c r="AV585" i="7"/>
  <c r="AV586" i="7"/>
  <c r="AV587" i="7"/>
  <c r="AV588" i="7"/>
  <c r="AV589" i="7"/>
  <c r="AV590" i="7"/>
  <c r="AV591" i="7"/>
  <c r="AV592" i="7"/>
  <c r="AV593" i="7"/>
  <c r="AV594" i="7"/>
  <c r="AV595" i="7"/>
  <c r="AV596" i="7"/>
  <c r="AV597" i="7"/>
  <c r="AV598" i="7"/>
  <c r="AV599" i="7"/>
  <c r="AV600" i="7"/>
  <c r="AV601" i="7"/>
  <c r="AV602" i="7"/>
  <c r="AV603" i="7"/>
  <c r="AV604" i="7"/>
  <c r="AV605" i="7"/>
  <c r="AV606" i="7"/>
  <c r="AV607" i="7"/>
  <c r="AV608" i="7"/>
  <c r="AV609" i="7"/>
  <c r="AV610" i="7"/>
  <c r="AV611" i="7"/>
  <c r="AV612" i="7"/>
  <c r="AV613" i="7"/>
  <c r="AV614" i="7"/>
  <c r="AV615" i="7"/>
  <c r="AV616" i="7"/>
  <c r="AV617" i="7"/>
  <c r="AV618" i="7"/>
  <c r="AV619" i="7"/>
  <c r="AV620" i="7"/>
  <c r="AV621" i="7"/>
  <c r="AV622" i="7"/>
  <c r="AV623" i="7"/>
  <c r="AV624" i="7"/>
  <c r="AV625" i="7"/>
  <c r="AV626" i="7"/>
  <c r="AV627" i="7"/>
  <c r="AV628" i="7"/>
  <c r="AV629" i="7"/>
  <c r="AV630" i="7"/>
  <c r="AV631" i="7"/>
  <c r="AV632" i="7"/>
  <c r="AV633" i="7"/>
  <c r="AV634" i="7"/>
  <c r="AV635" i="7"/>
  <c r="AV636" i="7"/>
  <c r="AV637" i="7"/>
  <c r="AV638" i="7"/>
  <c r="AV639" i="7"/>
  <c r="AV640" i="7"/>
  <c r="AV641" i="7"/>
  <c r="AV642" i="7"/>
  <c r="AV643" i="7"/>
  <c r="AV644" i="7"/>
  <c r="AV645" i="7"/>
  <c r="AV646" i="7"/>
  <c r="AV647" i="7"/>
  <c r="AV648" i="7"/>
  <c r="AV649" i="7"/>
  <c r="AV650" i="7"/>
  <c r="AV651" i="7"/>
  <c r="AV652" i="7"/>
  <c r="AV653" i="7"/>
  <c r="AV654" i="7"/>
  <c r="AV655" i="7"/>
  <c r="AV656" i="7"/>
  <c r="AV657" i="7"/>
  <c r="AV658" i="7"/>
  <c r="AV659" i="7"/>
  <c r="AV660" i="7"/>
  <c r="AV661" i="7"/>
  <c r="AV662" i="7"/>
  <c r="AV663" i="7"/>
  <c r="AV664" i="7"/>
  <c r="AV665" i="7"/>
  <c r="AV666" i="7"/>
  <c r="AV667" i="7"/>
  <c r="AV668" i="7"/>
  <c r="AV669" i="7"/>
  <c r="AV670" i="7"/>
  <c r="AV671" i="7"/>
  <c r="AV672" i="7"/>
  <c r="AV673" i="7"/>
  <c r="AV674" i="7"/>
  <c r="AV675" i="7"/>
  <c r="AV676" i="7"/>
  <c r="AV677" i="7"/>
  <c r="AV678" i="7"/>
  <c r="AV679" i="7"/>
  <c r="AV680" i="7"/>
  <c r="AV681" i="7"/>
  <c r="AV682" i="7"/>
  <c r="AV683" i="7"/>
  <c r="AV684" i="7"/>
  <c r="AV685" i="7"/>
  <c r="AV686" i="7"/>
  <c r="AV687" i="7"/>
  <c r="AV688" i="7"/>
  <c r="AV689" i="7"/>
  <c r="AV690" i="7"/>
  <c r="AV691" i="7"/>
  <c r="AV692" i="7"/>
  <c r="AV693" i="7"/>
  <c r="AV694" i="7"/>
  <c r="AV695" i="7"/>
  <c r="AV696" i="7"/>
  <c r="AV697" i="7"/>
  <c r="AV698" i="7"/>
  <c r="AV699" i="7"/>
  <c r="AV700" i="7"/>
  <c r="AV701" i="7"/>
  <c r="AV702" i="7"/>
  <c r="AV703" i="7"/>
  <c r="AV704" i="7"/>
  <c r="AV705" i="7"/>
  <c r="AV706" i="7"/>
  <c r="AV707" i="7"/>
  <c r="AV708" i="7"/>
  <c r="AV709" i="7"/>
  <c r="AV710" i="7"/>
  <c r="AV711" i="7"/>
  <c r="AV712" i="7"/>
  <c r="AU4" i="7"/>
  <c r="AV4" i="7"/>
  <c r="AY5" i="7"/>
  <c r="AZ5" i="7"/>
  <c r="BA5" i="7"/>
  <c r="BB5" i="7"/>
  <c r="BC5" i="7"/>
  <c r="BD5" i="7"/>
  <c r="BE5" i="7"/>
  <c r="BF5" i="7"/>
  <c r="AY6" i="7"/>
  <c r="AZ6" i="7"/>
  <c r="BA6" i="7"/>
  <c r="BB6" i="7"/>
  <c r="BC6" i="7"/>
  <c r="BD6" i="7"/>
  <c r="BE6" i="7"/>
  <c r="BF6" i="7"/>
  <c r="AY7" i="7"/>
  <c r="AZ7" i="7"/>
  <c r="BA7" i="7"/>
  <c r="BB7" i="7"/>
  <c r="BC7" i="7"/>
  <c r="BD7" i="7"/>
  <c r="BE7" i="7"/>
  <c r="BF7" i="7"/>
  <c r="AY8" i="7"/>
  <c r="AZ8" i="7"/>
  <c r="BA8" i="7"/>
  <c r="BB8" i="7"/>
  <c r="BC8" i="7"/>
  <c r="BD8" i="7"/>
  <c r="BE8" i="7"/>
  <c r="BF8" i="7"/>
  <c r="AY9" i="7"/>
  <c r="AZ9" i="7"/>
  <c r="BA9" i="7"/>
  <c r="BB9" i="7"/>
  <c r="BC9" i="7"/>
  <c r="BD9" i="7"/>
  <c r="BE9" i="7"/>
  <c r="BF9" i="7"/>
  <c r="AY10" i="7"/>
  <c r="AZ10" i="7"/>
  <c r="BA10" i="7"/>
  <c r="BB10" i="7"/>
  <c r="BC10" i="7"/>
  <c r="BD10" i="7"/>
  <c r="BE10" i="7"/>
  <c r="BF10" i="7"/>
  <c r="AY11" i="7"/>
  <c r="AZ11" i="7"/>
  <c r="BA11" i="7"/>
  <c r="BB11" i="7"/>
  <c r="BC11" i="7"/>
  <c r="BD11" i="7"/>
  <c r="BE11" i="7"/>
  <c r="BF11" i="7"/>
  <c r="AY12" i="7"/>
  <c r="AZ12" i="7"/>
  <c r="BA12" i="7"/>
  <c r="BB12" i="7"/>
  <c r="BC12" i="7"/>
  <c r="BD12" i="7"/>
  <c r="BE12" i="7"/>
  <c r="BF12" i="7"/>
  <c r="AY13" i="7"/>
  <c r="AZ13" i="7"/>
  <c r="BA13" i="7"/>
  <c r="BB13" i="7"/>
  <c r="BC13" i="7"/>
  <c r="BD13" i="7"/>
  <c r="BE13" i="7"/>
  <c r="BF13" i="7"/>
  <c r="AY14" i="7"/>
  <c r="AZ14" i="7"/>
  <c r="BA14" i="7"/>
  <c r="BB14" i="7"/>
  <c r="BC14" i="7"/>
  <c r="BD14" i="7"/>
  <c r="BE14" i="7"/>
  <c r="BF14" i="7"/>
  <c r="AY15" i="7"/>
  <c r="AZ15" i="7"/>
  <c r="BA15" i="7"/>
  <c r="BB15" i="7"/>
  <c r="BC15" i="7"/>
  <c r="BD15" i="7"/>
  <c r="BE15" i="7"/>
  <c r="BF15" i="7"/>
  <c r="AY16" i="7"/>
  <c r="AZ16" i="7"/>
  <c r="BA16" i="7"/>
  <c r="BB16" i="7"/>
  <c r="BC16" i="7"/>
  <c r="BD16" i="7"/>
  <c r="BE16" i="7"/>
  <c r="BF16" i="7"/>
  <c r="AY17" i="7"/>
  <c r="AZ17" i="7"/>
  <c r="BA17" i="7"/>
  <c r="BB17" i="7"/>
  <c r="BC17" i="7"/>
  <c r="BD17" i="7"/>
  <c r="BE17" i="7"/>
  <c r="BF17" i="7"/>
  <c r="AY18" i="7"/>
  <c r="AZ18" i="7"/>
  <c r="BA18" i="7"/>
  <c r="BB18" i="7"/>
  <c r="BC18" i="7"/>
  <c r="BD18" i="7"/>
  <c r="BE18" i="7"/>
  <c r="BF18" i="7"/>
  <c r="AY19" i="7"/>
  <c r="AZ19" i="7"/>
  <c r="BA19" i="7"/>
  <c r="BB19" i="7"/>
  <c r="BC19" i="7"/>
  <c r="BD19" i="7"/>
  <c r="BE19" i="7"/>
  <c r="BF19" i="7"/>
  <c r="AY20" i="7"/>
  <c r="AZ20" i="7"/>
  <c r="BA20" i="7"/>
  <c r="BB20" i="7"/>
  <c r="BC20" i="7"/>
  <c r="BD20" i="7"/>
  <c r="BE20" i="7"/>
  <c r="BF20" i="7"/>
  <c r="AY21" i="7"/>
  <c r="AZ21" i="7"/>
  <c r="BA21" i="7"/>
  <c r="BB21" i="7"/>
  <c r="BC21" i="7"/>
  <c r="BD21" i="7"/>
  <c r="BE21" i="7"/>
  <c r="BF21" i="7"/>
  <c r="AY22" i="7"/>
  <c r="AZ22" i="7"/>
  <c r="BA22" i="7"/>
  <c r="BB22" i="7"/>
  <c r="BC22" i="7"/>
  <c r="BD22" i="7"/>
  <c r="BE22" i="7"/>
  <c r="BF22" i="7"/>
  <c r="AY23" i="7"/>
  <c r="AZ23" i="7"/>
  <c r="BA23" i="7"/>
  <c r="BB23" i="7"/>
  <c r="BC23" i="7"/>
  <c r="BD23" i="7"/>
  <c r="BE23" i="7"/>
  <c r="BF23" i="7"/>
  <c r="AY24" i="7"/>
  <c r="AZ24" i="7"/>
  <c r="BA24" i="7"/>
  <c r="BB24" i="7"/>
  <c r="BC24" i="7"/>
  <c r="BD24" i="7"/>
  <c r="BE24" i="7"/>
  <c r="BF24" i="7"/>
  <c r="AY25" i="7"/>
  <c r="AZ25" i="7"/>
  <c r="BA25" i="7"/>
  <c r="BB25" i="7"/>
  <c r="BC25" i="7"/>
  <c r="BD25" i="7"/>
  <c r="BE25" i="7"/>
  <c r="BF25" i="7"/>
  <c r="AY26" i="7"/>
  <c r="AZ26" i="7"/>
  <c r="BA26" i="7"/>
  <c r="BB26" i="7"/>
  <c r="BC26" i="7"/>
  <c r="BD26" i="7"/>
  <c r="BE26" i="7"/>
  <c r="BF26" i="7"/>
  <c r="AY27" i="7"/>
  <c r="AZ27" i="7"/>
  <c r="BA27" i="7"/>
  <c r="BB27" i="7"/>
  <c r="BC27" i="7"/>
  <c r="BD27" i="7"/>
  <c r="BE27" i="7"/>
  <c r="BF27" i="7"/>
  <c r="AY28" i="7"/>
  <c r="AZ28" i="7"/>
  <c r="BA28" i="7"/>
  <c r="BB28" i="7"/>
  <c r="BC28" i="7"/>
  <c r="BD28" i="7"/>
  <c r="BE28" i="7"/>
  <c r="BF28" i="7"/>
  <c r="AY29" i="7"/>
  <c r="AZ29" i="7"/>
  <c r="BA29" i="7"/>
  <c r="BB29" i="7"/>
  <c r="BC29" i="7"/>
  <c r="BD29" i="7"/>
  <c r="BE29" i="7"/>
  <c r="BF29" i="7"/>
  <c r="AY30" i="7"/>
  <c r="AZ30" i="7"/>
  <c r="BA30" i="7"/>
  <c r="BB30" i="7"/>
  <c r="BC30" i="7"/>
  <c r="BD30" i="7"/>
  <c r="BE30" i="7"/>
  <c r="BF30" i="7"/>
  <c r="AY31" i="7"/>
  <c r="AZ31" i="7"/>
  <c r="BA31" i="7"/>
  <c r="BB31" i="7"/>
  <c r="BC31" i="7"/>
  <c r="BD31" i="7"/>
  <c r="BE31" i="7"/>
  <c r="BF31" i="7"/>
  <c r="AY32" i="7"/>
  <c r="AZ32" i="7"/>
  <c r="BA32" i="7"/>
  <c r="BB32" i="7"/>
  <c r="BC32" i="7"/>
  <c r="BD32" i="7"/>
  <c r="BE32" i="7"/>
  <c r="BF32" i="7"/>
  <c r="AY33" i="7"/>
  <c r="AZ33" i="7"/>
  <c r="BA33" i="7"/>
  <c r="BB33" i="7"/>
  <c r="BC33" i="7"/>
  <c r="BD33" i="7"/>
  <c r="BE33" i="7"/>
  <c r="BF33" i="7"/>
  <c r="AY34" i="7"/>
  <c r="AZ34" i="7"/>
  <c r="BA34" i="7"/>
  <c r="BB34" i="7"/>
  <c r="BC34" i="7"/>
  <c r="BD34" i="7"/>
  <c r="BE34" i="7"/>
  <c r="BF34" i="7"/>
  <c r="AY35" i="7"/>
  <c r="AZ35" i="7"/>
  <c r="BA35" i="7"/>
  <c r="BB35" i="7"/>
  <c r="BC35" i="7"/>
  <c r="BD35" i="7"/>
  <c r="BE35" i="7"/>
  <c r="BF35" i="7"/>
  <c r="AY36" i="7"/>
  <c r="AZ36" i="7"/>
  <c r="BA36" i="7"/>
  <c r="BB36" i="7"/>
  <c r="BC36" i="7"/>
  <c r="BD36" i="7"/>
  <c r="BE36" i="7"/>
  <c r="BF36" i="7"/>
  <c r="AY37" i="7"/>
  <c r="AZ37" i="7"/>
  <c r="BA37" i="7"/>
  <c r="BB37" i="7"/>
  <c r="BC37" i="7"/>
  <c r="BD37" i="7"/>
  <c r="BE37" i="7"/>
  <c r="BF37" i="7"/>
  <c r="AY38" i="7"/>
  <c r="AZ38" i="7"/>
  <c r="BA38" i="7"/>
  <c r="BB38" i="7"/>
  <c r="BC38" i="7"/>
  <c r="BD38" i="7"/>
  <c r="BE38" i="7"/>
  <c r="BF38" i="7"/>
  <c r="AY39" i="7"/>
  <c r="AZ39" i="7"/>
  <c r="BA39" i="7"/>
  <c r="BB39" i="7"/>
  <c r="BC39" i="7"/>
  <c r="BD39" i="7"/>
  <c r="BE39" i="7"/>
  <c r="BF39" i="7"/>
  <c r="AY40" i="7"/>
  <c r="AZ40" i="7"/>
  <c r="BA40" i="7"/>
  <c r="BB40" i="7"/>
  <c r="BC40" i="7"/>
  <c r="BD40" i="7"/>
  <c r="BE40" i="7"/>
  <c r="BF40" i="7"/>
  <c r="AY41" i="7"/>
  <c r="AZ41" i="7"/>
  <c r="BA41" i="7"/>
  <c r="BB41" i="7"/>
  <c r="BC41" i="7"/>
  <c r="BD41" i="7"/>
  <c r="BE41" i="7"/>
  <c r="BF41" i="7"/>
  <c r="AY42" i="7"/>
  <c r="AZ42" i="7"/>
  <c r="BA42" i="7"/>
  <c r="BB42" i="7"/>
  <c r="BC42" i="7"/>
  <c r="BD42" i="7"/>
  <c r="BE42" i="7"/>
  <c r="BF42" i="7"/>
  <c r="AY43" i="7"/>
  <c r="AZ43" i="7"/>
  <c r="BA43" i="7"/>
  <c r="BB43" i="7"/>
  <c r="BC43" i="7"/>
  <c r="BD43" i="7"/>
  <c r="BE43" i="7"/>
  <c r="BF43" i="7"/>
  <c r="AY44" i="7"/>
  <c r="AZ44" i="7"/>
  <c r="BA44" i="7"/>
  <c r="BB44" i="7"/>
  <c r="BC44" i="7"/>
  <c r="BD44" i="7"/>
  <c r="BE44" i="7"/>
  <c r="BF44" i="7"/>
  <c r="AY45" i="7"/>
  <c r="AZ45" i="7"/>
  <c r="BA45" i="7"/>
  <c r="BB45" i="7"/>
  <c r="BC45" i="7"/>
  <c r="BD45" i="7"/>
  <c r="BE45" i="7"/>
  <c r="BF45" i="7"/>
  <c r="AY46" i="7"/>
  <c r="AZ46" i="7"/>
  <c r="BA46" i="7"/>
  <c r="BB46" i="7"/>
  <c r="BC46" i="7"/>
  <c r="BD46" i="7"/>
  <c r="BE46" i="7"/>
  <c r="BF46" i="7"/>
  <c r="AY47" i="7"/>
  <c r="AZ47" i="7"/>
  <c r="BA47" i="7"/>
  <c r="BB47" i="7"/>
  <c r="BC47" i="7"/>
  <c r="BD47" i="7"/>
  <c r="BE47" i="7"/>
  <c r="BF47" i="7"/>
  <c r="AY48" i="7"/>
  <c r="AZ48" i="7"/>
  <c r="BA48" i="7"/>
  <c r="BB48" i="7"/>
  <c r="BC48" i="7"/>
  <c r="BD48" i="7"/>
  <c r="BE48" i="7"/>
  <c r="BF48" i="7"/>
  <c r="AY49" i="7"/>
  <c r="AZ49" i="7"/>
  <c r="BA49" i="7"/>
  <c r="BB49" i="7"/>
  <c r="BC49" i="7"/>
  <c r="BD49" i="7"/>
  <c r="BE49" i="7"/>
  <c r="BF49" i="7"/>
  <c r="AY50" i="7"/>
  <c r="AZ50" i="7"/>
  <c r="BA50" i="7"/>
  <c r="BB50" i="7"/>
  <c r="BC50" i="7"/>
  <c r="BD50" i="7"/>
  <c r="BE50" i="7"/>
  <c r="BF50" i="7"/>
  <c r="AY51" i="7"/>
  <c r="AZ51" i="7"/>
  <c r="BA51" i="7"/>
  <c r="BB51" i="7"/>
  <c r="BC51" i="7"/>
  <c r="BD51" i="7"/>
  <c r="BE51" i="7"/>
  <c r="BF51" i="7"/>
  <c r="AY52" i="7"/>
  <c r="AZ52" i="7"/>
  <c r="BA52" i="7"/>
  <c r="BB52" i="7"/>
  <c r="BC52" i="7"/>
  <c r="BD52" i="7"/>
  <c r="BE52" i="7"/>
  <c r="BF52" i="7"/>
  <c r="AY53" i="7"/>
  <c r="AZ53" i="7"/>
  <c r="BA53" i="7"/>
  <c r="BB53" i="7"/>
  <c r="BC53" i="7"/>
  <c r="BD53" i="7"/>
  <c r="BE53" i="7"/>
  <c r="BF53" i="7"/>
  <c r="AY54" i="7"/>
  <c r="AZ54" i="7"/>
  <c r="BA54" i="7"/>
  <c r="BB54" i="7"/>
  <c r="BC54" i="7"/>
  <c r="BD54" i="7"/>
  <c r="BE54" i="7"/>
  <c r="BF54" i="7"/>
  <c r="AY55" i="7"/>
  <c r="AZ55" i="7"/>
  <c r="BA55" i="7"/>
  <c r="BB55" i="7"/>
  <c r="BC55" i="7"/>
  <c r="BD55" i="7"/>
  <c r="BE55" i="7"/>
  <c r="BF55" i="7"/>
  <c r="AY56" i="7"/>
  <c r="AZ56" i="7"/>
  <c r="BA56" i="7"/>
  <c r="BB56" i="7"/>
  <c r="BC56" i="7"/>
  <c r="BD56" i="7"/>
  <c r="BE56" i="7"/>
  <c r="BF56" i="7"/>
  <c r="AY57" i="7"/>
  <c r="AZ57" i="7"/>
  <c r="BA57" i="7"/>
  <c r="BB57" i="7"/>
  <c r="BC57" i="7"/>
  <c r="BD57" i="7"/>
  <c r="BE57" i="7"/>
  <c r="BF57" i="7"/>
  <c r="AY58" i="7"/>
  <c r="AZ58" i="7"/>
  <c r="BA58" i="7"/>
  <c r="BB58" i="7"/>
  <c r="BC58" i="7"/>
  <c r="BD58" i="7"/>
  <c r="BE58" i="7"/>
  <c r="BF58" i="7"/>
  <c r="AY59" i="7"/>
  <c r="AZ59" i="7"/>
  <c r="BA59" i="7"/>
  <c r="BB59" i="7"/>
  <c r="BC59" i="7"/>
  <c r="BD59" i="7"/>
  <c r="BE59" i="7"/>
  <c r="BF59" i="7"/>
  <c r="AY60" i="7"/>
  <c r="AZ60" i="7"/>
  <c r="BA60" i="7"/>
  <c r="BB60" i="7"/>
  <c r="BC60" i="7"/>
  <c r="BD60" i="7"/>
  <c r="BE60" i="7"/>
  <c r="BF60" i="7"/>
  <c r="AY61" i="7"/>
  <c r="AZ61" i="7"/>
  <c r="BA61" i="7"/>
  <c r="BB61" i="7"/>
  <c r="BC61" i="7"/>
  <c r="BD61" i="7"/>
  <c r="BE61" i="7"/>
  <c r="BF61" i="7"/>
  <c r="AY62" i="7"/>
  <c r="AZ62" i="7"/>
  <c r="BA62" i="7"/>
  <c r="BB62" i="7"/>
  <c r="BC62" i="7"/>
  <c r="BD62" i="7"/>
  <c r="BE62" i="7"/>
  <c r="BF62" i="7"/>
  <c r="AY63" i="7"/>
  <c r="AZ63" i="7"/>
  <c r="BA63" i="7"/>
  <c r="BB63" i="7"/>
  <c r="BC63" i="7"/>
  <c r="BD63" i="7"/>
  <c r="BE63" i="7"/>
  <c r="BF63" i="7"/>
  <c r="AY64" i="7"/>
  <c r="AZ64" i="7"/>
  <c r="BA64" i="7"/>
  <c r="BB64" i="7"/>
  <c r="BC64" i="7"/>
  <c r="BD64" i="7"/>
  <c r="BE64" i="7"/>
  <c r="BF64" i="7"/>
  <c r="AY65" i="7"/>
  <c r="AZ65" i="7"/>
  <c r="BA65" i="7"/>
  <c r="BB65" i="7"/>
  <c r="BC65" i="7"/>
  <c r="BD65" i="7"/>
  <c r="BE65" i="7"/>
  <c r="BF65" i="7"/>
  <c r="AY66" i="7"/>
  <c r="AZ66" i="7"/>
  <c r="BA66" i="7"/>
  <c r="BB66" i="7"/>
  <c r="BC66" i="7"/>
  <c r="BD66" i="7"/>
  <c r="BE66" i="7"/>
  <c r="BF66" i="7"/>
  <c r="AY67" i="7"/>
  <c r="AZ67" i="7"/>
  <c r="BA67" i="7"/>
  <c r="BB67" i="7"/>
  <c r="BC67" i="7"/>
  <c r="BD67" i="7"/>
  <c r="BE67" i="7"/>
  <c r="BF67" i="7"/>
  <c r="AY68" i="7"/>
  <c r="AZ68" i="7"/>
  <c r="BA68" i="7"/>
  <c r="BB68" i="7"/>
  <c r="BC68" i="7"/>
  <c r="BD68" i="7"/>
  <c r="BE68" i="7"/>
  <c r="BF68" i="7"/>
  <c r="AY69" i="7"/>
  <c r="AZ69" i="7"/>
  <c r="BA69" i="7"/>
  <c r="BB69" i="7"/>
  <c r="BC69" i="7"/>
  <c r="BD69" i="7"/>
  <c r="BE69" i="7"/>
  <c r="BF69" i="7"/>
  <c r="AY70" i="7"/>
  <c r="AZ70" i="7"/>
  <c r="BA70" i="7"/>
  <c r="BB70" i="7"/>
  <c r="BC70" i="7"/>
  <c r="BD70" i="7"/>
  <c r="BE70" i="7"/>
  <c r="BF70" i="7"/>
  <c r="AY71" i="7"/>
  <c r="AZ71" i="7"/>
  <c r="BA71" i="7"/>
  <c r="BB71" i="7"/>
  <c r="BC71" i="7"/>
  <c r="BD71" i="7"/>
  <c r="BE71" i="7"/>
  <c r="BF71" i="7"/>
  <c r="AY72" i="7"/>
  <c r="AZ72" i="7"/>
  <c r="BA72" i="7"/>
  <c r="BB72" i="7"/>
  <c r="BC72" i="7"/>
  <c r="BD72" i="7"/>
  <c r="BE72" i="7"/>
  <c r="BF72" i="7"/>
  <c r="AY73" i="7"/>
  <c r="AZ73" i="7"/>
  <c r="BA73" i="7"/>
  <c r="BB73" i="7"/>
  <c r="BC73" i="7"/>
  <c r="BD73" i="7"/>
  <c r="BE73" i="7"/>
  <c r="BF73" i="7"/>
  <c r="AY74" i="7"/>
  <c r="AZ74" i="7"/>
  <c r="BA74" i="7"/>
  <c r="BB74" i="7"/>
  <c r="BC74" i="7"/>
  <c r="BD74" i="7"/>
  <c r="BE74" i="7"/>
  <c r="BF74" i="7"/>
  <c r="AY75" i="7"/>
  <c r="AZ75" i="7"/>
  <c r="BA75" i="7"/>
  <c r="BB75" i="7"/>
  <c r="BC75" i="7"/>
  <c r="BD75" i="7"/>
  <c r="BE75" i="7"/>
  <c r="BF75" i="7"/>
  <c r="AY76" i="7"/>
  <c r="AZ76" i="7"/>
  <c r="BA76" i="7"/>
  <c r="BB76" i="7"/>
  <c r="BC76" i="7"/>
  <c r="BD76" i="7"/>
  <c r="BE76" i="7"/>
  <c r="BF76" i="7"/>
  <c r="AY77" i="7"/>
  <c r="AZ77" i="7"/>
  <c r="BA77" i="7"/>
  <c r="BB77" i="7"/>
  <c r="BC77" i="7"/>
  <c r="BD77" i="7"/>
  <c r="BE77" i="7"/>
  <c r="BF77" i="7"/>
  <c r="AY78" i="7"/>
  <c r="AZ78" i="7"/>
  <c r="BA78" i="7"/>
  <c r="BB78" i="7"/>
  <c r="BC78" i="7"/>
  <c r="BD78" i="7"/>
  <c r="BE78" i="7"/>
  <c r="BF78" i="7"/>
  <c r="AY79" i="7"/>
  <c r="AZ79" i="7"/>
  <c r="BA79" i="7"/>
  <c r="BB79" i="7"/>
  <c r="BC79" i="7"/>
  <c r="BD79" i="7"/>
  <c r="BE79" i="7"/>
  <c r="BF79" i="7"/>
  <c r="AY80" i="7"/>
  <c r="AZ80" i="7"/>
  <c r="BA80" i="7"/>
  <c r="BB80" i="7"/>
  <c r="BC80" i="7"/>
  <c r="BD80" i="7"/>
  <c r="BE80" i="7"/>
  <c r="BF80" i="7"/>
  <c r="AY81" i="7"/>
  <c r="AZ81" i="7"/>
  <c r="BA81" i="7"/>
  <c r="BB81" i="7"/>
  <c r="BC81" i="7"/>
  <c r="BD81" i="7"/>
  <c r="BE81" i="7"/>
  <c r="BF81" i="7"/>
  <c r="AY82" i="7"/>
  <c r="AZ82" i="7"/>
  <c r="BA82" i="7"/>
  <c r="BB82" i="7"/>
  <c r="BC82" i="7"/>
  <c r="BD82" i="7"/>
  <c r="BE82" i="7"/>
  <c r="BF82" i="7"/>
  <c r="AY83" i="7"/>
  <c r="AZ83" i="7"/>
  <c r="BA83" i="7"/>
  <c r="BB83" i="7"/>
  <c r="BC83" i="7"/>
  <c r="BD83" i="7"/>
  <c r="BE83" i="7"/>
  <c r="BF83" i="7"/>
  <c r="AY84" i="7"/>
  <c r="AZ84" i="7"/>
  <c r="BA84" i="7"/>
  <c r="BB84" i="7"/>
  <c r="BC84" i="7"/>
  <c r="BD84" i="7"/>
  <c r="BE84" i="7"/>
  <c r="BF84" i="7"/>
  <c r="AY85" i="7"/>
  <c r="AZ85" i="7"/>
  <c r="BA85" i="7"/>
  <c r="BB85" i="7"/>
  <c r="BC85" i="7"/>
  <c r="BD85" i="7"/>
  <c r="BE85" i="7"/>
  <c r="BF85" i="7"/>
  <c r="AY86" i="7"/>
  <c r="AZ86" i="7"/>
  <c r="BA86" i="7"/>
  <c r="BB86" i="7"/>
  <c r="BC86" i="7"/>
  <c r="BD86" i="7"/>
  <c r="BE86" i="7"/>
  <c r="BF86" i="7"/>
  <c r="AY87" i="7"/>
  <c r="AZ87" i="7"/>
  <c r="BA87" i="7"/>
  <c r="BB87" i="7"/>
  <c r="BC87" i="7"/>
  <c r="BD87" i="7"/>
  <c r="BE87" i="7"/>
  <c r="BF87" i="7"/>
  <c r="AY88" i="7"/>
  <c r="AZ88" i="7"/>
  <c r="BA88" i="7"/>
  <c r="BB88" i="7"/>
  <c r="BC88" i="7"/>
  <c r="BD88" i="7"/>
  <c r="BE88" i="7"/>
  <c r="BF88" i="7"/>
  <c r="AY89" i="7"/>
  <c r="AZ89" i="7"/>
  <c r="BA89" i="7"/>
  <c r="BB89" i="7"/>
  <c r="BC89" i="7"/>
  <c r="BD89" i="7"/>
  <c r="BE89" i="7"/>
  <c r="BF89" i="7"/>
  <c r="AY90" i="7"/>
  <c r="AZ90" i="7"/>
  <c r="BA90" i="7"/>
  <c r="BB90" i="7"/>
  <c r="BC90" i="7"/>
  <c r="BD90" i="7"/>
  <c r="BE90" i="7"/>
  <c r="BF90" i="7"/>
  <c r="AY91" i="7"/>
  <c r="AZ91" i="7"/>
  <c r="BA91" i="7"/>
  <c r="BB91" i="7"/>
  <c r="BC91" i="7"/>
  <c r="BD91" i="7"/>
  <c r="BE91" i="7"/>
  <c r="BF91" i="7"/>
  <c r="AY92" i="7"/>
  <c r="AZ92" i="7"/>
  <c r="BA92" i="7"/>
  <c r="BB92" i="7"/>
  <c r="BC92" i="7"/>
  <c r="BD92" i="7"/>
  <c r="BE92" i="7"/>
  <c r="BF92" i="7"/>
  <c r="AY93" i="7"/>
  <c r="AZ93" i="7"/>
  <c r="BA93" i="7"/>
  <c r="BB93" i="7"/>
  <c r="BC93" i="7"/>
  <c r="BD93" i="7"/>
  <c r="BE93" i="7"/>
  <c r="BF93" i="7"/>
  <c r="AY94" i="7"/>
  <c r="AZ94" i="7"/>
  <c r="BA94" i="7"/>
  <c r="BB94" i="7"/>
  <c r="BC94" i="7"/>
  <c r="BD94" i="7"/>
  <c r="BE94" i="7"/>
  <c r="BF94" i="7"/>
  <c r="AY95" i="7"/>
  <c r="AZ95" i="7"/>
  <c r="BA95" i="7"/>
  <c r="BB95" i="7"/>
  <c r="BC95" i="7"/>
  <c r="BD95" i="7"/>
  <c r="BE95" i="7"/>
  <c r="BF95" i="7"/>
  <c r="AY96" i="7"/>
  <c r="AZ96" i="7"/>
  <c r="BA96" i="7"/>
  <c r="BB96" i="7"/>
  <c r="BC96" i="7"/>
  <c r="BD96" i="7"/>
  <c r="BE96" i="7"/>
  <c r="BF96" i="7"/>
  <c r="AY97" i="7"/>
  <c r="AZ97" i="7"/>
  <c r="BA97" i="7"/>
  <c r="BB97" i="7"/>
  <c r="BC97" i="7"/>
  <c r="BD97" i="7"/>
  <c r="BE97" i="7"/>
  <c r="BF97" i="7"/>
  <c r="AY98" i="7"/>
  <c r="AZ98" i="7"/>
  <c r="BA98" i="7"/>
  <c r="BB98" i="7"/>
  <c r="BC98" i="7"/>
  <c r="BD98" i="7"/>
  <c r="BE98" i="7"/>
  <c r="BF98" i="7"/>
  <c r="AY99" i="7"/>
  <c r="AZ99" i="7"/>
  <c r="BA99" i="7"/>
  <c r="BB99" i="7"/>
  <c r="BC99" i="7"/>
  <c r="BD99" i="7"/>
  <c r="BE99" i="7"/>
  <c r="BF99" i="7"/>
  <c r="AY100" i="7"/>
  <c r="AZ100" i="7"/>
  <c r="BA100" i="7"/>
  <c r="BB100" i="7"/>
  <c r="BC100" i="7"/>
  <c r="BD100" i="7"/>
  <c r="BE100" i="7"/>
  <c r="BF100" i="7"/>
  <c r="AY101" i="7"/>
  <c r="AZ101" i="7"/>
  <c r="BA101" i="7"/>
  <c r="BB101" i="7"/>
  <c r="BC101" i="7"/>
  <c r="BD101" i="7"/>
  <c r="BE101" i="7"/>
  <c r="BF101" i="7"/>
  <c r="AY102" i="7"/>
  <c r="AZ102" i="7"/>
  <c r="BA102" i="7"/>
  <c r="BB102" i="7"/>
  <c r="BC102" i="7"/>
  <c r="BD102" i="7"/>
  <c r="BE102" i="7"/>
  <c r="BF102" i="7"/>
  <c r="AY103" i="7"/>
  <c r="AZ103" i="7"/>
  <c r="BA103" i="7"/>
  <c r="BB103" i="7"/>
  <c r="BC103" i="7"/>
  <c r="BD103" i="7"/>
  <c r="BE103" i="7"/>
  <c r="BF103" i="7"/>
  <c r="AY104" i="7"/>
  <c r="AZ104" i="7"/>
  <c r="BA104" i="7"/>
  <c r="BB104" i="7"/>
  <c r="BC104" i="7"/>
  <c r="BD104" i="7"/>
  <c r="BE104" i="7"/>
  <c r="BF104" i="7"/>
  <c r="AY105" i="7"/>
  <c r="AZ105" i="7"/>
  <c r="BA105" i="7"/>
  <c r="BB105" i="7"/>
  <c r="BC105" i="7"/>
  <c r="BD105" i="7"/>
  <c r="BE105" i="7"/>
  <c r="BF105" i="7"/>
  <c r="AY106" i="7"/>
  <c r="AZ106" i="7"/>
  <c r="BA106" i="7"/>
  <c r="BB106" i="7"/>
  <c r="BC106" i="7"/>
  <c r="BD106" i="7"/>
  <c r="BE106" i="7"/>
  <c r="BF106" i="7"/>
  <c r="AY107" i="7"/>
  <c r="AZ107" i="7"/>
  <c r="BA107" i="7"/>
  <c r="BB107" i="7"/>
  <c r="BC107" i="7"/>
  <c r="BD107" i="7"/>
  <c r="BE107" i="7"/>
  <c r="BF107" i="7"/>
  <c r="AY108" i="7"/>
  <c r="AZ108" i="7"/>
  <c r="BA108" i="7"/>
  <c r="BB108" i="7"/>
  <c r="BC108" i="7"/>
  <c r="BD108" i="7"/>
  <c r="BE108" i="7"/>
  <c r="BF108" i="7"/>
  <c r="AY109" i="7"/>
  <c r="AZ109" i="7"/>
  <c r="BA109" i="7"/>
  <c r="BB109" i="7"/>
  <c r="BC109" i="7"/>
  <c r="BD109" i="7"/>
  <c r="BE109" i="7"/>
  <c r="BF109" i="7"/>
  <c r="AY110" i="7"/>
  <c r="AZ110" i="7"/>
  <c r="BA110" i="7"/>
  <c r="BB110" i="7"/>
  <c r="BC110" i="7"/>
  <c r="BD110" i="7"/>
  <c r="BE110" i="7"/>
  <c r="BF110" i="7"/>
  <c r="AY111" i="7"/>
  <c r="AZ111" i="7"/>
  <c r="BA111" i="7"/>
  <c r="BB111" i="7"/>
  <c r="BC111" i="7"/>
  <c r="BD111" i="7"/>
  <c r="BE111" i="7"/>
  <c r="BF111" i="7"/>
  <c r="AY112" i="7"/>
  <c r="AZ112" i="7"/>
  <c r="BA112" i="7"/>
  <c r="BB112" i="7"/>
  <c r="BC112" i="7"/>
  <c r="BD112" i="7"/>
  <c r="BE112" i="7"/>
  <c r="BF112" i="7"/>
  <c r="AY113" i="7"/>
  <c r="AZ113" i="7"/>
  <c r="BA113" i="7"/>
  <c r="BB113" i="7"/>
  <c r="BC113" i="7"/>
  <c r="BD113" i="7"/>
  <c r="BE113" i="7"/>
  <c r="BF113" i="7"/>
  <c r="AY114" i="7"/>
  <c r="AZ114" i="7"/>
  <c r="BA114" i="7"/>
  <c r="BB114" i="7"/>
  <c r="BC114" i="7"/>
  <c r="BD114" i="7"/>
  <c r="BE114" i="7"/>
  <c r="BF114" i="7"/>
  <c r="AY115" i="7"/>
  <c r="AZ115" i="7"/>
  <c r="BA115" i="7"/>
  <c r="BB115" i="7"/>
  <c r="BC115" i="7"/>
  <c r="BD115" i="7"/>
  <c r="BE115" i="7"/>
  <c r="BF115" i="7"/>
  <c r="AY116" i="7"/>
  <c r="AZ116" i="7"/>
  <c r="BA116" i="7"/>
  <c r="BB116" i="7"/>
  <c r="BC116" i="7"/>
  <c r="BD116" i="7"/>
  <c r="BE116" i="7"/>
  <c r="BF116" i="7"/>
  <c r="AY117" i="7"/>
  <c r="AZ117" i="7"/>
  <c r="BA117" i="7"/>
  <c r="BB117" i="7"/>
  <c r="BC117" i="7"/>
  <c r="BD117" i="7"/>
  <c r="BE117" i="7"/>
  <c r="BF117" i="7"/>
  <c r="AY118" i="7"/>
  <c r="AZ118" i="7"/>
  <c r="BA118" i="7"/>
  <c r="BB118" i="7"/>
  <c r="BC118" i="7"/>
  <c r="BD118" i="7"/>
  <c r="BE118" i="7"/>
  <c r="BF118" i="7"/>
  <c r="AY119" i="7"/>
  <c r="AZ119" i="7"/>
  <c r="BA119" i="7"/>
  <c r="BB119" i="7"/>
  <c r="BC119" i="7"/>
  <c r="BD119" i="7"/>
  <c r="BE119" i="7"/>
  <c r="BF119" i="7"/>
  <c r="AY120" i="7"/>
  <c r="AZ120" i="7"/>
  <c r="BA120" i="7"/>
  <c r="BB120" i="7"/>
  <c r="BC120" i="7"/>
  <c r="BD120" i="7"/>
  <c r="BE120" i="7"/>
  <c r="BF120" i="7"/>
  <c r="AY121" i="7"/>
  <c r="AZ121" i="7"/>
  <c r="BA121" i="7"/>
  <c r="BB121" i="7"/>
  <c r="BC121" i="7"/>
  <c r="BD121" i="7"/>
  <c r="BE121" i="7"/>
  <c r="BF121" i="7"/>
  <c r="AY122" i="7"/>
  <c r="AZ122" i="7"/>
  <c r="BA122" i="7"/>
  <c r="BB122" i="7"/>
  <c r="BL122" i="7" s="1"/>
  <c r="BC122" i="7"/>
  <c r="BD122" i="7"/>
  <c r="BE122" i="7"/>
  <c r="BF122" i="7"/>
  <c r="AY123" i="7"/>
  <c r="AZ123" i="7"/>
  <c r="BA123" i="7"/>
  <c r="BB123" i="7"/>
  <c r="BL123" i="7" s="1"/>
  <c r="BC123" i="7"/>
  <c r="BD123" i="7"/>
  <c r="BE123" i="7"/>
  <c r="BF123" i="7"/>
  <c r="AY124" i="7"/>
  <c r="AZ124" i="7"/>
  <c r="BA124" i="7"/>
  <c r="BB124" i="7"/>
  <c r="BL124" i="7" s="1"/>
  <c r="BC124" i="7"/>
  <c r="BD124" i="7"/>
  <c r="BE124" i="7"/>
  <c r="BF124" i="7"/>
  <c r="AY125" i="7"/>
  <c r="AZ125" i="7"/>
  <c r="BA125" i="7"/>
  <c r="BB125" i="7"/>
  <c r="BL125" i="7" s="1"/>
  <c r="BC125" i="7"/>
  <c r="BD125" i="7"/>
  <c r="BE125" i="7"/>
  <c r="BF125" i="7"/>
  <c r="AY126" i="7"/>
  <c r="AZ126" i="7"/>
  <c r="BA126" i="7"/>
  <c r="BB126" i="7"/>
  <c r="BL126" i="7" s="1"/>
  <c r="BC126" i="7"/>
  <c r="BD126" i="7"/>
  <c r="BE126" i="7"/>
  <c r="BF126" i="7"/>
  <c r="AY127" i="7"/>
  <c r="AZ127" i="7"/>
  <c r="BA127" i="7"/>
  <c r="BB127" i="7"/>
  <c r="BL127" i="7" s="1"/>
  <c r="BC127" i="7"/>
  <c r="BD127" i="7"/>
  <c r="BE127" i="7"/>
  <c r="BF127" i="7"/>
  <c r="AY128" i="7"/>
  <c r="AZ128" i="7"/>
  <c r="BA128" i="7"/>
  <c r="BB128" i="7"/>
  <c r="BL128" i="7" s="1"/>
  <c r="BC128" i="7"/>
  <c r="BD128" i="7"/>
  <c r="BE128" i="7"/>
  <c r="BF128" i="7"/>
  <c r="AY129" i="7"/>
  <c r="AZ129" i="7"/>
  <c r="BA129" i="7"/>
  <c r="BB129" i="7"/>
  <c r="BL129" i="7" s="1"/>
  <c r="BC129" i="7"/>
  <c r="BD129" i="7"/>
  <c r="BE129" i="7"/>
  <c r="BF129" i="7"/>
  <c r="AY130" i="7"/>
  <c r="AZ130" i="7"/>
  <c r="BA130" i="7"/>
  <c r="BB130" i="7"/>
  <c r="BL130" i="7" s="1"/>
  <c r="BC130" i="7"/>
  <c r="BD130" i="7"/>
  <c r="BE130" i="7"/>
  <c r="BF130" i="7"/>
  <c r="AY131" i="7"/>
  <c r="AZ131" i="7"/>
  <c r="BA131" i="7"/>
  <c r="BB131" i="7"/>
  <c r="BL131" i="7" s="1"/>
  <c r="BC131" i="7"/>
  <c r="BD131" i="7"/>
  <c r="BE131" i="7"/>
  <c r="BF131" i="7"/>
  <c r="AY132" i="7"/>
  <c r="AZ132" i="7"/>
  <c r="BA132" i="7"/>
  <c r="BB132" i="7"/>
  <c r="BL132" i="7" s="1"/>
  <c r="BC132" i="7"/>
  <c r="BD132" i="7"/>
  <c r="BE132" i="7"/>
  <c r="BF132" i="7"/>
  <c r="AY133" i="7"/>
  <c r="AZ133" i="7"/>
  <c r="BA133" i="7"/>
  <c r="BB133" i="7"/>
  <c r="BL133" i="7" s="1"/>
  <c r="BC133" i="7"/>
  <c r="BD133" i="7"/>
  <c r="BE133" i="7"/>
  <c r="BF133" i="7"/>
  <c r="AY134" i="7"/>
  <c r="AZ134" i="7"/>
  <c r="BA134" i="7"/>
  <c r="BB134" i="7"/>
  <c r="BL134" i="7" s="1"/>
  <c r="BC134" i="7"/>
  <c r="BD134" i="7"/>
  <c r="BE134" i="7"/>
  <c r="BF134" i="7"/>
  <c r="AY135" i="7"/>
  <c r="AZ135" i="7"/>
  <c r="BA135" i="7"/>
  <c r="BB135" i="7"/>
  <c r="BL135" i="7" s="1"/>
  <c r="BC135" i="7"/>
  <c r="BD135" i="7"/>
  <c r="BE135" i="7"/>
  <c r="BF135" i="7"/>
  <c r="AY136" i="7"/>
  <c r="AZ136" i="7"/>
  <c r="BA136" i="7"/>
  <c r="BB136" i="7"/>
  <c r="BL136" i="7" s="1"/>
  <c r="BC136" i="7"/>
  <c r="BD136" i="7"/>
  <c r="BE136" i="7"/>
  <c r="BF136" i="7"/>
  <c r="AY137" i="7"/>
  <c r="AZ137" i="7"/>
  <c r="BA137" i="7"/>
  <c r="BB137" i="7"/>
  <c r="BL137" i="7" s="1"/>
  <c r="BC137" i="7"/>
  <c r="BD137" i="7"/>
  <c r="BE137" i="7"/>
  <c r="BF137" i="7"/>
  <c r="AY138" i="7"/>
  <c r="AZ138" i="7"/>
  <c r="BA138" i="7"/>
  <c r="BB138" i="7"/>
  <c r="BL138" i="7" s="1"/>
  <c r="BC138" i="7"/>
  <c r="BD138" i="7"/>
  <c r="BE138" i="7"/>
  <c r="BF138" i="7"/>
  <c r="AY139" i="7"/>
  <c r="AZ139" i="7"/>
  <c r="BA139" i="7"/>
  <c r="BB139" i="7"/>
  <c r="BL139" i="7" s="1"/>
  <c r="BC139" i="7"/>
  <c r="BD139" i="7"/>
  <c r="BE139" i="7"/>
  <c r="BF139" i="7"/>
  <c r="AY140" i="7"/>
  <c r="AZ140" i="7"/>
  <c r="BA140" i="7"/>
  <c r="BB140" i="7"/>
  <c r="BL140" i="7" s="1"/>
  <c r="BC140" i="7"/>
  <c r="BD140" i="7"/>
  <c r="BE140" i="7"/>
  <c r="BF140" i="7"/>
  <c r="AY141" i="7"/>
  <c r="AZ141" i="7"/>
  <c r="BA141" i="7"/>
  <c r="BB141" i="7"/>
  <c r="BL141" i="7" s="1"/>
  <c r="BC141" i="7"/>
  <c r="BD141" i="7"/>
  <c r="BE141" i="7"/>
  <c r="BF141" i="7"/>
  <c r="AY142" i="7"/>
  <c r="AZ142" i="7"/>
  <c r="BA142" i="7"/>
  <c r="BB142" i="7"/>
  <c r="BL142" i="7" s="1"/>
  <c r="BC142" i="7"/>
  <c r="BD142" i="7"/>
  <c r="BE142" i="7"/>
  <c r="BF142" i="7"/>
  <c r="AY143" i="7"/>
  <c r="AZ143" i="7"/>
  <c r="BA143" i="7"/>
  <c r="BB143" i="7"/>
  <c r="BL143" i="7" s="1"/>
  <c r="BC143" i="7"/>
  <c r="BD143" i="7"/>
  <c r="BE143" i="7"/>
  <c r="BF143" i="7"/>
  <c r="AY144" i="7"/>
  <c r="AZ144" i="7"/>
  <c r="BA144" i="7"/>
  <c r="BB144" i="7"/>
  <c r="BL144" i="7" s="1"/>
  <c r="BC144" i="7"/>
  <c r="BD144" i="7"/>
  <c r="BE144" i="7"/>
  <c r="BF144" i="7"/>
  <c r="AY145" i="7"/>
  <c r="AZ145" i="7"/>
  <c r="BA145" i="7"/>
  <c r="BB145" i="7"/>
  <c r="BL145" i="7" s="1"/>
  <c r="BC145" i="7"/>
  <c r="BD145" i="7"/>
  <c r="BE145" i="7"/>
  <c r="BF145" i="7"/>
  <c r="AY146" i="7"/>
  <c r="AZ146" i="7"/>
  <c r="BA146" i="7"/>
  <c r="BB146" i="7"/>
  <c r="BL146" i="7" s="1"/>
  <c r="BC146" i="7"/>
  <c r="BD146" i="7"/>
  <c r="BE146" i="7"/>
  <c r="BF146" i="7"/>
  <c r="AY147" i="7"/>
  <c r="AZ147" i="7"/>
  <c r="BA147" i="7"/>
  <c r="BB147" i="7"/>
  <c r="BL147" i="7" s="1"/>
  <c r="BC147" i="7"/>
  <c r="BD147" i="7"/>
  <c r="BE147" i="7"/>
  <c r="BF147" i="7"/>
  <c r="AY148" i="7"/>
  <c r="AZ148" i="7"/>
  <c r="BA148" i="7"/>
  <c r="BB148" i="7"/>
  <c r="BL148" i="7" s="1"/>
  <c r="BC148" i="7"/>
  <c r="BD148" i="7"/>
  <c r="BE148" i="7"/>
  <c r="BF148" i="7"/>
  <c r="AY149" i="7"/>
  <c r="AZ149" i="7"/>
  <c r="BA149" i="7"/>
  <c r="BB149" i="7"/>
  <c r="BL149" i="7" s="1"/>
  <c r="BC149" i="7"/>
  <c r="BD149" i="7"/>
  <c r="BE149" i="7"/>
  <c r="BF149" i="7"/>
  <c r="AY150" i="7"/>
  <c r="AZ150" i="7"/>
  <c r="BA150" i="7"/>
  <c r="BB150" i="7"/>
  <c r="BL150" i="7" s="1"/>
  <c r="BC150" i="7"/>
  <c r="BD150" i="7"/>
  <c r="BE150" i="7"/>
  <c r="BF150" i="7"/>
  <c r="AY151" i="7"/>
  <c r="AZ151" i="7"/>
  <c r="BA151" i="7"/>
  <c r="BB151" i="7"/>
  <c r="BL151" i="7" s="1"/>
  <c r="BC151" i="7"/>
  <c r="BD151" i="7"/>
  <c r="BE151" i="7"/>
  <c r="BF151" i="7"/>
  <c r="AY152" i="7"/>
  <c r="AZ152" i="7"/>
  <c r="BA152" i="7"/>
  <c r="BB152" i="7"/>
  <c r="BL152" i="7" s="1"/>
  <c r="BC152" i="7"/>
  <c r="BD152" i="7"/>
  <c r="BE152" i="7"/>
  <c r="BF152" i="7"/>
  <c r="AY153" i="7"/>
  <c r="AZ153" i="7"/>
  <c r="BA153" i="7"/>
  <c r="BB153" i="7"/>
  <c r="BL153" i="7" s="1"/>
  <c r="BC153" i="7"/>
  <c r="BD153" i="7"/>
  <c r="BE153" i="7"/>
  <c r="BF153" i="7"/>
  <c r="AY154" i="7"/>
  <c r="AZ154" i="7"/>
  <c r="BA154" i="7"/>
  <c r="BB154" i="7"/>
  <c r="BL154" i="7" s="1"/>
  <c r="BC154" i="7"/>
  <c r="BD154" i="7"/>
  <c r="BE154" i="7"/>
  <c r="BF154" i="7"/>
  <c r="AY155" i="7"/>
  <c r="AZ155" i="7"/>
  <c r="BA155" i="7"/>
  <c r="BB155" i="7"/>
  <c r="BL155" i="7" s="1"/>
  <c r="BC155" i="7"/>
  <c r="BD155" i="7"/>
  <c r="BE155" i="7"/>
  <c r="BF155" i="7"/>
  <c r="AY156" i="7"/>
  <c r="AZ156" i="7"/>
  <c r="BA156" i="7"/>
  <c r="BB156" i="7"/>
  <c r="BL156" i="7" s="1"/>
  <c r="BC156" i="7"/>
  <c r="BD156" i="7"/>
  <c r="BE156" i="7"/>
  <c r="BF156" i="7"/>
  <c r="AY157" i="7"/>
  <c r="AZ157" i="7"/>
  <c r="BA157" i="7"/>
  <c r="BB157" i="7"/>
  <c r="BL157" i="7" s="1"/>
  <c r="BC157" i="7"/>
  <c r="BD157" i="7"/>
  <c r="BE157" i="7"/>
  <c r="BF157" i="7"/>
  <c r="AY158" i="7"/>
  <c r="AZ158" i="7"/>
  <c r="BA158" i="7"/>
  <c r="BB158" i="7"/>
  <c r="BL158" i="7" s="1"/>
  <c r="BC158" i="7"/>
  <c r="BD158" i="7"/>
  <c r="BE158" i="7"/>
  <c r="BF158" i="7"/>
  <c r="AY159" i="7"/>
  <c r="AZ159" i="7"/>
  <c r="BA159" i="7"/>
  <c r="BB159" i="7"/>
  <c r="BL159" i="7" s="1"/>
  <c r="BC159" i="7"/>
  <c r="BD159" i="7"/>
  <c r="BE159" i="7"/>
  <c r="BF159" i="7"/>
  <c r="AY160" i="7"/>
  <c r="AZ160" i="7"/>
  <c r="BA160" i="7"/>
  <c r="BB160" i="7"/>
  <c r="BL160" i="7" s="1"/>
  <c r="BC160" i="7"/>
  <c r="BD160" i="7"/>
  <c r="BE160" i="7"/>
  <c r="BF160" i="7"/>
  <c r="AY161" i="7"/>
  <c r="AZ161" i="7"/>
  <c r="BA161" i="7"/>
  <c r="BB161" i="7"/>
  <c r="BL161" i="7" s="1"/>
  <c r="BC161" i="7"/>
  <c r="BD161" i="7"/>
  <c r="BE161" i="7"/>
  <c r="BF161" i="7"/>
  <c r="AY162" i="7"/>
  <c r="AZ162" i="7"/>
  <c r="BA162" i="7"/>
  <c r="BB162" i="7"/>
  <c r="BL162" i="7" s="1"/>
  <c r="BC162" i="7"/>
  <c r="BD162" i="7"/>
  <c r="BE162" i="7"/>
  <c r="BF162" i="7"/>
  <c r="AY163" i="7"/>
  <c r="AZ163" i="7"/>
  <c r="BA163" i="7"/>
  <c r="BB163" i="7"/>
  <c r="BL163" i="7" s="1"/>
  <c r="BC163" i="7"/>
  <c r="BD163" i="7"/>
  <c r="BE163" i="7"/>
  <c r="BF163" i="7"/>
  <c r="AY164" i="7"/>
  <c r="AZ164" i="7"/>
  <c r="BA164" i="7"/>
  <c r="BB164" i="7"/>
  <c r="BL164" i="7" s="1"/>
  <c r="BC164" i="7"/>
  <c r="BD164" i="7"/>
  <c r="BE164" i="7"/>
  <c r="BF164" i="7"/>
  <c r="AY165" i="7"/>
  <c r="AZ165" i="7"/>
  <c r="BA165" i="7"/>
  <c r="BB165" i="7"/>
  <c r="BL165" i="7" s="1"/>
  <c r="BC165" i="7"/>
  <c r="BD165" i="7"/>
  <c r="BE165" i="7"/>
  <c r="BF165" i="7"/>
  <c r="AY166" i="7"/>
  <c r="AZ166" i="7"/>
  <c r="BA166" i="7"/>
  <c r="BB166" i="7"/>
  <c r="BL166" i="7" s="1"/>
  <c r="BC166" i="7"/>
  <c r="BD166" i="7"/>
  <c r="BE166" i="7"/>
  <c r="BF166" i="7"/>
  <c r="AY167" i="7"/>
  <c r="AZ167" i="7"/>
  <c r="BA167" i="7"/>
  <c r="BB167" i="7"/>
  <c r="BL167" i="7" s="1"/>
  <c r="BC167" i="7"/>
  <c r="BD167" i="7"/>
  <c r="BE167" i="7"/>
  <c r="BF167" i="7"/>
  <c r="AY168" i="7"/>
  <c r="AZ168" i="7"/>
  <c r="BA168" i="7"/>
  <c r="BB168" i="7"/>
  <c r="BL168" i="7" s="1"/>
  <c r="BC168" i="7"/>
  <c r="BD168" i="7"/>
  <c r="BE168" i="7"/>
  <c r="BF168" i="7"/>
  <c r="AY169" i="7"/>
  <c r="AZ169" i="7"/>
  <c r="BA169" i="7"/>
  <c r="BB169" i="7"/>
  <c r="BL169" i="7" s="1"/>
  <c r="BC169" i="7"/>
  <c r="BD169" i="7"/>
  <c r="BE169" i="7"/>
  <c r="BF169" i="7"/>
  <c r="AY170" i="7"/>
  <c r="AZ170" i="7"/>
  <c r="BA170" i="7"/>
  <c r="BB170" i="7"/>
  <c r="BL170" i="7" s="1"/>
  <c r="BC170" i="7"/>
  <c r="BD170" i="7"/>
  <c r="BE170" i="7"/>
  <c r="BF170" i="7"/>
  <c r="AY171" i="7"/>
  <c r="AZ171" i="7"/>
  <c r="BA171" i="7"/>
  <c r="BB171" i="7"/>
  <c r="BL171" i="7" s="1"/>
  <c r="BC171" i="7"/>
  <c r="BD171" i="7"/>
  <c r="BE171" i="7"/>
  <c r="BF171" i="7"/>
  <c r="AY172" i="7"/>
  <c r="AZ172" i="7"/>
  <c r="BA172" i="7"/>
  <c r="BB172" i="7"/>
  <c r="BL172" i="7" s="1"/>
  <c r="BC172" i="7"/>
  <c r="BD172" i="7"/>
  <c r="BE172" i="7"/>
  <c r="BF172" i="7"/>
  <c r="AY173" i="7"/>
  <c r="AZ173" i="7"/>
  <c r="BA173" i="7"/>
  <c r="BB173" i="7"/>
  <c r="BL173" i="7" s="1"/>
  <c r="BC173" i="7"/>
  <c r="BD173" i="7"/>
  <c r="BE173" i="7"/>
  <c r="BF173" i="7"/>
  <c r="AY174" i="7"/>
  <c r="AZ174" i="7"/>
  <c r="BA174" i="7"/>
  <c r="BB174" i="7"/>
  <c r="BL174" i="7" s="1"/>
  <c r="BC174" i="7"/>
  <c r="BD174" i="7"/>
  <c r="BE174" i="7"/>
  <c r="BF174" i="7"/>
  <c r="AY175" i="7"/>
  <c r="AZ175" i="7"/>
  <c r="BA175" i="7"/>
  <c r="BB175" i="7"/>
  <c r="BL175" i="7" s="1"/>
  <c r="BC175" i="7"/>
  <c r="BD175" i="7"/>
  <c r="BE175" i="7"/>
  <c r="BF175" i="7"/>
  <c r="AY176" i="7"/>
  <c r="AZ176" i="7"/>
  <c r="BA176" i="7"/>
  <c r="BB176" i="7"/>
  <c r="BL176" i="7" s="1"/>
  <c r="BC176" i="7"/>
  <c r="BD176" i="7"/>
  <c r="BE176" i="7"/>
  <c r="BF176" i="7"/>
  <c r="AY177" i="7"/>
  <c r="AZ177" i="7"/>
  <c r="BA177" i="7"/>
  <c r="BB177" i="7"/>
  <c r="BL177" i="7" s="1"/>
  <c r="BC177" i="7"/>
  <c r="BD177" i="7"/>
  <c r="BE177" i="7"/>
  <c r="BF177" i="7"/>
  <c r="AY178" i="7"/>
  <c r="AZ178" i="7"/>
  <c r="BA178" i="7"/>
  <c r="BB178" i="7"/>
  <c r="BL178" i="7" s="1"/>
  <c r="BC178" i="7"/>
  <c r="BD178" i="7"/>
  <c r="BE178" i="7"/>
  <c r="BF178" i="7"/>
  <c r="AY179" i="7"/>
  <c r="AZ179" i="7"/>
  <c r="BA179" i="7"/>
  <c r="BB179" i="7"/>
  <c r="BL179" i="7" s="1"/>
  <c r="BC179" i="7"/>
  <c r="BD179" i="7"/>
  <c r="BE179" i="7"/>
  <c r="BF179" i="7"/>
  <c r="AY180" i="7"/>
  <c r="AZ180" i="7"/>
  <c r="BA180" i="7"/>
  <c r="BB180" i="7"/>
  <c r="BL180" i="7" s="1"/>
  <c r="BC180" i="7"/>
  <c r="BD180" i="7"/>
  <c r="BE180" i="7"/>
  <c r="BF180" i="7"/>
  <c r="AY181" i="7"/>
  <c r="AZ181" i="7"/>
  <c r="BA181" i="7"/>
  <c r="BB181" i="7"/>
  <c r="BL181" i="7" s="1"/>
  <c r="BC181" i="7"/>
  <c r="BD181" i="7"/>
  <c r="BE181" i="7"/>
  <c r="BF181" i="7"/>
  <c r="AY182" i="7"/>
  <c r="AZ182" i="7"/>
  <c r="BA182" i="7"/>
  <c r="BB182" i="7"/>
  <c r="BL182" i="7" s="1"/>
  <c r="BC182" i="7"/>
  <c r="BD182" i="7"/>
  <c r="BE182" i="7"/>
  <c r="BF182" i="7"/>
  <c r="AY183" i="7"/>
  <c r="AZ183" i="7"/>
  <c r="BA183" i="7"/>
  <c r="BB183" i="7"/>
  <c r="BL183" i="7" s="1"/>
  <c r="BC183" i="7"/>
  <c r="BD183" i="7"/>
  <c r="BE183" i="7"/>
  <c r="BF183" i="7"/>
  <c r="AY184" i="7"/>
  <c r="AZ184" i="7"/>
  <c r="BA184" i="7"/>
  <c r="BB184" i="7"/>
  <c r="BL184" i="7" s="1"/>
  <c r="BC184" i="7"/>
  <c r="BD184" i="7"/>
  <c r="BE184" i="7"/>
  <c r="BF184" i="7"/>
  <c r="AY185" i="7"/>
  <c r="AZ185" i="7"/>
  <c r="BA185" i="7"/>
  <c r="BB185" i="7"/>
  <c r="BL185" i="7" s="1"/>
  <c r="BC185" i="7"/>
  <c r="BD185" i="7"/>
  <c r="BE185" i="7"/>
  <c r="BF185" i="7"/>
  <c r="AY186" i="7"/>
  <c r="AZ186" i="7"/>
  <c r="BA186" i="7"/>
  <c r="BB186" i="7"/>
  <c r="BL186" i="7" s="1"/>
  <c r="BC186" i="7"/>
  <c r="BD186" i="7"/>
  <c r="BE186" i="7"/>
  <c r="BF186" i="7"/>
  <c r="AY187" i="7"/>
  <c r="AZ187" i="7"/>
  <c r="BA187" i="7"/>
  <c r="BB187" i="7"/>
  <c r="BL187" i="7" s="1"/>
  <c r="BC187" i="7"/>
  <c r="BD187" i="7"/>
  <c r="BE187" i="7"/>
  <c r="BF187" i="7"/>
  <c r="AY188" i="7"/>
  <c r="AZ188" i="7"/>
  <c r="BA188" i="7"/>
  <c r="BB188" i="7"/>
  <c r="BL188" i="7" s="1"/>
  <c r="BC188" i="7"/>
  <c r="BD188" i="7"/>
  <c r="BE188" i="7"/>
  <c r="BF188" i="7"/>
  <c r="AY189" i="7"/>
  <c r="AZ189" i="7"/>
  <c r="BA189" i="7"/>
  <c r="BB189" i="7"/>
  <c r="BL189" i="7" s="1"/>
  <c r="BC189" i="7"/>
  <c r="BD189" i="7"/>
  <c r="BE189" i="7"/>
  <c r="BF189" i="7"/>
  <c r="AY190" i="7"/>
  <c r="AZ190" i="7"/>
  <c r="BA190" i="7"/>
  <c r="BB190" i="7"/>
  <c r="BL190" i="7" s="1"/>
  <c r="BC190" i="7"/>
  <c r="BD190" i="7"/>
  <c r="BE190" i="7"/>
  <c r="BF190" i="7"/>
  <c r="AY191" i="7"/>
  <c r="AZ191" i="7"/>
  <c r="BA191" i="7"/>
  <c r="BB191" i="7"/>
  <c r="BL191" i="7" s="1"/>
  <c r="BC191" i="7"/>
  <c r="BD191" i="7"/>
  <c r="BE191" i="7"/>
  <c r="BF191" i="7"/>
  <c r="AY192" i="7"/>
  <c r="AZ192" i="7"/>
  <c r="BA192" i="7"/>
  <c r="BB192" i="7"/>
  <c r="BL192" i="7" s="1"/>
  <c r="BC192" i="7"/>
  <c r="BD192" i="7"/>
  <c r="BE192" i="7"/>
  <c r="BF192" i="7"/>
  <c r="AY193" i="7"/>
  <c r="AZ193" i="7"/>
  <c r="BA193" i="7"/>
  <c r="BB193" i="7"/>
  <c r="BL193" i="7" s="1"/>
  <c r="BC193" i="7"/>
  <c r="BD193" i="7"/>
  <c r="BE193" i="7"/>
  <c r="BF193" i="7"/>
  <c r="AY194" i="7"/>
  <c r="AZ194" i="7"/>
  <c r="BA194" i="7"/>
  <c r="BB194" i="7"/>
  <c r="BL194" i="7" s="1"/>
  <c r="BC194" i="7"/>
  <c r="BD194" i="7"/>
  <c r="BE194" i="7"/>
  <c r="BF194" i="7"/>
  <c r="AY195" i="7"/>
  <c r="AZ195" i="7"/>
  <c r="BA195" i="7"/>
  <c r="BB195" i="7"/>
  <c r="BL195" i="7" s="1"/>
  <c r="BC195" i="7"/>
  <c r="BD195" i="7"/>
  <c r="BE195" i="7"/>
  <c r="BF195" i="7"/>
  <c r="AY196" i="7"/>
  <c r="AZ196" i="7"/>
  <c r="BA196" i="7"/>
  <c r="BB196" i="7"/>
  <c r="BL196" i="7" s="1"/>
  <c r="BC196" i="7"/>
  <c r="BD196" i="7"/>
  <c r="BE196" i="7"/>
  <c r="BF196" i="7"/>
  <c r="AY197" i="7"/>
  <c r="AZ197" i="7"/>
  <c r="BA197" i="7"/>
  <c r="BB197" i="7"/>
  <c r="BL197" i="7" s="1"/>
  <c r="BC197" i="7"/>
  <c r="BD197" i="7"/>
  <c r="BE197" i="7"/>
  <c r="BF197" i="7"/>
  <c r="AY198" i="7"/>
  <c r="AZ198" i="7"/>
  <c r="BA198" i="7"/>
  <c r="BB198" i="7"/>
  <c r="BL198" i="7" s="1"/>
  <c r="BC198" i="7"/>
  <c r="BD198" i="7"/>
  <c r="BE198" i="7"/>
  <c r="BF198" i="7"/>
  <c r="AY199" i="7"/>
  <c r="AZ199" i="7"/>
  <c r="BA199" i="7"/>
  <c r="BB199" i="7"/>
  <c r="BL199" i="7" s="1"/>
  <c r="BC199" i="7"/>
  <c r="BD199" i="7"/>
  <c r="BE199" i="7"/>
  <c r="BF199" i="7"/>
  <c r="AY200" i="7"/>
  <c r="AZ200" i="7"/>
  <c r="BA200" i="7"/>
  <c r="BB200" i="7"/>
  <c r="BL200" i="7" s="1"/>
  <c r="BC200" i="7"/>
  <c r="BD200" i="7"/>
  <c r="BE200" i="7"/>
  <c r="BF200" i="7"/>
  <c r="AY201" i="7"/>
  <c r="AZ201" i="7"/>
  <c r="BA201" i="7"/>
  <c r="BB201" i="7"/>
  <c r="BL201" i="7" s="1"/>
  <c r="BC201" i="7"/>
  <c r="BD201" i="7"/>
  <c r="BE201" i="7"/>
  <c r="BF201" i="7"/>
  <c r="AY202" i="7"/>
  <c r="AZ202" i="7"/>
  <c r="BA202" i="7"/>
  <c r="BB202" i="7"/>
  <c r="BL202" i="7" s="1"/>
  <c r="BC202" i="7"/>
  <c r="BD202" i="7"/>
  <c r="BE202" i="7"/>
  <c r="BF202" i="7"/>
  <c r="AY203" i="7"/>
  <c r="AZ203" i="7"/>
  <c r="BA203" i="7"/>
  <c r="BB203" i="7"/>
  <c r="BL203" i="7" s="1"/>
  <c r="BC203" i="7"/>
  <c r="BD203" i="7"/>
  <c r="BE203" i="7"/>
  <c r="BF203" i="7"/>
  <c r="AY204" i="7"/>
  <c r="AZ204" i="7"/>
  <c r="BA204" i="7"/>
  <c r="BB204" i="7"/>
  <c r="BL204" i="7" s="1"/>
  <c r="BC204" i="7"/>
  <c r="BD204" i="7"/>
  <c r="BE204" i="7"/>
  <c r="BF204" i="7"/>
  <c r="AY205" i="7"/>
  <c r="AZ205" i="7"/>
  <c r="BA205" i="7"/>
  <c r="BB205" i="7"/>
  <c r="BL205" i="7" s="1"/>
  <c r="BC205" i="7"/>
  <c r="BD205" i="7"/>
  <c r="BE205" i="7"/>
  <c r="BF205" i="7"/>
  <c r="AY206" i="7"/>
  <c r="AZ206" i="7"/>
  <c r="BA206" i="7"/>
  <c r="BB206" i="7"/>
  <c r="BL206" i="7" s="1"/>
  <c r="BC206" i="7"/>
  <c r="BD206" i="7"/>
  <c r="BE206" i="7"/>
  <c r="BF206" i="7"/>
  <c r="AY207" i="7"/>
  <c r="AZ207" i="7"/>
  <c r="BA207" i="7"/>
  <c r="BB207" i="7"/>
  <c r="BL207" i="7" s="1"/>
  <c r="BC207" i="7"/>
  <c r="BD207" i="7"/>
  <c r="BE207" i="7"/>
  <c r="BF207" i="7"/>
  <c r="AY208" i="7"/>
  <c r="AZ208" i="7"/>
  <c r="BA208" i="7"/>
  <c r="BB208" i="7"/>
  <c r="BL208" i="7" s="1"/>
  <c r="BC208" i="7"/>
  <c r="BD208" i="7"/>
  <c r="BE208" i="7"/>
  <c r="BF208" i="7"/>
  <c r="AY209" i="7"/>
  <c r="AZ209" i="7"/>
  <c r="BA209" i="7"/>
  <c r="BB209" i="7"/>
  <c r="BL209" i="7" s="1"/>
  <c r="BC209" i="7"/>
  <c r="BD209" i="7"/>
  <c r="BE209" i="7"/>
  <c r="BF209" i="7"/>
  <c r="AY210" i="7"/>
  <c r="AZ210" i="7"/>
  <c r="BA210" i="7"/>
  <c r="BB210" i="7"/>
  <c r="BL210" i="7" s="1"/>
  <c r="BC210" i="7"/>
  <c r="BD210" i="7"/>
  <c r="BE210" i="7"/>
  <c r="BF210" i="7"/>
  <c r="AY211" i="7"/>
  <c r="AZ211" i="7"/>
  <c r="BA211" i="7"/>
  <c r="BB211" i="7"/>
  <c r="BL211" i="7" s="1"/>
  <c r="BC211" i="7"/>
  <c r="BD211" i="7"/>
  <c r="BE211" i="7"/>
  <c r="BF211" i="7"/>
  <c r="AY212" i="7"/>
  <c r="AZ212" i="7"/>
  <c r="BA212" i="7"/>
  <c r="BB212" i="7"/>
  <c r="BL212" i="7" s="1"/>
  <c r="BC212" i="7"/>
  <c r="BD212" i="7"/>
  <c r="BE212" i="7"/>
  <c r="BF212" i="7"/>
  <c r="AY213" i="7"/>
  <c r="AZ213" i="7"/>
  <c r="BA213" i="7"/>
  <c r="BB213" i="7"/>
  <c r="BL213" i="7" s="1"/>
  <c r="BC213" i="7"/>
  <c r="BD213" i="7"/>
  <c r="BE213" i="7"/>
  <c r="BF213" i="7"/>
  <c r="AY214" i="7"/>
  <c r="AZ214" i="7"/>
  <c r="BA214" i="7"/>
  <c r="BB214" i="7"/>
  <c r="BL214" i="7" s="1"/>
  <c r="BC214" i="7"/>
  <c r="BD214" i="7"/>
  <c r="BE214" i="7"/>
  <c r="BF214" i="7"/>
  <c r="AY215" i="7"/>
  <c r="AZ215" i="7"/>
  <c r="BA215" i="7"/>
  <c r="BB215" i="7"/>
  <c r="BL215" i="7" s="1"/>
  <c r="BC215" i="7"/>
  <c r="BD215" i="7"/>
  <c r="BE215" i="7"/>
  <c r="BF215" i="7"/>
  <c r="AY216" i="7"/>
  <c r="AZ216" i="7"/>
  <c r="BA216" i="7"/>
  <c r="BB216" i="7"/>
  <c r="BL216" i="7" s="1"/>
  <c r="BC216" i="7"/>
  <c r="BD216" i="7"/>
  <c r="BE216" i="7"/>
  <c r="BF216" i="7"/>
  <c r="AY217" i="7"/>
  <c r="AZ217" i="7"/>
  <c r="BA217" i="7"/>
  <c r="BB217" i="7"/>
  <c r="BL217" i="7" s="1"/>
  <c r="BC217" i="7"/>
  <c r="BD217" i="7"/>
  <c r="BE217" i="7"/>
  <c r="BF217" i="7"/>
  <c r="AY218" i="7"/>
  <c r="AZ218" i="7"/>
  <c r="BA218" i="7"/>
  <c r="BB218" i="7"/>
  <c r="BL218" i="7" s="1"/>
  <c r="BC218" i="7"/>
  <c r="BD218" i="7"/>
  <c r="BE218" i="7"/>
  <c r="BF218" i="7"/>
  <c r="AY219" i="7"/>
  <c r="AZ219" i="7"/>
  <c r="BA219" i="7"/>
  <c r="BB219" i="7"/>
  <c r="BL219" i="7" s="1"/>
  <c r="BC219" i="7"/>
  <c r="BD219" i="7"/>
  <c r="BE219" i="7"/>
  <c r="BF219" i="7"/>
  <c r="AY220" i="7"/>
  <c r="AZ220" i="7"/>
  <c r="BA220" i="7"/>
  <c r="BB220" i="7"/>
  <c r="BL220" i="7" s="1"/>
  <c r="BC220" i="7"/>
  <c r="BD220" i="7"/>
  <c r="BE220" i="7"/>
  <c r="BF220" i="7"/>
  <c r="AY221" i="7"/>
  <c r="AZ221" i="7"/>
  <c r="BA221" i="7"/>
  <c r="BB221" i="7"/>
  <c r="BL221" i="7" s="1"/>
  <c r="BC221" i="7"/>
  <c r="BD221" i="7"/>
  <c r="BE221" i="7"/>
  <c r="BF221" i="7"/>
  <c r="AY222" i="7"/>
  <c r="AZ222" i="7"/>
  <c r="BA222" i="7"/>
  <c r="BB222" i="7"/>
  <c r="BL222" i="7" s="1"/>
  <c r="BC222" i="7"/>
  <c r="BD222" i="7"/>
  <c r="BE222" i="7"/>
  <c r="BF222" i="7"/>
  <c r="AY223" i="7"/>
  <c r="AZ223" i="7"/>
  <c r="BA223" i="7"/>
  <c r="BB223" i="7"/>
  <c r="BL223" i="7" s="1"/>
  <c r="BC223" i="7"/>
  <c r="BD223" i="7"/>
  <c r="BE223" i="7"/>
  <c r="BF223" i="7"/>
  <c r="AY224" i="7"/>
  <c r="AZ224" i="7"/>
  <c r="BA224" i="7"/>
  <c r="BB224" i="7"/>
  <c r="BL224" i="7" s="1"/>
  <c r="BC224" i="7"/>
  <c r="BD224" i="7"/>
  <c r="BE224" i="7"/>
  <c r="BF224" i="7"/>
  <c r="AY225" i="7"/>
  <c r="AZ225" i="7"/>
  <c r="BA225" i="7"/>
  <c r="BB225" i="7"/>
  <c r="BL225" i="7" s="1"/>
  <c r="BC225" i="7"/>
  <c r="BD225" i="7"/>
  <c r="BE225" i="7"/>
  <c r="BF225" i="7"/>
  <c r="AY226" i="7"/>
  <c r="AZ226" i="7"/>
  <c r="BA226" i="7"/>
  <c r="BB226" i="7"/>
  <c r="BL226" i="7" s="1"/>
  <c r="BC226" i="7"/>
  <c r="BD226" i="7"/>
  <c r="BE226" i="7"/>
  <c r="BF226" i="7"/>
  <c r="AY227" i="7"/>
  <c r="AZ227" i="7"/>
  <c r="BA227" i="7"/>
  <c r="BB227" i="7"/>
  <c r="BL227" i="7" s="1"/>
  <c r="BC227" i="7"/>
  <c r="BD227" i="7"/>
  <c r="BE227" i="7"/>
  <c r="BF227" i="7"/>
  <c r="AY228" i="7"/>
  <c r="AZ228" i="7"/>
  <c r="BA228" i="7"/>
  <c r="BB228" i="7"/>
  <c r="BL228" i="7" s="1"/>
  <c r="BC228" i="7"/>
  <c r="BD228" i="7"/>
  <c r="BE228" i="7"/>
  <c r="BF228" i="7"/>
  <c r="AY229" i="7"/>
  <c r="AZ229" i="7"/>
  <c r="BA229" i="7"/>
  <c r="BB229" i="7"/>
  <c r="BL229" i="7" s="1"/>
  <c r="BC229" i="7"/>
  <c r="BD229" i="7"/>
  <c r="BE229" i="7"/>
  <c r="BF229" i="7"/>
  <c r="AY230" i="7"/>
  <c r="AZ230" i="7"/>
  <c r="BA230" i="7"/>
  <c r="BB230" i="7"/>
  <c r="BL230" i="7" s="1"/>
  <c r="BC230" i="7"/>
  <c r="BD230" i="7"/>
  <c r="BE230" i="7"/>
  <c r="BF230" i="7"/>
  <c r="AY231" i="7"/>
  <c r="AZ231" i="7"/>
  <c r="BA231" i="7"/>
  <c r="BB231" i="7"/>
  <c r="BL231" i="7" s="1"/>
  <c r="BC231" i="7"/>
  <c r="BD231" i="7"/>
  <c r="BE231" i="7"/>
  <c r="BF231" i="7"/>
  <c r="AY232" i="7"/>
  <c r="AZ232" i="7"/>
  <c r="BA232" i="7"/>
  <c r="BB232" i="7"/>
  <c r="BL232" i="7" s="1"/>
  <c r="BC232" i="7"/>
  <c r="BD232" i="7"/>
  <c r="BE232" i="7"/>
  <c r="BF232" i="7"/>
  <c r="AY233" i="7"/>
  <c r="AZ233" i="7"/>
  <c r="BA233" i="7"/>
  <c r="BB233" i="7"/>
  <c r="BL233" i="7" s="1"/>
  <c r="BC233" i="7"/>
  <c r="BD233" i="7"/>
  <c r="BE233" i="7"/>
  <c r="BF233" i="7"/>
  <c r="AY234" i="7"/>
  <c r="AZ234" i="7"/>
  <c r="BA234" i="7"/>
  <c r="BB234" i="7"/>
  <c r="BL234" i="7" s="1"/>
  <c r="BC234" i="7"/>
  <c r="BD234" i="7"/>
  <c r="BE234" i="7"/>
  <c r="BF234" i="7"/>
  <c r="AY235" i="7"/>
  <c r="AZ235" i="7"/>
  <c r="BA235" i="7"/>
  <c r="BB235" i="7"/>
  <c r="BL235" i="7" s="1"/>
  <c r="BC235" i="7"/>
  <c r="BD235" i="7"/>
  <c r="BE235" i="7"/>
  <c r="BF235" i="7"/>
  <c r="AY236" i="7"/>
  <c r="AZ236" i="7"/>
  <c r="BA236" i="7"/>
  <c r="BB236" i="7"/>
  <c r="BL236" i="7" s="1"/>
  <c r="BC236" i="7"/>
  <c r="BD236" i="7"/>
  <c r="BE236" i="7"/>
  <c r="BF236" i="7"/>
  <c r="AY237" i="7"/>
  <c r="AZ237" i="7"/>
  <c r="BA237" i="7"/>
  <c r="BB237" i="7"/>
  <c r="BL237" i="7" s="1"/>
  <c r="BC237" i="7"/>
  <c r="BD237" i="7"/>
  <c r="BE237" i="7"/>
  <c r="BF237" i="7"/>
  <c r="AY238" i="7"/>
  <c r="AZ238" i="7"/>
  <c r="BA238" i="7"/>
  <c r="BB238" i="7"/>
  <c r="BL238" i="7" s="1"/>
  <c r="BC238" i="7"/>
  <c r="BD238" i="7"/>
  <c r="BE238" i="7"/>
  <c r="BF238" i="7"/>
  <c r="AY239" i="7"/>
  <c r="AZ239" i="7"/>
  <c r="BA239" i="7"/>
  <c r="BB239" i="7"/>
  <c r="BL239" i="7" s="1"/>
  <c r="BC239" i="7"/>
  <c r="BD239" i="7"/>
  <c r="BE239" i="7"/>
  <c r="BF239" i="7"/>
  <c r="AY240" i="7"/>
  <c r="AZ240" i="7"/>
  <c r="BA240" i="7"/>
  <c r="BB240" i="7"/>
  <c r="BL240" i="7" s="1"/>
  <c r="BC240" i="7"/>
  <c r="BD240" i="7"/>
  <c r="BE240" i="7"/>
  <c r="BF240" i="7"/>
  <c r="AY241" i="7"/>
  <c r="AZ241" i="7"/>
  <c r="BA241" i="7"/>
  <c r="BB241" i="7"/>
  <c r="BL241" i="7" s="1"/>
  <c r="BC241" i="7"/>
  <c r="BD241" i="7"/>
  <c r="BE241" i="7"/>
  <c r="BF241" i="7"/>
  <c r="AY242" i="7"/>
  <c r="AZ242" i="7"/>
  <c r="BA242" i="7"/>
  <c r="BB242" i="7"/>
  <c r="BL242" i="7" s="1"/>
  <c r="BC242" i="7"/>
  <c r="BD242" i="7"/>
  <c r="BE242" i="7"/>
  <c r="BF242" i="7"/>
  <c r="AY243" i="7"/>
  <c r="AZ243" i="7"/>
  <c r="BA243" i="7"/>
  <c r="BB243" i="7"/>
  <c r="BL243" i="7" s="1"/>
  <c r="BC243" i="7"/>
  <c r="BD243" i="7"/>
  <c r="BE243" i="7"/>
  <c r="BF243" i="7"/>
  <c r="AY244" i="7"/>
  <c r="AZ244" i="7"/>
  <c r="BA244" i="7"/>
  <c r="BB244" i="7"/>
  <c r="BL244" i="7" s="1"/>
  <c r="BC244" i="7"/>
  <c r="BD244" i="7"/>
  <c r="BE244" i="7"/>
  <c r="BF244" i="7"/>
  <c r="AY245" i="7"/>
  <c r="AZ245" i="7"/>
  <c r="BA245" i="7"/>
  <c r="BB245" i="7"/>
  <c r="BL245" i="7" s="1"/>
  <c r="BC245" i="7"/>
  <c r="BD245" i="7"/>
  <c r="BE245" i="7"/>
  <c r="BF245" i="7"/>
  <c r="AY246" i="7"/>
  <c r="AZ246" i="7"/>
  <c r="BA246" i="7"/>
  <c r="BB246" i="7"/>
  <c r="BL246" i="7" s="1"/>
  <c r="BC246" i="7"/>
  <c r="BD246" i="7"/>
  <c r="BE246" i="7"/>
  <c r="BF246" i="7"/>
  <c r="AY247" i="7"/>
  <c r="AZ247" i="7"/>
  <c r="BA247" i="7"/>
  <c r="BB247" i="7"/>
  <c r="BL247" i="7" s="1"/>
  <c r="BC247" i="7"/>
  <c r="BD247" i="7"/>
  <c r="BE247" i="7"/>
  <c r="BF247" i="7"/>
  <c r="AY248" i="7"/>
  <c r="AZ248" i="7"/>
  <c r="BA248" i="7"/>
  <c r="BB248" i="7"/>
  <c r="BL248" i="7" s="1"/>
  <c r="BC248" i="7"/>
  <c r="BD248" i="7"/>
  <c r="BE248" i="7"/>
  <c r="BF248" i="7"/>
  <c r="AY249" i="7"/>
  <c r="AZ249" i="7"/>
  <c r="BA249" i="7"/>
  <c r="BB249" i="7"/>
  <c r="BL249" i="7" s="1"/>
  <c r="BC249" i="7"/>
  <c r="BD249" i="7"/>
  <c r="BE249" i="7"/>
  <c r="BF249" i="7"/>
  <c r="AY250" i="7"/>
  <c r="AZ250" i="7"/>
  <c r="BA250" i="7"/>
  <c r="BB250" i="7"/>
  <c r="BL250" i="7" s="1"/>
  <c r="BC250" i="7"/>
  <c r="BD250" i="7"/>
  <c r="BE250" i="7"/>
  <c r="BF250" i="7"/>
  <c r="AY251" i="7"/>
  <c r="AZ251" i="7"/>
  <c r="BA251" i="7"/>
  <c r="BB251" i="7"/>
  <c r="BL251" i="7" s="1"/>
  <c r="BC251" i="7"/>
  <c r="BD251" i="7"/>
  <c r="BE251" i="7"/>
  <c r="BF251" i="7"/>
  <c r="AY252" i="7"/>
  <c r="AZ252" i="7"/>
  <c r="BA252" i="7"/>
  <c r="BB252" i="7"/>
  <c r="BL252" i="7" s="1"/>
  <c r="BC252" i="7"/>
  <c r="BD252" i="7"/>
  <c r="BE252" i="7"/>
  <c r="BF252" i="7"/>
  <c r="AY253" i="7"/>
  <c r="AZ253" i="7"/>
  <c r="BA253" i="7"/>
  <c r="BB253" i="7"/>
  <c r="BL253" i="7" s="1"/>
  <c r="BC253" i="7"/>
  <c r="BD253" i="7"/>
  <c r="BE253" i="7"/>
  <c r="BF253" i="7"/>
  <c r="AY254" i="7"/>
  <c r="AZ254" i="7"/>
  <c r="BA254" i="7"/>
  <c r="BB254" i="7"/>
  <c r="BL254" i="7" s="1"/>
  <c r="BC254" i="7"/>
  <c r="BD254" i="7"/>
  <c r="BE254" i="7"/>
  <c r="BF254" i="7"/>
  <c r="AY255" i="7"/>
  <c r="AZ255" i="7"/>
  <c r="BA255" i="7"/>
  <c r="BB255" i="7"/>
  <c r="BL255" i="7" s="1"/>
  <c r="BC255" i="7"/>
  <c r="BD255" i="7"/>
  <c r="BE255" i="7"/>
  <c r="BF255" i="7"/>
  <c r="AY256" i="7"/>
  <c r="AZ256" i="7"/>
  <c r="BA256" i="7"/>
  <c r="BB256" i="7"/>
  <c r="BL256" i="7" s="1"/>
  <c r="BC256" i="7"/>
  <c r="BD256" i="7"/>
  <c r="BE256" i="7"/>
  <c r="BF256" i="7"/>
  <c r="AY257" i="7"/>
  <c r="AZ257" i="7"/>
  <c r="BA257" i="7"/>
  <c r="BB257" i="7"/>
  <c r="BL257" i="7" s="1"/>
  <c r="BC257" i="7"/>
  <c r="BD257" i="7"/>
  <c r="BE257" i="7"/>
  <c r="BF257" i="7"/>
  <c r="AY258" i="7"/>
  <c r="AZ258" i="7"/>
  <c r="BA258" i="7"/>
  <c r="BB258" i="7"/>
  <c r="BL258" i="7" s="1"/>
  <c r="BC258" i="7"/>
  <c r="BD258" i="7"/>
  <c r="BE258" i="7"/>
  <c r="BF258" i="7"/>
  <c r="AY259" i="7"/>
  <c r="AZ259" i="7"/>
  <c r="BA259" i="7"/>
  <c r="BB259" i="7"/>
  <c r="BL259" i="7" s="1"/>
  <c r="BC259" i="7"/>
  <c r="BD259" i="7"/>
  <c r="BE259" i="7"/>
  <c r="BF259" i="7"/>
  <c r="AY260" i="7"/>
  <c r="AZ260" i="7"/>
  <c r="BA260" i="7"/>
  <c r="BB260" i="7"/>
  <c r="BL260" i="7" s="1"/>
  <c r="BC260" i="7"/>
  <c r="BD260" i="7"/>
  <c r="BE260" i="7"/>
  <c r="BF260" i="7"/>
  <c r="AY261" i="7"/>
  <c r="AZ261" i="7"/>
  <c r="BA261" i="7"/>
  <c r="BB261" i="7"/>
  <c r="BL261" i="7" s="1"/>
  <c r="BC261" i="7"/>
  <c r="BD261" i="7"/>
  <c r="BE261" i="7"/>
  <c r="BF261" i="7"/>
  <c r="AY262" i="7"/>
  <c r="AZ262" i="7"/>
  <c r="BA262" i="7"/>
  <c r="BB262" i="7"/>
  <c r="BL262" i="7" s="1"/>
  <c r="BC262" i="7"/>
  <c r="BD262" i="7"/>
  <c r="BE262" i="7"/>
  <c r="BF262" i="7"/>
  <c r="AY263" i="7"/>
  <c r="AZ263" i="7"/>
  <c r="BA263" i="7"/>
  <c r="BB263" i="7"/>
  <c r="BL263" i="7" s="1"/>
  <c r="BC263" i="7"/>
  <c r="BD263" i="7"/>
  <c r="BE263" i="7"/>
  <c r="BF263" i="7"/>
  <c r="AY264" i="7"/>
  <c r="AZ264" i="7"/>
  <c r="BA264" i="7"/>
  <c r="BB264" i="7"/>
  <c r="BL264" i="7" s="1"/>
  <c r="BC264" i="7"/>
  <c r="BD264" i="7"/>
  <c r="BE264" i="7"/>
  <c r="BF264" i="7"/>
  <c r="AY265" i="7"/>
  <c r="AZ265" i="7"/>
  <c r="BA265" i="7"/>
  <c r="BB265" i="7"/>
  <c r="BL265" i="7" s="1"/>
  <c r="BC265" i="7"/>
  <c r="BD265" i="7"/>
  <c r="BE265" i="7"/>
  <c r="BF265" i="7"/>
  <c r="AY266" i="7"/>
  <c r="AZ266" i="7"/>
  <c r="BA266" i="7"/>
  <c r="BB266" i="7"/>
  <c r="BL266" i="7" s="1"/>
  <c r="BC266" i="7"/>
  <c r="BD266" i="7"/>
  <c r="BE266" i="7"/>
  <c r="BF266" i="7"/>
  <c r="AY267" i="7"/>
  <c r="AZ267" i="7"/>
  <c r="BA267" i="7"/>
  <c r="BB267" i="7"/>
  <c r="BL267" i="7" s="1"/>
  <c r="BC267" i="7"/>
  <c r="BD267" i="7"/>
  <c r="BE267" i="7"/>
  <c r="BF267" i="7"/>
  <c r="AY268" i="7"/>
  <c r="AZ268" i="7"/>
  <c r="BA268" i="7"/>
  <c r="BB268" i="7"/>
  <c r="BL268" i="7" s="1"/>
  <c r="BC268" i="7"/>
  <c r="BD268" i="7"/>
  <c r="BE268" i="7"/>
  <c r="BF268" i="7"/>
  <c r="AY269" i="7"/>
  <c r="AZ269" i="7"/>
  <c r="BA269" i="7"/>
  <c r="BB269" i="7"/>
  <c r="BL269" i="7" s="1"/>
  <c r="BC269" i="7"/>
  <c r="BD269" i="7"/>
  <c r="BE269" i="7"/>
  <c r="BF269" i="7"/>
  <c r="AY270" i="7"/>
  <c r="AZ270" i="7"/>
  <c r="BA270" i="7"/>
  <c r="BB270" i="7"/>
  <c r="BL270" i="7" s="1"/>
  <c r="BC270" i="7"/>
  <c r="BD270" i="7"/>
  <c r="BE270" i="7"/>
  <c r="BF270" i="7"/>
  <c r="AY271" i="7"/>
  <c r="AZ271" i="7"/>
  <c r="BA271" i="7"/>
  <c r="BB271" i="7"/>
  <c r="BL271" i="7" s="1"/>
  <c r="BC271" i="7"/>
  <c r="BD271" i="7"/>
  <c r="BE271" i="7"/>
  <c r="BF271" i="7"/>
  <c r="AY272" i="7"/>
  <c r="AZ272" i="7"/>
  <c r="BA272" i="7"/>
  <c r="BB272" i="7"/>
  <c r="BL272" i="7" s="1"/>
  <c r="BC272" i="7"/>
  <c r="BD272" i="7"/>
  <c r="BE272" i="7"/>
  <c r="BF272" i="7"/>
  <c r="AY273" i="7"/>
  <c r="AZ273" i="7"/>
  <c r="BA273" i="7"/>
  <c r="BB273" i="7"/>
  <c r="BL273" i="7" s="1"/>
  <c r="BC273" i="7"/>
  <c r="BD273" i="7"/>
  <c r="BE273" i="7"/>
  <c r="BF273" i="7"/>
  <c r="AY274" i="7"/>
  <c r="AZ274" i="7"/>
  <c r="BA274" i="7"/>
  <c r="BB274" i="7"/>
  <c r="BL274" i="7" s="1"/>
  <c r="BC274" i="7"/>
  <c r="BD274" i="7"/>
  <c r="BE274" i="7"/>
  <c r="BF274" i="7"/>
  <c r="AY275" i="7"/>
  <c r="AZ275" i="7"/>
  <c r="BA275" i="7"/>
  <c r="BB275" i="7"/>
  <c r="BL275" i="7" s="1"/>
  <c r="BC275" i="7"/>
  <c r="BD275" i="7"/>
  <c r="BE275" i="7"/>
  <c r="BF275" i="7"/>
  <c r="AY276" i="7"/>
  <c r="AZ276" i="7"/>
  <c r="BA276" i="7"/>
  <c r="BB276" i="7"/>
  <c r="BL276" i="7" s="1"/>
  <c r="BC276" i="7"/>
  <c r="BD276" i="7"/>
  <c r="BE276" i="7"/>
  <c r="BF276" i="7"/>
  <c r="AY277" i="7"/>
  <c r="AZ277" i="7"/>
  <c r="BA277" i="7"/>
  <c r="BB277" i="7"/>
  <c r="BL277" i="7" s="1"/>
  <c r="BC277" i="7"/>
  <c r="BD277" i="7"/>
  <c r="BE277" i="7"/>
  <c r="BF277" i="7"/>
  <c r="AY278" i="7"/>
  <c r="AZ278" i="7"/>
  <c r="BA278" i="7"/>
  <c r="BB278" i="7"/>
  <c r="BL278" i="7" s="1"/>
  <c r="BC278" i="7"/>
  <c r="BD278" i="7"/>
  <c r="BE278" i="7"/>
  <c r="BF278" i="7"/>
  <c r="AY279" i="7"/>
  <c r="AZ279" i="7"/>
  <c r="BA279" i="7"/>
  <c r="BB279" i="7"/>
  <c r="BL279" i="7" s="1"/>
  <c r="BC279" i="7"/>
  <c r="BD279" i="7"/>
  <c r="BE279" i="7"/>
  <c r="BF279" i="7"/>
  <c r="AY280" i="7"/>
  <c r="AZ280" i="7"/>
  <c r="BA280" i="7"/>
  <c r="BB280" i="7"/>
  <c r="BL280" i="7" s="1"/>
  <c r="BC280" i="7"/>
  <c r="BD280" i="7"/>
  <c r="BE280" i="7"/>
  <c r="BF280" i="7"/>
  <c r="AY281" i="7"/>
  <c r="AZ281" i="7"/>
  <c r="BA281" i="7"/>
  <c r="BB281" i="7"/>
  <c r="BL281" i="7" s="1"/>
  <c r="BC281" i="7"/>
  <c r="BD281" i="7"/>
  <c r="BE281" i="7"/>
  <c r="BF281" i="7"/>
  <c r="AY282" i="7"/>
  <c r="AZ282" i="7"/>
  <c r="BA282" i="7"/>
  <c r="BB282" i="7"/>
  <c r="BL282" i="7" s="1"/>
  <c r="BC282" i="7"/>
  <c r="BD282" i="7"/>
  <c r="BE282" i="7"/>
  <c r="BF282" i="7"/>
  <c r="AY283" i="7"/>
  <c r="AZ283" i="7"/>
  <c r="BA283" i="7"/>
  <c r="BB283" i="7"/>
  <c r="BL283" i="7" s="1"/>
  <c r="BC283" i="7"/>
  <c r="BD283" i="7"/>
  <c r="BE283" i="7"/>
  <c r="BF283" i="7"/>
  <c r="AY284" i="7"/>
  <c r="AZ284" i="7"/>
  <c r="BA284" i="7"/>
  <c r="BB284" i="7"/>
  <c r="BL284" i="7" s="1"/>
  <c r="BC284" i="7"/>
  <c r="BD284" i="7"/>
  <c r="BE284" i="7"/>
  <c r="BF284" i="7"/>
  <c r="AY285" i="7"/>
  <c r="AZ285" i="7"/>
  <c r="BA285" i="7"/>
  <c r="BB285" i="7"/>
  <c r="BL285" i="7" s="1"/>
  <c r="BC285" i="7"/>
  <c r="BD285" i="7"/>
  <c r="BE285" i="7"/>
  <c r="BF285" i="7"/>
  <c r="AY286" i="7"/>
  <c r="AZ286" i="7"/>
  <c r="BA286" i="7"/>
  <c r="BB286" i="7"/>
  <c r="BL286" i="7" s="1"/>
  <c r="BC286" i="7"/>
  <c r="BD286" i="7"/>
  <c r="BE286" i="7"/>
  <c r="BF286" i="7"/>
  <c r="AY287" i="7"/>
  <c r="AZ287" i="7"/>
  <c r="BA287" i="7"/>
  <c r="BB287" i="7"/>
  <c r="BL287" i="7" s="1"/>
  <c r="BC287" i="7"/>
  <c r="BD287" i="7"/>
  <c r="BE287" i="7"/>
  <c r="BF287" i="7"/>
  <c r="AY288" i="7"/>
  <c r="AZ288" i="7"/>
  <c r="BA288" i="7"/>
  <c r="BB288" i="7"/>
  <c r="BL288" i="7" s="1"/>
  <c r="BC288" i="7"/>
  <c r="BD288" i="7"/>
  <c r="BE288" i="7"/>
  <c r="BF288" i="7"/>
  <c r="AY289" i="7"/>
  <c r="AZ289" i="7"/>
  <c r="BA289" i="7"/>
  <c r="BB289" i="7"/>
  <c r="BL289" i="7" s="1"/>
  <c r="BC289" i="7"/>
  <c r="BD289" i="7"/>
  <c r="BE289" i="7"/>
  <c r="BF289" i="7"/>
  <c r="AY290" i="7"/>
  <c r="AZ290" i="7"/>
  <c r="BA290" i="7"/>
  <c r="BB290" i="7"/>
  <c r="BL290" i="7" s="1"/>
  <c r="BC290" i="7"/>
  <c r="BD290" i="7"/>
  <c r="BE290" i="7"/>
  <c r="BF290" i="7"/>
  <c r="AY291" i="7"/>
  <c r="AZ291" i="7"/>
  <c r="BA291" i="7"/>
  <c r="BB291" i="7"/>
  <c r="BL291" i="7" s="1"/>
  <c r="BC291" i="7"/>
  <c r="BD291" i="7"/>
  <c r="BE291" i="7"/>
  <c r="BF291" i="7"/>
  <c r="AY292" i="7"/>
  <c r="AZ292" i="7"/>
  <c r="BA292" i="7"/>
  <c r="BB292" i="7"/>
  <c r="BL292" i="7" s="1"/>
  <c r="BC292" i="7"/>
  <c r="BD292" i="7"/>
  <c r="BE292" i="7"/>
  <c r="BF292" i="7"/>
  <c r="AY293" i="7"/>
  <c r="AZ293" i="7"/>
  <c r="BA293" i="7"/>
  <c r="BB293" i="7"/>
  <c r="BL293" i="7" s="1"/>
  <c r="BC293" i="7"/>
  <c r="BD293" i="7"/>
  <c r="BE293" i="7"/>
  <c r="BF293" i="7"/>
  <c r="AY294" i="7"/>
  <c r="AZ294" i="7"/>
  <c r="BA294" i="7"/>
  <c r="BB294" i="7"/>
  <c r="BL294" i="7" s="1"/>
  <c r="BC294" i="7"/>
  <c r="BD294" i="7"/>
  <c r="BE294" i="7"/>
  <c r="BF294" i="7"/>
  <c r="AY295" i="7"/>
  <c r="AZ295" i="7"/>
  <c r="BA295" i="7"/>
  <c r="BB295" i="7"/>
  <c r="BL295" i="7" s="1"/>
  <c r="BC295" i="7"/>
  <c r="BD295" i="7"/>
  <c r="BE295" i="7"/>
  <c r="BF295" i="7"/>
  <c r="AY296" i="7"/>
  <c r="AZ296" i="7"/>
  <c r="BA296" i="7"/>
  <c r="BB296" i="7"/>
  <c r="BL296" i="7" s="1"/>
  <c r="BC296" i="7"/>
  <c r="BD296" i="7"/>
  <c r="BE296" i="7"/>
  <c r="BF296" i="7"/>
  <c r="AY297" i="7"/>
  <c r="AZ297" i="7"/>
  <c r="BA297" i="7"/>
  <c r="BB297" i="7"/>
  <c r="BL297" i="7" s="1"/>
  <c r="BC297" i="7"/>
  <c r="BD297" i="7"/>
  <c r="BE297" i="7"/>
  <c r="BF297" i="7"/>
  <c r="AY298" i="7"/>
  <c r="AZ298" i="7"/>
  <c r="BA298" i="7"/>
  <c r="BB298" i="7"/>
  <c r="BL298" i="7" s="1"/>
  <c r="BC298" i="7"/>
  <c r="BD298" i="7"/>
  <c r="BE298" i="7"/>
  <c r="BF298" i="7"/>
  <c r="AY299" i="7"/>
  <c r="AZ299" i="7"/>
  <c r="BA299" i="7"/>
  <c r="BB299" i="7"/>
  <c r="BL299" i="7" s="1"/>
  <c r="BC299" i="7"/>
  <c r="BD299" i="7"/>
  <c r="BE299" i="7"/>
  <c r="BF299" i="7"/>
  <c r="AY300" i="7"/>
  <c r="AZ300" i="7"/>
  <c r="BA300" i="7"/>
  <c r="BB300" i="7"/>
  <c r="BL300" i="7" s="1"/>
  <c r="BC300" i="7"/>
  <c r="BD300" i="7"/>
  <c r="BE300" i="7"/>
  <c r="BF300" i="7"/>
  <c r="AY301" i="7"/>
  <c r="AZ301" i="7"/>
  <c r="BA301" i="7"/>
  <c r="BB301" i="7"/>
  <c r="BL301" i="7" s="1"/>
  <c r="BC301" i="7"/>
  <c r="BD301" i="7"/>
  <c r="BE301" i="7"/>
  <c r="BF301" i="7"/>
  <c r="AY302" i="7"/>
  <c r="AZ302" i="7"/>
  <c r="BA302" i="7"/>
  <c r="BB302" i="7"/>
  <c r="BL302" i="7" s="1"/>
  <c r="BC302" i="7"/>
  <c r="BD302" i="7"/>
  <c r="BE302" i="7"/>
  <c r="BF302" i="7"/>
  <c r="AY303" i="7"/>
  <c r="AZ303" i="7"/>
  <c r="BA303" i="7"/>
  <c r="BB303" i="7"/>
  <c r="BL303" i="7" s="1"/>
  <c r="BC303" i="7"/>
  <c r="BD303" i="7"/>
  <c r="BE303" i="7"/>
  <c r="BF303" i="7"/>
  <c r="AY304" i="7"/>
  <c r="AZ304" i="7"/>
  <c r="BA304" i="7"/>
  <c r="BB304" i="7"/>
  <c r="BL304" i="7" s="1"/>
  <c r="BC304" i="7"/>
  <c r="BD304" i="7"/>
  <c r="BE304" i="7"/>
  <c r="BF304" i="7"/>
  <c r="AY305" i="7"/>
  <c r="AZ305" i="7"/>
  <c r="BA305" i="7"/>
  <c r="BB305" i="7"/>
  <c r="BL305" i="7" s="1"/>
  <c r="BC305" i="7"/>
  <c r="BD305" i="7"/>
  <c r="BE305" i="7"/>
  <c r="BF305" i="7"/>
  <c r="AY306" i="7"/>
  <c r="AZ306" i="7"/>
  <c r="BA306" i="7"/>
  <c r="BB306" i="7"/>
  <c r="BL306" i="7" s="1"/>
  <c r="BC306" i="7"/>
  <c r="BD306" i="7"/>
  <c r="BE306" i="7"/>
  <c r="BF306" i="7"/>
  <c r="AY307" i="7"/>
  <c r="AZ307" i="7"/>
  <c r="BA307" i="7"/>
  <c r="BB307" i="7"/>
  <c r="BL307" i="7" s="1"/>
  <c r="BC307" i="7"/>
  <c r="BD307" i="7"/>
  <c r="BE307" i="7"/>
  <c r="BF307" i="7"/>
  <c r="AY308" i="7"/>
  <c r="AZ308" i="7"/>
  <c r="BA308" i="7"/>
  <c r="BB308" i="7"/>
  <c r="BL308" i="7" s="1"/>
  <c r="BC308" i="7"/>
  <c r="BD308" i="7"/>
  <c r="BE308" i="7"/>
  <c r="BF308" i="7"/>
  <c r="AY309" i="7"/>
  <c r="AZ309" i="7"/>
  <c r="BA309" i="7"/>
  <c r="BB309" i="7"/>
  <c r="BL309" i="7" s="1"/>
  <c r="BC309" i="7"/>
  <c r="BD309" i="7"/>
  <c r="BE309" i="7"/>
  <c r="BF309" i="7"/>
  <c r="AY310" i="7"/>
  <c r="AZ310" i="7"/>
  <c r="BA310" i="7"/>
  <c r="BB310" i="7"/>
  <c r="BL310" i="7" s="1"/>
  <c r="BC310" i="7"/>
  <c r="BD310" i="7"/>
  <c r="BE310" i="7"/>
  <c r="BF310" i="7"/>
  <c r="AY311" i="7"/>
  <c r="AZ311" i="7"/>
  <c r="BA311" i="7"/>
  <c r="BB311" i="7"/>
  <c r="BL311" i="7" s="1"/>
  <c r="BC311" i="7"/>
  <c r="BD311" i="7"/>
  <c r="BE311" i="7"/>
  <c r="BF311" i="7"/>
  <c r="AY312" i="7"/>
  <c r="AZ312" i="7"/>
  <c r="BA312" i="7"/>
  <c r="BB312" i="7"/>
  <c r="BL312" i="7" s="1"/>
  <c r="BC312" i="7"/>
  <c r="BD312" i="7"/>
  <c r="BE312" i="7"/>
  <c r="BF312" i="7"/>
  <c r="AY313" i="7"/>
  <c r="AZ313" i="7"/>
  <c r="BA313" i="7"/>
  <c r="BB313" i="7"/>
  <c r="BL313" i="7" s="1"/>
  <c r="BC313" i="7"/>
  <c r="BD313" i="7"/>
  <c r="BE313" i="7"/>
  <c r="BF313" i="7"/>
  <c r="AY314" i="7"/>
  <c r="AZ314" i="7"/>
  <c r="BA314" i="7"/>
  <c r="BB314" i="7"/>
  <c r="BL314" i="7" s="1"/>
  <c r="BC314" i="7"/>
  <c r="BD314" i="7"/>
  <c r="BE314" i="7"/>
  <c r="BF314" i="7"/>
  <c r="AY315" i="7"/>
  <c r="AZ315" i="7"/>
  <c r="BA315" i="7"/>
  <c r="BB315" i="7"/>
  <c r="BL315" i="7" s="1"/>
  <c r="BC315" i="7"/>
  <c r="BD315" i="7"/>
  <c r="BE315" i="7"/>
  <c r="BF315" i="7"/>
  <c r="AY316" i="7"/>
  <c r="AZ316" i="7"/>
  <c r="BA316" i="7"/>
  <c r="BB316" i="7"/>
  <c r="BL316" i="7" s="1"/>
  <c r="BC316" i="7"/>
  <c r="BD316" i="7"/>
  <c r="BE316" i="7"/>
  <c r="BF316" i="7"/>
  <c r="AY317" i="7"/>
  <c r="AZ317" i="7"/>
  <c r="BA317" i="7"/>
  <c r="BB317" i="7"/>
  <c r="BL317" i="7" s="1"/>
  <c r="BC317" i="7"/>
  <c r="BD317" i="7"/>
  <c r="BE317" i="7"/>
  <c r="BF317" i="7"/>
  <c r="AY318" i="7"/>
  <c r="AZ318" i="7"/>
  <c r="BA318" i="7"/>
  <c r="BB318" i="7"/>
  <c r="BL318" i="7" s="1"/>
  <c r="BC318" i="7"/>
  <c r="BD318" i="7"/>
  <c r="BE318" i="7"/>
  <c r="BF318" i="7"/>
  <c r="AY319" i="7"/>
  <c r="AZ319" i="7"/>
  <c r="BA319" i="7"/>
  <c r="BB319" i="7"/>
  <c r="BL319" i="7" s="1"/>
  <c r="BC319" i="7"/>
  <c r="BD319" i="7"/>
  <c r="BE319" i="7"/>
  <c r="BF319" i="7"/>
  <c r="AY320" i="7"/>
  <c r="AZ320" i="7"/>
  <c r="BA320" i="7"/>
  <c r="BB320" i="7"/>
  <c r="BL320" i="7" s="1"/>
  <c r="BC320" i="7"/>
  <c r="BD320" i="7"/>
  <c r="BE320" i="7"/>
  <c r="BF320" i="7"/>
  <c r="AY321" i="7"/>
  <c r="AZ321" i="7"/>
  <c r="BA321" i="7"/>
  <c r="BB321" i="7"/>
  <c r="BL321" i="7" s="1"/>
  <c r="BC321" i="7"/>
  <c r="BD321" i="7"/>
  <c r="BE321" i="7"/>
  <c r="BF321" i="7"/>
  <c r="AY322" i="7"/>
  <c r="AZ322" i="7"/>
  <c r="BA322" i="7"/>
  <c r="BB322" i="7"/>
  <c r="BL322" i="7" s="1"/>
  <c r="BC322" i="7"/>
  <c r="BD322" i="7"/>
  <c r="BE322" i="7"/>
  <c r="BF322" i="7"/>
  <c r="AY323" i="7"/>
  <c r="AZ323" i="7"/>
  <c r="BA323" i="7"/>
  <c r="BB323" i="7"/>
  <c r="BL323" i="7" s="1"/>
  <c r="BC323" i="7"/>
  <c r="BD323" i="7"/>
  <c r="BE323" i="7"/>
  <c r="BF323" i="7"/>
  <c r="AY324" i="7"/>
  <c r="AZ324" i="7"/>
  <c r="BA324" i="7"/>
  <c r="BB324" i="7"/>
  <c r="BL324" i="7" s="1"/>
  <c r="BC324" i="7"/>
  <c r="BD324" i="7"/>
  <c r="BE324" i="7"/>
  <c r="BF324" i="7"/>
  <c r="AY325" i="7"/>
  <c r="AZ325" i="7"/>
  <c r="BA325" i="7"/>
  <c r="BB325" i="7"/>
  <c r="BL325" i="7" s="1"/>
  <c r="BC325" i="7"/>
  <c r="BD325" i="7"/>
  <c r="BE325" i="7"/>
  <c r="BF325" i="7"/>
  <c r="AY326" i="7"/>
  <c r="AZ326" i="7"/>
  <c r="BA326" i="7"/>
  <c r="BB326" i="7"/>
  <c r="BL326" i="7" s="1"/>
  <c r="BC326" i="7"/>
  <c r="BD326" i="7"/>
  <c r="BE326" i="7"/>
  <c r="BF326" i="7"/>
  <c r="AY327" i="7"/>
  <c r="AZ327" i="7"/>
  <c r="BA327" i="7"/>
  <c r="BB327" i="7"/>
  <c r="BL327" i="7" s="1"/>
  <c r="BC327" i="7"/>
  <c r="BD327" i="7"/>
  <c r="BE327" i="7"/>
  <c r="BF327" i="7"/>
  <c r="AY328" i="7"/>
  <c r="AZ328" i="7"/>
  <c r="BA328" i="7"/>
  <c r="BB328" i="7"/>
  <c r="BL328" i="7" s="1"/>
  <c r="BC328" i="7"/>
  <c r="BD328" i="7"/>
  <c r="BE328" i="7"/>
  <c r="BF328" i="7"/>
  <c r="AY329" i="7"/>
  <c r="AZ329" i="7"/>
  <c r="BA329" i="7"/>
  <c r="BB329" i="7"/>
  <c r="BL329" i="7" s="1"/>
  <c r="BC329" i="7"/>
  <c r="BD329" i="7"/>
  <c r="BE329" i="7"/>
  <c r="BF329" i="7"/>
  <c r="AY330" i="7"/>
  <c r="AZ330" i="7"/>
  <c r="BA330" i="7"/>
  <c r="BB330" i="7"/>
  <c r="BL330" i="7" s="1"/>
  <c r="BC330" i="7"/>
  <c r="BD330" i="7"/>
  <c r="BE330" i="7"/>
  <c r="BF330" i="7"/>
  <c r="AY331" i="7"/>
  <c r="AZ331" i="7"/>
  <c r="BA331" i="7"/>
  <c r="BB331" i="7"/>
  <c r="BL331" i="7" s="1"/>
  <c r="BC331" i="7"/>
  <c r="BD331" i="7"/>
  <c r="BE331" i="7"/>
  <c r="BF331" i="7"/>
  <c r="AY332" i="7"/>
  <c r="AZ332" i="7"/>
  <c r="BA332" i="7"/>
  <c r="BB332" i="7"/>
  <c r="BL332" i="7" s="1"/>
  <c r="BC332" i="7"/>
  <c r="BD332" i="7"/>
  <c r="BE332" i="7"/>
  <c r="BF332" i="7"/>
  <c r="AY333" i="7"/>
  <c r="AZ333" i="7"/>
  <c r="BA333" i="7"/>
  <c r="BB333" i="7"/>
  <c r="BL333" i="7" s="1"/>
  <c r="BC333" i="7"/>
  <c r="BD333" i="7"/>
  <c r="BE333" i="7"/>
  <c r="BF333" i="7"/>
  <c r="AY334" i="7"/>
  <c r="AZ334" i="7"/>
  <c r="BA334" i="7"/>
  <c r="BB334" i="7"/>
  <c r="BL334" i="7" s="1"/>
  <c r="BC334" i="7"/>
  <c r="BD334" i="7"/>
  <c r="BE334" i="7"/>
  <c r="BF334" i="7"/>
  <c r="AY335" i="7"/>
  <c r="AZ335" i="7"/>
  <c r="BA335" i="7"/>
  <c r="BB335" i="7"/>
  <c r="BL335" i="7" s="1"/>
  <c r="BC335" i="7"/>
  <c r="BD335" i="7"/>
  <c r="BE335" i="7"/>
  <c r="BF335" i="7"/>
  <c r="AY336" i="7"/>
  <c r="AZ336" i="7"/>
  <c r="BA336" i="7"/>
  <c r="BB336" i="7"/>
  <c r="BL336" i="7" s="1"/>
  <c r="BC336" i="7"/>
  <c r="BD336" i="7"/>
  <c r="BE336" i="7"/>
  <c r="BF336" i="7"/>
  <c r="AY337" i="7"/>
  <c r="AZ337" i="7"/>
  <c r="BA337" i="7"/>
  <c r="BB337" i="7"/>
  <c r="BL337" i="7" s="1"/>
  <c r="BC337" i="7"/>
  <c r="BD337" i="7"/>
  <c r="BE337" i="7"/>
  <c r="BF337" i="7"/>
  <c r="AY338" i="7"/>
  <c r="AZ338" i="7"/>
  <c r="BA338" i="7"/>
  <c r="BB338" i="7"/>
  <c r="BL338" i="7" s="1"/>
  <c r="BC338" i="7"/>
  <c r="BD338" i="7"/>
  <c r="BE338" i="7"/>
  <c r="BF338" i="7"/>
  <c r="AY339" i="7"/>
  <c r="AZ339" i="7"/>
  <c r="BA339" i="7"/>
  <c r="BB339" i="7"/>
  <c r="BL339" i="7" s="1"/>
  <c r="BC339" i="7"/>
  <c r="BD339" i="7"/>
  <c r="BE339" i="7"/>
  <c r="BF339" i="7"/>
  <c r="AY340" i="7"/>
  <c r="AZ340" i="7"/>
  <c r="BA340" i="7"/>
  <c r="BB340" i="7"/>
  <c r="BL340" i="7" s="1"/>
  <c r="BC340" i="7"/>
  <c r="BD340" i="7"/>
  <c r="BE340" i="7"/>
  <c r="BF340" i="7"/>
  <c r="AY341" i="7"/>
  <c r="AZ341" i="7"/>
  <c r="BA341" i="7"/>
  <c r="BB341" i="7"/>
  <c r="BL341" i="7" s="1"/>
  <c r="BC341" i="7"/>
  <c r="BD341" i="7"/>
  <c r="BE341" i="7"/>
  <c r="BF341" i="7"/>
  <c r="AY342" i="7"/>
  <c r="AZ342" i="7"/>
  <c r="BA342" i="7"/>
  <c r="BB342" i="7"/>
  <c r="BL342" i="7" s="1"/>
  <c r="BC342" i="7"/>
  <c r="BD342" i="7"/>
  <c r="BE342" i="7"/>
  <c r="BF342" i="7"/>
  <c r="AY343" i="7"/>
  <c r="AZ343" i="7"/>
  <c r="BA343" i="7"/>
  <c r="BB343" i="7"/>
  <c r="BL343" i="7" s="1"/>
  <c r="BC343" i="7"/>
  <c r="BD343" i="7"/>
  <c r="BE343" i="7"/>
  <c r="BF343" i="7"/>
  <c r="AY344" i="7"/>
  <c r="AZ344" i="7"/>
  <c r="BA344" i="7"/>
  <c r="BB344" i="7"/>
  <c r="BL344" i="7" s="1"/>
  <c r="BC344" i="7"/>
  <c r="BD344" i="7"/>
  <c r="BE344" i="7"/>
  <c r="BF344" i="7"/>
  <c r="AY345" i="7"/>
  <c r="AZ345" i="7"/>
  <c r="BA345" i="7"/>
  <c r="BB345" i="7"/>
  <c r="BL345" i="7" s="1"/>
  <c r="BC345" i="7"/>
  <c r="BD345" i="7"/>
  <c r="BE345" i="7"/>
  <c r="BF345" i="7"/>
  <c r="AY346" i="7"/>
  <c r="AZ346" i="7"/>
  <c r="BA346" i="7"/>
  <c r="BB346" i="7"/>
  <c r="BL346" i="7" s="1"/>
  <c r="BC346" i="7"/>
  <c r="BD346" i="7"/>
  <c r="BE346" i="7"/>
  <c r="BF346" i="7"/>
  <c r="AY347" i="7"/>
  <c r="AZ347" i="7"/>
  <c r="BA347" i="7"/>
  <c r="BB347" i="7"/>
  <c r="BL347" i="7" s="1"/>
  <c r="BC347" i="7"/>
  <c r="BD347" i="7"/>
  <c r="BE347" i="7"/>
  <c r="BF347" i="7"/>
  <c r="AY348" i="7"/>
  <c r="AZ348" i="7"/>
  <c r="BA348" i="7"/>
  <c r="BB348" i="7"/>
  <c r="BL348" i="7" s="1"/>
  <c r="BC348" i="7"/>
  <c r="BD348" i="7"/>
  <c r="BE348" i="7"/>
  <c r="BF348" i="7"/>
  <c r="AY349" i="7"/>
  <c r="AZ349" i="7"/>
  <c r="BA349" i="7"/>
  <c r="BB349" i="7"/>
  <c r="BL349" i="7" s="1"/>
  <c r="BC349" i="7"/>
  <c r="BD349" i="7"/>
  <c r="BE349" i="7"/>
  <c r="BF349" i="7"/>
  <c r="AY350" i="7"/>
  <c r="AZ350" i="7"/>
  <c r="BA350" i="7"/>
  <c r="BB350" i="7"/>
  <c r="BL350" i="7" s="1"/>
  <c r="BC350" i="7"/>
  <c r="BD350" i="7"/>
  <c r="BE350" i="7"/>
  <c r="BF350" i="7"/>
  <c r="AY351" i="7"/>
  <c r="AZ351" i="7"/>
  <c r="BA351" i="7"/>
  <c r="BB351" i="7"/>
  <c r="BL351" i="7" s="1"/>
  <c r="BC351" i="7"/>
  <c r="BD351" i="7"/>
  <c r="BE351" i="7"/>
  <c r="BF351" i="7"/>
  <c r="AY352" i="7"/>
  <c r="AZ352" i="7"/>
  <c r="BA352" i="7"/>
  <c r="BB352" i="7"/>
  <c r="BL352" i="7" s="1"/>
  <c r="BC352" i="7"/>
  <c r="BD352" i="7"/>
  <c r="BE352" i="7"/>
  <c r="BF352" i="7"/>
  <c r="AY353" i="7"/>
  <c r="AZ353" i="7"/>
  <c r="BA353" i="7"/>
  <c r="BB353" i="7"/>
  <c r="BL353" i="7" s="1"/>
  <c r="BC353" i="7"/>
  <c r="BD353" i="7"/>
  <c r="BE353" i="7"/>
  <c r="BF353" i="7"/>
  <c r="AY354" i="7"/>
  <c r="AZ354" i="7"/>
  <c r="BA354" i="7"/>
  <c r="BB354" i="7"/>
  <c r="BL354" i="7" s="1"/>
  <c r="BC354" i="7"/>
  <c r="BD354" i="7"/>
  <c r="BE354" i="7"/>
  <c r="BF354" i="7"/>
  <c r="AY355" i="7"/>
  <c r="AZ355" i="7"/>
  <c r="BA355" i="7"/>
  <c r="BB355" i="7"/>
  <c r="BL355" i="7" s="1"/>
  <c r="BC355" i="7"/>
  <c r="BD355" i="7"/>
  <c r="BE355" i="7"/>
  <c r="BF355" i="7"/>
  <c r="AY356" i="7"/>
  <c r="AZ356" i="7"/>
  <c r="BA356" i="7"/>
  <c r="BB356" i="7"/>
  <c r="BL356" i="7" s="1"/>
  <c r="BC356" i="7"/>
  <c r="BD356" i="7"/>
  <c r="BE356" i="7"/>
  <c r="BF356" i="7"/>
  <c r="AY357" i="7"/>
  <c r="AZ357" i="7"/>
  <c r="BA357" i="7"/>
  <c r="BB357" i="7"/>
  <c r="BL357" i="7" s="1"/>
  <c r="BC357" i="7"/>
  <c r="BD357" i="7"/>
  <c r="BE357" i="7"/>
  <c r="BF357" i="7"/>
  <c r="AY358" i="7"/>
  <c r="AZ358" i="7"/>
  <c r="BA358" i="7"/>
  <c r="BB358" i="7"/>
  <c r="BL358" i="7" s="1"/>
  <c r="BC358" i="7"/>
  <c r="BD358" i="7"/>
  <c r="BE358" i="7"/>
  <c r="BF358" i="7"/>
  <c r="AY359" i="7"/>
  <c r="AZ359" i="7"/>
  <c r="BA359" i="7"/>
  <c r="BB359" i="7"/>
  <c r="BL359" i="7" s="1"/>
  <c r="BC359" i="7"/>
  <c r="BD359" i="7"/>
  <c r="BE359" i="7"/>
  <c r="BF359" i="7"/>
  <c r="AY360" i="7"/>
  <c r="AZ360" i="7"/>
  <c r="BA360" i="7"/>
  <c r="BB360" i="7"/>
  <c r="BL360" i="7" s="1"/>
  <c r="BC360" i="7"/>
  <c r="BD360" i="7"/>
  <c r="BE360" i="7"/>
  <c r="BF360" i="7"/>
  <c r="AY361" i="7"/>
  <c r="AZ361" i="7"/>
  <c r="BA361" i="7"/>
  <c r="BB361" i="7"/>
  <c r="BL361" i="7" s="1"/>
  <c r="BC361" i="7"/>
  <c r="BD361" i="7"/>
  <c r="BE361" i="7"/>
  <c r="BF361" i="7"/>
  <c r="AY362" i="7"/>
  <c r="AZ362" i="7"/>
  <c r="BA362" i="7"/>
  <c r="BB362" i="7"/>
  <c r="BL362" i="7" s="1"/>
  <c r="BC362" i="7"/>
  <c r="BD362" i="7"/>
  <c r="BE362" i="7"/>
  <c r="BF362" i="7"/>
  <c r="AY363" i="7"/>
  <c r="AZ363" i="7"/>
  <c r="BA363" i="7"/>
  <c r="BB363" i="7"/>
  <c r="BL363" i="7" s="1"/>
  <c r="BC363" i="7"/>
  <c r="BD363" i="7"/>
  <c r="BE363" i="7"/>
  <c r="BF363" i="7"/>
  <c r="AY364" i="7"/>
  <c r="AZ364" i="7"/>
  <c r="BA364" i="7"/>
  <c r="BB364" i="7"/>
  <c r="BL364" i="7" s="1"/>
  <c r="BC364" i="7"/>
  <c r="BD364" i="7"/>
  <c r="BE364" i="7"/>
  <c r="BF364" i="7"/>
  <c r="AY365" i="7"/>
  <c r="AZ365" i="7"/>
  <c r="BA365" i="7"/>
  <c r="BB365" i="7"/>
  <c r="BL365" i="7" s="1"/>
  <c r="BC365" i="7"/>
  <c r="BD365" i="7"/>
  <c r="BE365" i="7"/>
  <c r="BF365" i="7"/>
  <c r="AY366" i="7"/>
  <c r="AZ366" i="7"/>
  <c r="BA366" i="7"/>
  <c r="BB366" i="7"/>
  <c r="BL366" i="7" s="1"/>
  <c r="BC366" i="7"/>
  <c r="BD366" i="7"/>
  <c r="BE366" i="7"/>
  <c r="BF366" i="7"/>
  <c r="AY367" i="7"/>
  <c r="AZ367" i="7"/>
  <c r="BA367" i="7"/>
  <c r="BB367" i="7"/>
  <c r="BL367" i="7" s="1"/>
  <c r="BC367" i="7"/>
  <c r="BD367" i="7"/>
  <c r="BE367" i="7"/>
  <c r="BF367" i="7"/>
  <c r="AY368" i="7"/>
  <c r="AZ368" i="7"/>
  <c r="BA368" i="7"/>
  <c r="BB368" i="7"/>
  <c r="BL368" i="7" s="1"/>
  <c r="BC368" i="7"/>
  <c r="BD368" i="7"/>
  <c r="BE368" i="7"/>
  <c r="BF368" i="7"/>
  <c r="AY369" i="7"/>
  <c r="AZ369" i="7"/>
  <c r="BA369" i="7"/>
  <c r="BB369" i="7"/>
  <c r="BL369" i="7" s="1"/>
  <c r="BC369" i="7"/>
  <c r="BD369" i="7"/>
  <c r="BE369" i="7"/>
  <c r="BF369" i="7"/>
  <c r="AY370" i="7"/>
  <c r="AZ370" i="7"/>
  <c r="BA370" i="7"/>
  <c r="BB370" i="7"/>
  <c r="BL370" i="7" s="1"/>
  <c r="BC370" i="7"/>
  <c r="BD370" i="7"/>
  <c r="BE370" i="7"/>
  <c r="BF370" i="7"/>
  <c r="AY371" i="7"/>
  <c r="AZ371" i="7"/>
  <c r="BA371" i="7"/>
  <c r="BB371" i="7"/>
  <c r="BL371" i="7" s="1"/>
  <c r="BC371" i="7"/>
  <c r="BD371" i="7"/>
  <c r="BE371" i="7"/>
  <c r="BF371" i="7"/>
  <c r="AY372" i="7"/>
  <c r="AZ372" i="7"/>
  <c r="BA372" i="7"/>
  <c r="BB372" i="7"/>
  <c r="BL372" i="7" s="1"/>
  <c r="BC372" i="7"/>
  <c r="BD372" i="7"/>
  <c r="BE372" i="7"/>
  <c r="BF372" i="7"/>
  <c r="AY373" i="7"/>
  <c r="AZ373" i="7"/>
  <c r="BA373" i="7"/>
  <c r="BB373" i="7"/>
  <c r="BL373" i="7" s="1"/>
  <c r="BC373" i="7"/>
  <c r="BD373" i="7"/>
  <c r="BE373" i="7"/>
  <c r="BF373" i="7"/>
  <c r="AY374" i="7"/>
  <c r="AZ374" i="7"/>
  <c r="BA374" i="7"/>
  <c r="BB374" i="7"/>
  <c r="BL374" i="7" s="1"/>
  <c r="BC374" i="7"/>
  <c r="BD374" i="7"/>
  <c r="BE374" i="7"/>
  <c r="BF374" i="7"/>
  <c r="AY375" i="7"/>
  <c r="AZ375" i="7"/>
  <c r="BA375" i="7"/>
  <c r="BB375" i="7"/>
  <c r="BL375" i="7" s="1"/>
  <c r="BC375" i="7"/>
  <c r="BD375" i="7"/>
  <c r="BE375" i="7"/>
  <c r="BF375" i="7"/>
  <c r="AY376" i="7"/>
  <c r="AZ376" i="7"/>
  <c r="BA376" i="7"/>
  <c r="BB376" i="7"/>
  <c r="BL376" i="7" s="1"/>
  <c r="BC376" i="7"/>
  <c r="BD376" i="7"/>
  <c r="BE376" i="7"/>
  <c r="BF376" i="7"/>
  <c r="AY377" i="7"/>
  <c r="AZ377" i="7"/>
  <c r="BA377" i="7"/>
  <c r="BB377" i="7"/>
  <c r="BL377" i="7" s="1"/>
  <c r="BC377" i="7"/>
  <c r="BD377" i="7"/>
  <c r="BE377" i="7"/>
  <c r="BF377" i="7"/>
  <c r="AY378" i="7"/>
  <c r="AZ378" i="7"/>
  <c r="BA378" i="7"/>
  <c r="BB378" i="7"/>
  <c r="BL378" i="7" s="1"/>
  <c r="BC378" i="7"/>
  <c r="BD378" i="7"/>
  <c r="BE378" i="7"/>
  <c r="BF378" i="7"/>
  <c r="AY379" i="7"/>
  <c r="AZ379" i="7"/>
  <c r="BA379" i="7"/>
  <c r="BB379" i="7"/>
  <c r="BL379" i="7" s="1"/>
  <c r="BC379" i="7"/>
  <c r="BD379" i="7"/>
  <c r="BE379" i="7"/>
  <c r="BF379" i="7"/>
  <c r="AY380" i="7"/>
  <c r="AZ380" i="7"/>
  <c r="BA380" i="7"/>
  <c r="BB380" i="7"/>
  <c r="BL380" i="7" s="1"/>
  <c r="BC380" i="7"/>
  <c r="BD380" i="7"/>
  <c r="BE380" i="7"/>
  <c r="BF380" i="7"/>
  <c r="AY381" i="7"/>
  <c r="AZ381" i="7"/>
  <c r="BA381" i="7"/>
  <c r="BB381" i="7"/>
  <c r="BL381" i="7" s="1"/>
  <c r="BC381" i="7"/>
  <c r="BD381" i="7"/>
  <c r="BE381" i="7"/>
  <c r="BF381" i="7"/>
  <c r="AY382" i="7"/>
  <c r="AZ382" i="7"/>
  <c r="BA382" i="7"/>
  <c r="BB382" i="7"/>
  <c r="BL382" i="7" s="1"/>
  <c r="BC382" i="7"/>
  <c r="BD382" i="7"/>
  <c r="BE382" i="7"/>
  <c r="BF382" i="7"/>
  <c r="AY383" i="7"/>
  <c r="AZ383" i="7"/>
  <c r="BA383" i="7"/>
  <c r="BB383" i="7"/>
  <c r="BL383" i="7" s="1"/>
  <c r="BC383" i="7"/>
  <c r="BD383" i="7"/>
  <c r="BE383" i="7"/>
  <c r="BF383" i="7"/>
  <c r="AY384" i="7"/>
  <c r="AZ384" i="7"/>
  <c r="BA384" i="7"/>
  <c r="BB384" i="7"/>
  <c r="BL384" i="7" s="1"/>
  <c r="BC384" i="7"/>
  <c r="BD384" i="7"/>
  <c r="BE384" i="7"/>
  <c r="BF384" i="7"/>
  <c r="AY385" i="7"/>
  <c r="AZ385" i="7"/>
  <c r="BA385" i="7"/>
  <c r="BB385" i="7"/>
  <c r="BL385" i="7" s="1"/>
  <c r="BC385" i="7"/>
  <c r="BD385" i="7"/>
  <c r="BE385" i="7"/>
  <c r="BF385" i="7"/>
  <c r="AY386" i="7"/>
  <c r="AZ386" i="7"/>
  <c r="BA386" i="7"/>
  <c r="BB386" i="7"/>
  <c r="BL386" i="7" s="1"/>
  <c r="BC386" i="7"/>
  <c r="BD386" i="7"/>
  <c r="BE386" i="7"/>
  <c r="BF386" i="7"/>
  <c r="AY387" i="7"/>
  <c r="AZ387" i="7"/>
  <c r="BA387" i="7"/>
  <c r="BB387" i="7"/>
  <c r="BL387" i="7" s="1"/>
  <c r="BC387" i="7"/>
  <c r="BD387" i="7"/>
  <c r="BE387" i="7"/>
  <c r="BF387" i="7"/>
  <c r="AY388" i="7"/>
  <c r="AZ388" i="7"/>
  <c r="BA388" i="7"/>
  <c r="BB388" i="7"/>
  <c r="BL388" i="7" s="1"/>
  <c r="BC388" i="7"/>
  <c r="BD388" i="7"/>
  <c r="BE388" i="7"/>
  <c r="BF388" i="7"/>
  <c r="AY389" i="7"/>
  <c r="AZ389" i="7"/>
  <c r="BA389" i="7"/>
  <c r="BB389" i="7"/>
  <c r="BL389" i="7" s="1"/>
  <c r="BC389" i="7"/>
  <c r="BD389" i="7"/>
  <c r="BE389" i="7"/>
  <c r="BF389" i="7"/>
  <c r="AY390" i="7"/>
  <c r="AZ390" i="7"/>
  <c r="BA390" i="7"/>
  <c r="BB390" i="7"/>
  <c r="BL390" i="7" s="1"/>
  <c r="BC390" i="7"/>
  <c r="BD390" i="7"/>
  <c r="BE390" i="7"/>
  <c r="BF390" i="7"/>
  <c r="AY391" i="7"/>
  <c r="AZ391" i="7"/>
  <c r="BA391" i="7"/>
  <c r="BB391" i="7"/>
  <c r="BL391" i="7" s="1"/>
  <c r="BC391" i="7"/>
  <c r="BD391" i="7"/>
  <c r="BE391" i="7"/>
  <c r="BF391" i="7"/>
  <c r="AY392" i="7"/>
  <c r="AZ392" i="7"/>
  <c r="BA392" i="7"/>
  <c r="BB392" i="7"/>
  <c r="BL392" i="7" s="1"/>
  <c r="BC392" i="7"/>
  <c r="BD392" i="7"/>
  <c r="BE392" i="7"/>
  <c r="BF392" i="7"/>
  <c r="AY393" i="7"/>
  <c r="AZ393" i="7"/>
  <c r="BA393" i="7"/>
  <c r="BB393" i="7"/>
  <c r="BL393" i="7" s="1"/>
  <c r="BC393" i="7"/>
  <c r="BD393" i="7"/>
  <c r="BE393" i="7"/>
  <c r="BF393" i="7"/>
  <c r="AY394" i="7"/>
  <c r="AZ394" i="7"/>
  <c r="BA394" i="7"/>
  <c r="BB394" i="7"/>
  <c r="BL394" i="7" s="1"/>
  <c r="BC394" i="7"/>
  <c r="BD394" i="7"/>
  <c r="BE394" i="7"/>
  <c r="BF394" i="7"/>
  <c r="AY395" i="7"/>
  <c r="AZ395" i="7"/>
  <c r="BA395" i="7"/>
  <c r="BB395" i="7"/>
  <c r="BL395" i="7" s="1"/>
  <c r="BC395" i="7"/>
  <c r="BD395" i="7"/>
  <c r="BE395" i="7"/>
  <c r="BF395" i="7"/>
  <c r="AY396" i="7"/>
  <c r="AZ396" i="7"/>
  <c r="BA396" i="7"/>
  <c r="BB396" i="7"/>
  <c r="BL396" i="7" s="1"/>
  <c r="BC396" i="7"/>
  <c r="BD396" i="7"/>
  <c r="BE396" i="7"/>
  <c r="BF396" i="7"/>
  <c r="AY397" i="7"/>
  <c r="AZ397" i="7"/>
  <c r="BA397" i="7"/>
  <c r="BB397" i="7"/>
  <c r="BL397" i="7" s="1"/>
  <c r="BC397" i="7"/>
  <c r="BD397" i="7"/>
  <c r="BE397" i="7"/>
  <c r="BF397" i="7"/>
  <c r="AY398" i="7"/>
  <c r="AZ398" i="7"/>
  <c r="BA398" i="7"/>
  <c r="BB398" i="7"/>
  <c r="BL398" i="7" s="1"/>
  <c r="BC398" i="7"/>
  <c r="BD398" i="7"/>
  <c r="BE398" i="7"/>
  <c r="BF398" i="7"/>
  <c r="AY399" i="7"/>
  <c r="AZ399" i="7"/>
  <c r="BA399" i="7"/>
  <c r="BB399" i="7"/>
  <c r="BL399" i="7" s="1"/>
  <c r="BC399" i="7"/>
  <c r="BD399" i="7"/>
  <c r="BE399" i="7"/>
  <c r="BF399" i="7"/>
  <c r="AY400" i="7"/>
  <c r="AZ400" i="7"/>
  <c r="BA400" i="7"/>
  <c r="BB400" i="7"/>
  <c r="BL400" i="7" s="1"/>
  <c r="BC400" i="7"/>
  <c r="BD400" i="7"/>
  <c r="BE400" i="7"/>
  <c r="BF400" i="7"/>
  <c r="AY401" i="7"/>
  <c r="AZ401" i="7"/>
  <c r="BA401" i="7"/>
  <c r="BB401" i="7"/>
  <c r="BL401" i="7" s="1"/>
  <c r="BC401" i="7"/>
  <c r="BD401" i="7"/>
  <c r="BE401" i="7"/>
  <c r="BF401" i="7"/>
  <c r="AY402" i="7"/>
  <c r="AZ402" i="7"/>
  <c r="BA402" i="7"/>
  <c r="BB402" i="7"/>
  <c r="BL402" i="7" s="1"/>
  <c r="BC402" i="7"/>
  <c r="BD402" i="7"/>
  <c r="BE402" i="7"/>
  <c r="BF402" i="7"/>
  <c r="AY403" i="7"/>
  <c r="AZ403" i="7"/>
  <c r="BA403" i="7"/>
  <c r="BB403" i="7"/>
  <c r="BL403" i="7" s="1"/>
  <c r="BC403" i="7"/>
  <c r="BD403" i="7"/>
  <c r="BE403" i="7"/>
  <c r="BF403" i="7"/>
  <c r="AY404" i="7"/>
  <c r="AZ404" i="7"/>
  <c r="BA404" i="7"/>
  <c r="BB404" i="7"/>
  <c r="BL404" i="7" s="1"/>
  <c r="BC404" i="7"/>
  <c r="BD404" i="7"/>
  <c r="BE404" i="7"/>
  <c r="BF404" i="7"/>
  <c r="AY405" i="7"/>
  <c r="AZ405" i="7"/>
  <c r="BA405" i="7"/>
  <c r="BB405" i="7"/>
  <c r="BL405" i="7" s="1"/>
  <c r="BC405" i="7"/>
  <c r="BD405" i="7"/>
  <c r="BE405" i="7"/>
  <c r="BF405" i="7"/>
  <c r="AY406" i="7"/>
  <c r="AZ406" i="7"/>
  <c r="BA406" i="7"/>
  <c r="BB406" i="7"/>
  <c r="BL406" i="7" s="1"/>
  <c r="BC406" i="7"/>
  <c r="BD406" i="7"/>
  <c r="BE406" i="7"/>
  <c r="BF406" i="7"/>
  <c r="AY407" i="7"/>
  <c r="AZ407" i="7"/>
  <c r="BA407" i="7"/>
  <c r="BB407" i="7"/>
  <c r="BL407" i="7" s="1"/>
  <c r="BC407" i="7"/>
  <c r="BD407" i="7"/>
  <c r="BE407" i="7"/>
  <c r="BF407" i="7"/>
  <c r="AY408" i="7"/>
  <c r="AZ408" i="7"/>
  <c r="BA408" i="7"/>
  <c r="BB408" i="7"/>
  <c r="BL408" i="7" s="1"/>
  <c r="BC408" i="7"/>
  <c r="BD408" i="7"/>
  <c r="BE408" i="7"/>
  <c r="BF408" i="7"/>
  <c r="AY409" i="7"/>
  <c r="AZ409" i="7"/>
  <c r="BA409" i="7"/>
  <c r="BB409" i="7"/>
  <c r="BL409" i="7" s="1"/>
  <c r="BC409" i="7"/>
  <c r="BD409" i="7"/>
  <c r="BE409" i="7"/>
  <c r="BF409" i="7"/>
  <c r="AY410" i="7"/>
  <c r="AZ410" i="7"/>
  <c r="BA410" i="7"/>
  <c r="BB410" i="7"/>
  <c r="BL410" i="7" s="1"/>
  <c r="BC410" i="7"/>
  <c r="BD410" i="7"/>
  <c r="BE410" i="7"/>
  <c r="BF410" i="7"/>
  <c r="AY411" i="7"/>
  <c r="AZ411" i="7"/>
  <c r="BA411" i="7"/>
  <c r="BB411" i="7"/>
  <c r="BL411" i="7" s="1"/>
  <c r="BC411" i="7"/>
  <c r="BD411" i="7"/>
  <c r="BE411" i="7"/>
  <c r="BF411" i="7"/>
  <c r="AY412" i="7"/>
  <c r="AZ412" i="7"/>
  <c r="BA412" i="7"/>
  <c r="BB412" i="7"/>
  <c r="BL412" i="7" s="1"/>
  <c r="BC412" i="7"/>
  <c r="BD412" i="7"/>
  <c r="BE412" i="7"/>
  <c r="BF412" i="7"/>
  <c r="AY413" i="7"/>
  <c r="AZ413" i="7"/>
  <c r="BA413" i="7"/>
  <c r="BB413" i="7"/>
  <c r="BL413" i="7" s="1"/>
  <c r="BC413" i="7"/>
  <c r="BD413" i="7"/>
  <c r="BE413" i="7"/>
  <c r="BF413" i="7"/>
  <c r="AY414" i="7"/>
  <c r="AZ414" i="7"/>
  <c r="BA414" i="7"/>
  <c r="BB414" i="7"/>
  <c r="BL414" i="7" s="1"/>
  <c r="BC414" i="7"/>
  <c r="BD414" i="7"/>
  <c r="BE414" i="7"/>
  <c r="BF414" i="7"/>
  <c r="AY415" i="7"/>
  <c r="AZ415" i="7"/>
  <c r="BA415" i="7"/>
  <c r="BB415" i="7"/>
  <c r="BL415" i="7" s="1"/>
  <c r="BC415" i="7"/>
  <c r="BD415" i="7"/>
  <c r="BE415" i="7"/>
  <c r="BF415" i="7"/>
  <c r="AY416" i="7"/>
  <c r="AZ416" i="7"/>
  <c r="BA416" i="7"/>
  <c r="BB416" i="7"/>
  <c r="BL416" i="7" s="1"/>
  <c r="BC416" i="7"/>
  <c r="BD416" i="7"/>
  <c r="BE416" i="7"/>
  <c r="BF416" i="7"/>
  <c r="AY417" i="7"/>
  <c r="AZ417" i="7"/>
  <c r="BA417" i="7"/>
  <c r="BB417" i="7"/>
  <c r="BL417" i="7" s="1"/>
  <c r="BC417" i="7"/>
  <c r="BD417" i="7"/>
  <c r="BE417" i="7"/>
  <c r="BF417" i="7"/>
  <c r="AY418" i="7"/>
  <c r="AZ418" i="7"/>
  <c r="BA418" i="7"/>
  <c r="BB418" i="7"/>
  <c r="BL418" i="7" s="1"/>
  <c r="BC418" i="7"/>
  <c r="BD418" i="7"/>
  <c r="BE418" i="7"/>
  <c r="BF418" i="7"/>
  <c r="AY419" i="7"/>
  <c r="AZ419" i="7"/>
  <c r="BA419" i="7"/>
  <c r="BB419" i="7"/>
  <c r="BL419" i="7" s="1"/>
  <c r="BC419" i="7"/>
  <c r="BD419" i="7"/>
  <c r="BE419" i="7"/>
  <c r="BF419" i="7"/>
  <c r="AY420" i="7"/>
  <c r="AZ420" i="7"/>
  <c r="BA420" i="7"/>
  <c r="BB420" i="7"/>
  <c r="BL420" i="7" s="1"/>
  <c r="BC420" i="7"/>
  <c r="BD420" i="7"/>
  <c r="BE420" i="7"/>
  <c r="BF420" i="7"/>
  <c r="AY421" i="7"/>
  <c r="AZ421" i="7"/>
  <c r="BA421" i="7"/>
  <c r="BB421" i="7"/>
  <c r="BL421" i="7" s="1"/>
  <c r="BC421" i="7"/>
  <c r="BD421" i="7"/>
  <c r="BE421" i="7"/>
  <c r="BF421" i="7"/>
  <c r="AY422" i="7"/>
  <c r="AZ422" i="7"/>
  <c r="BA422" i="7"/>
  <c r="BB422" i="7"/>
  <c r="BL422" i="7" s="1"/>
  <c r="BC422" i="7"/>
  <c r="BD422" i="7"/>
  <c r="BE422" i="7"/>
  <c r="BF422" i="7"/>
  <c r="AY423" i="7"/>
  <c r="AZ423" i="7"/>
  <c r="BA423" i="7"/>
  <c r="BB423" i="7"/>
  <c r="BL423" i="7" s="1"/>
  <c r="BC423" i="7"/>
  <c r="BD423" i="7"/>
  <c r="BE423" i="7"/>
  <c r="BF423" i="7"/>
  <c r="AY424" i="7"/>
  <c r="AZ424" i="7"/>
  <c r="BA424" i="7"/>
  <c r="BB424" i="7"/>
  <c r="BL424" i="7" s="1"/>
  <c r="BC424" i="7"/>
  <c r="BD424" i="7"/>
  <c r="BE424" i="7"/>
  <c r="BF424" i="7"/>
  <c r="AY425" i="7"/>
  <c r="AZ425" i="7"/>
  <c r="BA425" i="7"/>
  <c r="BB425" i="7"/>
  <c r="BL425" i="7" s="1"/>
  <c r="BC425" i="7"/>
  <c r="BD425" i="7"/>
  <c r="BE425" i="7"/>
  <c r="BF425" i="7"/>
  <c r="AY426" i="7"/>
  <c r="AZ426" i="7"/>
  <c r="BA426" i="7"/>
  <c r="BB426" i="7"/>
  <c r="BL426" i="7" s="1"/>
  <c r="BC426" i="7"/>
  <c r="BD426" i="7"/>
  <c r="BE426" i="7"/>
  <c r="BF426" i="7"/>
  <c r="AY427" i="7"/>
  <c r="AZ427" i="7"/>
  <c r="BA427" i="7"/>
  <c r="BB427" i="7"/>
  <c r="BL427" i="7" s="1"/>
  <c r="BC427" i="7"/>
  <c r="BD427" i="7"/>
  <c r="BE427" i="7"/>
  <c r="BF427" i="7"/>
  <c r="AY428" i="7"/>
  <c r="AZ428" i="7"/>
  <c r="BA428" i="7"/>
  <c r="BB428" i="7"/>
  <c r="BL428" i="7" s="1"/>
  <c r="BC428" i="7"/>
  <c r="BD428" i="7"/>
  <c r="BE428" i="7"/>
  <c r="BF428" i="7"/>
  <c r="AY429" i="7"/>
  <c r="AZ429" i="7"/>
  <c r="BA429" i="7"/>
  <c r="BB429" i="7"/>
  <c r="BL429" i="7" s="1"/>
  <c r="BC429" i="7"/>
  <c r="BD429" i="7"/>
  <c r="BE429" i="7"/>
  <c r="BF429" i="7"/>
  <c r="AY430" i="7"/>
  <c r="AZ430" i="7"/>
  <c r="BA430" i="7"/>
  <c r="BB430" i="7"/>
  <c r="BL430" i="7" s="1"/>
  <c r="BC430" i="7"/>
  <c r="BD430" i="7"/>
  <c r="BE430" i="7"/>
  <c r="BF430" i="7"/>
  <c r="AY431" i="7"/>
  <c r="AZ431" i="7"/>
  <c r="BA431" i="7"/>
  <c r="BB431" i="7"/>
  <c r="BL431" i="7" s="1"/>
  <c r="BC431" i="7"/>
  <c r="BD431" i="7"/>
  <c r="BE431" i="7"/>
  <c r="BF431" i="7"/>
  <c r="AY432" i="7"/>
  <c r="AZ432" i="7"/>
  <c r="BA432" i="7"/>
  <c r="BB432" i="7"/>
  <c r="BL432" i="7" s="1"/>
  <c r="BC432" i="7"/>
  <c r="BD432" i="7"/>
  <c r="BE432" i="7"/>
  <c r="BF432" i="7"/>
  <c r="AY433" i="7"/>
  <c r="AZ433" i="7"/>
  <c r="BA433" i="7"/>
  <c r="BB433" i="7"/>
  <c r="BL433" i="7" s="1"/>
  <c r="BC433" i="7"/>
  <c r="BD433" i="7"/>
  <c r="BE433" i="7"/>
  <c r="BF433" i="7"/>
  <c r="AY434" i="7"/>
  <c r="AZ434" i="7"/>
  <c r="BA434" i="7"/>
  <c r="BB434" i="7"/>
  <c r="BL434" i="7" s="1"/>
  <c r="BC434" i="7"/>
  <c r="BD434" i="7"/>
  <c r="BE434" i="7"/>
  <c r="BF434" i="7"/>
  <c r="AY435" i="7"/>
  <c r="AZ435" i="7"/>
  <c r="BA435" i="7"/>
  <c r="BB435" i="7"/>
  <c r="BL435" i="7" s="1"/>
  <c r="BC435" i="7"/>
  <c r="BD435" i="7"/>
  <c r="BE435" i="7"/>
  <c r="BF435" i="7"/>
  <c r="AY436" i="7"/>
  <c r="AZ436" i="7"/>
  <c r="BA436" i="7"/>
  <c r="BB436" i="7"/>
  <c r="BL436" i="7" s="1"/>
  <c r="BC436" i="7"/>
  <c r="BD436" i="7"/>
  <c r="BE436" i="7"/>
  <c r="BF436" i="7"/>
  <c r="AY437" i="7"/>
  <c r="AZ437" i="7"/>
  <c r="BA437" i="7"/>
  <c r="BB437" i="7"/>
  <c r="BL437" i="7" s="1"/>
  <c r="BC437" i="7"/>
  <c r="BD437" i="7"/>
  <c r="BE437" i="7"/>
  <c r="BF437" i="7"/>
  <c r="AY438" i="7"/>
  <c r="AZ438" i="7"/>
  <c r="BA438" i="7"/>
  <c r="BB438" i="7"/>
  <c r="BL438" i="7" s="1"/>
  <c r="BC438" i="7"/>
  <c r="BD438" i="7"/>
  <c r="BE438" i="7"/>
  <c r="BF438" i="7"/>
  <c r="AY439" i="7"/>
  <c r="AZ439" i="7"/>
  <c r="BA439" i="7"/>
  <c r="BB439" i="7"/>
  <c r="BL439" i="7" s="1"/>
  <c r="BC439" i="7"/>
  <c r="BD439" i="7"/>
  <c r="BE439" i="7"/>
  <c r="BF439" i="7"/>
  <c r="AY440" i="7"/>
  <c r="AZ440" i="7"/>
  <c r="BA440" i="7"/>
  <c r="BB440" i="7"/>
  <c r="BL440" i="7" s="1"/>
  <c r="BC440" i="7"/>
  <c r="BD440" i="7"/>
  <c r="BE440" i="7"/>
  <c r="BF440" i="7"/>
  <c r="AY441" i="7"/>
  <c r="AZ441" i="7"/>
  <c r="BA441" i="7"/>
  <c r="BB441" i="7"/>
  <c r="BL441" i="7" s="1"/>
  <c r="BC441" i="7"/>
  <c r="BD441" i="7"/>
  <c r="BE441" i="7"/>
  <c r="BF441" i="7"/>
  <c r="AY442" i="7"/>
  <c r="AZ442" i="7"/>
  <c r="BA442" i="7"/>
  <c r="BB442" i="7"/>
  <c r="BL442" i="7" s="1"/>
  <c r="BC442" i="7"/>
  <c r="BD442" i="7"/>
  <c r="BE442" i="7"/>
  <c r="BF442" i="7"/>
  <c r="AY443" i="7"/>
  <c r="AZ443" i="7"/>
  <c r="BA443" i="7"/>
  <c r="BB443" i="7"/>
  <c r="BL443" i="7" s="1"/>
  <c r="BC443" i="7"/>
  <c r="BD443" i="7"/>
  <c r="BE443" i="7"/>
  <c r="BF443" i="7"/>
  <c r="AY444" i="7"/>
  <c r="AZ444" i="7"/>
  <c r="BA444" i="7"/>
  <c r="BB444" i="7"/>
  <c r="BL444" i="7" s="1"/>
  <c r="BC444" i="7"/>
  <c r="BD444" i="7"/>
  <c r="BE444" i="7"/>
  <c r="BF444" i="7"/>
  <c r="AY445" i="7"/>
  <c r="AZ445" i="7"/>
  <c r="BA445" i="7"/>
  <c r="BB445" i="7"/>
  <c r="BL445" i="7" s="1"/>
  <c r="BC445" i="7"/>
  <c r="BD445" i="7"/>
  <c r="BE445" i="7"/>
  <c r="BF445" i="7"/>
  <c r="AY446" i="7"/>
  <c r="AZ446" i="7"/>
  <c r="BA446" i="7"/>
  <c r="BB446" i="7"/>
  <c r="BL446" i="7" s="1"/>
  <c r="BC446" i="7"/>
  <c r="BD446" i="7"/>
  <c r="BE446" i="7"/>
  <c r="BF446" i="7"/>
  <c r="AY447" i="7"/>
  <c r="AZ447" i="7"/>
  <c r="BA447" i="7"/>
  <c r="BB447" i="7"/>
  <c r="BL447" i="7" s="1"/>
  <c r="BC447" i="7"/>
  <c r="BD447" i="7"/>
  <c r="BE447" i="7"/>
  <c r="BF447" i="7"/>
  <c r="AY448" i="7"/>
  <c r="AZ448" i="7"/>
  <c r="BA448" i="7"/>
  <c r="BB448" i="7"/>
  <c r="BL448" i="7" s="1"/>
  <c r="BC448" i="7"/>
  <c r="BD448" i="7"/>
  <c r="BE448" i="7"/>
  <c r="BF448" i="7"/>
  <c r="AY449" i="7"/>
  <c r="AZ449" i="7"/>
  <c r="BA449" i="7"/>
  <c r="BB449" i="7"/>
  <c r="BL449" i="7" s="1"/>
  <c r="BC449" i="7"/>
  <c r="BD449" i="7"/>
  <c r="BE449" i="7"/>
  <c r="BF449" i="7"/>
  <c r="AY450" i="7"/>
  <c r="AZ450" i="7"/>
  <c r="BA450" i="7"/>
  <c r="BB450" i="7"/>
  <c r="BL450" i="7" s="1"/>
  <c r="BC450" i="7"/>
  <c r="BD450" i="7"/>
  <c r="BE450" i="7"/>
  <c r="BF450" i="7"/>
  <c r="AY451" i="7"/>
  <c r="AZ451" i="7"/>
  <c r="BA451" i="7"/>
  <c r="BB451" i="7"/>
  <c r="BL451" i="7" s="1"/>
  <c r="BC451" i="7"/>
  <c r="BD451" i="7"/>
  <c r="BE451" i="7"/>
  <c r="BF451" i="7"/>
  <c r="AY452" i="7"/>
  <c r="AZ452" i="7"/>
  <c r="BA452" i="7"/>
  <c r="BB452" i="7"/>
  <c r="BL452" i="7" s="1"/>
  <c r="BC452" i="7"/>
  <c r="BD452" i="7"/>
  <c r="BE452" i="7"/>
  <c r="BF452" i="7"/>
  <c r="AY453" i="7"/>
  <c r="AZ453" i="7"/>
  <c r="BA453" i="7"/>
  <c r="BB453" i="7"/>
  <c r="BL453" i="7" s="1"/>
  <c r="BC453" i="7"/>
  <c r="BD453" i="7"/>
  <c r="BE453" i="7"/>
  <c r="BF453" i="7"/>
  <c r="AY454" i="7"/>
  <c r="AZ454" i="7"/>
  <c r="BA454" i="7"/>
  <c r="BB454" i="7"/>
  <c r="BL454" i="7" s="1"/>
  <c r="BC454" i="7"/>
  <c r="BD454" i="7"/>
  <c r="BE454" i="7"/>
  <c r="BF454" i="7"/>
  <c r="AY455" i="7"/>
  <c r="AZ455" i="7"/>
  <c r="BA455" i="7"/>
  <c r="BB455" i="7"/>
  <c r="BL455" i="7" s="1"/>
  <c r="BC455" i="7"/>
  <c r="BD455" i="7"/>
  <c r="BE455" i="7"/>
  <c r="BF455" i="7"/>
  <c r="AY456" i="7"/>
  <c r="AZ456" i="7"/>
  <c r="BA456" i="7"/>
  <c r="BB456" i="7"/>
  <c r="BL456" i="7" s="1"/>
  <c r="BC456" i="7"/>
  <c r="BD456" i="7"/>
  <c r="BE456" i="7"/>
  <c r="BF456" i="7"/>
  <c r="AY457" i="7"/>
  <c r="AZ457" i="7"/>
  <c r="BA457" i="7"/>
  <c r="BB457" i="7"/>
  <c r="BL457" i="7" s="1"/>
  <c r="BC457" i="7"/>
  <c r="BD457" i="7"/>
  <c r="BE457" i="7"/>
  <c r="BF457" i="7"/>
  <c r="AY458" i="7"/>
  <c r="AZ458" i="7"/>
  <c r="BA458" i="7"/>
  <c r="BB458" i="7"/>
  <c r="BL458" i="7" s="1"/>
  <c r="BC458" i="7"/>
  <c r="BD458" i="7"/>
  <c r="BE458" i="7"/>
  <c r="BF458" i="7"/>
  <c r="AY459" i="7"/>
  <c r="AZ459" i="7"/>
  <c r="BA459" i="7"/>
  <c r="BB459" i="7"/>
  <c r="BL459" i="7" s="1"/>
  <c r="BC459" i="7"/>
  <c r="BD459" i="7"/>
  <c r="BE459" i="7"/>
  <c r="BF459" i="7"/>
  <c r="AY460" i="7"/>
  <c r="AZ460" i="7"/>
  <c r="BA460" i="7"/>
  <c r="BB460" i="7"/>
  <c r="BL460" i="7" s="1"/>
  <c r="BC460" i="7"/>
  <c r="BD460" i="7"/>
  <c r="BE460" i="7"/>
  <c r="BF460" i="7"/>
  <c r="AY461" i="7"/>
  <c r="AZ461" i="7"/>
  <c r="BA461" i="7"/>
  <c r="BB461" i="7"/>
  <c r="BL461" i="7" s="1"/>
  <c r="BC461" i="7"/>
  <c r="BD461" i="7"/>
  <c r="BE461" i="7"/>
  <c r="BF461" i="7"/>
  <c r="AY462" i="7"/>
  <c r="AZ462" i="7"/>
  <c r="BA462" i="7"/>
  <c r="BB462" i="7"/>
  <c r="BL462" i="7" s="1"/>
  <c r="BC462" i="7"/>
  <c r="BD462" i="7"/>
  <c r="BE462" i="7"/>
  <c r="BF462" i="7"/>
  <c r="AY463" i="7"/>
  <c r="AZ463" i="7"/>
  <c r="BA463" i="7"/>
  <c r="BB463" i="7"/>
  <c r="BL463" i="7" s="1"/>
  <c r="BC463" i="7"/>
  <c r="BD463" i="7"/>
  <c r="BE463" i="7"/>
  <c r="BF463" i="7"/>
  <c r="AY464" i="7"/>
  <c r="AZ464" i="7"/>
  <c r="BA464" i="7"/>
  <c r="BB464" i="7"/>
  <c r="BL464" i="7" s="1"/>
  <c r="BC464" i="7"/>
  <c r="BD464" i="7"/>
  <c r="BE464" i="7"/>
  <c r="BF464" i="7"/>
  <c r="AY465" i="7"/>
  <c r="AZ465" i="7"/>
  <c r="BA465" i="7"/>
  <c r="BB465" i="7"/>
  <c r="BL465" i="7" s="1"/>
  <c r="BC465" i="7"/>
  <c r="BD465" i="7"/>
  <c r="BE465" i="7"/>
  <c r="BF465" i="7"/>
  <c r="AY466" i="7"/>
  <c r="AZ466" i="7"/>
  <c r="BA466" i="7"/>
  <c r="BB466" i="7"/>
  <c r="BL466" i="7" s="1"/>
  <c r="BC466" i="7"/>
  <c r="BD466" i="7"/>
  <c r="BE466" i="7"/>
  <c r="BF466" i="7"/>
  <c r="AY467" i="7"/>
  <c r="AZ467" i="7"/>
  <c r="BA467" i="7"/>
  <c r="BB467" i="7"/>
  <c r="BL467" i="7" s="1"/>
  <c r="BC467" i="7"/>
  <c r="BD467" i="7"/>
  <c r="BE467" i="7"/>
  <c r="BF467" i="7"/>
  <c r="AY468" i="7"/>
  <c r="AZ468" i="7"/>
  <c r="BA468" i="7"/>
  <c r="BB468" i="7"/>
  <c r="BL468" i="7" s="1"/>
  <c r="BC468" i="7"/>
  <c r="BD468" i="7"/>
  <c r="BE468" i="7"/>
  <c r="BF468" i="7"/>
  <c r="AY469" i="7"/>
  <c r="AZ469" i="7"/>
  <c r="BA469" i="7"/>
  <c r="BB469" i="7"/>
  <c r="BL469" i="7" s="1"/>
  <c r="BC469" i="7"/>
  <c r="BD469" i="7"/>
  <c r="BE469" i="7"/>
  <c r="BF469" i="7"/>
  <c r="AY470" i="7"/>
  <c r="AZ470" i="7"/>
  <c r="BA470" i="7"/>
  <c r="BB470" i="7"/>
  <c r="BL470" i="7" s="1"/>
  <c r="BC470" i="7"/>
  <c r="BD470" i="7"/>
  <c r="BE470" i="7"/>
  <c r="BF470" i="7"/>
  <c r="AY471" i="7"/>
  <c r="AZ471" i="7"/>
  <c r="BA471" i="7"/>
  <c r="BB471" i="7"/>
  <c r="BL471" i="7" s="1"/>
  <c r="BC471" i="7"/>
  <c r="BD471" i="7"/>
  <c r="BE471" i="7"/>
  <c r="BF471" i="7"/>
  <c r="AY472" i="7"/>
  <c r="AZ472" i="7"/>
  <c r="BA472" i="7"/>
  <c r="BB472" i="7"/>
  <c r="BL472" i="7" s="1"/>
  <c r="BC472" i="7"/>
  <c r="BD472" i="7"/>
  <c r="BE472" i="7"/>
  <c r="BF472" i="7"/>
  <c r="AY473" i="7"/>
  <c r="AZ473" i="7"/>
  <c r="BA473" i="7"/>
  <c r="BB473" i="7"/>
  <c r="BL473" i="7" s="1"/>
  <c r="BC473" i="7"/>
  <c r="BD473" i="7"/>
  <c r="BE473" i="7"/>
  <c r="BF473" i="7"/>
  <c r="AY474" i="7"/>
  <c r="AZ474" i="7"/>
  <c r="BA474" i="7"/>
  <c r="BB474" i="7"/>
  <c r="BL474" i="7" s="1"/>
  <c r="BC474" i="7"/>
  <c r="BD474" i="7"/>
  <c r="BE474" i="7"/>
  <c r="BF474" i="7"/>
  <c r="AY475" i="7"/>
  <c r="AZ475" i="7"/>
  <c r="BA475" i="7"/>
  <c r="BB475" i="7"/>
  <c r="BL475" i="7" s="1"/>
  <c r="BC475" i="7"/>
  <c r="BD475" i="7"/>
  <c r="BE475" i="7"/>
  <c r="BF475" i="7"/>
  <c r="AY476" i="7"/>
  <c r="AZ476" i="7"/>
  <c r="BA476" i="7"/>
  <c r="BB476" i="7"/>
  <c r="BL476" i="7" s="1"/>
  <c r="BC476" i="7"/>
  <c r="BD476" i="7"/>
  <c r="BE476" i="7"/>
  <c r="BF476" i="7"/>
  <c r="AY477" i="7"/>
  <c r="AZ477" i="7"/>
  <c r="BA477" i="7"/>
  <c r="BB477" i="7"/>
  <c r="BL477" i="7" s="1"/>
  <c r="BC477" i="7"/>
  <c r="BD477" i="7"/>
  <c r="BE477" i="7"/>
  <c r="BF477" i="7"/>
  <c r="AY478" i="7"/>
  <c r="AZ478" i="7"/>
  <c r="BA478" i="7"/>
  <c r="BB478" i="7"/>
  <c r="BL478" i="7" s="1"/>
  <c r="BC478" i="7"/>
  <c r="BD478" i="7"/>
  <c r="BE478" i="7"/>
  <c r="BF478" i="7"/>
  <c r="AY479" i="7"/>
  <c r="AZ479" i="7"/>
  <c r="BA479" i="7"/>
  <c r="BB479" i="7"/>
  <c r="BL479" i="7" s="1"/>
  <c r="BD479" i="7"/>
  <c r="BE479" i="7"/>
  <c r="BF479" i="7"/>
  <c r="AY480" i="7"/>
  <c r="AZ480" i="7"/>
  <c r="BA480" i="7"/>
  <c r="BB480" i="7"/>
  <c r="BD480" i="7"/>
  <c r="BE480" i="7"/>
  <c r="BF480" i="7"/>
  <c r="AY481" i="7"/>
  <c r="AZ481" i="7"/>
  <c r="BA481" i="7"/>
  <c r="BB481" i="7"/>
  <c r="BD481" i="7"/>
  <c r="BE481" i="7"/>
  <c r="BF481" i="7"/>
  <c r="AY482" i="7"/>
  <c r="AZ482" i="7"/>
  <c r="BA482" i="7"/>
  <c r="BB482" i="7"/>
  <c r="BD482" i="7"/>
  <c r="BE482" i="7"/>
  <c r="BF482" i="7"/>
  <c r="AY483" i="7"/>
  <c r="AZ483" i="7"/>
  <c r="BA483" i="7"/>
  <c r="BB483" i="7"/>
  <c r="BL483" i="7" s="1"/>
  <c r="BD483" i="7"/>
  <c r="BE483" i="7"/>
  <c r="BF483" i="7"/>
  <c r="AY484" i="7"/>
  <c r="AZ484" i="7"/>
  <c r="BA484" i="7"/>
  <c r="BB484" i="7"/>
  <c r="BD484" i="7"/>
  <c r="BE484" i="7"/>
  <c r="BF484" i="7"/>
  <c r="AY485" i="7"/>
  <c r="AZ485" i="7"/>
  <c r="BA485" i="7"/>
  <c r="BB485" i="7"/>
  <c r="BD485" i="7"/>
  <c r="BE485" i="7"/>
  <c r="BF485" i="7"/>
  <c r="AY486" i="7"/>
  <c r="AZ486" i="7"/>
  <c r="BA486" i="7"/>
  <c r="BB486" i="7"/>
  <c r="BD486" i="7"/>
  <c r="BE486" i="7"/>
  <c r="BF486" i="7"/>
  <c r="AY487" i="7"/>
  <c r="AZ487" i="7"/>
  <c r="BA487" i="7"/>
  <c r="BB487" i="7"/>
  <c r="BL487" i="7" s="1"/>
  <c r="BD487" i="7"/>
  <c r="BE487" i="7"/>
  <c r="BF487" i="7"/>
  <c r="AY488" i="7"/>
  <c r="AZ488" i="7"/>
  <c r="BA488" i="7"/>
  <c r="BB488" i="7"/>
  <c r="BD488" i="7"/>
  <c r="BE488" i="7"/>
  <c r="BF488" i="7"/>
  <c r="AY489" i="7"/>
  <c r="AZ489" i="7"/>
  <c r="BA489" i="7"/>
  <c r="BB489" i="7"/>
  <c r="BD489" i="7"/>
  <c r="BE489" i="7"/>
  <c r="BF489" i="7"/>
  <c r="AY490" i="7"/>
  <c r="AZ490" i="7"/>
  <c r="BA490" i="7"/>
  <c r="BB490" i="7"/>
  <c r="BD490" i="7"/>
  <c r="BE490" i="7"/>
  <c r="BF490" i="7"/>
  <c r="AY491" i="7"/>
  <c r="AZ491" i="7"/>
  <c r="BA491" i="7"/>
  <c r="BB491" i="7"/>
  <c r="BL491" i="7" s="1"/>
  <c r="BD491" i="7"/>
  <c r="BE491" i="7"/>
  <c r="BF491" i="7"/>
  <c r="AY492" i="7"/>
  <c r="AZ492" i="7"/>
  <c r="BA492" i="7"/>
  <c r="BB492" i="7"/>
  <c r="BD492" i="7"/>
  <c r="BE492" i="7"/>
  <c r="BF492" i="7"/>
  <c r="AY493" i="7"/>
  <c r="AZ493" i="7"/>
  <c r="BA493" i="7"/>
  <c r="BB493" i="7"/>
  <c r="BD493" i="7"/>
  <c r="BE493" i="7"/>
  <c r="BF493" i="7"/>
  <c r="AY494" i="7"/>
  <c r="AZ494" i="7"/>
  <c r="BA494" i="7"/>
  <c r="BB494" i="7"/>
  <c r="BD494" i="7"/>
  <c r="BE494" i="7"/>
  <c r="BF494" i="7"/>
  <c r="AY495" i="7"/>
  <c r="AZ495" i="7"/>
  <c r="BA495" i="7"/>
  <c r="BB495" i="7"/>
  <c r="BL495" i="7" s="1"/>
  <c r="BD495" i="7"/>
  <c r="BE495" i="7"/>
  <c r="BF495" i="7"/>
  <c r="AY496" i="7"/>
  <c r="AZ496" i="7"/>
  <c r="BA496" i="7"/>
  <c r="BB496" i="7"/>
  <c r="BD496" i="7"/>
  <c r="BE496" i="7"/>
  <c r="BF496" i="7"/>
  <c r="AY497" i="7"/>
  <c r="AZ497" i="7"/>
  <c r="BA497" i="7"/>
  <c r="BB497" i="7"/>
  <c r="BD497" i="7"/>
  <c r="BE497" i="7"/>
  <c r="BF497" i="7"/>
  <c r="AY498" i="7"/>
  <c r="AZ498" i="7"/>
  <c r="BA498" i="7"/>
  <c r="BB498" i="7"/>
  <c r="BD498" i="7"/>
  <c r="BE498" i="7"/>
  <c r="BF498" i="7"/>
  <c r="AY499" i="7"/>
  <c r="AZ499" i="7"/>
  <c r="BA499" i="7"/>
  <c r="BB499" i="7"/>
  <c r="BD499" i="7"/>
  <c r="BE499" i="7"/>
  <c r="BF499" i="7"/>
  <c r="AY500" i="7"/>
  <c r="AZ500" i="7"/>
  <c r="BA500" i="7"/>
  <c r="BB500" i="7"/>
  <c r="BD500" i="7"/>
  <c r="BE500" i="7"/>
  <c r="BF500" i="7"/>
  <c r="AY501" i="7"/>
  <c r="AZ501" i="7"/>
  <c r="BA501" i="7"/>
  <c r="BB501" i="7"/>
  <c r="BD501" i="7"/>
  <c r="BE501" i="7"/>
  <c r="BF501" i="7"/>
  <c r="AY502" i="7"/>
  <c r="AZ502" i="7"/>
  <c r="BA502" i="7"/>
  <c r="BB502" i="7"/>
  <c r="BD502" i="7"/>
  <c r="BE502" i="7"/>
  <c r="BF502" i="7"/>
  <c r="AY503" i="7"/>
  <c r="AZ503" i="7"/>
  <c r="BA503" i="7"/>
  <c r="BB503" i="7"/>
  <c r="BD503" i="7"/>
  <c r="BE503" i="7"/>
  <c r="BF503" i="7"/>
  <c r="AY504" i="7"/>
  <c r="AZ504" i="7"/>
  <c r="BA504" i="7"/>
  <c r="BB504" i="7"/>
  <c r="BD504" i="7"/>
  <c r="BE504" i="7"/>
  <c r="BF504" i="7"/>
  <c r="AY505" i="7"/>
  <c r="AZ505" i="7"/>
  <c r="BA505" i="7"/>
  <c r="BB505" i="7"/>
  <c r="BD505" i="7"/>
  <c r="BE505" i="7"/>
  <c r="BF505" i="7"/>
  <c r="AY506" i="7"/>
  <c r="AZ506" i="7"/>
  <c r="BA506" i="7"/>
  <c r="BB506" i="7"/>
  <c r="BD506" i="7"/>
  <c r="BE506" i="7"/>
  <c r="BF506" i="7"/>
  <c r="AY507" i="7"/>
  <c r="AZ507" i="7"/>
  <c r="BA507" i="7"/>
  <c r="BB507" i="7"/>
  <c r="BD507" i="7"/>
  <c r="BE507" i="7"/>
  <c r="BF507" i="7"/>
  <c r="AY508" i="7"/>
  <c r="BL508" i="7" s="1"/>
  <c r="AZ508" i="7"/>
  <c r="BA508" i="7"/>
  <c r="BB508" i="7"/>
  <c r="BD508" i="7"/>
  <c r="BE508" i="7"/>
  <c r="BF508" i="7"/>
  <c r="AY509" i="7"/>
  <c r="AZ509" i="7"/>
  <c r="BA509" i="7"/>
  <c r="BB509" i="7"/>
  <c r="BD509" i="7"/>
  <c r="BE509" i="7"/>
  <c r="BF509" i="7"/>
  <c r="AY510" i="7"/>
  <c r="AZ510" i="7"/>
  <c r="BA510" i="7"/>
  <c r="BB510" i="7"/>
  <c r="BD510" i="7"/>
  <c r="BE510" i="7"/>
  <c r="BF510" i="7"/>
  <c r="AY511" i="7"/>
  <c r="AZ511" i="7"/>
  <c r="BA511" i="7"/>
  <c r="BB511" i="7"/>
  <c r="BD511" i="7"/>
  <c r="BE511" i="7"/>
  <c r="BF511" i="7"/>
  <c r="AY512" i="7"/>
  <c r="AZ512" i="7"/>
  <c r="BA512" i="7"/>
  <c r="BB512" i="7"/>
  <c r="BD512" i="7"/>
  <c r="BE512" i="7"/>
  <c r="BF512" i="7"/>
  <c r="AY513" i="7"/>
  <c r="AZ513" i="7"/>
  <c r="BA513" i="7"/>
  <c r="BB513" i="7"/>
  <c r="BD513" i="7"/>
  <c r="BE513" i="7"/>
  <c r="BF513" i="7"/>
  <c r="AY514" i="7"/>
  <c r="AZ514" i="7"/>
  <c r="BA514" i="7"/>
  <c r="BB514" i="7"/>
  <c r="BD514" i="7"/>
  <c r="BE514" i="7"/>
  <c r="BF514" i="7"/>
  <c r="AY515" i="7"/>
  <c r="AZ515" i="7"/>
  <c r="BA515" i="7"/>
  <c r="BB515" i="7"/>
  <c r="BD515" i="7"/>
  <c r="BE515" i="7"/>
  <c r="BF515" i="7"/>
  <c r="AY516" i="7"/>
  <c r="BL516" i="7" s="1"/>
  <c r="AZ516" i="7"/>
  <c r="BA516" i="7"/>
  <c r="BB516" i="7"/>
  <c r="BD516" i="7"/>
  <c r="BE516" i="7"/>
  <c r="BF516" i="7"/>
  <c r="AY517" i="7"/>
  <c r="AZ517" i="7"/>
  <c r="BA517" i="7"/>
  <c r="BB517" i="7"/>
  <c r="BD517" i="7"/>
  <c r="BE517" i="7"/>
  <c r="BF517" i="7"/>
  <c r="AY518" i="7"/>
  <c r="AZ518" i="7"/>
  <c r="BA518" i="7"/>
  <c r="BB518" i="7"/>
  <c r="BD518" i="7"/>
  <c r="BE518" i="7"/>
  <c r="BF518" i="7"/>
  <c r="AY519" i="7"/>
  <c r="AZ519" i="7"/>
  <c r="BA519" i="7"/>
  <c r="BB519" i="7"/>
  <c r="BD519" i="7"/>
  <c r="BE519" i="7"/>
  <c r="BF519" i="7"/>
  <c r="AY520" i="7"/>
  <c r="AZ520" i="7"/>
  <c r="BA520" i="7"/>
  <c r="BB520" i="7"/>
  <c r="BD520" i="7"/>
  <c r="BE520" i="7"/>
  <c r="BF520" i="7"/>
  <c r="AY521" i="7"/>
  <c r="AZ521" i="7"/>
  <c r="BA521" i="7"/>
  <c r="BB521" i="7"/>
  <c r="BD521" i="7"/>
  <c r="BE521" i="7"/>
  <c r="BF521" i="7"/>
  <c r="AY522" i="7"/>
  <c r="AZ522" i="7"/>
  <c r="BA522" i="7"/>
  <c r="BB522" i="7"/>
  <c r="BD522" i="7"/>
  <c r="BE522" i="7"/>
  <c r="BF522" i="7"/>
  <c r="AY523" i="7"/>
  <c r="AZ523" i="7"/>
  <c r="BA523" i="7"/>
  <c r="BB523" i="7"/>
  <c r="BD523" i="7"/>
  <c r="BE523" i="7"/>
  <c r="BF523" i="7"/>
  <c r="AY524" i="7"/>
  <c r="BL524" i="7" s="1"/>
  <c r="AZ524" i="7"/>
  <c r="BA524" i="7"/>
  <c r="BB524" i="7"/>
  <c r="BD524" i="7"/>
  <c r="BE524" i="7"/>
  <c r="BF524" i="7"/>
  <c r="AY525" i="7"/>
  <c r="AZ525" i="7"/>
  <c r="BA525" i="7"/>
  <c r="BB525" i="7"/>
  <c r="BD525" i="7"/>
  <c r="BE525" i="7"/>
  <c r="BF525" i="7"/>
  <c r="AY526" i="7"/>
  <c r="AZ526" i="7"/>
  <c r="BA526" i="7"/>
  <c r="BB526" i="7"/>
  <c r="BD526" i="7"/>
  <c r="BE526" i="7"/>
  <c r="BF526" i="7"/>
  <c r="AY527" i="7"/>
  <c r="AZ527" i="7"/>
  <c r="BA527" i="7"/>
  <c r="BB527" i="7"/>
  <c r="BD527" i="7"/>
  <c r="BE527" i="7"/>
  <c r="BF527" i="7"/>
  <c r="AY528" i="7"/>
  <c r="AZ528" i="7"/>
  <c r="BA528" i="7"/>
  <c r="BB528" i="7"/>
  <c r="BD528" i="7"/>
  <c r="BE528" i="7"/>
  <c r="BF528" i="7"/>
  <c r="AY529" i="7"/>
  <c r="AZ529" i="7"/>
  <c r="BA529" i="7"/>
  <c r="BB529" i="7"/>
  <c r="BD529" i="7"/>
  <c r="BE529" i="7"/>
  <c r="BF529" i="7"/>
  <c r="AY530" i="7"/>
  <c r="AZ530" i="7"/>
  <c r="BA530" i="7"/>
  <c r="BB530" i="7"/>
  <c r="BD530" i="7"/>
  <c r="BE530" i="7"/>
  <c r="BF530" i="7"/>
  <c r="AY531" i="7"/>
  <c r="AZ531" i="7"/>
  <c r="BA531" i="7"/>
  <c r="BB531" i="7"/>
  <c r="BC531" i="7"/>
  <c r="BD531" i="7"/>
  <c r="BE531" i="7"/>
  <c r="BF531" i="7"/>
  <c r="AY532" i="7"/>
  <c r="AZ532" i="7"/>
  <c r="BA532" i="7"/>
  <c r="BB532" i="7"/>
  <c r="BC532" i="7"/>
  <c r="BD532" i="7"/>
  <c r="BE532" i="7"/>
  <c r="BF532" i="7"/>
  <c r="AY533" i="7"/>
  <c r="AZ533" i="7"/>
  <c r="BA533" i="7"/>
  <c r="BB533" i="7"/>
  <c r="BC533" i="7"/>
  <c r="BD533" i="7"/>
  <c r="BE533" i="7"/>
  <c r="BF533" i="7"/>
  <c r="AY534" i="7"/>
  <c r="AZ534" i="7"/>
  <c r="BA534" i="7"/>
  <c r="BB534" i="7"/>
  <c r="BC534" i="7"/>
  <c r="BD534" i="7"/>
  <c r="BE534" i="7"/>
  <c r="BF534" i="7"/>
  <c r="AY535" i="7"/>
  <c r="AZ535" i="7"/>
  <c r="BA535" i="7"/>
  <c r="BB535" i="7"/>
  <c r="BC535" i="7"/>
  <c r="BD535" i="7"/>
  <c r="BE535" i="7"/>
  <c r="BF535" i="7"/>
  <c r="AY536" i="7"/>
  <c r="AZ536" i="7"/>
  <c r="BA536" i="7"/>
  <c r="BB536" i="7"/>
  <c r="BC536" i="7"/>
  <c r="BD536" i="7"/>
  <c r="BE536" i="7"/>
  <c r="BF536" i="7"/>
  <c r="AY537" i="7"/>
  <c r="AZ537" i="7"/>
  <c r="BA537" i="7"/>
  <c r="BB537" i="7"/>
  <c r="BC537" i="7"/>
  <c r="BD537" i="7"/>
  <c r="BE537" i="7"/>
  <c r="BF537" i="7"/>
  <c r="AY538" i="7"/>
  <c r="AZ538" i="7"/>
  <c r="BA538" i="7"/>
  <c r="BB538" i="7"/>
  <c r="BC538" i="7"/>
  <c r="BD538" i="7"/>
  <c r="BE538" i="7"/>
  <c r="BF538" i="7"/>
  <c r="AY539" i="7"/>
  <c r="AZ539" i="7"/>
  <c r="BA539" i="7"/>
  <c r="BB539" i="7"/>
  <c r="BC539" i="7"/>
  <c r="BD539" i="7"/>
  <c r="BE539" i="7"/>
  <c r="BF539" i="7"/>
  <c r="AY540" i="7"/>
  <c r="AZ540" i="7"/>
  <c r="BA540" i="7"/>
  <c r="BB540" i="7"/>
  <c r="BC540" i="7"/>
  <c r="BD540" i="7"/>
  <c r="BE540" i="7"/>
  <c r="BF540" i="7"/>
  <c r="AY541" i="7"/>
  <c r="AZ541" i="7"/>
  <c r="BA541" i="7"/>
  <c r="BB541" i="7"/>
  <c r="BC541" i="7"/>
  <c r="BD541" i="7"/>
  <c r="BE541" i="7"/>
  <c r="BF541" i="7"/>
  <c r="AY542" i="7"/>
  <c r="AZ542" i="7"/>
  <c r="BA542" i="7"/>
  <c r="BB542" i="7"/>
  <c r="BC542" i="7"/>
  <c r="BD542" i="7"/>
  <c r="BE542" i="7"/>
  <c r="BF542" i="7"/>
  <c r="AY543" i="7"/>
  <c r="AZ543" i="7"/>
  <c r="BA543" i="7"/>
  <c r="BB543" i="7"/>
  <c r="BC543" i="7"/>
  <c r="BD543" i="7"/>
  <c r="BE543" i="7"/>
  <c r="BF543" i="7"/>
  <c r="AY544" i="7"/>
  <c r="AZ544" i="7"/>
  <c r="BA544" i="7"/>
  <c r="BB544" i="7"/>
  <c r="BC544" i="7"/>
  <c r="BD544" i="7"/>
  <c r="BE544" i="7"/>
  <c r="BF544" i="7"/>
  <c r="AY545" i="7"/>
  <c r="AZ545" i="7"/>
  <c r="BA545" i="7"/>
  <c r="BB545" i="7"/>
  <c r="BC545" i="7"/>
  <c r="BD545" i="7"/>
  <c r="BE545" i="7"/>
  <c r="BF545" i="7"/>
  <c r="AY546" i="7"/>
  <c r="AZ546" i="7"/>
  <c r="BA546" i="7"/>
  <c r="BB546" i="7"/>
  <c r="BC546" i="7"/>
  <c r="BD546" i="7"/>
  <c r="BE546" i="7"/>
  <c r="BF546" i="7"/>
  <c r="AY547" i="7"/>
  <c r="AZ547" i="7"/>
  <c r="BA547" i="7"/>
  <c r="BB547" i="7"/>
  <c r="BC547" i="7"/>
  <c r="BD547" i="7"/>
  <c r="BE547" i="7"/>
  <c r="BF547" i="7"/>
  <c r="AY548" i="7"/>
  <c r="AZ548" i="7"/>
  <c r="BA548" i="7"/>
  <c r="BB548" i="7"/>
  <c r="BC548" i="7"/>
  <c r="BD548" i="7"/>
  <c r="BE548" i="7"/>
  <c r="BF548" i="7"/>
  <c r="AY549" i="7"/>
  <c r="AZ549" i="7"/>
  <c r="BA549" i="7"/>
  <c r="BB549" i="7"/>
  <c r="BC549" i="7"/>
  <c r="BD549" i="7"/>
  <c r="BE549" i="7"/>
  <c r="BF549" i="7"/>
  <c r="AY550" i="7"/>
  <c r="AZ550" i="7"/>
  <c r="BA550" i="7"/>
  <c r="BB550" i="7"/>
  <c r="BC550" i="7"/>
  <c r="BD550" i="7"/>
  <c r="BE550" i="7"/>
  <c r="BF550" i="7"/>
  <c r="AY551" i="7"/>
  <c r="AZ551" i="7"/>
  <c r="BA551" i="7"/>
  <c r="BB551" i="7"/>
  <c r="BC551" i="7"/>
  <c r="BD551" i="7"/>
  <c r="BE551" i="7"/>
  <c r="BF551" i="7"/>
  <c r="AY552" i="7"/>
  <c r="AZ552" i="7"/>
  <c r="BA552" i="7"/>
  <c r="BB552" i="7"/>
  <c r="BC552" i="7"/>
  <c r="BD552" i="7"/>
  <c r="BE552" i="7"/>
  <c r="BF552" i="7"/>
  <c r="AY553" i="7"/>
  <c r="AZ553" i="7"/>
  <c r="BA553" i="7"/>
  <c r="BB553" i="7"/>
  <c r="BC553" i="7"/>
  <c r="BD553" i="7"/>
  <c r="BE553" i="7"/>
  <c r="BF553" i="7"/>
  <c r="AY554" i="7"/>
  <c r="AZ554" i="7"/>
  <c r="BA554" i="7"/>
  <c r="BB554" i="7"/>
  <c r="BC554" i="7"/>
  <c r="BD554" i="7"/>
  <c r="BE554" i="7"/>
  <c r="BF554" i="7"/>
  <c r="AY555" i="7"/>
  <c r="AZ555" i="7"/>
  <c r="BA555" i="7"/>
  <c r="BB555" i="7"/>
  <c r="BC555" i="7"/>
  <c r="BD555" i="7"/>
  <c r="BE555" i="7"/>
  <c r="BF555" i="7"/>
  <c r="AY556" i="7"/>
  <c r="AZ556" i="7"/>
  <c r="BA556" i="7"/>
  <c r="BB556" i="7"/>
  <c r="BC556" i="7"/>
  <c r="BD556" i="7"/>
  <c r="BE556" i="7"/>
  <c r="BF556" i="7"/>
  <c r="AY557" i="7"/>
  <c r="AZ557" i="7"/>
  <c r="BA557" i="7"/>
  <c r="BB557" i="7"/>
  <c r="BC557" i="7"/>
  <c r="BD557" i="7"/>
  <c r="BE557" i="7"/>
  <c r="BF557" i="7"/>
  <c r="AY558" i="7"/>
  <c r="AZ558" i="7"/>
  <c r="BA558" i="7"/>
  <c r="BB558" i="7"/>
  <c r="BC558" i="7"/>
  <c r="BD558" i="7"/>
  <c r="BE558" i="7"/>
  <c r="BF558" i="7"/>
  <c r="AY559" i="7"/>
  <c r="AZ559" i="7"/>
  <c r="BA559" i="7"/>
  <c r="BB559" i="7"/>
  <c r="BC559" i="7"/>
  <c r="BD559" i="7"/>
  <c r="BE559" i="7"/>
  <c r="BF559" i="7"/>
  <c r="AY560" i="7"/>
  <c r="AZ560" i="7"/>
  <c r="BA560" i="7"/>
  <c r="BB560" i="7"/>
  <c r="BC560" i="7"/>
  <c r="BD560" i="7"/>
  <c r="BE560" i="7"/>
  <c r="BF560" i="7"/>
  <c r="AY561" i="7"/>
  <c r="AZ561" i="7"/>
  <c r="BA561" i="7"/>
  <c r="BB561" i="7"/>
  <c r="BC561" i="7"/>
  <c r="BD561" i="7"/>
  <c r="BE561" i="7"/>
  <c r="BF561" i="7"/>
  <c r="AY562" i="7"/>
  <c r="AZ562" i="7"/>
  <c r="BA562" i="7"/>
  <c r="BB562" i="7"/>
  <c r="BC562" i="7"/>
  <c r="BD562" i="7"/>
  <c r="BE562" i="7"/>
  <c r="BF562" i="7"/>
  <c r="AY563" i="7"/>
  <c r="AZ563" i="7"/>
  <c r="BA563" i="7"/>
  <c r="BB563" i="7"/>
  <c r="BC563" i="7"/>
  <c r="BD563" i="7"/>
  <c r="BE563" i="7"/>
  <c r="BF563" i="7"/>
  <c r="AY564" i="7"/>
  <c r="AZ564" i="7"/>
  <c r="BA564" i="7"/>
  <c r="BB564" i="7"/>
  <c r="BC564" i="7"/>
  <c r="BD564" i="7"/>
  <c r="BE564" i="7"/>
  <c r="BF564" i="7"/>
  <c r="AY565" i="7"/>
  <c r="AZ565" i="7"/>
  <c r="BA565" i="7"/>
  <c r="BB565" i="7"/>
  <c r="BC565" i="7"/>
  <c r="BD565" i="7"/>
  <c r="BE565" i="7"/>
  <c r="BF565" i="7"/>
  <c r="AY566" i="7"/>
  <c r="AZ566" i="7"/>
  <c r="BA566" i="7"/>
  <c r="BB566" i="7"/>
  <c r="BC566" i="7"/>
  <c r="BD566" i="7"/>
  <c r="BE566" i="7"/>
  <c r="BF566" i="7"/>
  <c r="AY567" i="7"/>
  <c r="AZ567" i="7"/>
  <c r="BA567" i="7"/>
  <c r="BB567" i="7"/>
  <c r="BC567" i="7"/>
  <c r="BD567" i="7"/>
  <c r="BE567" i="7"/>
  <c r="BF567" i="7"/>
  <c r="AY568" i="7"/>
  <c r="AZ568" i="7"/>
  <c r="BA568" i="7"/>
  <c r="BB568" i="7"/>
  <c r="BC568" i="7"/>
  <c r="BD568" i="7"/>
  <c r="BE568" i="7"/>
  <c r="BF568" i="7"/>
  <c r="AY569" i="7"/>
  <c r="AZ569" i="7"/>
  <c r="BA569" i="7"/>
  <c r="BB569" i="7"/>
  <c r="BC569" i="7"/>
  <c r="BD569" i="7"/>
  <c r="BE569" i="7"/>
  <c r="BF569" i="7"/>
  <c r="AY570" i="7"/>
  <c r="AZ570" i="7"/>
  <c r="BA570" i="7"/>
  <c r="BB570" i="7"/>
  <c r="BC570" i="7"/>
  <c r="BD570" i="7"/>
  <c r="BE570" i="7"/>
  <c r="BF570" i="7"/>
  <c r="AY571" i="7"/>
  <c r="AZ571" i="7"/>
  <c r="BA571" i="7"/>
  <c r="BB571" i="7"/>
  <c r="BC571" i="7"/>
  <c r="BD571" i="7"/>
  <c r="BE571" i="7"/>
  <c r="BF571" i="7"/>
  <c r="AY572" i="7"/>
  <c r="AZ572" i="7"/>
  <c r="BA572" i="7"/>
  <c r="BB572" i="7"/>
  <c r="BC572" i="7"/>
  <c r="BD572" i="7"/>
  <c r="BE572" i="7"/>
  <c r="BF572" i="7"/>
  <c r="AY573" i="7"/>
  <c r="AZ573" i="7"/>
  <c r="BA573" i="7"/>
  <c r="BB573" i="7"/>
  <c r="BC573" i="7"/>
  <c r="BD573" i="7"/>
  <c r="BE573" i="7"/>
  <c r="BF573" i="7"/>
  <c r="AY574" i="7"/>
  <c r="AZ574" i="7"/>
  <c r="BA574" i="7"/>
  <c r="BB574" i="7"/>
  <c r="BC574" i="7"/>
  <c r="BD574" i="7"/>
  <c r="BE574" i="7"/>
  <c r="BF574" i="7"/>
  <c r="AY575" i="7"/>
  <c r="AZ575" i="7"/>
  <c r="BA575" i="7"/>
  <c r="BB575" i="7"/>
  <c r="BC575" i="7"/>
  <c r="BD575" i="7"/>
  <c r="BE575" i="7"/>
  <c r="BF575" i="7"/>
  <c r="AY576" i="7"/>
  <c r="AZ576" i="7"/>
  <c r="BA576" i="7"/>
  <c r="BB576" i="7"/>
  <c r="BC576" i="7"/>
  <c r="BD576" i="7"/>
  <c r="BE576" i="7"/>
  <c r="BF576" i="7"/>
  <c r="AY577" i="7"/>
  <c r="AZ577" i="7"/>
  <c r="BA577" i="7"/>
  <c r="BB577" i="7"/>
  <c r="BC577" i="7"/>
  <c r="BD577" i="7"/>
  <c r="BE577" i="7"/>
  <c r="BF577" i="7"/>
  <c r="AY578" i="7"/>
  <c r="AZ578" i="7"/>
  <c r="BA578" i="7"/>
  <c r="BB578" i="7"/>
  <c r="BC578" i="7"/>
  <c r="BD578" i="7"/>
  <c r="BE578" i="7"/>
  <c r="BF578" i="7"/>
  <c r="AY579" i="7"/>
  <c r="AZ579" i="7"/>
  <c r="BA579" i="7"/>
  <c r="BB579" i="7"/>
  <c r="BC579" i="7"/>
  <c r="BD579" i="7"/>
  <c r="BE579" i="7"/>
  <c r="BF579" i="7"/>
  <c r="AY580" i="7"/>
  <c r="AZ580" i="7"/>
  <c r="BA580" i="7"/>
  <c r="BB580" i="7"/>
  <c r="BC580" i="7"/>
  <c r="BD580" i="7"/>
  <c r="BE580" i="7"/>
  <c r="BF580" i="7"/>
  <c r="AY581" i="7"/>
  <c r="AZ581" i="7"/>
  <c r="BA581" i="7"/>
  <c r="BB581" i="7"/>
  <c r="BC581" i="7"/>
  <c r="BD581" i="7"/>
  <c r="BE581" i="7"/>
  <c r="BF581" i="7"/>
  <c r="AY582" i="7"/>
  <c r="AZ582" i="7"/>
  <c r="BA582" i="7"/>
  <c r="BB582" i="7"/>
  <c r="BC582" i="7"/>
  <c r="BD582" i="7"/>
  <c r="BE582" i="7"/>
  <c r="BF582" i="7"/>
  <c r="AY583" i="7"/>
  <c r="AZ583" i="7"/>
  <c r="BA583" i="7"/>
  <c r="BB583" i="7"/>
  <c r="BC583" i="7"/>
  <c r="BD583" i="7"/>
  <c r="BE583" i="7"/>
  <c r="BF583" i="7"/>
  <c r="AY584" i="7"/>
  <c r="AZ584" i="7"/>
  <c r="BA584" i="7"/>
  <c r="BB584" i="7"/>
  <c r="BC584" i="7"/>
  <c r="BD584" i="7"/>
  <c r="BE584" i="7"/>
  <c r="BF584" i="7"/>
  <c r="AY585" i="7"/>
  <c r="AZ585" i="7"/>
  <c r="BA585" i="7"/>
  <c r="BB585" i="7"/>
  <c r="BC585" i="7"/>
  <c r="BD585" i="7"/>
  <c r="BE585" i="7"/>
  <c r="BF585" i="7"/>
  <c r="AY586" i="7"/>
  <c r="AZ586" i="7"/>
  <c r="BA586" i="7"/>
  <c r="BB586" i="7"/>
  <c r="BC586" i="7"/>
  <c r="BD586" i="7"/>
  <c r="BE586" i="7"/>
  <c r="BF586" i="7"/>
  <c r="AY587" i="7"/>
  <c r="AZ587" i="7"/>
  <c r="BA587" i="7"/>
  <c r="BB587" i="7"/>
  <c r="BC587" i="7"/>
  <c r="BD587" i="7"/>
  <c r="BE587" i="7"/>
  <c r="BF587" i="7"/>
  <c r="AY588" i="7"/>
  <c r="AZ588" i="7"/>
  <c r="BA588" i="7"/>
  <c r="BB588" i="7"/>
  <c r="BC588" i="7"/>
  <c r="BD588" i="7"/>
  <c r="BE588" i="7"/>
  <c r="BF588" i="7"/>
  <c r="AY589" i="7"/>
  <c r="AZ589" i="7"/>
  <c r="BA589" i="7"/>
  <c r="BB589" i="7"/>
  <c r="BC589" i="7"/>
  <c r="BD589" i="7"/>
  <c r="BE589" i="7"/>
  <c r="BF589" i="7"/>
  <c r="AY590" i="7"/>
  <c r="AZ590" i="7"/>
  <c r="BA590" i="7"/>
  <c r="BB590" i="7"/>
  <c r="BC590" i="7"/>
  <c r="BD590" i="7"/>
  <c r="BE590" i="7"/>
  <c r="BF590" i="7"/>
  <c r="AY591" i="7"/>
  <c r="AZ591" i="7"/>
  <c r="BA591" i="7"/>
  <c r="BB591" i="7"/>
  <c r="BC591" i="7"/>
  <c r="BD591" i="7"/>
  <c r="BE591" i="7"/>
  <c r="BF591" i="7"/>
  <c r="AY592" i="7"/>
  <c r="AZ592" i="7"/>
  <c r="BA592" i="7"/>
  <c r="BB592" i="7"/>
  <c r="BC592" i="7"/>
  <c r="BD592" i="7"/>
  <c r="BE592" i="7"/>
  <c r="BF592" i="7"/>
  <c r="AY593" i="7"/>
  <c r="AZ593" i="7"/>
  <c r="BA593" i="7"/>
  <c r="BB593" i="7"/>
  <c r="BC593" i="7"/>
  <c r="BD593" i="7"/>
  <c r="BE593" i="7"/>
  <c r="BF593" i="7"/>
  <c r="AY594" i="7"/>
  <c r="AZ594" i="7"/>
  <c r="BA594" i="7"/>
  <c r="BB594" i="7"/>
  <c r="BC594" i="7"/>
  <c r="BD594" i="7"/>
  <c r="BE594" i="7"/>
  <c r="BF594" i="7"/>
  <c r="AY595" i="7"/>
  <c r="AZ595" i="7"/>
  <c r="BA595" i="7"/>
  <c r="BB595" i="7"/>
  <c r="BC595" i="7"/>
  <c r="BD595" i="7"/>
  <c r="BE595" i="7"/>
  <c r="BF595" i="7"/>
  <c r="AY596" i="7"/>
  <c r="AZ596" i="7"/>
  <c r="BA596" i="7"/>
  <c r="BB596" i="7"/>
  <c r="BC596" i="7"/>
  <c r="BD596" i="7"/>
  <c r="BE596" i="7"/>
  <c r="BF596" i="7"/>
  <c r="AY597" i="7"/>
  <c r="AZ597" i="7"/>
  <c r="BA597" i="7"/>
  <c r="BB597" i="7"/>
  <c r="BC597" i="7"/>
  <c r="BD597" i="7"/>
  <c r="BE597" i="7"/>
  <c r="BF597" i="7"/>
  <c r="AY598" i="7"/>
  <c r="AZ598" i="7"/>
  <c r="BA598" i="7"/>
  <c r="BB598" i="7"/>
  <c r="BC598" i="7"/>
  <c r="BD598" i="7"/>
  <c r="BE598" i="7"/>
  <c r="BF598" i="7"/>
  <c r="AY599" i="7"/>
  <c r="AZ599" i="7"/>
  <c r="BA599" i="7"/>
  <c r="BB599" i="7"/>
  <c r="BC599" i="7"/>
  <c r="BD599" i="7"/>
  <c r="BE599" i="7"/>
  <c r="BF599" i="7"/>
  <c r="AY600" i="7"/>
  <c r="AZ600" i="7"/>
  <c r="BA600" i="7"/>
  <c r="BB600" i="7"/>
  <c r="BC600" i="7"/>
  <c r="BD600" i="7"/>
  <c r="BE600" i="7"/>
  <c r="BF600" i="7"/>
  <c r="AY601" i="7"/>
  <c r="AZ601" i="7"/>
  <c r="BA601" i="7"/>
  <c r="BB601" i="7"/>
  <c r="BC601" i="7"/>
  <c r="BD601" i="7"/>
  <c r="BE601" i="7"/>
  <c r="BF601" i="7"/>
  <c r="AY602" i="7"/>
  <c r="AZ602" i="7"/>
  <c r="BA602" i="7"/>
  <c r="BB602" i="7"/>
  <c r="BC602" i="7"/>
  <c r="BD602" i="7"/>
  <c r="BE602" i="7"/>
  <c r="BF602" i="7"/>
  <c r="AY603" i="7"/>
  <c r="AZ603" i="7"/>
  <c r="BA603" i="7"/>
  <c r="BB603" i="7"/>
  <c r="BC603" i="7"/>
  <c r="BD603" i="7"/>
  <c r="BE603" i="7"/>
  <c r="BF603" i="7"/>
  <c r="AY604" i="7"/>
  <c r="AZ604" i="7"/>
  <c r="BA604" i="7"/>
  <c r="BB604" i="7"/>
  <c r="BC604" i="7"/>
  <c r="BD604" i="7"/>
  <c r="BE604" i="7"/>
  <c r="BF604" i="7"/>
  <c r="AY605" i="7"/>
  <c r="AZ605" i="7"/>
  <c r="BA605" i="7"/>
  <c r="BB605" i="7"/>
  <c r="BC605" i="7"/>
  <c r="BD605" i="7"/>
  <c r="BE605" i="7"/>
  <c r="BF605" i="7"/>
  <c r="AY606" i="7"/>
  <c r="AZ606" i="7"/>
  <c r="BA606" i="7"/>
  <c r="BB606" i="7"/>
  <c r="BC606" i="7"/>
  <c r="BD606" i="7"/>
  <c r="BE606" i="7"/>
  <c r="BF606" i="7"/>
  <c r="AY607" i="7"/>
  <c r="AZ607" i="7"/>
  <c r="BA607" i="7"/>
  <c r="BB607" i="7"/>
  <c r="BC607" i="7"/>
  <c r="BD607" i="7"/>
  <c r="BE607" i="7"/>
  <c r="BF607" i="7"/>
  <c r="AY608" i="7"/>
  <c r="AZ608" i="7"/>
  <c r="BA608" i="7"/>
  <c r="BB608" i="7"/>
  <c r="BC608" i="7"/>
  <c r="BD608" i="7"/>
  <c r="BE608" i="7"/>
  <c r="BF608" i="7"/>
  <c r="AY609" i="7"/>
  <c r="AZ609" i="7"/>
  <c r="BA609" i="7"/>
  <c r="BB609" i="7"/>
  <c r="BC609" i="7"/>
  <c r="BD609" i="7"/>
  <c r="BE609" i="7"/>
  <c r="BF609" i="7"/>
  <c r="AY610" i="7"/>
  <c r="AZ610" i="7"/>
  <c r="BA610" i="7"/>
  <c r="BB610" i="7"/>
  <c r="BC610" i="7"/>
  <c r="BD610" i="7"/>
  <c r="BE610" i="7"/>
  <c r="BF610" i="7"/>
  <c r="AY611" i="7"/>
  <c r="AZ611" i="7"/>
  <c r="BA611" i="7"/>
  <c r="BB611" i="7"/>
  <c r="BC611" i="7"/>
  <c r="BD611" i="7"/>
  <c r="BE611" i="7"/>
  <c r="BF611" i="7"/>
  <c r="AY612" i="7"/>
  <c r="AZ612" i="7"/>
  <c r="BA612" i="7"/>
  <c r="BB612" i="7"/>
  <c r="BC612" i="7"/>
  <c r="BD612" i="7"/>
  <c r="BE612" i="7"/>
  <c r="BF612" i="7"/>
  <c r="AY613" i="7"/>
  <c r="AZ613" i="7"/>
  <c r="BA613" i="7"/>
  <c r="BB613" i="7"/>
  <c r="BC613" i="7"/>
  <c r="BD613" i="7"/>
  <c r="BE613" i="7"/>
  <c r="BF613" i="7"/>
  <c r="AY614" i="7"/>
  <c r="AZ614" i="7"/>
  <c r="BA614" i="7"/>
  <c r="BB614" i="7"/>
  <c r="BC614" i="7"/>
  <c r="BD614" i="7"/>
  <c r="BE614" i="7"/>
  <c r="BF614" i="7"/>
  <c r="AY615" i="7"/>
  <c r="AZ615" i="7"/>
  <c r="BA615" i="7"/>
  <c r="BB615" i="7"/>
  <c r="BC615" i="7"/>
  <c r="BD615" i="7"/>
  <c r="BE615" i="7"/>
  <c r="BF615" i="7"/>
  <c r="AY616" i="7"/>
  <c r="AZ616" i="7"/>
  <c r="BA616" i="7"/>
  <c r="BB616" i="7"/>
  <c r="BC616" i="7"/>
  <c r="BD616" i="7"/>
  <c r="BE616" i="7"/>
  <c r="BF616" i="7"/>
  <c r="AY617" i="7"/>
  <c r="AZ617" i="7"/>
  <c r="BA617" i="7"/>
  <c r="BB617" i="7"/>
  <c r="BC617" i="7"/>
  <c r="BD617" i="7"/>
  <c r="BE617" i="7"/>
  <c r="BF617" i="7"/>
  <c r="AY618" i="7"/>
  <c r="AZ618" i="7"/>
  <c r="BA618" i="7"/>
  <c r="BB618" i="7"/>
  <c r="BC618" i="7"/>
  <c r="BD618" i="7"/>
  <c r="BE618" i="7"/>
  <c r="BF618" i="7"/>
  <c r="AY619" i="7"/>
  <c r="AZ619" i="7"/>
  <c r="BA619" i="7"/>
  <c r="BB619" i="7"/>
  <c r="BC619" i="7"/>
  <c r="BD619" i="7"/>
  <c r="BE619" i="7"/>
  <c r="BF619" i="7"/>
  <c r="AY620" i="7"/>
  <c r="AZ620" i="7"/>
  <c r="BA620" i="7"/>
  <c r="BB620" i="7"/>
  <c r="BC620" i="7"/>
  <c r="BD620" i="7"/>
  <c r="BE620" i="7"/>
  <c r="BF620" i="7"/>
  <c r="AY621" i="7"/>
  <c r="AZ621" i="7"/>
  <c r="BA621" i="7"/>
  <c r="BB621" i="7"/>
  <c r="BC621" i="7"/>
  <c r="BD621" i="7"/>
  <c r="BE621" i="7"/>
  <c r="BF621" i="7"/>
  <c r="AY622" i="7"/>
  <c r="AZ622" i="7"/>
  <c r="BA622" i="7"/>
  <c r="BB622" i="7"/>
  <c r="BC622" i="7"/>
  <c r="BD622" i="7"/>
  <c r="BE622" i="7"/>
  <c r="BF622" i="7"/>
  <c r="AY623" i="7"/>
  <c r="AZ623" i="7"/>
  <c r="BA623" i="7"/>
  <c r="BB623" i="7"/>
  <c r="BC623" i="7"/>
  <c r="BD623" i="7"/>
  <c r="BE623" i="7"/>
  <c r="BF623" i="7"/>
  <c r="AY624" i="7"/>
  <c r="AZ624" i="7"/>
  <c r="BA624" i="7"/>
  <c r="BB624" i="7"/>
  <c r="BC624" i="7"/>
  <c r="BD624" i="7"/>
  <c r="BE624" i="7"/>
  <c r="BF624" i="7"/>
  <c r="AY625" i="7"/>
  <c r="AZ625" i="7"/>
  <c r="BA625" i="7"/>
  <c r="BB625" i="7"/>
  <c r="BC625" i="7"/>
  <c r="BD625" i="7"/>
  <c r="BE625" i="7"/>
  <c r="BF625" i="7"/>
  <c r="AY626" i="7"/>
  <c r="AZ626" i="7"/>
  <c r="BA626" i="7"/>
  <c r="BB626" i="7"/>
  <c r="BC626" i="7"/>
  <c r="BD626" i="7"/>
  <c r="BE626" i="7"/>
  <c r="BF626" i="7"/>
  <c r="AY627" i="7"/>
  <c r="AZ627" i="7"/>
  <c r="BA627" i="7"/>
  <c r="BB627" i="7"/>
  <c r="BC627" i="7"/>
  <c r="BD627" i="7"/>
  <c r="BE627" i="7"/>
  <c r="BF627" i="7"/>
  <c r="AY628" i="7"/>
  <c r="AZ628" i="7"/>
  <c r="BA628" i="7"/>
  <c r="BB628" i="7"/>
  <c r="BC628" i="7"/>
  <c r="BD628" i="7"/>
  <c r="BE628" i="7"/>
  <c r="BF628" i="7"/>
  <c r="AY629" i="7"/>
  <c r="AZ629" i="7"/>
  <c r="BA629" i="7"/>
  <c r="BB629" i="7"/>
  <c r="BC629" i="7"/>
  <c r="BD629" i="7"/>
  <c r="BE629" i="7"/>
  <c r="BF629" i="7"/>
  <c r="AY630" i="7"/>
  <c r="AZ630" i="7"/>
  <c r="BA630" i="7"/>
  <c r="BB630" i="7"/>
  <c r="BC630" i="7"/>
  <c r="BD630" i="7"/>
  <c r="BE630" i="7"/>
  <c r="BF630" i="7"/>
  <c r="AY631" i="7"/>
  <c r="AZ631" i="7"/>
  <c r="BA631" i="7"/>
  <c r="BB631" i="7"/>
  <c r="BC631" i="7"/>
  <c r="BD631" i="7"/>
  <c r="BE631" i="7"/>
  <c r="BF631" i="7"/>
  <c r="AY632" i="7"/>
  <c r="AZ632" i="7"/>
  <c r="BA632" i="7"/>
  <c r="BB632" i="7"/>
  <c r="BC632" i="7"/>
  <c r="BD632" i="7"/>
  <c r="BE632" i="7"/>
  <c r="BF632" i="7"/>
  <c r="AY633" i="7"/>
  <c r="AZ633" i="7"/>
  <c r="BA633" i="7"/>
  <c r="BB633" i="7"/>
  <c r="BC633" i="7"/>
  <c r="BD633" i="7"/>
  <c r="BE633" i="7"/>
  <c r="BF633" i="7"/>
  <c r="AY634" i="7"/>
  <c r="AZ634" i="7"/>
  <c r="BA634" i="7"/>
  <c r="BB634" i="7"/>
  <c r="BC634" i="7"/>
  <c r="BD634" i="7"/>
  <c r="BE634" i="7"/>
  <c r="BF634" i="7"/>
  <c r="AY635" i="7"/>
  <c r="AZ635" i="7"/>
  <c r="BA635" i="7"/>
  <c r="BB635" i="7"/>
  <c r="BC635" i="7"/>
  <c r="BD635" i="7"/>
  <c r="BE635" i="7"/>
  <c r="BF635" i="7"/>
  <c r="AY636" i="7"/>
  <c r="AZ636" i="7"/>
  <c r="BA636" i="7"/>
  <c r="BB636" i="7"/>
  <c r="BC636" i="7"/>
  <c r="BD636" i="7"/>
  <c r="BE636" i="7"/>
  <c r="BF636" i="7"/>
  <c r="AY637" i="7"/>
  <c r="AZ637" i="7"/>
  <c r="BA637" i="7"/>
  <c r="BB637" i="7"/>
  <c r="BC637" i="7"/>
  <c r="BD637" i="7"/>
  <c r="BE637" i="7"/>
  <c r="BF637" i="7"/>
  <c r="AY638" i="7"/>
  <c r="AZ638" i="7"/>
  <c r="BA638" i="7"/>
  <c r="BB638" i="7"/>
  <c r="BC638" i="7"/>
  <c r="BD638" i="7"/>
  <c r="BE638" i="7"/>
  <c r="BF638" i="7"/>
  <c r="AY639" i="7"/>
  <c r="AZ639" i="7"/>
  <c r="BA639" i="7"/>
  <c r="BB639" i="7"/>
  <c r="BC639" i="7"/>
  <c r="BD639" i="7"/>
  <c r="BE639" i="7"/>
  <c r="BF639" i="7"/>
  <c r="AY640" i="7"/>
  <c r="AZ640" i="7"/>
  <c r="BA640" i="7"/>
  <c r="BB640" i="7"/>
  <c r="BC640" i="7"/>
  <c r="BD640" i="7"/>
  <c r="BE640" i="7"/>
  <c r="BF640" i="7"/>
  <c r="AY641" i="7"/>
  <c r="AZ641" i="7"/>
  <c r="BA641" i="7"/>
  <c r="BB641" i="7"/>
  <c r="BC641" i="7"/>
  <c r="BD641" i="7"/>
  <c r="BE641" i="7"/>
  <c r="BF641" i="7"/>
  <c r="AY642" i="7"/>
  <c r="AZ642" i="7"/>
  <c r="BA642" i="7"/>
  <c r="BB642" i="7"/>
  <c r="BC642" i="7"/>
  <c r="BD642" i="7"/>
  <c r="BE642" i="7"/>
  <c r="BF642" i="7"/>
  <c r="AY643" i="7"/>
  <c r="AZ643" i="7"/>
  <c r="BA643" i="7"/>
  <c r="BB643" i="7"/>
  <c r="BC643" i="7"/>
  <c r="BD643" i="7"/>
  <c r="BE643" i="7"/>
  <c r="BF643" i="7"/>
  <c r="AY644" i="7"/>
  <c r="AZ644" i="7"/>
  <c r="BA644" i="7"/>
  <c r="BB644" i="7"/>
  <c r="BC644" i="7"/>
  <c r="BD644" i="7"/>
  <c r="BE644" i="7"/>
  <c r="BF644" i="7"/>
  <c r="AY645" i="7"/>
  <c r="AZ645" i="7"/>
  <c r="BA645" i="7"/>
  <c r="BB645" i="7"/>
  <c r="BC645" i="7"/>
  <c r="BD645" i="7"/>
  <c r="BE645" i="7"/>
  <c r="BF645" i="7"/>
  <c r="AY646" i="7"/>
  <c r="AZ646" i="7"/>
  <c r="BA646" i="7"/>
  <c r="BB646" i="7"/>
  <c r="BC646" i="7"/>
  <c r="BD646" i="7"/>
  <c r="BE646" i="7"/>
  <c r="BF646" i="7"/>
  <c r="AY647" i="7"/>
  <c r="AZ647" i="7"/>
  <c r="BA647" i="7"/>
  <c r="BB647" i="7"/>
  <c r="BC647" i="7"/>
  <c r="BD647" i="7"/>
  <c r="BE647" i="7"/>
  <c r="BF647" i="7"/>
  <c r="AY648" i="7"/>
  <c r="AZ648" i="7"/>
  <c r="BA648" i="7"/>
  <c r="BB648" i="7"/>
  <c r="BC648" i="7"/>
  <c r="BD648" i="7"/>
  <c r="BE648" i="7"/>
  <c r="BF648" i="7"/>
  <c r="AY649" i="7"/>
  <c r="AZ649" i="7"/>
  <c r="BA649" i="7"/>
  <c r="BB649" i="7"/>
  <c r="BC649" i="7"/>
  <c r="BD649" i="7"/>
  <c r="BE649" i="7"/>
  <c r="BF649" i="7"/>
  <c r="AY650" i="7"/>
  <c r="AZ650" i="7"/>
  <c r="BA650" i="7"/>
  <c r="BB650" i="7"/>
  <c r="BC650" i="7"/>
  <c r="BD650" i="7"/>
  <c r="BE650" i="7"/>
  <c r="BF650" i="7"/>
  <c r="AY651" i="7"/>
  <c r="AZ651" i="7"/>
  <c r="BA651" i="7"/>
  <c r="BB651" i="7"/>
  <c r="BC651" i="7"/>
  <c r="BD651" i="7"/>
  <c r="BE651" i="7"/>
  <c r="BF651" i="7"/>
  <c r="AY652" i="7"/>
  <c r="AZ652" i="7"/>
  <c r="BA652" i="7"/>
  <c r="BB652" i="7"/>
  <c r="BC652" i="7"/>
  <c r="BD652" i="7"/>
  <c r="BE652" i="7"/>
  <c r="BF652" i="7"/>
  <c r="AY653" i="7"/>
  <c r="AZ653" i="7"/>
  <c r="BA653" i="7"/>
  <c r="BB653" i="7"/>
  <c r="BC653" i="7"/>
  <c r="BD653" i="7"/>
  <c r="BE653" i="7"/>
  <c r="BF653" i="7"/>
  <c r="AY654" i="7"/>
  <c r="AZ654" i="7"/>
  <c r="BA654" i="7"/>
  <c r="BB654" i="7"/>
  <c r="BC654" i="7"/>
  <c r="BD654" i="7"/>
  <c r="BE654" i="7"/>
  <c r="BF654" i="7"/>
  <c r="AY655" i="7"/>
  <c r="AZ655" i="7"/>
  <c r="BA655" i="7"/>
  <c r="BB655" i="7"/>
  <c r="BC655" i="7"/>
  <c r="BD655" i="7"/>
  <c r="BE655" i="7"/>
  <c r="BF655" i="7"/>
  <c r="AY656" i="7"/>
  <c r="AZ656" i="7"/>
  <c r="BA656" i="7"/>
  <c r="BB656" i="7"/>
  <c r="BC656" i="7"/>
  <c r="BD656" i="7"/>
  <c r="BE656" i="7"/>
  <c r="BF656" i="7"/>
  <c r="AY657" i="7"/>
  <c r="AZ657" i="7"/>
  <c r="BA657" i="7"/>
  <c r="BB657" i="7"/>
  <c r="BC657" i="7"/>
  <c r="BD657" i="7"/>
  <c r="BE657" i="7"/>
  <c r="BF657" i="7"/>
  <c r="AY658" i="7"/>
  <c r="AZ658" i="7"/>
  <c r="BA658" i="7"/>
  <c r="BB658" i="7"/>
  <c r="BC658" i="7"/>
  <c r="BD658" i="7"/>
  <c r="BE658" i="7"/>
  <c r="BF658" i="7"/>
  <c r="AY659" i="7"/>
  <c r="AZ659" i="7"/>
  <c r="BA659" i="7"/>
  <c r="BB659" i="7"/>
  <c r="BC659" i="7"/>
  <c r="BD659" i="7"/>
  <c r="BE659" i="7"/>
  <c r="BF659" i="7"/>
  <c r="AY660" i="7"/>
  <c r="AZ660" i="7"/>
  <c r="BA660" i="7"/>
  <c r="BB660" i="7"/>
  <c r="BC660" i="7"/>
  <c r="BD660" i="7"/>
  <c r="BE660" i="7"/>
  <c r="BF660" i="7"/>
  <c r="AY661" i="7"/>
  <c r="AZ661" i="7"/>
  <c r="BA661" i="7"/>
  <c r="BB661" i="7"/>
  <c r="BC661" i="7"/>
  <c r="BD661" i="7"/>
  <c r="BE661" i="7"/>
  <c r="BF661" i="7"/>
  <c r="AY662" i="7"/>
  <c r="AZ662" i="7"/>
  <c r="BA662" i="7"/>
  <c r="BB662" i="7"/>
  <c r="BC662" i="7"/>
  <c r="BD662" i="7"/>
  <c r="BE662" i="7"/>
  <c r="BF662" i="7"/>
  <c r="AY663" i="7"/>
  <c r="AZ663" i="7"/>
  <c r="BA663" i="7"/>
  <c r="BB663" i="7"/>
  <c r="BC663" i="7"/>
  <c r="BD663" i="7"/>
  <c r="BE663" i="7"/>
  <c r="BF663" i="7"/>
  <c r="AY664" i="7"/>
  <c r="AZ664" i="7"/>
  <c r="BA664" i="7"/>
  <c r="BB664" i="7"/>
  <c r="BC664" i="7"/>
  <c r="BD664" i="7"/>
  <c r="BE664" i="7"/>
  <c r="BF664" i="7"/>
  <c r="AY665" i="7"/>
  <c r="AZ665" i="7"/>
  <c r="BA665" i="7"/>
  <c r="BB665" i="7"/>
  <c r="BC665" i="7"/>
  <c r="BD665" i="7"/>
  <c r="BE665" i="7"/>
  <c r="BF665" i="7"/>
  <c r="AY666" i="7"/>
  <c r="AZ666" i="7"/>
  <c r="BA666" i="7"/>
  <c r="BB666" i="7"/>
  <c r="BC666" i="7"/>
  <c r="BD666" i="7"/>
  <c r="BE666" i="7"/>
  <c r="BF666" i="7"/>
  <c r="AY667" i="7"/>
  <c r="AZ667" i="7"/>
  <c r="BA667" i="7"/>
  <c r="BB667" i="7"/>
  <c r="BC667" i="7"/>
  <c r="BD667" i="7"/>
  <c r="BE667" i="7"/>
  <c r="BF667" i="7"/>
  <c r="AY668" i="7"/>
  <c r="AZ668" i="7"/>
  <c r="BA668" i="7"/>
  <c r="BB668" i="7"/>
  <c r="BC668" i="7"/>
  <c r="BD668" i="7"/>
  <c r="BE668" i="7"/>
  <c r="BF668" i="7"/>
  <c r="AY669" i="7"/>
  <c r="AZ669" i="7"/>
  <c r="BA669" i="7"/>
  <c r="BB669" i="7"/>
  <c r="BC669" i="7"/>
  <c r="BD669" i="7"/>
  <c r="BE669" i="7"/>
  <c r="BF669" i="7"/>
  <c r="AY670" i="7"/>
  <c r="AZ670" i="7"/>
  <c r="BA670" i="7"/>
  <c r="BB670" i="7"/>
  <c r="BC670" i="7"/>
  <c r="BD670" i="7"/>
  <c r="BE670" i="7"/>
  <c r="BF670" i="7"/>
  <c r="AY671" i="7"/>
  <c r="AZ671" i="7"/>
  <c r="BA671" i="7"/>
  <c r="BB671" i="7"/>
  <c r="BC671" i="7"/>
  <c r="BD671" i="7"/>
  <c r="BE671" i="7"/>
  <c r="BF671" i="7"/>
  <c r="AY672" i="7"/>
  <c r="AZ672" i="7"/>
  <c r="BA672" i="7"/>
  <c r="BB672" i="7"/>
  <c r="BC672" i="7"/>
  <c r="BD672" i="7"/>
  <c r="BE672" i="7"/>
  <c r="BF672" i="7"/>
  <c r="AY673" i="7"/>
  <c r="AZ673" i="7"/>
  <c r="BA673" i="7"/>
  <c r="BB673" i="7"/>
  <c r="BC673" i="7"/>
  <c r="BD673" i="7"/>
  <c r="BE673" i="7"/>
  <c r="BF673" i="7"/>
  <c r="AY674" i="7"/>
  <c r="AZ674" i="7"/>
  <c r="BA674" i="7"/>
  <c r="BB674" i="7"/>
  <c r="BC674" i="7"/>
  <c r="BD674" i="7"/>
  <c r="BE674" i="7"/>
  <c r="BF674" i="7"/>
  <c r="AY675" i="7"/>
  <c r="AZ675" i="7"/>
  <c r="BA675" i="7"/>
  <c r="BB675" i="7"/>
  <c r="BC675" i="7"/>
  <c r="BD675" i="7"/>
  <c r="BE675" i="7"/>
  <c r="BF675" i="7"/>
  <c r="AY676" i="7"/>
  <c r="AZ676" i="7"/>
  <c r="BA676" i="7"/>
  <c r="BB676" i="7"/>
  <c r="BC676" i="7"/>
  <c r="BD676" i="7"/>
  <c r="BE676" i="7"/>
  <c r="BF676" i="7"/>
  <c r="AY677" i="7"/>
  <c r="AZ677" i="7"/>
  <c r="BA677" i="7"/>
  <c r="BB677" i="7"/>
  <c r="BC677" i="7"/>
  <c r="BD677" i="7"/>
  <c r="BE677" i="7"/>
  <c r="BF677" i="7"/>
  <c r="AY678" i="7"/>
  <c r="AZ678" i="7"/>
  <c r="BA678" i="7"/>
  <c r="BB678" i="7"/>
  <c r="BC678" i="7"/>
  <c r="BD678" i="7"/>
  <c r="BE678" i="7"/>
  <c r="BF678" i="7"/>
  <c r="AY679" i="7"/>
  <c r="AZ679" i="7"/>
  <c r="BA679" i="7"/>
  <c r="BB679" i="7"/>
  <c r="BC679" i="7"/>
  <c r="BD679" i="7"/>
  <c r="BE679" i="7"/>
  <c r="BF679" i="7"/>
  <c r="AY680" i="7"/>
  <c r="AZ680" i="7"/>
  <c r="BA680" i="7"/>
  <c r="BB680" i="7"/>
  <c r="BC680" i="7"/>
  <c r="BD680" i="7"/>
  <c r="BE680" i="7"/>
  <c r="BF680" i="7"/>
  <c r="AY681" i="7"/>
  <c r="AZ681" i="7"/>
  <c r="BA681" i="7"/>
  <c r="BB681" i="7"/>
  <c r="BC681" i="7"/>
  <c r="BD681" i="7"/>
  <c r="BE681" i="7"/>
  <c r="BF681" i="7"/>
  <c r="AY682" i="7"/>
  <c r="AZ682" i="7"/>
  <c r="BA682" i="7"/>
  <c r="BB682" i="7"/>
  <c r="BC682" i="7"/>
  <c r="BD682" i="7"/>
  <c r="BE682" i="7"/>
  <c r="BF682" i="7"/>
  <c r="AY683" i="7"/>
  <c r="AZ683" i="7"/>
  <c r="BA683" i="7"/>
  <c r="BB683" i="7"/>
  <c r="BC683" i="7"/>
  <c r="BD683" i="7"/>
  <c r="BE683" i="7"/>
  <c r="BF683" i="7"/>
  <c r="AY684" i="7"/>
  <c r="AZ684" i="7"/>
  <c r="BA684" i="7"/>
  <c r="BB684" i="7"/>
  <c r="BC684" i="7"/>
  <c r="BD684" i="7"/>
  <c r="BE684" i="7"/>
  <c r="BF684" i="7"/>
  <c r="AY685" i="7"/>
  <c r="AZ685" i="7"/>
  <c r="BA685" i="7"/>
  <c r="BB685" i="7"/>
  <c r="BC685" i="7"/>
  <c r="BD685" i="7"/>
  <c r="BE685" i="7"/>
  <c r="BF685" i="7"/>
  <c r="AY686" i="7"/>
  <c r="AZ686" i="7"/>
  <c r="BA686" i="7"/>
  <c r="BB686" i="7"/>
  <c r="BC686" i="7"/>
  <c r="BD686" i="7"/>
  <c r="BE686" i="7"/>
  <c r="BF686" i="7"/>
  <c r="AY687" i="7"/>
  <c r="AZ687" i="7"/>
  <c r="BA687" i="7"/>
  <c r="BB687" i="7"/>
  <c r="BC687" i="7"/>
  <c r="BD687" i="7"/>
  <c r="BE687" i="7"/>
  <c r="BF687" i="7"/>
  <c r="AY688" i="7"/>
  <c r="AZ688" i="7"/>
  <c r="BA688" i="7"/>
  <c r="BB688" i="7"/>
  <c r="BC688" i="7"/>
  <c r="BD688" i="7"/>
  <c r="BE688" i="7"/>
  <c r="BF688" i="7"/>
  <c r="AY689" i="7"/>
  <c r="AZ689" i="7"/>
  <c r="BA689" i="7"/>
  <c r="BB689" i="7"/>
  <c r="BC689" i="7"/>
  <c r="BD689" i="7"/>
  <c r="BE689" i="7"/>
  <c r="BF689" i="7"/>
  <c r="AY690" i="7"/>
  <c r="AZ690" i="7"/>
  <c r="BA690" i="7"/>
  <c r="BB690" i="7"/>
  <c r="BC690" i="7"/>
  <c r="BD690" i="7"/>
  <c r="BE690" i="7"/>
  <c r="BF690" i="7"/>
  <c r="AY691" i="7"/>
  <c r="AZ691" i="7"/>
  <c r="BA691" i="7"/>
  <c r="BB691" i="7"/>
  <c r="BC691" i="7"/>
  <c r="BD691" i="7"/>
  <c r="BE691" i="7"/>
  <c r="BF691" i="7"/>
  <c r="AY692" i="7"/>
  <c r="AZ692" i="7"/>
  <c r="BA692" i="7"/>
  <c r="BB692" i="7"/>
  <c r="BC692" i="7"/>
  <c r="BD692" i="7"/>
  <c r="BE692" i="7"/>
  <c r="BF692" i="7"/>
  <c r="AY693" i="7"/>
  <c r="AZ693" i="7"/>
  <c r="BA693" i="7"/>
  <c r="BB693" i="7"/>
  <c r="BC693" i="7"/>
  <c r="BD693" i="7"/>
  <c r="BE693" i="7"/>
  <c r="BF693" i="7"/>
  <c r="AY694" i="7"/>
  <c r="AZ694" i="7"/>
  <c r="BA694" i="7"/>
  <c r="BB694" i="7"/>
  <c r="BC694" i="7"/>
  <c r="BD694" i="7"/>
  <c r="BE694" i="7"/>
  <c r="BF694" i="7"/>
  <c r="AY695" i="7"/>
  <c r="AZ695" i="7"/>
  <c r="BA695" i="7"/>
  <c r="BB695" i="7"/>
  <c r="BC695" i="7"/>
  <c r="BD695" i="7"/>
  <c r="BE695" i="7"/>
  <c r="BF695" i="7"/>
  <c r="AY696" i="7"/>
  <c r="AZ696" i="7"/>
  <c r="BA696" i="7"/>
  <c r="BB696" i="7"/>
  <c r="BC696" i="7"/>
  <c r="BD696" i="7"/>
  <c r="BE696" i="7"/>
  <c r="BF696" i="7"/>
  <c r="AY697" i="7"/>
  <c r="AZ697" i="7"/>
  <c r="BA697" i="7"/>
  <c r="BB697" i="7"/>
  <c r="BC697" i="7"/>
  <c r="BD697" i="7"/>
  <c r="BE697" i="7"/>
  <c r="BF697" i="7"/>
  <c r="AY698" i="7"/>
  <c r="AZ698" i="7"/>
  <c r="BA698" i="7"/>
  <c r="BB698" i="7"/>
  <c r="BC698" i="7"/>
  <c r="BD698" i="7"/>
  <c r="BE698" i="7"/>
  <c r="BF698" i="7"/>
  <c r="AY699" i="7"/>
  <c r="AZ699" i="7"/>
  <c r="BA699" i="7"/>
  <c r="BB699" i="7"/>
  <c r="BC699" i="7"/>
  <c r="BD699" i="7"/>
  <c r="BE699" i="7"/>
  <c r="BF699" i="7"/>
  <c r="AY700" i="7"/>
  <c r="AZ700" i="7"/>
  <c r="BA700" i="7"/>
  <c r="BB700" i="7"/>
  <c r="BC700" i="7"/>
  <c r="BD700" i="7"/>
  <c r="BE700" i="7"/>
  <c r="BF700" i="7"/>
  <c r="AY701" i="7"/>
  <c r="AZ701" i="7"/>
  <c r="BA701" i="7"/>
  <c r="BB701" i="7"/>
  <c r="BC701" i="7"/>
  <c r="BD701" i="7"/>
  <c r="BE701" i="7"/>
  <c r="BF701" i="7"/>
  <c r="AY702" i="7"/>
  <c r="AZ702" i="7"/>
  <c r="BA702" i="7"/>
  <c r="BB702" i="7"/>
  <c r="BC702" i="7"/>
  <c r="BD702" i="7"/>
  <c r="BE702" i="7"/>
  <c r="BF702" i="7"/>
  <c r="AY703" i="7"/>
  <c r="AZ703" i="7"/>
  <c r="BA703" i="7"/>
  <c r="BB703" i="7"/>
  <c r="BC703" i="7"/>
  <c r="BD703" i="7"/>
  <c r="BE703" i="7"/>
  <c r="BF703" i="7"/>
  <c r="AY704" i="7"/>
  <c r="AZ704" i="7"/>
  <c r="BA704" i="7"/>
  <c r="BB704" i="7"/>
  <c r="BC704" i="7"/>
  <c r="BD704" i="7"/>
  <c r="BE704" i="7"/>
  <c r="BF704" i="7"/>
  <c r="AY705" i="7"/>
  <c r="AZ705" i="7"/>
  <c r="BA705" i="7"/>
  <c r="BB705" i="7"/>
  <c r="BC705" i="7"/>
  <c r="BD705" i="7"/>
  <c r="BE705" i="7"/>
  <c r="BF705" i="7"/>
  <c r="AY706" i="7"/>
  <c r="AZ706" i="7"/>
  <c r="BA706" i="7"/>
  <c r="BB706" i="7"/>
  <c r="BC706" i="7"/>
  <c r="BD706" i="7"/>
  <c r="BE706" i="7"/>
  <c r="BF706" i="7"/>
  <c r="AY707" i="7"/>
  <c r="AZ707" i="7"/>
  <c r="BA707" i="7"/>
  <c r="BB707" i="7"/>
  <c r="BC707" i="7"/>
  <c r="BD707" i="7"/>
  <c r="BE707" i="7"/>
  <c r="BF707" i="7"/>
  <c r="AY708" i="7"/>
  <c r="AZ708" i="7"/>
  <c r="BA708" i="7"/>
  <c r="BB708" i="7"/>
  <c r="BC708" i="7"/>
  <c r="BD708" i="7"/>
  <c r="BE708" i="7"/>
  <c r="BF708" i="7"/>
  <c r="AY709" i="7"/>
  <c r="AZ709" i="7"/>
  <c r="BA709" i="7"/>
  <c r="BB709" i="7"/>
  <c r="BC709" i="7"/>
  <c r="BD709" i="7"/>
  <c r="BE709" i="7"/>
  <c r="BF709" i="7"/>
  <c r="AY710" i="7"/>
  <c r="AZ710" i="7"/>
  <c r="BA710" i="7"/>
  <c r="BB710" i="7"/>
  <c r="BC710" i="7"/>
  <c r="BD710" i="7"/>
  <c r="BE710" i="7"/>
  <c r="BF710" i="7"/>
  <c r="AY711" i="7"/>
  <c r="AZ711" i="7"/>
  <c r="BA711" i="7"/>
  <c r="BB711" i="7"/>
  <c r="BC711" i="7"/>
  <c r="BD711" i="7"/>
  <c r="BE711" i="7"/>
  <c r="BF711" i="7"/>
  <c r="AY712" i="7"/>
  <c r="AZ712" i="7"/>
  <c r="BA712" i="7"/>
  <c r="BB712" i="7"/>
  <c r="BC712" i="7"/>
  <c r="BD712" i="7"/>
  <c r="BE712" i="7"/>
  <c r="BF712" i="7"/>
  <c r="AZ4" i="7"/>
  <c r="BA4" i="7"/>
  <c r="BB4" i="7"/>
  <c r="BC4" i="7"/>
  <c r="BD4" i="7"/>
  <c r="BE4" i="7"/>
  <c r="BF4" i="7"/>
  <c r="AY4" i="7"/>
  <c r="AP5" i="7"/>
  <c r="BJ5" i="7" s="1"/>
  <c r="AQ5" i="7"/>
  <c r="AR5" i="7"/>
  <c r="AS5" i="7"/>
  <c r="AT5" i="7"/>
  <c r="AU5" i="7"/>
  <c r="BJ6" i="7"/>
  <c r="AP6" i="7"/>
  <c r="AQ6" i="7"/>
  <c r="AR6" i="7"/>
  <c r="AS6" i="7"/>
  <c r="AT6" i="7"/>
  <c r="AU6" i="7"/>
  <c r="AP7" i="7"/>
  <c r="AQ7" i="7"/>
  <c r="AR7" i="7"/>
  <c r="AS7" i="7"/>
  <c r="AT7" i="7"/>
  <c r="AU7" i="7"/>
  <c r="AO8" i="7"/>
  <c r="AP8" i="7"/>
  <c r="AQ8" i="7"/>
  <c r="AR8" i="7"/>
  <c r="AS8" i="7"/>
  <c r="AT8" i="7"/>
  <c r="AU8" i="7"/>
  <c r="AO9" i="7"/>
  <c r="AP9" i="7"/>
  <c r="AQ9" i="7"/>
  <c r="AR9" i="7"/>
  <c r="AS9" i="7"/>
  <c r="AT9" i="7"/>
  <c r="AU9" i="7"/>
  <c r="AO10" i="7"/>
  <c r="AP10" i="7"/>
  <c r="AQ10" i="7"/>
  <c r="AR10" i="7"/>
  <c r="AS10" i="7"/>
  <c r="AT10" i="7"/>
  <c r="AU10" i="7"/>
  <c r="AO11" i="7"/>
  <c r="AP11" i="7"/>
  <c r="AQ11" i="7"/>
  <c r="AR11" i="7"/>
  <c r="AS11" i="7"/>
  <c r="AT11" i="7"/>
  <c r="AU11" i="7"/>
  <c r="AO12" i="7"/>
  <c r="AP12" i="7"/>
  <c r="AQ12" i="7"/>
  <c r="AR12" i="7"/>
  <c r="AS12" i="7"/>
  <c r="AT12" i="7"/>
  <c r="AU12" i="7"/>
  <c r="AO13" i="7"/>
  <c r="AP13" i="7"/>
  <c r="AQ13" i="7"/>
  <c r="AR13" i="7"/>
  <c r="AS13" i="7"/>
  <c r="AT13" i="7"/>
  <c r="AU13" i="7"/>
  <c r="AO14" i="7"/>
  <c r="AP14" i="7"/>
  <c r="AQ14" i="7"/>
  <c r="AR14" i="7"/>
  <c r="AS14" i="7"/>
  <c r="AT14" i="7"/>
  <c r="AU14" i="7"/>
  <c r="AO15" i="7"/>
  <c r="AP15" i="7"/>
  <c r="AQ15" i="7"/>
  <c r="AR15" i="7"/>
  <c r="AS15" i="7"/>
  <c r="AT15" i="7"/>
  <c r="AU15" i="7"/>
  <c r="AO16" i="7"/>
  <c r="AP16" i="7"/>
  <c r="AQ16" i="7"/>
  <c r="AR16" i="7"/>
  <c r="AS16" i="7"/>
  <c r="AT16" i="7"/>
  <c r="AU16" i="7"/>
  <c r="AO17" i="7"/>
  <c r="AP17" i="7"/>
  <c r="AQ17" i="7"/>
  <c r="AR17" i="7"/>
  <c r="AS17" i="7"/>
  <c r="AT17" i="7"/>
  <c r="AU17" i="7"/>
  <c r="AO18" i="7"/>
  <c r="AP18" i="7"/>
  <c r="AQ18" i="7"/>
  <c r="AR18" i="7"/>
  <c r="AS18" i="7"/>
  <c r="AT18" i="7"/>
  <c r="AU18" i="7"/>
  <c r="AO19" i="7"/>
  <c r="AP19" i="7"/>
  <c r="AQ19" i="7"/>
  <c r="AR19" i="7"/>
  <c r="AS19" i="7"/>
  <c r="AT19" i="7"/>
  <c r="AU19" i="7"/>
  <c r="AO20" i="7"/>
  <c r="AP20" i="7"/>
  <c r="AQ20" i="7"/>
  <c r="AR20" i="7"/>
  <c r="AS20" i="7"/>
  <c r="AT20" i="7"/>
  <c r="AU20" i="7"/>
  <c r="AO21" i="7"/>
  <c r="AP21" i="7"/>
  <c r="AQ21" i="7"/>
  <c r="AR21" i="7"/>
  <c r="AS21" i="7"/>
  <c r="AT21" i="7"/>
  <c r="AU21" i="7"/>
  <c r="AO22" i="7"/>
  <c r="AP22" i="7"/>
  <c r="AQ22" i="7"/>
  <c r="AR22" i="7"/>
  <c r="AS22" i="7"/>
  <c r="AT22" i="7"/>
  <c r="AU22" i="7"/>
  <c r="AO23" i="7"/>
  <c r="AP23" i="7"/>
  <c r="AQ23" i="7"/>
  <c r="AR23" i="7"/>
  <c r="AS23" i="7"/>
  <c r="AT23" i="7"/>
  <c r="AU23" i="7"/>
  <c r="AO24" i="7"/>
  <c r="AP24" i="7"/>
  <c r="AQ24" i="7"/>
  <c r="AR24" i="7"/>
  <c r="AS24" i="7"/>
  <c r="AT24" i="7"/>
  <c r="AU24" i="7"/>
  <c r="AO25" i="7"/>
  <c r="AP25" i="7"/>
  <c r="AQ25" i="7"/>
  <c r="AR25" i="7"/>
  <c r="AS25" i="7"/>
  <c r="AT25" i="7"/>
  <c r="AU25" i="7"/>
  <c r="AO26" i="7"/>
  <c r="AP26" i="7"/>
  <c r="AQ26" i="7"/>
  <c r="AR26" i="7"/>
  <c r="AS26" i="7"/>
  <c r="AT26" i="7"/>
  <c r="AU26" i="7"/>
  <c r="AO27" i="7"/>
  <c r="AP27" i="7"/>
  <c r="AQ27" i="7"/>
  <c r="AR27" i="7"/>
  <c r="AS27" i="7"/>
  <c r="AT27" i="7"/>
  <c r="AU27" i="7"/>
  <c r="AO28" i="7"/>
  <c r="AP28" i="7"/>
  <c r="AQ28" i="7"/>
  <c r="AR28" i="7"/>
  <c r="AS28" i="7"/>
  <c r="AT28" i="7"/>
  <c r="AU28" i="7"/>
  <c r="AO29" i="7"/>
  <c r="AP29" i="7"/>
  <c r="AQ29" i="7"/>
  <c r="AR29" i="7"/>
  <c r="AS29" i="7"/>
  <c r="AT29" i="7"/>
  <c r="AU29" i="7"/>
  <c r="AO30" i="7"/>
  <c r="AP30" i="7"/>
  <c r="AQ30" i="7"/>
  <c r="AR30" i="7"/>
  <c r="AS30" i="7"/>
  <c r="AT30" i="7"/>
  <c r="AU30" i="7"/>
  <c r="AO31" i="7"/>
  <c r="AP31" i="7"/>
  <c r="AQ31" i="7"/>
  <c r="AR31" i="7"/>
  <c r="AS31" i="7"/>
  <c r="AT31" i="7"/>
  <c r="AU31" i="7"/>
  <c r="AO32" i="7"/>
  <c r="AP32" i="7"/>
  <c r="AQ32" i="7"/>
  <c r="AR32" i="7"/>
  <c r="AS32" i="7"/>
  <c r="AT32" i="7"/>
  <c r="AU32" i="7"/>
  <c r="AO33" i="7"/>
  <c r="AP33" i="7"/>
  <c r="AQ33" i="7"/>
  <c r="AR33" i="7"/>
  <c r="AS33" i="7"/>
  <c r="AT33" i="7"/>
  <c r="AU33" i="7"/>
  <c r="AO34" i="7"/>
  <c r="AP34" i="7"/>
  <c r="AQ34" i="7"/>
  <c r="AR34" i="7"/>
  <c r="AS34" i="7"/>
  <c r="AT34" i="7"/>
  <c r="AU34" i="7"/>
  <c r="AO35" i="7"/>
  <c r="AP35" i="7"/>
  <c r="AQ35" i="7"/>
  <c r="AR35" i="7"/>
  <c r="AS35" i="7"/>
  <c r="AT35" i="7"/>
  <c r="AU35" i="7"/>
  <c r="AO36" i="7"/>
  <c r="AP36" i="7"/>
  <c r="AQ36" i="7"/>
  <c r="AR36" i="7"/>
  <c r="AS36" i="7"/>
  <c r="AT36" i="7"/>
  <c r="AU36" i="7"/>
  <c r="AO37" i="7"/>
  <c r="AP37" i="7"/>
  <c r="AQ37" i="7"/>
  <c r="AR37" i="7"/>
  <c r="AS37" i="7"/>
  <c r="AT37" i="7"/>
  <c r="AU37" i="7"/>
  <c r="AO38" i="7"/>
  <c r="AP38" i="7"/>
  <c r="AQ38" i="7"/>
  <c r="AR38" i="7"/>
  <c r="AS38" i="7"/>
  <c r="AT38" i="7"/>
  <c r="AU38" i="7"/>
  <c r="AO39" i="7"/>
  <c r="AP39" i="7"/>
  <c r="AQ39" i="7"/>
  <c r="AR39" i="7"/>
  <c r="AS39" i="7"/>
  <c r="AT39" i="7"/>
  <c r="AU39" i="7"/>
  <c r="AO40" i="7"/>
  <c r="AP40" i="7"/>
  <c r="AQ40" i="7"/>
  <c r="AR40" i="7"/>
  <c r="AS40" i="7"/>
  <c r="AT40" i="7"/>
  <c r="AU40" i="7"/>
  <c r="AO41" i="7"/>
  <c r="AP41" i="7"/>
  <c r="AQ41" i="7"/>
  <c r="AR41" i="7"/>
  <c r="AS41" i="7"/>
  <c r="AT41" i="7"/>
  <c r="AU41" i="7"/>
  <c r="AO42" i="7"/>
  <c r="AP42" i="7"/>
  <c r="AQ42" i="7"/>
  <c r="AR42" i="7"/>
  <c r="AS42" i="7"/>
  <c r="AT42" i="7"/>
  <c r="AU42" i="7"/>
  <c r="AO43" i="7"/>
  <c r="AP43" i="7"/>
  <c r="AQ43" i="7"/>
  <c r="AR43" i="7"/>
  <c r="AS43" i="7"/>
  <c r="AT43" i="7"/>
  <c r="AU43" i="7"/>
  <c r="AO44" i="7"/>
  <c r="AP44" i="7"/>
  <c r="AQ44" i="7"/>
  <c r="AR44" i="7"/>
  <c r="AS44" i="7"/>
  <c r="AT44" i="7"/>
  <c r="AU44" i="7"/>
  <c r="AO45" i="7"/>
  <c r="AP45" i="7"/>
  <c r="AQ45" i="7"/>
  <c r="AR45" i="7"/>
  <c r="AS45" i="7"/>
  <c r="AT45" i="7"/>
  <c r="AU45" i="7"/>
  <c r="AO46" i="7"/>
  <c r="AP46" i="7"/>
  <c r="AQ46" i="7"/>
  <c r="AR46" i="7"/>
  <c r="AS46" i="7"/>
  <c r="AT46" i="7"/>
  <c r="AU46" i="7"/>
  <c r="AO47" i="7"/>
  <c r="AP47" i="7"/>
  <c r="AQ47" i="7"/>
  <c r="AR47" i="7"/>
  <c r="AS47" i="7"/>
  <c r="AT47" i="7"/>
  <c r="AU47" i="7"/>
  <c r="AO48" i="7"/>
  <c r="AP48" i="7"/>
  <c r="AQ48" i="7"/>
  <c r="AR48" i="7"/>
  <c r="AS48" i="7"/>
  <c r="AT48" i="7"/>
  <c r="AU48" i="7"/>
  <c r="AO49" i="7"/>
  <c r="AP49" i="7"/>
  <c r="AQ49" i="7"/>
  <c r="AR49" i="7"/>
  <c r="AS49" i="7"/>
  <c r="AT49" i="7"/>
  <c r="AU49" i="7"/>
  <c r="AO50" i="7"/>
  <c r="AP50" i="7"/>
  <c r="AQ50" i="7"/>
  <c r="AR50" i="7"/>
  <c r="AS50" i="7"/>
  <c r="AT50" i="7"/>
  <c r="AU50" i="7"/>
  <c r="AO51" i="7"/>
  <c r="AP51" i="7"/>
  <c r="AQ51" i="7"/>
  <c r="AR51" i="7"/>
  <c r="AS51" i="7"/>
  <c r="AT51" i="7"/>
  <c r="AU51" i="7"/>
  <c r="AO52" i="7"/>
  <c r="AP52" i="7"/>
  <c r="AQ52" i="7"/>
  <c r="AR52" i="7"/>
  <c r="AS52" i="7"/>
  <c r="AT52" i="7"/>
  <c r="AU52" i="7"/>
  <c r="AO53" i="7"/>
  <c r="AP53" i="7"/>
  <c r="AQ53" i="7"/>
  <c r="AR53" i="7"/>
  <c r="AS53" i="7"/>
  <c r="AT53" i="7"/>
  <c r="AU53" i="7"/>
  <c r="AO54" i="7"/>
  <c r="AP54" i="7"/>
  <c r="AQ54" i="7"/>
  <c r="AR54" i="7"/>
  <c r="AS54" i="7"/>
  <c r="AT54" i="7"/>
  <c r="AU54" i="7"/>
  <c r="AO55" i="7"/>
  <c r="AP55" i="7"/>
  <c r="AQ55" i="7"/>
  <c r="AR55" i="7"/>
  <c r="AS55" i="7"/>
  <c r="AT55" i="7"/>
  <c r="AU55" i="7"/>
  <c r="AO56" i="7"/>
  <c r="AP56" i="7"/>
  <c r="AQ56" i="7"/>
  <c r="AR56" i="7"/>
  <c r="AS56" i="7"/>
  <c r="AT56" i="7"/>
  <c r="AU56" i="7"/>
  <c r="AO57" i="7"/>
  <c r="AP57" i="7"/>
  <c r="AQ57" i="7"/>
  <c r="AR57" i="7"/>
  <c r="AS57" i="7"/>
  <c r="AT57" i="7"/>
  <c r="AU57" i="7"/>
  <c r="AO58" i="7"/>
  <c r="AP58" i="7"/>
  <c r="AQ58" i="7"/>
  <c r="AR58" i="7"/>
  <c r="AS58" i="7"/>
  <c r="AT58" i="7"/>
  <c r="AU58" i="7"/>
  <c r="AO59" i="7"/>
  <c r="AP59" i="7"/>
  <c r="AQ59" i="7"/>
  <c r="AR59" i="7"/>
  <c r="AS59" i="7"/>
  <c r="AT59" i="7"/>
  <c r="AU59" i="7"/>
  <c r="AO60" i="7"/>
  <c r="AP60" i="7"/>
  <c r="AQ60" i="7"/>
  <c r="AR60" i="7"/>
  <c r="AS60" i="7"/>
  <c r="AT60" i="7"/>
  <c r="AU60" i="7"/>
  <c r="AO61" i="7"/>
  <c r="AP61" i="7"/>
  <c r="AQ61" i="7"/>
  <c r="AR61" i="7"/>
  <c r="AS61" i="7"/>
  <c r="AT61" i="7"/>
  <c r="AU61" i="7"/>
  <c r="AO62" i="7"/>
  <c r="AP62" i="7"/>
  <c r="AQ62" i="7"/>
  <c r="AR62" i="7"/>
  <c r="AS62" i="7"/>
  <c r="AT62" i="7"/>
  <c r="AU62" i="7"/>
  <c r="AO63" i="7"/>
  <c r="AP63" i="7"/>
  <c r="AQ63" i="7"/>
  <c r="AR63" i="7"/>
  <c r="AS63" i="7"/>
  <c r="AT63" i="7"/>
  <c r="AU63" i="7"/>
  <c r="AO64" i="7"/>
  <c r="AP64" i="7"/>
  <c r="AQ64" i="7"/>
  <c r="AR64" i="7"/>
  <c r="AS64" i="7"/>
  <c r="AT64" i="7"/>
  <c r="AU64" i="7"/>
  <c r="AO65" i="7"/>
  <c r="AP65" i="7"/>
  <c r="AQ65" i="7"/>
  <c r="AR65" i="7"/>
  <c r="AS65" i="7"/>
  <c r="AT65" i="7"/>
  <c r="AU65" i="7"/>
  <c r="AO66" i="7"/>
  <c r="AP66" i="7"/>
  <c r="AQ66" i="7"/>
  <c r="AR66" i="7"/>
  <c r="AS66" i="7"/>
  <c r="AT66" i="7"/>
  <c r="AU66" i="7"/>
  <c r="AO67" i="7"/>
  <c r="AP67" i="7"/>
  <c r="AQ67" i="7"/>
  <c r="AR67" i="7"/>
  <c r="AS67" i="7"/>
  <c r="AT67" i="7"/>
  <c r="AU67" i="7"/>
  <c r="AO68" i="7"/>
  <c r="AP68" i="7"/>
  <c r="AQ68" i="7"/>
  <c r="AR68" i="7"/>
  <c r="AS68" i="7"/>
  <c r="AT68" i="7"/>
  <c r="AU68" i="7"/>
  <c r="AO69" i="7"/>
  <c r="AP69" i="7"/>
  <c r="AQ69" i="7"/>
  <c r="AR69" i="7"/>
  <c r="AS69" i="7"/>
  <c r="AT69" i="7"/>
  <c r="AU69" i="7"/>
  <c r="AO70" i="7"/>
  <c r="AP70" i="7"/>
  <c r="AQ70" i="7"/>
  <c r="AR70" i="7"/>
  <c r="AS70" i="7"/>
  <c r="AT70" i="7"/>
  <c r="AU70" i="7"/>
  <c r="AO71" i="7"/>
  <c r="AP71" i="7"/>
  <c r="AQ71" i="7"/>
  <c r="AR71" i="7"/>
  <c r="AS71" i="7"/>
  <c r="AT71" i="7"/>
  <c r="AU71" i="7"/>
  <c r="AO72" i="7"/>
  <c r="AP72" i="7"/>
  <c r="AQ72" i="7"/>
  <c r="AR72" i="7"/>
  <c r="AS72" i="7"/>
  <c r="AT72" i="7"/>
  <c r="AU72" i="7"/>
  <c r="AO73" i="7"/>
  <c r="AP73" i="7"/>
  <c r="AQ73" i="7"/>
  <c r="AR73" i="7"/>
  <c r="AS73" i="7"/>
  <c r="AT73" i="7"/>
  <c r="AU73" i="7"/>
  <c r="AO74" i="7"/>
  <c r="AP74" i="7"/>
  <c r="AQ74" i="7"/>
  <c r="AR74" i="7"/>
  <c r="AS74" i="7"/>
  <c r="AT74" i="7"/>
  <c r="AU74" i="7"/>
  <c r="AO75" i="7"/>
  <c r="AP75" i="7"/>
  <c r="AQ75" i="7"/>
  <c r="AR75" i="7"/>
  <c r="AS75" i="7"/>
  <c r="AT75" i="7"/>
  <c r="AU75" i="7"/>
  <c r="AO76" i="7"/>
  <c r="AP76" i="7"/>
  <c r="AQ76" i="7"/>
  <c r="AR76" i="7"/>
  <c r="AS76" i="7"/>
  <c r="AT76" i="7"/>
  <c r="AU76" i="7"/>
  <c r="AO77" i="7"/>
  <c r="AP77" i="7"/>
  <c r="AQ77" i="7"/>
  <c r="AR77" i="7"/>
  <c r="AS77" i="7"/>
  <c r="AT77" i="7"/>
  <c r="AU77" i="7"/>
  <c r="AO78" i="7"/>
  <c r="AP78" i="7"/>
  <c r="AQ78" i="7"/>
  <c r="AR78" i="7"/>
  <c r="AS78" i="7"/>
  <c r="AT78" i="7"/>
  <c r="AU78" i="7"/>
  <c r="AO79" i="7"/>
  <c r="AP79" i="7"/>
  <c r="AQ79" i="7"/>
  <c r="AR79" i="7"/>
  <c r="AS79" i="7"/>
  <c r="AT79" i="7"/>
  <c r="AU79" i="7"/>
  <c r="AO80" i="7"/>
  <c r="AP80" i="7"/>
  <c r="AQ80" i="7"/>
  <c r="AR80" i="7"/>
  <c r="AS80" i="7"/>
  <c r="AT80" i="7"/>
  <c r="AU80" i="7"/>
  <c r="AO81" i="7"/>
  <c r="AP81" i="7"/>
  <c r="AQ81" i="7"/>
  <c r="AR81" i="7"/>
  <c r="AS81" i="7"/>
  <c r="AT81" i="7"/>
  <c r="AU81" i="7"/>
  <c r="AO82" i="7"/>
  <c r="AP82" i="7"/>
  <c r="AQ82" i="7"/>
  <c r="AR82" i="7"/>
  <c r="AS82" i="7"/>
  <c r="AT82" i="7"/>
  <c r="AU82" i="7"/>
  <c r="AO83" i="7"/>
  <c r="AP83" i="7"/>
  <c r="AQ83" i="7"/>
  <c r="AR83" i="7"/>
  <c r="AS83" i="7"/>
  <c r="AT83" i="7"/>
  <c r="AU83" i="7"/>
  <c r="AO84" i="7"/>
  <c r="AP84" i="7"/>
  <c r="AQ84" i="7"/>
  <c r="AR84" i="7"/>
  <c r="AS84" i="7"/>
  <c r="AT84" i="7"/>
  <c r="AU84" i="7"/>
  <c r="AO85" i="7"/>
  <c r="AP85" i="7"/>
  <c r="AQ85" i="7"/>
  <c r="AR85" i="7"/>
  <c r="AS85" i="7"/>
  <c r="AT85" i="7"/>
  <c r="AU85" i="7"/>
  <c r="AO86" i="7"/>
  <c r="AP86" i="7"/>
  <c r="AQ86" i="7"/>
  <c r="AR86" i="7"/>
  <c r="AS86" i="7"/>
  <c r="AT86" i="7"/>
  <c r="AU86" i="7"/>
  <c r="AO87" i="7"/>
  <c r="AP87" i="7"/>
  <c r="AQ87" i="7"/>
  <c r="AR87" i="7"/>
  <c r="AS87" i="7"/>
  <c r="AT87" i="7"/>
  <c r="AU87" i="7"/>
  <c r="AO88" i="7"/>
  <c r="AP88" i="7"/>
  <c r="AQ88" i="7"/>
  <c r="AR88" i="7"/>
  <c r="AS88" i="7"/>
  <c r="AT88" i="7"/>
  <c r="AU88" i="7"/>
  <c r="AO89" i="7"/>
  <c r="AP89" i="7"/>
  <c r="AQ89" i="7"/>
  <c r="AR89" i="7"/>
  <c r="AS89" i="7"/>
  <c r="AT89" i="7"/>
  <c r="AU89" i="7"/>
  <c r="AO90" i="7"/>
  <c r="AP90" i="7"/>
  <c r="AQ90" i="7"/>
  <c r="AR90" i="7"/>
  <c r="AS90" i="7"/>
  <c r="AT90" i="7"/>
  <c r="AU90" i="7"/>
  <c r="AO91" i="7"/>
  <c r="AP91" i="7"/>
  <c r="AQ91" i="7"/>
  <c r="AR91" i="7"/>
  <c r="AS91" i="7"/>
  <c r="AT91" i="7"/>
  <c r="AU91" i="7"/>
  <c r="AO92" i="7"/>
  <c r="AP92" i="7"/>
  <c r="AQ92" i="7"/>
  <c r="AR92" i="7"/>
  <c r="AS92" i="7"/>
  <c r="AT92" i="7"/>
  <c r="AU92" i="7"/>
  <c r="AO93" i="7"/>
  <c r="AP93" i="7"/>
  <c r="AQ93" i="7"/>
  <c r="AR93" i="7"/>
  <c r="AS93" i="7"/>
  <c r="AT93" i="7"/>
  <c r="AU93" i="7"/>
  <c r="AO94" i="7"/>
  <c r="AP94" i="7"/>
  <c r="AQ94" i="7"/>
  <c r="AR94" i="7"/>
  <c r="AS94" i="7"/>
  <c r="AT94" i="7"/>
  <c r="AU94" i="7"/>
  <c r="AO95" i="7"/>
  <c r="AP95" i="7"/>
  <c r="AR95" i="7"/>
  <c r="AS95" i="7"/>
  <c r="AT95" i="7"/>
  <c r="AU95" i="7"/>
  <c r="AO96" i="7"/>
  <c r="AP96" i="7"/>
  <c r="AR96" i="7"/>
  <c r="AS96" i="7"/>
  <c r="AT96" i="7"/>
  <c r="AU96" i="7"/>
  <c r="AO97" i="7"/>
  <c r="AP97" i="7"/>
  <c r="AR97" i="7"/>
  <c r="AS97" i="7"/>
  <c r="AT97" i="7"/>
  <c r="AU97" i="7"/>
  <c r="AO98" i="7"/>
  <c r="AP98" i="7"/>
  <c r="AR98" i="7"/>
  <c r="AS98" i="7"/>
  <c r="AT98" i="7"/>
  <c r="AU98" i="7"/>
  <c r="AO99" i="7"/>
  <c r="AP99" i="7"/>
  <c r="AR99" i="7"/>
  <c r="AS99" i="7"/>
  <c r="AT99" i="7"/>
  <c r="AU99" i="7"/>
  <c r="AO100" i="7"/>
  <c r="AP100" i="7"/>
  <c r="AR100" i="7"/>
  <c r="AS100" i="7"/>
  <c r="AT100" i="7"/>
  <c r="AU100" i="7"/>
  <c r="AO101" i="7"/>
  <c r="AP101" i="7"/>
  <c r="AR101" i="7"/>
  <c r="AS101" i="7"/>
  <c r="AT101" i="7"/>
  <c r="AU101" i="7"/>
  <c r="AO102" i="7"/>
  <c r="AP102" i="7"/>
  <c r="AR102" i="7"/>
  <c r="AS102" i="7"/>
  <c r="AT102" i="7"/>
  <c r="AU102" i="7"/>
  <c r="AO103" i="7"/>
  <c r="AP103" i="7"/>
  <c r="AR103" i="7"/>
  <c r="AS103" i="7"/>
  <c r="AT103" i="7"/>
  <c r="AU103" i="7"/>
  <c r="AO104" i="7"/>
  <c r="AP104" i="7"/>
  <c r="AR104" i="7"/>
  <c r="AS104" i="7"/>
  <c r="AT104" i="7"/>
  <c r="AU104" i="7"/>
  <c r="AO105" i="7"/>
  <c r="AP105" i="7"/>
  <c r="AQ105" i="7"/>
  <c r="AR105" i="7"/>
  <c r="AS105" i="7"/>
  <c r="AT105" i="7"/>
  <c r="AU105" i="7"/>
  <c r="AO106" i="7"/>
  <c r="AP106" i="7"/>
  <c r="AR106" i="7"/>
  <c r="AS106" i="7"/>
  <c r="AT106" i="7"/>
  <c r="AU106" i="7"/>
  <c r="AO107" i="7"/>
  <c r="AP107" i="7"/>
  <c r="AR107" i="7"/>
  <c r="AS107" i="7"/>
  <c r="AT107" i="7"/>
  <c r="AU107" i="7"/>
  <c r="AO108" i="7"/>
  <c r="AP108" i="7"/>
  <c r="AR108" i="7"/>
  <c r="AS108" i="7"/>
  <c r="AT108" i="7"/>
  <c r="AU108" i="7"/>
  <c r="AO109" i="7"/>
  <c r="AP109" i="7"/>
  <c r="AQ109" i="7"/>
  <c r="AR109" i="7"/>
  <c r="AS109" i="7"/>
  <c r="AT109" i="7"/>
  <c r="AU109" i="7"/>
  <c r="AO110" i="7"/>
  <c r="AP110" i="7"/>
  <c r="AR110" i="7"/>
  <c r="AS110" i="7"/>
  <c r="AT110" i="7"/>
  <c r="AU110" i="7"/>
  <c r="AO111" i="7"/>
  <c r="AP111" i="7"/>
  <c r="AR111" i="7"/>
  <c r="AS111" i="7"/>
  <c r="AT111" i="7"/>
  <c r="AU111" i="7"/>
  <c r="AO112" i="7"/>
  <c r="AP112" i="7"/>
  <c r="AR112" i="7"/>
  <c r="AS112" i="7"/>
  <c r="AT112" i="7"/>
  <c r="AU112" i="7"/>
  <c r="AO113" i="7"/>
  <c r="AP113" i="7"/>
  <c r="AR113" i="7"/>
  <c r="AS113" i="7"/>
  <c r="AT113" i="7"/>
  <c r="AU113" i="7"/>
  <c r="AO114" i="7"/>
  <c r="AP114" i="7"/>
  <c r="AR114" i="7"/>
  <c r="AS114" i="7"/>
  <c r="AT114" i="7"/>
  <c r="AU114" i="7"/>
  <c r="AO115" i="7"/>
  <c r="AP115" i="7"/>
  <c r="AR115" i="7"/>
  <c r="AS115" i="7"/>
  <c r="AT115" i="7"/>
  <c r="AU115" i="7"/>
  <c r="AO116" i="7"/>
  <c r="AP116" i="7"/>
  <c r="AR116" i="7"/>
  <c r="AS116" i="7"/>
  <c r="AT116" i="7"/>
  <c r="AU116" i="7"/>
  <c r="AO117" i="7"/>
  <c r="AP117" i="7"/>
  <c r="AR117" i="7"/>
  <c r="AS117" i="7"/>
  <c r="AT117" i="7"/>
  <c r="AU117" i="7"/>
  <c r="AO118" i="7"/>
  <c r="AP118" i="7"/>
  <c r="AR118" i="7"/>
  <c r="AS118" i="7"/>
  <c r="AT118" i="7"/>
  <c r="AU118" i="7"/>
  <c r="AO119" i="7"/>
  <c r="AP119" i="7"/>
  <c r="AR119" i="7"/>
  <c r="AS119" i="7"/>
  <c r="AT119" i="7"/>
  <c r="AU119" i="7"/>
  <c r="AO120" i="7"/>
  <c r="AP120" i="7"/>
  <c r="AR120" i="7"/>
  <c r="AS120" i="7"/>
  <c r="AT120" i="7"/>
  <c r="AU120" i="7"/>
  <c r="AO121" i="7"/>
  <c r="AP121" i="7"/>
  <c r="AQ121" i="7"/>
  <c r="AR121" i="7"/>
  <c r="AS121" i="7"/>
  <c r="AT121" i="7"/>
  <c r="AU121" i="7"/>
  <c r="AO122" i="7"/>
  <c r="AP122" i="7"/>
  <c r="AR122" i="7"/>
  <c r="AS122" i="7"/>
  <c r="AT122" i="7"/>
  <c r="AU122" i="7"/>
  <c r="AO123" i="7"/>
  <c r="AP123" i="7"/>
  <c r="AR123" i="7"/>
  <c r="AS123" i="7"/>
  <c r="AT123" i="7"/>
  <c r="AU123" i="7"/>
  <c r="AO124" i="7"/>
  <c r="AP124" i="7"/>
  <c r="AR124" i="7"/>
  <c r="AS124" i="7"/>
  <c r="AT124" i="7"/>
  <c r="AU124" i="7"/>
  <c r="AO125" i="7"/>
  <c r="AP125" i="7"/>
  <c r="AR125" i="7"/>
  <c r="AS125" i="7"/>
  <c r="AT125" i="7"/>
  <c r="AU125" i="7"/>
  <c r="AO126" i="7"/>
  <c r="AP126" i="7"/>
  <c r="AR126" i="7"/>
  <c r="AS126" i="7"/>
  <c r="AT126" i="7"/>
  <c r="AU126" i="7"/>
  <c r="AO127" i="7"/>
  <c r="AP127" i="7"/>
  <c r="AR127" i="7"/>
  <c r="AS127" i="7"/>
  <c r="AT127" i="7"/>
  <c r="AU127" i="7"/>
  <c r="AO128" i="7"/>
  <c r="AP128" i="7"/>
  <c r="AR128" i="7"/>
  <c r="AS128" i="7"/>
  <c r="AT128" i="7"/>
  <c r="AU128" i="7"/>
  <c r="AO129" i="7"/>
  <c r="AP129" i="7"/>
  <c r="AR129" i="7"/>
  <c r="AS129" i="7"/>
  <c r="AT129" i="7"/>
  <c r="AU129" i="7"/>
  <c r="AO130" i="7"/>
  <c r="AP130" i="7"/>
  <c r="AR130" i="7"/>
  <c r="AS130" i="7"/>
  <c r="AT130" i="7"/>
  <c r="AU130" i="7"/>
  <c r="AO131" i="7"/>
  <c r="AP131" i="7"/>
  <c r="AR131" i="7"/>
  <c r="AS131" i="7"/>
  <c r="AT131" i="7"/>
  <c r="AU131" i="7"/>
  <c r="AO132" i="7"/>
  <c r="AP132" i="7"/>
  <c r="AR132" i="7"/>
  <c r="AS132" i="7"/>
  <c r="AT132" i="7"/>
  <c r="AU132" i="7"/>
  <c r="AO133" i="7"/>
  <c r="AP133" i="7"/>
  <c r="AR133" i="7"/>
  <c r="AS133" i="7"/>
  <c r="AT133" i="7"/>
  <c r="AU133" i="7"/>
  <c r="AO134" i="7"/>
  <c r="AP134" i="7"/>
  <c r="AR134" i="7"/>
  <c r="AS134" i="7"/>
  <c r="AT134" i="7"/>
  <c r="AU134" i="7"/>
  <c r="AO135" i="7"/>
  <c r="AP135" i="7"/>
  <c r="AR135" i="7"/>
  <c r="AS135" i="7"/>
  <c r="AT135" i="7"/>
  <c r="AU135" i="7"/>
  <c r="AO136" i="7"/>
  <c r="AP136" i="7"/>
  <c r="AR136" i="7"/>
  <c r="AS136" i="7"/>
  <c r="AT136" i="7"/>
  <c r="AU136" i="7"/>
  <c r="AO137" i="7"/>
  <c r="AP137" i="7"/>
  <c r="AR137" i="7"/>
  <c r="AS137" i="7"/>
  <c r="AT137" i="7"/>
  <c r="AU137" i="7"/>
  <c r="AO138" i="7"/>
  <c r="AP138" i="7"/>
  <c r="AR138" i="7"/>
  <c r="AS138" i="7"/>
  <c r="AT138" i="7"/>
  <c r="AU138" i="7"/>
  <c r="AO139" i="7"/>
  <c r="AP139" i="7"/>
  <c r="AR139" i="7"/>
  <c r="AS139" i="7"/>
  <c r="AT139" i="7"/>
  <c r="AU139" i="7"/>
  <c r="AO140" i="7"/>
  <c r="AP140" i="7"/>
  <c r="AR140" i="7"/>
  <c r="AS140" i="7"/>
  <c r="AT140" i="7"/>
  <c r="AU140" i="7"/>
  <c r="AO141" i="7"/>
  <c r="AP141" i="7"/>
  <c r="AR141" i="7"/>
  <c r="AS141" i="7"/>
  <c r="AT141" i="7"/>
  <c r="AU141" i="7"/>
  <c r="AO142" i="7"/>
  <c r="AP142" i="7"/>
  <c r="AR142" i="7"/>
  <c r="AS142" i="7"/>
  <c r="AT142" i="7"/>
  <c r="AU142" i="7"/>
  <c r="AO143" i="7"/>
  <c r="AP143" i="7"/>
  <c r="AR143" i="7"/>
  <c r="AS143" i="7"/>
  <c r="AT143" i="7"/>
  <c r="AU143" i="7"/>
  <c r="AO144" i="7"/>
  <c r="AP144" i="7"/>
  <c r="AR144" i="7"/>
  <c r="AS144" i="7"/>
  <c r="AT144" i="7"/>
  <c r="AU144" i="7"/>
  <c r="AO145" i="7"/>
  <c r="AP145" i="7"/>
  <c r="AR145" i="7"/>
  <c r="AS145" i="7"/>
  <c r="AT145" i="7"/>
  <c r="AU145" i="7"/>
  <c r="AO146" i="7"/>
  <c r="AP146" i="7"/>
  <c r="AR146" i="7"/>
  <c r="AS146" i="7"/>
  <c r="AT146" i="7"/>
  <c r="AU146" i="7"/>
  <c r="AO147" i="7"/>
  <c r="AP147" i="7"/>
  <c r="AQ147" i="7"/>
  <c r="AR147" i="7"/>
  <c r="AS147" i="7"/>
  <c r="AT147" i="7"/>
  <c r="AU147" i="7"/>
  <c r="AO148" i="7"/>
  <c r="AP148" i="7"/>
  <c r="AR148" i="7"/>
  <c r="AS148" i="7"/>
  <c r="AT148" i="7"/>
  <c r="AU148" i="7"/>
  <c r="AO149" i="7"/>
  <c r="AP149" i="7"/>
  <c r="AR149" i="7"/>
  <c r="AS149" i="7"/>
  <c r="AT149" i="7"/>
  <c r="AU149" i="7"/>
  <c r="AO150" i="7"/>
  <c r="AP150" i="7"/>
  <c r="AR150" i="7"/>
  <c r="AS150" i="7"/>
  <c r="AT150" i="7"/>
  <c r="AU150" i="7"/>
  <c r="AO151" i="7"/>
  <c r="AP151" i="7"/>
  <c r="AR151" i="7"/>
  <c r="AS151" i="7"/>
  <c r="AT151" i="7"/>
  <c r="AU151" i="7"/>
  <c r="AO152" i="7"/>
  <c r="AP152" i="7"/>
  <c r="AR152" i="7"/>
  <c r="AS152" i="7"/>
  <c r="AT152" i="7"/>
  <c r="AU152" i="7"/>
  <c r="AO153" i="7"/>
  <c r="AP153" i="7"/>
  <c r="AR153" i="7"/>
  <c r="AS153" i="7"/>
  <c r="AT153" i="7"/>
  <c r="AU153" i="7"/>
  <c r="AO154" i="7"/>
  <c r="AP154" i="7"/>
  <c r="AR154" i="7"/>
  <c r="AS154" i="7"/>
  <c r="AT154" i="7"/>
  <c r="AU154" i="7"/>
  <c r="AO155" i="7"/>
  <c r="AP155" i="7"/>
  <c r="AR155" i="7"/>
  <c r="AS155" i="7"/>
  <c r="AT155" i="7"/>
  <c r="AU155" i="7"/>
  <c r="AO156" i="7"/>
  <c r="AP156" i="7"/>
  <c r="AR156" i="7"/>
  <c r="AS156" i="7"/>
  <c r="AT156" i="7"/>
  <c r="AU156" i="7"/>
  <c r="AO157" i="7"/>
  <c r="AP157" i="7"/>
  <c r="AR157" i="7"/>
  <c r="AS157" i="7"/>
  <c r="AT157" i="7"/>
  <c r="AU157" i="7"/>
  <c r="AO158" i="7"/>
  <c r="AP158" i="7"/>
  <c r="AR158" i="7"/>
  <c r="AS158" i="7"/>
  <c r="AT158" i="7"/>
  <c r="AU158" i="7"/>
  <c r="AO159" i="7"/>
  <c r="AP159" i="7"/>
  <c r="AR159" i="7"/>
  <c r="AS159" i="7"/>
  <c r="AT159" i="7"/>
  <c r="AU159" i="7"/>
  <c r="AO160" i="7"/>
  <c r="AP160" i="7"/>
  <c r="AR160" i="7"/>
  <c r="AS160" i="7"/>
  <c r="AT160" i="7"/>
  <c r="AU160" i="7"/>
  <c r="AO161" i="7"/>
  <c r="AP161" i="7"/>
  <c r="AR161" i="7"/>
  <c r="AS161" i="7"/>
  <c r="AT161" i="7"/>
  <c r="AU161" i="7"/>
  <c r="AO162" i="7"/>
  <c r="AP162" i="7"/>
  <c r="AR162" i="7"/>
  <c r="AS162" i="7"/>
  <c r="AT162" i="7"/>
  <c r="AU162" i="7"/>
  <c r="AO163" i="7"/>
  <c r="AP163" i="7"/>
  <c r="AR163" i="7"/>
  <c r="AS163" i="7"/>
  <c r="AT163" i="7"/>
  <c r="AU163" i="7"/>
  <c r="AO164" i="7"/>
  <c r="AP164" i="7"/>
  <c r="AR164" i="7"/>
  <c r="AS164" i="7"/>
  <c r="AT164" i="7"/>
  <c r="AU164" i="7"/>
  <c r="AO165" i="7"/>
  <c r="AP165" i="7"/>
  <c r="AR165" i="7"/>
  <c r="AS165" i="7"/>
  <c r="AT165" i="7"/>
  <c r="AU165" i="7"/>
  <c r="AO166" i="7"/>
  <c r="AP166" i="7"/>
  <c r="AR166" i="7"/>
  <c r="AS166" i="7"/>
  <c r="AT166" i="7"/>
  <c r="AU166" i="7"/>
  <c r="AO167" i="7"/>
  <c r="AP167" i="7"/>
  <c r="AR167" i="7"/>
  <c r="AS167" i="7"/>
  <c r="AT167" i="7"/>
  <c r="AU167" i="7"/>
  <c r="AO168" i="7"/>
  <c r="AP168" i="7"/>
  <c r="AR168" i="7"/>
  <c r="AS168" i="7"/>
  <c r="AT168" i="7"/>
  <c r="AU168" i="7"/>
  <c r="AO169" i="7"/>
  <c r="AP169" i="7"/>
  <c r="AR169" i="7"/>
  <c r="AS169" i="7"/>
  <c r="AT169" i="7"/>
  <c r="AU169" i="7"/>
  <c r="AO170" i="7"/>
  <c r="AP170" i="7"/>
  <c r="AR170" i="7"/>
  <c r="AS170" i="7"/>
  <c r="AT170" i="7"/>
  <c r="AU170" i="7"/>
  <c r="AO171" i="7"/>
  <c r="AP171" i="7"/>
  <c r="AR171" i="7"/>
  <c r="AS171" i="7"/>
  <c r="AT171" i="7"/>
  <c r="AU171" i="7"/>
  <c r="AO172" i="7"/>
  <c r="AP172" i="7"/>
  <c r="AR172" i="7"/>
  <c r="AS172" i="7"/>
  <c r="AT172" i="7"/>
  <c r="AU172" i="7"/>
  <c r="AO173" i="7"/>
  <c r="AP173" i="7"/>
  <c r="AR173" i="7"/>
  <c r="AS173" i="7"/>
  <c r="AT173" i="7"/>
  <c r="AU173" i="7"/>
  <c r="AO174" i="7"/>
  <c r="AP174" i="7"/>
  <c r="AR174" i="7"/>
  <c r="AS174" i="7"/>
  <c r="AT174" i="7"/>
  <c r="AU174" i="7"/>
  <c r="AO175" i="7"/>
  <c r="AP175" i="7"/>
  <c r="AR175" i="7"/>
  <c r="AS175" i="7"/>
  <c r="AT175" i="7"/>
  <c r="AU175" i="7"/>
  <c r="AO176" i="7"/>
  <c r="AP176" i="7"/>
  <c r="AR176" i="7"/>
  <c r="AS176" i="7"/>
  <c r="AT176" i="7"/>
  <c r="AU176" i="7"/>
  <c r="AO177" i="7"/>
  <c r="AP177" i="7"/>
  <c r="AR177" i="7"/>
  <c r="AS177" i="7"/>
  <c r="AT177" i="7"/>
  <c r="AU177" i="7"/>
  <c r="AO178" i="7"/>
  <c r="AP178" i="7"/>
  <c r="AR178" i="7"/>
  <c r="AS178" i="7"/>
  <c r="AT178" i="7"/>
  <c r="AU178" i="7"/>
  <c r="AO179" i="7"/>
  <c r="AP179" i="7"/>
  <c r="AR179" i="7"/>
  <c r="AS179" i="7"/>
  <c r="AT179" i="7"/>
  <c r="AU179" i="7"/>
  <c r="AO180" i="7"/>
  <c r="AP180" i="7"/>
  <c r="AR180" i="7"/>
  <c r="AS180" i="7"/>
  <c r="AT180" i="7"/>
  <c r="AU180" i="7"/>
  <c r="AO181" i="7"/>
  <c r="AP181" i="7"/>
  <c r="AR181" i="7"/>
  <c r="AS181" i="7"/>
  <c r="AT181" i="7"/>
  <c r="AU181" i="7"/>
  <c r="AO182" i="7"/>
  <c r="AP182" i="7"/>
  <c r="AR182" i="7"/>
  <c r="AS182" i="7"/>
  <c r="AT182" i="7"/>
  <c r="AU182" i="7"/>
  <c r="AO183" i="7"/>
  <c r="AP183" i="7"/>
  <c r="AR183" i="7"/>
  <c r="AS183" i="7"/>
  <c r="AT183" i="7"/>
  <c r="AU183" i="7"/>
  <c r="AO184" i="7"/>
  <c r="AP184" i="7"/>
  <c r="AR184" i="7"/>
  <c r="AS184" i="7"/>
  <c r="AT184" i="7"/>
  <c r="AU184" i="7"/>
  <c r="AO185" i="7"/>
  <c r="AP185" i="7"/>
  <c r="AR185" i="7"/>
  <c r="AS185" i="7"/>
  <c r="AT185" i="7"/>
  <c r="AU185" i="7"/>
  <c r="AO186" i="7"/>
  <c r="AP186" i="7"/>
  <c r="AR186" i="7"/>
  <c r="AS186" i="7"/>
  <c r="AT186" i="7"/>
  <c r="AU186" i="7"/>
  <c r="AO187" i="7"/>
  <c r="AP187" i="7"/>
  <c r="AR187" i="7"/>
  <c r="AS187" i="7"/>
  <c r="AT187" i="7"/>
  <c r="AU187" i="7"/>
  <c r="AO188" i="7"/>
  <c r="AP188" i="7"/>
  <c r="AR188" i="7"/>
  <c r="AS188" i="7"/>
  <c r="AT188" i="7"/>
  <c r="AU188" i="7"/>
  <c r="AO189" i="7"/>
  <c r="AP189" i="7"/>
  <c r="AR189" i="7"/>
  <c r="AS189" i="7"/>
  <c r="AT189" i="7"/>
  <c r="AU189" i="7"/>
  <c r="AO190" i="7"/>
  <c r="AP190" i="7"/>
  <c r="AR190" i="7"/>
  <c r="AS190" i="7"/>
  <c r="AT190" i="7"/>
  <c r="AU190" i="7"/>
  <c r="AO191" i="7"/>
  <c r="AP191" i="7"/>
  <c r="AR191" i="7"/>
  <c r="AS191" i="7"/>
  <c r="AT191" i="7"/>
  <c r="AU191" i="7"/>
  <c r="AO192" i="7"/>
  <c r="AP192" i="7"/>
  <c r="AR192" i="7"/>
  <c r="AS192" i="7"/>
  <c r="AT192" i="7"/>
  <c r="AU192" i="7"/>
  <c r="AO193" i="7"/>
  <c r="AP193" i="7"/>
  <c r="AR193" i="7"/>
  <c r="AS193" i="7"/>
  <c r="AT193" i="7"/>
  <c r="AU193" i="7"/>
  <c r="AO194" i="7"/>
  <c r="AP194" i="7"/>
  <c r="AR194" i="7"/>
  <c r="AS194" i="7"/>
  <c r="AT194" i="7"/>
  <c r="AU194" i="7"/>
  <c r="AO195" i="7"/>
  <c r="AP195" i="7"/>
  <c r="AR195" i="7"/>
  <c r="AS195" i="7"/>
  <c r="AT195" i="7"/>
  <c r="AU195" i="7"/>
  <c r="AO196" i="7"/>
  <c r="AP196" i="7"/>
  <c r="AR196" i="7"/>
  <c r="AS196" i="7"/>
  <c r="AT196" i="7"/>
  <c r="AU196" i="7"/>
  <c r="AO197" i="7"/>
  <c r="AP197" i="7"/>
  <c r="AR197" i="7"/>
  <c r="AS197" i="7"/>
  <c r="AT197" i="7"/>
  <c r="AU197" i="7"/>
  <c r="AO198" i="7"/>
  <c r="AP198" i="7"/>
  <c r="AR198" i="7"/>
  <c r="AS198" i="7"/>
  <c r="AT198" i="7"/>
  <c r="AU198" i="7"/>
  <c r="AO199" i="7"/>
  <c r="AP199" i="7"/>
  <c r="AR199" i="7"/>
  <c r="AS199" i="7"/>
  <c r="AT199" i="7"/>
  <c r="AU199" i="7"/>
  <c r="AO200" i="7"/>
  <c r="AP200" i="7"/>
  <c r="AR200" i="7"/>
  <c r="AS200" i="7"/>
  <c r="AT200" i="7"/>
  <c r="AU200" i="7"/>
  <c r="AO201" i="7"/>
  <c r="AP201" i="7"/>
  <c r="AR201" i="7"/>
  <c r="AS201" i="7"/>
  <c r="AT201" i="7"/>
  <c r="AU201" i="7"/>
  <c r="AO202" i="7"/>
  <c r="AP202" i="7"/>
  <c r="AR202" i="7"/>
  <c r="AS202" i="7"/>
  <c r="AT202" i="7"/>
  <c r="AU202" i="7"/>
  <c r="AO203" i="7"/>
  <c r="AP203" i="7"/>
  <c r="AR203" i="7"/>
  <c r="AS203" i="7"/>
  <c r="AT203" i="7"/>
  <c r="AU203" i="7"/>
  <c r="AO204" i="7"/>
  <c r="AP204" i="7"/>
  <c r="AR204" i="7"/>
  <c r="AS204" i="7"/>
  <c r="AT204" i="7"/>
  <c r="AU204" i="7"/>
  <c r="AO205" i="7"/>
  <c r="AP205" i="7"/>
  <c r="AR205" i="7"/>
  <c r="AS205" i="7"/>
  <c r="AT205" i="7"/>
  <c r="AU205" i="7"/>
  <c r="AO206" i="7"/>
  <c r="AP206" i="7"/>
  <c r="AR206" i="7"/>
  <c r="AS206" i="7"/>
  <c r="AT206" i="7"/>
  <c r="AU206" i="7"/>
  <c r="AO207" i="7"/>
  <c r="AP207" i="7"/>
  <c r="AR207" i="7"/>
  <c r="AS207" i="7"/>
  <c r="AT207" i="7"/>
  <c r="AU207" i="7"/>
  <c r="AO208" i="7"/>
  <c r="AP208" i="7"/>
  <c r="AR208" i="7"/>
  <c r="AS208" i="7"/>
  <c r="AT208" i="7"/>
  <c r="AU208" i="7"/>
  <c r="AO209" i="7"/>
  <c r="AP209" i="7"/>
  <c r="AR209" i="7"/>
  <c r="AS209" i="7"/>
  <c r="AT209" i="7"/>
  <c r="AU209" i="7"/>
  <c r="AO210" i="7"/>
  <c r="AP210" i="7"/>
  <c r="AR210" i="7"/>
  <c r="AS210" i="7"/>
  <c r="AT210" i="7"/>
  <c r="AU210" i="7"/>
  <c r="AO211" i="7"/>
  <c r="AP211" i="7"/>
  <c r="AR211" i="7"/>
  <c r="AS211" i="7"/>
  <c r="AT211" i="7"/>
  <c r="AU211" i="7"/>
  <c r="AO212" i="7"/>
  <c r="AP212" i="7"/>
  <c r="AR212" i="7"/>
  <c r="AS212" i="7"/>
  <c r="AT212" i="7"/>
  <c r="AU212" i="7"/>
  <c r="AO213" i="7"/>
  <c r="AP213" i="7"/>
  <c r="AR213" i="7"/>
  <c r="AS213" i="7"/>
  <c r="AT213" i="7"/>
  <c r="AU213" i="7"/>
  <c r="AO214" i="7"/>
  <c r="AP214" i="7"/>
  <c r="AR214" i="7"/>
  <c r="AS214" i="7"/>
  <c r="AT214" i="7"/>
  <c r="AU214" i="7"/>
  <c r="AO215" i="7"/>
  <c r="AP215" i="7"/>
  <c r="AR215" i="7"/>
  <c r="AS215" i="7"/>
  <c r="AT215" i="7"/>
  <c r="AU215" i="7"/>
  <c r="AO216" i="7"/>
  <c r="AP216" i="7"/>
  <c r="AR216" i="7"/>
  <c r="AS216" i="7"/>
  <c r="AT216" i="7"/>
  <c r="AU216" i="7"/>
  <c r="AO217" i="7"/>
  <c r="AP217" i="7"/>
  <c r="AQ217" i="7"/>
  <c r="AR217" i="7"/>
  <c r="AS217" i="7"/>
  <c r="AT217" i="7"/>
  <c r="AU217" i="7"/>
  <c r="AO218" i="7"/>
  <c r="AP218" i="7"/>
  <c r="AR218" i="7"/>
  <c r="AS218" i="7"/>
  <c r="AT218" i="7"/>
  <c r="AU218" i="7"/>
  <c r="AO219" i="7"/>
  <c r="AP219" i="7"/>
  <c r="AR219" i="7"/>
  <c r="AS219" i="7"/>
  <c r="AT219" i="7"/>
  <c r="AU219" i="7"/>
  <c r="AO220" i="7"/>
  <c r="AP220" i="7"/>
  <c r="AR220" i="7"/>
  <c r="AS220" i="7"/>
  <c r="AT220" i="7"/>
  <c r="AU220" i="7"/>
  <c r="AO221" i="7"/>
  <c r="AP221" i="7"/>
  <c r="AR221" i="7"/>
  <c r="AS221" i="7"/>
  <c r="AT221" i="7"/>
  <c r="AU221" i="7"/>
  <c r="AO222" i="7"/>
  <c r="AP222" i="7"/>
  <c r="AR222" i="7"/>
  <c r="AS222" i="7"/>
  <c r="AT222" i="7"/>
  <c r="AU222" i="7"/>
  <c r="AO223" i="7"/>
  <c r="AP223" i="7"/>
  <c r="AR223" i="7"/>
  <c r="AS223" i="7"/>
  <c r="AT223" i="7"/>
  <c r="AU223" i="7"/>
  <c r="AO224" i="7"/>
  <c r="AP224" i="7"/>
  <c r="AR224" i="7"/>
  <c r="AS224" i="7"/>
  <c r="AT224" i="7"/>
  <c r="AU224" i="7"/>
  <c r="AO225" i="7"/>
  <c r="AP225" i="7"/>
  <c r="AQ225" i="7"/>
  <c r="AR225" i="7"/>
  <c r="AS225" i="7"/>
  <c r="AT225" i="7"/>
  <c r="AU225" i="7"/>
  <c r="AO226" i="7"/>
  <c r="AP226" i="7"/>
  <c r="AR226" i="7"/>
  <c r="AS226" i="7"/>
  <c r="AT226" i="7"/>
  <c r="AU226" i="7"/>
  <c r="AO227" i="7"/>
  <c r="AP227" i="7"/>
  <c r="AR227" i="7"/>
  <c r="AS227" i="7"/>
  <c r="AT227" i="7"/>
  <c r="AU227" i="7"/>
  <c r="AO228" i="7"/>
  <c r="AP228" i="7"/>
  <c r="AR228" i="7"/>
  <c r="AS228" i="7"/>
  <c r="AT228" i="7"/>
  <c r="AU228" i="7"/>
  <c r="AO229" i="7"/>
  <c r="AP229" i="7"/>
  <c r="AR229" i="7"/>
  <c r="AS229" i="7"/>
  <c r="AT229" i="7"/>
  <c r="AU229" i="7"/>
  <c r="AO230" i="7"/>
  <c r="AP230" i="7"/>
  <c r="AR230" i="7"/>
  <c r="AS230" i="7"/>
  <c r="AT230" i="7"/>
  <c r="AU230" i="7"/>
  <c r="AO231" i="7"/>
  <c r="AP231" i="7"/>
  <c r="AR231" i="7"/>
  <c r="AS231" i="7"/>
  <c r="AT231" i="7"/>
  <c r="AU231" i="7"/>
  <c r="AO232" i="7"/>
  <c r="AP232" i="7"/>
  <c r="AR232" i="7"/>
  <c r="AS232" i="7"/>
  <c r="AT232" i="7"/>
  <c r="AU232" i="7"/>
  <c r="AO233" i="7"/>
  <c r="AP233" i="7"/>
  <c r="AR233" i="7"/>
  <c r="AS233" i="7"/>
  <c r="AT233" i="7"/>
  <c r="AU233" i="7"/>
  <c r="AO234" i="7"/>
  <c r="AP234" i="7"/>
  <c r="AR234" i="7"/>
  <c r="AS234" i="7"/>
  <c r="AT234" i="7"/>
  <c r="AU234" i="7"/>
  <c r="AO235" i="7"/>
  <c r="AP235" i="7"/>
  <c r="AR235" i="7"/>
  <c r="AS235" i="7"/>
  <c r="AT235" i="7"/>
  <c r="AU235" i="7"/>
  <c r="AO236" i="7"/>
  <c r="AP236" i="7"/>
  <c r="AR236" i="7"/>
  <c r="AS236" i="7"/>
  <c r="AT236" i="7"/>
  <c r="AU236" i="7"/>
  <c r="AO237" i="7"/>
  <c r="AP237" i="7"/>
  <c r="AR237" i="7"/>
  <c r="AS237" i="7"/>
  <c r="AT237" i="7"/>
  <c r="AU237" i="7"/>
  <c r="AO238" i="7"/>
  <c r="AP238" i="7"/>
  <c r="AR238" i="7"/>
  <c r="AS238" i="7"/>
  <c r="AT238" i="7"/>
  <c r="AU238" i="7"/>
  <c r="AO239" i="7"/>
  <c r="AP239" i="7"/>
  <c r="AR239" i="7"/>
  <c r="AS239" i="7"/>
  <c r="AT239" i="7"/>
  <c r="AU239" i="7"/>
  <c r="AO240" i="7"/>
  <c r="AP240" i="7"/>
  <c r="AR240" i="7"/>
  <c r="AS240" i="7"/>
  <c r="AT240" i="7"/>
  <c r="AU240" i="7"/>
  <c r="AO241" i="7"/>
  <c r="AP241" i="7"/>
  <c r="AR241" i="7"/>
  <c r="AS241" i="7"/>
  <c r="AT241" i="7"/>
  <c r="AU241" i="7"/>
  <c r="AO242" i="7"/>
  <c r="AP242" i="7"/>
  <c r="AR242" i="7"/>
  <c r="AS242" i="7"/>
  <c r="AT242" i="7"/>
  <c r="AU242" i="7"/>
  <c r="AO243" i="7"/>
  <c r="AP243" i="7"/>
  <c r="AQ243" i="7"/>
  <c r="AR243" i="7"/>
  <c r="AS243" i="7"/>
  <c r="AT243" i="7"/>
  <c r="AU243" i="7"/>
  <c r="AO244" i="7"/>
  <c r="AP244" i="7"/>
  <c r="AR244" i="7"/>
  <c r="AS244" i="7"/>
  <c r="AT244" i="7"/>
  <c r="AU244" i="7"/>
  <c r="AO245" i="7"/>
  <c r="AP245" i="7"/>
  <c r="AR245" i="7"/>
  <c r="AS245" i="7"/>
  <c r="AT245" i="7"/>
  <c r="AU245" i="7"/>
  <c r="AO246" i="7"/>
  <c r="AP246" i="7"/>
  <c r="AR246" i="7"/>
  <c r="AS246" i="7"/>
  <c r="AT246" i="7"/>
  <c r="AU246" i="7"/>
  <c r="AO247" i="7"/>
  <c r="AP247" i="7"/>
  <c r="AQ247" i="7"/>
  <c r="AR247" i="7"/>
  <c r="AS247" i="7"/>
  <c r="AT247" i="7"/>
  <c r="AU247" i="7"/>
  <c r="AO248" i="7"/>
  <c r="AP248" i="7"/>
  <c r="AR248" i="7"/>
  <c r="AS248" i="7"/>
  <c r="AT248" i="7"/>
  <c r="AU248" i="7"/>
  <c r="AO249" i="7"/>
  <c r="AP249" i="7"/>
  <c r="AR249" i="7"/>
  <c r="AS249" i="7"/>
  <c r="AT249" i="7"/>
  <c r="AU249" i="7"/>
  <c r="AO250" i="7"/>
  <c r="AP250" i="7"/>
  <c r="AR250" i="7"/>
  <c r="AS250" i="7"/>
  <c r="AT250" i="7"/>
  <c r="AU250" i="7"/>
  <c r="AO251" i="7"/>
  <c r="AP251" i="7"/>
  <c r="AR251" i="7"/>
  <c r="AS251" i="7"/>
  <c r="AT251" i="7"/>
  <c r="AU251" i="7"/>
  <c r="AO252" i="7"/>
  <c r="AP252" i="7"/>
  <c r="AR252" i="7"/>
  <c r="AS252" i="7"/>
  <c r="AT252" i="7"/>
  <c r="AU252" i="7"/>
  <c r="AO253" i="7"/>
  <c r="AP253" i="7"/>
  <c r="AR253" i="7"/>
  <c r="AS253" i="7"/>
  <c r="AT253" i="7"/>
  <c r="AU253" i="7"/>
  <c r="AO254" i="7"/>
  <c r="AP254" i="7"/>
  <c r="AR254" i="7"/>
  <c r="AS254" i="7"/>
  <c r="AT254" i="7"/>
  <c r="AU254" i="7"/>
  <c r="AO255" i="7"/>
  <c r="AP255" i="7"/>
  <c r="AR255" i="7"/>
  <c r="AS255" i="7"/>
  <c r="AT255" i="7"/>
  <c r="AU255" i="7"/>
  <c r="AO256" i="7"/>
  <c r="AP256" i="7"/>
  <c r="AR256" i="7"/>
  <c r="AS256" i="7"/>
  <c r="AT256" i="7"/>
  <c r="AU256" i="7"/>
  <c r="AO257" i="7"/>
  <c r="AP257" i="7"/>
  <c r="AR257" i="7"/>
  <c r="AS257" i="7"/>
  <c r="AT257" i="7"/>
  <c r="AU257" i="7"/>
  <c r="AO258" i="7"/>
  <c r="AP258" i="7"/>
  <c r="AR258" i="7"/>
  <c r="AS258" i="7"/>
  <c r="AT258" i="7"/>
  <c r="AU258" i="7"/>
  <c r="AO259" i="7"/>
  <c r="AP259" i="7"/>
  <c r="AR259" i="7"/>
  <c r="AS259" i="7"/>
  <c r="AT259" i="7"/>
  <c r="AU259" i="7"/>
  <c r="AO260" i="7"/>
  <c r="AP260" i="7"/>
  <c r="AR260" i="7"/>
  <c r="AS260" i="7"/>
  <c r="AT260" i="7"/>
  <c r="AU260" i="7"/>
  <c r="AO261" i="7"/>
  <c r="AP261" i="7"/>
  <c r="AR261" i="7"/>
  <c r="AS261" i="7"/>
  <c r="AT261" i="7"/>
  <c r="AU261" i="7"/>
  <c r="AO262" i="7"/>
  <c r="AP262" i="7"/>
  <c r="AR262" i="7"/>
  <c r="AS262" i="7"/>
  <c r="AT262" i="7"/>
  <c r="AU262" i="7"/>
  <c r="AO263" i="7"/>
  <c r="AP263" i="7"/>
  <c r="AR263" i="7"/>
  <c r="AS263" i="7"/>
  <c r="AT263" i="7"/>
  <c r="AU263" i="7"/>
  <c r="AO264" i="7"/>
  <c r="AP264" i="7"/>
  <c r="AR264" i="7"/>
  <c r="AS264" i="7"/>
  <c r="AT264" i="7"/>
  <c r="AU264" i="7"/>
  <c r="AO265" i="7"/>
  <c r="AP265" i="7"/>
  <c r="AR265" i="7"/>
  <c r="AS265" i="7"/>
  <c r="AT265" i="7"/>
  <c r="AU265" i="7"/>
  <c r="AO266" i="7"/>
  <c r="AP266" i="7"/>
  <c r="AR266" i="7"/>
  <c r="AS266" i="7"/>
  <c r="AT266" i="7"/>
  <c r="AU266" i="7"/>
  <c r="AO267" i="7"/>
  <c r="AP267" i="7"/>
  <c r="AR267" i="7"/>
  <c r="AS267" i="7"/>
  <c r="AT267" i="7"/>
  <c r="AU267" i="7"/>
  <c r="AO268" i="7"/>
  <c r="AP268" i="7"/>
  <c r="AR268" i="7"/>
  <c r="AS268" i="7"/>
  <c r="AT268" i="7"/>
  <c r="AU268" i="7"/>
  <c r="AO269" i="7"/>
  <c r="AP269" i="7"/>
  <c r="AR269" i="7"/>
  <c r="AS269" i="7"/>
  <c r="AT269" i="7"/>
  <c r="AU269" i="7"/>
  <c r="AO270" i="7"/>
  <c r="AP270" i="7"/>
  <c r="AR270" i="7"/>
  <c r="AS270" i="7"/>
  <c r="AT270" i="7"/>
  <c r="AU270" i="7"/>
  <c r="AO271" i="7"/>
  <c r="AP271" i="7"/>
  <c r="AR271" i="7"/>
  <c r="AS271" i="7"/>
  <c r="AT271" i="7"/>
  <c r="AU271" i="7"/>
  <c r="AO272" i="7"/>
  <c r="AP272" i="7"/>
  <c r="AR272" i="7"/>
  <c r="AS272" i="7"/>
  <c r="AT272" i="7"/>
  <c r="AU272" i="7"/>
  <c r="AO273" i="7"/>
  <c r="AP273" i="7"/>
  <c r="AQ273" i="7"/>
  <c r="AR273" i="7"/>
  <c r="AS273" i="7"/>
  <c r="AT273" i="7"/>
  <c r="AU273" i="7"/>
  <c r="AO274" i="7"/>
  <c r="AP274" i="7"/>
  <c r="AR274" i="7"/>
  <c r="AS274" i="7"/>
  <c r="AT274" i="7"/>
  <c r="AU274" i="7"/>
  <c r="AO275" i="7"/>
  <c r="AP275" i="7"/>
  <c r="AR275" i="7"/>
  <c r="AS275" i="7"/>
  <c r="AT275" i="7"/>
  <c r="AU275" i="7"/>
  <c r="AO276" i="7"/>
  <c r="AP276" i="7"/>
  <c r="AR276" i="7"/>
  <c r="AS276" i="7"/>
  <c r="AT276" i="7"/>
  <c r="AU276" i="7"/>
  <c r="AO277" i="7"/>
  <c r="AP277" i="7"/>
  <c r="AR277" i="7"/>
  <c r="AS277" i="7"/>
  <c r="AT277" i="7"/>
  <c r="AU277" i="7"/>
  <c r="AO278" i="7"/>
  <c r="AP278" i="7"/>
  <c r="AR278" i="7"/>
  <c r="AS278" i="7"/>
  <c r="AT278" i="7"/>
  <c r="AU278" i="7"/>
  <c r="AO279" i="7"/>
  <c r="AP279" i="7"/>
  <c r="AR279" i="7"/>
  <c r="AS279" i="7"/>
  <c r="AT279" i="7"/>
  <c r="AU279" i="7"/>
  <c r="AO280" i="7"/>
  <c r="AP280" i="7"/>
  <c r="AR280" i="7"/>
  <c r="AS280" i="7"/>
  <c r="AT280" i="7"/>
  <c r="AU280" i="7"/>
  <c r="AO281" i="7"/>
  <c r="AP281" i="7"/>
  <c r="AR281" i="7"/>
  <c r="AS281" i="7"/>
  <c r="AT281" i="7"/>
  <c r="AU281" i="7"/>
  <c r="AO282" i="7"/>
  <c r="AP282" i="7"/>
  <c r="AR282" i="7"/>
  <c r="AS282" i="7"/>
  <c r="AT282" i="7"/>
  <c r="AU282" i="7"/>
  <c r="AO283" i="7"/>
  <c r="AP283" i="7"/>
  <c r="AR283" i="7"/>
  <c r="AS283" i="7"/>
  <c r="AT283" i="7"/>
  <c r="AU283" i="7"/>
  <c r="AO284" i="7"/>
  <c r="AP284" i="7"/>
  <c r="AR284" i="7"/>
  <c r="AS284" i="7"/>
  <c r="AT284" i="7"/>
  <c r="AU284" i="7"/>
  <c r="AO285" i="7"/>
  <c r="AP285" i="7"/>
  <c r="AR285" i="7"/>
  <c r="AS285" i="7"/>
  <c r="AT285" i="7"/>
  <c r="AU285" i="7"/>
  <c r="AO286" i="7"/>
  <c r="AP286" i="7"/>
  <c r="AR286" i="7"/>
  <c r="AS286" i="7"/>
  <c r="AT286" i="7"/>
  <c r="AU286" i="7"/>
  <c r="AO287" i="7"/>
  <c r="AP287" i="7"/>
  <c r="AR287" i="7"/>
  <c r="AS287" i="7"/>
  <c r="AT287" i="7"/>
  <c r="AU287" i="7"/>
  <c r="AO288" i="7"/>
  <c r="AP288" i="7"/>
  <c r="AR288" i="7"/>
  <c r="AS288" i="7"/>
  <c r="AT288" i="7"/>
  <c r="AU288" i="7"/>
  <c r="AO289" i="7"/>
  <c r="AP289" i="7"/>
  <c r="AR289" i="7"/>
  <c r="AS289" i="7"/>
  <c r="AT289" i="7"/>
  <c r="AU289" i="7"/>
  <c r="AO290" i="7"/>
  <c r="AP290" i="7"/>
  <c r="AR290" i="7"/>
  <c r="AS290" i="7"/>
  <c r="AT290" i="7"/>
  <c r="AU290" i="7"/>
  <c r="AO291" i="7"/>
  <c r="AP291" i="7"/>
  <c r="AR291" i="7"/>
  <c r="AS291" i="7"/>
  <c r="AT291" i="7"/>
  <c r="AU291" i="7"/>
  <c r="AO292" i="7"/>
  <c r="AP292" i="7"/>
  <c r="AR292" i="7"/>
  <c r="AS292" i="7"/>
  <c r="AT292" i="7"/>
  <c r="AU292" i="7"/>
  <c r="AO293" i="7"/>
  <c r="AP293" i="7"/>
  <c r="AR293" i="7"/>
  <c r="AS293" i="7"/>
  <c r="AT293" i="7"/>
  <c r="AU293" i="7"/>
  <c r="AO294" i="7"/>
  <c r="AP294" i="7"/>
  <c r="AR294" i="7"/>
  <c r="AS294" i="7"/>
  <c r="AT294" i="7"/>
  <c r="AU294" i="7"/>
  <c r="AO295" i="7"/>
  <c r="AP295" i="7"/>
  <c r="AR295" i="7"/>
  <c r="AS295" i="7"/>
  <c r="AT295" i="7"/>
  <c r="AU295" i="7"/>
  <c r="AO296" i="7"/>
  <c r="AP296" i="7"/>
  <c r="AR296" i="7"/>
  <c r="AS296" i="7"/>
  <c r="AT296" i="7"/>
  <c r="AU296" i="7"/>
  <c r="AO297" i="7"/>
  <c r="AP297" i="7"/>
  <c r="AR297" i="7"/>
  <c r="AS297" i="7"/>
  <c r="AT297" i="7"/>
  <c r="AU297" i="7"/>
  <c r="AO298" i="7"/>
  <c r="AP298" i="7"/>
  <c r="AR298" i="7"/>
  <c r="AS298" i="7"/>
  <c r="AT298" i="7"/>
  <c r="AU298" i="7"/>
  <c r="AO299" i="7"/>
  <c r="AP299" i="7"/>
  <c r="AR299" i="7"/>
  <c r="AS299" i="7"/>
  <c r="AT299" i="7"/>
  <c r="AU299" i="7"/>
  <c r="AO300" i="7"/>
  <c r="AP300" i="7"/>
  <c r="AR300" i="7"/>
  <c r="AS300" i="7"/>
  <c r="AT300" i="7"/>
  <c r="AU300" i="7"/>
  <c r="AO301" i="7"/>
  <c r="AP301" i="7"/>
  <c r="AR301" i="7"/>
  <c r="AS301" i="7"/>
  <c r="AT301" i="7"/>
  <c r="AU301" i="7"/>
  <c r="AO302" i="7"/>
  <c r="AP302" i="7"/>
  <c r="AR302" i="7"/>
  <c r="AS302" i="7"/>
  <c r="AT302" i="7"/>
  <c r="AU302" i="7"/>
  <c r="AO303" i="7"/>
  <c r="AP303" i="7"/>
  <c r="AR303" i="7"/>
  <c r="AS303" i="7"/>
  <c r="AT303" i="7"/>
  <c r="AU303" i="7"/>
  <c r="AO304" i="7"/>
  <c r="AP304" i="7"/>
  <c r="AR304" i="7"/>
  <c r="AS304" i="7"/>
  <c r="AT304" i="7"/>
  <c r="AU304" i="7"/>
  <c r="AO305" i="7"/>
  <c r="AP305" i="7"/>
  <c r="AR305" i="7"/>
  <c r="AS305" i="7"/>
  <c r="AT305" i="7"/>
  <c r="AU305" i="7"/>
  <c r="AO306" i="7"/>
  <c r="AP306" i="7"/>
  <c r="AR306" i="7"/>
  <c r="AS306" i="7"/>
  <c r="AT306" i="7"/>
  <c r="AU306" i="7"/>
  <c r="AO307" i="7"/>
  <c r="AP307" i="7"/>
  <c r="AR307" i="7"/>
  <c r="AS307" i="7"/>
  <c r="AT307" i="7"/>
  <c r="AU307" i="7"/>
  <c r="AO308" i="7"/>
  <c r="AP308" i="7"/>
  <c r="AR308" i="7"/>
  <c r="AS308" i="7"/>
  <c r="AT308" i="7"/>
  <c r="AU308" i="7"/>
  <c r="AO309" i="7"/>
  <c r="AP309" i="7"/>
  <c r="AR309" i="7"/>
  <c r="AS309" i="7"/>
  <c r="AT309" i="7"/>
  <c r="AU309" i="7"/>
  <c r="AO310" i="7"/>
  <c r="AP310" i="7"/>
  <c r="AR310" i="7"/>
  <c r="AS310" i="7"/>
  <c r="AT310" i="7"/>
  <c r="AU310" i="7"/>
  <c r="AO311" i="7"/>
  <c r="AP311" i="7"/>
  <c r="AR311" i="7"/>
  <c r="AS311" i="7"/>
  <c r="AT311" i="7"/>
  <c r="AU311" i="7"/>
  <c r="AO312" i="7"/>
  <c r="AP312" i="7"/>
  <c r="AR312" i="7"/>
  <c r="AS312" i="7"/>
  <c r="AT312" i="7"/>
  <c r="AU312" i="7"/>
  <c r="AO313" i="7"/>
  <c r="AP313" i="7"/>
  <c r="AR313" i="7"/>
  <c r="AS313" i="7"/>
  <c r="AT313" i="7"/>
  <c r="AU313" i="7"/>
  <c r="AO314" i="7"/>
  <c r="AP314" i="7"/>
  <c r="AR314" i="7"/>
  <c r="AS314" i="7"/>
  <c r="AT314" i="7"/>
  <c r="AU314" i="7"/>
  <c r="AO315" i="7"/>
  <c r="AP315" i="7"/>
  <c r="AR315" i="7"/>
  <c r="AS315" i="7"/>
  <c r="AT315" i="7"/>
  <c r="AU315" i="7"/>
  <c r="AO316" i="7"/>
  <c r="AP316" i="7"/>
  <c r="AR316" i="7"/>
  <c r="AS316" i="7"/>
  <c r="AT316" i="7"/>
  <c r="AU316" i="7"/>
  <c r="AO317" i="7"/>
  <c r="AP317" i="7"/>
  <c r="AR317" i="7"/>
  <c r="AS317" i="7"/>
  <c r="AT317" i="7"/>
  <c r="AU317" i="7"/>
  <c r="AO318" i="7"/>
  <c r="AP318" i="7"/>
  <c r="AR318" i="7"/>
  <c r="AS318" i="7"/>
  <c r="AT318" i="7"/>
  <c r="AU318" i="7"/>
  <c r="AO319" i="7"/>
  <c r="AP319" i="7"/>
  <c r="AR319" i="7"/>
  <c r="AS319" i="7"/>
  <c r="AT319" i="7"/>
  <c r="AU319" i="7"/>
  <c r="AO320" i="7"/>
  <c r="AP320" i="7"/>
  <c r="AR320" i="7"/>
  <c r="AS320" i="7"/>
  <c r="AT320" i="7"/>
  <c r="AU320" i="7"/>
  <c r="AO321" i="7"/>
  <c r="AP321" i="7"/>
  <c r="AR321" i="7"/>
  <c r="AS321" i="7"/>
  <c r="AT321" i="7"/>
  <c r="AU321" i="7"/>
  <c r="AO322" i="7"/>
  <c r="AP322" i="7"/>
  <c r="AR322" i="7"/>
  <c r="AS322" i="7"/>
  <c r="AT322" i="7"/>
  <c r="AU322" i="7"/>
  <c r="AO323" i="7"/>
  <c r="AP323" i="7"/>
  <c r="AR323" i="7"/>
  <c r="AS323" i="7"/>
  <c r="AT323" i="7"/>
  <c r="AU323" i="7"/>
  <c r="AO324" i="7"/>
  <c r="AP324" i="7"/>
  <c r="AR324" i="7"/>
  <c r="AS324" i="7"/>
  <c r="AT324" i="7"/>
  <c r="AU324" i="7"/>
  <c r="AO325" i="7"/>
  <c r="AP325" i="7"/>
  <c r="AR325" i="7"/>
  <c r="AS325" i="7"/>
  <c r="AT325" i="7"/>
  <c r="AU325" i="7"/>
  <c r="AO326" i="7"/>
  <c r="AP326" i="7"/>
  <c r="AR326" i="7"/>
  <c r="AS326" i="7"/>
  <c r="AT326" i="7"/>
  <c r="AU326" i="7"/>
  <c r="AO327" i="7"/>
  <c r="AP327" i="7"/>
  <c r="AR327" i="7"/>
  <c r="AS327" i="7"/>
  <c r="AT327" i="7"/>
  <c r="AU327" i="7"/>
  <c r="AO328" i="7"/>
  <c r="AP328" i="7"/>
  <c r="AR328" i="7"/>
  <c r="AS328" i="7"/>
  <c r="AT328" i="7"/>
  <c r="AU328" i="7"/>
  <c r="AO329" i="7"/>
  <c r="AP329" i="7"/>
  <c r="AR329" i="7"/>
  <c r="AS329" i="7"/>
  <c r="AT329" i="7"/>
  <c r="AU329" i="7"/>
  <c r="AO330" i="7"/>
  <c r="AP330" i="7"/>
  <c r="AR330" i="7"/>
  <c r="AS330" i="7"/>
  <c r="AT330" i="7"/>
  <c r="AU330" i="7"/>
  <c r="AO331" i="7"/>
  <c r="AP331" i="7"/>
  <c r="AR331" i="7"/>
  <c r="AS331" i="7"/>
  <c r="AT331" i="7"/>
  <c r="AU331" i="7"/>
  <c r="AO332" i="7"/>
  <c r="AP332" i="7"/>
  <c r="AR332" i="7"/>
  <c r="AS332" i="7"/>
  <c r="AT332" i="7"/>
  <c r="AU332" i="7"/>
  <c r="AO333" i="7"/>
  <c r="AP333" i="7"/>
  <c r="AR333" i="7"/>
  <c r="AS333" i="7"/>
  <c r="AT333" i="7"/>
  <c r="AU333" i="7"/>
  <c r="AO334" i="7"/>
  <c r="AP334" i="7"/>
  <c r="AR334" i="7"/>
  <c r="AS334" i="7"/>
  <c r="AT334" i="7"/>
  <c r="AU334" i="7"/>
  <c r="AO335" i="7"/>
  <c r="AP335" i="7"/>
  <c r="AR335" i="7"/>
  <c r="AS335" i="7"/>
  <c r="AT335" i="7"/>
  <c r="AU335" i="7"/>
  <c r="AO336" i="7"/>
  <c r="AP336" i="7"/>
  <c r="AR336" i="7"/>
  <c r="AS336" i="7"/>
  <c r="AT336" i="7"/>
  <c r="AU336" i="7"/>
  <c r="AO337" i="7"/>
  <c r="AP337" i="7"/>
  <c r="AR337" i="7"/>
  <c r="AS337" i="7"/>
  <c r="AT337" i="7"/>
  <c r="AU337" i="7"/>
  <c r="AO338" i="7"/>
  <c r="AP338" i="7"/>
  <c r="AR338" i="7"/>
  <c r="AS338" i="7"/>
  <c r="AT338" i="7"/>
  <c r="AU338" i="7"/>
  <c r="AO339" i="7"/>
  <c r="AP339" i="7"/>
  <c r="AR339" i="7"/>
  <c r="AS339" i="7"/>
  <c r="AT339" i="7"/>
  <c r="AU339" i="7"/>
  <c r="AO340" i="7"/>
  <c r="AP340" i="7"/>
  <c r="AR340" i="7"/>
  <c r="AS340" i="7"/>
  <c r="AT340" i="7"/>
  <c r="AU340" i="7"/>
  <c r="AO341" i="7"/>
  <c r="AP341" i="7"/>
  <c r="AR341" i="7"/>
  <c r="AS341" i="7"/>
  <c r="AT341" i="7"/>
  <c r="AU341" i="7"/>
  <c r="AO342" i="7"/>
  <c r="AP342" i="7"/>
  <c r="AR342" i="7"/>
  <c r="AS342" i="7"/>
  <c r="AT342" i="7"/>
  <c r="AU342" i="7"/>
  <c r="AO343" i="7"/>
  <c r="AP343" i="7"/>
  <c r="AR343" i="7"/>
  <c r="AS343" i="7"/>
  <c r="AT343" i="7"/>
  <c r="AU343" i="7"/>
  <c r="AO344" i="7"/>
  <c r="AP344" i="7"/>
  <c r="AR344" i="7"/>
  <c r="AS344" i="7"/>
  <c r="AT344" i="7"/>
  <c r="AU344" i="7"/>
  <c r="AO345" i="7"/>
  <c r="AP345" i="7"/>
  <c r="AR345" i="7"/>
  <c r="AS345" i="7"/>
  <c r="AT345" i="7"/>
  <c r="AU345" i="7"/>
  <c r="AO346" i="7"/>
  <c r="AP346" i="7"/>
  <c r="AR346" i="7"/>
  <c r="AS346" i="7"/>
  <c r="AT346" i="7"/>
  <c r="AU346" i="7"/>
  <c r="AO347" i="7"/>
  <c r="AP347" i="7"/>
  <c r="AR347" i="7"/>
  <c r="AS347" i="7"/>
  <c r="AT347" i="7"/>
  <c r="AU347" i="7"/>
  <c r="AO348" i="7"/>
  <c r="AP348" i="7"/>
  <c r="AR348" i="7"/>
  <c r="AS348" i="7"/>
  <c r="AT348" i="7"/>
  <c r="AU348" i="7"/>
  <c r="AO349" i="7"/>
  <c r="AP349" i="7"/>
  <c r="AR349" i="7"/>
  <c r="AS349" i="7"/>
  <c r="AT349" i="7"/>
  <c r="AU349" i="7"/>
  <c r="AO350" i="7"/>
  <c r="AP350" i="7"/>
  <c r="AR350" i="7"/>
  <c r="AS350" i="7"/>
  <c r="AT350" i="7"/>
  <c r="AU350" i="7"/>
  <c r="AO351" i="7"/>
  <c r="AP351" i="7"/>
  <c r="AR351" i="7"/>
  <c r="AS351" i="7"/>
  <c r="AT351" i="7"/>
  <c r="AU351" i="7"/>
  <c r="AO352" i="7"/>
  <c r="AP352" i="7"/>
  <c r="AR352" i="7"/>
  <c r="AS352" i="7"/>
  <c r="AT352" i="7"/>
  <c r="AU352" i="7"/>
  <c r="AO353" i="7"/>
  <c r="AP353" i="7"/>
  <c r="AR353" i="7"/>
  <c r="AS353" i="7"/>
  <c r="AT353" i="7"/>
  <c r="AU353" i="7"/>
  <c r="AO354" i="7"/>
  <c r="AP354" i="7"/>
  <c r="AR354" i="7"/>
  <c r="AS354" i="7"/>
  <c r="AT354" i="7"/>
  <c r="AU354" i="7"/>
  <c r="AO355" i="7"/>
  <c r="AP355" i="7"/>
  <c r="AR355" i="7"/>
  <c r="AS355" i="7"/>
  <c r="AT355" i="7"/>
  <c r="AU355" i="7"/>
  <c r="AO356" i="7"/>
  <c r="AP356" i="7"/>
  <c r="AR356" i="7"/>
  <c r="AS356" i="7"/>
  <c r="AT356" i="7"/>
  <c r="AU356" i="7"/>
  <c r="AO357" i="7"/>
  <c r="AP357" i="7"/>
  <c r="AR357" i="7"/>
  <c r="AS357" i="7"/>
  <c r="AT357" i="7"/>
  <c r="AU357" i="7"/>
  <c r="AO358" i="7"/>
  <c r="AP358" i="7"/>
  <c r="AR358" i="7"/>
  <c r="AS358" i="7"/>
  <c r="AT358" i="7"/>
  <c r="AU358" i="7"/>
  <c r="AO359" i="7"/>
  <c r="AP359" i="7"/>
  <c r="AR359" i="7"/>
  <c r="AS359" i="7"/>
  <c r="AT359" i="7"/>
  <c r="AU359" i="7"/>
  <c r="AO360" i="7"/>
  <c r="AP360" i="7"/>
  <c r="AR360" i="7"/>
  <c r="AS360" i="7"/>
  <c r="AT360" i="7"/>
  <c r="AU360" i="7"/>
  <c r="AO361" i="7"/>
  <c r="AP361" i="7"/>
  <c r="AR361" i="7"/>
  <c r="AS361" i="7"/>
  <c r="AT361" i="7"/>
  <c r="AU361" i="7"/>
  <c r="AO362" i="7"/>
  <c r="AP362" i="7"/>
  <c r="AR362" i="7"/>
  <c r="AS362" i="7"/>
  <c r="AT362" i="7"/>
  <c r="AU362" i="7"/>
  <c r="AO363" i="7"/>
  <c r="AP363" i="7"/>
  <c r="AR363" i="7"/>
  <c r="AS363" i="7"/>
  <c r="AT363" i="7"/>
  <c r="AU363" i="7"/>
  <c r="AO364" i="7"/>
  <c r="AP364" i="7"/>
  <c r="AR364" i="7"/>
  <c r="AS364" i="7"/>
  <c r="AT364" i="7"/>
  <c r="AU364" i="7"/>
  <c r="AO365" i="7"/>
  <c r="AP365" i="7"/>
  <c r="AR365" i="7"/>
  <c r="AS365" i="7"/>
  <c r="AT365" i="7"/>
  <c r="AU365" i="7"/>
  <c r="AO366" i="7"/>
  <c r="AP366" i="7"/>
  <c r="AR366" i="7"/>
  <c r="AS366" i="7"/>
  <c r="AT366" i="7"/>
  <c r="AU366" i="7"/>
  <c r="AO367" i="7"/>
  <c r="AP367" i="7"/>
  <c r="AR367" i="7"/>
  <c r="AS367" i="7"/>
  <c r="AT367" i="7"/>
  <c r="AU367" i="7"/>
  <c r="AO368" i="7"/>
  <c r="AP368" i="7"/>
  <c r="AR368" i="7"/>
  <c r="AS368" i="7"/>
  <c r="AT368" i="7"/>
  <c r="AU368" i="7"/>
  <c r="AO369" i="7"/>
  <c r="AP369" i="7"/>
  <c r="AQ369" i="7"/>
  <c r="AR369" i="7"/>
  <c r="AS369" i="7"/>
  <c r="AT369" i="7"/>
  <c r="AU369" i="7"/>
  <c r="AO370" i="7"/>
  <c r="AP370" i="7"/>
  <c r="AR370" i="7"/>
  <c r="AS370" i="7"/>
  <c r="AT370" i="7"/>
  <c r="AU370" i="7"/>
  <c r="AO371" i="7"/>
  <c r="AP371" i="7"/>
  <c r="AR371" i="7"/>
  <c r="AS371" i="7"/>
  <c r="AT371" i="7"/>
  <c r="AU371" i="7"/>
  <c r="AO372" i="7"/>
  <c r="AP372" i="7"/>
  <c r="AR372" i="7"/>
  <c r="AS372" i="7"/>
  <c r="AT372" i="7"/>
  <c r="AU372" i="7"/>
  <c r="AO373" i="7"/>
  <c r="AP373" i="7"/>
  <c r="AQ373" i="7"/>
  <c r="AR373" i="7"/>
  <c r="AS373" i="7"/>
  <c r="AT373" i="7"/>
  <c r="AU373" i="7"/>
  <c r="AO374" i="7"/>
  <c r="AP374" i="7"/>
  <c r="AR374" i="7"/>
  <c r="AS374" i="7"/>
  <c r="AT374" i="7"/>
  <c r="AU374" i="7"/>
  <c r="AO375" i="7"/>
  <c r="AP375" i="7"/>
  <c r="AR375" i="7"/>
  <c r="AS375" i="7"/>
  <c r="AT375" i="7"/>
  <c r="AU375" i="7"/>
  <c r="AO376" i="7"/>
  <c r="AP376" i="7"/>
  <c r="AQ376" i="7"/>
  <c r="AR376" i="7"/>
  <c r="AS376" i="7"/>
  <c r="AT376" i="7"/>
  <c r="AU376" i="7"/>
  <c r="AO377" i="7"/>
  <c r="AP377" i="7"/>
  <c r="AQ377" i="7"/>
  <c r="AR377" i="7"/>
  <c r="AS377" i="7"/>
  <c r="AT377" i="7"/>
  <c r="AU377" i="7"/>
  <c r="AO378" i="7"/>
  <c r="AP378" i="7"/>
  <c r="AR378" i="7"/>
  <c r="AS378" i="7"/>
  <c r="AT378" i="7"/>
  <c r="AU378" i="7"/>
  <c r="AO379" i="7"/>
  <c r="AP379" i="7"/>
  <c r="AR379" i="7"/>
  <c r="AS379" i="7"/>
  <c r="AT379" i="7"/>
  <c r="AU379" i="7"/>
  <c r="AO380" i="7"/>
  <c r="AP380" i="7"/>
  <c r="AR380" i="7"/>
  <c r="AS380" i="7"/>
  <c r="AT380" i="7"/>
  <c r="AU380" i="7"/>
  <c r="AO381" i="7"/>
  <c r="AP381" i="7"/>
  <c r="AQ381" i="7"/>
  <c r="AR381" i="7"/>
  <c r="AS381" i="7"/>
  <c r="AT381" i="7"/>
  <c r="AU381" i="7"/>
  <c r="AO382" i="7"/>
  <c r="AP382" i="7"/>
  <c r="AR382" i="7"/>
  <c r="AS382" i="7"/>
  <c r="AT382" i="7"/>
  <c r="AU382" i="7"/>
  <c r="AO383" i="7"/>
  <c r="AP383" i="7"/>
  <c r="AR383" i="7"/>
  <c r="AS383" i="7"/>
  <c r="AT383" i="7"/>
  <c r="AU383" i="7"/>
  <c r="AO384" i="7"/>
  <c r="AP384" i="7"/>
  <c r="AR384" i="7"/>
  <c r="AS384" i="7"/>
  <c r="AT384" i="7"/>
  <c r="AU384" i="7"/>
  <c r="AO385" i="7"/>
  <c r="AP385" i="7"/>
  <c r="AQ385" i="7"/>
  <c r="AR385" i="7"/>
  <c r="AS385" i="7"/>
  <c r="AT385" i="7"/>
  <c r="AU385" i="7"/>
  <c r="AO386" i="7"/>
  <c r="AP386" i="7"/>
  <c r="AR386" i="7"/>
  <c r="AS386" i="7"/>
  <c r="AT386" i="7"/>
  <c r="AU386" i="7"/>
  <c r="AO387" i="7"/>
  <c r="AP387" i="7"/>
  <c r="AR387" i="7"/>
  <c r="AS387" i="7"/>
  <c r="AT387" i="7"/>
  <c r="AU387" i="7"/>
  <c r="AO388" i="7"/>
  <c r="AP388" i="7"/>
  <c r="AR388" i="7"/>
  <c r="AS388" i="7"/>
  <c r="AT388" i="7"/>
  <c r="AU388" i="7"/>
  <c r="AO389" i="7"/>
  <c r="AP389" i="7"/>
  <c r="AQ389" i="7"/>
  <c r="AR389" i="7"/>
  <c r="AS389" i="7"/>
  <c r="AT389" i="7"/>
  <c r="AU389" i="7"/>
  <c r="AO390" i="7"/>
  <c r="AP390" i="7"/>
  <c r="AR390" i="7"/>
  <c r="AS390" i="7"/>
  <c r="AT390" i="7"/>
  <c r="AU390" i="7"/>
  <c r="AO391" i="7"/>
  <c r="AP391" i="7"/>
  <c r="AR391" i="7"/>
  <c r="AS391" i="7"/>
  <c r="AT391" i="7"/>
  <c r="AU391" i="7"/>
  <c r="AO392" i="7"/>
  <c r="AP392" i="7"/>
  <c r="AR392" i="7"/>
  <c r="AS392" i="7"/>
  <c r="AT392" i="7"/>
  <c r="AU392" i="7"/>
  <c r="AO393" i="7"/>
  <c r="AP393" i="7"/>
  <c r="AQ393" i="7"/>
  <c r="AR393" i="7"/>
  <c r="AS393" i="7"/>
  <c r="AT393" i="7"/>
  <c r="AU393" i="7"/>
  <c r="AO394" i="7"/>
  <c r="AP394" i="7"/>
  <c r="AR394" i="7"/>
  <c r="AS394" i="7"/>
  <c r="AT394" i="7"/>
  <c r="AU394" i="7"/>
  <c r="AO395" i="7"/>
  <c r="AP395" i="7"/>
  <c r="AR395" i="7"/>
  <c r="AS395" i="7"/>
  <c r="AT395" i="7"/>
  <c r="AU395" i="7"/>
  <c r="AO396" i="7"/>
  <c r="AP396" i="7"/>
  <c r="AR396" i="7"/>
  <c r="AS396" i="7"/>
  <c r="AT396" i="7"/>
  <c r="AU396" i="7"/>
  <c r="AO397" i="7"/>
  <c r="AP397" i="7"/>
  <c r="AQ397" i="7"/>
  <c r="AR397" i="7"/>
  <c r="AS397" i="7"/>
  <c r="AT397" i="7"/>
  <c r="AU397" i="7"/>
  <c r="AO398" i="7"/>
  <c r="AP398" i="7"/>
  <c r="AR398" i="7"/>
  <c r="AS398" i="7"/>
  <c r="AT398" i="7"/>
  <c r="AU398" i="7"/>
  <c r="AO399" i="7"/>
  <c r="AP399" i="7"/>
  <c r="AR399" i="7"/>
  <c r="AS399" i="7"/>
  <c r="AT399" i="7"/>
  <c r="AU399" i="7"/>
  <c r="AO400" i="7"/>
  <c r="AP400" i="7"/>
  <c r="AR400" i="7"/>
  <c r="AS400" i="7"/>
  <c r="AT400" i="7"/>
  <c r="AU400" i="7"/>
  <c r="AO401" i="7"/>
  <c r="AP401" i="7"/>
  <c r="AQ401" i="7"/>
  <c r="AR401" i="7"/>
  <c r="AS401" i="7"/>
  <c r="AT401" i="7"/>
  <c r="AU401" i="7"/>
  <c r="AO402" i="7"/>
  <c r="AP402" i="7"/>
  <c r="AR402" i="7"/>
  <c r="AS402" i="7"/>
  <c r="AT402" i="7"/>
  <c r="AU402" i="7"/>
  <c r="AO403" i="7"/>
  <c r="AP403" i="7"/>
  <c r="AR403" i="7"/>
  <c r="AS403" i="7"/>
  <c r="AT403" i="7"/>
  <c r="AU403" i="7"/>
  <c r="AO404" i="7"/>
  <c r="AP404" i="7"/>
  <c r="AR404" i="7"/>
  <c r="AS404" i="7"/>
  <c r="AT404" i="7"/>
  <c r="AU404" i="7"/>
  <c r="AO405" i="7"/>
  <c r="AP405" i="7"/>
  <c r="AQ405" i="7"/>
  <c r="AR405" i="7"/>
  <c r="AS405" i="7"/>
  <c r="AT405" i="7"/>
  <c r="AU405" i="7"/>
  <c r="AO406" i="7"/>
  <c r="AP406" i="7"/>
  <c r="AR406" i="7"/>
  <c r="AS406" i="7"/>
  <c r="AT406" i="7"/>
  <c r="AU406" i="7"/>
  <c r="AO407" i="7"/>
  <c r="AP407" i="7"/>
  <c r="AR407" i="7"/>
  <c r="AS407" i="7"/>
  <c r="AT407" i="7"/>
  <c r="AU407" i="7"/>
  <c r="AO408" i="7"/>
  <c r="AP408" i="7"/>
  <c r="AQ408" i="7"/>
  <c r="AR408" i="7"/>
  <c r="AS408" i="7"/>
  <c r="AT408" i="7"/>
  <c r="AU408" i="7"/>
  <c r="AO409" i="7"/>
  <c r="AP409" i="7"/>
  <c r="AQ409" i="7"/>
  <c r="AR409" i="7"/>
  <c r="AS409" i="7"/>
  <c r="AT409" i="7"/>
  <c r="AU409" i="7"/>
  <c r="AO410" i="7"/>
  <c r="AP410" i="7"/>
  <c r="AR410" i="7"/>
  <c r="AS410" i="7"/>
  <c r="AT410" i="7"/>
  <c r="AU410" i="7"/>
  <c r="AO411" i="7"/>
  <c r="AP411" i="7"/>
  <c r="AQ411" i="7"/>
  <c r="AR411" i="7"/>
  <c r="AS411" i="7"/>
  <c r="AT411" i="7"/>
  <c r="AU411" i="7"/>
  <c r="AO412" i="7"/>
  <c r="AP412" i="7"/>
  <c r="AR412" i="7"/>
  <c r="AS412" i="7"/>
  <c r="AT412" i="7"/>
  <c r="AU412" i="7"/>
  <c r="AO413" i="7"/>
  <c r="AP413" i="7"/>
  <c r="AQ413" i="7"/>
  <c r="AR413" i="7"/>
  <c r="AS413" i="7"/>
  <c r="AT413" i="7"/>
  <c r="AU413" i="7"/>
  <c r="AO414" i="7"/>
  <c r="AP414" i="7"/>
  <c r="AR414" i="7"/>
  <c r="AS414" i="7"/>
  <c r="AT414" i="7"/>
  <c r="AU414" i="7"/>
  <c r="AO415" i="7"/>
  <c r="AP415" i="7"/>
  <c r="AR415" i="7"/>
  <c r="AS415" i="7"/>
  <c r="AT415" i="7"/>
  <c r="AU415" i="7"/>
  <c r="AO416" i="7"/>
  <c r="AP416" i="7"/>
  <c r="AQ416" i="7"/>
  <c r="AR416" i="7"/>
  <c r="AS416" i="7"/>
  <c r="AT416" i="7"/>
  <c r="AU416" i="7"/>
  <c r="AO417" i="7"/>
  <c r="AP417" i="7"/>
  <c r="AQ417" i="7"/>
  <c r="AR417" i="7"/>
  <c r="AS417" i="7"/>
  <c r="AT417" i="7"/>
  <c r="AU417" i="7"/>
  <c r="AO418" i="7"/>
  <c r="AP418" i="7"/>
  <c r="AR418" i="7"/>
  <c r="AS418" i="7"/>
  <c r="AT418" i="7"/>
  <c r="AU418" i="7"/>
  <c r="AO419" i="7"/>
  <c r="AP419" i="7"/>
  <c r="AR419" i="7"/>
  <c r="AS419" i="7"/>
  <c r="AT419" i="7"/>
  <c r="AU419" i="7"/>
  <c r="AO420" i="7"/>
  <c r="AP420" i="7"/>
  <c r="AR420" i="7"/>
  <c r="AS420" i="7"/>
  <c r="AT420" i="7"/>
  <c r="AU420" i="7"/>
  <c r="AO421" i="7"/>
  <c r="AP421" i="7"/>
  <c r="AQ421" i="7"/>
  <c r="AR421" i="7"/>
  <c r="AS421" i="7"/>
  <c r="AT421" i="7"/>
  <c r="AU421" i="7"/>
  <c r="AO422" i="7"/>
  <c r="AP422" i="7"/>
  <c r="AR422" i="7"/>
  <c r="AS422" i="7"/>
  <c r="AT422" i="7"/>
  <c r="AU422" i="7"/>
  <c r="AO423" i="7"/>
  <c r="AP423" i="7"/>
  <c r="AR423" i="7"/>
  <c r="AS423" i="7"/>
  <c r="AT423" i="7"/>
  <c r="AU423" i="7"/>
  <c r="AO424" i="7"/>
  <c r="AP424" i="7"/>
  <c r="AR424" i="7"/>
  <c r="AS424" i="7"/>
  <c r="AT424" i="7"/>
  <c r="AU424" i="7"/>
  <c r="AO425" i="7"/>
  <c r="AP425" i="7"/>
  <c r="AQ425" i="7"/>
  <c r="AR425" i="7"/>
  <c r="AS425" i="7"/>
  <c r="AT425" i="7"/>
  <c r="AU425" i="7"/>
  <c r="AO426" i="7"/>
  <c r="AP426" i="7"/>
  <c r="AR426" i="7"/>
  <c r="AS426" i="7"/>
  <c r="AT426" i="7"/>
  <c r="AU426" i="7"/>
  <c r="AO427" i="7"/>
  <c r="AP427" i="7"/>
  <c r="AR427" i="7"/>
  <c r="AS427" i="7"/>
  <c r="AT427" i="7"/>
  <c r="AU427" i="7"/>
  <c r="AO428" i="7"/>
  <c r="AP428" i="7"/>
  <c r="AR428" i="7"/>
  <c r="AS428" i="7"/>
  <c r="AT428" i="7"/>
  <c r="AU428" i="7"/>
  <c r="AO429" i="7"/>
  <c r="AP429" i="7"/>
  <c r="AQ429" i="7"/>
  <c r="AR429" i="7"/>
  <c r="AS429" i="7"/>
  <c r="AT429" i="7"/>
  <c r="AU429" i="7"/>
  <c r="AO430" i="7"/>
  <c r="AP430" i="7"/>
  <c r="AR430" i="7"/>
  <c r="AS430" i="7"/>
  <c r="AT430" i="7"/>
  <c r="AU430" i="7"/>
  <c r="AO431" i="7"/>
  <c r="AP431" i="7"/>
  <c r="AR431" i="7"/>
  <c r="AS431" i="7"/>
  <c r="AT431" i="7"/>
  <c r="AU431" i="7"/>
  <c r="AO432" i="7"/>
  <c r="AP432" i="7"/>
  <c r="AR432" i="7"/>
  <c r="AS432" i="7"/>
  <c r="AT432" i="7"/>
  <c r="AU432" i="7"/>
  <c r="AO433" i="7"/>
  <c r="AP433" i="7"/>
  <c r="AQ433" i="7"/>
  <c r="AR433" i="7"/>
  <c r="AS433" i="7"/>
  <c r="AT433" i="7"/>
  <c r="AU433" i="7"/>
  <c r="AO434" i="7"/>
  <c r="AP434" i="7"/>
  <c r="AR434" i="7"/>
  <c r="AS434" i="7"/>
  <c r="AT434" i="7"/>
  <c r="AU434" i="7"/>
  <c r="AO435" i="7"/>
  <c r="AP435" i="7"/>
  <c r="AR435" i="7"/>
  <c r="AS435" i="7"/>
  <c r="AT435" i="7"/>
  <c r="AU435" i="7"/>
  <c r="AO436" i="7"/>
  <c r="AP436" i="7"/>
  <c r="AR436" i="7"/>
  <c r="AS436" i="7"/>
  <c r="AT436" i="7"/>
  <c r="AU436" i="7"/>
  <c r="AO437" i="7"/>
  <c r="AP437" i="7"/>
  <c r="AQ437" i="7"/>
  <c r="AR437" i="7"/>
  <c r="AS437" i="7"/>
  <c r="AT437" i="7"/>
  <c r="AU437" i="7"/>
  <c r="AO438" i="7"/>
  <c r="AP438" i="7"/>
  <c r="AR438" i="7"/>
  <c r="AS438" i="7"/>
  <c r="AT438" i="7"/>
  <c r="AU438" i="7"/>
  <c r="AO439" i="7"/>
  <c r="AP439" i="7"/>
  <c r="AR439" i="7"/>
  <c r="AS439" i="7"/>
  <c r="AT439" i="7"/>
  <c r="AU439" i="7"/>
  <c r="AO440" i="7"/>
  <c r="AP440" i="7"/>
  <c r="AR440" i="7"/>
  <c r="AS440" i="7"/>
  <c r="AT440" i="7"/>
  <c r="AU440" i="7"/>
  <c r="AO441" i="7"/>
  <c r="AP441" i="7"/>
  <c r="AQ441" i="7"/>
  <c r="AR441" i="7"/>
  <c r="AS441" i="7"/>
  <c r="AT441" i="7"/>
  <c r="AU441" i="7"/>
  <c r="AO442" i="7"/>
  <c r="BR442" i="7" s="1"/>
  <c r="AP442" i="7"/>
  <c r="AR442" i="7"/>
  <c r="AS442" i="7"/>
  <c r="AT442" i="7"/>
  <c r="AU442" i="7"/>
  <c r="AO443" i="7"/>
  <c r="AP443" i="7"/>
  <c r="AR443" i="7"/>
  <c r="AS443" i="7"/>
  <c r="AT443" i="7"/>
  <c r="AU443" i="7"/>
  <c r="AO444" i="7"/>
  <c r="AP444" i="7"/>
  <c r="AR444" i="7"/>
  <c r="AS444" i="7"/>
  <c r="AT444" i="7"/>
  <c r="AU444" i="7"/>
  <c r="AO445" i="7"/>
  <c r="AP445" i="7"/>
  <c r="AQ445" i="7"/>
  <c r="AR445" i="7"/>
  <c r="AS445" i="7"/>
  <c r="AT445" i="7"/>
  <c r="AU445" i="7"/>
  <c r="AO446" i="7"/>
  <c r="AP446" i="7"/>
  <c r="AR446" i="7"/>
  <c r="AS446" i="7"/>
  <c r="AT446" i="7"/>
  <c r="AU446" i="7"/>
  <c r="AO447" i="7"/>
  <c r="AP447" i="7"/>
  <c r="AR447" i="7"/>
  <c r="AS447" i="7"/>
  <c r="AT447" i="7"/>
  <c r="AU447" i="7"/>
  <c r="AO448" i="7"/>
  <c r="AP448" i="7"/>
  <c r="AQ448" i="7"/>
  <c r="AR448" i="7"/>
  <c r="AS448" i="7"/>
  <c r="AT448" i="7"/>
  <c r="AU448" i="7"/>
  <c r="AO449" i="7"/>
  <c r="AP449" i="7"/>
  <c r="AQ449" i="7"/>
  <c r="AR449" i="7"/>
  <c r="AS449" i="7"/>
  <c r="BJ449" i="7" s="1"/>
  <c r="AT449" i="7"/>
  <c r="AU449" i="7"/>
  <c r="AO450" i="7"/>
  <c r="AP450" i="7"/>
  <c r="AR450" i="7"/>
  <c r="AS450" i="7"/>
  <c r="AT450" i="7"/>
  <c r="AU450" i="7"/>
  <c r="AO451" i="7"/>
  <c r="AP451" i="7"/>
  <c r="AR451" i="7"/>
  <c r="AS451" i="7"/>
  <c r="AT451" i="7"/>
  <c r="AU451" i="7"/>
  <c r="AO452" i="7"/>
  <c r="AP452" i="7"/>
  <c r="AR452" i="7"/>
  <c r="AS452" i="7"/>
  <c r="AT452" i="7"/>
  <c r="AU452" i="7"/>
  <c r="AO453" i="7"/>
  <c r="AP453" i="7"/>
  <c r="AQ453" i="7"/>
  <c r="AR453" i="7"/>
  <c r="AS453" i="7"/>
  <c r="AT453" i="7"/>
  <c r="AU453" i="7"/>
  <c r="AO454" i="7"/>
  <c r="AP454" i="7"/>
  <c r="AR454" i="7"/>
  <c r="AS454" i="7"/>
  <c r="AT454" i="7"/>
  <c r="AU454" i="7"/>
  <c r="AO455" i="7"/>
  <c r="AP455" i="7"/>
  <c r="AR455" i="7"/>
  <c r="AS455" i="7"/>
  <c r="AT455" i="7"/>
  <c r="AU455" i="7"/>
  <c r="AO456" i="7"/>
  <c r="AP456" i="7"/>
  <c r="AR456" i="7"/>
  <c r="AS456" i="7"/>
  <c r="AT456" i="7"/>
  <c r="AU456" i="7"/>
  <c r="AO457" i="7"/>
  <c r="AP457" i="7"/>
  <c r="AQ457" i="7"/>
  <c r="AR457" i="7"/>
  <c r="AS457" i="7"/>
  <c r="AT457" i="7"/>
  <c r="AU457" i="7"/>
  <c r="AO458" i="7"/>
  <c r="AP458" i="7"/>
  <c r="AR458" i="7"/>
  <c r="AS458" i="7"/>
  <c r="BJ458" i="7" s="1"/>
  <c r="AT458" i="7"/>
  <c r="AU458" i="7"/>
  <c r="AO459" i="7"/>
  <c r="AP459" i="7"/>
  <c r="AR459" i="7"/>
  <c r="AS459" i="7"/>
  <c r="AT459" i="7"/>
  <c r="AU459" i="7"/>
  <c r="AO460" i="7"/>
  <c r="AP460" i="7"/>
  <c r="AR460" i="7"/>
  <c r="AS460" i="7"/>
  <c r="AT460" i="7"/>
  <c r="AU460" i="7"/>
  <c r="AO461" i="7"/>
  <c r="AP461" i="7"/>
  <c r="AQ461" i="7"/>
  <c r="AR461" i="7"/>
  <c r="AS461" i="7"/>
  <c r="AT461" i="7"/>
  <c r="AU461" i="7"/>
  <c r="AO462" i="7"/>
  <c r="AP462" i="7"/>
  <c r="AR462" i="7"/>
  <c r="AS462" i="7"/>
  <c r="AT462" i="7"/>
  <c r="AU462" i="7"/>
  <c r="AO463" i="7"/>
  <c r="AP463" i="7"/>
  <c r="AR463" i="7"/>
  <c r="AS463" i="7"/>
  <c r="AT463" i="7"/>
  <c r="AU463" i="7"/>
  <c r="AO464" i="7"/>
  <c r="AP464" i="7"/>
  <c r="AR464" i="7"/>
  <c r="AS464" i="7"/>
  <c r="AT464" i="7"/>
  <c r="AU464" i="7"/>
  <c r="AO465" i="7"/>
  <c r="BR465" i="7" s="1"/>
  <c r="AP465" i="7"/>
  <c r="AQ465" i="7"/>
  <c r="AR465" i="7"/>
  <c r="AS465" i="7"/>
  <c r="AT465" i="7"/>
  <c r="AU465" i="7"/>
  <c r="AO466" i="7"/>
  <c r="AP466" i="7"/>
  <c r="AR466" i="7"/>
  <c r="AS466" i="7"/>
  <c r="AT466" i="7"/>
  <c r="AU466" i="7"/>
  <c r="AO467" i="7"/>
  <c r="AP467" i="7"/>
  <c r="AR467" i="7"/>
  <c r="AS467" i="7"/>
  <c r="AT467" i="7"/>
  <c r="AU467" i="7"/>
  <c r="AO468" i="7"/>
  <c r="AP468" i="7"/>
  <c r="AR468" i="7"/>
  <c r="AS468" i="7"/>
  <c r="AT468" i="7"/>
  <c r="AU468" i="7"/>
  <c r="AO469" i="7"/>
  <c r="AP469" i="7"/>
  <c r="AQ469" i="7"/>
  <c r="AR469" i="7"/>
  <c r="AS469" i="7"/>
  <c r="AT469" i="7"/>
  <c r="AU469" i="7"/>
  <c r="AO470" i="7"/>
  <c r="BR470" i="7" s="1"/>
  <c r="AP470" i="7"/>
  <c r="AR470" i="7"/>
  <c r="AS470" i="7"/>
  <c r="AT470" i="7"/>
  <c r="AU470" i="7"/>
  <c r="AO471" i="7"/>
  <c r="AP471" i="7"/>
  <c r="AR471" i="7"/>
  <c r="AS471" i="7"/>
  <c r="AT471" i="7"/>
  <c r="AU471" i="7"/>
  <c r="AO472" i="7"/>
  <c r="AP472" i="7"/>
  <c r="AR472" i="7"/>
  <c r="AS472" i="7"/>
  <c r="AT472" i="7"/>
  <c r="AU472" i="7"/>
  <c r="AO473" i="7"/>
  <c r="AP473" i="7"/>
  <c r="AQ473" i="7"/>
  <c r="AR473" i="7"/>
  <c r="AS473" i="7"/>
  <c r="AT473" i="7"/>
  <c r="AU473" i="7"/>
  <c r="AO474" i="7"/>
  <c r="AP474" i="7"/>
  <c r="AR474" i="7"/>
  <c r="AS474" i="7"/>
  <c r="AT474" i="7"/>
  <c r="AU474" i="7"/>
  <c r="AO475" i="7"/>
  <c r="AP475" i="7"/>
  <c r="AQ475" i="7"/>
  <c r="AR475" i="7"/>
  <c r="AS475" i="7"/>
  <c r="AT475" i="7"/>
  <c r="AU475" i="7"/>
  <c r="AO476" i="7"/>
  <c r="AP476" i="7"/>
  <c r="AQ476" i="7"/>
  <c r="AR476" i="7"/>
  <c r="AS476" i="7"/>
  <c r="AT476" i="7"/>
  <c r="AU476" i="7"/>
  <c r="AO477" i="7"/>
  <c r="AP477" i="7"/>
  <c r="AQ477" i="7"/>
  <c r="AR477" i="7"/>
  <c r="AS477" i="7"/>
  <c r="AT477" i="7"/>
  <c r="AU477" i="7"/>
  <c r="AO478" i="7"/>
  <c r="AP478" i="7"/>
  <c r="AR478" i="7"/>
  <c r="AS478" i="7"/>
  <c r="AT478" i="7"/>
  <c r="AU478" i="7"/>
  <c r="AO479" i="7"/>
  <c r="AP479" i="7"/>
  <c r="AR479" i="7"/>
  <c r="AS479" i="7"/>
  <c r="AT479" i="7"/>
  <c r="AU479" i="7"/>
  <c r="AO480" i="7"/>
  <c r="AP480" i="7"/>
  <c r="AR480" i="7"/>
  <c r="AS480" i="7"/>
  <c r="AT480" i="7"/>
  <c r="AU480" i="7"/>
  <c r="AO481" i="7"/>
  <c r="AP481" i="7"/>
  <c r="AQ481" i="7"/>
  <c r="AR481" i="7"/>
  <c r="AS481" i="7"/>
  <c r="AT481" i="7"/>
  <c r="AU481" i="7"/>
  <c r="AO482" i="7"/>
  <c r="AP482" i="7"/>
  <c r="AR482" i="7"/>
  <c r="AS482" i="7"/>
  <c r="AT482" i="7"/>
  <c r="AU482" i="7"/>
  <c r="AO483" i="7"/>
  <c r="AP483" i="7"/>
  <c r="AR483" i="7"/>
  <c r="AS483" i="7"/>
  <c r="AT483" i="7"/>
  <c r="AU483" i="7"/>
  <c r="AO484" i="7"/>
  <c r="AP484" i="7"/>
  <c r="AR484" i="7"/>
  <c r="AS484" i="7"/>
  <c r="AT484" i="7"/>
  <c r="AU484" i="7"/>
  <c r="AO485" i="7"/>
  <c r="AP485" i="7"/>
  <c r="AQ485" i="7"/>
  <c r="AR485" i="7"/>
  <c r="AS485" i="7"/>
  <c r="AT485" i="7"/>
  <c r="AU485" i="7"/>
  <c r="AO486" i="7"/>
  <c r="AP486" i="7"/>
  <c r="AR486" i="7"/>
  <c r="AS486" i="7"/>
  <c r="AT486" i="7"/>
  <c r="AU486" i="7"/>
  <c r="AO487" i="7"/>
  <c r="AP487" i="7"/>
  <c r="AR487" i="7"/>
  <c r="AS487" i="7"/>
  <c r="AT487" i="7"/>
  <c r="AU487" i="7"/>
  <c r="AO488" i="7"/>
  <c r="AP488" i="7"/>
  <c r="AR488" i="7"/>
  <c r="AS488" i="7"/>
  <c r="AT488" i="7"/>
  <c r="AU488" i="7"/>
  <c r="AO489" i="7"/>
  <c r="AP489" i="7"/>
  <c r="AQ489" i="7"/>
  <c r="AR489" i="7"/>
  <c r="AS489" i="7"/>
  <c r="AT489" i="7"/>
  <c r="AU489" i="7"/>
  <c r="AO490" i="7"/>
  <c r="AP490" i="7"/>
  <c r="AR490" i="7"/>
  <c r="AS490" i="7"/>
  <c r="AT490" i="7"/>
  <c r="AU490" i="7"/>
  <c r="AO491" i="7"/>
  <c r="AP491" i="7"/>
  <c r="AR491" i="7"/>
  <c r="AS491" i="7"/>
  <c r="AT491" i="7"/>
  <c r="AU491" i="7"/>
  <c r="AO492" i="7"/>
  <c r="AP492" i="7"/>
  <c r="AR492" i="7"/>
  <c r="AS492" i="7"/>
  <c r="AT492" i="7"/>
  <c r="AU492" i="7"/>
  <c r="AO493" i="7"/>
  <c r="AP493" i="7"/>
  <c r="AQ493" i="7"/>
  <c r="AR493" i="7"/>
  <c r="AS493" i="7"/>
  <c r="AT493" i="7"/>
  <c r="AU493" i="7"/>
  <c r="AO494" i="7"/>
  <c r="AP494" i="7"/>
  <c r="AR494" i="7"/>
  <c r="AS494" i="7"/>
  <c r="AT494" i="7"/>
  <c r="AU494" i="7"/>
  <c r="AO495" i="7"/>
  <c r="AP495" i="7"/>
  <c r="AR495" i="7"/>
  <c r="AS495" i="7"/>
  <c r="AT495" i="7"/>
  <c r="AU495" i="7"/>
  <c r="AO496" i="7"/>
  <c r="AP496" i="7"/>
  <c r="AR496" i="7"/>
  <c r="AS496" i="7"/>
  <c r="AT496" i="7"/>
  <c r="AU496" i="7"/>
  <c r="AO497" i="7"/>
  <c r="AP497" i="7"/>
  <c r="AQ497" i="7"/>
  <c r="AR497" i="7"/>
  <c r="AS497" i="7"/>
  <c r="AT497" i="7"/>
  <c r="AU497" i="7"/>
  <c r="AO498" i="7"/>
  <c r="AP498" i="7"/>
  <c r="AR498" i="7"/>
  <c r="AS498" i="7"/>
  <c r="AT498" i="7"/>
  <c r="AU498" i="7"/>
  <c r="AO499" i="7"/>
  <c r="AP499" i="7"/>
  <c r="AR499" i="7"/>
  <c r="AS499" i="7"/>
  <c r="AT499" i="7"/>
  <c r="AU499" i="7"/>
  <c r="AO500" i="7"/>
  <c r="AP500" i="7"/>
  <c r="AR500" i="7"/>
  <c r="AS500" i="7"/>
  <c r="AT500" i="7"/>
  <c r="AU500" i="7"/>
  <c r="AO501" i="7"/>
  <c r="AP501" i="7"/>
  <c r="AQ501" i="7"/>
  <c r="AR501" i="7"/>
  <c r="AS501" i="7"/>
  <c r="AT501" i="7"/>
  <c r="AU501" i="7"/>
  <c r="AO502" i="7"/>
  <c r="AP502" i="7"/>
  <c r="AR502" i="7"/>
  <c r="AS502" i="7"/>
  <c r="AT502" i="7"/>
  <c r="AU502" i="7"/>
  <c r="AO503" i="7"/>
  <c r="AP503" i="7"/>
  <c r="AR503" i="7"/>
  <c r="AS503" i="7"/>
  <c r="AT503" i="7"/>
  <c r="AU503" i="7"/>
  <c r="AO504" i="7"/>
  <c r="AP504" i="7"/>
  <c r="AR504" i="7"/>
  <c r="AS504" i="7"/>
  <c r="AT504" i="7"/>
  <c r="AU504" i="7"/>
  <c r="AO505" i="7"/>
  <c r="AP505" i="7"/>
  <c r="AQ505" i="7"/>
  <c r="AR505" i="7"/>
  <c r="AS505" i="7"/>
  <c r="AT505" i="7"/>
  <c r="AU505" i="7"/>
  <c r="AO506" i="7"/>
  <c r="AP506" i="7"/>
  <c r="AR506" i="7"/>
  <c r="AS506" i="7"/>
  <c r="AT506" i="7"/>
  <c r="AU506" i="7"/>
  <c r="AO507" i="7"/>
  <c r="AP507" i="7"/>
  <c r="AR507" i="7"/>
  <c r="AS507" i="7"/>
  <c r="AT507" i="7"/>
  <c r="AU507" i="7"/>
  <c r="AO508" i="7"/>
  <c r="AP508" i="7"/>
  <c r="AQ508" i="7"/>
  <c r="AR508" i="7"/>
  <c r="AS508" i="7"/>
  <c r="AT508" i="7"/>
  <c r="AU508" i="7"/>
  <c r="AO509" i="7"/>
  <c r="AP509" i="7"/>
  <c r="AQ509" i="7"/>
  <c r="AR509" i="7"/>
  <c r="AS509" i="7"/>
  <c r="AT509" i="7"/>
  <c r="AU509" i="7"/>
  <c r="AO510" i="7"/>
  <c r="AP510" i="7"/>
  <c r="AR510" i="7"/>
  <c r="AS510" i="7"/>
  <c r="AT510" i="7"/>
  <c r="AU510" i="7"/>
  <c r="AO511" i="7"/>
  <c r="AP511" i="7"/>
  <c r="AR511" i="7"/>
  <c r="AS511" i="7"/>
  <c r="AT511" i="7"/>
  <c r="AU511" i="7"/>
  <c r="AO512" i="7"/>
  <c r="AP512" i="7"/>
  <c r="AR512" i="7"/>
  <c r="AS512" i="7"/>
  <c r="AT512" i="7"/>
  <c r="AU512" i="7"/>
  <c r="AO513" i="7"/>
  <c r="AP513" i="7"/>
  <c r="AQ513" i="7"/>
  <c r="AR513" i="7"/>
  <c r="AS513" i="7"/>
  <c r="AT513" i="7"/>
  <c r="AU513" i="7"/>
  <c r="AO514" i="7"/>
  <c r="AP514" i="7"/>
  <c r="AR514" i="7"/>
  <c r="AS514" i="7"/>
  <c r="AT514" i="7"/>
  <c r="AU514" i="7"/>
  <c r="AO515" i="7"/>
  <c r="AP515" i="7"/>
  <c r="AR515" i="7"/>
  <c r="AS515" i="7"/>
  <c r="AT515" i="7"/>
  <c r="AU515" i="7"/>
  <c r="AO516" i="7"/>
  <c r="AP516" i="7"/>
  <c r="AR516" i="7"/>
  <c r="AS516" i="7"/>
  <c r="AT516" i="7"/>
  <c r="AU516" i="7"/>
  <c r="AO517" i="7"/>
  <c r="AP517" i="7"/>
  <c r="AQ517" i="7"/>
  <c r="AR517" i="7"/>
  <c r="AS517" i="7"/>
  <c r="AT517" i="7"/>
  <c r="AU517" i="7"/>
  <c r="AO518" i="7"/>
  <c r="AP518" i="7"/>
  <c r="AR518" i="7"/>
  <c r="AS518" i="7"/>
  <c r="AT518" i="7"/>
  <c r="AU518" i="7"/>
  <c r="AO519" i="7"/>
  <c r="AP519" i="7"/>
  <c r="AR519" i="7"/>
  <c r="AS519" i="7"/>
  <c r="AT519" i="7"/>
  <c r="AU519" i="7"/>
  <c r="AO520" i="7"/>
  <c r="AP520" i="7"/>
  <c r="AR520" i="7"/>
  <c r="AS520" i="7"/>
  <c r="AT520" i="7"/>
  <c r="AU520" i="7"/>
  <c r="AO521" i="7"/>
  <c r="AP521" i="7"/>
  <c r="AQ521" i="7"/>
  <c r="AR521" i="7"/>
  <c r="AS521" i="7"/>
  <c r="AT521" i="7"/>
  <c r="AU521" i="7"/>
  <c r="AO522" i="7"/>
  <c r="AP522" i="7"/>
  <c r="AR522" i="7"/>
  <c r="AS522" i="7"/>
  <c r="AT522" i="7"/>
  <c r="AU522" i="7"/>
  <c r="AO523" i="7"/>
  <c r="AP523" i="7"/>
  <c r="AR523" i="7"/>
  <c r="AS523" i="7"/>
  <c r="AT523" i="7"/>
  <c r="AU523" i="7"/>
  <c r="AO524" i="7"/>
  <c r="AP524" i="7"/>
  <c r="AR524" i="7"/>
  <c r="AS524" i="7"/>
  <c r="AT524" i="7"/>
  <c r="AU524" i="7"/>
  <c r="AO525" i="7"/>
  <c r="AP525" i="7"/>
  <c r="AQ525" i="7"/>
  <c r="AR525" i="7"/>
  <c r="AS525" i="7"/>
  <c r="AT525" i="7"/>
  <c r="AU525" i="7"/>
  <c r="AO526" i="7"/>
  <c r="AP526" i="7"/>
  <c r="AR526" i="7"/>
  <c r="AS526" i="7"/>
  <c r="AT526" i="7"/>
  <c r="AU526" i="7"/>
  <c r="AO527" i="7"/>
  <c r="AP527" i="7"/>
  <c r="AR527" i="7"/>
  <c r="AS527" i="7"/>
  <c r="AT527" i="7"/>
  <c r="AU527" i="7"/>
  <c r="AO528" i="7"/>
  <c r="AP528" i="7"/>
  <c r="AR528" i="7"/>
  <c r="AS528" i="7"/>
  <c r="AT528" i="7"/>
  <c r="AU528" i="7"/>
  <c r="AO529" i="7"/>
  <c r="AP529" i="7"/>
  <c r="AQ529" i="7"/>
  <c r="AR529" i="7"/>
  <c r="AS529" i="7"/>
  <c r="AT529" i="7"/>
  <c r="AU529" i="7"/>
  <c r="AO530" i="7"/>
  <c r="AP530" i="7"/>
  <c r="AR530" i="7"/>
  <c r="AS530" i="7"/>
  <c r="AT530" i="7"/>
  <c r="AU530" i="7"/>
  <c r="AO531" i="7"/>
  <c r="AP531" i="7"/>
  <c r="AR531" i="7"/>
  <c r="AS531" i="7"/>
  <c r="AT531" i="7"/>
  <c r="AU531" i="7"/>
  <c r="AO532" i="7"/>
  <c r="AP532" i="7"/>
  <c r="AR532" i="7"/>
  <c r="AS532" i="7"/>
  <c r="AT532" i="7"/>
  <c r="AU532" i="7"/>
  <c r="AO533" i="7"/>
  <c r="AP533" i="7"/>
  <c r="AQ533" i="7"/>
  <c r="AR533" i="7"/>
  <c r="AS533" i="7"/>
  <c r="AT533" i="7"/>
  <c r="AU533" i="7"/>
  <c r="AO534" i="7"/>
  <c r="AP534" i="7"/>
  <c r="AR534" i="7"/>
  <c r="AS534" i="7"/>
  <c r="AT534" i="7"/>
  <c r="AU534" i="7"/>
  <c r="AO535" i="7"/>
  <c r="AP535" i="7"/>
  <c r="AR535" i="7"/>
  <c r="AS535" i="7"/>
  <c r="AT535" i="7"/>
  <c r="AU535" i="7"/>
  <c r="AO536" i="7"/>
  <c r="AP536" i="7"/>
  <c r="AR536" i="7"/>
  <c r="AS536" i="7"/>
  <c r="AT536" i="7"/>
  <c r="AU536" i="7"/>
  <c r="AO537" i="7"/>
  <c r="AP537" i="7"/>
  <c r="AQ537" i="7"/>
  <c r="AR537" i="7"/>
  <c r="AS537" i="7"/>
  <c r="AT537" i="7"/>
  <c r="AU537" i="7"/>
  <c r="AO538" i="7"/>
  <c r="AP538" i="7"/>
  <c r="AR538" i="7"/>
  <c r="AS538" i="7"/>
  <c r="AT538" i="7"/>
  <c r="AU538" i="7"/>
  <c r="AO539" i="7"/>
  <c r="AP539" i="7"/>
  <c r="AR539" i="7"/>
  <c r="AS539" i="7"/>
  <c r="AT539" i="7"/>
  <c r="AU539" i="7"/>
  <c r="AO540" i="7"/>
  <c r="AP540" i="7"/>
  <c r="AQ540" i="7"/>
  <c r="AR540" i="7"/>
  <c r="AS540" i="7"/>
  <c r="AT540" i="7"/>
  <c r="AU540" i="7"/>
  <c r="AO541" i="7"/>
  <c r="AP541" i="7"/>
  <c r="AQ541" i="7"/>
  <c r="AR541" i="7"/>
  <c r="AS541" i="7"/>
  <c r="AT541" i="7"/>
  <c r="AU541" i="7"/>
  <c r="AO542" i="7"/>
  <c r="AP542" i="7"/>
  <c r="AR542" i="7"/>
  <c r="AS542" i="7"/>
  <c r="AT542" i="7"/>
  <c r="AU542" i="7"/>
  <c r="AO543" i="7"/>
  <c r="AP543" i="7"/>
  <c r="AR543" i="7"/>
  <c r="AS543" i="7"/>
  <c r="AT543" i="7"/>
  <c r="AU543" i="7"/>
  <c r="AO544" i="7"/>
  <c r="AP544" i="7"/>
  <c r="AR544" i="7"/>
  <c r="AS544" i="7"/>
  <c r="AT544" i="7"/>
  <c r="AU544" i="7"/>
  <c r="AO545" i="7"/>
  <c r="AP545" i="7"/>
  <c r="AQ545" i="7"/>
  <c r="AR545" i="7"/>
  <c r="AS545" i="7"/>
  <c r="AT545" i="7"/>
  <c r="AU545" i="7"/>
  <c r="AO546" i="7"/>
  <c r="AP546" i="7"/>
  <c r="AR546" i="7"/>
  <c r="AS546" i="7"/>
  <c r="AT546" i="7"/>
  <c r="AU546" i="7"/>
  <c r="AO547" i="7"/>
  <c r="AP547" i="7"/>
  <c r="AR547" i="7"/>
  <c r="AS547" i="7"/>
  <c r="AT547" i="7"/>
  <c r="AU547" i="7"/>
  <c r="AO548" i="7"/>
  <c r="AP548" i="7"/>
  <c r="AR548" i="7"/>
  <c r="AS548" i="7"/>
  <c r="AT548" i="7"/>
  <c r="AU548" i="7"/>
  <c r="AO549" i="7"/>
  <c r="AP549" i="7"/>
  <c r="AQ549" i="7"/>
  <c r="AR549" i="7"/>
  <c r="AS549" i="7"/>
  <c r="AT549" i="7"/>
  <c r="AU549" i="7"/>
  <c r="AO550" i="7"/>
  <c r="AP550" i="7"/>
  <c r="AR550" i="7"/>
  <c r="AS550" i="7"/>
  <c r="AT550" i="7"/>
  <c r="AU550" i="7"/>
  <c r="AO551" i="7"/>
  <c r="AP551" i="7"/>
  <c r="AR551" i="7"/>
  <c r="AS551" i="7"/>
  <c r="AT551" i="7"/>
  <c r="AU551" i="7"/>
  <c r="AO552" i="7"/>
  <c r="AP552" i="7"/>
  <c r="AR552" i="7"/>
  <c r="AS552" i="7"/>
  <c r="AT552" i="7"/>
  <c r="AU552" i="7"/>
  <c r="AO553" i="7"/>
  <c r="AP553" i="7"/>
  <c r="AQ553" i="7"/>
  <c r="AR553" i="7"/>
  <c r="AS553" i="7"/>
  <c r="AT553" i="7"/>
  <c r="AU553" i="7"/>
  <c r="AO554" i="7"/>
  <c r="AP554" i="7"/>
  <c r="AR554" i="7"/>
  <c r="AS554" i="7"/>
  <c r="AT554" i="7"/>
  <c r="AU554" i="7"/>
  <c r="AO555" i="7"/>
  <c r="AP555" i="7"/>
  <c r="AR555" i="7"/>
  <c r="AS555" i="7"/>
  <c r="AT555" i="7"/>
  <c r="AU555" i="7"/>
  <c r="AO556" i="7"/>
  <c r="AP556" i="7"/>
  <c r="AR556" i="7"/>
  <c r="AS556" i="7"/>
  <c r="AT556" i="7"/>
  <c r="AU556" i="7"/>
  <c r="AO557" i="7"/>
  <c r="AP557" i="7"/>
  <c r="AQ557" i="7"/>
  <c r="AR557" i="7"/>
  <c r="AS557" i="7"/>
  <c r="AT557" i="7"/>
  <c r="AU557" i="7"/>
  <c r="AO558" i="7"/>
  <c r="AP558" i="7"/>
  <c r="AR558" i="7"/>
  <c r="AS558" i="7"/>
  <c r="AT558" i="7"/>
  <c r="AU558" i="7"/>
  <c r="AO559" i="7"/>
  <c r="AP559" i="7"/>
  <c r="AR559" i="7"/>
  <c r="AS559" i="7"/>
  <c r="AT559" i="7"/>
  <c r="AU559" i="7"/>
  <c r="AO560" i="7"/>
  <c r="AP560" i="7"/>
  <c r="AR560" i="7"/>
  <c r="AS560" i="7"/>
  <c r="AT560" i="7"/>
  <c r="AU560" i="7"/>
  <c r="AO561" i="7"/>
  <c r="AP561" i="7"/>
  <c r="AQ561" i="7"/>
  <c r="AR561" i="7"/>
  <c r="AS561" i="7"/>
  <c r="AT561" i="7"/>
  <c r="AU561" i="7"/>
  <c r="AO562" i="7"/>
  <c r="AP562" i="7"/>
  <c r="AR562" i="7"/>
  <c r="AS562" i="7"/>
  <c r="AT562" i="7"/>
  <c r="AU562" i="7"/>
  <c r="AO563" i="7"/>
  <c r="AP563" i="7"/>
  <c r="AR563" i="7"/>
  <c r="AS563" i="7"/>
  <c r="AT563" i="7"/>
  <c r="AU563" i="7"/>
  <c r="AO564" i="7"/>
  <c r="AP564" i="7"/>
  <c r="AR564" i="7"/>
  <c r="AS564" i="7"/>
  <c r="AT564" i="7"/>
  <c r="AU564" i="7"/>
  <c r="AO565" i="7"/>
  <c r="AP565" i="7"/>
  <c r="AQ565" i="7"/>
  <c r="AR565" i="7"/>
  <c r="AS565" i="7"/>
  <c r="AT565" i="7"/>
  <c r="AU565" i="7"/>
  <c r="AO566" i="7"/>
  <c r="AP566" i="7"/>
  <c r="AR566" i="7"/>
  <c r="AS566" i="7"/>
  <c r="AT566" i="7"/>
  <c r="AU566" i="7"/>
  <c r="AO567" i="7"/>
  <c r="AP567" i="7"/>
  <c r="AR567" i="7"/>
  <c r="AS567" i="7"/>
  <c r="AT567" i="7"/>
  <c r="AU567" i="7"/>
  <c r="AO568" i="7"/>
  <c r="AP568" i="7"/>
  <c r="AR568" i="7"/>
  <c r="AS568" i="7"/>
  <c r="AT568" i="7"/>
  <c r="AU568" i="7"/>
  <c r="AO569" i="7"/>
  <c r="AP569" i="7"/>
  <c r="AQ569" i="7"/>
  <c r="AR569" i="7"/>
  <c r="AS569" i="7"/>
  <c r="AT569" i="7"/>
  <c r="AU569" i="7"/>
  <c r="AO570" i="7"/>
  <c r="AP570" i="7"/>
  <c r="AR570" i="7"/>
  <c r="AS570" i="7"/>
  <c r="AT570" i="7"/>
  <c r="AU570" i="7"/>
  <c r="AO571" i="7"/>
  <c r="AP571" i="7"/>
  <c r="AR571" i="7"/>
  <c r="AS571" i="7"/>
  <c r="AT571" i="7"/>
  <c r="AU571" i="7"/>
  <c r="AO572" i="7"/>
  <c r="AP572" i="7"/>
  <c r="AQ572" i="7"/>
  <c r="AR572" i="7"/>
  <c r="AS572" i="7"/>
  <c r="AT572" i="7"/>
  <c r="AU572" i="7"/>
  <c r="AO573" i="7"/>
  <c r="AP573" i="7"/>
  <c r="AQ573" i="7"/>
  <c r="AR573" i="7"/>
  <c r="AS573" i="7"/>
  <c r="AT573" i="7"/>
  <c r="AU573" i="7"/>
  <c r="AO574" i="7"/>
  <c r="AP574" i="7"/>
  <c r="AR574" i="7"/>
  <c r="AS574" i="7"/>
  <c r="AT574" i="7"/>
  <c r="AU574" i="7"/>
  <c r="AO575" i="7"/>
  <c r="AP575" i="7"/>
  <c r="AR575" i="7"/>
  <c r="AS575" i="7"/>
  <c r="AT575" i="7"/>
  <c r="AU575" i="7"/>
  <c r="AO576" i="7"/>
  <c r="AP576" i="7"/>
  <c r="AR576" i="7"/>
  <c r="AS576" i="7"/>
  <c r="AT576" i="7"/>
  <c r="AU576" i="7"/>
  <c r="AO577" i="7"/>
  <c r="AP577" i="7"/>
  <c r="AQ577" i="7"/>
  <c r="AR577" i="7"/>
  <c r="AS577" i="7"/>
  <c r="AT577" i="7"/>
  <c r="AU577" i="7"/>
  <c r="AO578" i="7"/>
  <c r="AP578" i="7"/>
  <c r="AR578" i="7"/>
  <c r="AS578" i="7"/>
  <c r="AT578" i="7"/>
  <c r="AU578" i="7"/>
  <c r="AO579" i="7"/>
  <c r="AP579" i="7"/>
  <c r="AR579" i="7"/>
  <c r="AS579" i="7"/>
  <c r="AT579" i="7"/>
  <c r="AU579" i="7"/>
  <c r="AO580" i="7"/>
  <c r="AP580" i="7"/>
  <c r="AR580" i="7"/>
  <c r="AS580" i="7"/>
  <c r="AT580" i="7"/>
  <c r="AU580" i="7"/>
  <c r="AO581" i="7"/>
  <c r="AP581" i="7"/>
  <c r="AQ581" i="7"/>
  <c r="AR581" i="7"/>
  <c r="AS581" i="7"/>
  <c r="AT581" i="7"/>
  <c r="AU581" i="7"/>
  <c r="AO582" i="7"/>
  <c r="AP582" i="7"/>
  <c r="AR582" i="7"/>
  <c r="AS582" i="7"/>
  <c r="AT582" i="7"/>
  <c r="AU582" i="7"/>
  <c r="AO583" i="7"/>
  <c r="AP583" i="7"/>
  <c r="AR583" i="7"/>
  <c r="AS583" i="7"/>
  <c r="AT583" i="7"/>
  <c r="AU583" i="7"/>
  <c r="AO584" i="7"/>
  <c r="AP584" i="7"/>
  <c r="AR584" i="7"/>
  <c r="AS584" i="7"/>
  <c r="AT584" i="7"/>
  <c r="AU584" i="7"/>
  <c r="AO585" i="7"/>
  <c r="AP585" i="7"/>
  <c r="AQ585" i="7"/>
  <c r="AR585" i="7"/>
  <c r="AS585" i="7"/>
  <c r="AT585" i="7"/>
  <c r="AU585" i="7"/>
  <c r="AO586" i="7"/>
  <c r="AP586" i="7"/>
  <c r="AR586" i="7"/>
  <c r="AS586" i="7"/>
  <c r="AT586" i="7"/>
  <c r="AU586" i="7"/>
  <c r="AO587" i="7"/>
  <c r="AP587" i="7"/>
  <c r="AR587" i="7"/>
  <c r="AS587" i="7"/>
  <c r="AT587" i="7"/>
  <c r="AU587" i="7"/>
  <c r="AO588" i="7"/>
  <c r="AP588" i="7"/>
  <c r="AR588" i="7"/>
  <c r="AS588" i="7"/>
  <c r="AT588" i="7"/>
  <c r="AU588" i="7"/>
  <c r="AO589" i="7"/>
  <c r="AP589" i="7"/>
  <c r="AQ589" i="7"/>
  <c r="AR589" i="7"/>
  <c r="AS589" i="7"/>
  <c r="AT589" i="7"/>
  <c r="AU589" i="7"/>
  <c r="AO590" i="7"/>
  <c r="AP590" i="7"/>
  <c r="AR590" i="7"/>
  <c r="AS590" i="7"/>
  <c r="AT590" i="7"/>
  <c r="AU590" i="7"/>
  <c r="AO591" i="7"/>
  <c r="AP591" i="7"/>
  <c r="AR591" i="7"/>
  <c r="AS591" i="7"/>
  <c r="AT591" i="7"/>
  <c r="AU591" i="7"/>
  <c r="AO592" i="7"/>
  <c r="AP592" i="7"/>
  <c r="AR592" i="7"/>
  <c r="AS592" i="7"/>
  <c r="AT592" i="7"/>
  <c r="AU592" i="7"/>
  <c r="AO593" i="7"/>
  <c r="AP593" i="7"/>
  <c r="AQ593" i="7"/>
  <c r="AR593" i="7"/>
  <c r="AS593" i="7"/>
  <c r="AT593" i="7"/>
  <c r="AU593" i="7"/>
  <c r="AO594" i="7"/>
  <c r="AP594" i="7"/>
  <c r="AR594" i="7"/>
  <c r="AS594" i="7"/>
  <c r="AT594" i="7"/>
  <c r="AU594" i="7"/>
  <c r="AO595" i="7"/>
  <c r="AP595" i="7"/>
  <c r="AR595" i="7"/>
  <c r="AS595" i="7"/>
  <c r="AT595" i="7"/>
  <c r="AU595" i="7"/>
  <c r="AO596" i="7"/>
  <c r="AP596" i="7"/>
  <c r="AR596" i="7"/>
  <c r="AS596" i="7"/>
  <c r="AT596" i="7"/>
  <c r="AU596" i="7"/>
  <c r="AO597" i="7"/>
  <c r="AP597" i="7"/>
  <c r="AQ597" i="7"/>
  <c r="AR597" i="7"/>
  <c r="AS597" i="7"/>
  <c r="AT597" i="7"/>
  <c r="AU597" i="7"/>
  <c r="AO598" i="7"/>
  <c r="AP598" i="7"/>
  <c r="AR598" i="7"/>
  <c r="AS598" i="7"/>
  <c r="AT598" i="7"/>
  <c r="AU598" i="7"/>
  <c r="AO599" i="7"/>
  <c r="AP599" i="7"/>
  <c r="AR599" i="7"/>
  <c r="AS599" i="7"/>
  <c r="AT599" i="7"/>
  <c r="AU599" i="7"/>
  <c r="AO600" i="7"/>
  <c r="AP600" i="7"/>
  <c r="AR600" i="7"/>
  <c r="AS600" i="7"/>
  <c r="AT600" i="7"/>
  <c r="AU600" i="7"/>
  <c r="AO601" i="7"/>
  <c r="AP601" i="7"/>
  <c r="AQ601" i="7"/>
  <c r="AR601" i="7"/>
  <c r="AS601" i="7"/>
  <c r="AT601" i="7"/>
  <c r="AU601" i="7"/>
  <c r="AO602" i="7"/>
  <c r="AP602" i="7"/>
  <c r="AR602" i="7"/>
  <c r="AS602" i="7"/>
  <c r="AT602" i="7"/>
  <c r="AU602" i="7"/>
  <c r="AO603" i="7"/>
  <c r="AP603" i="7"/>
  <c r="AQ603" i="7"/>
  <c r="AR603" i="7"/>
  <c r="AS603" i="7"/>
  <c r="AT603" i="7"/>
  <c r="AU603" i="7"/>
  <c r="AO604" i="7"/>
  <c r="AP604" i="7"/>
  <c r="AR604" i="7"/>
  <c r="AS604" i="7"/>
  <c r="AT604" i="7"/>
  <c r="AU604" i="7"/>
  <c r="AO605" i="7"/>
  <c r="AP605" i="7"/>
  <c r="AQ605" i="7"/>
  <c r="AR605" i="7"/>
  <c r="AS605" i="7"/>
  <c r="AT605" i="7"/>
  <c r="AU605" i="7"/>
  <c r="AO606" i="7"/>
  <c r="AP606" i="7"/>
  <c r="AR606" i="7"/>
  <c r="AS606" i="7"/>
  <c r="AT606" i="7"/>
  <c r="AU606" i="7"/>
  <c r="AO607" i="7"/>
  <c r="AP607" i="7"/>
  <c r="AR607" i="7"/>
  <c r="AS607" i="7"/>
  <c r="AT607" i="7"/>
  <c r="AU607" i="7"/>
  <c r="AO608" i="7"/>
  <c r="AP608" i="7"/>
  <c r="AR608" i="7"/>
  <c r="AS608" i="7"/>
  <c r="AT608" i="7"/>
  <c r="AU608" i="7"/>
  <c r="AO609" i="7"/>
  <c r="AP609" i="7"/>
  <c r="AQ609" i="7"/>
  <c r="AR609" i="7"/>
  <c r="AS609" i="7"/>
  <c r="AT609" i="7"/>
  <c r="AU609" i="7"/>
  <c r="AO610" i="7"/>
  <c r="AP610" i="7"/>
  <c r="AR610" i="7"/>
  <c r="AS610" i="7"/>
  <c r="AT610" i="7"/>
  <c r="AU610" i="7"/>
  <c r="AO611" i="7"/>
  <c r="AP611" i="7"/>
  <c r="AR611" i="7"/>
  <c r="AS611" i="7"/>
  <c r="AT611" i="7"/>
  <c r="AU611" i="7"/>
  <c r="AO612" i="7"/>
  <c r="AP612" i="7"/>
  <c r="AR612" i="7"/>
  <c r="AS612" i="7"/>
  <c r="AT612" i="7"/>
  <c r="AU612" i="7"/>
  <c r="AO613" i="7"/>
  <c r="AP613" i="7"/>
  <c r="AQ613" i="7"/>
  <c r="AR613" i="7"/>
  <c r="AS613" i="7"/>
  <c r="AT613" i="7"/>
  <c r="AU613" i="7"/>
  <c r="AO614" i="7"/>
  <c r="AP614" i="7"/>
  <c r="AR614" i="7"/>
  <c r="AS614" i="7"/>
  <c r="AT614" i="7"/>
  <c r="AU614" i="7"/>
  <c r="AO615" i="7"/>
  <c r="AP615" i="7"/>
  <c r="AR615" i="7"/>
  <c r="AS615" i="7"/>
  <c r="AT615" i="7"/>
  <c r="AU615" i="7"/>
  <c r="AO616" i="7"/>
  <c r="AP616" i="7"/>
  <c r="AR616" i="7"/>
  <c r="AS616" i="7"/>
  <c r="AT616" i="7"/>
  <c r="AU616" i="7"/>
  <c r="AO617" i="7"/>
  <c r="AP617" i="7"/>
  <c r="AQ617" i="7"/>
  <c r="AR617" i="7"/>
  <c r="AS617" i="7"/>
  <c r="AT617" i="7"/>
  <c r="AU617" i="7"/>
  <c r="AO618" i="7"/>
  <c r="AP618" i="7"/>
  <c r="AR618" i="7"/>
  <c r="AS618" i="7"/>
  <c r="AT618" i="7"/>
  <c r="AU618" i="7"/>
  <c r="AO619" i="7"/>
  <c r="AP619" i="7"/>
  <c r="AR619" i="7"/>
  <c r="AS619" i="7"/>
  <c r="AT619" i="7"/>
  <c r="AU619" i="7"/>
  <c r="AO620" i="7"/>
  <c r="AP620" i="7"/>
  <c r="AR620" i="7"/>
  <c r="AS620" i="7"/>
  <c r="AT620" i="7"/>
  <c r="AU620" i="7"/>
  <c r="AO621" i="7"/>
  <c r="AP621" i="7"/>
  <c r="AQ621" i="7"/>
  <c r="AR621" i="7"/>
  <c r="AS621" i="7"/>
  <c r="AT621" i="7"/>
  <c r="AU621" i="7"/>
  <c r="AO622" i="7"/>
  <c r="AP622" i="7"/>
  <c r="AR622" i="7"/>
  <c r="AS622" i="7"/>
  <c r="AT622" i="7"/>
  <c r="AU622" i="7"/>
  <c r="AO623" i="7"/>
  <c r="AP623" i="7"/>
  <c r="AR623" i="7"/>
  <c r="AS623" i="7"/>
  <c r="AT623" i="7"/>
  <c r="AU623" i="7"/>
  <c r="AO624" i="7"/>
  <c r="AP624" i="7"/>
  <c r="AQ624" i="7"/>
  <c r="AR624" i="7"/>
  <c r="AS624" i="7"/>
  <c r="AT624" i="7"/>
  <c r="AU624" i="7"/>
  <c r="AO625" i="7"/>
  <c r="AP625" i="7"/>
  <c r="AQ625" i="7"/>
  <c r="AR625" i="7"/>
  <c r="AS625" i="7"/>
  <c r="AT625" i="7"/>
  <c r="AU625" i="7"/>
  <c r="AO626" i="7"/>
  <c r="AP626" i="7"/>
  <c r="AR626" i="7"/>
  <c r="AS626" i="7"/>
  <c r="AT626" i="7"/>
  <c r="AU626" i="7"/>
  <c r="AO627" i="7"/>
  <c r="AP627" i="7"/>
  <c r="AR627" i="7"/>
  <c r="AS627" i="7"/>
  <c r="AT627" i="7"/>
  <c r="AU627" i="7"/>
  <c r="AO628" i="7"/>
  <c r="AP628" i="7"/>
  <c r="AR628" i="7"/>
  <c r="AS628" i="7"/>
  <c r="AT628" i="7"/>
  <c r="AU628" i="7"/>
  <c r="AO629" i="7"/>
  <c r="AP629" i="7"/>
  <c r="AQ629" i="7"/>
  <c r="AR629" i="7"/>
  <c r="AS629" i="7"/>
  <c r="AT629" i="7"/>
  <c r="AU629" i="7"/>
  <c r="AO630" i="7"/>
  <c r="AP630" i="7"/>
  <c r="AR630" i="7"/>
  <c r="AS630" i="7"/>
  <c r="AT630" i="7"/>
  <c r="AU630" i="7"/>
  <c r="AO631" i="7"/>
  <c r="AP631" i="7"/>
  <c r="AR631" i="7"/>
  <c r="AS631" i="7"/>
  <c r="AT631" i="7"/>
  <c r="AU631" i="7"/>
  <c r="AO632" i="7"/>
  <c r="AP632" i="7"/>
  <c r="AR632" i="7"/>
  <c r="AS632" i="7"/>
  <c r="AT632" i="7"/>
  <c r="AU632" i="7"/>
  <c r="AO633" i="7"/>
  <c r="AP633" i="7"/>
  <c r="AQ633" i="7"/>
  <c r="AR633" i="7"/>
  <c r="AS633" i="7"/>
  <c r="AT633" i="7"/>
  <c r="AU633" i="7"/>
  <c r="AO634" i="7"/>
  <c r="AP634" i="7"/>
  <c r="AR634" i="7"/>
  <c r="AS634" i="7"/>
  <c r="AT634" i="7"/>
  <c r="AU634" i="7"/>
  <c r="AO635" i="7"/>
  <c r="AP635" i="7"/>
  <c r="AR635" i="7"/>
  <c r="AS635" i="7"/>
  <c r="AT635" i="7"/>
  <c r="AU635" i="7"/>
  <c r="AO636" i="7"/>
  <c r="AP636" i="7"/>
  <c r="AR636" i="7"/>
  <c r="AS636" i="7"/>
  <c r="AT636" i="7"/>
  <c r="AU636" i="7"/>
  <c r="AO637" i="7"/>
  <c r="AP637" i="7"/>
  <c r="AQ637" i="7"/>
  <c r="AR637" i="7"/>
  <c r="AS637" i="7"/>
  <c r="AT637" i="7"/>
  <c r="AU637" i="7"/>
  <c r="AO638" i="7"/>
  <c r="AP638" i="7"/>
  <c r="AR638" i="7"/>
  <c r="AS638" i="7"/>
  <c r="AT638" i="7"/>
  <c r="AU638" i="7"/>
  <c r="AO639" i="7"/>
  <c r="AP639" i="7"/>
  <c r="AR639" i="7"/>
  <c r="AS639" i="7"/>
  <c r="AT639" i="7"/>
  <c r="AU639" i="7"/>
  <c r="AO640" i="7"/>
  <c r="AP640" i="7"/>
  <c r="AR640" i="7"/>
  <c r="AS640" i="7"/>
  <c r="AT640" i="7"/>
  <c r="AU640" i="7"/>
  <c r="AO641" i="7"/>
  <c r="AP641" i="7"/>
  <c r="AQ641" i="7"/>
  <c r="AR641" i="7"/>
  <c r="AS641" i="7"/>
  <c r="AT641" i="7"/>
  <c r="AU641" i="7"/>
  <c r="AO642" i="7"/>
  <c r="AP642" i="7"/>
  <c r="AR642" i="7"/>
  <c r="AS642" i="7"/>
  <c r="AT642" i="7"/>
  <c r="AU642" i="7"/>
  <c r="AO643" i="7"/>
  <c r="AP643" i="7"/>
  <c r="AR643" i="7"/>
  <c r="AS643" i="7"/>
  <c r="AT643" i="7"/>
  <c r="AU643" i="7"/>
  <c r="AO644" i="7"/>
  <c r="AP644" i="7"/>
  <c r="AR644" i="7"/>
  <c r="AS644" i="7"/>
  <c r="AT644" i="7"/>
  <c r="AU644" i="7"/>
  <c r="AO645" i="7"/>
  <c r="AP645" i="7"/>
  <c r="AQ645" i="7"/>
  <c r="AR645" i="7"/>
  <c r="AS645" i="7"/>
  <c r="AT645" i="7"/>
  <c r="AU645" i="7"/>
  <c r="AO646" i="7"/>
  <c r="AP646" i="7"/>
  <c r="AR646" i="7"/>
  <c r="AS646" i="7"/>
  <c r="AT646" i="7"/>
  <c r="AU646" i="7"/>
  <c r="AO647" i="7"/>
  <c r="AP647" i="7"/>
  <c r="AR647" i="7"/>
  <c r="AS647" i="7"/>
  <c r="AT647" i="7"/>
  <c r="AU647" i="7"/>
  <c r="AO648" i="7"/>
  <c r="AP648" i="7"/>
  <c r="AR648" i="7"/>
  <c r="AS648" i="7"/>
  <c r="AT648" i="7"/>
  <c r="AU648" i="7"/>
  <c r="AO649" i="7"/>
  <c r="AP649" i="7"/>
  <c r="AQ649" i="7"/>
  <c r="AR649" i="7"/>
  <c r="AS649" i="7"/>
  <c r="AT649" i="7"/>
  <c r="AU649" i="7"/>
  <c r="AO650" i="7"/>
  <c r="AP650" i="7"/>
  <c r="AR650" i="7"/>
  <c r="AS650" i="7"/>
  <c r="AT650" i="7"/>
  <c r="AU650" i="7"/>
  <c r="AO651" i="7"/>
  <c r="AP651" i="7"/>
  <c r="AR651" i="7"/>
  <c r="AS651" i="7"/>
  <c r="AT651" i="7"/>
  <c r="AU651" i="7"/>
  <c r="AO652" i="7"/>
  <c r="AP652" i="7"/>
  <c r="AR652" i="7"/>
  <c r="AS652" i="7"/>
  <c r="AT652" i="7"/>
  <c r="AU652" i="7"/>
  <c r="AO653" i="7"/>
  <c r="AP653" i="7"/>
  <c r="AQ653" i="7"/>
  <c r="AR653" i="7"/>
  <c r="AS653" i="7"/>
  <c r="AT653" i="7"/>
  <c r="AU653" i="7"/>
  <c r="AO654" i="7"/>
  <c r="AP654" i="7"/>
  <c r="AR654" i="7"/>
  <c r="AS654" i="7"/>
  <c r="AT654" i="7"/>
  <c r="AU654" i="7"/>
  <c r="AO655" i="7"/>
  <c r="AP655" i="7"/>
  <c r="AR655" i="7"/>
  <c r="AS655" i="7"/>
  <c r="AT655" i="7"/>
  <c r="AU655" i="7"/>
  <c r="AO656" i="7"/>
  <c r="AP656" i="7"/>
  <c r="AQ656" i="7"/>
  <c r="AR656" i="7"/>
  <c r="AS656" i="7"/>
  <c r="AT656" i="7"/>
  <c r="AU656" i="7"/>
  <c r="AO657" i="7"/>
  <c r="AP657" i="7"/>
  <c r="AQ657" i="7"/>
  <c r="AR657" i="7"/>
  <c r="AS657" i="7"/>
  <c r="AT657" i="7"/>
  <c r="AU657" i="7"/>
  <c r="AO658" i="7"/>
  <c r="AP658" i="7"/>
  <c r="AR658" i="7"/>
  <c r="AS658" i="7"/>
  <c r="AT658" i="7"/>
  <c r="AU658" i="7"/>
  <c r="AO659" i="7"/>
  <c r="AP659" i="7"/>
  <c r="AR659" i="7"/>
  <c r="AS659" i="7"/>
  <c r="AT659" i="7"/>
  <c r="AU659" i="7"/>
  <c r="AO660" i="7"/>
  <c r="AP660" i="7"/>
  <c r="AR660" i="7"/>
  <c r="AS660" i="7"/>
  <c r="AT660" i="7"/>
  <c r="AU660" i="7"/>
  <c r="AO661" i="7"/>
  <c r="AP661" i="7"/>
  <c r="AQ661" i="7"/>
  <c r="AR661" i="7"/>
  <c r="AS661" i="7"/>
  <c r="AT661" i="7"/>
  <c r="AU661" i="7"/>
  <c r="AO662" i="7"/>
  <c r="AP662" i="7"/>
  <c r="AR662" i="7"/>
  <c r="AS662" i="7"/>
  <c r="AT662" i="7"/>
  <c r="AU662" i="7"/>
  <c r="AO663" i="7"/>
  <c r="AP663" i="7"/>
  <c r="AR663" i="7"/>
  <c r="AS663" i="7"/>
  <c r="AT663" i="7"/>
  <c r="AU663" i="7"/>
  <c r="AO664" i="7"/>
  <c r="AP664" i="7"/>
  <c r="AR664" i="7"/>
  <c r="AS664" i="7"/>
  <c r="AT664" i="7"/>
  <c r="AU664" i="7"/>
  <c r="AO665" i="7"/>
  <c r="AP665" i="7"/>
  <c r="AQ665" i="7"/>
  <c r="AR665" i="7"/>
  <c r="AS665" i="7"/>
  <c r="AT665" i="7"/>
  <c r="AU665" i="7"/>
  <c r="AO666" i="7"/>
  <c r="AP666" i="7"/>
  <c r="AR666" i="7"/>
  <c r="AS666" i="7"/>
  <c r="AT666" i="7"/>
  <c r="AU666" i="7"/>
  <c r="AO667" i="7"/>
  <c r="AP667" i="7"/>
  <c r="AQ667" i="7"/>
  <c r="AR667" i="7"/>
  <c r="AS667" i="7"/>
  <c r="AT667" i="7"/>
  <c r="AU667" i="7"/>
  <c r="AO668" i="7"/>
  <c r="AP668" i="7"/>
  <c r="AR668" i="7"/>
  <c r="AS668" i="7"/>
  <c r="AT668" i="7"/>
  <c r="AU668" i="7"/>
  <c r="AO669" i="7"/>
  <c r="AP669" i="7"/>
  <c r="AQ669" i="7"/>
  <c r="AR669" i="7"/>
  <c r="AS669" i="7"/>
  <c r="AT669" i="7"/>
  <c r="AU669" i="7"/>
  <c r="AO670" i="7"/>
  <c r="AP670" i="7"/>
  <c r="AR670" i="7"/>
  <c r="AS670" i="7"/>
  <c r="AT670" i="7"/>
  <c r="AU670" i="7"/>
  <c r="AO671" i="7"/>
  <c r="AP671" i="7"/>
  <c r="AR671" i="7"/>
  <c r="AS671" i="7"/>
  <c r="AT671" i="7"/>
  <c r="AU671" i="7"/>
  <c r="AO672" i="7"/>
  <c r="AP672" i="7"/>
  <c r="AQ672" i="7"/>
  <c r="AR672" i="7"/>
  <c r="AS672" i="7"/>
  <c r="AT672" i="7"/>
  <c r="AU672" i="7"/>
  <c r="AO673" i="7"/>
  <c r="AP673" i="7"/>
  <c r="AQ673" i="7"/>
  <c r="AR673" i="7"/>
  <c r="AS673" i="7"/>
  <c r="AT673" i="7"/>
  <c r="AU673" i="7"/>
  <c r="AO674" i="7"/>
  <c r="AP674" i="7"/>
  <c r="AR674" i="7"/>
  <c r="AS674" i="7"/>
  <c r="AT674" i="7"/>
  <c r="AU674" i="7"/>
  <c r="AO675" i="7"/>
  <c r="AP675" i="7"/>
  <c r="AR675" i="7"/>
  <c r="AS675" i="7"/>
  <c r="AT675" i="7"/>
  <c r="AU675" i="7"/>
  <c r="AO676" i="7"/>
  <c r="AP676" i="7"/>
  <c r="AR676" i="7"/>
  <c r="AS676" i="7"/>
  <c r="AT676" i="7"/>
  <c r="AU676" i="7"/>
  <c r="AO677" i="7"/>
  <c r="AP677" i="7"/>
  <c r="AQ677" i="7"/>
  <c r="AR677" i="7"/>
  <c r="AS677" i="7"/>
  <c r="AT677" i="7"/>
  <c r="AU677" i="7"/>
  <c r="AO678" i="7"/>
  <c r="AP678" i="7"/>
  <c r="AR678" i="7"/>
  <c r="AS678" i="7"/>
  <c r="AT678" i="7"/>
  <c r="AU678" i="7"/>
  <c r="AO679" i="7"/>
  <c r="AP679" i="7"/>
  <c r="AR679" i="7"/>
  <c r="AS679" i="7"/>
  <c r="AT679" i="7"/>
  <c r="AU679" i="7"/>
  <c r="AO680" i="7"/>
  <c r="AP680" i="7"/>
  <c r="AQ680" i="7"/>
  <c r="AR680" i="7"/>
  <c r="AS680" i="7"/>
  <c r="AT680" i="7"/>
  <c r="AU680" i="7"/>
  <c r="AO681" i="7"/>
  <c r="AP681" i="7"/>
  <c r="AQ681" i="7"/>
  <c r="AR681" i="7"/>
  <c r="AS681" i="7"/>
  <c r="AT681" i="7"/>
  <c r="AU681" i="7"/>
  <c r="AO682" i="7"/>
  <c r="AP682" i="7"/>
  <c r="AR682" i="7"/>
  <c r="AS682" i="7"/>
  <c r="AT682" i="7"/>
  <c r="AU682" i="7"/>
  <c r="AO683" i="7"/>
  <c r="AP683" i="7"/>
  <c r="AR683" i="7"/>
  <c r="AS683" i="7"/>
  <c r="AT683" i="7"/>
  <c r="AU683" i="7"/>
  <c r="AO684" i="7"/>
  <c r="AP684" i="7"/>
  <c r="AR684" i="7"/>
  <c r="AS684" i="7"/>
  <c r="AT684" i="7"/>
  <c r="AU684" i="7"/>
  <c r="AO685" i="7"/>
  <c r="AP685" i="7"/>
  <c r="AQ685" i="7"/>
  <c r="AR685" i="7"/>
  <c r="AS685" i="7"/>
  <c r="AT685" i="7"/>
  <c r="AU685" i="7"/>
  <c r="AO686" i="7"/>
  <c r="AP686" i="7"/>
  <c r="AR686" i="7"/>
  <c r="AS686" i="7"/>
  <c r="AT686" i="7"/>
  <c r="AU686" i="7"/>
  <c r="AO687" i="7"/>
  <c r="AP687" i="7"/>
  <c r="AR687" i="7"/>
  <c r="AS687" i="7"/>
  <c r="AT687" i="7"/>
  <c r="AU687" i="7"/>
  <c r="AO688" i="7"/>
  <c r="AP688" i="7"/>
  <c r="AQ688" i="7"/>
  <c r="AR688" i="7"/>
  <c r="AS688" i="7"/>
  <c r="AT688" i="7"/>
  <c r="AU688" i="7"/>
  <c r="AO689" i="7"/>
  <c r="AP689" i="7"/>
  <c r="AQ689" i="7"/>
  <c r="AR689" i="7"/>
  <c r="AS689" i="7"/>
  <c r="AT689" i="7"/>
  <c r="AU689" i="7"/>
  <c r="AO690" i="7"/>
  <c r="AP690" i="7"/>
  <c r="AR690" i="7"/>
  <c r="AS690" i="7"/>
  <c r="AT690" i="7"/>
  <c r="AU690" i="7"/>
  <c r="AO691" i="7"/>
  <c r="AP691" i="7"/>
  <c r="AR691" i="7"/>
  <c r="AS691" i="7"/>
  <c r="AT691" i="7"/>
  <c r="AU691" i="7"/>
  <c r="AO692" i="7"/>
  <c r="AP692" i="7"/>
  <c r="AR692" i="7"/>
  <c r="AS692" i="7"/>
  <c r="AT692" i="7"/>
  <c r="AU692" i="7"/>
  <c r="AO693" i="7"/>
  <c r="AP693" i="7"/>
  <c r="AQ693" i="7"/>
  <c r="AR693" i="7"/>
  <c r="AS693" i="7"/>
  <c r="AT693" i="7"/>
  <c r="AU693" i="7"/>
  <c r="AO694" i="7"/>
  <c r="AP694" i="7"/>
  <c r="AR694" i="7"/>
  <c r="AS694" i="7"/>
  <c r="AT694" i="7"/>
  <c r="AU694" i="7"/>
  <c r="AO695" i="7"/>
  <c r="AP695" i="7"/>
  <c r="AR695" i="7"/>
  <c r="AS695" i="7"/>
  <c r="AT695" i="7"/>
  <c r="AU695" i="7"/>
  <c r="AO696" i="7"/>
  <c r="AP696" i="7"/>
  <c r="AQ696" i="7"/>
  <c r="AR696" i="7"/>
  <c r="AS696" i="7"/>
  <c r="AT696" i="7"/>
  <c r="AU696" i="7"/>
  <c r="AO697" i="7"/>
  <c r="AP697" i="7"/>
  <c r="AQ697" i="7"/>
  <c r="AR697" i="7"/>
  <c r="AS697" i="7"/>
  <c r="AT697" i="7"/>
  <c r="AU697" i="7"/>
  <c r="AO698" i="7"/>
  <c r="AP698" i="7"/>
  <c r="AR698" i="7"/>
  <c r="AS698" i="7"/>
  <c r="AT698" i="7"/>
  <c r="AU698" i="7"/>
  <c r="AO699" i="7"/>
  <c r="AP699" i="7"/>
  <c r="AR699" i="7"/>
  <c r="AS699" i="7"/>
  <c r="AT699" i="7"/>
  <c r="AU699" i="7"/>
  <c r="AO700" i="7"/>
  <c r="AP700" i="7"/>
  <c r="AR700" i="7"/>
  <c r="AS700" i="7"/>
  <c r="AT700" i="7"/>
  <c r="AU700" i="7"/>
  <c r="AO701" i="7"/>
  <c r="AP701" i="7"/>
  <c r="AQ701" i="7"/>
  <c r="AR701" i="7"/>
  <c r="AS701" i="7"/>
  <c r="AT701" i="7"/>
  <c r="AU701" i="7"/>
  <c r="AO702" i="7"/>
  <c r="AP702" i="7"/>
  <c r="AR702" i="7"/>
  <c r="AS702" i="7"/>
  <c r="AT702" i="7"/>
  <c r="AU702" i="7"/>
  <c r="AO703" i="7"/>
  <c r="AP703" i="7"/>
  <c r="AR703" i="7"/>
  <c r="AS703" i="7"/>
  <c r="AT703" i="7"/>
  <c r="AU703" i="7"/>
  <c r="AO704" i="7"/>
  <c r="AP704" i="7"/>
  <c r="AQ704" i="7"/>
  <c r="AR704" i="7"/>
  <c r="AS704" i="7"/>
  <c r="AT704" i="7"/>
  <c r="AU704" i="7"/>
  <c r="AO705" i="7"/>
  <c r="AP705" i="7"/>
  <c r="AQ705" i="7"/>
  <c r="AR705" i="7"/>
  <c r="AS705" i="7"/>
  <c r="AT705" i="7"/>
  <c r="AU705" i="7"/>
  <c r="AO706" i="7"/>
  <c r="AP706" i="7"/>
  <c r="AR706" i="7"/>
  <c r="AS706" i="7"/>
  <c r="AT706" i="7"/>
  <c r="AU706" i="7"/>
  <c r="AO707" i="7"/>
  <c r="AP707" i="7"/>
  <c r="AR707" i="7"/>
  <c r="AS707" i="7"/>
  <c r="AT707" i="7"/>
  <c r="AU707" i="7"/>
  <c r="AO708" i="7"/>
  <c r="AP708" i="7"/>
  <c r="AR708" i="7"/>
  <c r="AS708" i="7"/>
  <c r="AT708" i="7"/>
  <c r="AU708" i="7"/>
  <c r="AO709" i="7"/>
  <c r="AP709" i="7"/>
  <c r="AQ709" i="7"/>
  <c r="AR709" i="7"/>
  <c r="AS709" i="7"/>
  <c r="AT709" i="7"/>
  <c r="AU709" i="7"/>
  <c r="AO710" i="7"/>
  <c r="AP710" i="7"/>
  <c r="AR710" i="7"/>
  <c r="AS710" i="7"/>
  <c r="AT710" i="7"/>
  <c r="AU710" i="7"/>
  <c r="AO711" i="7"/>
  <c r="AP711" i="7"/>
  <c r="AR711" i="7"/>
  <c r="AS711" i="7"/>
  <c r="AT711" i="7"/>
  <c r="AU711" i="7"/>
  <c r="AO712" i="7"/>
  <c r="AP712" i="7"/>
  <c r="AQ712" i="7"/>
  <c r="AR712" i="7"/>
  <c r="AS712" i="7"/>
  <c r="AT712" i="7"/>
  <c r="AU712" i="7"/>
  <c r="AP4" i="7"/>
  <c r="AQ4" i="7"/>
  <c r="AR4" i="7"/>
  <c r="AS4" i="7"/>
  <c r="AT4" i="7"/>
  <c r="R424" i="7" l="1"/>
  <c r="R418" i="7"/>
  <c r="R415" i="7"/>
  <c r="R385" i="7"/>
  <c r="R382" i="7"/>
  <c r="R379" i="7"/>
  <c r="L511" i="1"/>
  <c r="R404" i="7"/>
  <c r="R401" i="7"/>
  <c r="R398" i="7"/>
  <c r="R395" i="7"/>
  <c r="R368" i="7"/>
  <c r="R360" i="7"/>
  <c r="R352" i="7"/>
  <c r="R344" i="7"/>
  <c r="R336" i="7"/>
  <c r="R328" i="7"/>
  <c r="R320" i="7"/>
  <c r="R312" i="7"/>
  <c r="R304" i="7"/>
  <c r="R296" i="7"/>
  <c r="R416" i="7"/>
  <c r="R413" i="7"/>
  <c r="R410" i="7"/>
  <c r="R407" i="7"/>
  <c r="R392" i="7"/>
  <c r="R389" i="7"/>
  <c r="R380" i="7"/>
  <c r="R377" i="7"/>
  <c r="R374" i="7"/>
  <c r="R371" i="7"/>
  <c r="R363" i="7"/>
  <c r="R355" i="7"/>
  <c r="R347" i="7"/>
  <c r="R339" i="7"/>
  <c r="R331" i="7"/>
  <c r="R323" i="7"/>
  <c r="R315" i="7"/>
  <c r="R307" i="7"/>
  <c r="R299" i="7"/>
  <c r="BJ469" i="7"/>
  <c r="BJ455" i="7"/>
  <c r="BJ441" i="7"/>
  <c r="R422" i="7"/>
  <c r="R419" i="7"/>
  <c r="R396" i="7"/>
  <c r="R386" i="7"/>
  <c r="R383" i="7"/>
  <c r="R366" i="7"/>
  <c r="R358" i="7"/>
  <c r="R350" i="7"/>
  <c r="R342" i="7"/>
  <c r="R334" i="7"/>
  <c r="R326" i="7"/>
  <c r="R318" i="7"/>
  <c r="R310" i="7"/>
  <c r="R302" i="7"/>
  <c r="R408" i="7"/>
  <c r="R405" i="7"/>
  <c r="R402" i="7"/>
  <c r="R399" i="7"/>
  <c r="R372" i="7"/>
  <c r="R369" i="7"/>
  <c r="R361" i="7"/>
  <c r="R353" i="7"/>
  <c r="R345" i="7"/>
  <c r="R337" i="7"/>
  <c r="R329" i="7"/>
  <c r="R321" i="7"/>
  <c r="R313" i="7"/>
  <c r="R305" i="7"/>
  <c r="R297" i="7"/>
  <c r="R420" i="7"/>
  <c r="R417" i="7"/>
  <c r="R414" i="7"/>
  <c r="R411" i="7"/>
  <c r="R390" i="7"/>
  <c r="R387" i="7"/>
  <c r="R384" i="7"/>
  <c r="R381" i="7"/>
  <c r="R378" i="7"/>
  <c r="R375" i="7"/>
  <c r="R364" i="7"/>
  <c r="R356" i="7"/>
  <c r="R348" i="7"/>
  <c r="R340" i="7"/>
  <c r="R332" i="7"/>
  <c r="R324" i="7"/>
  <c r="R316" i="7"/>
  <c r="R308" i="7"/>
  <c r="R300" i="7"/>
  <c r="R423" i="7"/>
  <c r="R400" i="7"/>
  <c r="R397" i="7"/>
  <c r="R367" i="7"/>
  <c r="R359" i="7"/>
  <c r="R351" i="7"/>
  <c r="R343" i="7"/>
  <c r="R335" i="7"/>
  <c r="R327" i="7"/>
  <c r="R319" i="7"/>
  <c r="R311" i="7"/>
  <c r="R303" i="7"/>
  <c r="R412" i="7"/>
  <c r="R409" i="7"/>
  <c r="R406" i="7"/>
  <c r="R403" i="7"/>
  <c r="R394" i="7"/>
  <c r="R388" i="7"/>
  <c r="R376" i="7"/>
  <c r="R373" i="7"/>
  <c r="R370" i="7"/>
  <c r="R362" i="7"/>
  <c r="R354" i="7"/>
  <c r="R346" i="7"/>
  <c r="R338" i="7"/>
  <c r="R330" i="7"/>
  <c r="R322" i="7"/>
  <c r="R314" i="7"/>
  <c r="R306" i="7"/>
  <c r="R298" i="7"/>
  <c r="N14" i="1"/>
  <c r="N625" i="1"/>
  <c r="N377" i="1"/>
  <c r="N224" i="1"/>
  <c r="N216" i="1"/>
  <c r="N12" i="1"/>
  <c r="N393" i="1"/>
  <c r="N296" i="1"/>
  <c r="N288" i="1"/>
  <c r="N280" i="1"/>
  <c r="N615" i="1"/>
  <c r="N607" i="1"/>
  <c r="N599" i="1"/>
  <c r="N591" i="1"/>
  <c r="N583" i="1"/>
  <c r="E569" i="3" s="1"/>
  <c r="N575" i="1"/>
  <c r="N567" i="1"/>
  <c r="N559" i="1"/>
  <c r="N551" i="1"/>
  <c r="N543" i="1"/>
  <c r="N535" i="1"/>
  <c r="N527" i="1"/>
  <c r="N519" i="1"/>
  <c r="E511" i="3" s="1"/>
  <c r="N511" i="1"/>
  <c r="N503" i="1"/>
  <c r="N495" i="1"/>
  <c r="N487" i="1"/>
  <c r="N479" i="1"/>
  <c r="N471" i="1"/>
  <c r="N463" i="1"/>
  <c r="N455" i="1"/>
  <c r="N447" i="1"/>
  <c r="N439" i="1"/>
  <c r="N431" i="1"/>
  <c r="N423" i="1"/>
  <c r="N415" i="1"/>
  <c r="N407" i="1"/>
  <c r="N272" i="1"/>
  <c r="N264" i="1"/>
  <c r="N256" i="1"/>
  <c r="N248" i="1"/>
  <c r="N200" i="1"/>
  <c r="N192" i="1"/>
  <c r="N184" i="1"/>
  <c r="N176" i="1"/>
  <c r="N168" i="1"/>
  <c r="N160" i="1"/>
  <c r="E171" i="3" s="1"/>
  <c r="N152" i="1"/>
  <c r="N144" i="1"/>
  <c r="N136" i="1"/>
  <c r="N128" i="1"/>
  <c r="N120" i="1"/>
  <c r="N112" i="1"/>
  <c r="N104" i="1"/>
  <c r="N96" i="1"/>
  <c r="E106" i="3" s="1"/>
  <c r="N88" i="1"/>
  <c r="N80" i="1"/>
  <c r="N72" i="1"/>
  <c r="N64" i="1"/>
  <c r="N56" i="1"/>
  <c r="N48" i="1"/>
  <c r="N40" i="1"/>
  <c r="N32" i="1"/>
  <c r="E43" i="3" s="1"/>
  <c r="N24" i="1"/>
  <c r="N715" i="1"/>
  <c r="N707" i="1"/>
  <c r="N699" i="1"/>
  <c r="N691" i="1"/>
  <c r="N683" i="1"/>
  <c r="N675" i="1"/>
  <c r="N667" i="1"/>
  <c r="E678" i="3" s="1"/>
  <c r="N659" i="1"/>
  <c r="N651" i="1"/>
  <c r="N643" i="1"/>
  <c r="N635" i="1"/>
  <c r="N627" i="1"/>
  <c r="BJ4" i="7"/>
  <c r="BR696" i="7"/>
  <c r="BJ696" i="7"/>
  <c r="BR657" i="7"/>
  <c r="BJ657" i="7"/>
  <c r="BR629" i="7"/>
  <c r="BJ629" i="7"/>
  <c r="BR250" i="7"/>
  <c r="BJ250" i="7"/>
  <c r="BR241" i="7"/>
  <c r="BJ241" i="7"/>
  <c r="BR233" i="7"/>
  <c r="BJ233" i="7"/>
  <c r="BR69" i="7"/>
  <c r="BJ69" i="7"/>
  <c r="BR61" i="7"/>
  <c r="BJ61" i="7"/>
  <c r="BR45" i="7"/>
  <c r="BJ45" i="7"/>
  <c r="BR37" i="7"/>
  <c r="BJ37" i="7"/>
  <c r="BR29" i="7"/>
  <c r="BJ29" i="7"/>
  <c r="BR21" i="7"/>
  <c r="BJ21" i="7"/>
  <c r="BR707" i="7"/>
  <c r="BJ707" i="7"/>
  <c r="BR697" i="7"/>
  <c r="BJ697" i="7"/>
  <c r="BR692" i="7"/>
  <c r="BJ692" i="7"/>
  <c r="BR677" i="7"/>
  <c r="BJ677" i="7"/>
  <c r="BR672" i="7"/>
  <c r="BJ672" i="7"/>
  <c r="BR667" i="7"/>
  <c r="BJ667" i="7"/>
  <c r="BR625" i="7"/>
  <c r="BJ625" i="7"/>
  <c r="BR620" i="7"/>
  <c r="BJ620" i="7"/>
  <c r="BR611" i="7"/>
  <c r="BJ611" i="7"/>
  <c r="BR601" i="7"/>
  <c r="BJ601" i="7"/>
  <c r="BR555" i="7"/>
  <c r="BJ555" i="7"/>
  <c r="BR541" i="7"/>
  <c r="BJ541" i="7"/>
  <c r="BR536" i="7"/>
  <c r="BJ536" i="7"/>
  <c r="BR527" i="7"/>
  <c r="BJ527" i="7"/>
  <c r="BR513" i="7"/>
  <c r="BJ513" i="7"/>
  <c r="BR508" i="7"/>
  <c r="BJ508" i="7"/>
  <c r="BR499" i="7"/>
  <c r="BJ499" i="7"/>
  <c r="BR485" i="7"/>
  <c r="BJ478" i="7"/>
  <c r="BR475" i="7"/>
  <c r="BR466" i="7"/>
  <c r="BR461" i="7"/>
  <c r="BJ454" i="7"/>
  <c r="BR452" i="7"/>
  <c r="BJ444" i="7"/>
  <c r="BR438" i="7"/>
  <c r="BJ438" i="7"/>
  <c r="BR433" i="7"/>
  <c r="BJ433" i="7"/>
  <c r="BR424" i="7"/>
  <c r="BJ424" i="7"/>
  <c r="BR409" i="7"/>
  <c r="BJ409" i="7"/>
  <c r="BR386" i="7"/>
  <c r="BJ386" i="7"/>
  <c r="BR381" i="7"/>
  <c r="BJ381" i="7"/>
  <c r="BR376" i="7"/>
  <c r="BJ376" i="7"/>
  <c r="BR246" i="7"/>
  <c r="BJ246" i="7"/>
  <c r="BR225" i="7"/>
  <c r="BJ225" i="7"/>
  <c r="BR221" i="7"/>
  <c r="BJ221" i="7"/>
  <c r="BR107" i="7"/>
  <c r="BJ107" i="7"/>
  <c r="BR94" i="7"/>
  <c r="BJ94" i="7"/>
  <c r="BR86" i="7"/>
  <c r="BJ86" i="7"/>
  <c r="BR78" i="7"/>
  <c r="BJ78" i="7"/>
  <c r="BR70" i="7"/>
  <c r="BJ70" i="7"/>
  <c r="BR62" i="7"/>
  <c r="BJ62" i="7"/>
  <c r="BR54" i="7"/>
  <c r="BJ54" i="7"/>
  <c r="BR46" i="7"/>
  <c r="BJ46" i="7"/>
  <c r="BR38" i="7"/>
  <c r="BJ38" i="7"/>
  <c r="BR30" i="7"/>
  <c r="BJ30" i="7"/>
  <c r="BR22" i="7"/>
  <c r="BJ22" i="7"/>
  <c r="BR14" i="7"/>
  <c r="BJ14" i="7"/>
  <c r="BJ7" i="7"/>
  <c r="BR701" i="7"/>
  <c r="BJ701" i="7"/>
  <c r="BR568" i="7"/>
  <c r="BJ568" i="7"/>
  <c r="BR559" i="7"/>
  <c r="BJ559" i="7"/>
  <c r="BR540" i="7"/>
  <c r="BJ540" i="7"/>
  <c r="BR13" i="7"/>
  <c r="BJ13" i="7"/>
  <c r="BR4" i="7"/>
  <c r="BL4" i="7"/>
  <c r="BR712" i="7"/>
  <c r="BJ712" i="7"/>
  <c r="BR683" i="7"/>
  <c r="BJ683" i="7"/>
  <c r="BR673" i="7"/>
  <c r="BJ673" i="7"/>
  <c r="K673" i="1"/>
  <c r="E484" i="14" s="1"/>
  <c r="BR653" i="7"/>
  <c r="BJ653" i="7"/>
  <c r="BR644" i="7"/>
  <c r="BJ644" i="7"/>
  <c r="BR635" i="7"/>
  <c r="BJ635" i="7"/>
  <c r="BR597" i="7"/>
  <c r="BJ597" i="7"/>
  <c r="BR588" i="7"/>
  <c r="BJ588" i="7"/>
  <c r="BR579" i="7"/>
  <c r="BJ579" i="7"/>
  <c r="BR569" i="7"/>
  <c r="BJ569" i="7"/>
  <c r="BR560" i="7"/>
  <c r="BJ560" i="7"/>
  <c r="BR523" i="7"/>
  <c r="BJ523" i="7"/>
  <c r="BR509" i="7"/>
  <c r="BJ509" i="7"/>
  <c r="BR504" i="7"/>
  <c r="BJ504" i="7"/>
  <c r="BJ483" i="7"/>
  <c r="BR481" i="7"/>
  <c r="BR476" i="7"/>
  <c r="BJ473" i="7"/>
  <c r="BR471" i="7"/>
  <c r="BJ468" i="7"/>
  <c r="BR462" i="7"/>
  <c r="BR457" i="7"/>
  <c r="BJ450" i="7"/>
  <c r="BJ445" i="7"/>
  <c r="BR434" i="7"/>
  <c r="BJ434" i="7"/>
  <c r="BR429" i="7"/>
  <c r="BJ429" i="7"/>
  <c r="BR410" i="7"/>
  <c r="BJ410" i="7"/>
  <c r="BR400" i="7"/>
  <c r="BJ400" i="7"/>
  <c r="BR391" i="7"/>
  <c r="BJ391" i="7"/>
  <c r="BR382" i="7"/>
  <c r="BJ382" i="7"/>
  <c r="BR377" i="7"/>
  <c r="BJ377" i="7"/>
  <c r="BR251" i="7"/>
  <c r="BJ251" i="7"/>
  <c r="BR242" i="7"/>
  <c r="BJ242" i="7"/>
  <c r="BR238" i="7"/>
  <c r="BJ238" i="7"/>
  <c r="BR234" i="7"/>
  <c r="BJ234" i="7"/>
  <c r="BR230" i="7"/>
  <c r="BJ230" i="7"/>
  <c r="BR226" i="7"/>
  <c r="BJ226" i="7"/>
  <c r="BR217" i="7"/>
  <c r="BJ217" i="7"/>
  <c r="BR213" i="7"/>
  <c r="BJ213" i="7"/>
  <c r="BR205" i="7"/>
  <c r="BJ205" i="7"/>
  <c r="BR87" i="7"/>
  <c r="BJ87" i="7"/>
  <c r="BR79" i="7"/>
  <c r="BJ79" i="7"/>
  <c r="BR71" i="7"/>
  <c r="BJ71" i="7"/>
  <c r="BR63" i="7"/>
  <c r="BJ63" i="7"/>
  <c r="BR399" i="7"/>
  <c r="BJ399" i="7"/>
  <c r="BR77" i="7"/>
  <c r="BJ77" i="7"/>
  <c r="BR693" i="7"/>
  <c r="BJ693" i="7"/>
  <c r="BR688" i="7"/>
  <c r="BJ688" i="7"/>
  <c r="BR659" i="7"/>
  <c r="BJ659" i="7"/>
  <c r="BR649" i="7"/>
  <c r="BJ649" i="7"/>
  <c r="BR621" i="7"/>
  <c r="BJ621" i="7"/>
  <c r="BR612" i="7"/>
  <c r="BJ612" i="7"/>
  <c r="BR593" i="7"/>
  <c r="BJ593" i="7"/>
  <c r="BR584" i="7"/>
  <c r="BJ584" i="7"/>
  <c r="BR565" i="7"/>
  <c r="BJ565" i="7"/>
  <c r="BR547" i="7"/>
  <c r="BJ547" i="7"/>
  <c r="BR537" i="7"/>
  <c r="BJ537" i="7"/>
  <c r="BR528" i="7"/>
  <c r="BJ528" i="7"/>
  <c r="BR491" i="7"/>
  <c r="BJ491" i="7"/>
  <c r="BR477" i="7"/>
  <c r="BR458" i="7"/>
  <c r="BR453" i="7"/>
  <c r="BR448" i="7"/>
  <c r="BR439" i="7"/>
  <c r="BJ439" i="7"/>
  <c r="BR430" i="7"/>
  <c r="BJ430" i="7"/>
  <c r="BR425" i="7"/>
  <c r="BJ425" i="7"/>
  <c r="BR405" i="7"/>
  <c r="BJ405" i="7"/>
  <c r="BR378" i="7"/>
  <c r="BJ378" i="7"/>
  <c r="BR368" i="7"/>
  <c r="BJ368" i="7"/>
  <c r="BR247" i="7"/>
  <c r="BJ247" i="7"/>
  <c r="BR222" i="7"/>
  <c r="BJ222" i="7"/>
  <c r="BR218" i="7"/>
  <c r="BJ218" i="7"/>
  <c r="BR88" i="7"/>
  <c r="BJ88" i="7"/>
  <c r="BR80" i="7"/>
  <c r="BJ80" i="7"/>
  <c r="BR72" i="7"/>
  <c r="BJ72" i="7"/>
  <c r="BR64" i="7"/>
  <c r="BJ64" i="7"/>
  <c r="BR56" i="7"/>
  <c r="BJ56" i="7"/>
  <c r="BR437" i="7"/>
  <c r="BJ437" i="7"/>
  <c r="BR428" i="7"/>
  <c r="BJ428" i="7"/>
  <c r="BR385" i="7"/>
  <c r="BJ385" i="7"/>
  <c r="BR53" i="7"/>
  <c r="BJ53" i="7"/>
  <c r="BR689" i="7"/>
  <c r="BJ689" i="7"/>
  <c r="K689" i="1"/>
  <c r="BR684" i="7"/>
  <c r="BJ684" i="7"/>
  <c r="BR669" i="7"/>
  <c r="BJ669" i="7"/>
  <c r="BR645" i="7"/>
  <c r="BJ645" i="7"/>
  <c r="BR636" i="7"/>
  <c r="BJ636" i="7"/>
  <c r="BR627" i="7"/>
  <c r="BJ627" i="7"/>
  <c r="BR617" i="7"/>
  <c r="BJ617" i="7"/>
  <c r="BR603" i="7"/>
  <c r="BJ603" i="7"/>
  <c r="BR589" i="7"/>
  <c r="BJ589" i="7"/>
  <c r="BR561" i="7"/>
  <c r="BJ561" i="7"/>
  <c r="BR552" i="7"/>
  <c r="BJ552" i="7"/>
  <c r="BR543" i="7"/>
  <c r="BJ543" i="7"/>
  <c r="BR533" i="7"/>
  <c r="BJ533" i="7"/>
  <c r="BR515" i="7"/>
  <c r="BJ515" i="7"/>
  <c r="BR505" i="7"/>
  <c r="BJ505" i="7"/>
  <c r="BR496" i="7"/>
  <c r="BJ496" i="7"/>
  <c r="BJ484" i="7"/>
  <c r="BR478" i="7"/>
  <c r="BJ474" i="7"/>
  <c r="BJ465" i="7"/>
  <c r="BJ460" i="7"/>
  <c r="BR454" i="7"/>
  <c r="BR449" i="7"/>
  <c r="BJ446" i="7"/>
  <c r="BR444" i="7"/>
  <c r="BR426" i="7"/>
  <c r="BJ426" i="7"/>
  <c r="BR421" i="7"/>
  <c r="BJ421" i="7"/>
  <c r="BR416" i="7"/>
  <c r="BJ416" i="7"/>
  <c r="BR411" i="7"/>
  <c r="BJ411" i="7"/>
  <c r="BR406" i="7"/>
  <c r="BJ406" i="7"/>
  <c r="BR401" i="7"/>
  <c r="BJ401" i="7"/>
  <c r="BR392" i="7"/>
  <c r="BJ392" i="7"/>
  <c r="BR373" i="7"/>
  <c r="BJ373" i="7"/>
  <c r="BR260" i="7"/>
  <c r="BJ260" i="7"/>
  <c r="BR243" i="7"/>
  <c r="BJ243" i="7"/>
  <c r="BR239" i="7"/>
  <c r="BJ239" i="7"/>
  <c r="BR235" i="7"/>
  <c r="BJ235" i="7"/>
  <c r="BR214" i="7"/>
  <c r="BJ214" i="7"/>
  <c r="BR210" i="7"/>
  <c r="BJ210" i="7"/>
  <c r="BR206" i="7"/>
  <c r="BJ206" i="7"/>
  <c r="BR121" i="7"/>
  <c r="BJ121" i="7"/>
  <c r="BR89" i="7"/>
  <c r="BJ89" i="7"/>
  <c r="BR81" i="7"/>
  <c r="BJ81" i="7"/>
  <c r="BR73" i="7"/>
  <c r="BJ73" i="7"/>
  <c r="BR65" i="7"/>
  <c r="BJ65" i="7"/>
  <c r="BR57" i="7"/>
  <c r="BJ57" i="7"/>
  <c r="BR652" i="7"/>
  <c r="BJ652" i="7"/>
  <c r="BR643" i="7"/>
  <c r="BJ643" i="7"/>
  <c r="BR624" i="7"/>
  <c r="BJ624" i="7"/>
  <c r="BR587" i="7"/>
  <c r="BJ587" i="7"/>
  <c r="BR573" i="7"/>
  <c r="BJ573" i="7"/>
  <c r="BR545" i="7"/>
  <c r="BJ545" i="7"/>
  <c r="BR531" i="7"/>
  <c r="BJ531" i="7"/>
  <c r="BR390" i="7"/>
  <c r="BJ390" i="7"/>
  <c r="BR262" i="7"/>
  <c r="BJ262" i="7"/>
  <c r="BR229" i="7"/>
  <c r="BJ229" i="7"/>
  <c r="BR212" i="7"/>
  <c r="BJ212" i="7"/>
  <c r="BR85" i="7"/>
  <c r="BJ85" i="7"/>
  <c r="BR709" i="7"/>
  <c r="BJ709" i="7"/>
  <c r="BR704" i="7"/>
  <c r="BJ704" i="7"/>
  <c r="BR675" i="7"/>
  <c r="BJ675" i="7"/>
  <c r="BR660" i="7"/>
  <c r="BJ660" i="7"/>
  <c r="BR641" i="7"/>
  <c r="BJ641" i="7"/>
  <c r="BR613" i="7"/>
  <c r="BJ613" i="7"/>
  <c r="BR604" i="7"/>
  <c r="BJ604" i="7"/>
  <c r="BR585" i="7"/>
  <c r="BJ585" i="7"/>
  <c r="BR576" i="7"/>
  <c r="BJ576" i="7"/>
  <c r="BR571" i="7"/>
  <c r="BJ571" i="7"/>
  <c r="BR557" i="7"/>
  <c r="BJ557" i="7"/>
  <c r="BR529" i="7"/>
  <c r="BJ529" i="7"/>
  <c r="BR520" i="7"/>
  <c r="BJ520" i="7"/>
  <c r="BR511" i="7"/>
  <c r="BJ511" i="7"/>
  <c r="BR501" i="7"/>
  <c r="BJ501" i="7"/>
  <c r="BJ485" i="7"/>
  <c r="BR483" i="7"/>
  <c r="BJ475" i="7"/>
  <c r="BJ470" i="7"/>
  <c r="BR468" i="7"/>
  <c r="BJ461" i="7"/>
  <c r="BR450" i="7"/>
  <c r="BJ442" i="7"/>
  <c r="BR422" i="7"/>
  <c r="BJ422" i="7"/>
  <c r="BR417" i="7"/>
  <c r="BJ417" i="7"/>
  <c r="BR402" i="7"/>
  <c r="BJ402" i="7"/>
  <c r="BR397" i="7"/>
  <c r="BJ397" i="7"/>
  <c r="BR374" i="7"/>
  <c r="BJ374" i="7"/>
  <c r="BR369" i="7"/>
  <c r="BJ369" i="7"/>
  <c r="BR365" i="7"/>
  <c r="BJ365" i="7"/>
  <c r="BR244" i="7"/>
  <c r="BJ244" i="7"/>
  <c r="BR223" i="7"/>
  <c r="BJ223" i="7"/>
  <c r="BR219" i="7"/>
  <c r="BJ219" i="7"/>
  <c r="BR146" i="7"/>
  <c r="BJ146" i="7"/>
  <c r="BR130" i="7"/>
  <c r="BJ130" i="7"/>
  <c r="BR109" i="7"/>
  <c r="BJ109" i="7"/>
  <c r="BR90" i="7"/>
  <c r="BJ90" i="7"/>
  <c r="BR82" i="7"/>
  <c r="BJ82" i="7"/>
  <c r="BR74" i="7"/>
  <c r="BJ74" i="7"/>
  <c r="BR66" i="7"/>
  <c r="BJ66" i="7"/>
  <c r="BR58" i="7"/>
  <c r="BJ58" i="7"/>
  <c r="BR596" i="7"/>
  <c r="BJ596" i="7"/>
  <c r="BR414" i="7"/>
  <c r="BJ414" i="7"/>
  <c r="BR705" i="7"/>
  <c r="BJ705" i="7"/>
  <c r="K705" i="1"/>
  <c r="E516" i="14" s="1"/>
  <c r="BR685" i="7"/>
  <c r="BJ685" i="7"/>
  <c r="BR680" i="7"/>
  <c r="BJ680" i="7"/>
  <c r="BR665" i="7"/>
  <c r="BJ665" i="7"/>
  <c r="BR651" i="7"/>
  <c r="BJ651" i="7"/>
  <c r="BR637" i="7"/>
  <c r="BJ637" i="7"/>
  <c r="BR628" i="7"/>
  <c r="BJ628" i="7"/>
  <c r="BR609" i="7"/>
  <c r="BJ609" i="7"/>
  <c r="BR595" i="7"/>
  <c r="BJ595" i="7"/>
  <c r="BR581" i="7"/>
  <c r="BJ581" i="7"/>
  <c r="BR553" i="7"/>
  <c r="BJ553" i="7"/>
  <c r="BR544" i="7"/>
  <c r="BJ544" i="7"/>
  <c r="BR525" i="7"/>
  <c r="BJ525" i="7"/>
  <c r="BR497" i="7"/>
  <c r="BJ497" i="7"/>
  <c r="BJ481" i="7"/>
  <c r="BJ476" i="7"/>
  <c r="BR473" i="7"/>
  <c r="BJ466" i="7"/>
  <c r="BJ457" i="7"/>
  <c r="BR455" i="7"/>
  <c r="BJ452" i="7"/>
  <c r="BR445" i="7"/>
  <c r="BR436" i="7"/>
  <c r="BJ436" i="7"/>
  <c r="BR418" i="7"/>
  <c r="BJ418" i="7"/>
  <c r="BR407" i="7"/>
  <c r="BJ407" i="7"/>
  <c r="BR398" i="7"/>
  <c r="BJ398" i="7"/>
  <c r="BR393" i="7"/>
  <c r="BJ393" i="7"/>
  <c r="BR384" i="7"/>
  <c r="BJ384" i="7"/>
  <c r="BR370" i="7"/>
  <c r="BJ370" i="7"/>
  <c r="BR273" i="7"/>
  <c r="BJ273" i="7"/>
  <c r="BR253" i="7"/>
  <c r="BJ253" i="7"/>
  <c r="BR207" i="7"/>
  <c r="BJ207" i="7"/>
  <c r="BR203" i="7"/>
  <c r="BJ203" i="7"/>
  <c r="BR114" i="7"/>
  <c r="BJ114" i="7"/>
  <c r="BR105" i="7"/>
  <c r="BJ105" i="7"/>
  <c r="BR91" i="7"/>
  <c r="BJ91" i="7"/>
  <c r="BR83" i="7"/>
  <c r="BJ83" i="7"/>
  <c r="BR75" i="7"/>
  <c r="BJ75" i="7"/>
  <c r="BR67" i="7"/>
  <c r="BJ67" i="7"/>
  <c r="BR59" i="7"/>
  <c r="BJ59" i="7"/>
  <c r="BR517" i="7"/>
  <c r="BJ517" i="7"/>
  <c r="BR489" i="7"/>
  <c r="BJ489" i="7"/>
  <c r="BR408" i="7"/>
  <c r="BJ408" i="7"/>
  <c r="BR93" i="7"/>
  <c r="BJ93" i="7"/>
  <c r="BR691" i="7"/>
  <c r="BJ691" i="7"/>
  <c r="BR681" i="7"/>
  <c r="BJ681" i="7"/>
  <c r="BR661" i="7"/>
  <c r="BJ661" i="7"/>
  <c r="BR656" i="7"/>
  <c r="BJ656" i="7"/>
  <c r="BR633" i="7"/>
  <c r="BJ633" i="7"/>
  <c r="BR619" i="7"/>
  <c r="BJ619" i="7"/>
  <c r="BR605" i="7"/>
  <c r="BJ605" i="7"/>
  <c r="BR577" i="7"/>
  <c r="BJ577" i="7"/>
  <c r="BR572" i="7"/>
  <c r="BJ572" i="7"/>
  <c r="BR563" i="7"/>
  <c r="BJ563" i="7"/>
  <c r="BR549" i="7"/>
  <c r="BJ549" i="7"/>
  <c r="BR521" i="7"/>
  <c r="BJ521" i="7"/>
  <c r="BR512" i="7"/>
  <c r="BJ512" i="7"/>
  <c r="BR493" i="7"/>
  <c r="BJ493" i="7"/>
  <c r="BR484" i="7"/>
  <c r="BJ477" i="7"/>
  <c r="BR474" i="7"/>
  <c r="BJ471" i="7"/>
  <c r="BR469" i="7"/>
  <c r="BJ462" i="7"/>
  <c r="BR460" i="7"/>
  <c r="BJ453" i="7"/>
  <c r="BJ448" i="7"/>
  <c r="BR446" i="7"/>
  <c r="BR441" i="7"/>
  <c r="BR423" i="7"/>
  <c r="BJ423" i="7"/>
  <c r="BR413" i="7"/>
  <c r="BJ413" i="7"/>
  <c r="BR394" i="7"/>
  <c r="BJ394" i="7"/>
  <c r="BR389" i="7"/>
  <c r="BJ389" i="7"/>
  <c r="BR375" i="7"/>
  <c r="BJ375" i="7"/>
  <c r="BR366" i="7"/>
  <c r="BJ366" i="7"/>
  <c r="BR274" i="7"/>
  <c r="BJ274" i="7"/>
  <c r="BR245" i="7"/>
  <c r="BJ245" i="7"/>
  <c r="BR147" i="7"/>
  <c r="BJ147" i="7"/>
  <c r="BR92" i="7"/>
  <c r="BJ92" i="7"/>
  <c r="BR84" i="7"/>
  <c r="BJ84" i="7"/>
  <c r="BR76" i="7"/>
  <c r="BJ76" i="7"/>
  <c r="BR68" i="7"/>
  <c r="BJ68" i="7"/>
  <c r="BR60" i="7"/>
  <c r="BJ60" i="7"/>
  <c r="BL712" i="7"/>
  <c r="BL711" i="7"/>
  <c r="BL710" i="7"/>
  <c r="BL709" i="7"/>
  <c r="BL708" i="7"/>
  <c r="BL707" i="7"/>
  <c r="BL706" i="7"/>
  <c r="BL705" i="7"/>
  <c r="BL704" i="7"/>
  <c r="BL703" i="7"/>
  <c r="BL702" i="7"/>
  <c r="BL701" i="7"/>
  <c r="BL700" i="7"/>
  <c r="BL699" i="7"/>
  <c r="BL698" i="7"/>
  <c r="BL697" i="7"/>
  <c r="BL696" i="7"/>
  <c r="BR55" i="7"/>
  <c r="BJ55" i="7"/>
  <c r="BR47" i="7"/>
  <c r="BJ47" i="7"/>
  <c r="BR39" i="7"/>
  <c r="BJ39" i="7"/>
  <c r="BR31" i="7"/>
  <c r="BJ31" i="7"/>
  <c r="BR23" i="7"/>
  <c r="BJ23" i="7"/>
  <c r="BR15" i="7"/>
  <c r="BJ15" i="7"/>
  <c r="BL525" i="7"/>
  <c r="BL517" i="7"/>
  <c r="BL509" i="7"/>
  <c r="BL501" i="7"/>
  <c r="BL496" i="7"/>
  <c r="BL488" i="7"/>
  <c r="BN487" i="7" s="1"/>
  <c r="BL480" i="7"/>
  <c r="BN479" i="7" s="1"/>
  <c r="BR48" i="7"/>
  <c r="BJ48" i="7"/>
  <c r="BR40" i="7"/>
  <c r="BJ40" i="7"/>
  <c r="BR32" i="7"/>
  <c r="BJ32" i="7"/>
  <c r="BR24" i="7"/>
  <c r="BJ24" i="7"/>
  <c r="BR16" i="7"/>
  <c r="BJ16" i="7"/>
  <c r="BR8" i="7"/>
  <c r="BJ8" i="7"/>
  <c r="BL526" i="7"/>
  <c r="BL518" i="7"/>
  <c r="L520" i="1"/>
  <c r="BL510" i="7"/>
  <c r="BL502" i="7"/>
  <c r="BL489" i="7"/>
  <c r="BL481" i="7"/>
  <c r="BR49" i="7"/>
  <c r="BJ49" i="7"/>
  <c r="BR41" i="7"/>
  <c r="BJ41" i="7"/>
  <c r="BR33" i="7"/>
  <c r="BJ33" i="7"/>
  <c r="BR25" i="7"/>
  <c r="BJ25" i="7"/>
  <c r="BR17" i="7"/>
  <c r="BJ17" i="7"/>
  <c r="BR9" i="7"/>
  <c r="BJ9" i="7"/>
  <c r="BL527" i="7"/>
  <c r="BL519" i="7"/>
  <c r="BL511" i="7"/>
  <c r="BL503" i="7"/>
  <c r="BL498" i="7"/>
  <c r="BL490" i="7"/>
  <c r="BL482" i="7"/>
  <c r="BL121" i="7"/>
  <c r="BN121" i="7" s="1"/>
  <c r="BL120" i="7"/>
  <c r="BL119" i="7"/>
  <c r="BL118" i="7"/>
  <c r="BL117" i="7"/>
  <c r="BL116" i="7"/>
  <c r="BL115" i="7"/>
  <c r="BL114" i="7"/>
  <c r="BL113" i="7"/>
  <c r="BL112" i="7"/>
  <c r="BL111" i="7"/>
  <c r="BL110" i="7"/>
  <c r="BL109" i="7"/>
  <c r="BL108" i="7"/>
  <c r="BL107" i="7"/>
  <c r="BL106" i="7"/>
  <c r="BL105" i="7"/>
  <c r="BL104" i="7"/>
  <c r="BL103" i="7"/>
  <c r="BL102" i="7"/>
  <c r="BL101" i="7"/>
  <c r="BL100" i="7"/>
  <c r="BL99" i="7"/>
  <c r="BL98" i="7"/>
  <c r="BL97" i="7"/>
  <c r="BL96" i="7"/>
  <c r="BL95" i="7"/>
  <c r="BL94" i="7"/>
  <c r="BL93" i="7"/>
  <c r="BL92" i="7"/>
  <c r="BR50" i="7"/>
  <c r="BJ50" i="7"/>
  <c r="BR42" i="7"/>
  <c r="BJ42" i="7"/>
  <c r="BR34" i="7"/>
  <c r="BJ34" i="7"/>
  <c r="BR26" i="7"/>
  <c r="BJ26" i="7"/>
  <c r="BR18" i="7"/>
  <c r="BJ18" i="7"/>
  <c r="BR10" i="7"/>
  <c r="BJ10" i="7"/>
  <c r="BL528" i="7"/>
  <c r="BL520" i="7"/>
  <c r="BL512" i="7"/>
  <c r="BL504" i="7"/>
  <c r="BL499" i="7"/>
  <c r="BR51" i="7"/>
  <c r="BJ51" i="7"/>
  <c r="BR43" i="7"/>
  <c r="BJ43" i="7"/>
  <c r="BR35" i="7"/>
  <c r="BJ35" i="7"/>
  <c r="BR27" i="7"/>
  <c r="BJ27" i="7"/>
  <c r="BR19" i="7"/>
  <c r="BJ19" i="7"/>
  <c r="BR11" i="7"/>
  <c r="BJ11" i="7"/>
  <c r="BL529" i="7"/>
  <c r="BL521" i="7"/>
  <c r="BL513" i="7"/>
  <c r="BL505" i="7"/>
  <c r="L507" i="1"/>
  <c r="BL500" i="7"/>
  <c r="BL492" i="7"/>
  <c r="BN492" i="7" s="1"/>
  <c r="BL484" i="7"/>
  <c r="BR52" i="7"/>
  <c r="BJ52" i="7"/>
  <c r="BR44" i="7"/>
  <c r="BJ44" i="7"/>
  <c r="BR36" i="7"/>
  <c r="BJ36" i="7"/>
  <c r="BR28" i="7"/>
  <c r="BJ28" i="7"/>
  <c r="BR20" i="7"/>
  <c r="BJ20" i="7"/>
  <c r="BR12" i="7"/>
  <c r="BJ12" i="7"/>
  <c r="BL530" i="7"/>
  <c r="BL522" i="7"/>
  <c r="BL514" i="7"/>
  <c r="BN517" i="7" s="1"/>
  <c r="L516" i="1"/>
  <c r="BL506" i="7"/>
  <c r="BL493" i="7"/>
  <c r="BL485" i="7"/>
  <c r="BL695" i="7"/>
  <c r="BL694" i="7"/>
  <c r="BL693" i="7"/>
  <c r="BL692" i="7"/>
  <c r="BL691" i="7"/>
  <c r="BL690" i="7"/>
  <c r="BL689" i="7"/>
  <c r="BL688" i="7"/>
  <c r="BL687" i="7"/>
  <c r="BL686" i="7"/>
  <c r="BL685" i="7"/>
  <c r="BL684" i="7"/>
  <c r="BL683" i="7"/>
  <c r="BL682" i="7"/>
  <c r="BL681" i="7"/>
  <c r="BL680" i="7"/>
  <c r="BL679" i="7"/>
  <c r="BL678" i="7"/>
  <c r="BL677" i="7"/>
  <c r="BL676" i="7"/>
  <c r="BL675" i="7"/>
  <c r="BL674" i="7"/>
  <c r="BL673" i="7"/>
  <c r="BL672" i="7"/>
  <c r="BL671" i="7"/>
  <c r="BL670" i="7"/>
  <c r="BL669" i="7"/>
  <c r="BL668" i="7"/>
  <c r="BL667" i="7"/>
  <c r="BL666" i="7"/>
  <c r="BL665" i="7"/>
  <c r="BL664" i="7"/>
  <c r="BL663" i="7"/>
  <c r="BL662" i="7"/>
  <c r="BL661" i="7"/>
  <c r="BL660" i="7"/>
  <c r="BL659" i="7"/>
  <c r="BL658" i="7"/>
  <c r="BL657" i="7"/>
  <c r="BL656" i="7"/>
  <c r="BL655" i="7"/>
  <c r="BL654" i="7"/>
  <c r="BL653" i="7"/>
  <c r="BL652" i="7"/>
  <c r="BL651" i="7"/>
  <c r="BL650" i="7"/>
  <c r="BL649" i="7"/>
  <c r="BL648" i="7"/>
  <c r="BL647" i="7"/>
  <c r="BL646" i="7"/>
  <c r="BL645" i="7"/>
  <c r="BL644" i="7"/>
  <c r="BL643" i="7"/>
  <c r="BL642" i="7"/>
  <c r="BL641" i="7"/>
  <c r="BL640" i="7"/>
  <c r="BL639" i="7"/>
  <c r="BL638" i="7"/>
  <c r="BL637" i="7"/>
  <c r="BL636" i="7"/>
  <c r="BL635" i="7"/>
  <c r="BL634" i="7"/>
  <c r="BL633" i="7"/>
  <c r="BL632" i="7"/>
  <c r="BL631" i="7"/>
  <c r="BL630" i="7"/>
  <c r="BL629" i="7"/>
  <c r="BL628" i="7"/>
  <c r="BL627" i="7"/>
  <c r="BL626" i="7"/>
  <c r="BL625" i="7"/>
  <c r="BL624" i="7"/>
  <c r="BL623" i="7"/>
  <c r="BL622" i="7"/>
  <c r="BL621" i="7"/>
  <c r="BL620" i="7"/>
  <c r="BL619" i="7"/>
  <c r="BL618" i="7"/>
  <c r="BL617" i="7"/>
  <c r="BL616" i="7"/>
  <c r="BL615" i="7"/>
  <c r="BL614" i="7"/>
  <c r="BL613" i="7"/>
  <c r="BL612" i="7"/>
  <c r="BL611" i="7"/>
  <c r="BL610" i="7"/>
  <c r="BL609" i="7"/>
  <c r="BL608" i="7"/>
  <c r="BL607" i="7"/>
  <c r="BL606" i="7"/>
  <c r="BL605" i="7"/>
  <c r="BL604" i="7"/>
  <c r="BL603" i="7"/>
  <c r="BL602" i="7"/>
  <c r="BL601" i="7"/>
  <c r="BL600" i="7"/>
  <c r="BL599" i="7"/>
  <c r="BL598" i="7"/>
  <c r="BL597" i="7"/>
  <c r="BL596" i="7"/>
  <c r="BL595" i="7"/>
  <c r="BL594" i="7"/>
  <c r="BL593" i="7"/>
  <c r="BL592" i="7"/>
  <c r="BL591" i="7"/>
  <c r="BL590" i="7"/>
  <c r="BL589" i="7"/>
  <c r="BL588" i="7"/>
  <c r="BL587" i="7"/>
  <c r="BL586" i="7"/>
  <c r="BL585" i="7"/>
  <c r="BL584" i="7"/>
  <c r="BL583" i="7"/>
  <c r="BL582" i="7"/>
  <c r="BL581" i="7"/>
  <c r="BL580" i="7"/>
  <c r="BL579" i="7"/>
  <c r="BL578" i="7"/>
  <c r="BL577" i="7"/>
  <c r="BL576" i="7"/>
  <c r="BL575" i="7"/>
  <c r="BL574" i="7"/>
  <c r="BL573" i="7"/>
  <c r="BL572" i="7"/>
  <c r="BL571" i="7"/>
  <c r="BL570" i="7"/>
  <c r="BL569" i="7"/>
  <c r="BL568" i="7"/>
  <c r="BL567" i="7"/>
  <c r="BL566" i="7"/>
  <c r="BL565" i="7"/>
  <c r="BL564" i="7"/>
  <c r="BL563" i="7"/>
  <c r="BL562" i="7"/>
  <c r="BL561" i="7"/>
  <c r="BL560" i="7"/>
  <c r="BL559" i="7"/>
  <c r="BL558" i="7"/>
  <c r="BL557" i="7"/>
  <c r="BL556" i="7"/>
  <c r="BL555" i="7"/>
  <c r="BL554" i="7"/>
  <c r="BL553" i="7"/>
  <c r="BL552" i="7"/>
  <c r="BL551" i="7"/>
  <c r="BL550" i="7"/>
  <c r="BL549" i="7"/>
  <c r="BL548" i="7"/>
  <c r="BL547" i="7"/>
  <c r="BL546" i="7"/>
  <c r="BL545" i="7"/>
  <c r="BL544" i="7"/>
  <c r="BL543" i="7"/>
  <c r="BL542" i="7"/>
  <c r="BL541" i="7"/>
  <c r="BL540" i="7"/>
  <c r="BL539" i="7"/>
  <c r="BL538" i="7"/>
  <c r="BL537" i="7"/>
  <c r="BL536" i="7"/>
  <c r="BL535" i="7"/>
  <c r="BL534" i="7"/>
  <c r="BL533" i="7"/>
  <c r="BL532" i="7"/>
  <c r="BL531" i="7"/>
  <c r="BL523" i="7"/>
  <c r="BL515" i="7"/>
  <c r="BN518" i="7" s="1"/>
  <c r="BL507" i="7"/>
  <c r="BL494" i="7"/>
  <c r="BL486" i="7"/>
  <c r="BL91" i="7"/>
  <c r="BL90" i="7"/>
  <c r="BL89" i="7"/>
  <c r="BL88" i="7"/>
  <c r="BL87" i="7"/>
  <c r="BL86" i="7"/>
  <c r="BL85" i="7"/>
  <c r="BL84" i="7"/>
  <c r="BL83" i="7"/>
  <c r="BL82" i="7"/>
  <c r="BL81" i="7"/>
  <c r="BL80" i="7"/>
  <c r="BL79" i="7"/>
  <c r="BL78" i="7"/>
  <c r="BL77" i="7"/>
  <c r="BL76" i="7"/>
  <c r="BL75" i="7"/>
  <c r="BL74" i="7"/>
  <c r="BL73" i="7"/>
  <c r="BL72" i="7"/>
  <c r="BL71" i="7"/>
  <c r="BL70" i="7"/>
  <c r="BL69" i="7"/>
  <c r="BL68" i="7"/>
  <c r="BL67" i="7"/>
  <c r="BL66" i="7"/>
  <c r="BL65" i="7"/>
  <c r="BL64" i="7"/>
  <c r="BL63" i="7"/>
  <c r="BL62" i="7"/>
  <c r="BL61" i="7"/>
  <c r="BL60" i="7"/>
  <c r="BL59" i="7"/>
  <c r="BL58" i="7"/>
  <c r="BL57" i="7"/>
  <c r="BL56" i="7"/>
  <c r="BL55" i="7"/>
  <c r="BL54" i="7"/>
  <c r="BL53" i="7"/>
  <c r="BL52" i="7"/>
  <c r="BL51" i="7"/>
  <c r="BL50" i="7"/>
  <c r="BL49" i="7"/>
  <c r="BL48" i="7"/>
  <c r="BL47" i="7"/>
  <c r="BL46" i="7"/>
  <c r="BL45" i="7"/>
  <c r="BL44" i="7"/>
  <c r="BL43" i="7"/>
  <c r="BL42" i="7"/>
  <c r="BL41" i="7"/>
  <c r="BL40" i="7"/>
  <c r="BL39" i="7"/>
  <c r="BL38" i="7"/>
  <c r="BL37" i="7"/>
  <c r="BL36" i="7"/>
  <c r="BL35" i="7"/>
  <c r="BL34" i="7"/>
  <c r="BL33" i="7"/>
  <c r="BL32" i="7"/>
  <c r="BL31" i="7"/>
  <c r="BL30" i="7"/>
  <c r="BL29" i="7"/>
  <c r="BL28" i="7"/>
  <c r="BL27" i="7"/>
  <c r="BL26" i="7"/>
  <c r="BL25" i="7"/>
  <c r="BL24" i="7"/>
  <c r="BL23" i="7"/>
  <c r="BL22" i="7"/>
  <c r="BL21" i="7"/>
  <c r="BL20" i="7"/>
  <c r="BL19" i="7"/>
  <c r="BL18" i="7"/>
  <c r="BL17" i="7"/>
  <c r="BL16" i="7"/>
  <c r="BL15" i="7"/>
  <c r="BL14" i="7"/>
  <c r="BL13" i="7"/>
  <c r="BL12" i="7"/>
  <c r="BL11" i="7"/>
  <c r="BL10" i="7"/>
  <c r="BL9" i="7"/>
  <c r="BL8" i="7"/>
  <c r="BR7" i="7"/>
  <c r="BL7" i="7"/>
  <c r="BR6" i="7"/>
  <c r="BL6" i="7"/>
  <c r="BR5" i="7"/>
  <c r="BL5" i="7"/>
  <c r="K532" i="1"/>
  <c r="K500" i="1"/>
  <c r="I166" i="14"/>
  <c r="N294" i="1"/>
  <c r="N286" i="1"/>
  <c r="N278" i="1"/>
  <c r="N270" i="1"/>
  <c r="E264" i="3" s="1"/>
  <c r="N262" i="1"/>
  <c r="N254" i="1"/>
  <c r="N246" i="1"/>
  <c r="N238" i="1"/>
  <c r="N230" i="1"/>
  <c r="N613" i="1"/>
  <c r="N605" i="1"/>
  <c r="N597" i="1"/>
  <c r="E599" i="3" s="1"/>
  <c r="N589" i="1"/>
  <c r="N581" i="1"/>
  <c r="N573" i="1"/>
  <c r="N565" i="1"/>
  <c r="N557" i="1"/>
  <c r="N549" i="1"/>
  <c r="N541" i="1"/>
  <c r="N533" i="1"/>
  <c r="E535" i="3" s="1"/>
  <c r="N525" i="1"/>
  <c r="N517" i="1"/>
  <c r="N509" i="1"/>
  <c r="N501" i="1"/>
  <c r="N493" i="1"/>
  <c r="N485" i="1"/>
  <c r="N477" i="1"/>
  <c r="N469" i="1"/>
  <c r="E471" i="3" s="1"/>
  <c r="N461" i="1"/>
  <c r="N453" i="1"/>
  <c r="N445" i="1"/>
  <c r="N437" i="1"/>
  <c r="N429" i="1"/>
  <c r="N421" i="1"/>
  <c r="N413" i="1"/>
  <c r="N405" i="1"/>
  <c r="E416" i="3" s="1"/>
  <c r="N206" i="1"/>
  <c r="E217" i="3" s="1"/>
  <c r="N198" i="1"/>
  <c r="N190" i="1"/>
  <c r="N182" i="1"/>
  <c r="N174" i="1"/>
  <c r="N166" i="1"/>
  <c r="N158" i="1"/>
  <c r="N150" i="1"/>
  <c r="E146" i="3" s="1"/>
  <c r="N142" i="1"/>
  <c r="N134" i="1"/>
  <c r="N126" i="1"/>
  <c r="N118" i="1"/>
  <c r="N110" i="1"/>
  <c r="N102" i="1"/>
  <c r="N94" i="1"/>
  <c r="N86" i="1"/>
  <c r="E82" i="3" s="1"/>
  <c r="N78" i="1"/>
  <c r="N70" i="1"/>
  <c r="N62" i="1"/>
  <c r="N54" i="1"/>
  <c r="N46" i="1"/>
  <c r="N38" i="1"/>
  <c r="N30" i="1"/>
  <c r="N22" i="1"/>
  <c r="E27" i="3" s="1"/>
  <c r="N713" i="1"/>
  <c r="N705" i="1"/>
  <c r="N697" i="1"/>
  <c r="N689" i="1"/>
  <c r="N681" i="1"/>
  <c r="N673" i="1"/>
  <c r="N665" i="1"/>
  <c r="N657" i="1"/>
  <c r="E644" i="3" s="1"/>
  <c r="N649" i="1"/>
  <c r="N641" i="1"/>
  <c r="N633" i="1"/>
  <c r="N20" i="1"/>
  <c r="N623" i="1"/>
  <c r="L501" i="1"/>
  <c r="BL497" i="7"/>
  <c r="BN301" i="7"/>
  <c r="BN289" i="7"/>
  <c r="BN236" i="7"/>
  <c r="BN215" i="7"/>
  <c r="BN474" i="7"/>
  <c r="BN465" i="7"/>
  <c r="BN458" i="7"/>
  <c r="BN452" i="7"/>
  <c r="BN443" i="7"/>
  <c r="BN435" i="7"/>
  <c r="BN429" i="7"/>
  <c r="BN422" i="7"/>
  <c r="BN414" i="7"/>
  <c r="BN405" i="7"/>
  <c r="BN396" i="7"/>
  <c r="BN390" i="7"/>
  <c r="BN381" i="7"/>
  <c r="BN374" i="7"/>
  <c r="BN365" i="7"/>
  <c r="BN356" i="7"/>
  <c r="BN348" i="7"/>
  <c r="BN338" i="7"/>
  <c r="BN330" i="7"/>
  <c r="BN322" i="7"/>
  <c r="BN314" i="7"/>
  <c r="BN308" i="7"/>
  <c r="BN300" i="7"/>
  <c r="BN291" i="7"/>
  <c r="BN285" i="7"/>
  <c r="BN279" i="7"/>
  <c r="BN276" i="7"/>
  <c r="BN272" i="7"/>
  <c r="BN270" i="7"/>
  <c r="BN268" i="7"/>
  <c r="BN266" i="7"/>
  <c r="BN265" i="7"/>
  <c r="BN263" i="7"/>
  <c r="BN261" i="7"/>
  <c r="BN259" i="7"/>
  <c r="BN257" i="7"/>
  <c r="BN254" i="7"/>
  <c r="BN253" i="7"/>
  <c r="BN250" i="7"/>
  <c r="BN247" i="7"/>
  <c r="BN473" i="7"/>
  <c r="BN467" i="7"/>
  <c r="BN459" i="7"/>
  <c r="BN450" i="7"/>
  <c r="BN444" i="7"/>
  <c r="BN437" i="7"/>
  <c r="BN428" i="7"/>
  <c r="BN418" i="7"/>
  <c r="BN411" i="7"/>
  <c r="BN403" i="7"/>
  <c r="BN394" i="7"/>
  <c r="BN388" i="7"/>
  <c r="BN379" i="7"/>
  <c r="BN371" i="7"/>
  <c r="BN363" i="7"/>
  <c r="BN355" i="7"/>
  <c r="BN347" i="7"/>
  <c r="BN339" i="7"/>
  <c r="BN331" i="7"/>
  <c r="BN325" i="7"/>
  <c r="BN318" i="7"/>
  <c r="BN310" i="7"/>
  <c r="BN302" i="7"/>
  <c r="BN297" i="7"/>
  <c r="BN294" i="7"/>
  <c r="BN287" i="7"/>
  <c r="BN282" i="7"/>
  <c r="BN273" i="7"/>
  <c r="BN229" i="7"/>
  <c r="BN470" i="7"/>
  <c r="BN463" i="7"/>
  <c r="BN454" i="7"/>
  <c r="BN446" i="7"/>
  <c r="BN439" i="7"/>
  <c r="BN431" i="7"/>
  <c r="BN423" i="7"/>
  <c r="BN415" i="7"/>
  <c r="BN407" i="7"/>
  <c r="BN399" i="7"/>
  <c r="BN391" i="7"/>
  <c r="BN385" i="7"/>
  <c r="BN376" i="7"/>
  <c r="BN370" i="7"/>
  <c r="BN362" i="7"/>
  <c r="BN354" i="7"/>
  <c r="BN346" i="7"/>
  <c r="BN340" i="7"/>
  <c r="BN332" i="7"/>
  <c r="BN326" i="7"/>
  <c r="BN319" i="7"/>
  <c r="BN311" i="7"/>
  <c r="BN304" i="7"/>
  <c r="BN234" i="7"/>
  <c r="BN475" i="7"/>
  <c r="BN468" i="7"/>
  <c r="BN460" i="7"/>
  <c r="BN451" i="7"/>
  <c r="BN442" i="7"/>
  <c r="BN434" i="7"/>
  <c r="BN426" i="7"/>
  <c r="BN420" i="7"/>
  <c r="BN413" i="7"/>
  <c r="BN402" i="7"/>
  <c r="BN395" i="7"/>
  <c r="BN389" i="7"/>
  <c r="BN382" i="7"/>
  <c r="BN373" i="7"/>
  <c r="BN367" i="7"/>
  <c r="BN358" i="7"/>
  <c r="BN351" i="7"/>
  <c r="BN342" i="7"/>
  <c r="BN335" i="7"/>
  <c r="BN327" i="7"/>
  <c r="BN317" i="7"/>
  <c r="BN476" i="7"/>
  <c r="BN466" i="7"/>
  <c r="BN457" i="7"/>
  <c r="BN447" i="7"/>
  <c r="BN438" i="7"/>
  <c r="BN430" i="7"/>
  <c r="BN421" i="7"/>
  <c r="BN412" i="7"/>
  <c r="BN406" i="7"/>
  <c r="BN398" i="7"/>
  <c r="BN386" i="7"/>
  <c r="BN377" i="7"/>
  <c r="BN369" i="7"/>
  <c r="BN361" i="7"/>
  <c r="BN353" i="7"/>
  <c r="BN345" i="7"/>
  <c r="BN334" i="7"/>
  <c r="BN323" i="7"/>
  <c r="BN316" i="7"/>
  <c r="BN307" i="7"/>
  <c r="BN298" i="7"/>
  <c r="BN293" i="7"/>
  <c r="BN283" i="7"/>
  <c r="BN278" i="7"/>
  <c r="BN233" i="7"/>
  <c r="BN471" i="7"/>
  <c r="BN461" i="7"/>
  <c r="BN453" i="7"/>
  <c r="BN441" i="7"/>
  <c r="BN433" i="7"/>
  <c r="BN425" i="7"/>
  <c r="BN417" i="7"/>
  <c r="BN408" i="7"/>
  <c r="BN401" i="7"/>
  <c r="BN393" i="7"/>
  <c r="BN383" i="7"/>
  <c r="BN375" i="7"/>
  <c r="BN366" i="7"/>
  <c r="BN359" i="7"/>
  <c r="BN350" i="7"/>
  <c r="BN341" i="7"/>
  <c r="BN333" i="7"/>
  <c r="BN324" i="7"/>
  <c r="BN315" i="7"/>
  <c r="BN306" i="7"/>
  <c r="BN299" i="7"/>
  <c r="BN292" i="7"/>
  <c r="BN284" i="7"/>
  <c r="BN277" i="7"/>
  <c r="BN232" i="7"/>
  <c r="BN469" i="7"/>
  <c r="BN462" i="7"/>
  <c r="BN456" i="7"/>
  <c r="BN449" i="7"/>
  <c r="BN445" i="7"/>
  <c r="BN436" i="7"/>
  <c r="BN427" i="7"/>
  <c r="BN419" i="7"/>
  <c r="BN410" i="7"/>
  <c r="BN404" i="7"/>
  <c r="BN397" i="7"/>
  <c r="BN387" i="7"/>
  <c r="BN380" i="7"/>
  <c r="BN372" i="7"/>
  <c r="BN364" i="7"/>
  <c r="BN357" i="7"/>
  <c r="BN349" i="7"/>
  <c r="BN343" i="7"/>
  <c r="BN337" i="7"/>
  <c r="BN329" i="7"/>
  <c r="BN321" i="7"/>
  <c r="BN313" i="7"/>
  <c r="BN309" i="7"/>
  <c r="BN303" i="7"/>
  <c r="BN296" i="7"/>
  <c r="BN290" i="7"/>
  <c r="BN286" i="7"/>
  <c r="BN281" i="7"/>
  <c r="BN274" i="7"/>
  <c r="BN230" i="7"/>
  <c r="BN472" i="7"/>
  <c r="BN464" i="7"/>
  <c r="BN455" i="7"/>
  <c r="BN448" i="7"/>
  <c r="BN440" i="7"/>
  <c r="BN432" i="7"/>
  <c r="BN424" i="7"/>
  <c r="BN416" i="7"/>
  <c r="BN409" i="7"/>
  <c r="BN400" i="7"/>
  <c r="BN392" i="7"/>
  <c r="BN384" i="7"/>
  <c r="BN378" i="7"/>
  <c r="BN368" i="7"/>
  <c r="BN360" i="7"/>
  <c r="BN352" i="7"/>
  <c r="BN344" i="7"/>
  <c r="BN336" i="7"/>
  <c r="BN328" i="7"/>
  <c r="BN320" i="7"/>
  <c r="BN312" i="7"/>
  <c r="BN305" i="7"/>
  <c r="BN295" i="7"/>
  <c r="BN288" i="7"/>
  <c r="BN280" i="7"/>
  <c r="BN275" i="7"/>
  <c r="BN271" i="7"/>
  <c r="BN269" i="7"/>
  <c r="BN267" i="7"/>
  <c r="BN264" i="7"/>
  <c r="BN262" i="7"/>
  <c r="BN260" i="7"/>
  <c r="BN258" i="7"/>
  <c r="BN256" i="7"/>
  <c r="BN255" i="7"/>
  <c r="BN252" i="7"/>
  <c r="BN251" i="7"/>
  <c r="BN249" i="7"/>
  <c r="BN248" i="7"/>
  <c r="BN246" i="7"/>
  <c r="BN245" i="7"/>
  <c r="BN244" i="7"/>
  <c r="BN243" i="7"/>
  <c r="BN242" i="7"/>
  <c r="BN241" i="7"/>
  <c r="BN240" i="7"/>
  <c r="BN239" i="7"/>
  <c r="BN238" i="7"/>
  <c r="BN237" i="7"/>
  <c r="BN235" i="7"/>
  <c r="BN231" i="7"/>
  <c r="BN228" i="7"/>
  <c r="BN227" i="7"/>
  <c r="BN226" i="7"/>
  <c r="BN225" i="7"/>
  <c r="BN224" i="7"/>
  <c r="BN223" i="7"/>
  <c r="BN222" i="7"/>
  <c r="BN221" i="7"/>
  <c r="BN220" i="7"/>
  <c r="BN219" i="7"/>
  <c r="BN218" i="7"/>
  <c r="BN217" i="7"/>
  <c r="BN216" i="7"/>
  <c r="BN214" i="7"/>
  <c r="BN213" i="7"/>
  <c r="BN212" i="7"/>
  <c r="BN211" i="7"/>
  <c r="BN210" i="7"/>
  <c r="BN209" i="7"/>
  <c r="BN208" i="7"/>
  <c r="BN207" i="7"/>
  <c r="BN206" i="7"/>
  <c r="BN205" i="7"/>
  <c r="BN204" i="7"/>
  <c r="BN203" i="7"/>
  <c r="BN202" i="7"/>
  <c r="BN201" i="7"/>
  <c r="BN200" i="7"/>
  <c r="BN199" i="7"/>
  <c r="BN198" i="7"/>
  <c r="BN197" i="7"/>
  <c r="BN196" i="7"/>
  <c r="BN195" i="7"/>
  <c r="BN194" i="7"/>
  <c r="BN193" i="7"/>
  <c r="BN192" i="7"/>
  <c r="BN191" i="7"/>
  <c r="BN190" i="7"/>
  <c r="BN189" i="7"/>
  <c r="BN188" i="7"/>
  <c r="BN187" i="7"/>
  <c r="BN186" i="7"/>
  <c r="BN185" i="7"/>
  <c r="BN184" i="7"/>
  <c r="BN183" i="7"/>
  <c r="BN182" i="7"/>
  <c r="BN181" i="7"/>
  <c r="BN180" i="7"/>
  <c r="BN179" i="7"/>
  <c r="BN178" i="7"/>
  <c r="BN177" i="7"/>
  <c r="BN176" i="7"/>
  <c r="BN175" i="7"/>
  <c r="BN174" i="7"/>
  <c r="BN173" i="7"/>
  <c r="BN172" i="7"/>
  <c r="BN171" i="7"/>
  <c r="BN170" i="7"/>
  <c r="BN169" i="7"/>
  <c r="BN168" i="7"/>
  <c r="BN167" i="7"/>
  <c r="BN166" i="7"/>
  <c r="BN165" i="7"/>
  <c r="BN164" i="7"/>
  <c r="BN163" i="7"/>
  <c r="BN162" i="7"/>
  <c r="BN161" i="7"/>
  <c r="BN160" i="7"/>
  <c r="BN159" i="7"/>
  <c r="BN158" i="7"/>
  <c r="BN157" i="7"/>
  <c r="BN156" i="7"/>
  <c r="BN155" i="7"/>
  <c r="BN154" i="7"/>
  <c r="BN153" i="7"/>
  <c r="BN152" i="7"/>
  <c r="BN151" i="7"/>
  <c r="BN150" i="7"/>
  <c r="BN149" i="7"/>
  <c r="BN148" i="7"/>
  <c r="BN147" i="7"/>
  <c r="BN146" i="7"/>
  <c r="BN145" i="7"/>
  <c r="BN144" i="7"/>
  <c r="BN143" i="7"/>
  <c r="BN142" i="7"/>
  <c r="BN141" i="7"/>
  <c r="BN140" i="7"/>
  <c r="BN139" i="7"/>
  <c r="BN138" i="7"/>
  <c r="BN137" i="7"/>
  <c r="BN136" i="7"/>
  <c r="BN135" i="7"/>
  <c r="BN134" i="7"/>
  <c r="BN133" i="7"/>
  <c r="BN132" i="7"/>
  <c r="BN131" i="7"/>
  <c r="BN130" i="7"/>
  <c r="BN129" i="7"/>
  <c r="BN128" i="7"/>
  <c r="BN127" i="7"/>
  <c r="BN126" i="7"/>
  <c r="BN125" i="7"/>
  <c r="E211" i="3"/>
  <c r="E203" i="3"/>
  <c r="E195" i="3"/>
  <c r="E187" i="3"/>
  <c r="E59" i="3"/>
  <c r="E625" i="3"/>
  <c r="E561" i="3"/>
  <c r="E553" i="3"/>
  <c r="E497" i="3"/>
  <c r="E433" i="3"/>
  <c r="E425" i="3"/>
  <c r="E417" i="3"/>
  <c r="E694" i="3"/>
  <c r="E630" i="3"/>
  <c r="E210" i="3"/>
  <c r="E202" i="3"/>
  <c r="E194" i="3"/>
  <c r="E130" i="3"/>
  <c r="E66" i="3"/>
  <c r="E58" i="3"/>
  <c r="E50" i="3"/>
  <c r="E560" i="3"/>
  <c r="E552" i="3"/>
  <c r="E637" i="3"/>
  <c r="E209" i="3"/>
  <c r="E201" i="3"/>
  <c r="E193" i="3"/>
  <c r="E129" i="3"/>
  <c r="E113" i="3"/>
  <c r="E65" i="3"/>
  <c r="E57" i="3"/>
  <c r="E49" i="3"/>
  <c r="E559" i="3"/>
  <c r="E551" i="3"/>
  <c r="E431" i="3"/>
  <c r="E423" i="3"/>
  <c r="E692" i="3"/>
  <c r="E684" i="3"/>
  <c r="E636" i="3"/>
  <c r="E216" i="3"/>
  <c r="E208" i="3"/>
  <c r="E200" i="3"/>
  <c r="E192" i="3"/>
  <c r="E184" i="3"/>
  <c r="E128" i="3"/>
  <c r="E120" i="3"/>
  <c r="E112" i="3"/>
  <c r="E64" i="3"/>
  <c r="E56" i="3"/>
  <c r="E622" i="3"/>
  <c r="E614" i="3"/>
  <c r="E558" i="3"/>
  <c r="E494" i="3"/>
  <c r="E699" i="3"/>
  <c r="E691" i="3"/>
  <c r="E683" i="3"/>
  <c r="E635" i="3"/>
  <c r="E207" i="3"/>
  <c r="E199" i="3"/>
  <c r="E191" i="3"/>
  <c r="E183" i="3"/>
  <c r="E175" i="3"/>
  <c r="E127" i="3"/>
  <c r="E119" i="3"/>
  <c r="E111" i="3"/>
  <c r="E63" i="3"/>
  <c r="E55" i="3"/>
  <c r="E47" i="3"/>
  <c r="E557" i="3"/>
  <c r="E549" i="3"/>
  <c r="E493" i="3"/>
  <c r="E485" i="3"/>
  <c r="E429" i="3"/>
  <c r="E698" i="3"/>
  <c r="E690" i="3"/>
  <c r="E634" i="3"/>
  <c r="E214" i="3"/>
  <c r="E206" i="3"/>
  <c r="E198" i="3"/>
  <c r="E190" i="3"/>
  <c r="E182" i="3"/>
  <c r="E126" i="3"/>
  <c r="E118" i="3"/>
  <c r="E110" i="3"/>
  <c r="E62" i="3"/>
  <c r="E54" i="3"/>
  <c r="E46" i="3"/>
  <c r="E620" i="3"/>
  <c r="E556" i="3"/>
  <c r="E492" i="3"/>
  <c r="E428" i="3"/>
  <c r="E697" i="3"/>
  <c r="E689" i="3"/>
  <c r="E681" i="3"/>
  <c r="E633" i="3"/>
  <c r="E213" i="3"/>
  <c r="E205" i="3"/>
  <c r="E197" i="3"/>
  <c r="E189" i="3"/>
  <c r="E181" i="3"/>
  <c r="E173" i="3"/>
  <c r="E125" i="3"/>
  <c r="E117" i="3"/>
  <c r="E109" i="3"/>
  <c r="E61" i="3"/>
  <c r="E53" i="3"/>
  <c r="E45" i="3"/>
  <c r="E619" i="3"/>
  <c r="E563" i="3"/>
  <c r="E555" i="3"/>
  <c r="E547" i="3"/>
  <c r="E499" i="3"/>
  <c r="E491" i="3"/>
  <c r="E435" i="3"/>
  <c r="E427" i="3"/>
  <c r="E696" i="3"/>
  <c r="E688" i="3"/>
  <c r="E680" i="3"/>
  <c r="E632" i="3"/>
  <c r="E212" i="3"/>
  <c r="E204" i="3"/>
  <c r="E196" i="3"/>
  <c r="E188" i="3"/>
  <c r="E180" i="3"/>
  <c r="E172" i="3"/>
  <c r="E124" i="3"/>
  <c r="E116" i="3"/>
  <c r="E108" i="3"/>
  <c r="E60" i="3"/>
  <c r="E52" i="3"/>
  <c r="E44" i="3"/>
  <c r="E626" i="3"/>
  <c r="E618" i="3"/>
  <c r="E610" i="3"/>
  <c r="E562" i="3"/>
  <c r="E554" i="3"/>
  <c r="E546" i="3"/>
  <c r="E498" i="3"/>
  <c r="E490" i="3"/>
  <c r="E434" i="3"/>
  <c r="E426" i="3"/>
  <c r="E695" i="3"/>
  <c r="E687" i="3"/>
  <c r="E679" i="3"/>
  <c r="E671" i="3"/>
  <c r="E631" i="3"/>
  <c r="E243" i="3"/>
  <c r="E229" i="3"/>
  <c r="E218" i="3"/>
  <c r="E232" i="3"/>
  <c r="E224" i="3"/>
  <c r="E221" i="3"/>
  <c r="E343" i="14"/>
  <c r="E311" i="14"/>
  <c r="N383" i="1"/>
  <c r="N371" i="1"/>
  <c r="E241" i="3"/>
  <c r="E238" i="3"/>
  <c r="E235" i="3"/>
  <c r="E227" i="3"/>
  <c r="E500" i="14"/>
  <c r="E244" i="3"/>
  <c r="E230" i="3"/>
  <c r="E222" i="3"/>
  <c r="E219" i="3"/>
  <c r="N380" i="1"/>
  <c r="E236" i="3"/>
  <c r="E233" i="3"/>
  <c r="E225" i="3"/>
  <c r="N391" i="1"/>
  <c r="E242" i="3"/>
  <c r="E239" i="3"/>
  <c r="E228" i="3"/>
  <c r="E231" i="3"/>
  <c r="E223" i="3"/>
  <c r="E220" i="3"/>
  <c r="N375" i="1"/>
  <c r="E240" i="3"/>
  <c r="E237" i="3"/>
  <c r="E234" i="3"/>
  <c r="E226" i="3"/>
  <c r="N399" i="1"/>
  <c r="N387" i="1"/>
  <c r="E115" i="7"/>
  <c r="AQ115" i="7"/>
  <c r="BJ115" i="7" s="1"/>
  <c r="E600" i="7"/>
  <c r="AQ600" i="7"/>
  <c r="E592" i="7"/>
  <c r="AQ592" i="7"/>
  <c r="E372" i="7"/>
  <c r="P376" i="1" s="1"/>
  <c r="N376" i="1" s="1"/>
  <c r="AQ372" i="7"/>
  <c r="K376" i="1" s="1"/>
  <c r="E560" i="7"/>
  <c r="E528" i="7"/>
  <c r="E520" i="7"/>
  <c r="E460" i="7"/>
  <c r="E428" i="7"/>
  <c r="E400" i="7"/>
  <c r="AQ708" i="7"/>
  <c r="BJ708" i="7" s="1"/>
  <c r="AQ700" i="7"/>
  <c r="K704" i="1" s="1"/>
  <c r="E515" i="14" s="1"/>
  <c r="E488" i="7"/>
  <c r="AQ488" i="7"/>
  <c r="BJ488" i="7" s="1"/>
  <c r="AQ480" i="7"/>
  <c r="BR480" i="7" s="1"/>
  <c r="E480" i="7"/>
  <c r="E420" i="7"/>
  <c r="AQ420" i="7"/>
  <c r="K424" i="1" s="1"/>
  <c r="E412" i="7"/>
  <c r="AQ412" i="7"/>
  <c r="BJ412" i="7" s="1"/>
  <c r="AQ404" i="7"/>
  <c r="E404" i="7"/>
  <c r="AQ396" i="7"/>
  <c r="E396" i="7"/>
  <c r="P400" i="1" s="1"/>
  <c r="N400" i="1" s="1"/>
  <c r="E388" i="7"/>
  <c r="P392" i="1" s="1"/>
  <c r="N392" i="1" s="1"/>
  <c r="AQ388" i="7"/>
  <c r="E380" i="7"/>
  <c r="P384" i="1" s="1"/>
  <c r="N384" i="1" s="1"/>
  <c r="AQ380" i="7"/>
  <c r="BJ380" i="7" s="1"/>
  <c r="AQ664" i="7"/>
  <c r="AQ632" i="7"/>
  <c r="BJ632" i="7" s="1"/>
  <c r="AQ580" i="7"/>
  <c r="AQ548" i="7"/>
  <c r="AQ516" i="7"/>
  <c r="AQ456" i="7"/>
  <c r="E692" i="7"/>
  <c r="E660" i="7"/>
  <c r="E620" i="7"/>
  <c r="E588" i="7"/>
  <c r="E251" i="7"/>
  <c r="AQ676" i="7"/>
  <c r="AQ668" i="7"/>
  <c r="AQ640" i="7"/>
  <c r="BJ640" i="7" s="1"/>
  <c r="AQ608" i="7"/>
  <c r="AQ556" i="7"/>
  <c r="K560" i="1" s="1"/>
  <c r="AQ524" i="7"/>
  <c r="BR524" i="7" s="1"/>
  <c r="AQ492" i="7"/>
  <c r="AQ464" i="7"/>
  <c r="BR464" i="7" s="1"/>
  <c r="AQ432" i="7"/>
  <c r="AQ231" i="7"/>
  <c r="E628" i="7"/>
  <c r="E596" i="7"/>
  <c r="E568" i="7"/>
  <c r="E536" i="7"/>
  <c r="E496" i="7"/>
  <c r="E468" i="7"/>
  <c r="E436" i="7"/>
  <c r="E368" i="7"/>
  <c r="P372" i="1" s="1"/>
  <c r="N372" i="1" s="1"/>
  <c r="AQ648" i="7"/>
  <c r="K652" i="1" s="1"/>
  <c r="AQ616" i="7"/>
  <c r="AQ564" i="7"/>
  <c r="BR564" i="7" s="1"/>
  <c r="AQ532" i="7"/>
  <c r="AQ500" i="7"/>
  <c r="BJ500" i="7" s="1"/>
  <c r="AQ472" i="7"/>
  <c r="AQ440" i="7"/>
  <c r="AQ261" i="7"/>
  <c r="E636" i="7"/>
  <c r="E604" i="7"/>
  <c r="E576" i="7"/>
  <c r="E544" i="7"/>
  <c r="E504" i="7"/>
  <c r="E444" i="7"/>
  <c r="E213" i="7"/>
  <c r="AQ539" i="7"/>
  <c r="E455" i="7"/>
  <c r="N293" i="1"/>
  <c r="N289" i="1"/>
  <c r="N285" i="1"/>
  <c r="K465" i="1"/>
  <c r="K433" i="1"/>
  <c r="K417" i="1"/>
  <c r="L512" i="1"/>
  <c r="L508" i="1"/>
  <c r="K708" i="1"/>
  <c r="E519" i="14" s="1"/>
  <c r="K676" i="1"/>
  <c r="K657" i="1"/>
  <c r="K641" i="1"/>
  <c r="K625" i="1"/>
  <c r="K609" i="1"/>
  <c r="K468" i="1"/>
  <c r="K420" i="1"/>
  <c r="K711" i="1"/>
  <c r="E522" i="14" s="1"/>
  <c r="K695" i="1"/>
  <c r="K679" i="1"/>
  <c r="K663" i="1"/>
  <c r="K647" i="1"/>
  <c r="K631" i="1"/>
  <c r="K615" i="1"/>
  <c r="K599" i="1"/>
  <c r="K567" i="1"/>
  <c r="K551" i="1"/>
  <c r="K535" i="1"/>
  <c r="K503" i="1"/>
  <c r="K628" i="1"/>
  <c r="K612" i="1"/>
  <c r="K577" i="1"/>
  <c r="K561" i="1"/>
  <c r="K545" i="1"/>
  <c r="K404" i="1"/>
  <c r="L715" i="1"/>
  <c r="L699" i="1"/>
  <c r="L683" i="1"/>
  <c r="L667" i="1"/>
  <c r="L651" i="1"/>
  <c r="L635" i="1"/>
  <c r="L581" i="1"/>
  <c r="L526" i="1"/>
  <c r="L522" i="1"/>
  <c r="L518" i="1"/>
  <c r="L514" i="1"/>
  <c r="L437" i="1"/>
  <c r="K596" i="1"/>
  <c r="K580" i="1"/>
  <c r="K564" i="1"/>
  <c r="K529" i="1"/>
  <c r="K513" i="1"/>
  <c r="L433" i="1"/>
  <c r="L405" i="1"/>
  <c r="L401" i="1"/>
  <c r="K151" i="1"/>
  <c r="K109" i="1"/>
  <c r="K95" i="1"/>
  <c r="K91" i="1"/>
  <c r="K87" i="1"/>
  <c r="K83" i="1"/>
  <c r="K75" i="1"/>
  <c r="L22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K113" i="1"/>
  <c r="K98" i="1"/>
  <c r="K79" i="1"/>
  <c r="K71" i="1"/>
  <c r="K67" i="1"/>
  <c r="K63" i="1"/>
  <c r="K59" i="1"/>
  <c r="K55" i="1"/>
  <c r="K51" i="1"/>
  <c r="K47" i="1"/>
  <c r="K43" i="1"/>
  <c r="K39" i="1"/>
  <c r="K35" i="1"/>
  <c r="K31" i="1"/>
  <c r="K27" i="1"/>
  <c r="K23" i="1"/>
  <c r="K19" i="1"/>
  <c r="K15" i="1"/>
  <c r="L309" i="1"/>
  <c r="L292" i="1"/>
  <c r="K388" i="1"/>
  <c r="K125" i="1"/>
  <c r="K96" i="1"/>
  <c r="K94" i="1"/>
  <c r="K92" i="1"/>
  <c r="K90" i="1"/>
  <c r="K88" i="1"/>
  <c r="K86" i="1"/>
  <c r="K84" i="1"/>
  <c r="K82" i="1"/>
  <c r="K80" i="1"/>
  <c r="K78" i="1"/>
  <c r="K76" i="1"/>
  <c r="K74" i="1"/>
  <c r="K72" i="1"/>
  <c r="K70" i="1"/>
  <c r="K66" i="1"/>
  <c r="K62" i="1"/>
  <c r="K58" i="1"/>
  <c r="K54" i="1"/>
  <c r="K50" i="1"/>
  <c r="K46" i="1"/>
  <c r="K42" i="1"/>
  <c r="K38" i="1"/>
  <c r="K34" i="1"/>
  <c r="K30" i="1"/>
  <c r="K26" i="1"/>
  <c r="K22" i="1"/>
  <c r="K18" i="1"/>
  <c r="K14" i="1"/>
  <c r="K119" i="1"/>
  <c r="K97" i="1"/>
  <c r="K93" i="1"/>
  <c r="K89" i="1"/>
  <c r="K85" i="1"/>
  <c r="K81" i="1"/>
  <c r="K77" i="1"/>
  <c r="K73" i="1"/>
  <c r="K69" i="1"/>
  <c r="K65" i="1"/>
  <c r="K61" i="1"/>
  <c r="K57" i="1"/>
  <c r="K53" i="1"/>
  <c r="K49" i="1"/>
  <c r="K45" i="1"/>
  <c r="K41" i="1"/>
  <c r="K37" i="1"/>
  <c r="K68" i="1"/>
  <c r="K64" i="1"/>
  <c r="K60" i="1"/>
  <c r="K56" i="1"/>
  <c r="K52" i="1"/>
  <c r="K48" i="1"/>
  <c r="K44" i="1"/>
  <c r="K40" i="1"/>
  <c r="K36" i="1"/>
  <c r="K32" i="1"/>
  <c r="K28" i="1"/>
  <c r="K24" i="1"/>
  <c r="K20" i="1"/>
  <c r="K16" i="1"/>
  <c r="K12" i="1"/>
  <c r="L373" i="1"/>
  <c r="L308" i="1"/>
  <c r="L276" i="1"/>
  <c r="L260" i="1"/>
  <c r="L244" i="1"/>
  <c r="L212" i="1"/>
  <c r="K134" i="1"/>
  <c r="K111" i="1"/>
  <c r="K33" i="1"/>
  <c r="K29" i="1"/>
  <c r="K25" i="1"/>
  <c r="K21" i="1"/>
  <c r="K17" i="1"/>
  <c r="K13" i="1"/>
  <c r="L369" i="1"/>
  <c r="L341" i="1"/>
  <c r="L337" i="1"/>
  <c r="L307" i="1"/>
  <c r="L300" i="1"/>
  <c r="L299" i="1"/>
  <c r="L291" i="1"/>
  <c r="L284" i="1"/>
  <c r="L283" i="1"/>
  <c r="L275" i="1"/>
  <c r="L268" i="1"/>
  <c r="L267" i="1"/>
  <c r="L259" i="1"/>
  <c r="L252" i="1"/>
  <c r="L251" i="1"/>
  <c r="L243" i="1"/>
  <c r="L236" i="1"/>
  <c r="L235" i="1"/>
  <c r="L227" i="1"/>
  <c r="L220" i="1"/>
  <c r="L219" i="1"/>
  <c r="L211" i="1"/>
  <c r="L204" i="1"/>
  <c r="L203" i="1"/>
  <c r="K257" i="1"/>
  <c r="K150" i="1"/>
  <c r="K118" i="1"/>
  <c r="K385" i="1"/>
  <c r="K369" i="1"/>
  <c r="L524" i="1"/>
  <c r="E635" i="7"/>
  <c r="E571" i="7"/>
  <c r="E439" i="7"/>
  <c r="AQ699" i="7"/>
  <c r="AQ507" i="7"/>
  <c r="BJ507" i="7" s="1"/>
  <c r="AQ443" i="7"/>
  <c r="BJ443" i="7" s="1"/>
  <c r="AQ379" i="7"/>
  <c r="BJ379" i="7" s="1"/>
  <c r="AQ263" i="7"/>
  <c r="AQ237" i="7"/>
  <c r="K241" i="1" s="1"/>
  <c r="E683" i="7"/>
  <c r="E619" i="7"/>
  <c r="E555" i="7"/>
  <c r="E491" i="7"/>
  <c r="E423" i="7"/>
  <c r="E205" i="7"/>
  <c r="AQ459" i="7"/>
  <c r="AQ395" i="7"/>
  <c r="K399" i="1" s="1"/>
  <c r="E483" i="7"/>
  <c r="E375" i="7"/>
  <c r="P379" i="1" s="1"/>
  <c r="N379" i="1" s="1"/>
  <c r="AQ427" i="7"/>
  <c r="BJ427" i="7" s="1"/>
  <c r="AQ211" i="7"/>
  <c r="E471" i="7"/>
  <c r="E407" i="7"/>
  <c r="E245" i="7"/>
  <c r="AQ703" i="7"/>
  <c r="K707" i="1" s="1"/>
  <c r="E518" i="14" s="1"/>
  <c r="AQ671" i="7"/>
  <c r="AQ639" i="7"/>
  <c r="AQ623" i="7"/>
  <c r="BR623" i="7" s="1"/>
  <c r="AQ575" i="7"/>
  <c r="AQ495" i="7"/>
  <c r="AQ463" i="7"/>
  <c r="AQ447" i="7"/>
  <c r="AQ415" i="7"/>
  <c r="AQ383" i="7"/>
  <c r="AQ367" i="7"/>
  <c r="E559" i="7"/>
  <c r="E543" i="7"/>
  <c r="E527" i="7"/>
  <c r="E511" i="7"/>
  <c r="E365" i="7"/>
  <c r="P369" i="1" s="1"/>
  <c r="N369" i="1" s="1"/>
  <c r="AQ687" i="7"/>
  <c r="K691" i="1" s="1"/>
  <c r="AQ655" i="7"/>
  <c r="AQ591" i="7"/>
  <c r="AQ479" i="7"/>
  <c r="AQ431" i="7"/>
  <c r="AQ149" i="7"/>
  <c r="AQ113" i="7"/>
  <c r="E707" i="7"/>
  <c r="E691" i="7"/>
  <c r="E675" i="7"/>
  <c r="E659" i="7"/>
  <c r="E643" i="7"/>
  <c r="E627" i="7"/>
  <c r="E611" i="7"/>
  <c r="E595" i="7"/>
  <c r="E579" i="7"/>
  <c r="E563" i="7"/>
  <c r="E547" i="7"/>
  <c r="E531" i="7"/>
  <c r="E515" i="7"/>
  <c r="E499" i="7"/>
  <c r="E399" i="7"/>
  <c r="AQ607" i="7"/>
  <c r="AQ467" i="7"/>
  <c r="AQ451" i="7"/>
  <c r="K455" i="1" s="1"/>
  <c r="AQ435" i="7"/>
  <c r="AQ419" i="7"/>
  <c r="AQ403" i="7"/>
  <c r="AQ387" i="7"/>
  <c r="AQ371" i="7"/>
  <c r="AQ711" i="7"/>
  <c r="BJ711" i="7" s="1"/>
  <c r="AQ695" i="7"/>
  <c r="BR695" i="7" s="1"/>
  <c r="AQ679" i="7"/>
  <c r="BR679" i="7" s="1"/>
  <c r="AQ663" i="7"/>
  <c r="BJ663" i="7" s="1"/>
  <c r="AQ647" i="7"/>
  <c r="AQ631" i="7"/>
  <c r="AQ615" i="7"/>
  <c r="BR615" i="7" s="1"/>
  <c r="AQ599" i="7"/>
  <c r="BJ599" i="7" s="1"/>
  <c r="AQ583" i="7"/>
  <c r="AQ567" i="7"/>
  <c r="AQ551" i="7"/>
  <c r="K555" i="1" s="1"/>
  <c r="AQ535" i="7"/>
  <c r="BR535" i="7" s="1"/>
  <c r="AQ519" i="7"/>
  <c r="AQ503" i="7"/>
  <c r="BJ503" i="7" s="1"/>
  <c r="AQ487" i="7"/>
  <c r="E233" i="7"/>
  <c r="AQ119" i="7"/>
  <c r="BR119" i="7" s="1"/>
  <c r="E253" i="7"/>
  <c r="E241" i="7"/>
  <c r="E229" i="7"/>
  <c r="AQ215" i="7"/>
  <c r="E219" i="7"/>
  <c r="AQ249" i="7"/>
  <c r="K497" i="1"/>
  <c r="K487" i="1"/>
  <c r="K484" i="1"/>
  <c r="K481" i="1"/>
  <c r="L527" i="1"/>
  <c r="L523" i="1"/>
  <c r="L519" i="1"/>
  <c r="L515" i="1"/>
  <c r="L510" i="1"/>
  <c r="K593" i="1"/>
  <c r="K452" i="1"/>
  <c r="K401" i="1"/>
  <c r="K372" i="1"/>
  <c r="K247" i="1"/>
  <c r="K693" i="1"/>
  <c r="K667" i="1"/>
  <c r="K661" i="1"/>
  <c r="K648" i="1"/>
  <c r="K629" i="1"/>
  <c r="K613" i="1"/>
  <c r="K600" i="1"/>
  <c r="K584" i="1"/>
  <c r="K565" i="1"/>
  <c r="K552" i="1"/>
  <c r="K533" i="1"/>
  <c r="K523" i="1"/>
  <c r="K504" i="1"/>
  <c r="K491" i="1"/>
  <c r="K488" i="1"/>
  <c r="K485" i="1"/>
  <c r="K469" i="1"/>
  <c r="K456" i="1"/>
  <c r="K440" i="1"/>
  <c r="K437" i="1"/>
  <c r="L714" i="1"/>
  <c r="L698" i="1"/>
  <c r="L666" i="1"/>
  <c r="L650" i="1"/>
  <c r="L577" i="1"/>
  <c r="L497" i="1"/>
  <c r="K227" i="1"/>
  <c r="K482" i="1"/>
  <c r="K474" i="1"/>
  <c r="K466" i="1"/>
  <c r="K458" i="1"/>
  <c r="K450" i="1"/>
  <c r="K442" i="1"/>
  <c r="K434" i="1"/>
  <c r="K426" i="1"/>
  <c r="K422" i="1"/>
  <c r="K414" i="1"/>
  <c r="K406" i="1"/>
  <c r="K398" i="1"/>
  <c r="K386" i="1"/>
  <c r="K378" i="1"/>
  <c r="K374" i="1"/>
  <c r="K222" i="1"/>
  <c r="K692" i="1"/>
  <c r="K660" i="1"/>
  <c r="K583" i="1"/>
  <c r="K548" i="1"/>
  <c r="K519" i="1"/>
  <c r="K449" i="1"/>
  <c r="K715" i="1"/>
  <c r="E526" i="14" s="1"/>
  <c r="K712" i="1"/>
  <c r="E523" i="14" s="1"/>
  <c r="K709" i="1"/>
  <c r="E520" i="14" s="1"/>
  <c r="K696" i="1"/>
  <c r="K683" i="1"/>
  <c r="K677" i="1"/>
  <c r="K664" i="1"/>
  <c r="K645" i="1"/>
  <c r="K632" i="1"/>
  <c r="K619" i="1"/>
  <c r="K616" i="1"/>
  <c r="K597" i="1"/>
  <c r="K587" i="1"/>
  <c r="K581" i="1"/>
  <c r="K549" i="1"/>
  <c r="K536" i="1"/>
  <c r="K517" i="1"/>
  <c r="K501" i="1"/>
  <c r="K475" i="1"/>
  <c r="K472" i="1"/>
  <c r="K459" i="1"/>
  <c r="K453" i="1"/>
  <c r="K443" i="1"/>
  <c r="K427" i="1"/>
  <c r="L682" i="1"/>
  <c r="L634" i="1"/>
  <c r="K223" i="1"/>
  <c r="K478" i="1"/>
  <c r="K470" i="1"/>
  <c r="K462" i="1"/>
  <c r="K454" i="1"/>
  <c r="K446" i="1"/>
  <c r="K438" i="1"/>
  <c r="K430" i="1"/>
  <c r="K418" i="1"/>
  <c r="K410" i="1"/>
  <c r="K402" i="1"/>
  <c r="K394" i="1"/>
  <c r="K390" i="1"/>
  <c r="K382" i="1"/>
  <c r="K370" i="1"/>
  <c r="K246" i="1"/>
  <c r="L707" i="1"/>
  <c r="L706" i="1"/>
  <c r="L691" i="1"/>
  <c r="L690" i="1"/>
  <c r="L675" i="1"/>
  <c r="L674" i="1"/>
  <c r="L659" i="1"/>
  <c r="L658" i="1"/>
  <c r="L643" i="1"/>
  <c r="L642" i="1"/>
  <c r="L613" i="1"/>
  <c r="L609" i="1"/>
  <c r="L549" i="1"/>
  <c r="L545" i="1"/>
  <c r="L469" i="1"/>
  <c r="L465" i="1"/>
  <c r="K421" i="1"/>
  <c r="K411" i="1"/>
  <c r="K405" i="1"/>
  <c r="K395" i="1"/>
  <c r="K392" i="1"/>
  <c r="K389" i="1"/>
  <c r="K379" i="1"/>
  <c r="K373" i="1"/>
  <c r="K277" i="1"/>
  <c r="K245" i="1"/>
  <c r="L325" i="1"/>
  <c r="L321" i="1"/>
  <c r="L304" i="1"/>
  <c r="L303" i="1"/>
  <c r="L296" i="1"/>
  <c r="L295" i="1"/>
  <c r="L288" i="1"/>
  <c r="L287" i="1"/>
  <c r="L280" i="1"/>
  <c r="L279" i="1"/>
  <c r="L272" i="1"/>
  <c r="L271" i="1"/>
  <c r="L264" i="1"/>
  <c r="L263" i="1"/>
  <c r="L256" i="1"/>
  <c r="L255" i="1"/>
  <c r="L248" i="1"/>
  <c r="L247" i="1"/>
  <c r="L240" i="1"/>
  <c r="L239" i="1"/>
  <c r="L232" i="1"/>
  <c r="L231" i="1"/>
  <c r="L224" i="1"/>
  <c r="L223" i="1"/>
  <c r="L216" i="1"/>
  <c r="L215" i="1"/>
  <c r="L208" i="1"/>
  <c r="L207" i="1"/>
  <c r="L200" i="1"/>
  <c r="L199" i="1"/>
  <c r="K716" i="1"/>
  <c r="E527" i="14" s="1"/>
  <c r="K713" i="1"/>
  <c r="E524" i="14" s="1"/>
  <c r="K700" i="1"/>
  <c r="K697" i="1"/>
  <c r="K687" i="1"/>
  <c r="K684" i="1"/>
  <c r="K681" i="1"/>
  <c r="K671" i="1"/>
  <c r="K668" i="1"/>
  <c r="K665" i="1"/>
  <c r="K655" i="1"/>
  <c r="K649" i="1"/>
  <c r="K639" i="1"/>
  <c r="K636" i="1"/>
  <c r="K633" i="1"/>
  <c r="K623" i="1"/>
  <c r="K620" i="1"/>
  <c r="K617" i="1"/>
  <c r="K607" i="1"/>
  <c r="K601" i="1"/>
  <c r="K591" i="1"/>
  <c r="K588" i="1"/>
  <c r="K585" i="1"/>
  <c r="K575" i="1"/>
  <c r="K572" i="1"/>
  <c r="K569" i="1"/>
  <c r="K559" i="1"/>
  <c r="K556" i="1"/>
  <c r="K553" i="1"/>
  <c r="K540" i="1"/>
  <c r="K537" i="1"/>
  <c r="K527" i="1"/>
  <c r="K524" i="1"/>
  <c r="K521" i="1"/>
  <c r="K511" i="1"/>
  <c r="K508" i="1"/>
  <c r="K505" i="1"/>
  <c r="K495" i="1"/>
  <c r="K492" i="1"/>
  <c r="K489" i="1"/>
  <c r="K479" i="1"/>
  <c r="K476" i="1"/>
  <c r="K473" i="1"/>
  <c r="K460" i="1"/>
  <c r="K457" i="1"/>
  <c r="K441" i="1"/>
  <c r="K428" i="1"/>
  <c r="K425" i="1"/>
  <c r="K415" i="1"/>
  <c r="K412" i="1"/>
  <c r="K409" i="1"/>
  <c r="K396" i="1"/>
  <c r="K393" i="1"/>
  <c r="K383" i="1"/>
  <c r="K380" i="1"/>
  <c r="K377" i="1"/>
  <c r="K251" i="1"/>
  <c r="K229" i="1"/>
  <c r="K215" i="1"/>
  <c r="K408" i="1"/>
  <c r="K233" i="1"/>
  <c r="K217" i="1"/>
  <c r="K701" i="1"/>
  <c r="K688" i="1"/>
  <c r="K685" i="1"/>
  <c r="K672" i="1"/>
  <c r="K669" i="1"/>
  <c r="K656" i="1"/>
  <c r="K653" i="1"/>
  <c r="K643" i="1"/>
  <c r="K640" i="1"/>
  <c r="K637" i="1"/>
  <c r="K624" i="1"/>
  <c r="K621" i="1"/>
  <c r="K611" i="1"/>
  <c r="K608" i="1"/>
  <c r="K605" i="1"/>
  <c r="K595" i="1"/>
  <c r="K592" i="1"/>
  <c r="K589" i="1"/>
  <c r="K579" i="1"/>
  <c r="K576" i="1"/>
  <c r="K573" i="1"/>
  <c r="K563" i="1"/>
  <c r="K557" i="1"/>
  <c r="K547" i="1"/>
  <c r="K544" i="1"/>
  <c r="K541" i="1"/>
  <c r="K531" i="1"/>
  <c r="K528" i="1"/>
  <c r="K525" i="1"/>
  <c r="K515" i="1"/>
  <c r="K509" i="1"/>
  <c r="K496" i="1"/>
  <c r="K493" i="1"/>
  <c r="K480" i="1"/>
  <c r="K477" i="1"/>
  <c r="K467" i="1"/>
  <c r="K464" i="1"/>
  <c r="K461" i="1"/>
  <c r="K448" i="1"/>
  <c r="K445" i="1"/>
  <c r="K435" i="1"/>
  <c r="K432" i="1"/>
  <c r="K429" i="1"/>
  <c r="K419" i="1"/>
  <c r="K413" i="1"/>
  <c r="K403" i="1"/>
  <c r="K400" i="1"/>
  <c r="K397" i="1"/>
  <c r="K381" i="1"/>
  <c r="K371" i="1"/>
  <c r="K249" i="1"/>
  <c r="K237" i="1"/>
  <c r="K221" i="1"/>
  <c r="K209" i="1"/>
  <c r="L716" i="1"/>
  <c r="L713" i="1"/>
  <c r="L712" i="1"/>
  <c r="L711" i="1"/>
  <c r="L710" i="1"/>
  <c r="L709" i="1"/>
  <c r="L708" i="1"/>
  <c r="L705" i="1"/>
  <c r="L704" i="1"/>
  <c r="L703" i="1"/>
  <c r="L702" i="1"/>
  <c r="L701" i="1"/>
  <c r="L700" i="1"/>
  <c r="L697" i="1"/>
  <c r="L696" i="1"/>
  <c r="L695" i="1"/>
  <c r="L694" i="1"/>
  <c r="L693" i="1"/>
  <c r="L692" i="1"/>
  <c r="L689" i="1"/>
  <c r="L688" i="1"/>
  <c r="L687" i="1"/>
  <c r="L686" i="1"/>
  <c r="L685" i="1"/>
  <c r="L684" i="1"/>
  <c r="L681" i="1"/>
  <c r="L680" i="1"/>
  <c r="L679" i="1"/>
  <c r="L678" i="1"/>
  <c r="L677" i="1"/>
  <c r="L676" i="1"/>
  <c r="L673" i="1"/>
  <c r="L672" i="1"/>
  <c r="L671" i="1"/>
  <c r="L670" i="1"/>
  <c r="L669" i="1"/>
  <c r="L668" i="1"/>
  <c r="L665" i="1"/>
  <c r="L664" i="1"/>
  <c r="L663" i="1"/>
  <c r="L662" i="1"/>
  <c r="L661" i="1"/>
  <c r="L660" i="1"/>
  <c r="L657" i="1"/>
  <c r="L656" i="1"/>
  <c r="L655" i="1"/>
  <c r="L654" i="1"/>
  <c r="L653" i="1"/>
  <c r="L652" i="1"/>
  <c r="L649" i="1"/>
  <c r="L648" i="1"/>
  <c r="L647" i="1"/>
  <c r="L646" i="1"/>
  <c r="L645" i="1"/>
  <c r="L644" i="1"/>
  <c r="L641" i="1"/>
  <c r="L640" i="1"/>
  <c r="L639" i="1"/>
  <c r="L638" i="1"/>
  <c r="L637" i="1"/>
  <c r="L636" i="1"/>
  <c r="L633" i="1"/>
  <c r="L632" i="1"/>
  <c r="L631" i="1"/>
  <c r="L630" i="1"/>
  <c r="L629" i="1"/>
  <c r="L628" i="1"/>
  <c r="L627" i="1"/>
  <c r="L626" i="1"/>
  <c r="L625" i="1"/>
  <c r="L624" i="1"/>
  <c r="L623" i="1"/>
  <c r="L622" i="1"/>
  <c r="L621" i="1"/>
  <c r="L620" i="1"/>
  <c r="L619" i="1"/>
  <c r="L618" i="1"/>
  <c r="L617" i="1"/>
  <c r="L616" i="1"/>
  <c r="L615" i="1"/>
  <c r="L614" i="1"/>
  <c r="L612" i="1"/>
  <c r="L611" i="1"/>
  <c r="L610"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0" i="1"/>
  <c r="L579" i="1"/>
  <c r="L578"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8" i="1"/>
  <c r="L547" i="1"/>
  <c r="L546" i="1"/>
  <c r="L544" i="1"/>
  <c r="L543" i="1"/>
  <c r="L542" i="1"/>
  <c r="L541" i="1"/>
  <c r="L540" i="1"/>
  <c r="L539" i="1"/>
  <c r="L538" i="1"/>
  <c r="L537" i="1"/>
  <c r="L536" i="1"/>
  <c r="L535" i="1"/>
  <c r="L534" i="1"/>
  <c r="L533" i="1"/>
  <c r="L532" i="1"/>
  <c r="L531" i="1"/>
  <c r="L530" i="1"/>
  <c r="L529" i="1"/>
  <c r="L528" i="1"/>
  <c r="L525" i="1"/>
  <c r="L521" i="1"/>
  <c r="L517" i="1"/>
  <c r="L513" i="1"/>
  <c r="L509" i="1"/>
  <c r="L506" i="1"/>
  <c r="L505" i="1"/>
  <c r="L504" i="1"/>
  <c r="L503" i="1"/>
  <c r="L502" i="1"/>
  <c r="L500" i="1"/>
  <c r="L499" i="1"/>
  <c r="L498"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8" i="1"/>
  <c r="L467" i="1"/>
  <c r="L466"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6" i="1"/>
  <c r="L435" i="1"/>
  <c r="L434" i="1"/>
  <c r="L432" i="1"/>
  <c r="L431" i="1"/>
  <c r="L430" i="1"/>
  <c r="L429" i="1"/>
  <c r="L428" i="1"/>
  <c r="L427" i="1"/>
  <c r="L426" i="1"/>
  <c r="L425" i="1"/>
  <c r="L424" i="1"/>
  <c r="L423" i="1"/>
  <c r="L422" i="1"/>
  <c r="L421" i="1"/>
  <c r="L417" i="1"/>
  <c r="L389" i="1"/>
  <c r="L385" i="1"/>
  <c r="L357" i="1"/>
  <c r="L353" i="1"/>
  <c r="L420" i="1"/>
  <c r="L419" i="1"/>
  <c r="L418" i="1"/>
  <c r="L416" i="1"/>
  <c r="L415" i="1"/>
  <c r="L414" i="1"/>
  <c r="L413" i="1"/>
  <c r="L412" i="1"/>
  <c r="L411" i="1"/>
  <c r="L410" i="1"/>
  <c r="L409" i="1"/>
  <c r="L408" i="1"/>
  <c r="L407" i="1"/>
  <c r="L406" i="1"/>
  <c r="L404" i="1"/>
  <c r="L403" i="1"/>
  <c r="L402" i="1"/>
  <c r="L400" i="1"/>
  <c r="L399" i="1"/>
  <c r="L398" i="1"/>
  <c r="L397" i="1"/>
  <c r="L396" i="1"/>
  <c r="L395" i="1"/>
  <c r="L394" i="1"/>
  <c r="L393" i="1"/>
  <c r="L392" i="1"/>
  <c r="L391" i="1"/>
  <c r="L390" i="1"/>
  <c r="L388" i="1"/>
  <c r="L387" i="1"/>
  <c r="L386" i="1"/>
  <c r="L384" i="1"/>
  <c r="L383" i="1"/>
  <c r="L382" i="1"/>
  <c r="L381" i="1"/>
  <c r="L380" i="1"/>
  <c r="L379" i="1"/>
  <c r="L378" i="1"/>
  <c r="L377" i="1"/>
  <c r="L376" i="1"/>
  <c r="L375" i="1"/>
  <c r="L374" i="1"/>
  <c r="L372" i="1"/>
  <c r="L371" i="1"/>
  <c r="L370" i="1"/>
  <c r="L368" i="1"/>
  <c r="L367" i="1"/>
  <c r="L366" i="1"/>
  <c r="L365" i="1"/>
  <c r="L364" i="1"/>
  <c r="L363" i="1"/>
  <c r="L362" i="1"/>
  <c r="L361" i="1"/>
  <c r="L360" i="1"/>
  <c r="L359" i="1"/>
  <c r="L358" i="1"/>
  <c r="L356" i="1"/>
  <c r="L355" i="1"/>
  <c r="L354" i="1"/>
  <c r="L352" i="1"/>
  <c r="L351" i="1"/>
  <c r="L350" i="1"/>
  <c r="L349" i="1"/>
  <c r="L348" i="1"/>
  <c r="L347" i="1"/>
  <c r="L346" i="1"/>
  <c r="L345" i="1"/>
  <c r="L344" i="1"/>
  <c r="L343" i="1"/>
  <c r="L342" i="1"/>
  <c r="L340" i="1"/>
  <c r="L339" i="1"/>
  <c r="L338" i="1"/>
  <c r="L336" i="1"/>
  <c r="L335" i="1"/>
  <c r="L334" i="1"/>
  <c r="L333" i="1"/>
  <c r="L332" i="1"/>
  <c r="L329" i="1"/>
  <c r="L317" i="1"/>
  <c r="L313" i="1"/>
  <c r="L306" i="1"/>
  <c r="L305" i="1"/>
  <c r="L302" i="1"/>
  <c r="L301" i="1"/>
  <c r="L298" i="1"/>
  <c r="L297" i="1"/>
  <c r="L294" i="1"/>
  <c r="L293" i="1"/>
  <c r="L290" i="1"/>
  <c r="L289" i="1"/>
  <c r="L286" i="1"/>
  <c r="L285" i="1"/>
  <c r="L282" i="1"/>
  <c r="L281" i="1"/>
  <c r="L278" i="1"/>
  <c r="L277" i="1"/>
  <c r="L274" i="1"/>
  <c r="L273" i="1"/>
  <c r="L270" i="1"/>
  <c r="L269" i="1"/>
  <c r="L266" i="1"/>
  <c r="L265" i="1"/>
  <c r="L262" i="1"/>
  <c r="L261" i="1"/>
  <c r="L258" i="1"/>
  <c r="L257" i="1"/>
  <c r="L254" i="1"/>
  <c r="L253" i="1"/>
  <c r="L250" i="1"/>
  <c r="L249" i="1"/>
  <c r="L246" i="1"/>
  <c r="L245" i="1"/>
  <c r="L242" i="1"/>
  <c r="L241" i="1"/>
  <c r="L238" i="1"/>
  <c r="L237" i="1"/>
  <c r="L234" i="1"/>
  <c r="L233" i="1"/>
  <c r="L230" i="1"/>
  <c r="L229" i="1"/>
  <c r="L226" i="1"/>
  <c r="L225" i="1"/>
  <c r="L222" i="1"/>
  <c r="L221" i="1"/>
  <c r="L218" i="1"/>
  <c r="L217" i="1"/>
  <c r="L214" i="1"/>
  <c r="L213" i="1"/>
  <c r="L210" i="1"/>
  <c r="L209" i="1"/>
  <c r="L206" i="1"/>
  <c r="L205" i="1"/>
  <c r="L202" i="1"/>
  <c r="L201" i="1"/>
  <c r="L198" i="1"/>
  <c r="L331" i="1"/>
  <c r="L330" i="1"/>
  <c r="L328" i="1"/>
  <c r="L327" i="1"/>
  <c r="L326" i="1"/>
  <c r="L324" i="1"/>
  <c r="L323" i="1"/>
  <c r="L322" i="1"/>
  <c r="L320" i="1"/>
  <c r="L319" i="1"/>
  <c r="L318" i="1"/>
  <c r="L316" i="1"/>
  <c r="L315" i="1"/>
  <c r="L314" i="1"/>
  <c r="L312" i="1"/>
  <c r="L311" i="1"/>
  <c r="L310" i="1"/>
  <c r="K278" i="1"/>
  <c r="K248" i="1"/>
  <c r="K230" i="1"/>
  <c r="K266" i="1"/>
  <c r="K242" i="1"/>
  <c r="K218" i="1"/>
  <c r="K255" i="1"/>
  <c r="K243" i="1"/>
  <c r="K239" i="1"/>
  <c r="K225" i="1"/>
  <c r="K211" i="1"/>
  <c r="K207" i="1"/>
  <c r="K254" i="1"/>
  <c r="K234" i="1"/>
  <c r="K214" i="1"/>
  <c r="K264" i="1"/>
  <c r="K238" i="1"/>
  <c r="K216" i="1"/>
  <c r="K250" i="1"/>
  <c r="K226" i="1"/>
  <c r="K210" i="1"/>
  <c r="K512" i="1"/>
  <c r="K516" i="1"/>
  <c r="E275" i="7"/>
  <c r="AQ275" i="7"/>
  <c r="AQ276" i="7"/>
  <c r="BR276" i="7" s="1"/>
  <c r="E264" i="7"/>
  <c r="AQ254" i="7"/>
  <c r="AQ228" i="7"/>
  <c r="E209" i="7"/>
  <c r="AQ209" i="7"/>
  <c r="E208" i="7"/>
  <c r="AQ150" i="7"/>
  <c r="AQ129" i="7"/>
  <c r="BR129" i="7" s="1"/>
  <c r="AQ122" i="7"/>
  <c r="E116" i="7"/>
  <c r="E111" i="7"/>
  <c r="E110" i="7"/>
  <c r="E95" i="7"/>
  <c r="E235" i="7"/>
  <c r="E223" i="7"/>
  <c r="E203" i="7"/>
  <c r="E107" i="7"/>
  <c r="AQ128" i="7"/>
  <c r="E260" i="7"/>
  <c r="AQ232" i="7"/>
  <c r="BJ232" i="7" s="1"/>
  <c r="E232" i="7"/>
  <c r="AQ264" i="7"/>
  <c r="AQ220" i="7"/>
  <c r="K224" i="1" s="1"/>
  <c r="E220" i="7"/>
  <c r="AQ204" i="7"/>
  <c r="E204" i="7"/>
  <c r="E148" i="7"/>
  <c r="AQ148" i="7"/>
  <c r="BR148" i="7" s="1"/>
  <c r="E120" i="7"/>
  <c r="AQ120" i="7"/>
  <c r="AQ116" i="7"/>
  <c r="E108" i="7"/>
  <c r="AQ108" i="7"/>
  <c r="AQ272" i="7"/>
  <c r="E212" i="7"/>
  <c r="AQ224" i="7"/>
  <c r="E228" i="7"/>
  <c r="AQ252" i="7"/>
  <c r="E252" i="7"/>
  <c r="AQ248" i="7"/>
  <c r="E248" i="7"/>
  <c r="AQ236" i="7"/>
  <c r="E236" i="7"/>
  <c r="AQ216" i="7"/>
  <c r="BR216" i="7" s="1"/>
  <c r="E216" i="7"/>
  <c r="AQ208" i="7"/>
  <c r="AQ240" i="7"/>
  <c r="AQ112" i="7"/>
  <c r="E244" i="7"/>
  <c r="AQ95" i="7"/>
  <c r="E478" i="7"/>
  <c r="E474" i="7"/>
  <c r="E470" i="7"/>
  <c r="E466" i="7"/>
  <c r="E462" i="7"/>
  <c r="E458" i="7"/>
  <c r="E454" i="7"/>
  <c r="E450" i="7"/>
  <c r="E446" i="7"/>
  <c r="E442" i="7"/>
  <c r="E438" i="7"/>
  <c r="E434" i="7"/>
  <c r="E430" i="7"/>
  <c r="E426" i="7"/>
  <c r="E422" i="7"/>
  <c r="E418" i="7"/>
  <c r="E414" i="7"/>
  <c r="E410" i="7"/>
  <c r="E406" i="7"/>
  <c r="E402" i="7"/>
  <c r="E398" i="7"/>
  <c r="E394" i="7"/>
  <c r="P398" i="1" s="1"/>
  <c r="N398" i="1" s="1"/>
  <c r="E390" i="7"/>
  <c r="P394" i="1" s="1"/>
  <c r="N394" i="1" s="1"/>
  <c r="E386" i="7"/>
  <c r="P390" i="1" s="1"/>
  <c r="N390" i="1" s="1"/>
  <c r="E382" i="7"/>
  <c r="P386" i="1" s="1"/>
  <c r="N386" i="1" s="1"/>
  <c r="E378" i="7"/>
  <c r="P382" i="1" s="1"/>
  <c r="N382" i="1" s="1"/>
  <c r="E374" i="7"/>
  <c r="P378" i="1" s="1"/>
  <c r="N378" i="1" s="1"/>
  <c r="E370" i="7"/>
  <c r="P374" i="1" s="1"/>
  <c r="N374" i="1" s="1"/>
  <c r="E366" i="7"/>
  <c r="P370" i="1" s="1"/>
  <c r="N370" i="1" s="1"/>
  <c r="E274" i="7"/>
  <c r="E262" i="7"/>
  <c r="E254" i="7"/>
  <c r="E250" i="7"/>
  <c r="E246" i="7"/>
  <c r="E242" i="7"/>
  <c r="E238" i="7"/>
  <c r="E234" i="7"/>
  <c r="E230" i="7"/>
  <c r="E226" i="7"/>
  <c r="E222" i="7"/>
  <c r="E218" i="7"/>
  <c r="E214" i="7"/>
  <c r="E210" i="7"/>
  <c r="E206" i="7"/>
  <c r="E150" i="7"/>
  <c r="E146" i="7"/>
  <c r="E130" i="7"/>
  <c r="E122" i="7"/>
  <c r="E114" i="7"/>
  <c r="E106" i="7"/>
  <c r="AQ106" i="7"/>
  <c r="K110" i="1" s="1"/>
  <c r="AQ710" i="7"/>
  <c r="AQ706" i="7"/>
  <c r="AQ702" i="7"/>
  <c r="AQ698" i="7"/>
  <c r="AQ694" i="7"/>
  <c r="AQ690" i="7"/>
  <c r="AQ686" i="7"/>
  <c r="BJ686" i="7" s="1"/>
  <c r="AQ682" i="7"/>
  <c r="BR682" i="7" s="1"/>
  <c r="AQ678" i="7"/>
  <c r="AQ674" i="7"/>
  <c r="BR674" i="7" s="1"/>
  <c r="AQ670" i="7"/>
  <c r="AQ666" i="7"/>
  <c r="BJ666" i="7" s="1"/>
  <c r="AQ662" i="7"/>
  <c r="AQ658" i="7"/>
  <c r="AQ654" i="7"/>
  <c r="AQ650" i="7"/>
  <c r="AQ646" i="7"/>
  <c r="AQ642" i="7"/>
  <c r="AQ638" i="7"/>
  <c r="AQ634" i="7"/>
  <c r="AQ630" i="7"/>
  <c r="AQ626" i="7"/>
  <c r="AQ622" i="7"/>
  <c r="AQ618" i="7"/>
  <c r="AQ614" i="7"/>
  <c r="AQ610" i="7"/>
  <c r="AQ606" i="7"/>
  <c r="AQ602" i="7"/>
  <c r="AQ598" i="7"/>
  <c r="AQ594" i="7"/>
  <c r="AQ590" i="7"/>
  <c r="AQ586" i="7"/>
  <c r="BR586" i="7" s="1"/>
  <c r="AQ582" i="7"/>
  <c r="BJ582" i="7" s="1"/>
  <c r="AQ578" i="7"/>
  <c r="BR578" i="7" s="1"/>
  <c r="AQ574" i="7"/>
  <c r="AQ570" i="7"/>
  <c r="AQ566" i="7"/>
  <c r="AQ562" i="7"/>
  <c r="AQ558" i="7"/>
  <c r="AQ554" i="7"/>
  <c r="BJ554" i="7" s="1"/>
  <c r="AQ550" i="7"/>
  <c r="BR550" i="7" s="1"/>
  <c r="AQ546" i="7"/>
  <c r="AQ542" i="7"/>
  <c r="AQ538" i="7"/>
  <c r="AQ534" i="7"/>
  <c r="AQ530" i="7"/>
  <c r="AQ526" i="7"/>
  <c r="AQ522" i="7"/>
  <c r="AQ518" i="7"/>
  <c r="AQ514" i="7"/>
  <c r="AQ510" i="7"/>
  <c r="AQ506" i="7"/>
  <c r="AQ502" i="7"/>
  <c r="AQ498" i="7"/>
  <c r="AQ494" i="7"/>
  <c r="BR494" i="7" s="1"/>
  <c r="AQ490" i="7"/>
  <c r="AQ486" i="7"/>
  <c r="AQ482" i="7"/>
  <c r="I98" i="14"/>
  <c r="I61" i="14"/>
  <c r="I34" i="14"/>
  <c r="I68" i="14"/>
  <c r="I214" i="14"/>
  <c r="I217" i="14"/>
  <c r="I227" i="14"/>
  <c r="I102" i="14"/>
  <c r="I106" i="14"/>
  <c r="I107" i="14"/>
  <c r="I108" i="14"/>
  <c r="I199" i="14"/>
  <c r="I201" i="14"/>
  <c r="I202" i="14"/>
  <c r="I203" i="14"/>
  <c r="I204" i="14"/>
  <c r="I449" i="14"/>
  <c r="H33" i="14"/>
  <c r="I33" i="14" s="1"/>
  <c r="H23" i="14"/>
  <c r="H27" i="14" s="1"/>
  <c r="I27" i="14" s="1"/>
  <c r="I94" i="14"/>
  <c r="I95" i="14"/>
  <c r="I96" i="14"/>
  <c r="I97" i="14"/>
  <c r="I161" i="14"/>
  <c r="I163" i="14"/>
  <c r="I169" i="14"/>
  <c r="I184" i="14"/>
  <c r="I62" i="14"/>
  <c r="I63" i="14"/>
  <c r="I174" i="14"/>
  <c r="I250" i="14"/>
  <c r="I21" i="14"/>
  <c r="I46" i="14"/>
  <c r="I67" i="14"/>
  <c r="I162" i="14"/>
  <c r="I69" i="14"/>
  <c r="I85" i="14"/>
  <c r="I86" i="14"/>
  <c r="I99" i="14"/>
  <c r="I100" i="14"/>
  <c r="I101" i="14"/>
  <c r="I168" i="14"/>
  <c r="I186" i="14"/>
  <c r="I200" i="14"/>
  <c r="I211" i="14"/>
  <c r="I212" i="14"/>
  <c r="I213" i="14"/>
  <c r="I51" i="14"/>
  <c r="I52" i="14"/>
  <c r="I65" i="14"/>
  <c r="I103" i="14"/>
  <c r="I104" i="14"/>
  <c r="I105" i="14"/>
  <c r="I167" i="14"/>
  <c r="I218" i="14"/>
  <c r="I219" i="14"/>
  <c r="I220" i="14"/>
  <c r="I221" i="14"/>
  <c r="C111" i="14"/>
  <c r="C112" i="14"/>
  <c r="C109" i="14"/>
  <c r="H32" i="14"/>
  <c r="I32" i="14" s="1"/>
  <c r="I64" i="14"/>
  <c r="I30" i="14"/>
  <c r="I66" i="14"/>
  <c r="I70" i="14"/>
  <c r="I71" i="14"/>
  <c r="I72" i="14"/>
  <c r="I87" i="14"/>
  <c r="I88" i="14"/>
  <c r="I181" i="14"/>
  <c r="I182" i="14"/>
  <c r="I183" i="14"/>
  <c r="I210" i="14"/>
  <c r="I197" i="14"/>
  <c r="I198" i="14"/>
  <c r="I205" i="14"/>
  <c r="I251" i="14"/>
  <c r="I175" i="14"/>
  <c r="I215" i="14"/>
  <c r="H22" i="14"/>
  <c r="H26" i="14" s="1"/>
  <c r="I26" i="14" s="1"/>
  <c r="I23" i="14"/>
  <c r="H24" i="14"/>
  <c r="I24" i="14" s="1"/>
  <c r="I42" i="14"/>
  <c r="I41" i="14"/>
  <c r="H31" i="14"/>
  <c r="I31" i="14" s="1"/>
  <c r="I228" i="14"/>
  <c r="I216" i="14"/>
  <c r="I448" i="14"/>
  <c r="E453" i="3" l="1"/>
  <c r="E165" i="3"/>
  <c r="E665" i="3"/>
  <c r="E564" i="3"/>
  <c r="E669" i="3"/>
  <c r="E215" i="3"/>
  <c r="E674" i="3"/>
  <c r="E34" i="3"/>
  <c r="E104" i="3"/>
  <c r="E166" i="3"/>
  <c r="E419" i="3"/>
  <c r="E486" i="3"/>
  <c r="E548" i="3"/>
  <c r="E611" i="3"/>
  <c r="E682" i="3"/>
  <c r="E51" i="3"/>
  <c r="E114" i="3"/>
  <c r="E179" i="3"/>
  <c r="E473" i="3"/>
  <c r="E537" i="3"/>
  <c r="K384" i="1"/>
  <c r="E37" i="3"/>
  <c r="E606" i="3"/>
  <c r="E440" i="3"/>
  <c r="E48" i="3"/>
  <c r="E176" i="3"/>
  <c r="E432" i="3"/>
  <c r="E489" i="3"/>
  <c r="E624" i="3"/>
  <c r="E693" i="3"/>
  <c r="E122" i="3"/>
  <c r="E186" i="3"/>
  <c r="E481" i="3"/>
  <c r="E545" i="3"/>
  <c r="E262" i="3"/>
  <c r="E249" i="3"/>
  <c r="E246" i="3"/>
  <c r="E103" i="3"/>
  <c r="BR708" i="7"/>
  <c r="E145" i="3"/>
  <c r="BN124" i="7"/>
  <c r="E164" i="3"/>
  <c r="E640" i="3"/>
  <c r="E531" i="3"/>
  <c r="E42" i="3"/>
  <c r="E577" i="3"/>
  <c r="E628" i="3"/>
  <c r="K568" i="1"/>
  <c r="E379" i="14" s="1"/>
  <c r="E36" i="3"/>
  <c r="E436" i="3"/>
  <c r="E86" i="3"/>
  <c r="E520" i="3"/>
  <c r="K416" i="1"/>
  <c r="E573" i="3"/>
  <c r="BN122" i="7"/>
  <c r="BN704" i="7"/>
  <c r="BN712" i="7"/>
  <c r="E257" i="3"/>
  <c r="E442" i="3"/>
  <c r="E672" i="3"/>
  <c r="E673" i="3"/>
  <c r="E444" i="3"/>
  <c r="E572" i="3"/>
  <c r="E102" i="3"/>
  <c r="E581" i="3"/>
  <c r="E414" i="3"/>
  <c r="E502" i="3"/>
  <c r="E169" i="3"/>
  <c r="E677" i="3"/>
  <c r="E448" i="3"/>
  <c r="E162" i="3"/>
  <c r="E646" i="3"/>
  <c r="E505" i="3"/>
  <c r="E601" i="3"/>
  <c r="E99" i="3"/>
  <c r="E245" i="3"/>
  <c r="E263" i="3"/>
  <c r="E450" i="3"/>
  <c r="E443" i="3"/>
  <c r="E484" i="3"/>
  <c r="E612" i="3"/>
  <c r="E501" i="3"/>
  <c r="E613" i="3"/>
  <c r="E422" i="3"/>
  <c r="E510" i="3"/>
  <c r="E177" i="3"/>
  <c r="E685" i="3"/>
  <c r="E456" i="3"/>
  <c r="E568" i="3"/>
  <c r="E170" i="3"/>
  <c r="E670" i="3"/>
  <c r="E513" i="3"/>
  <c r="E609" i="3"/>
  <c r="E107" i="3"/>
  <c r="E247" i="3"/>
  <c r="E482" i="3"/>
  <c r="E570" i="3"/>
  <c r="E467" i="3"/>
  <c r="E421" i="3"/>
  <c r="E509" i="3"/>
  <c r="E621" i="3"/>
  <c r="E651" i="3"/>
  <c r="E430" i="3"/>
  <c r="E542" i="3"/>
  <c r="E40" i="3"/>
  <c r="E168" i="3"/>
  <c r="E668" i="3"/>
  <c r="E439" i="3"/>
  <c r="E567" i="3"/>
  <c r="E81" i="3"/>
  <c r="E185" i="3"/>
  <c r="E488" i="3"/>
  <c r="E576" i="3"/>
  <c r="E178" i="3"/>
  <c r="E441" i="3"/>
  <c r="E617" i="3"/>
  <c r="E115" i="3"/>
  <c r="E258" i="3"/>
  <c r="E578" i="3"/>
  <c r="E100" i="3"/>
  <c r="E483" i="3"/>
  <c r="E571" i="3"/>
  <c r="E101" i="3"/>
  <c r="E500" i="3"/>
  <c r="E38" i="3"/>
  <c r="E517" i="3"/>
  <c r="E39" i="3"/>
  <c r="E167" i="3"/>
  <c r="E675" i="3"/>
  <c r="E438" i="3"/>
  <c r="E550" i="3"/>
  <c r="E676" i="3"/>
  <c r="E447" i="3"/>
  <c r="E575" i="3"/>
  <c r="E105" i="3"/>
  <c r="E496" i="3"/>
  <c r="E584" i="3"/>
  <c r="E98" i="3"/>
  <c r="E686" i="3"/>
  <c r="E449" i="3"/>
  <c r="E123" i="3"/>
  <c r="E248" i="3"/>
  <c r="E595" i="3"/>
  <c r="E508" i="3"/>
  <c r="E150" i="3"/>
  <c r="E437" i="3"/>
  <c r="E446" i="3"/>
  <c r="E487" i="3"/>
  <c r="E615" i="3"/>
  <c r="E504" i="3"/>
  <c r="E616" i="3"/>
  <c r="E35" i="3"/>
  <c r="E163" i="3"/>
  <c r="E250" i="3"/>
  <c r="E418" i="3"/>
  <c r="E506" i="3"/>
  <c r="E420" i="3"/>
  <c r="E445" i="3"/>
  <c r="E478" i="3"/>
  <c r="E566" i="3"/>
  <c r="E495" i="3"/>
  <c r="E623" i="3"/>
  <c r="E121" i="3"/>
  <c r="E424" i="3"/>
  <c r="E512" i="3"/>
  <c r="E514" i="3"/>
  <c r="E507" i="3"/>
  <c r="E174" i="3"/>
  <c r="E565" i="3"/>
  <c r="E574" i="3"/>
  <c r="E503" i="3"/>
  <c r="E41" i="3"/>
  <c r="BN490" i="7"/>
  <c r="BN697" i="7"/>
  <c r="BN706" i="7"/>
  <c r="BJ524" i="7"/>
  <c r="K644" i="1"/>
  <c r="BN477" i="7"/>
  <c r="BR451" i="7"/>
  <c r="BN120" i="7"/>
  <c r="BN480" i="7"/>
  <c r="BN478" i="7"/>
  <c r="BN10" i="7"/>
  <c r="BN17" i="7"/>
  <c r="BN25" i="7"/>
  <c r="BN33" i="7"/>
  <c r="BN41" i="7"/>
  <c r="BN49" i="7"/>
  <c r="BN57" i="7"/>
  <c r="BN65" i="7"/>
  <c r="BN73" i="7"/>
  <c r="BN81" i="7"/>
  <c r="BN89" i="7"/>
  <c r="BN510" i="7"/>
  <c r="BN539" i="7"/>
  <c r="BN547" i="7"/>
  <c r="BN555" i="7"/>
  <c r="BN563" i="7"/>
  <c r="BN571" i="7"/>
  <c r="BN579" i="7"/>
  <c r="BN587" i="7"/>
  <c r="BN595" i="7"/>
  <c r="BN603" i="7"/>
  <c r="BN611" i="7"/>
  <c r="BN619" i="7"/>
  <c r="BN627" i="7"/>
  <c r="BN635" i="7"/>
  <c r="BN643" i="7"/>
  <c r="BN651" i="7"/>
  <c r="BN659" i="7"/>
  <c r="BN667" i="7"/>
  <c r="BN675" i="7"/>
  <c r="BN683" i="7"/>
  <c r="BN691" i="7"/>
  <c r="BN488" i="7"/>
  <c r="BN516" i="7"/>
  <c r="BN95" i="7"/>
  <c r="BN103" i="7"/>
  <c r="BN111" i="7"/>
  <c r="BN119" i="7"/>
  <c r="BN123" i="7"/>
  <c r="K603" i="1"/>
  <c r="BN489" i="7"/>
  <c r="BN493" i="7"/>
  <c r="BN526" i="7"/>
  <c r="K534" i="1"/>
  <c r="BR530" i="7"/>
  <c r="BJ530" i="7"/>
  <c r="K483" i="1"/>
  <c r="BR479" i="7"/>
  <c r="BJ479" i="7"/>
  <c r="K703" i="1"/>
  <c r="E514" i="14" s="1"/>
  <c r="BR699" i="7"/>
  <c r="BJ699" i="7"/>
  <c r="BR261" i="7"/>
  <c r="BJ261" i="7"/>
  <c r="BN501" i="7"/>
  <c r="BN512" i="7"/>
  <c r="BN511" i="7"/>
  <c r="K506" i="1"/>
  <c r="E317" i="14" s="1"/>
  <c r="BR502" i="7"/>
  <c r="BJ502" i="7"/>
  <c r="K538" i="1"/>
  <c r="BJ534" i="7"/>
  <c r="K570" i="1"/>
  <c r="BR566" i="7"/>
  <c r="BJ566" i="7"/>
  <c r="K602" i="1"/>
  <c r="E413" i="14" s="1"/>
  <c r="BJ598" i="7"/>
  <c r="K634" i="1"/>
  <c r="BR630" i="7"/>
  <c r="K666" i="1"/>
  <c r="E477" i="14" s="1"/>
  <c r="BR662" i="7"/>
  <c r="BJ662" i="7"/>
  <c r="K698" i="1"/>
  <c r="BJ694" i="7"/>
  <c r="K99" i="1"/>
  <c r="BJ95" i="7"/>
  <c r="K240" i="1"/>
  <c r="BR236" i="7"/>
  <c r="BJ236" i="7"/>
  <c r="K276" i="1"/>
  <c r="BJ272" i="7"/>
  <c r="K132" i="1"/>
  <c r="BR128" i="7"/>
  <c r="BJ128" i="7"/>
  <c r="K258" i="1"/>
  <c r="BR254" i="7"/>
  <c r="BJ254" i="7"/>
  <c r="K219" i="1"/>
  <c r="BR215" i="7"/>
  <c r="BJ215" i="7"/>
  <c r="BR519" i="7"/>
  <c r="BJ519" i="7"/>
  <c r="K651" i="1"/>
  <c r="BR647" i="7"/>
  <c r="K423" i="1"/>
  <c r="BJ419" i="7"/>
  <c r="BR591" i="7"/>
  <c r="BJ591" i="7"/>
  <c r="BR367" i="7"/>
  <c r="BJ367" i="7"/>
  <c r="BR639" i="7"/>
  <c r="BJ639" i="7"/>
  <c r="K444" i="1"/>
  <c r="BR440" i="7"/>
  <c r="BJ440" i="7"/>
  <c r="K436" i="1"/>
  <c r="D418" i="3" s="1"/>
  <c r="BR432" i="7"/>
  <c r="K680" i="1"/>
  <c r="BR676" i="7"/>
  <c r="BJ676" i="7"/>
  <c r="BR548" i="7"/>
  <c r="BJ548" i="7"/>
  <c r="K604" i="1"/>
  <c r="BJ600" i="7"/>
  <c r="BN486" i="7"/>
  <c r="BN18" i="7"/>
  <c r="BN26" i="7"/>
  <c r="BN34" i="7"/>
  <c r="BN42" i="7"/>
  <c r="BN50" i="7"/>
  <c r="BN58" i="7"/>
  <c r="BN66" i="7"/>
  <c r="BN74" i="7"/>
  <c r="BN82" i="7"/>
  <c r="BN90" i="7"/>
  <c r="BN540" i="7"/>
  <c r="BN548" i="7"/>
  <c r="BN556" i="7"/>
  <c r="BN564" i="7"/>
  <c r="BN572" i="7"/>
  <c r="BN580" i="7"/>
  <c r="BN588" i="7"/>
  <c r="BN596" i="7"/>
  <c r="BN604" i="7"/>
  <c r="BN612" i="7"/>
  <c r="BN620" i="7"/>
  <c r="BN628" i="7"/>
  <c r="BN636" i="7"/>
  <c r="BN644" i="7"/>
  <c r="BN652" i="7"/>
  <c r="BN660" i="7"/>
  <c r="BN668" i="7"/>
  <c r="BN676" i="7"/>
  <c r="BN684" i="7"/>
  <c r="BN692" i="7"/>
  <c r="BN524" i="7"/>
  <c r="BN515" i="7"/>
  <c r="BN96" i="7"/>
  <c r="BN104" i="7"/>
  <c r="BN112" i="7"/>
  <c r="BN506" i="7"/>
  <c r="BN520" i="7"/>
  <c r="BN519" i="7"/>
  <c r="BN701" i="7"/>
  <c r="BN709" i="7"/>
  <c r="BR380" i="7"/>
  <c r="BR379" i="7"/>
  <c r="BJ480" i="7"/>
  <c r="BR598" i="7"/>
  <c r="BR115" i="7"/>
  <c r="BR419" i="7"/>
  <c r="K598" i="1"/>
  <c r="D587" i="3" s="1"/>
  <c r="BR594" i="7"/>
  <c r="BJ594" i="7"/>
  <c r="K407" i="1"/>
  <c r="BJ403" i="7"/>
  <c r="BR668" i="7"/>
  <c r="BJ668" i="7"/>
  <c r="K510" i="1"/>
  <c r="BJ506" i="7"/>
  <c r="K542" i="1"/>
  <c r="E353" i="14" s="1"/>
  <c r="BR538" i="7"/>
  <c r="BJ538" i="7"/>
  <c r="K574" i="1"/>
  <c r="BJ570" i="7"/>
  <c r="K606" i="1"/>
  <c r="BR602" i="7"/>
  <c r="BJ602" i="7"/>
  <c r="K638" i="1"/>
  <c r="BR634" i="7"/>
  <c r="BJ634" i="7"/>
  <c r="K670" i="1"/>
  <c r="BR666" i="7"/>
  <c r="K702" i="1"/>
  <c r="E513" i="14" s="1"/>
  <c r="BR698" i="7"/>
  <c r="BJ698" i="7"/>
  <c r="K112" i="1"/>
  <c r="BR108" i="7"/>
  <c r="BJ108" i="7"/>
  <c r="K208" i="1"/>
  <c r="E19" i="14" s="1"/>
  <c r="BR204" i="7"/>
  <c r="BJ204" i="7"/>
  <c r="K126" i="1"/>
  <c r="BR122" i="7"/>
  <c r="BJ122" i="7"/>
  <c r="K539" i="1"/>
  <c r="BJ535" i="7"/>
  <c r="K439" i="1"/>
  <c r="BR435" i="7"/>
  <c r="BJ435" i="7"/>
  <c r="K659" i="1"/>
  <c r="BR655" i="7"/>
  <c r="BJ655" i="7"/>
  <c r="K387" i="1"/>
  <c r="BR383" i="7"/>
  <c r="BJ383" i="7"/>
  <c r="K675" i="1"/>
  <c r="BR671" i="7"/>
  <c r="L719" i="1"/>
  <c r="BJ472" i="7"/>
  <c r="BR472" i="7"/>
  <c r="BR580" i="7"/>
  <c r="BJ580" i="7"/>
  <c r="BR396" i="7"/>
  <c r="BJ396" i="7"/>
  <c r="BN485" i="7"/>
  <c r="BN11" i="7"/>
  <c r="BN19" i="7"/>
  <c r="BN27" i="7"/>
  <c r="BN35" i="7"/>
  <c r="BN43" i="7"/>
  <c r="BN51" i="7"/>
  <c r="BN59" i="7"/>
  <c r="BN67" i="7"/>
  <c r="BN75" i="7"/>
  <c r="BN83" i="7"/>
  <c r="BN91" i="7"/>
  <c r="BN541" i="7"/>
  <c r="BN549" i="7"/>
  <c r="BN557" i="7"/>
  <c r="BN565" i="7"/>
  <c r="BN573" i="7"/>
  <c r="BN581" i="7"/>
  <c r="BN589" i="7"/>
  <c r="BN597" i="7"/>
  <c r="BN605" i="7"/>
  <c r="BN613" i="7"/>
  <c r="BN621" i="7"/>
  <c r="BN629" i="7"/>
  <c r="BN637" i="7"/>
  <c r="BN645" i="7"/>
  <c r="BN653" i="7"/>
  <c r="BN661" i="7"/>
  <c r="BN669" i="7"/>
  <c r="BN677" i="7"/>
  <c r="BN685" i="7"/>
  <c r="BN693" i="7"/>
  <c r="BN509" i="7"/>
  <c r="BN532" i="7"/>
  <c r="BN523" i="7"/>
  <c r="BN97" i="7"/>
  <c r="BN105" i="7"/>
  <c r="BN113" i="7"/>
  <c r="BN514" i="7"/>
  <c r="BN528" i="7"/>
  <c r="BN527" i="7"/>
  <c r="BN702" i="7"/>
  <c r="BN710" i="7"/>
  <c r="BJ106" i="7"/>
  <c r="BJ671" i="7"/>
  <c r="K662" i="1"/>
  <c r="BR658" i="7"/>
  <c r="BJ658" i="7"/>
  <c r="K232" i="1"/>
  <c r="BR228" i="7"/>
  <c r="BJ228" i="7"/>
  <c r="K514" i="1"/>
  <c r="BR510" i="7"/>
  <c r="BJ510" i="7"/>
  <c r="K546" i="1"/>
  <c r="BR542" i="7"/>
  <c r="BJ542" i="7"/>
  <c r="K578" i="1"/>
  <c r="BR574" i="7"/>
  <c r="BJ574" i="7"/>
  <c r="K610" i="1"/>
  <c r="BR606" i="7"/>
  <c r="K642" i="1"/>
  <c r="BR638" i="7"/>
  <c r="K674" i="1"/>
  <c r="BR670" i="7"/>
  <c r="BJ670" i="7"/>
  <c r="K706" i="1"/>
  <c r="E517" i="14" s="1"/>
  <c r="BR702" i="7"/>
  <c r="BJ702" i="7"/>
  <c r="K116" i="1"/>
  <c r="BR112" i="7"/>
  <c r="BJ112" i="7"/>
  <c r="K252" i="1"/>
  <c r="BR248" i="7"/>
  <c r="BJ248" i="7"/>
  <c r="K133" i="1"/>
  <c r="BJ129" i="7"/>
  <c r="K280" i="1"/>
  <c r="E91" i="14" s="1"/>
  <c r="BJ276" i="7"/>
  <c r="BR551" i="7"/>
  <c r="BJ551" i="7"/>
  <c r="BR687" i="7"/>
  <c r="BJ687" i="7"/>
  <c r="BR415" i="7"/>
  <c r="BJ415" i="7"/>
  <c r="BR703" i="7"/>
  <c r="BJ703" i="7"/>
  <c r="BR395" i="7"/>
  <c r="BJ395" i="7"/>
  <c r="BR237" i="7"/>
  <c r="BJ237" i="7"/>
  <c r="BR492" i="7"/>
  <c r="BJ492" i="7"/>
  <c r="BN484" i="7"/>
  <c r="BN12" i="7"/>
  <c r="BN20" i="7"/>
  <c r="BN28" i="7"/>
  <c r="BN36" i="7"/>
  <c r="BN44" i="7"/>
  <c r="BN52" i="7"/>
  <c r="BN60" i="7"/>
  <c r="BN68" i="7"/>
  <c r="BN76" i="7"/>
  <c r="BN84" i="7"/>
  <c r="BN92" i="7"/>
  <c r="BN534" i="7"/>
  <c r="BN542" i="7"/>
  <c r="BN550" i="7"/>
  <c r="BN558" i="7"/>
  <c r="BN566" i="7"/>
  <c r="BN574" i="7"/>
  <c r="BN582" i="7"/>
  <c r="BN590" i="7"/>
  <c r="BN598" i="7"/>
  <c r="BN606" i="7"/>
  <c r="BN614" i="7"/>
  <c r="BN622" i="7"/>
  <c r="BN630" i="7"/>
  <c r="BN638" i="7"/>
  <c r="BN646" i="7"/>
  <c r="BN654" i="7"/>
  <c r="BN662" i="7"/>
  <c r="BN670" i="7"/>
  <c r="BN678" i="7"/>
  <c r="BN686" i="7"/>
  <c r="BN694" i="7"/>
  <c r="BN531" i="7"/>
  <c r="BN98" i="7"/>
  <c r="BN106" i="7"/>
  <c r="BN114" i="7"/>
  <c r="BN522" i="7"/>
  <c r="BN505" i="7"/>
  <c r="BN703" i="7"/>
  <c r="BN711" i="7"/>
  <c r="BR106" i="7"/>
  <c r="BJ432" i="7"/>
  <c r="BR507" i="7"/>
  <c r="BR600" i="7"/>
  <c r="BJ638" i="7"/>
  <c r="BR632" i="7"/>
  <c r="BJ451" i="7"/>
  <c r="BR500" i="7"/>
  <c r="K630" i="1"/>
  <c r="BJ626" i="7"/>
  <c r="BR539" i="7"/>
  <c r="BJ539" i="7"/>
  <c r="K486" i="1"/>
  <c r="BJ482" i="7"/>
  <c r="BR482" i="7"/>
  <c r="K518" i="1"/>
  <c r="E329" i="14" s="1"/>
  <c r="BR514" i="7"/>
  <c r="BJ514" i="7"/>
  <c r="K550" i="1"/>
  <c r="BR546" i="7"/>
  <c r="BJ546" i="7"/>
  <c r="K582" i="1"/>
  <c r="BJ578" i="7"/>
  <c r="K614" i="1"/>
  <c r="BR610" i="7"/>
  <c r="K646" i="1"/>
  <c r="BR642" i="7"/>
  <c r="BJ642" i="7"/>
  <c r="K678" i="1"/>
  <c r="BJ674" i="7"/>
  <c r="K710" i="1"/>
  <c r="E521" i="14" s="1"/>
  <c r="BR706" i="7"/>
  <c r="BJ706" i="7"/>
  <c r="K244" i="1"/>
  <c r="BR240" i="7"/>
  <c r="BJ240" i="7"/>
  <c r="K120" i="1"/>
  <c r="BJ116" i="7"/>
  <c r="K154" i="1"/>
  <c r="BJ150" i="7"/>
  <c r="K279" i="1"/>
  <c r="BR275" i="7"/>
  <c r="BJ275" i="7"/>
  <c r="K543" i="1"/>
  <c r="E354" i="14" s="1"/>
  <c r="K571" i="1"/>
  <c r="BR567" i="7"/>
  <c r="BJ567" i="7"/>
  <c r="K699" i="1"/>
  <c r="BJ695" i="7"/>
  <c r="K471" i="1"/>
  <c r="BR467" i="7"/>
  <c r="K451" i="1"/>
  <c r="D462" i="3" s="1"/>
  <c r="BJ447" i="7"/>
  <c r="BR447" i="7"/>
  <c r="K463" i="1"/>
  <c r="BJ459" i="7"/>
  <c r="BR459" i="7"/>
  <c r="K267" i="1"/>
  <c r="BJ263" i="7"/>
  <c r="BR532" i="7"/>
  <c r="BJ532" i="7"/>
  <c r="BR664" i="7"/>
  <c r="BJ664" i="7"/>
  <c r="BR404" i="7"/>
  <c r="BJ404" i="7"/>
  <c r="BN500" i="7"/>
  <c r="BN8" i="7"/>
  <c r="BN13" i="7"/>
  <c r="BN21" i="7"/>
  <c r="BN29" i="7"/>
  <c r="BN37" i="7"/>
  <c r="BN45" i="7"/>
  <c r="BN53" i="7"/>
  <c r="BN61" i="7"/>
  <c r="BN69" i="7"/>
  <c r="BN77" i="7"/>
  <c r="BN85" i="7"/>
  <c r="BN93" i="7"/>
  <c r="BN535" i="7"/>
  <c r="BN543" i="7"/>
  <c r="BN551" i="7"/>
  <c r="BN559" i="7"/>
  <c r="BN567" i="7"/>
  <c r="BN575" i="7"/>
  <c r="BN583" i="7"/>
  <c r="BN591" i="7"/>
  <c r="BN599" i="7"/>
  <c r="BN607" i="7"/>
  <c r="BN615" i="7"/>
  <c r="BN623" i="7"/>
  <c r="BN631" i="7"/>
  <c r="BN639" i="7"/>
  <c r="BN647" i="7"/>
  <c r="BN655" i="7"/>
  <c r="BN663" i="7"/>
  <c r="BN671" i="7"/>
  <c r="BN679" i="7"/>
  <c r="BN687" i="7"/>
  <c r="BN695" i="7"/>
  <c r="BN99" i="7"/>
  <c r="BN107" i="7"/>
  <c r="BN115" i="7"/>
  <c r="BN530" i="7"/>
  <c r="BN513" i="7"/>
  <c r="BN483" i="7"/>
  <c r="BN482" i="7"/>
  <c r="BJ647" i="7"/>
  <c r="BJ606" i="7"/>
  <c r="BR150" i="7"/>
  <c r="BR570" i="7"/>
  <c r="K694" i="1"/>
  <c r="BR690" i="7"/>
  <c r="BJ690" i="7"/>
  <c r="K635" i="1"/>
  <c r="BR631" i="7"/>
  <c r="BJ631" i="7"/>
  <c r="K431" i="1"/>
  <c r="BR427" i="7"/>
  <c r="BR516" i="7"/>
  <c r="BJ516" i="7"/>
  <c r="K490" i="1"/>
  <c r="BJ486" i="7"/>
  <c r="BR486" i="7"/>
  <c r="K522" i="1"/>
  <c r="BR518" i="7"/>
  <c r="BJ518" i="7"/>
  <c r="K554" i="1"/>
  <c r="BJ550" i="7"/>
  <c r="K586" i="1"/>
  <c r="BR582" i="7"/>
  <c r="K618" i="1"/>
  <c r="BR614" i="7"/>
  <c r="BJ614" i="7"/>
  <c r="K650" i="1"/>
  <c r="BR646" i="7"/>
  <c r="BJ646" i="7"/>
  <c r="K682" i="1"/>
  <c r="BR678" i="7"/>
  <c r="BJ678" i="7"/>
  <c r="K714" i="1"/>
  <c r="E525" i="14" s="1"/>
  <c r="BR710" i="7"/>
  <c r="BJ710" i="7"/>
  <c r="K212" i="1"/>
  <c r="BR208" i="7"/>
  <c r="BJ208" i="7"/>
  <c r="K256" i="1"/>
  <c r="BR252" i="7"/>
  <c r="BJ252" i="7"/>
  <c r="K124" i="1"/>
  <c r="BR120" i="7"/>
  <c r="BJ120" i="7"/>
  <c r="K268" i="1"/>
  <c r="E79" i="14" s="1"/>
  <c r="BR264" i="7"/>
  <c r="BJ264" i="7"/>
  <c r="K123" i="1"/>
  <c r="BJ119" i="7"/>
  <c r="BR583" i="7"/>
  <c r="BJ583" i="7"/>
  <c r="BR607" i="7"/>
  <c r="BJ607" i="7"/>
  <c r="K117" i="1"/>
  <c r="BR113" i="7"/>
  <c r="BJ113" i="7"/>
  <c r="BJ463" i="7"/>
  <c r="BR463" i="7"/>
  <c r="BR556" i="7"/>
  <c r="BJ556" i="7"/>
  <c r="BR700" i="7"/>
  <c r="BJ700" i="7"/>
  <c r="BR372" i="7"/>
  <c r="BJ372" i="7"/>
  <c r="BN14" i="7"/>
  <c r="BN22" i="7"/>
  <c r="BN30" i="7"/>
  <c r="BN38" i="7"/>
  <c r="BN46" i="7"/>
  <c r="BN54" i="7"/>
  <c r="BN62" i="7"/>
  <c r="BN70" i="7"/>
  <c r="BN78" i="7"/>
  <c r="BN86" i="7"/>
  <c r="BN94" i="7"/>
  <c r="BN536" i="7"/>
  <c r="BN544" i="7"/>
  <c r="BN552" i="7"/>
  <c r="BN560" i="7"/>
  <c r="BN568" i="7"/>
  <c r="BN576" i="7"/>
  <c r="BN584" i="7"/>
  <c r="BN592" i="7"/>
  <c r="BN600" i="7"/>
  <c r="BN608" i="7"/>
  <c r="BN616" i="7"/>
  <c r="BN624" i="7"/>
  <c r="BN632" i="7"/>
  <c r="BN640" i="7"/>
  <c r="BN648" i="7"/>
  <c r="BN656" i="7"/>
  <c r="BN664" i="7"/>
  <c r="BN672" i="7"/>
  <c r="BN680" i="7"/>
  <c r="BN688" i="7"/>
  <c r="BN696" i="7"/>
  <c r="BN525" i="7"/>
  <c r="BN503" i="7"/>
  <c r="BN100" i="7"/>
  <c r="BN108" i="7"/>
  <c r="BN116" i="7"/>
  <c r="BN491" i="7"/>
  <c r="BJ220" i="7"/>
  <c r="BJ615" i="7"/>
  <c r="BR534" i="7"/>
  <c r="BR694" i="7"/>
  <c r="BR263" i="7"/>
  <c r="K566" i="1"/>
  <c r="BR562" i="7"/>
  <c r="BJ562" i="7"/>
  <c r="BR231" i="7"/>
  <c r="BJ231" i="7"/>
  <c r="BN507" i="7"/>
  <c r="K494" i="1"/>
  <c r="BR490" i="7"/>
  <c r="BJ490" i="7"/>
  <c r="K526" i="1"/>
  <c r="E337" i="14" s="1"/>
  <c r="BR522" i="7"/>
  <c r="BJ522" i="7"/>
  <c r="K558" i="1"/>
  <c r="BR554" i="7"/>
  <c r="K590" i="1"/>
  <c r="BJ586" i="7"/>
  <c r="K622" i="1"/>
  <c r="BR618" i="7"/>
  <c r="BJ618" i="7"/>
  <c r="K654" i="1"/>
  <c r="BR650" i="7"/>
  <c r="BJ650" i="7"/>
  <c r="K686" i="1"/>
  <c r="BJ682" i="7"/>
  <c r="K213" i="1"/>
  <c r="BR209" i="7"/>
  <c r="BJ209" i="7"/>
  <c r="K520" i="1"/>
  <c r="K265" i="1"/>
  <c r="K375" i="1"/>
  <c r="E186" i="14" s="1"/>
  <c r="BR371" i="7"/>
  <c r="BJ371" i="7"/>
  <c r="K153" i="1"/>
  <c r="BR149" i="7"/>
  <c r="BJ149" i="7"/>
  <c r="K499" i="1"/>
  <c r="BJ495" i="7"/>
  <c r="K447" i="1"/>
  <c r="D451" i="3" s="1"/>
  <c r="BR443" i="7"/>
  <c r="BR616" i="7"/>
  <c r="BJ616" i="7"/>
  <c r="BR608" i="7"/>
  <c r="BJ608" i="7"/>
  <c r="BN9" i="7"/>
  <c r="BN15" i="7"/>
  <c r="BN23" i="7"/>
  <c r="BN31" i="7"/>
  <c r="BN39" i="7"/>
  <c r="BN47" i="7"/>
  <c r="BN55" i="7"/>
  <c r="BN63" i="7"/>
  <c r="BN71" i="7"/>
  <c r="BN79" i="7"/>
  <c r="BN87" i="7"/>
  <c r="BN537" i="7"/>
  <c r="BN545" i="7"/>
  <c r="BN553" i="7"/>
  <c r="BN561" i="7"/>
  <c r="BN569" i="7"/>
  <c r="BN577" i="7"/>
  <c r="BN585" i="7"/>
  <c r="BN593" i="7"/>
  <c r="BN601" i="7"/>
  <c r="BN609" i="7"/>
  <c r="BN617" i="7"/>
  <c r="BN625" i="7"/>
  <c r="BN633" i="7"/>
  <c r="BN641" i="7"/>
  <c r="BN649" i="7"/>
  <c r="BN657" i="7"/>
  <c r="BN665" i="7"/>
  <c r="BN673" i="7"/>
  <c r="BN681" i="7"/>
  <c r="BN689" i="7"/>
  <c r="BN533" i="7"/>
  <c r="BN101" i="7"/>
  <c r="BN109" i="7"/>
  <c r="BN117" i="7"/>
  <c r="BN521" i="7"/>
  <c r="BR220" i="7"/>
  <c r="BR403" i="7"/>
  <c r="BJ610" i="7"/>
  <c r="BR711" i="7"/>
  <c r="BR488" i="7"/>
  <c r="BR412" i="7"/>
  <c r="BR506" i="7"/>
  <c r="BR599" i="7"/>
  <c r="BR640" i="7"/>
  <c r="BR95" i="7"/>
  <c r="BR495" i="7"/>
  <c r="BR663" i="7"/>
  <c r="BJ564" i="7"/>
  <c r="K502" i="1"/>
  <c r="E313" i="14" s="1"/>
  <c r="BR498" i="7"/>
  <c r="BJ498" i="7"/>
  <c r="K507" i="1"/>
  <c r="BR503" i="7"/>
  <c r="K627" i="1"/>
  <c r="BJ623" i="7"/>
  <c r="K498" i="1"/>
  <c r="E309" i="14" s="1"/>
  <c r="BJ494" i="7"/>
  <c r="K530" i="1"/>
  <c r="BR526" i="7"/>
  <c r="BJ526" i="7"/>
  <c r="K562" i="1"/>
  <c r="BR558" i="7"/>
  <c r="BJ558" i="7"/>
  <c r="K594" i="1"/>
  <c r="E405" i="14" s="1"/>
  <c r="BR590" i="7"/>
  <c r="BJ590" i="7"/>
  <c r="K626" i="1"/>
  <c r="BR622" i="7"/>
  <c r="BJ622" i="7"/>
  <c r="K658" i="1"/>
  <c r="BR654" i="7"/>
  <c r="BJ654" i="7"/>
  <c r="K690" i="1"/>
  <c r="E501" i="14" s="1"/>
  <c r="BR686" i="7"/>
  <c r="K220" i="1"/>
  <c r="BJ216" i="7"/>
  <c r="K228" i="1"/>
  <c r="BR224" i="7"/>
  <c r="K152" i="1"/>
  <c r="BJ148" i="7"/>
  <c r="K236" i="1"/>
  <c r="E47" i="14" s="1"/>
  <c r="BR232" i="7"/>
  <c r="K253" i="1"/>
  <c r="BR249" i="7"/>
  <c r="BJ249" i="7"/>
  <c r="BJ487" i="7"/>
  <c r="BR487" i="7"/>
  <c r="K391" i="1"/>
  <c r="D388" i="3" s="1"/>
  <c r="BR387" i="7"/>
  <c r="BJ387" i="7"/>
  <c r="BR431" i="7"/>
  <c r="BJ431" i="7"/>
  <c r="BR575" i="7"/>
  <c r="BJ575" i="7"/>
  <c r="BR211" i="7"/>
  <c r="BJ211" i="7"/>
  <c r="K235" i="1"/>
  <c r="E46" i="14" s="1"/>
  <c r="BR648" i="7"/>
  <c r="BJ648" i="7"/>
  <c r="BR456" i="7"/>
  <c r="BJ456" i="7"/>
  <c r="BR388" i="7"/>
  <c r="BJ388" i="7"/>
  <c r="BR420" i="7"/>
  <c r="BJ420" i="7"/>
  <c r="BR592" i="7"/>
  <c r="BJ592" i="7"/>
  <c r="BN16" i="7"/>
  <c r="BN24" i="7"/>
  <c r="BN32" i="7"/>
  <c r="BN40" i="7"/>
  <c r="BN48" i="7"/>
  <c r="BN56" i="7"/>
  <c r="BN64" i="7"/>
  <c r="BN72" i="7"/>
  <c r="BN80" i="7"/>
  <c r="BN88" i="7"/>
  <c r="BN538" i="7"/>
  <c r="BN546" i="7"/>
  <c r="BN554" i="7"/>
  <c r="BN562" i="7"/>
  <c r="BN570" i="7"/>
  <c r="BN578" i="7"/>
  <c r="BN586" i="7"/>
  <c r="BN594" i="7"/>
  <c r="BN602" i="7"/>
  <c r="BN610" i="7"/>
  <c r="BN618" i="7"/>
  <c r="BN626" i="7"/>
  <c r="BN634" i="7"/>
  <c r="BN642" i="7"/>
  <c r="BN650" i="7"/>
  <c r="BN658" i="7"/>
  <c r="BN666" i="7"/>
  <c r="BN674" i="7"/>
  <c r="BN682" i="7"/>
  <c r="BN690" i="7"/>
  <c r="BN698" i="7"/>
  <c r="BN508" i="7"/>
  <c r="BN502" i="7"/>
  <c r="BN102" i="7"/>
  <c r="BN110" i="7"/>
  <c r="BN118" i="7"/>
  <c r="BN529" i="7"/>
  <c r="BN504" i="7"/>
  <c r="BN699" i="7"/>
  <c r="BN707" i="7"/>
  <c r="BJ224" i="7"/>
  <c r="BN481" i="7"/>
  <c r="BR272" i="7"/>
  <c r="BJ679" i="7"/>
  <c r="BJ467" i="7"/>
  <c r="BJ464" i="7"/>
  <c r="BR116" i="7"/>
  <c r="BR626" i="7"/>
  <c r="BJ630" i="7"/>
  <c r="BN700" i="7"/>
  <c r="BN708" i="7"/>
  <c r="BN705" i="7"/>
  <c r="BN7" i="7"/>
  <c r="E627" i="3"/>
  <c r="E252" i="3"/>
  <c r="E251" i="3"/>
  <c r="E84" i="3"/>
  <c r="E148" i="3"/>
  <c r="E451" i="3"/>
  <c r="E515" i="3"/>
  <c r="E579" i="3"/>
  <c r="E649" i="3"/>
  <c r="E412" i="3"/>
  <c r="E476" i="3"/>
  <c r="E540" i="3"/>
  <c r="E604" i="3"/>
  <c r="E70" i="3"/>
  <c r="E134" i="3"/>
  <c r="E23" i="3"/>
  <c r="E87" i="3"/>
  <c r="E151" i="3"/>
  <c r="E462" i="3"/>
  <c r="E526" i="3"/>
  <c r="E590" i="3"/>
  <c r="E652" i="3"/>
  <c r="E415" i="3"/>
  <c r="E479" i="3"/>
  <c r="E543" i="3"/>
  <c r="E607" i="3"/>
  <c r="E26" i="3"/>
  <c r="E90" i="3"/>
  <c r="E154" i="3"/>
  <c r="E457" i="3"/>
  <c r="E521" i="3"/>
  <c r="E585" i="3"/>
  <c r="E255" i="3"/>
  <c r="E260" i="3"/>
  <c r="E254" i="3"/>
  <c r="E28" i="3"/>
  <c r="E92" i="3"/>
  <c r="E156" i="3"/>
  <c r="E459" i="3"/>
  <c r="E523" i="3"/>
  <c r="E587" i="3"/>
  <c r="E657" i="3"/>
  <c r="E78" i="3"/>
  <c r="E142" i="3"/>
  <c r="E31" i="3"/>
  <c r="E95" i="3"/>
  <c r="E159" i="3"/>
  <c r="E643" i="3"/>
  <c r="E470" i="3"/>
  <c r="E534" i="3"/>
  <c r="E598" i="3"/>
  <c r="E660" i="3"/>
  <c r="E73" i="3"/>
  <c r="E137" i="3"/>
  <c r="E638" i="3"/>
  <c r="E465" i="3"/>
  <c r="E529" i="3"/>
  <c r="E593" i="3"/>
  <c r="D55" i="3"/>
  <c r="E265" i="3"/>
  <c r="E458" i="3"/>
  <c r="E522" i="3"/>
  <c r="E586" i="3"/>
  <c r="E648" i="3"/>
  <c r="E475" i="3"/>
  <c r="E539" i="3"/>
  <c r="E603" i="3"/>
  <c r="E69" i="3"/>
  <c r="E133" i="3"/>
  <c r="E30" i="3"/>
  <c r="E94" i="3"/>
  <c r="E158" i="3"/>
  <c r="E461" i="3"/>
  <c r="E525" i="3"/>
  <c r="E589" i="3"/>
  <c r="E659" i="3"/>
  <c r="E72" i="3"/>
  <c r="E136" i="3"/>
  <c r="E25" i="3"/>
  <c r="E89" i="3"/>
  <c r="E153" i="3"/>
  <c r="E464" i="3"/>
  <c r="E528" i="3"/>
  <c r="E592" i="3"/>
  <c r="E654" i="3"/>
  <c r="E67" i="3"/>
  <c r="E131" i="3"/>
  <c r="E411" i="3"/>
  <c r="E261" i="3"/>
  <c r="E639" i="3"/>
  <c r="E466" i="3"/>
  <c r="E530" i="3"/>
  <c r="E594" i="3"/>
  <c r="E656" i="3"/>
  <c r="E77" i="3"/>
  <c r="E141" i="3"/>
  <c r="E642" i="3"/>
  <c r="E469" i="3"/>
  <c r="E533" i="3"/>
  <c r="E597" i="3"/>
  <c r="E667" i="3"/>
  <c r="E80" i="3"/>
  <c r="E144" i="3"/>
  <c r="E33" i="3"/>
  <c r="E97" i="3"/>
  <c r="E161" i="3"/>
  <c r="E645" i="3"/>
  <c r="E472" i="3"/>
  <c r="E536" i="3"/>
  <c r="E600" i="3"/>
  <c r="E662" i="3"/>
  <c r="E75" i="3"/>
  <c r="E139" i="3"/>
  <c r="E253" i="3"/>
  <c r="E647" i="3"/>
  <c r="E474" i="3"/>
  <c r="E538" i="3"/>
  <c r="E602" i="3"/>
  <c r="E664" i="3"/>
  <c r="E85" i="3"/>
  <c r="E149" i="3"/>
  <c r="E452" i="3"/>
  <c r="E516" i="3"/>
  <c r="E580" i="3"/>
  <c r="E650" i="3"/>
  <c r="E413" i="3"/>
  <c r="E477" i="3"/>
  <c r="E541" i="3"/>
  <c r="E605" i="3"/>
  <c r="E24" i="3"/>
  <c r="E88" i="3"/>
  <c r="E152" i="3"/>
  <c r="E455" i="3"/>
  <c r="E519" i="3"/>
  <c r="E583" i="3"/>
  <c r="E653" i="3"/>
  <c r="E480" i="3"/>
  <c r="E544" i="3"/>
  <c r="E608" i="3"/>
  <c r="E83" i="3"/>
  <c r="E147" i="3"/>
  <c r="E409" i="3"/>
  <c r="E256" i="3"/>
  <c r="E655" i="3"/>
  <c r="E68" i="3"/>
  <c r="E132" i="3"/>
  <c r="E29" i="3"/>
  <c r="E93" i="3"/>
  <c r="E157" i="3"/>
  <c r="E460" i="3"/>
  <c r="E524" i="3"/>
  <c r="E588" i="3"/>
  <c r="E658" i="3"/>
  <c r="E71" i="3"/>
  <c r="E135" i="3"/>
  <c r="E32" i="3"/>
  <c r="E96" i="3"/>
  <c r="E160" i="3"/>
  <c r="E463" i="3"/>
  <c r="E527" i="3"/>
  <c r="E591" i="3"/>
  <c r="E661" i="3"/>
  <c r="E74" i="3"/>
  <c r="E138" i="3"/>
  <c r="E91" i="3"/>
  <c r="E155" i="3"/>
  <c r="E629" i="3"/>
  <c r="E259" i="3"/>
  <c r="E663" i="3"/>
  <c r="E76" i="3"/>
  <c r="E140" i="3"/>
  <c r="E641" i="3"/>
  <c r="E468" i="3"/>
  <c r="E532" i="3"/>
  <c r="E596" i="3"/>
  <c r="E666" i="3"/>
  <c r="E79" i="3"/>
  <c r="E143" i="3"/>
  <c r="E454" i="3"/>
  <c r="E518" i="3"/>
  <c r="E582" i="3"/>
  <c r="E401" i="3"/>
  <c r="D59" i="3"/>
  <c r="D63" i="3"/>
  <c r="D67" i="3"/>
  <c r="E381" i="3"/>
  <c r="D71" i="3"/>
  <c r="E385" i="3"/>
  <c r="D75" i="3"/>
  <c r="E388" i="3"/>
  <c r="D40" i="3"/>
  <c r="D47" i="3"/>
  <c r="D79" i="3"/>
  <c r="E393" i="3"/>
  <c r="D44" i="3"/>
  <c r="D51" i="3"/>
  <c r="BN495" i="7"/>
  <c r="BN494" i="7"/>
  <c r="BN498" i="7"/>
  <c r="BN497" i="7"/>
  <c r="BN496" i="7"/>
  <c r="BN499" i="7"/>
  <c r="E373" i="14"/>
  <c r="E437" i="14"/>
  <c r="E469" i="14"/>
  <c r="E31" i="14"/>
  <c r="E39" i="14"/>
  <c r="E327" i="14"/>
  <c r="E25" i="14"/>
  <c r="E66" i="14"/>
  <c r="E182" i="14"/>
  <c r="E230" i="14"/>
  <c r="E278" i="14"/>
  <c r="D478" i="3"/>
  <c r="E339" i="14"/>
  <c r="E384" i="14"/>
  <c r="E422" i="14"/>
  <c r="E480" i="14"/>
  <c r="E28" i="14"/>
  <c r="E62" i="14"/>
  <c r="E223" i="14"/>
  <c r="E287" i="14"/>
  <c r="E332" i="14"/>
  <c r="E370" i="14"/>
  <c r="E418" i="14"/>
  <c r="E463" i="14"/>
  <c r="E508" i="14"/>
  <c r="E206" i="14"/>
  <c r="D406" i="3"/>
  <c r="E205" i="14"/>
  <c r="D405" i="3"/>
  <c r="E273" i="14"/>
  <c r="D473" i="3"/>
  <c r="E264" i="14"/>
  <c r="D464" i="3"/>
  <c r="E366" i="14"/>
  <c r="E443" i="14"/>
  <c r="E185" i="14"/>
  <c r="E245" i="14"/>
  <c r="E267" i="14"/>
  <c r="D467" i="3"/>
  <c r="E363" i="14"/>
  <c r="E478" i="14"/>
  <c r="D678" i="3"/>
  <c r="E64" i="14"/>
  <c r="D402" i="3"/>
  <c r="D48" i="3"/>
  <c r="D80" i="3"/>
  <c r="D53" i="3"/>
  <c r="D54" i="3"/>
  <c r="E407" i="14"/>
  <c r="E388" i="14"/>
  <c r="E410" i="14"/>
  <c r="E231" i="14"/>
  <c r="E408" i="3"/>
  <c r="E391" i="3"/>
  <c r="E271" i="3"/>
  <c r="E345" i="14"/>
  <c r="E377" i="14"/>
  <c r="E441" i="14"/>
  <c r="D641" i="3"/>
  <c r="E473" i="14"/>
  <c r="E505" i="14"/>
  <c r="E397" i="3"/>
  <c r="E43" i="14"/>
  <c r="E323" i="14"/>
  <c r="E45" i="14"/>
  <c r="E29" i="14"/>
  <c r="E192" i="14"/>
  <c r="E240" i="14"/>
  <c r="E288" i="14"/>
  <c r="E342" i="14"/>
  <c r="E387" i="14"/>
  <c r="E432" i="14"/>
  <c r="E483" i="14"/>
  <c r="E44" i="14"/>
  <c r="E188" i="14"/>
  <c r="E226" i="14"/>
  <c r="E290" i="14"/>
  <c r="E335" i="14"/>
  <c r="E380" i="14"/>
  <c r="E428" i="14"/>
  <c r="E466" i="14"/>
  <c r="E511" i="14"/>
  <c r="E216" i="14"/>
  <c r="D416" i="3"/>
  <c r="E213" i="14"/>
  <c r="D413" i="3"/>
  <c r="E281" i="14"/>
  <c r="D481" i="3"/>
  <c r="E270" i="14"/>
  <c r="D470" i="3"/>
  <c r="E456" i="14"/>
  <c r="E260" i="14"/>
  <c r="E189" i="14"/>
  <c r="D389" i="3"/>
  <c r="E253" i="14"/>
  <c r="E280" i="14"/>
  <c r="D480" i="3"/>
  <c r="E376" i="14"/>
  <c r="E504" i="14"/>
  <c r="E318" i="14"/>
  <c r="E446" i="14"/>
  <c r="E218" i="14"/>
  <c r="E294" i="14"/>
  <c r="E242" i="14"/>
  <c r="D23" i="3"/>
  <c r="D52" i="3"/>
  <c r="D25" i="3"/>
  <c r="D57" i="3"/>
  <c r="D26" i="3"/>
  <c r="D58" i="3"/>
  <c r="E423" i="14"/>
  <c r="E426" i="14"/>
  <c r="E279" i="14"/>
  <c r="D479" i="3"/>
  <c r="E383" i="3"/>
  <c r="E403" i="3"/>
  <c r="E349" i="14"/>
  <c r="E381" i="14"/>
  <c r="E445" i="14"/>
  <c r="E509" i="14"/>
  <c r="E51" i="14"/>
  <c r="E87" i="14"/>
  <c r="E69" i="14"/>
  <c r="E21" i="14"/>
  <c r="E65" i="14"/>
  <c r="E53" i="14"/>
  <c r="E195" i="14"/>
  <c r="D395" i="3"/>
  <c r="E243" i="14"/>
  <c r="E291" i="14"/>
  <c r="E352" i="14"/>
  <c r="E390" i="14"/>
  <c r="E435" i="14"/>
  <c r="E496" i="14"/>
  <c r="E187" i="14"/>
  <c r="D387" i="3"/>
  <c r="E191" i="14"/>
  <c r="D391" i="3"/>
  <c r="E236" i="14"/>
  <c r="E300" i="14"/>
  <c r="E338" i="14"/>
  <c r="E383" i="14"/>
  <c r="E431" i="14"/>
  <c r="E476" i="14"/>
  <c r="E56" i="14"/>
  <c r="E222" i="14"/>
  <c r="E221" i="14"/>
  <c r="E289" i="14"/>
  <c r="E283" i="14"/>
  <c r="D483" i="3"/>
  <c r="E392" i="14"/>
  <c r="E475" i="14"/>
  <c r="E330" i="14"/>
  <c r="E197" i="14"/>
  <c r="D397" i="3"/>
  <c r="E261" i="14"/>
  <c r="E296" i="14"/>
  <c r="E395" i="14"/>
  <c r="E58" i="14"/>
  <c r="E30" i="14"/>
  <c r="E462" i="14"/>
  <c r="D662" i="3"/>
  <c r="E234" i="14"/>
  <c r="E390" i="3"/>
  <c r="E68" i="14"/>
  <c r="D27" i="3"/>
  <c r="D56" i="3"/>
  <c r="D29" i="3"/>
  <c r="D61" i="3"/>
  <c r="D30" i="3"/>
  <c r="D62" i="3"/>
  <c r="E439" i="14"/>
  <c r="E442" i="14"/>
  <c r="E420" i="14"/>
  <c r="E228" i="14"/>
  <c r="E255" i="14"/>
  <c r="E491" i="14"/>
  <c r="E415" i="14"/>
  <c r="E384" i="3"/>
  <c r="E392" i="3"/>
  <c r="E266" i="3"/>
  <c r="E273" i="3"/>
  <c r="E321" i="14"/>
  <c r="E417" i="14"/>
  <c r="D649" i="3"/>
  <c r="E405" i="3"/>
  <c r="E37" i="14"/>
  <c r="E18" i="14"/>
  <c r="E77" i="14"/>
  <c r="E20" i="14"/>
  <c r="E208" i="14"/>
  <c r="D408" i="3"/>
  <c r="E246" i="14"/>
  <c r="E304" i="14"/>
  <c r="E355" i="14"/>
  <c r="E400" i="14"/>
  <c r="E448" i="14"/>
  <c r="E499" i="14"/>
  <c r="E219" i="14"/>
  <c r="E194" i="14"/>
  <c r="D394" i="3"/>
  <c r="E239" i="14"/>
  <c r="E303" i="14"/>
  <c r="E348" i="14"/>
  <c r="E386" i="14"/>
  <c r="E434" i="14"/>
  <c r="E479" i="14"/>
  <c r="E88" i="14"/>
  <c r="E232" i="14"/>
  <c r="E229" i="14"/>
  <c r="E34" i="14"/>
  <c r="E286" i="14"/>
  <c r="D486" i="3"/>
  <c r="E398" i="14"/>
  <c r="E488" i="14"/>
  <c r="E359" i="14"/>
  <c r="E209" i="14"/>
  <c r="D409" i="3"/>
  <c r="E269" i="14"/>
  <c r="D469" i="3"/>
  <c r="E299" i="14"/>
  <c r="E411" i="14"/>
  <c r="E183" i="14"/>
  <c r="E350" i="14"/>
  <c r="E470" i="14"/>
  <c r="E198" i="14"/>
  <c r="D398" i="3"/>
  <c r="E486" i="14"/>
  <c r="D24" i="3"/>
  <c r="D31" i="3"/>
  <c r="D60" i="3"/>
  <c r="D33" i="3"/>
  <c r="D65" i="3"/>
  <c r="D34" i="3"/>
  <c r="D66" i="3"/>
  <c r="E455" i="14"/>
  <c r="E458" i="14"/>
  <c r="E436" i="14"/>
  <c r="E244" i="14"/>
  <c r="E386" i="3"/>
  <c r="E272" i="3"/>
  <c r="E404" i="3"/>
  <c r="E274" i="3"/>
  <c r="E396" i="3"/>
  <c r="E389" i="14"/>
  <c r="E421" i="14"/>
  <c r="E485" i="14"/>
  <c r="E63" i="14"/>
  <c r="E61" i="14"/>
  <c r="E22" i="14"/>
  <c r="E41" i="14"/>
  <c r="E32" i="14"/>
  <c r="E211" i="14"/>
  <c r="D411" i="3"/>
  <c r="E256" i="14"/>
  <c r="E307" i="14"/>
  <c r="E358" i="14"/>
  <c r="E403" i="14"/>
  <c r="E451" i="14"/>
  <c r="E502" i="14"/>
  <c r="E235" i="14"/>
  <c r="E204" i="14"/>
  <c r="D404" i="3"/>
  <c r="E252" i="14"/>
  <c r="E306" i="14"/>
  <c r="E351" i="14"/>
  <c r="E396" i="14"/>
  <c r="E444" i="14"/>
  <c r="E482" i="14"/>
  <c r="E184" i="14"/>
  <c r="E57" i="14"/>
  <c r="E241" i="14"/>
  <c r="E312" i="14"/>
  <c r="E408" i="14"/>
  <c r="E494" i="14"/>
  <c r="E394" i="14"/>
  <c r="E217" i="14"/>
  <c r="E277" i="14"/>
  <c r="D477" i="3"/>
  <c r="E302" i="14"/>
  <c r="E424" i="14"/>
  <c r="E212" i="14"/>
  <c r="D412" i="3"/>
  <c r="E292" i="14"/>
  <c r="E266" i="14"/>
  <c r="D466" i="3"/>
  <c r="D28" i="3"/>
  <c r="D35" i="3"/>
  <c r="D64" i="3"/>
  <c r="D37" i="3"/>
  <c r="D69" i="3"/>
  <c r="D38" i="3"/>
  <c r="D70" i="3"/>
  <c r="E324" i="14"/>
  <c r="E314" i="14"/>
  <c r="E474" i="14"/>
  <c r="E452" i="14"/>
  <c r="E276" i="14"/>
  <c r="D476" i="3"/>
  <c r="E402" i="3"/>
  <c r="E400" i="3"/>
  <c r="E399" i="3"/>
  <c r="E297" i="14"/>
  <c r="E361" i="14"/>
  <c r="E393" i="14"/>
  <c r="E457" i="14"/>
  <c r="E489" i="14"/>
  <c r="E55" i="14"/>
  <c r="E35" i="14"/>
  <c r="E90" i="14"/>
  <c r="E27" i="14"/>
  <c r="E36" i="14"/>
  <c r="E59" i="14"/>
  <c r="E48" i="14"/>
  <c r="E214" i="14"/>
  <c r="D414" i="3"/>
  <c r="E259" i="14"/>
  <c r="E320" i="14"/>
  <c r="E368" i="14"/>
  <c r="E406" i="14"/>
  <c r="E454" i="14"/>
  <c r="E512" i="14"/>
  <c r="E26" i="14"/>
  <c r="E207" i="14"/>
  <c r="D407" i="3"/>
  <c r="E268" i="14"/>
  <c r="D468" i="3"/>
  <c r="E316" i="14"/>
  <c r="E399" i="14"/>
  <c r="E447" i="14"/>
  <c r="D647" i="3"/>
  <c r="E492" i="14"/>
  <c r="E190" i="14"/>
  <c r="D390" i="3"/>
  <c r="E181" i="14"/>
  <c r="E249" i="14"/>
  <c r="E328" i="14"/>
  <c r="E414" i="14"/>
  <c r="E507" i="14"/>
  <c r="E471" i="14"/>
  <c r="E225" i="14"/>
  <c r="E285" i="14"/>
  <c r="D485" i="3"/>
  <c r="E315" i="14"/>
  <c r="E440" i="14"/>
  <c r="E263" i="14"/>
  <c r="D463" i="3"/>
  <c r="E295" i="14"/>
  <c r="E382" i="14"/>
  <c r="E282" i="14"/>
  <c r="D482" i="3"/>
  <c r="E380" i="3"/>
  <c r="E274" i="14"/>
  <c r="D474" i="3"/>
  <c r="E78" i="14"/>
  <c r="D32" i="3"/>
  <c r="D39" i="3"/>
  <c r="D68" i="3"/>
  <c r="D41" i="3"/>
  <c r="D73" i="3"/>
  <c r="D42" i="3"/>
  <c r="D74" i="3"/>
  <c r="E340" i="14"/>
  <c r="E215" i="14"/>
  <c r="D415" i="3"/>
  <c r="E346" i="14"/>
  <c r="E490" i="14"/>
  <c r="E468" i="14"/>
  <c r="E398" i="3"/>
  <c r="E267" i="3"/>
  <c r="E406" i="3"/>
  <c r="E270" i="3"/>
  <c r="E301" i="14"/>
  <c r="E365" i="14"/>
  <c r="E397" i="14"/>
  <c r="E429" i="14"/>
  <c r="E461" i="14"/>
  <c r="E493" i="14"/>
  <c r="E23" i="14"/>
  <c r="E67" i="14"/>
  <c r="E49" i="14"/>
  <c r="E50" i="14"/>
  <c r="E89" i="14"/>
  <c r="E60" i="14"/>
  <c r="E224" i="14"/>
  <c r="E272" i="14"/>
  <c r="D472" i="3"/>
  <c r="E326" i="14"/>
  <c r="E371" i="14"/>
  <c r="E416" i="14"/>
  <c r="E464" i="14"/>
  <c r="E40" i="14"/>
  <c r="E210" i="14"/>
  <c r="D410" i="3"/>
  <c r="E271" i="14"/>
  <c r="D471" i="3"/>
  <c r="E319" i="14"/>
  <c r="E364" i="14"/>
  <c r="E402" i="14"/>
  <c r="E450" i="14"/>
  <c r="E495" i="14"/>
  <c r="E200" i="14"/>
  <c r="D400" i="3"/>
  <c r="E193" i="14"/>
  <c r="D393" i="3"/>
  <c r="E257" i="14"/>
  <c r="E238" i="14"/>
  <c r="E347" i="14"/>
  <c r="E427" i="14"/>
  <c r="E503" i="14"/>
  <c r="E233" i="14"/>
  <c r="E293" i="14"/>
  <c r="E248" i="14"/>
  <c r="E334" i="14"/>
  <c r="E459" i="14"/>
  <c r="E404" i="14"/>
  <c r="E298" i="14"/>
  <c r="E180" i="14"/>
  <c r="D36" i="3"/>
  <c r="D43" i="3"/>
  <c r="D72" i="3"/>
  <c r="D45" i="3"/>
  <c r="D77" i="3"/>
  <c r="E199" i="14"/>
  <c r="D399" i="3"/>
  <c r="D46" i="3"/>
  <c r="D78" i="3"/>
  <c r="E375" i="14"/>
  <c r="E356" i="14"/>
  <c r="E362" i="14"/>
  <c r="E506" i="14"/>
  <c r="E487" i="14"/>
  <c r="E410" i="3"/>
  <c r="E275" i="3"/>
  <c r="E269" i="3"/>
  <c r="E268" i="3"/>
  <c r="E382" i="3"/>
  <c r="E305" i="14"/>
  <c r="E369" i="14"/>
  <c r="E401" i="14"/>
  <c r="E433" i="14"/>
  <c r="E465" i="14"/>
  <c r="E497" i="14"/>
  <c r="E389" i="3"/>
  <c r="E24" i="14"/>
  <c r="E331" i="14"/>
  <c r="E75" i="14"/>
  <c r="E54" i="14"/>
  <c r="E76" i="14"/>
  <c r="E227" i="14"/>
  <c r="E275" i="14"/>
  <c r="D475" i="3"/>
  <c r="E336" i="14"/>
  <c r="E374" i="14"/>
  <c r="E419" i="14"/>
  <c r="E467" i="14"/>
  <c r="E52" i="14"/>
  <c r="E220" i="14"/>
  <c r="E284" i="14"/>
  <c r="D484" i="3"/>
  <c r="E322" i="14"/>
  <c r="E367" i="14"/>
  <c r="E412" i="14"/>
  <c r="E460" i="14"/>
  <c r="E498" i="14"/>
  <c r="E203" i="14"/>
  <c r="D403" i="3"/>
  <c r="E201" i="14"/>
  <c r="D401" i="3"/>
  <c r="E265" i="14"/>
  <c r="D465" i="3"/>
  <c r="E254" i="14"/>
  <c r="E360" i="14"/>
  <c r="D560" i="3"/>
  <c r="E430" i="14"/>
  <c r="E33" i="14"/>
  <c r="E237" i="14"/>
  <c r="E38" i="14"/>
  <c r="E251" i="14"/>
  <c r="E344" i="14"/>
  <c r="E472" i="14"/>
  <c r="E308" i="14"/>
  <c r="E310" i="14"/>
  <c r="E196" i="14"/>
  <c r="D396" i="3"/>
  <c r="D76" i="3"/>
  <c r="D49" i="3"/>
  <c r="D50" i="3"/>
  <c r="E391" i="14"/>
  <c r="E372" i="14"/>
  <c r="E378" i="14"/>
  <c r="E395" i="3"/>
  <c r="E387" i="3"/>
  <c r="E277" i="3"/>
  <c r="E407" i="3"/>
  <c r="E276" i="3"/>
  <c r="E394" i="3"/>
  <c r="AQ110" i="7"/>
  <c r="AQ111" i="7"/>
  <c r="E276" i="7"/>
  <c r="E227" i="7"/>
  <c r="AQ227" i="7"/>
  <c r="E131" i="7"/>
  <c r="AQ131" i="7"/>
  <c r="I22" i="14"/>
  <c r="D600" i="3" l="1"/>
  <c r="E262" i="14"/>
  <c r="D567" i="3"/>
  <c r="D568" i="3"/>
  <c r="D592" i="3"/>
  <c r="D493" i="3"/>
  <c r="D563" i="3"/>
  <c r="D492" i="3"/>
  <c r="D461" i="3"/>
  <c r="D458" i="3"/>
  <c r="E258" i="14"/>
  <c r="D417" i="3"/>
  <c r="D601" i="3"/>
  <c r="D498" i="3"/>
  <c r="D593" i="3"/>
  <c r="D454" i="3"/>
  <c r="D386" i="3"/>
  <c r="D594" i="3"/>
  <c r="D589" i="3"/>
  <c r="D419" i="3"/>
  <c r="D590" i="3"/>
  <c r="D494" i="3"/>
  <c r="D669" i="3"/>
  <c r="D633" i="3"/>
  <c r="D693" i="3"/>
  <c r="D607" i="3"/>
  <c r="D652" i="3"/>
  <c r="D548" i="3"/>
  <c r="D422" i="3"/>
  <c r="D680" i="3"/>
  <c r="D570" i="3"/>
  <c r="D591" i="3"/>
  <c r="D495" i="3"/>
  <c r="D586" i="3"/>
  <c r="E247" i="14"/>
  <c r="D497" i="3"/>
  <c r="E409" i="14"/>
  <c r="D690" i="3"/>
  <c r="D578" i="3"/>
  <c r="D667" i="3"/>
  <c r="D556" i="3"/>
  <c r="D604" i="3"/>
  <c r="D602" i="3"/>
  <c r="D629" i="3"/>
  <c r="D625" i="3"/>
  <c r="D674" i="3"/>
  <c r="D551" i="3"/>
  <c r="D651" i="3"/>
  <c r="D685" i="3"/>
  <c r="D557" i="3"/>
  <c r="D670" i="3"/>
  <c r="D598" i="3"/>
  <c r="D679" i="3"/>
  <c r="D617" i="3"/>
  <c r="D676" i="3"/>
  <c r="D613" i="3"/>
  <c r="D666" i="3"/>
  <c r="D426" i="3"/>
  <c r="D523" i="3"/>
  <c r="D566" i="3"/>
  <c r="D508" i="3"/>
  <c r="D698" i="3"/>
  <c r="D522" i="3"/>
  <c r="D427" i="3"/>
  <c r="D697" i="3"/>
  <c r="D569" i="3"/>
  <c r="D684" i="3"/>
  <c r="D546" i="3"/>
  <c r="D425" i="3"/>
  <c r="D599" i="3"/>
  <c r="E425" i="14"/>
  <c r="E357" i="14"/>
  <c r="D658" i="3"/>
  <c r="D555" i="3"/>
  <c r="D620" i="3"/>
  <c r="D489" i="3"/>
  <c r="D491" i="3"/>
  <c r="D609" i="3"/>
  <c r="D573" i="3"/>
  <c r="D572" i="3"/>
  <c r="D437" i="3"/>
  <c r="D619" i="3"/>
  <c r="D575" i="3"/>
  <c r="D659" i="3"/>
  <c r="D627" i="3"/>
  <c r="D564" i="3"/>
  <c r="D664" i="3"/>
  <c r="D597" i="3"/>
  <c r="D624" i="3"/>
  <c r="D682" i="3"/>
  <c r="D603" i="3"/>
  <c r="D653" i="3"/>
  <c r="E250" i="14"/>
  <c r="D585" i="3"/>
  <c r="D615" i="3"/>
  <c r="D581" i="3"/>
  <c r="D488" i="3"/>
  <c r="D423" i="3"/>
  <c r="D496" i="3"/>
  <c r="D643" i="3"/>
  <c r="D672" i="3"/>
  <c r="D660" i="3"/>
  <c r="D665" i="3"/>
  <c r="D687" i="3"/>
  <c r="D424" i="3"/>
  <c r="D671" i="3"/>
  <c r="D654" i="3"/>
  <c r="D524" i="3"/>
  <c r="E453" i="14"/>
  <c r="D655" i="3"/>
  <c r="D550" i="3"/>
  <c r="E385" i="14"/>
  <c r="D642" i="3"/>
  <c r="D595" i="3"/>
  <c r="D675" i="3"/>
  <c r="D421" i="3"/>
  <c r="D583" i="3"/>
  <c r="E438" i="14"/>
  <c r="D576" i="3"/>
  <c r="D656" i="3"/>
  <c r="D580" i="3"/>
  <c r="D610" i="3"/>
  <c r="D535" i="3"/>
  <c r="D432" i="3"/>
  <c r="D382" i="3"/>
  <c r="D515" i="3"/>
  <c r="D459" i="3"/>
  <c r="D554" i="3"/>
  <c r="D574" i="3"/>
  <c r="D505" i="3"/>
  <c r="D547" i="3"/>
  <c r="D616" i="3"/>
  <c r="D565" i="3"/>
  <c r="D689" i="3"/>
  <c r="D561" i="3"/>
  <c r="D608" i="3"/>
  <c r="D644" i="3"/>
  <c r="D558" i="3"/>
  <c r="D621" i="3"/>
  <c r="D686" i="3"/>
  <c r="D521" i="3"/>
  <c r="D691" i="3"/>
  <c r="D683" i="3"/>
  <c r="D618" i="3"/>
  <c r="D544" i="3"/>
  <c r="D630" i="3"/>
  <c r="D612" i="3"/>
  <c r="D420" i="3"/>
  <c r="D668" i="3"/>
  <c r="E510" i="14"/>
  <c r="D692" i="3"/>
  <c r="D606" i="3"/>
  <c r="D559" i="3"/>
  <c r="D681" i="3"/>
  <c r="D677" i="3"/>
  <c r="D579" i="3"/>
  <c r="D673" i="3"/>
  <c r="D513" i="3"/>
  <c r="D527" i="3"/>
  <c r="D663" i="3"/>
  <c r="D695" i="3"/>
  <c r="D640" i="3"/>
  <c r="D510" i="3"/>
  <c r="D562" i="3"/>
  <c r="D650" i="3"/>
  <c r="D571" i="3"/>
  <c r="D661" i="3"/>
  <c r="D501" i="3"/>
  <c r="D582" i="3"/>
  <c r="D614" i="3"/>
  <c r="D657" i="3"/>
  <c r="D596" i="3"/>
  <c r="D611" i="3"/>
  <c r="E481" i="14"/>
  <c r="D490" i="3"/>
  <c r="D380" i="3"/>
  <c r="D534" i="3"/>
  <c r="D457" i="3"/>
  <c r="D529" i="3"/>
  <c r="D502" i="3"/>
  <c r="D694" i="3"/>
  <c r="D444" i="3"/>
  <c r="E449" i="14"/>
  <c r="D538" i="3"/>
  <c r="D552" i="3"/>
  <c r="D549" i="3"/>
  <c r="D626" i="3"/>
  <c r="D460" i="3"/>
  <c r="D588" i="3"/>
  <c r="D539" i="3"/>
  <c r="D511" i="3"/>
  <c r="D520" i="3"/>
  <c r="D384" i="3"/>
  <c r="D435" i="3"/>
  <c r="D525" i="3"/>
  <c r="D383" i="3"/>
  <c r="D503" i="3"/>
  <c r="D699" i="3"/>
  <c r="D504" i="3"/>
  <c r="D447" i="3"/>
  <c r="D632" i="3"/>
  <c r="D440" i="3"/>
  <c r="D541" i="3"/>
  <c r="D543" i="3"/>
  <c r="D448" i="3"/>
  <c r="D533" i="3"/>
  <c r="D528" i="3"/>
  <c r="D516" i="3"/>
  <c r="E325" i="14"/>
  <c r="D636" i="3"/>
  <c r="D500" i="3"/>
  <c r="D696" i="3"/>
  <c r="D645" i="3"/>
  <c r="D517" i="3"/>
  <c r="D623" i="3"/>
  <c r="D442" i="3"/>
  <c r="D646" i="3"/>
  <c r="D628" i="3"/>
  <c r="E202" i="14"/>
  <c r="D445" i="3"/>
  <c r="D532" i="3"/>
  <c r="E341" i="14"/>
  <c r="BN715" i="7"/>
  <c r="D537" i="3"/>
  <c r="D526" i="3"/>
  <c r="E333" i="14"/>
  <c r="D540" i="3"/>
  <c r="D506" i="3"/>
  <c r="D507" i="3"/>
  <c r="D634" i="3"/>
  <c r="D439" i="3"/>
  <c r="D648" i="3"/>
  <c r="D446" i="3"/>
  <c r="D455" i="3"/>
  <c r="D639" i="3"/>
  <c r="D530" i="3"/>
  <c r="D392" i="3"/>
  <c r="D577" i="3"/>
  <c r="D637" i="3"/>
  <c r="D509" i="3"/>
  <c r="K231" i="1"/>
  <c r="D228" i="3" s="1"/>
  <c r="BR227" i="7"/>
  <c r="BJ227" i="7"/>
  <c r="D536" i="3"/>
  <c r="D449" i="3"/>
  <c r="D512" i="3"/>
  <c r="D429" i="3"/>
  <c r="D631" i="3"/>
  <c r="D436" i="3"/>
  <c r="D635" i="3"/>
  <c r="D443" i="3"/>
  <c r="D638" i="3"/>
  <c r="D518" i="3"/>
  <c r="D453" i="3"/>
  <c r="D431" i="3"/>
  <c r="D385" i="3"/>
  <c r="D487" i="3"/>
  <c r="D622" i="3"/>
  <c r="D430" i="3"/>
  <c r="K114" i="1"/>
  <c r="BR110" i="7"/>
  <c r="BJ110" i="7"/>
  <c r="D531" i="3"/>
  <c r="D514" i="3"/>
  <c r="D452" i="3"/>
  <c r="D456" i="3"/>
  <c r="D450" i="3"/>
  <c r="D499" i="3"/>
  <c r="D688" i="3"/>
  <c r="D553" i="3"/>
  <c r="D428" i="3"/>
  <c r="D434" i="3"/>
  <c r="D542" i="3"/>
  <c r="D545" i="3"/>
  <c r="D605" i="3"/>
  <c r="K135" i="1"/>
  <c r="BJ131" i="7"/>
  <c r="BR131" i="7"/>
  <c r="K115" i="1"/>
  <c r="BR111" i="7"/>
  <c r="BJ111" i="7"/>
  <c r="D433" i="3"/>
  <c r="D438" i="3"/>
  <c r="D519" i="3"/>
  <c r="D381" i="3"/>
  <c r="D441" i="3"/>
  <c r="D584" i="3"/>
  <c r="D231" i="3"/>
  <c r="D236" i="3"/>
  <c r="D218" i="3"/>
  <c r="D224" i="3"/>
  <c r="D227" i="3"/>
  <c r="D229" i="3"/>
  <c r="D237" i="3"/>
  <c r="D226" i="3"/>
  <c r="D220" i="3"/>
  <c r="D221" i="3"/>
  <c r="D223" i="3"/>
  <c r="D222" i="3"/>
  <c r="D219" i="3"/>
  <c r="E42" i="14"/>
  <c r="D233" i="3"/>
  <c r="D232" i="3"/>
  <c r="D234" i="3"/>
  <c r="D230" i="3"/>
  <c r="D239" i="3"/>
  <c r="D238" i="3"/>
  <c r="D235" i="3"/>
  <c r="D225" i="3"/>
  <c r="E277" i="7"/>
  <c r="AQ277" i="7"/>
  <c r="AQ265" i="7"/>
  <c r="E265" i="7"/>
  <c r="AQ255" i="7"/>
  <c r="E255" i="7"/>
  <c r="E151" i="7"/>
  <c r="AQ151" i="7"/>
  <c r="E132" i="7"/>
  <c r="AQ132" i="7"/>
  <c r="AQ123" i="7"/>
  <c r="E123" i="7"/>
  <c r="E117" i="7"/>
  <c r="AQ117" i="7"/>
  <c r="AQ118" i="7"/>
  <c r="E118" i="7"/>
  <c r="E96" i="7"/>
  <c r="AQ96" i="7"/>
  <c r="K269" i="1" l="1"/>
  <c r="E80" i="14" s="1"/>
  <c r="BR265" i="7"/>
  <c r="BJ265" i="7"/>
  <c r="K155" i="1"/>
  <c r="BR151" i="7"/>
  <c r="BJ151" i="7"/>
  <c r="K281" i="1"/>
  <c r="E92" i="14" s="1"/>
  <c r="BR277" i="7"/>
  <c r="BJ277" i="7"/>
  <c r="K259" i="1"/>
  <c r="E70" i="14" s="1"/>
  <c r="BR255" i="7"/>
  <c r="BJ255" i="7"/>
  <c r="K127" i="1"/>
  <c r="BR123" i="7"/>
  <c r="BJ123" i="7"/>
  <c r="K100" i="1"/>
  <c r="D81" i="3" s="1"/>
  <c r="BR96" i="7"/>
  <c r="BJ96" i="7"/>
  <c r="K136" i="1"/>
  <c r="BR132" i="7"/>
  <c r="BJ132" i="7"/>
  <c r="K122" i="1"/>
  <c r="BR118" i="7"/>
  <c r="BJ118" i="7"/>
  <c r="K121" i="1"/>
  <c r="BR117" i="7"/>
  <c r="BJ117" i="7"/>
  <c r="AQ278" i="7"/>
  <c r="E278" i="7"/>
  <c r="AQ266" i="7"/>
  <c r="E266" i="7"/>
  <c r="E256" i="7"/>
  <c r="AQ256" i="7"/>
  <c r="E152" i="7"/>
  <c r="AQ152" i="7"/>
  <c r="E133" i="7"/>
  <c r="AQ133" i="7"/>
  <c r="E124" i="7"/>
  <c r="AQ124" i="7"/>
  <c r="E97" i="7"/>
  <c r="AQ97" i="7"/>
  <c r="K137" i="1" l="1"/>
  <c r="BR133" i="7"/>
  <c r="BJ133" i="7"/>
  <c r="K282" i="1"/>
  <c r="BR278" i="7"/>
  <c r="BJ278" i="7"/>
  <c r="K156" i="1"/>
  <c r="BR152" i="7"/>
  <c r="BJ152" i="7"/>
  <c r="D240" i="3"/>
  <c r="K270" i="1"/>
  <c r="E81" i="14" s="1"/>
  <c r="BR266" i="7"/>
  <c r="BJ266" i="7"/>
  <c r="K101" i="1"/>
  <c r="D82" i="3" s="1"/>
  <c r="BR97" i="7"/>
  <c r="BJ97" i="7"/>
  <c r="K260" i="1"/>
  <c r="E71" i="14" s="1"/>
  <c r="BJ256" i="7"/>
  <c r="BR256" i="7"/>
  <c r="K128" i="1"/>
  <c r="BR124" i="7"/>
  <c r="BJ124" i="7"/>
  <c r="E93" i="14"/>
  <c r="E279" i="7"/>
  <c r="AQ279" i="7"/>
  <c r="AQ267" i="7"/>
  <c r="E267" i="7"/>
  <c r="AQ257" i="7"/>
  <c r="E257" i="7"/>
  <c r="E153" i="7"/>
  <c r="AQ153" i="7"/>
  <c r="AQ134" i="7"/>
  <c r="E134" i="7"/>
  <c r="E125" i="7"/>
  <c r="AQ125" i="7"/>
  <c r="AQ98" i="7"/>
  <c r="E98" i="7"/>
  <c r="D241" i="3" l="1"/>
  <c r="K102" i="1"/>
  <c r="D83" i="3" s="1"/>
  <c r="BR98" i="7"/>
  <c r="BJ98" i="7"/>
  <c r="K261" i="1"/>
  <c r="E72" i="14" s="1"/>
  <c r="BR257" i="7"/>
  <c r="BJ257" i="7"/>
  <c r="K129" i="1"/>
  <c r="BR125" i="7"/>
  <c r="BJ125" i="7"/>
  <c r="K271" i="1"/>
  <c r="E82" i="14" s="1"/>
  <c r="BR267" i="7"/>
  <c r="BJ267" i="7"/>
  <c r="K283" i="1"/>
  <c r="E94" i="14" s="1"/>
  <c r="BR279" i="7"/>
  <c r="BJ279" i="7"/>
  <c r="K138" i="1"/>
  <c r="BJ134" i="7"/>
  <c r="BR134" i="7"/>
  <c r="K157" i="1"/>
  <c r="BR153" i="7"/>
  <c r="BJ153" i="7"/>
  <c r="AQ280" i="7"/>
  <c r="E280" i="7"/>
  <c r="E268" i="7"/>
  <c r="AQ268" i="7"/>
  <c r="E259" i="7"/>
  <c r="AQ259" i="7"/>
  <c r="AQ258" i="7"/>
  <c r="E258" i="7"/>
  <c r="AQ154" i="7"/>
  <c r="E154" i="7"/>
  <c r="E135" i="7"/>
  <c r="AQ135" i="7"/>
  <c r="E127" i="7"/>
  <c r="AQ127" i="7"/>
  <c r="AQ126" i="7"/>
  <c r="E126" i="7"/>
  <c r="E99" i="7"/>
  <c r="AQ99" i="7"/>
  <c r="K263" i="1" l="1"/>
  <c r="BR259" i="7"/>
  <c r="BJ259" i="7"/>
  <c r="K158" i="1"/>
  <c r="BR154" i="7"/>
  <c r="BJ154" i="7"/>
  <c r="K103" i="1"/>
  <c r="D84" i="3" s="1"/>
  <c r="BR99" i="7"/>
  <c r="BJ99" i="7"/>
  <c r="K139" i="1"/>
  <c r="BJ135" i="7"/>
  <c r="BR135" i="7"/>
  <c r="K272" i="1"/>
  <c r="E83" i="14" s="1"/>
  <c r="BR268" i="7"/>
  <c r="BJ268" i="7"/>
  <c r="K131" i="1"/>
  <c r="BR127" i="7"/>
  <c r="BJ127" i="7"/>
  <c r="K284" i="1"/>
  <c r="E95" i="14" s="1"/>
  <c r="BR280" i="7"/>
  <c r="BJ280" i="7"/>
  <c r="D242" i="3"/>
  <c r="K130" i="1"/>
  <c r="BR126" i="7"/>
  <c r="BJ126" i="7"/>
  <c r="K262" i="1"/>
  <c r="BJ258" i="7"/>
  <c r="BR258" i="7"/>
  <c r="AQ281" i="7"/>
  <c r="E281" i="7"/>
  <c r="E269" i="7"/>
  <c r="AQ269" i="7"/>
  <c r="E155" i="7"/>
  <c r="AQ155" i="7"/>
  <c r="E136" i="7"/>
  <c r="AQ136" i="7"/>
  <c r="AQ100" i="7"/>
  <c r="E100" i="7"/>
  <c r="D246" i="3" l="1"/>
  <c r="E73" i="14"/>
  <c r="D243" i="3"/>
  <c r="D120" i="3"/>
  <c r="D245" i="3"/>
  <c r="D252" i="3"/>
  <c r="D251" i="3"/>
  <c r="D248" i="3"/>
  <c r="D249" i="3"/>
  <c r="D247" i="3"/>
  <c r="K159" i="1"/>
  <c r="BR155" i="7"/>
  <c r="BJ155" i="7"/>
  <c r="E74" i="14"/>
  <c r="K104" i="1"/>
  <c r="BR100" i="7"/>
  <c r="BJ100" i="7"/>
  <c r="K285" i="1"/>
  <c r="E96" i="14" s="1"/>
  <c r="BJ281" i="7"/>
  <c r="BR281" i="7"/>
  <c r="K140" i="1"/>
  <c r="D121" i="3" s="1"/>
  <c r="BR136" i="7"/>
  <c r="BJ136" i="7"/>
  <c r="D253" i="3"/>
  <c r="K273" i="1"/>
  <c r="D254" i="3" s="1"/>
  <c r="BR269" i="7"/>
  <c r="BJ269" i="7"/>
  <c r="D244" i="3"/>
  <c r="D250" i="3"/>
  <c r="D85" i="3"/>
  <c r="AQ282" i="7"/>
  <c r="E282" i="7"/>
  <c r="AQ271" i="7"/>
  <c r="E271" i="7"/>
  <c r="AQ270" i="7"/>
  <c r="E270" i="7"/>
  <c r="E156" i="7"/>
  <c r="AQ156" i="7"/>
  <c r="E137" i="7"/>
  <c r="AQ137" i="7"/>
  <c r="E101" i="7"/>
  <c r="AQ101" i="7"/>
  <c r="E84" i="14" l="1"/>
  <c r="K105" i="1"/>
  <c r="D86" i="3" s="1"/>
  <c r="BR101" i="7"/>
  <c r="BJ101" i="7"/>
  <c r="K275" i="1"/>
  <c r="E86" i="14" s="1"/>
  <c r="BR271" i="7"/>
  <c r="BJ271" i="7"/>
  <c r="K141" i="1"/>
  <c r="D122" i="3" s="1"/>
  <c r="BR137" i="7"/>
  <c r="BJ137" i="7"/>
  <c r="K286" i="1"/>
  <c r="E97" i="14" s="1"/>
  <c r="BR282" i="7"/>
  <c r="BJ282" i="7"/>
  <c r="K160" i="1"/>
  <c r="BR156" i="7"/>
  <c r="BJ156" i="7"/>
  <c r="K274" i="1"/>
  <c r="D255" i="3" s="1"/>
  <c r="BR270" i="7"/>
  <c r="BJ270" i="7"/>
  <c r="AQ283" i="7"/>
  <c r="E283" i="7"/>
  <c r="AQ157" i="7"/>
  <c r="E157" i="7"/>
  <c r="AQ138" i="7"/>
  <c r="E138" i="7"/>
  <c r="E102" i="7"/>
  <c r="AQ102" i="7"/>
  <c r="D262" i="3" l="1"/>
  <c r="D266" i="3"/>
  <c r="D257" i="3"/>
  <c r="D258" i="3"/>
  <c r="D265" i="3"/>
  <c r="D260" i="3"/>
  <c r="D256" i="3"/>
  <c r="E85" i="14"/>
  <c r="D267" i="3"/>
  <c r="D261" i="3"/>
  <c r="D263" i="3"/>
  <c r="K142" i="1"/>
  <c r="BR138" i="7"/>
  <c r="BJ138" i="7"/>
  <c r="D264" i="3"/>
  <c r="K161" i="1"/>
  <c r="BJ157" i="7"/>
  <c r="BR157" i="7"/>
  <c r="K287" i="1"/>
  <c r="E98" i="14" s="1"/>
  <c r="BR283" i="7"/>
  <c r="BJ283" i="7"/>
  <c r="K106" i="1"/>
  <c r="BR102" i="7"/>
  <c r="BJ102" i="7"/>
  <c r="D259" i="3"/>
  <c r="D87" i="3"/>
  <c r="D123" i="3"/>
  <c r="E284" i="7"/>
  <c r="AQ284" i="7"/>
  <c r="AQ158" i="7"/>
  <c r="E158" i="7"/>
  <c r="E139" i="7"/>
  <c r="AQ139" i="7"/>
  <c r="AQ104" i="7"/>
  <c r="E104" i="7"/>
  <c r="E103" i="7"/>
  <c r="AQ103" i="7"/>
  <c r="K107" i="1" l="1"/>
  <c r="BR103" i="7"/>
  <c r="BJ103" i="7"/>
  <c r="K288" i="1"/>
  <c r="E99" i="14" s="1"/>
  <c r="BR284" i="7"/>
  <c r="BJ284" i="7"/>
  <c r="D268" i="3"/>
  <c r="K143" i="1"/>
  <c r="D124" i="3" s="1"/>
  <c r="BR139" i="7"/>
  <c r="BJ139" i="7"/>
  <c r="K162" i="1"/>
  <c r="BR158" i="7"/>
  <c r="BJ158" i="7"/>
  <c r="K108" i="1"/>
  <c r="D103" i="3" s="1"/>
  <c r="BJ104" i="7"/>
  <c r="BR104" i="7"/>
  <c r="D88" i="3"/>
  <c r="D269" i="3"/>
  <c r="D108" i="3"/>
  <c r="D114" i="3"/>
  <c r="E285" i="7"/>
  <c r="AQ285" i="7"/>
  <c r="E159" i="7"/>
  <c r="AQ159" i="7"/>
  <c r="E140" i="7"/>
  <c r="AQ140" i="7"/>
  <c r="D96" i="3" l="1"/>
  <c r="D105" i="3"/>
  <c r="D93" i="3"/>
  <c r="D94" i="3"/>
  <c r="D115" i="3"/>
  <c r="D91" i="3"/>
  <c r="D116" i="3"/>
  <c r="D92" i="3"/>
  <c r="D100" i="3"/>
  <c r="D90" i="3"/>
  <c r="D99" i="3"/>
  <c r="D106" i="3"/>
  <c r="D113" i="3"/>
  <c r="D107" i="3"/>
  <c r="D112" i="3"/>
  <c r="D89" i="3"/>
  <c r="D98" i="3"/>
  <c r="D118" i="3"/>
  <c r="D111" i="3"/>
  <c r="D101" i="3"/>
  <c r="D102" i="3"/>
  <c r="D117" i="3"/>
  <c r="D95" i="3"/>
  <c r="D97" i="3"/>
  <c r="K289" i="1"/>
  <c r="D270" i="3" s="1"/>
  <c r="BR285" i="7"/>
  <c r="BJ285" i="7"/>
  <c r="D119" i="3"/>
  <c r="K163" i="1"/>
  <c r="BR159" i="7"/>
  <c r="BJ159" i="7"/>
  <c r="D109" i="3"/>
  <c r="K144" i="1"/>
  <c r="D125" i="3" s="1"/>
  <c r="BR140" i="7"/>
  <c r="BJ140" i="7"/>
  <c r="D104" i="3"/>
  <c r="D110" i="3"/>
  <c r="AQ286" i="7"/>
  <c r="E286" i="7"/>
  <c r="E160" i="7"/>
  <c r="AQ160" i="7"/>
  <c r="AQ141" i="7"/>
  <c r="E141" i="7"/>
  <c r="E100" i="14" l="1"/>
  <c r="K164" i="1"/>
  <c r="BR160" i="7"/>
  <c r="BJ160" i="7"/>
  <c r="K145" i="1"/>
  <c r="D126" i="3" s="1"/>
  <c r="BR141" i="7"/>
  <c r="BJ141" i="7"/>
  <c r="K290" i="1"/>
  <c r="E101" i="14" s="1"/>
  <c r="BR286" i="7"/>
  <c r="BJ286" i="7"/>
  <c r="AQ287" i="7"/>
  <c r="E287" i="7"/>
  <c r="E161" i="7"/>
  <c r="AQ161" i="7"/>
  <c r="AQ142" i="7"/>
  <c r="E142" i="7"/>
  <c r="K165" i="1" l="1"/>
  <c r="BR161" i="7"/>
  <c r="BJ161" i="7"/>
  <c r="D271" i="3"/>
  <c r="K291" i="1"/>
  <c r="E102" i="14" s="1"/>
  <c r="BR287" i="7"/>
  <c r="BJ287" i="7"/>
  <c r="K146" i="1"/>
  <c r="D127" i="3" s="1"/>
  <c r="BR142" i="7"/>
  <c r="BJ142" i="7"/>
  <c r="E288" i="7"/>
  <c r="AQ288" i="7"/>
  <c r="AQ162" i="7"/>
  <c r="E162" i="7"/>
  <c r="E143" i="7"/>
  <c r="AQ143" i="7"/>
  <c r="D272" i="3" l="1"/>
  <c r="K166" i="1"/>
  <c r="BR162" i="7"/>
  <c r="BJ162" i="7"/>
  <c r="K292" i="1"/>
  <c r="D273" i="3" s="1"/>
  <c r="BR288" i="7"/>
  <c r="BJ288" i="7"/>
  <c r="K147" i="1"/>
  <c r="D128" i="3" s="1"/>
  <c r="BR143" i="7"/>
  <c r="BJ143" i="7"/>
  <c r="E289" i="7"/>
  <c r="AQ289" i="7"/>
  <c r="E163" i="7"/>
  <c r="AQ163" i="7"/>
  <c r="E144" i="7"/>
  <c r="AQ144" i="7"/>
  <c r="E145" i="7"/>
  <c r="AQ145" i="7"/>
  <c r="K167" i="1" l="1"/>
  <c r="BR163" i="7"/>
  <c r="BJ163" i="7"/>
  <c r="K293" i="1"/>
  <c r="D274" i="3" s="1"/>
  <c r="BR289" i="7"/>
  <c r="BJ289" i="7"/>
  <c r="K149" i="1"/>
  <c r="BJ145" i="7"/>
  <c r="BR145" i="7"/>
  <c r="E103" i="14"/>
  <c r="K148" i="1"/>
  <c r="D131" i="3" s="1"/>
  <c r="BR144" i="7"/>
  <c r="BJ144" i="7"/>
  <c r="E104" i="14"/>
  <c r="AQ290" i="7"/>
  <c r="E290" i="7"/>
  <c r="AQ164" i="7"/>
  <c r="E164" i="7"/>
  <c r="D139" i="3" l="1"/>
  <c r="D134" i="3"/>
  <c r="D129" i="3"/>
  <c r="D135" i="3"/>
  <c r="D138" i="3"/>
  <c r="D132" i="3"/>
  <c r="D141" i="3"/>
  <c r="D145" i="3"/>
  <c r="D130" i="3"/>
  <c r="D143" i="3"/>
  <c r="D136" i="3"/>
  <c r="D144" i="3"/>
  <c r="D142" i="3"/>
  <c r="D137" i="3"/>
  <c r="D146" i="3"/>
  <c r="K294" i="1"/>
  <c r="BJ290" i="7"/>
  <c r="BR290" i="7"/>
  <c r="D148" i="3"/>
  <c r="D147" i="3"/>
  <c r="K168" i="1"/>
  <c r="BR164" i="7"/>
  <c r="BJ164" i="7"/>
  <c r="D133" i="3"/>
  <c r="D140" i="3"/>
  <c r="E105" i="14"/>
  <c r="D275" i="3"/>
  <c r="D149" i="3"/>
  <c r="E291" i="7"/>
  <c r="AQ291" i="7"/>
  <c r="E165" i="7"/>
  <c r="AQ165" i="7"/>
  <c r="K295" i="1" l="1"/>
  <c r="E106" i="14" s="1"/>
  <c r="BR291" i="7"/>
  <c r="BJ291" i="7"/>
  <c r="K169" i="1"/>
  <c r="D150" i="3" s="1"/>
  <c r="BR165" i="7"/>
  <c r="BJ165" i="7"/>
  <c r="D276" i="3"/>
  <c r="AQ292" i="7"/>
  <c r="E292" i="7"/>
  <c r="AQ166" i="7"/>
  <c r="E166" i="7"/>
  <c r="K170" i="1" l="1"/>
  <c r="BJ166" i="7"/>
  <c r="BR166" i="7"/>
  <c r="K296" i="1"/>
  <c r="E107" i="14" s="1"/>
  <c r="BJ292" i="7"/>
  <c r="BR292" i="7"/>
  <c r="D277" i="3"/>
  <c r="D151" i="3"/>
  <c r="AQ293" i="7"/>
  <c r="E293" i="7"/>
  <c r="P297" i="1" s="1"/>
  <c r="E167" i="7"/>
  <c r="AQ167" i="7"/>
  <c r="N297" i="1" l="1"/>
  <c r="K171" i="1"/>
  <c r="BR167" i="7"/>
  <c r="BJ167" i="7"/>
  <c r="K297" i="1"/>
  <c r="E108" i="14" s="1"/>
  <c r="BR293" i="7"/>
  <c r="BJ293" i="7"/>
  <c r="D152" i="3"/>
  <c r="E278" i="3"/>
  <c r="AQ294" i="7"/>
  <c r="E294" i="7"/>
  <c r="P298" i="1" s="1"/>
  <c r="N298" i="1" s="1"/>
  <c r="E279" i="3" s="1"/>
  <c r="AQ168" i="7"/>
  <c r="E168" i="7"/>
  <c r="D278" i="3" l="1"/>
  <c r="K298" i="1"/>
  <c r="E109" i="14" s="1"/>
  <c r="BR294" i="7"/>
  <c r="BJ294" i="7"/>
  <c r="K172" i="1"/>
  <c r="BR168" i="7"/>
  <c r="BJ168" i="7"/>
  <c r="D153" i="3"/>
  <c r="D279" i="3"/>
  <c r="E295" i="7"/>
  <c r="P299" i="1" s="1"/>
  <c r="AQ295" i="7"/>
  <c r="E169" i="7"/>
  <c r="AQ169" i="7"/>
  <c r="N299" i="1" l="1"/>
  <c r="K173" i="1"/>
  <c r="BR169" i="7"/>
  <c r="BJ169" i="7"/>
  <c r="K299" i="1"/>
  <c r="D280" i="3" s="1"/>
  <c r="BR295" i="7"/>
  <c r="BJ295" i="7"/>
  <c r="E110" i="14"/>
  <c r="E280" i="3"/>
  <c r="D154" i="3"/>
  <c r="AQ296" i="7"/>
  <c r="E296" i="7"/>
  <c r="P300" i="1" s="1"/>
  <c r="N300" i="1" s="1"/>
  <c r="AQ170" i="7"/>
  <c r="E170" i="7"/>
  <c r="K174" i="1" l="1"/>
  <c r="BR170" i="7"/>
  <c r="BJ170" i="7"/>
  <c r="K300" i="1"/>
  <c r="D281" i="3" s="1"/>
  <c r="BR296" i="7"/>
  <c r="BJ296" i="7"/>
  <c r="E281" i="3"/>
  <c r="E111" i="14"/>
  <c r="D155" i="3"/>
  <c r="E297" i="7"/>
  <c r="P301" i="1" s="1"/>
  <c r="AQ297" i="7"/>
  <c r="AQ171" i="7"/>
  <c r="E171" i="7"/>
  <c r="N301" i="1" l="1"/>
  <c r="K175" i="1"/>
  <c r="BR171" i="7"/>
  <c r="BJ171" i="7"/>
  <c r="K301" i="1"/>
  <c r="E112" i="14" s="1"/>
  <c r="BJ297" i="7"/>
  <c r="BR297" i="7"/>
  <c r="D156" i="3"/>
  <c r="E282" i="3"/>
  <c r="AQ298" i="7"/>
  <c r="E298" i="7"/>
  <c r="P302" i="1" s="1"/>
  <c r="N302" i="1" s="1"/>
  <c r="E172" i="7"/>
  <c r="AQ172" i="7"/>
  <c r="D282" i="3" l="1"/>
  <c r="K176" i="1"/>
  <c r="BR172" i="7"/>
  <c r="BJ172" i="7"/>
  <c r="K302" i="1"/>
  <c r="E113" i="14" s="1"/>
  <c r="BR298" i="7"/>
  <c r="BJ298" i="7"/>
  <c r="E283" i="3"/>
  <c r="D157" i="3"/>
  <c r="AQ299" i="7"/>
  <c r="E299" i="7"/>
  <c r="P303" i="1" s="1"/>
  <c r="AQ173" i="7"/>
  <c r="E173" i="7"/>
  <c r="N303" i="1" l="1"/>
  <c r="D283" i="3"/>
  <c r="K303" i="1"/>
  <c r="BR299" i="7"/>
  <c r="BJ299" i="7"/>
  <c r="K177" i="1"/>
  <c r="D158" i="3" s="1"/>
  <c r="BJ173" i="7"/>
  <c r="BR173" i="7"/>
  <c r="E284" i="3"/>
  <c r="E114" i="14"/>
  <c r="D284" i="3"/>
  <c r="AQ300" i="7"/>
  <c r="E300" i="7"/>
  <c r="P304" i="1" s="1"/>
  <c r="N304" i="1" s="1"/>
  <c r="AQ174" i="7"/>
  <c r="E174" i="7"/>
  <c r="K178" i="1" l="1"/>
  <c r="BR174" i="7"/>
  <c r="BJ174" i="7"/>
  <c r="K304" i="1"/>
  <c r="D285" i="3" s="1"/>
  <c r="BR300" i="7"/>
  <c r="BJ300" i="7"/>
  <c r="D159" i="3"/>
  <c r="E115" i="14"/>
  <c r="E285" i="3"/>
  <c r="E301" i="7"/>
  <c r="P305" i="1" s="1"/>
  <c r="N305" i="1" s="1"/>
  <c r="AQ301" i="7"/>
  <c r="AQ175" i="7"/>
  <c r="E175" i="7"/>
  <c r="K179" i="1" l="1"/>
  <c r="BR175" i="7"/>
  <c r="BJ175" i="7"/>
  <c r="K305" i="1"/>
  <c r="E116" i="14" s="1"/>
  <c r="BR301" i="7"/>
  <c r="BJ301" i="7"/>
  <c r="D160" i="3"/>
  <c r="E286" i="3"/>
  <c r="AQ302" i="7"/>
  <c r="E302" i="7"/>
  <c r="P306" i="1" s="1"/>
  <c r="N306" i="1" s="1"/>
  <c r="E176" i="7"/>
  <c r="AQ176" i="7"/>
  <c r="K180" i="1" l="1"/>
  <c r="BR176" i="7"/>
  <c r="BJ176" i="7"/>
  <c r="K306" i="1"/>
  <c r="E117" i="14" s="1"/>
  <c r="BR302" i="7"/>
  <c r="BJ302" i="7"/>
  <c r="D286" i="3"/>
  <c r="D161" i="3"/>
  <c r="E287" i="3"/>
  <c r="AQ303" i="7"/>
  <c r="E303" i="7"/>
  <c r="P307" i="1" s="1"/>
  <c r="N307" i="1" s="1"/>
  <c r="E177" i="7"/>
  <c r="AQ177" i="7"/>
  <c r="D287" i="3" l="1"/>
  <c r="K181" i="1"/>
  <c r="BR177" i="7"/>
  <c r="BJ177" i="7"/>
  <c r="K307" i="1"/>
  <c r="E118" i="14" s="1"/>
  <c r="BR303" i="7"/>
  <c r="BJ303" i="7"/>
  <c r="D162" i="3"/>
  <c r="E288" i="3"/>
  <c r="E304" i="7"/>
  <c r="P308" i="1" s="1"/>
  <c r="N308" i="1" s="1"/>
  <c r="AQ304" i="7"/>
  <c r="AQ178" i="7"/>
  <c r="E178" i="7"/>
  <c r="D288" i="3" l="1"/>
  <c r="K182" i="1"/>
  <c r="BR178" i="7"/>
  <c r="BJ178" i="7"/>
  <c r="K308" i="1"/>
  <c r="D289" i="3" s="1"/>
  <c r="BR304" i="7"/>
  <c r="BJ304" i="7"/>
  <c r="D163" i="3"/>
  <c r="E289" i="3"/>
  <c r="AQ305" i="7"/>
  <c r="E305" i="7"/>
  <c r="P309" i="1" s="1"/>
  <c r="N309" i="1" s="1"/>
  <c r="E179" i="7"/>
  <c r="AQ179" i="7"/>
  <c r="E119" i="14" l="1"/>
  <c r="K183" i="1"/>
  <c r="D164" i="3" s="1"/>
  <c r="BR179" i="7"/>
  <c r="BJ179" i="7"/>
  <c r="K309" i="1"/>
  <c r="E120" i="14" s="1"/>
  <c r="BR305" i="7"/>
  <c r="BJ305" i="7"/>
  <c r="E290" i="3"/>
  <c r="AQ306" i="7"/>
  <c r="E306" i="7"/>
  <c r="P310" i="1" s="1"/>
  <c r="N310" i="1" s="1"/>
  <c r="AQ180" i="7"/>
  <c r="E180" i="7"/>
  <c r="K184" i="1" l="1"/>
  <c r="BR180" i="7"/>
  <c r="BJ180" i="7"/>
  <c r="K310" i="1"/>
  <c r="E121" i="14" s="1"/>
  <c r="BJ306" i="7"/>
  <c r="BR306" i="7"/>
  <c r="D290" i="3"/>
  <c r="E291" i="3"/>
  <c r="D165" i="3"/>
  <c r="E307" i="7"/>
  <c r="P311" i="1" s="1"/>
  <c r="N311" i="1" s="1"/>
  <c r="AQ307" i="7"/>
  <c r="E181" i="7"/>
  <c r="AQ181" i="7"/>
  <c r="K185" i="1" l="1"/>
  <c r="BR181" i="7"/>
  <c r="BJ181" i="7"/>
  <c r="K311" i="1"/>
  <c r="D292" i="3" s="1"/>
  <c r="BR307" i="7"/>
  <c r="BJ307" i="7"/>
  <c r="D291" i="3"/>
  <c r="E122" i="14"/>
  <c r="D166" i="3"/>
  <c r="E292" i="3"/>
  <c r="AQ308" i="7"/>
  <c r="E308" i="7"/>
  <c r="P312" i="1" s="1"/>
  <c r="N312" i="1" s="1"/>
  <c r="AQ182" i="7"/>
  <c r="E182" i="7"/>
  <c r="K186" i="1" l="1"/>
  <c r="BJ182" i="7"/>
  <c r="BR182" i="7"/>
  <c r="K312" i="1"/>
  <c r="E123" i="14" s="1"/>
  <c r="BJ308" i="7"/>
  <c r="BR308" i="7"/>
  <c r="E293" i="3"/>
  <c r="D167" i="3"/>
  <c r="E309" i="7"/>
  <c r="P313" i="1" s="1"/>
  <c r="N313" i="1" s="1"/>
  <c r="AQ309" i="7"/>
  <c r="E183" i="7"/>
  <c r="AQ183" i="7"/>
  <c r="K187" i="1" l="1"/>
  <c r="BR183" i="7"/>
  <c r="BJ183" i="7"/>
  <c r="K313" i="1"/>
  <c r="E124" i="14" s="1"/>
  <c r="BR309" i="7"/>
  <c r="BJ309" i="7"/>
  <c r="D293" i="3"/>
  <c r="D168" i="3"/>
  <c r="E294" i="3"/>
  <c r="AQ310" i="7"/>
  <c r="E310" i="7"/>
  <c r="P314" i="1" s="1"/>
  <c r="N314" i="1" s="1"/>
  <c r="AQ184" i="7"/>
  <c r="E184" i="7"/>
  <c r="K188" i="1" l="1"/>
  <c r="BR184" i="7"/>
  <c r="BJ184" i="7"/>
  <c r="K314" i="1"/>
  <c r="E125" i="14" s="1"/>
  <c r="BR310" i="7"/>
  <c r="BJ310" i="7"/>
  <c r="D294" i="3"/>
  <c r="D169" i="3"/>
  <c r="E295" i="3"/>
  <c r="E311" i="7"/>
  <c r="P315" i="1" s="1"/>
  <c r="N315" i="1" s="1"/>
  <c r="AQ311" i="7"/>
  <c r="AQ185" i="7"/>
  <c r="E185" i="7"/>
  <c r="D295" i="3" l="1"/>
  <c r="K189" i="1"/>
  <c r="BR185" i="7"/>
  <c r="BJ185" i="7"/>
  <c r="K315" i="1"/>
  <c r="BR311" i="7"/>
  <c r="BJ311" i="7"/>
  <c r="E126" i="14"/>
  <c r="D296" i="3"/>
  <c r="D170" i="3"/>
  <c r="E296" i="3"/>
  <c r="AQ312" i="7"/>
  <c r="E312" i="7"/>
  <c r="P316" i="1" s="1"/>
  <c r="N316" i="1" s="1"/>
  <c r="AQ186" i="7"/>
  <c r="E186" i="7"/>
  <c r="K190" i="1" l="1"/>
  <c r="BR186" i="7"/>
  <c r="BJ186" i="7"/>
  <c r="K316" i="1"/>
  <c r="E127" i="14" s="1"/>
  <c r="BR312" i="7"/>
  <c r="BJ312" i="7"/>
  <c r="D171" i="3"/>
  <c r="E297" i="3"/>
  <c r="AQ313" i="7"/>
  <c r="E313" i="7"/>
  <c r="P317" i="1" s="1"/>
  <c r="N317" i="1" s="1"/>
  <c r="AQ187" i="7"/>
  <c r="E187" i="7"/>
  <c r="K191" i="1" l="1"/>
  <c r="BR187" i="7"/>
  <c r="BJ187" i="7"/>
  <c r="D297" i="3"/>
  <c r="K317" i="1"/>
  <c r="D298" i="3" s="1"/>
  <c r="BJ313" i="7"/>
  <c r="BR313" i="7"/>
  <c r="E298" i="3"/>
  <c r="D172" i="3"/>
  <c r="AQ314" i="7"/>
  <c r="E314" i="7"/>
  <c r="P318" i="1" s="1"/>
  <c r="N318" i="1" s="1"/>
  <c r="AQ188" i="7"/>
  <c r="E188" i="7"/>
  <c r="K192" i="1" l="1"/>
  <c r="BR188" i="7"/>
  <c r="BJ188" i="7"/>
  <c r="K318" i="1"/>
  <c r="E129" i="14" s="1"/>
  <c r="BR314" i="7"/>
  <c r="BJ314" i="7"/>
  <c r="E128" i="14"/>
  <c r="E299" i="3"/>
  <c r="D173" i="3"/>
  <c r="AQ315" i="7"/>
  <c r="E315" i="7"/>
  <c r="P319" i="1" s="1"/>
  <c r="N319" i="1" s="1"/>
  <c r="E189" i="7"/>
  <c r="AQ189" i="7"/>
  <c r="K319" i="1" l="1"/>
  <c r="BR315" i="7"/>
  <c r="BJ315" i="7"/>
  <c r="K193" i="1"/>
  <c r="E4" i="14" s="1"/>
  <c r="BJ189" i="7"/>
  <c r="BR189" i="7"/>
  <c r="D299" i="3"/>
  <c r="E130" i="14"/>
  <c r="D300" i="3"/>
  <c r="E300" i="3"/>
  <c r="E316" i="7"/>
  <c r="P320" i="1" s="1"/>
  <c r="N320" i="1" s="1"/>
  <c r="AQ316" i="7"/>
  <c r="AQ190" i="7"/>
  <c r="E190" i="7"/>
  <c r="D174" i="3" l="1"/>
  <c r="K194" i="1"/>
  <c r="E5" i="14" s="1"/>
  <c r="BR190" i="7"/>
  <c r="BJ190" i="7"/>
  <c r="K320" i="1"/>
  <c r="D301" i="3" s="1"/>
  <c r="BR316" i="7"/>
  <c r="BJ316" i="7"/>
  <c r="E301" i="3"/>
  <c r="D175" i="3"/>
  <c r="AQ317" i="7"/>
  <c r="E317" i="7"/>
  <c r="P321" i="1" s="1"/>
  <c r="N321" i="1" s="1"/>
  <c r="AQ191" i="7"/>
  <c r="E191" i="7"/>
  <c r="E131" i="14" l="1"/>
  <c r="K195" i="1"/>
  <c r="E6" i="14" s="1"/>
  <c r="BR191" i="7"/>
  <c r="BJ191" i="7"/>
  <c r="K321" i="1"/>
  <c r="D302" i="3" s="1"/>
  <c r="BR317" i="7"/>
  <c r="BJ317" i="7"/>
  <c r="E302" i="3"/>
  <c r="AQ318" i="7"/>
  <c r="E318" i="7"/>
  <c r="P322" i="1" s="1"/>
  <c r="N322" i="1" s="1"/>
  <c r="E192" i="7"/>
  <c r="AQ192" i="7"/>
  <c r="E132" i="14" l="1"/>
  <c r="D176" i="3"/>
  <c r="K196" i="1"/>
  <c r="D177" i="3" s="1"/>
  <c r="BR192" i="7"/>
  <c r="BJ192" i="7"/>
  <c r="K322" i="1"/>
  <c r="E133" i="14" s="1"/>
  <c r="BR318" i="7"/>
  <c r="BJ318" i="7"/>
  <c r="E303" i="3"/>
  <c r="AQ319" i="7"/>
  <c r="E319" i="7"/>
  <c r="P323" i="1" s="1"/>
  <c r="N323" i="1" s="1"/>
  <c r="E193" i="7"/>
  <c r="AQ193" i="7"/>
  <c r="E7" i="14" l="1"/>
  <c r="D303" i="3"/>
  <c r="K197" i="1"/>
  <c r="BR193" i="7"/>
  <c r="BJ193" i="7"/>
  <c r="K323" i="1"/>
  <c r="D304" i="3" s="1"/>
  <c r="BR319" i="7"/>
  <c r="BJ319" i="7"/>
  <c r="E304" i="3"/>
  <c r="E8" i="14"/>
  <c r="D178" i="3"/>
  <c r="E320" i="7"/>
  <c r="P324" i="1" s="1"/>
  <c r="N324" i="1" s="1"/>
  <c r="AQ320" i="7"/>
  <c r="AQ194" i="7"/>
  <c r="E194" i="7"/>
  <c r="E134" i="14" l="1"/>
  <c r="K324" i="1"/>
  <c r="E135" i="14" s="1"/>
  <c r="BR320" i="7"/>
  <c r="BJ320" i="7"/>
  <c r="K198" i="1"/>
  <c r="D179" i="3" s="1"/>
  <c r="BR194" i="7"/>
  <c r="BJ194" i="7"/>
  <c r="E305" i="3"/>
  <c r="D305" i="3"/>
  <c r="E321" i="7"/>
  <c r="P325" i="1" s="1"/>
  <c r="N325" i="1" s="1"/>
  <c r="AQ321" i="7"/>
  <c r="E195" i="7"/>
  <c r="AQ195" i="7"/>
  <c r="E9" i="14" l="1"/>
  <c r="K325" i="1"/>
  <c r="BR321" i="7"/>
  <c r="BJ321" i="7"/>
  <c r="K199" i="1"/>
  <c r="BR195" i="7"/>
  <c r="BJ195" i="7"/>
  <c r="E10" i="14"/>
  <c r="D180" i="3"/>
  <c r="E136" i="14"/>
  <c r="D306" i="3"/>
  <c r="E306" i="3"/>
  <c r="AQ322" i="7"/>
  <c r="E322" i="7"/>
  <c r="P326" i="1" s="1"/>
  <c r="N326" i="1" s="1"/>
  <c r="AQ196" i="7"/>
  <c r="E196" i="7"/>
  <c r="K200" i="1" l="1"/>
  <c r="E11" i="14" s="1"/>
  <c r="BR196" i="7"/>
  <c r="BJ196" i="7"/>
  <c r="K326" i="1"/>
  <c r="E137" i="14" s="1"/>
  <c r="BJ322" i="7"/>
  <c r="BR322" i="7"/>
  <c r="E307" i="3"/>
  <c r="E323" i="7"/>
  <c r="P327" i="1" s="1"/>
  <c r="N327" i="1" s="1"/>
  <c r="AQ323" i="7"/>
  <c r="AQ197" i="7"/>
  <c r="E197" i="7"/>
  <c r="D181" i="3" l="1"/>
  <c r="K201" i="1"/>
  <c r="E12" i="14" s="1"/>
  <c r="BR197" i="7"/>
  <c r="BJ197" i="7"/>
  <c r="K327" i="1"/>
  <c r="E138" i="14" s="1"/>
  <c r="BR323" i="7"/>
  <c r="BJ323" i="7"/>
  <c r="D307" i="3"/>
  <c r="E308" i="3"/>
  <c r="D182" i="3"/>
  <c r="AQ324" i="7"/>
  <c r="E324" i="7"/>
  <c r="P328" i="1" s="1"/>
  <c r="N328" i="1" s="1"/>
  <c r="AQ198" i="7"/>
  <c r="E198" i="7"/>
  <c r="D308" i="3" l="1"/>
  <c r="K328" i="1"/>
  <c r="E139" i="14" s="1"/>
  <c r="BJ324" i="7"/>
  <c r="BR324" i="7"/>
  <c r="K202" i="1"/>
  <c r="D183" i="3" s="1"/>
  <c r="BJ198" i="7"/>
  <c r="BR198" i="7"/>
  <c r="E309" i="3"/>
  <c r="D309" i="3"/>
  <c r="AQ325" i="7"/>
  <c r="E325" i="7"/>
  <c r="P329" i="1" s="1"/>
  <c r="N329" i="1" s="1"/>
  <c r="E199" i="7"/>
  <c r="AQ199" i="7"/>
  <c r="E13" i="14" l="1"/>
  <c r="K329" i="1"/>
  <c r="D310" i="3" s="1"/>
  <c r="BR325" i="7"/>
  <c r="BJ325" i="7"/>
  <c r="K203" i="1"/>
  <c r="E14" i="14" s="1"/>
  <c r="BR199" i="7"/>
  <c r="BJ199" i="7"/>
  <c r="E140" i="14"/>
  <c r="E310" i="3"/>
  <c r="AQ326" i="7"/>
  <c r="E326" i="7"/>
  <c r="P330" i="1" s="1"/>
  <c r="N330" i="1" s="1"/>
  <c r="AQ200" i="7"/>
  <c r="E200" i="7"/>
  <c r="D184" i="3" l="1"/>
  <c r="K204" i="1"/>
  <c r="E15" i="14" s="1"/>
  <c r="BR200" i="7"/>
  <c r="BJ200" i="7"/>
  <c r="K330" i="1"/>
  <c r="D311" i="3" s="1"/>
  <c r="BJ326" i="7"/>
  <c r="BR326" i="7"/>
  <c r="E311" i="3"/>
  <c r="D185" i="3"/>
  <c r="E327" i="7"/>
  <c r="P331" i="1" s="1"/>
  <c r="N331" i="1" s="1"/>
  <c r="AQ327" i="7"/>
  <c r="AQ202" i="7"/>
  <c r="E202" i="7"/>
  <c r="E201" i="7"/>
  <c r="AQ201" i="7"/>
  <c r="E141" i="14" l="1"/>
  <c r="K331" i="1"/>
  <c r="BR327" i="7"/>
  <c r="BJ327" i="7"/>
  <c r="K206" i="1"/>
  <c r="E17" i="14" s="1"/>
  <c r="BR202" i="7"/>
  <c r="BJ202" i="7"/>
  <c r="K205" i="1"/>
  <c r="D191" i="3" s="1"/>
  <c r="BR201" i="7"/>
  <c r="BJ201" i="7"/>
  <c r="E142" i="14"/>
  <c r="D312" i="3"/>
  <c r="E312" i="3"/>
  <c r="E328" i="7"/>
  <c r="P332" i="1" s="1"/>
  <c r="N332" i="1" s="1"/>
  <c r="AQ328" i="7"/>
  <c r="D207" i="3" l="1"/>
  <c r="D194" i="3"/>
  <c r="D195" i="3"/>
  <c r="D204" i="3"/>
  <c r="D192" i="3"/>
  <c r="D216" i="3"/>
  <c r="D190" i="3"/>
  <c r="D212" i="3"/>
  <c r="D209" i="3"/>
  <c r="D198" i="3"/>
  <c r="D187" i="3"/>
  <c r="E16" i="14"/>
  <c r="D215" i="3"/>
  <c r="D214" i="3"/>
  <c r="D211" i="3"/>
  <c r="D199" i="3"/>
  <c r="D217" i="3"/>
  <c r="D203" i="3"/>
  <c r="D202" i="3"/>
  <c r="D210" i="3"/>
  <c r="D205" i="3"/>
  <c r="D197" i="3"/>
  <c r="D213" i="3"/>
  <c r="D186" i="3"/>
  <c r="D206" i="3"/>
  <c r="D196" i="3"/>
  <c r="D189" i="3"/>
  <c r="D188" i="3"/>
  <c r="K332" i="1"/>
  <c r="E143" i="14" s="1"/>
  <c r="BR328" i="7"/>
  <c r="BJ328" i="7"/>
  <c r="D200" i="3"/>
  <c r="D193" i="3"/>
  <c r="D208" i="3"/>
  <c r="D201" i="3"/>
  <c r="E313" i="3"/>
  <c r="E329" i="7"/>
  <c r="P333" i="1" s="1"/>
  <c r="N333" i="1" s="1"/>
  <c r="AQ329" i="7"/>
  <c r="D313" i="3" l="1"/>
  <c r="K333" i="1"/>
  <c r="D314" i="3" s="1"/>
  <c r="BJ329" i="7"/>
  <c r="BR329" i="7"/>
  <c r="E314" i="3"/>
  <c r="AQ330" i="7"/>
  <c r="E330" i="7"/>
  <c r="P334" i="1" s="1"/>
  <c r="N334" i="1" s="1"/>
  <c r="E144" i="14" l="1"/>
  <c r="K334" i="1"/>
  <c r="E145" i="14" s="1"/>
  <c r="BR330" i="7"/>
  <c r="BJ330" i="7"/>
  <c r="E315" i="3"/>
  <c r="D315" i="3"/>
  <c r="AQ331" i="7"/>
  <c r="E331" i="7"/>
  <c r="P335" i="1" s="1"/>
  <c r="N335" i="1" s="1"/>
  <c r="K335" i="1" l="1"/>
  <c r="BR331" i="7"/>
  <c r="BJ331" i="7"/>
  <c r="E316" i="3"/>
  <c r="E146" i="14"/>
  <c r="D316" i="3"/>
  <c r="AQ332" i="7"/>
  <c r="E332" i="7"/>
  <c r="P336" i="1" s="1"/>
  <c r="N336" i="1" s="1"/>
  <c r="K336" i="1" l="1"/>
  <c r="D317" i="3" s="1"/>
  <c r="BR332" i="7"/>
  <c r="BJ332" i="7"/>
  <c r="E317" i="3"/>
  <c r="E333" i="7"/>
  <c r="P337" i="1" s="1"/>
  <c r="N337" i="1" s="1"/>
  <c r="AQ333" i="7"/>
  <c r="E147" i="14" l="1"/>
  <c r="K337" i="1"/>
  <c r="BR333" i="7"/>
  <c r="BJ333" i="7"/>
  <c r="E318" i="3"/>
  <c r="E148" i="14"/>
  <c r="D318" i="3"/>
  <c r="AQ334" i="7"/>
  <c r="E334" i="7"/>
  <c r="P338" i="1" s="1"/>
  <c r="N338" i="1" s="1"/>
  <c r="K338" i="1" l="1"/>
  <c r="BR334" i="7"/>
  <c r="BJ334" i="7"/>
  <c r="E149" i="14"/>
  <c r="D319" i="3"/>
  <c r="E319" i="3"/>
  <c r="AQ335" i="7"/>
  <c r="E335" i="7"/>
  <c r="P339" i="1" s="1"/>
  <c r="N339" i="1" s="1"/>
  <c r="K339" i="1" l="1"/>
  <c r="D320" i="3" s="1"/>
  <c r="BR335" i="7"/>
  <c r="BJ335" i="7"/>
  <c r="E320" i="3"/>
  <c r="E336" i="7"/>
  <c r="P340" i="1" s="1"/>
  <c r="N340" i="1" s="1"/>
  <c r="AQ336" i="7"/>
  <c r="E150" i="14" l="1"/>
  <c r="K340" i="1"/>
  <c r="E151" i="14" s="1"/>
  <c r="BR336" i="7"/>
  <c r="BJ336" i="7"/>
  <c r="D321" i="3"/>
  <c r="E321" i="3"/>
  <c r="AQ337" i="7"/>
  <c r="E337" i="7"/>
  <c r="P341" i="1" s="1"/>
  <c r="N341" i="1" s="1"/>
  <c r="K341" i="1" l="1"/>
  <c r="D322" i="3" s="1"/>
  <c r="BR337" i="7"/>
  <c r="BJ337" i="7"/>
  <c r="E322" i="3"/>
  <c r="AQ338" i="7"/>
  <c r="E338" i="7"/>
  <c r="P342" i="1" s="1"/>
  <c r="N342" i="1" s="1"/>
  <c r="E152" i="14" l="1"/>
  <c r="K342" i="1"/>
  <c r="E153" i="14" s="1"/>
  <c r="BJ338" i="7"/>
  <c r="BR338" i="7"/>
  <c r="D323" i="3"/>
  <c r="E323" i="3"/>
  <c r="E339" i="7"/>
  <c r="P343" i="1" s="1"/>
  <c r="N343" i="1" s="1"/>
  <c r="AQ339" i="7"/>
  <c r="K343" i="1" l="1"/>
  <c r="BR339" i="7"/>
  <c r="BJ339" i="7"/>
  <c r="E324" i="3"/>
  <c r="E154" i="14"/>
  <c r="D324" i="3"/>
  <c r="AQ340" i="7"/>
  <c r="E340" i="7"/>
  <c r="P344" i="1" s="1"/>
  <c r="N344" i="1" s="1"/>
  <c r="K344" i="1" l="1"/>
  <c r="BJ340" i="7"/>
  <c r="BR340" i="7"/>
  <c r="E155" i="14"/>
  <c r="D325" i="3"/>
  <c r="E325" i="3"/>
  <c r="E341" i="7"/>
  <c r="P345" i="1" s="1"/>
  <c r="N345" i="1" s="1"/>
  <c r="AQ341" i="7"/>
  <c r="K345" i="1" l="1"/>
  <c r="D326" i="3" s="1"/>
  <c r="BR341" i="7"/>
  <c r="BJ341" i="7"/>
  <c r="E326" i="3"/>
  <c r="AQ342" i="7"/>
  <c r="E342" i="7"/>
  <c r="P346" i="1" s="1"/>
  <c r="N346" i="1" s="1"/>
  <c r="E156" i="14" l="1"/>
  <c r="K346" i="1"/>
  <c r="BJ342" i="7"/>
  <c r="BR342" i="7"/>
  <c r="E327" i="3"/>
  <c r="E157" i="14"/>
  <c r="D327" i="3"/>
  <c r="E343" i="7"/>
  <c r="P347" i="1" s="1"/>
  <c r="N347" i="1" s="1"/>
  <c r="AQ343" i="7"/>
  <c r="K347" i="1" l="1"/>
  <c r="E158" i="14" s="1"/>
  <c r="BR343" i="7"/>
  <c r="BJ343" i="7"/>
  <c r="E328" i="3"/>
  <c r="AQ344" i="7"/>
  <c r="E344" i="7"/>
  <c r="P348" i="1" s="1"/>
  <c r="N348" i="1" s="1"/>
  <c r="D328" i="3" l="1"/>
  <c r="K348" i="1"/>
  <c r="BR344" i="7"/>
  <c r="BJ344" i="7"/>
  <c r="E329" i="3"/>
  <c r="E159" i="14"/>
  <c r="D329" i="3"/>
  <c r="AQ345" i="7"/>
  <c r="E345" i="7"/>
  <c r="P349" i="1" s="1"/>
  <c r="N349" i="1" s="1"/>
  <c r="K349" i="1" l="1"/>
  <c r="BJ345" i="7"/>
  <c r="BR345" i="7"/>
  <c r="E330" i="3"/>
  <c r="E160" i="14"/>
  <c r="D330" i="3"/>
  <c r="AQ346" i="7"/>
  <c r="E346" i="7"/>
  <c r="P350" i="1" s="1"/>
  <c r="N350" i="1" s="1"/>
  <c r="K350" i="1" l="1"/>
  <c r="BR346" i="7"/>
  <c r="BJ346" i="7"/>
  <c r="E331" i="3"/>
  <c r="E161" i="14"/>
  <c r="D331" i="3"/>
  <c r="AQ347" i="7"/>
  <c r="E347" i="7"/>
  <c r="P351" i="1" s="1"/>
  <c r="N351" i="1" s="1"/>
  <c r="K351" i="1" l="1"/>
  <c r="BR347" i="7"/>
  <c r="BJ347" i="7"/>
  <c r="E332" i="3"/>
  <c r="E162" i="14"/>
  <c r="D332" i="3"/>
  <c r="AQ348" i="7"/>
  <c r="E348" i="7"/>
  <c r="P352" i="1" s="1"/>
  <c r="N352" i="1" s="1"/>
  <c r="K352" i="1" l="1"/>
  <c r="E163" i="14" s="1"/>
  <c r="BR348" i="7"/>
  <c r="BJ348" i="7"/>
  <c r="D333" i="3"/>
  <c r="E333" i="3"/>
  <c r="E349" i="7"/>
  <c r="P353" i="1" s="1"/>
  <c r="N353" i="1" s="1"/>
  <c r="AQ349" i="7"/>
  <c r="K353" i="1" l="1"/>
  <c r="BR349" i="7"/>
  <c r="BJ349" i="7"/>
  <c r="E164" i="14"/>
  <c r="D334" i="3"/>
  <c r="E334" i="3"/>
  <c r="AQ350" i="7"/>
  <c r="E350" i="7"/>
  <c r="P354" i="1" s="1"/>
  <c r="N354" i="1" s="1"/>
  <c r="K354" i="1" l="1"/>
  <c r="E165" i="14" s="1"/>
  <c r="BR350" i="7"/>
  <c r="BJ350" i="7"/>
  <c r="E335" i="3"/>
  <c r="AQ351" i="7"/>
  <c r="E351" i="7"/>
  <c r="P355" i="1" s="1"/>
  <c r="N355" i="1" s="1"/>
  <c r="D335" i="3" l="1"/>
  <c r="K355" i="1"/>
  <c r="BR351" i="7"/>
  <c r="BJ351" i="7"/>
  <c r="E166" i="14"/>
  <c r="D336" i="3"/>
  <c r="E336" i="3"/>
  <c r="E352" i="7"/>
  <c r="P356" i="1" s="1"/>
  <c r="N356" i="1" s="1"/>
  <c r="AQ352" i="7"/>
  <c r="K356" i="1" l="1"/>
  <c r="E167" i="14" s="1"/>
  <c r="BR352" i="7"/>
  <c r="BJ352" i="7"/>
  <c r="E337" i="3"/>
  <c r="E353" i="7"/>
  <c r="P357" i="1" s="1"/>
  <c r="N357" i="1" s="1"/>
  <c r="AQ353" i="7"/>
  <c r="D337" i="3" l="1"/>
  <c r="K357" i="1"/>
  <c r="BR353" i="7"/>
  <c r="BJ353" i="7"/>
  <c r="E338" i="3"/>
  <c r="E168" i="14"/>
  <c r="D338" i="3"/>
  <c r="AQ354" i="7"/>
  <c r="E354" i="7"/>
  <c r="P358" i="1" s="1"/>
  <c r="N358" i="1" s="1"/>
  <c r="K358" i="1" l="1"/>
  <c r="BJ354" i="7"/>
  <c r="BR354" i="7"/>
  <c r="E169" i="14"/>
  <c r="D339" i="3"/>
  <c r="E339" i="3"/>
  <c r="E355" i="7"/>
  <c r="P359" i="1" s="1"/>
  <c r="N359" i="1" s="1"/>
  <c r="AQ355" i="7"/>
  <c r="K359" i="1" l="1"/>
  <c r="BR355" i="7"/>
  <c r="BJ355" i="7"/>
  <c r="E170" i="14"/>
  <c r="D340" i="3"/>
  <c r="E340" i="3"/>
  <c r="AQ356" i="7"/>
  <c r="E356" i="7"/>
  <c r="P360" i="1" s="1"/>
  <c r="N360" i="1" s="1"/>
  <c r="K360" i="1" l="1"/>
  <c r="BJ356" i="7"/>
  <c r="BR356" i="7"/>
  <c r="E171" i="14"/>
  <c r="D341" i="3"/>
  <c r="E341" i="3"/>
  <c r="AQ357" i="7"/>
  <c r="E357" i="7"/>
  <c r="P361" i="1" s="1"/>
  <c r="N361" i="1" s="1"/>
  <c r="K361" i="1" l="1"/>
  <c r="D342" i="3" s="1"/>
  <c r="BR357" i="7"/>
  <c r="BJ357" i="7"/>
  <c r="E342" i="3"/>
  <c r="AQ358" i="7"/>
  <c r="E358" i="7"/>
  <c r="P362" i="1" s="1"/>
  <c r="N362" i="1" s="1"/>
  <c r="E172" i="14" l="1"/>
  <c r="K362" i="1"/>
  <c r="E173" i="14" s="1"/>
  <c r="BJ358" i="7"/>
  <c r="BR358" i="7"/>
  <c r="D343" i="3"/>
  <c r="E343" i="3"/>
  <c r="E359" i="7"/>
  <c r="P363" i="1" s="1"/>
  <c r="N363" i="1" s="1"/>
  <c r="AQ359" i="7"/>
  <c r="K363" i="1" l="1"/>
  <c r="D344" i="3" s="1"/>
  <c r="BR359" i="7"/>
  <c r="BJ359" i="7"/>
  <c r="E344" i="3"/>
  <c r="AQ360" i="7"/>
  <c r="E360" i="7"/>
  <c r="P364" i="1" s="1"/>
  <c r="N364" i="1" s="1"/>
  <c r="E174" i="14" l="1"/>
  <c r="K364" i="1"/>
  <c r="BR360" i="7"/>
  <c r="BJ360" i="7"/>
  <c r="E345" i="3"/>
  <c r="E175" i="14"/>
  <c r="D345" i="3"/>
  <c r="E361" i="7"/>
  <c r="P365" i="1" s="1"/>
  <c r="N365" i="1" s="1"/>
  <c r="AQ361" i="7"/>
  <c r="K365" i="1" l="1"/>
  <c r="BJ361" i="7"/>
  <c r="BR361" i="7"/>
  <c r="E176" i="14"/>
  <c r="D346" i="3"/>
  <c r="E346" i="3"/>
  <c r="AQ362" i="7"/>
  <c r="E362" i="7"/>
  <c r="P366" i="1" s="1"/>
  <c r="N366" i="1" s="1"/>
  <c r="K366" i="1" l="1"/>
  <c r="BR362" i="7"/>
  <c r="BJ362" i="7"/>
  <c r="E177" i="14"/>
  <c r="D347" i="3"/>
  <c r="E347" i="3"/>
  <c r="AQ364" i="7"/>
  <c r="E364" i="7"/>
  <c r="P368" i="1" s="1"/>
  <c r="AQ363" i="7"/>
  <c r="E363" i="7"/>
  <c r="P367" i="1" s="1"/>
  <c r="N367" i="1" s="1"/>
  <c r="N368" i="1" l="1"/>
  <c r="N719" i="1" s="1"/>
  <c r="P719" i="1"/>
  <c r="K368" i="1"/>
  <c r="K719" i="1" s="1"/>
  <c r="BR364" i="7"/>
  <c r="BJ364" i="7"/>
  <c r="K367" i="1"/>
  <c r="D377" i="3" s="1"/>
  <c r="BR363" i="7"/>
  <c r="BJ363" i="7"/>
  <c r="D376" i="3"/>
  <c r="E377" i="3"/>
  <c r="E374" i="3"/>
  <c r="E373" i="3"/>
  <c r="E378" i="3"/>
  <c r="E348" i="3"/>
  <c r="E375" i="3"/>
  <c r="E372" i="3"/>
  <c r="E179" i="14"/>
  <c r="D379" i="3"/>
  <c r="D349" i="3"/>
  <c r="D352" i="3"/>
  <c r="D351" i="3"/>
  <c r="D350" i="3"/>
  <c r="D353" i="3"/>
  <c r="D356" i="3"/>
  <c r="D354" i="3"/>
  <c r="D357" i="3"/>
  <c r="D355" i="3"/>
  <c r="D361" i="3"/>
  <c r="D362" i="3"/>
  <c r="D358" i="3"/>
  <c r="D360" i="3"/>
  <c r="D359" i="3"/>
  <c r="D363" i="3"/>
  <c r="D364" i="3"/>
  <c r="D366" i="3"/>
  <c r="D365" i="3"/>
  <c r="D368" i="3"/>
  <c r="D367" i="3"/>
  <c r="D369" i="3"/>
  <c r="D370" i="3"/>
  <c r="D371" i="3"/>
  <c r="D372" i="3"/>
  <c r="D373" i="3"/>
  <c r="E376" i="3"/>
  <c r="E178" i="14"/>
  <c r="D378" i="3"/>
  <c r="D348" i="3"/>
  <c r="E379" i="3"/>
  <c r="E350" i="3"/>
  <c r="E349" i="3"/>
  <c r="E352" i="3"/>
  <c r="E354" i="3"/>
  <c r="E351" i="3"/>
  <c r="E353" i="3"/>
  <c r="E355" i="3"/>
  <c r="E356" i="3"/>
  <c r="E357" i="3"/>
  <c r="E358" i="3"/>
  <c r="E359" i="3"/>
  <c r="E360" i="3"/>
  <c r="E362" i="3"/>
  <c r="E361" i="3"/>
  <c r="E364" i="3"/>
  <c r="E363" i="3"/>
  <c r="E366" i="3"/>
  <c r="E367" i="3"/>
  <c r="E368" i="3"/>
  <c r="E365" i="3"/>
  <c r="E370" i="3"/>
  <c r="E369" i="3"/>
  <c r="E371" i="3"/>
  <c r="D374" i="3"/>
  <c r="D375" i="3" l="1"/>
  <c r="E710" i="3"/>
  <c r="E700" i="3"/>
  <c r="E702" i="3"/>
  <c r="E712" i="3"/>
  <c r="E709" i="3"/>
  <c r="E705" i="3"/>
  <c r="E704" i="3"/>
  <c r="E714" i="3" s="1"/>
  <c r="E711" i="3"/>
  <c r="E701" i="3"/>
  <c r="E703" i="3"/>
  <c r="E708" i="3"/>
  <c r="E706" i="3"/>
  <c r="E707" i="3"/>
  <c r="D706" i="3"/>
  <c r="D712" i="3"/>
  <c r="D700" i="3"/>
  <c r="D703" i="3"/>
  <c r="D701" i="3"/>
  <c r="D705" i="3"/>
  <c r="D710" i="3"/>
  <c r="D707" i="3"/>
  <c r="D709" i="3"/>
  <c r="D708" i="3"/>
  <c r="D704" i="3"/>
  <c r="D702" i="3"/>
  <c r="D711" i="3"/>
  <c r="G20"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D12" i="1"/>
  <c r="D13" i="1"/>
  <c r="D14" i="1"/>
  <c r="F15" i="1"/>
  <c r="C15" i="1"/>
  <c r="G16" i="1"/>
  <c r="G17" i="1"/>
  <c r="G18" i="1"/>
  <c r="G19"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15" i="1"/>
  <c r="G15" i="1"/>
  <c r="D714" i="3" l="1"/>
  <c r="F719" i="1"/>
  <c r="G719" i="1"/>
  <c r="C719" i="1"/>
  <c r="D719" i="1"/>
  <c r="H187" i="11"/>
  <c r="E90" i="11"/>
  <c r="C18" i="11" l="1"/>
  <c r="C28" i="11"/>
  <c r="C29" i="11"/>
  <c r="C44" i="11"/>
  <c r="C45" i="11"/>
  <c r="C55" i="11"/>
  <c r="C56" i="11"/>
  <c r="C57" i="11"/>
  <c r="C58" i="11"/>
  <c r="C59" i="11"/>
  <c r="C60" i="11"/>
  <c r="C69" i="11"/>
  <c r="C70" i="11"/>
  <c r="C71" i="11"/>
  <c r="C72" i="11"/>
  <c r="C73" i="11"/>
  <c r="C74" i="11"/>
  <c r="C75" i="11"/>
  <c r="C76" i="11"/>
  <c r="C77" i="11"/>
  <c r="C78" i="11"/>
  <c r="C79" i="11"/>
  <c r="C80" i="11"/>
  <c r="C81" i="11"/>
  <c r="C82" i="11"/>
  <c r="C83" i="11"/>
  <c r="C84" i="11"/>
  <c r="C85" i="11"/>
  <c r="C86" i="11"/>
  <c r="C87" i="11"/>
  <c r="C88" i="11"/>
  <c r="C89" i="11"/>
  <c r="C90" i="11"/>
  <c r="C118" i="11"/>
  <c r="C119" i="11"/>
  <c r="C120" i="11"/>
  <c r="C121" i="11"/>
  <c r="C122" i="11"/>
  <c r="C123" i="11"/>
  <c r="C124" i="11"/>
  <c r="C125" i="11"/>
  <c r="C137" i="11"/>
  <c r="C138" i="11"/>
  <c r="C139" i="11"/>
  <c r="C173" i="11"/>
  <c r="C233" i="11"/>
  <c r="C234" i="11"/>
  <c r="C235" i="11"/>
  <c r="C243" i="11"/>
  <c r="C244" i="11"/>
  <c r="C245" i="11"/>
  <c r="C246" i="11"/>
  <c r="C247" i="11"/>
  <c r="C248" i="11"/>
  <c r="C249" i="11"/>
  <c r="C250" i="11"/>
  <c r="C251" i="11"/>
  <c r="C252" i="11"/>
  <c r="C253" i="11"/>
  <c r="C276" i="11"/>
  <c r="C277" i="11"/>
  <c r="C278" i="11"/>
  <c r="C279" i="11"/>
  <c r="C280" i="11"/>
  <c r="C281"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2" i="11"/>
  <c r="C413" i="11"/>
  <c r="C414" i="11"/>
  <c r="C415" i="11"/>
  <c r="C416" i="11"/>
  <c r="C417" i="11"/>
  <c r="C418" i="11"/>
  <c r="C419" i="11"/>
  <c r="C420" i="11"/>
  <c r="C421" i="11"/>
  <c r="C422" i="11"/>
  <c r="C423" i="11"/>
  <c r="C424" i="11"/>
  <c r="C425" i="11"/>
  <c r="C426" i="11"/>
  <c r="C427" i="11"/>
  <c r="C428" i="11"/>
  <c r="C429" i="11"/>
  <c r="C430" i="11"/>
  <c r="C439" i="11"/>
  <c r="C440" i="11"/>
  <c r="C441" i="11"/>
  <c r="C442" i="11"/>
  <c r="C443" i="11"/>
  <c r="C447" i="11"/>
  <c r="C448" i="11"/>
  <c r="C449" i="11"/>
  <c r="C450" i="11"/>
  <c r="C451" i="11"/>
  <c r="C452" i="11"/>
  <c r="C453" i="11"/>
  <c r="C454" i="11"/>
  <c r="C465" i="11"/>
  <c r="C466" i="11"/>
  <c r="C467" i="11"/>
  <c r="C468" i="11"/>
  <c r="C469" i="11"/>
  <c r="C470" i="11"/>
  <c r="C471" i="11"/>
  <c r="C472" i="11"/>
  <c r="C473" i="11"/>
  <c r="C474" i="11"/>
  <c r="C475" i="11"/>
  <c r="C476" i="11"/>
  <c r="C477" i="11"/>
  <c r="C478" i="11"/>
  <c r="C479" i="11"/>
  <c r="C480" i="11"/>
  <c r="C483" i="11"/>
  <c r="C484" i="11"/>
  <c r="C493" i="11"/>
  <c r="C494" i="11"/>
  <c r="C495" i="11"/>
  <c r="C496" i="11"/>
  <c r="C497" i="11"/>
  <c r="C498" i="11"/>
  <c r="C499" i="11"/>
  <c r="C500" i="11"/>
  <c r="C501" i="11"/>
  <c r="C502" i="11"/>
  <c r="C503" i="11"/>
  <c r="C504" i="11"/>
  <c r="C505" i="11"/>
  <c r="C506" i="11"/>
  <c r="C507" i="11"/>
  <c r="C508" i="11"/>
  <c r="C509" i="11"/>
  <c r="C510" i="11"/>
  <c r="C511" i="11"/>
  <c r="C512" i="11"/>
  <c r="C513" i="11"/>
  <c r="C534" i="11"/>
  <c r="Z534" i="11" s="1"/>
  <c r="AB534" i="11" s="1"/>
  <c r="C535" i="11"/>
  <c r="C536" i="11"/>
  <c r="C537" i="11"/>
  <c r="C538" i="11"/>
  <c r="C539" i="11"/>
  <c r="C540" i="11"/>
  <c r="C541" i="11"/>
  <c r="C545" i="11"/>
  <c r="C546" i="11"/>
  <c r="C547" i="11"/>
  <c r="C548" i="11"/>
  <c r="C549" i="11"/>
  <c r="C550" i="11"/>
  <c r="C551" i="11"/>
  <c r="C552" i="11"/>
  <c r="C639" i="11"/>
  <c r="C640" i="11"/>
  <c r="C641" i="11"/>
  <c r="C670" i="11"/>
  <c r="C671" i="11"/>
  <c r="C672" i="11"/>
  <c r="Z672" i="11" s="1"/>
  <c r="AB672" i="11" s="1"/>
  <c r="C673" i="11"/>
  <c r="Z673" i="11" s="1"/>
  <c r="AB673" i="11" s="1"/>
  <c r="C674" i="11"/>
  <c r="C675" i="11"/>
  <c r="C676" i="11"/>
  <c r="Z676" i="11" s="1"/>
  <c r="AB676" i="11" s="1"/>
  <c r="C677" i="11"/>
  <c r="Z677" i="11" s="1"/>
  <c r="AB677" i="11" s="1"/>
  <c r="C678" i="11"/>
  <c r="C679" i="11"/>
  <c r="C680" i="11"/>
  <c r="Z680" i="11" s="1"/>
  <c r="AB680" i="11" s="1"/>
  <c r="C681" i="11"/>
  <c r="Z681" i="11" s="1"/>
  <c r="AB681" i="11" s="1"/>
  <c r="C682" i="11"/>
  <c r="C683" i="11"/>
  <c r="C684" i="11"/>
  <c r="Z684" i="11" s="1"/>
  <c r="AB684" i="11" s="1"/>
  <c r="C685" i="11"/>
  <c r="Z685" i="11" s="1"/>
  <c r="AB685" i="11" s="1"/>
  <c r="C10" i="11"/>
  <c r="C11" i="11"/>
  <c r="C12" i="11"/>
  <c r="C13" i="11"/>
  <c r="C14" i="11"/>
  <c r="C15" i="11"/>
  <c r="C16" i="11"/>
  <c r="C17" i="11"/>
  <c r="C7"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C686" i="11" s="1"/>
  <c r="O635" i="11"/>
  <c r="C638" i="11" s="1"/>
  <c r="O634" i="11"/>
  <c r="O628" i="11"/>
  <c r="J489" i="11"/>
  <c r="C492" i="11" s="1"/>
  <c r="J488" i="11"/>
  <c r="N435" i="11"/>
  <c r="C438" i="11" s="1"/>
  <c r="F434" i="11"/>
  <c r="C433" i="11" s="1"/>
  <c r="F316" i="11"/>
  <c r="Q312" i="11"/>
  <c r="P306" i="11"/>
  <c r="C305" i="11" s="1"/>
  <c r="I299" i="11"/>
  <c r="C300" i="11" s="1"/>
  <c r="J294" i="11"/>
  <c r="Q292" i="11"/>
  <c r="P292" i="11"/>
  <c r="N292" i="11"/>
  <c r="J288" i="11"/>
  <c r="J287" i="11"/>
  <c r="Q285" i="11"/>
  <c r="P285" i="11"/>
  <c r="J272" i="11"/>
  <c r="C273" i="11" s="1"/>
  <c r="P269" i="11"/>
  <c r="C269" i="11" s="1"/>
  <c r="I264" i="11"/>
  <c r="C265" i="11" s="1"/>
  <c r="J260" i="11"/>
  <c r="P257" i="11"/>
  <c r="I257" i="11"/>
  <c r="N239" i="11"/>
  <c r="E239" i="11"/>
  <c r="G229" i="11"/>
  <c r="C228" i="11" s="1"/>
  <c r="I224" i="11"/>
  <c r="P220" i="11"/>
  <c r="Q218" i="11"/>
  <c r="E216" i="11"/>
  <c r="E214" i="11"/>
  <c r="P212" i="11"/>
  <c r="G212" i="11"/>
  <c r="G210" i="11"/>
  <c r="E210" i="11"/>
  <c r="E209" i="11"/>
  <c r="E205" i="11"/>
  <c r="E204" i="11"/>
  <c r="E203" i="11"/>
  <c r="E202" i="11"/>
  <c r="I200" i="11"/>
  <c r="I197" i="11"/>
  <c r="N191" i="11"/>
  <c r="I186" i="11"/>
  <c r="I184" i="11"/>
  <c r="C185" i="11" s="1"/>
  <c r="I180" i="11"/>
  <c r="I179" i="11"/>
  <c r="I177" i="11"/>
  <c r="C155" i="11"/>
  <c r="I146" i="11"/>
  <c r="I145" i="11"/>
  <c r="I144" i="11"/>
  <c r="I143" i="11"/>
  <c r="P133" i="11"/>
  <c r="I129" i="11"/>
  <c r="I114" i="11"/>
  <c r="C117" i="11" s="1"/>
  <c r="I113" i="11"/>
  <c r="E106" i="11"/>
  <c r="C109" i="11" s="1"/>
  <c r="E105" i="11"/>
  <c r="C108" i="11" s="1"/>
  <c r="E104" i="11"/>
  <c r="C107" i="11" s="1"/>
  <c r="I101" i="11"/>
  <c r="I98" i="11"/>
  <c r="I96" i="11"/>
  <c r="I95" i="11"/>
  <c r="I94" i="11"/>
  <c r="K65" i="11"/>
  <c r="I65" i="11"/>
  <c r="I64" i="11"/>
  <c r="C63" i="11" s="1"/>
  <c r="I51" i="11"/>
  <c r="C53" i="11" s="1"/>
  <c r="I49" i="11"/>
  <c r="C47" i="11" s="1"/>
  <c r="I40" i="11"/>
  <c r="I39" i="11"/>
  <c r="I38" i="11"/>
  <c r="I33" i="11"/>
  <c r="C35" i="11" s="1"/>
  <c r="I24" i="11"/>
  <c r="C27" i="11" s="1"/>
  <c r="I23" i="11"/>
  <c r="C26" i="11" s="1"/>
  <c r="N22" i="11"/>
  <c r="C19" i="11" s="1"/>
  <c r="I6" i="11"/>
  <c r="C6" i="11" s="1"/>
  <c r="I5" i="11"/>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13" i="4"/>
  <c r="C24" i="3"/>
  <c r="G24" i="3" s="1"/>
  <c r="C25" i="3"/>
  <c r="G25" i="3" s="1"/>
  <c r="C26" i="3"/>
  <c r="G26" i="3" s="1"/>
  <c r="C27" i="3"/>
  <c r="G27" i="3" s="1"/>
  <c r="C28" i="3"/>
  <c r="G28" i="3" s="1"/>
  <c r="C29" i="3"/>
  <c r="G29" i="3" s="1"/>
  <c r="C30" i="3"/>
  <c r="G30" i="3" s="1"/>
  <c r="C31" i="3"/>
  <c r="G31" i="3" s="1"/>
  <c r="C32" i="3"/>
  <c r="G32" i="3" s="1"/>
  <c r="C33" i="3"/>
  <c r="G33" i="3" s="1"/>
  <c r="C34" i="3"/>
  <c r="G34" i="3" s="1"/>
  <c r="C35" i="3"/>
  <c r="G35" i="3" s="1"/>
  <c r="C36" i="3"/>
  <c r="G36" i="3" s="1"/>
  <c r="C37" i="3"/>
  <c r="G37" i="3" s="1"/>
  <c r="C38" i="3"/>
  <c r="G38" i="3" s="1"/>
  <c r="C39" i="3"/>
  <c r="G39" i="3" s="1"/>
  <c r="C40" i="3"/>
  <c r="G40" i="3" s="1"/>
  <c r="C41" i="3"/>
  <c r="G41" i="3" s="1"/>
  <c r="C42" i="3"/>
  <c r="G42" i="3" s="1"/>
  <c r="C43" i="3"/>
  <c r="G43" i="3" s="1"/>
  <c r="C44" i="3"/>
  <c r="G44" i="3" s="1"/>
  <c r="C45" i="3"/>
  <c r="G45" i="3" s="1"/>
  <c r="C46" i="3"/>
  <c r="G46" i="3" s="1"/>
  <c r="C47" i="3"/>
  <c r="G47" i="3" s="1"/>
  <c r="C48" i="3"/>
  <c r="G48" i="3" s="1"/>
  <c r="C49" i="3"/>
  <c r="G49" i="3" s="1"/>
  <c r="C50" i="3"/>
  <c r="G50" i="3" s="1"/>
  <c r="C51" i="3"/>
  <c r="G51" i="3" s="1"/>
  <c r="C52" i="3"/>
  <c r="G52" i="3" s="1"/>
  <c r="C53" i="3"/>
  <c r="G53" i="3" s="1"/>
  <c r="C54" i="3"/>
  <c r="G54" i="3" s="1"/>
  <c r="C55" i="3"/>
  <c r="G55" i="3" s="1"/>
  <c r="C56" i="3"/>
  <c r="G56" i="3" s="1"/>
  <c r="C57" i="3"/>
  <c r="G57" i="3" s="1"/>
  <c r="C58" i="3"/>
  <c r="G58" i="3" s="1"/>
  <c r="C59" i="3"/>
  <c r="G59" i="3" s="1"/>
  <c r="C60" i="3"/>
  <c r="G60" i="3" s="1"/>
  <c r="C61" i="3"/>
  <c r="G61" i="3" s="1"/>
  <c r="C62" i="3"/>
  <c r="G62" i="3" s="1"/>
  <c r="C63" i="3"/>
  <c r="G63" i="3" s="1"/>
  <c r="C64" i="3"/>
  <c r="G64" i="3" s="1"/>
  <c r="C65" i="3"/>
  <c r="G65" i="3" s="1"/>
  <c r="C66" i="3"/>
  <c r="G66" i="3" s="1"/>
  <c r="C67" i="3"/>
  <c r="G67" i="3" s="1"/>
  <c r="C68" i="3"/>
  <c r="G68" i="3" s="1"/>
  <c r="C69" i="3"/>
  <c r="G69" i="3" s="1"/>
  <c r="C70" i="3"/>
  <c r="G70" i="3" s="1"/>
  <c r="C71" i="3"/>
  <c r="G71" i="3" s="1"/>
  <c r="C72" i="3"/>
  <c r="G72" i="3" s="1"/>
  <c r="C73" i="3"/>
  <c r="G73" i="3" s="1"/>
  <c r="C74" i="3"/>
  <c r="G74" i="3" s="1"/>
  <c r="C75" i="3"/>
  <c r="G75" i="3" s="1"/>
  <c r="C76" i="3"/>
  <c r="G76" i="3" s="1"/>
  <c r="C77" i="3"/>
  <c r="G77" i="3" s="1"/>
  <c r="C78" i="3"/>
  <c r="G78" i="3" s="1"/>
  <c r="C79" i="3"/>
  <c r="G79" i="3" s="1"/>
  <c r="C80" i="3"/>
  <c r="G80" i="3" s="1"/>
  <c r="C81" i="3"/>
  <c r="G81" i="3" s="1"/>
  <c r="C82" i="3"/>
  <c r="G82" i="3" s="1"/>
  <c r="C83" i="3"/>
  <c r="G83" i="3" s="1"/>
  <c r="C84" i="3"/>
  <c r="G84" i="3" s="1"/>
  <c r="C85" i="3"/>
  <c r="G85" i="3" s="1"/>
  <c r="C86" i="3"/>
  <c r="G86" i="3" s="1"/>
  <c r="C87" i="3"/>
  <c r="G87" i="3" s="1"/>
  <c r="C88" i="3"/>
  <c r="G88" i="3" s="1"/>
  <c r="C89" i="3"/>
  <c r="G89" i="3" s="1"/>
  <c r="C90" i="3"/>
  <c r="G90" i="3" s="1"/>
  <c r="C91" i="3"/>
  <c r="G91" i="3" s="1"/>
  <c r="C92" i="3"/>
  <c r="G92" i="3" s="1"/>
  <c r="C93" i="3"/>
  <c r="G93" i="3" s="1"/>
  <c r="C94" i="3"/>
  <c r="G94" i="3" s="1"/>
  <c r="C95" i="3"/>
  <c r="G95" i="3" s="1"/>
  <c r="C96" i="3"/>
  <c r="G96" i="3" s="1"/>
  <c r="C97" i="3"/>
  <c r="G97" i="3" s="1"/>
  <c r="C98" i="3"/>
  <c r="G98" i="3" s="1"/>
  <c r="C99" i="3"/>
  <c r="G99" i="3" s="1"/>
  <c r="C100" i="3"/>
  <c r="G100" i="3" s="1"/>
  <c r="C101" i="3"/>
  <c r="G101" i="3" s="1"/>
  <c r="C102" i="3"/>
  <c r="G102" i="3" s="1"/>
  <c r="C103" i="3"/>
  <c r="G103" i="3" s="1"/>
  <c r="C104" i="3"/>
  <c r="G104" i="3" s="1"/>
  <c r="C105" i="3"/>
  <c r="G105" i="3" s="1"/>
  <c r="C106" i="3"/>
  <c r="G106" i="3" s="1"/>
  <c r="C107" i="3"/>
  <c r="G107" i="3" s="1"/>
  <c r="C108" i="3"/>
  <c r="G108" i="3" s="1"/>
  <c r="C109" i="3"/>
  <c r="G109" i="3" s="1"/>
  <c r="C110" i="3"/>
  <c r="G110" i="3" s="1"/>
  <c r="C111" i="3"/>
  <c r="G111" i="3" s="1"/>
  <c r="C112" i="3"/>
  <c r="G112" i="3" s="1"/>
  <c r="C113" i="3"/>
  <c r="G113" i="3" s="1"/>
  <c r="C114" i="3"/>
  <c r="G114" i="3" s="1"/>
  <c r="C115" i="3"/>
  <c r="G115" i="3" s="1"/>
  <c r="C116" i="3"/>
  <c r="G116" i="3" s="1"/>
  <c r="C117" i="3"/>
  <c r="G117" i="3" s="1"/>
  <c r="C118" i="3"/>
  <c r="G118" i="3" s="1"/>
  <c r="C119" i="3"/>
  <c r="G119" i="3" s="1"/>
  <c r="C120" i="3"/>
  <c r="G120" i="3" s="1"/>
  <c r="C121" i="3"/>
  <c r="G121" i="3" s="1"/>
  <c r="C122" i="3"/>
  <c r="G122" i="3" s="1"/>
  <c r="C123" i="3"/>
  <c r="G123" i="3" s="1"/>
  <c r="C124" i="3"/>
  <c r="G124" i="3" s="1"/>
  <c r="C125" i="3"/>
  <c r="G125" i="3" s="1"/>
  <c r="C126" i="3"/>
  <c r="G126" i="3" s="1"/>
  <c r="C127" i="3"/>
  <c r="G127" i="3" s="1"/>
  <c r="C128" i="3"/>
  <c r="G128" i="3" s="1"/>
  <c r="C129" i="3"/>
  <c r="G129" i="3" s="1"/>
  <c r="C130" i="3"/>
  <c r="G130" i="3" s="1"/>
  <c r="C131" i="3"/>
  <c r="G131" i="3" s="1"/>
  <c r="C132" i="3"/>
  <c r="G132" i="3" s="1"/>
  <c r="C133" i="3"/>
  <c r="G133" i="3" s="1"/>
  <c r="C134" i="3"/>
  <c r="G134" i="3" s="1"/>
  <c r="C135" i="3"/>
  <c r="G135" i="3" s="1"/>
  <c r="C136" i="3"/>
  <c r="G136" i="3" s="1"/>
  <c r="C137" i="3"/>
  <c r="G137" i="3" s="1"/>
  <c r="C138" i="3"/>
  <c r="G138" i="3" s="1"/>
  <c r="C139" i="3"/>
  <c r="G139" i="3" s="1"/>
  <c r="C140" i="3"/>
  <c r="G140" i="3" s="1"/>
  <c r="C141" i="3"/>
  <c r="G141" i="3" s="1"/>
  <c r="C142" i="3"/>
  <c r="G142" i="3" s="1"/>
  <c r="C143" i="3"/>
  <c r="G143" i="3" s="1"/>
  <c r="C144" i="3"/>
  <c r="G144" i="3" s="1"/>
  <c r="C145" i="3"/>
  <c r="G145" i="3" s="1"/>
  <c r="C146" i="3"/>
  <c r="G146" i="3" s="1"/>
  <c r="C147" i="3"/>
  <c r="G147" i="3" s="1"/>
  <c r="C148" i="3"/>
  <c r="G148" i="3" s="1"/>
  <c r="C149" i="3"/>
  <c r="G149" i="3" s="1"/>
  <c r="C150" i="3"/>
  <c r="G150" i="3" s="1"/>
  <c r="C151" i="3"/>
  <c r="G151" i="3" s="1"/>
  <c r="C152" i="3"/>
  <c r="G152" i="3" s="1"/>
  <c r="C153" i="3"/>
  <c r="G153" i="3" s="1"/>
  <c r="C154" i="3"/>
  <c r="G154" i="3" s="1"/>
  <c r="C155" i="3"/>
  <c r="G155" i="3" s="1"/>
  <c r="C156" i="3"/>
  <c r="G156" i="3" s="1"/>
  <c r="C157" i="3"/>
  <c r="G157" i="3" s="1"/>
  <c r="C158" i="3"/>
  <c r="G158" i="3" s="1"/>
  <c r="C159" i="3"/>
  <c r="G159" i="3" s="1"/>
  <c r="C160" i="3"/>
  <c r="G160" i="3" s="1"/>
  <c r="C161" i="3"/>
  <c r="G161" i="3" s="1"/>
  <c r="C162" i="3"/>
  <c r="G162" i="3" s="1"/>
  <c r="C163" i="3"/>
  <c r="G163" i="3" s="1"/>
  <c r="C164" i="3"/>
  <c r="G164" i="3" s="1"/>
  <c r="C165" i="3"/>
  <c r="G165" i="3" s="1"/>
  <c r="C166" i="3"/>
  <c r="G166" i="3" s="1"/>
  <c r="C167" i="3"/>
  <c r="G167" i="3" s="1"/>
  <c r="C168" i="3"/>
  <c r="G168" i="3" s="1"/>
  <c r="C169" i="3"/>
  <c r="G169" i="3" s="1"/>
  <c r="C170" i="3"/>
  <c r="G170" i="3" s="1"/>
  <c r="C171" i="3"/>
  <c r="G171" i="3" s="1"/>
  <c r="C172" i="3"/>
  <c r="G172" i="3" s="1"/>
  <c r="C173" i="3"/>
  <c r="G173" i="3" s="1"/>
  <c r="C174" i="3"/>
  <c r="G174" i="3" s="1"/>
  <c r="C175" i="3"/>
  <c r="G175" i="3" s="1"/>
  <c r="C176" i="3"/>
  <c r="G176" i="3" s="1"/>
  <c r="C177" i="3"/>
  <c r="G177" i="3" s="1"/>
  <c r="C178" i="3"/>
  <c r="G178" i="3" s="1"/>
  <c r="C179" i="3"/>
  <c r="G179" i="3" s="1"/>
  <c r="C180" i="3"/>
  <c r="G180" i="3" s="1"/>
  <c r="C181" i="3"/>
  <c r="G181" i="3" s="1"/>
  <c r="C182" i="3"/>
  <c r="G182" i="3" s="1"/>
  <c r="C183" i="3"/>
  <c r="G183" i="3" s="1"/>
  <c r="C184" i="3"/>
  <c r="G184" i="3" s="1"/>
  <c r="C185" i="3"/>
  <c r="G185" i="3" s="1"/>
  <c r="C186" i="3"/>
  <c r="G186" i="3" s="1"/>
  <c r="C187" i="3"/>
  <c r="G187" i="3" s="1"/>
  <c r="C188" i="3"/>
  <c r="G188" i="3" s="1"/>
  <c r="C189" i="3"/>
  <c r="G189" i="3" s="1"/>
  <c r="C190" i="3"/>
  <c r="G190" i="3" s="1"/>
  <c r="C191" i="3"/>
  <c r="G191" i="3" s="1"/>
  <c r="C192" i="3"/>
  <c r="G192" i="3" s="1"/>
  <c r="C193" i="3"/>
  <c r="G193" i="3" s="1"/>
  <c r="C194" i="3"/>
  <c r="G194" i="3" s="1"/>
  <c r="C195" i="3"/>
  <c r="G195" i="3" s="1"/>
  <c r="C196" i="3"/>
  <c r="G196" i="3" s="1"/>
  <c r="C197" i="3"/>
  <c r="G197" i="3" s="1"/>
  <c r="C198" i="3"/>
  <c r="G198" i="3" s="1"/>
  <c r="C199" i="3"/>
  <c r="G199" i="3" s="1"/>
  <c r="C200" i="3"/>
  <c r="G200" i="3" s="1"/>
  <c r="C201" i="3"/>
  <c r="G201" i="3" s="1"/>
  <c r="C202" i="3"/>
  <c r="G202" i="3" s="1"/>
  <c r="C203" i="3"/>
  <c r="G203" i="3" s="1"/>
  <c r="C204" i="3"/>
  <c r="G204" i="3" s="1"/>
  <c r="C205" i="3"/>
  <c r="G205" i="3" s="1"/>
  <c r="C206" i="3"/>
  <c r="G206" i="3" s="1"/>
  <c r="C207" i="3"/>
  <c r="G207" i="3" s="1"/>
  <c r="C208" i="3"/>
  <c r="G208" i="3" s="1"/>
  <c r="C209" i="3"/>
  <c r="G209" i="3" s="1"/>
  <c r="C210" i="3"/>
  <c r="G210" i="3" s="1"/>
  <c r="C211" i="3"/>
  <c r="G211" i="3" s="1"/>
  <c r="C212" i="3"/>
  <c r="G212" i="3" s="1"/>
  <c r="C213" i="3"/>
  <c r="G213" i="3" s="1"/>
  <c r="C214" i="3"/>
  <c r="G214" i="3" s="1"/>
  <c r="C215" i="3"/>
  <c r="G215" i="3" s="1"/>
  <c r="C216" i="3"/>
  <c r="G216" i="3" s="1"/>
  <c r="C217" i="3"/>
  <c r="G217" i="3" s="1"/>
  <c r="C218" i="3"/>
  <c r="G218" i="3" s="1"/>
  <c r="C219" i="3"/>
  <c r="G219" i="3" s="1"/>
  <c r="C220" i="3"/>
  <c r="G220" i="3" s="1"/>
  <c r="C221" i="3"/>
  <c r="G221" i="3" s="1"/>
  <c r="C222" i="3"/>
  <c r="G222" i="3" s="1"/>
  <c r="C223" i="3"/>
  <c r="G223" i="3" s="1"/>
  <c r="C224" i="3"/>
  <c r="G224" i="3" s="1"/>
  <c r="C225" i="3"/>
  <c r="G225" i="3" s="1"/>
  <c r="C226" i="3"/>
  <c r="G226" i="3" s="1"/>
  <c r="C227" i="3"/>
  <c r="G227" i="3" s="1"/>
  <c r="C228" i="3"/>
  <c r="G228" i="3" s="1"/>
  <c r="C229" i="3"/>
  <c r="G229" i="3" s="1"/>
  <c r="C230" i="3"/>
  <c r="G230" i="3" s="1"/>
  <c r="C231" i="3"/>
  <c r="G231" i="3" s="1"/>
  <c r="C232" i="3"/>
  <c r="G232" i="3" s="1"/>
  <c r="C233" i="3"/>
  <c r="G233" i="3" s="1"/>
  <c r="C234" i="3"/>
  <c r="G234" i="3" s="1"/>
  <c r="C235" i="3"/>
  <c r="G235" i="3" s="1"/>
  <c r="C236" i="3"/>
  <c r="G236" i="3" s="1"/>
  <c r="C237" i="3"/>
  <c r="G237" i="3" s="1"/>
  <c r="C238" i="3"/>
  <c r="G238" i="3" s="1"/>
  <c r="C239" i="3"/>
  <c r="G239" i="3" s="1"/>
  <c r="C240" i="3"/>
  <c r="G240" i="3" s="1"/>
  <c r="C241" i="3"/>
  <c r="G241" i="3" s="1"/>
  <c r="C242" i="3"/>
  <c r="G242" i="3" s="1"/>
  <c r="C243" i="3"/>
  <c r="G243" i="3" s="1"/>
  <c r="C244" i="3"/>
  <c r="G244" i="3" s="1"/>
  <c r="C245" i="3"/>
  <c r="G245" i="3" s="1"/>
  <c r="C246" i="3"/>
  <c r="G246" i="3" s="1"/>
  <c r="C247" i="3"/>
  <c r="G247" i="3" s="1"/>
  <c r="C248" i="3"/>
  <c r="G248" i="3" s="1"/>
  <c r="C249" i="3"/>
  <c r="G249" i="3" s="1"/>
  <c r="C250" i="3"/>
  <c r="G250" i="3" s="1"/>
  <c r="C251" i="3"/>
  <c r="G251" i="3" s="1"/>
  <c r="C252" i="3"/>
  <c r="G252" i="3" s="1"/>
  <c r="C253" i="3"/>
  <c r="G253" i="3" s="1"/>
  <c r="C254" i="3"/>
  <c r="G254" i="3" s="1"/>
  <c r="C255" i="3"/>
  <c r="G255" i="3" s="1"/>
  <c r="C256" i="3"/>
  <c r="G256" i="3" s="1"/>
  <c r="C257" i="3"/>
  <c r="G257" i="3" s="1"/>
  <c r="C258" i="3"/>
  <c r="G258" i="3" s="1"/>
  <c r="C259" i="3"/>
  <c r="G259" i="3" s="1"/>
  <c r="C260" i="3"/>
  <c r="G260" i="3" s="1"/>
  <c r="C261" i="3"/>
  <c r="G261" i="3" s="1"/>
  <c r="C262" i="3"/>
  <c r="G262" i="3" s="1"/>
  <c r="C263" i="3"/>
  <c r="G263" i="3" s="1"/>
  <c r="C264" i="3"/>
  <c r="G264" i="3" s="1"/>
  <c r="C265" i="3"/>
  <c r="G265" i="3" s="1"/>
  <c r="C266" i="3"/>
  <c r="G266" i="3" s="1"/>
  <c r="C267" i="3"/>
  <c r="G267" i="3" s="1"/>
  <c r="C268" i="3"/>
  <c r="G268" i="3" s="1"/>
  <c r="C269" i="3"/>
  <c r="G269" i="3" s="1"/>
  <c r="C270" i="3"/>
  <c r="G270" i="3" s="1"/>
  <c r="C271" i="3"/>
  <c r="G271" i="3" s="1"/>
  <c r="C272" i="3"/>
  <c r="G272" i="3" s="1"/>
  <c r="C273" i="3"/>
  <c r="G273" i="3" s="1"/>
  <c r="C274" i="3"/>
  <c r="G274" i="3" s="1"/>
  <c r="C275" i="3"/>
  <c r="G275" i="3" s="1"/>
  <c r="C276" i="3"/>
  <c r="G276" i="3" s="1"/>
  <c r="C277" i="3"/>
  <c r="G277" i="3" s="1"/>
  <c r="C278" i="3"/>
  <c r="G278" i="3" s="1"/>
  <c r="C279" i="3"/>
  <c r="G279" i="3" s="1"/>
  <c r="C280" i="3"/>
  <c r="G280" i="3" s="1"/>
  <c r="C281" i="3"/>
  <c r="G281" i="3" s="1"/>
  <c r="C282" i="3"/>
  <c r="G282" i="3" s="1"/>
  <c r="C283" i="3"/>
  <c r="G283" i="3" s="1"/>
  <c r="C284" i="3"/>
  <c r="G284" i="3" s="1"/>
  <c r="C285" i="3"/>
  <c r="G285" i="3" s="1"/>
  <c r="C286" i="3"/>
  <c r="G286" i="3" s="1"/>
  <c r="C287" i="3"/>
  <c r="G287" i="3" s="1"/>
  <c r="C288" i="3"/>
  <c r="G288" i="3" s="1"/>
  <c r="C289" i="3"/>
  <c r="G289" i="3" s="1"/>
  <c r="C290" i="3"/>
  <c r="G290" i="3" s="1"/>
  <c r="C291" i="3"/>
  <c r="G291" i="3" s="1"/>
  <c r="C292" i="3"/>
  <c r="G292" i="3" s="1"/>
  <c r="C293" i="3"/>
  <c r="G293" i="3" s="1"/>
  <c r="C294" i="3"/>
  <c r="G294" i="3" s="1"/>
  <c r="C295" i="3"/>
  <c r="G295" i="3" s="1"/>
  <c r="C296" i="3"/>
  <c r="G296" i="3" s="1"/>
  <c r="C297" i="3"/>
  <c r="G297" i="3" s="1"/>
  <c r="C298" i="3"/>
  <c r="G298" i="3" s="1"/>
  <c r="C299" i="3"/>
  <c r="G299" i="3" s="1"/>
  <c r="C300" i="3"/>
  <c r="G300" i="3" s="1"/>
  <c r="C301" i="3"/>
  <c r="G301" i="3" s="1"/>
  <c r="C302" i="3"/>
  <c r="G302" i="3" s="1"/>
  <c r="C303" i="3"/>
  <c r="G303" i="3" s="1"/>
  <c r="C304" i="3"/>
  <c r="G304" i="3" s="1"/>
  <c r="C305" i="3"/>
  <c r="G305" i="3" s="1"/>
  <c r="C306" i="3"/>
  <c r="G306" i="3" s="1"/>
  <c r="C307" i="3"/>
  <c r="G307" i="3" s="1"/>
  <c r="C308" i="3"/>
  <c r="G308" i="3" s="1"/>
  <c r="C309" i="3"/>
  <c r="G309" i="3" s="1"/>
  <c r="C310" i="3"/>
  <c r="G310" i="3" s="1"/>
  <c r="C311" i="3"/>
  <c r="G311" i="3" s="1"/>
  <c r="C312" i="3"/>
  <c r="G312" i="3" s="1"/>
  <c r="C313" i="3"/>
  <c r="G313" i="3" s="1"/>
  <c r="C314" i="3"/>
  <c r="G314" i="3" s="1"/>
  <c r="C315" i="3"/>
  <c r="G315" i="3" s="1"/>
  <c r="C316" i="3"/>
  <c r="G316" i="3" s="1"/>
  <c r="C317" i="3"/>
  <c r="G317" i="3" s="1"/>
  <c r="C318" i="3"/>
  <c r="G318" i="3" s="1"/>
  <c r="C319" i="3"/>
  <c r="G319" i="3" s="1"/>
  <c r="C320" i="3"/>
  <c r="G320" i="3" s="1"/>
  <c r="C321" i="3"/>
  <c r="G321" i="3" s="1"/>
  <c r="C322" i="3"/>
  <c r="G322" i="3" s="1"/>
  <c r="C323" i="3"/>
  <c r="G323" i="3" s="1"/>
  <c r="C324" i="3"/>
  <c r="G324" i="3" s="1"/>
  <c r="C325" i="3"/>
  <c r="G325" i="3" s="1"/>
  <c r="C326" i="3"/>
  <c r="G326" i="3" s="1"/>
  <c r="C327" i="3"/>
  <c r="G327" i="3" s="1"/>
  <c r="C328" i="3"/>
  <c r="G328" i="3" s="1"/>
  <c r="C329" i="3"/>
  <c r="G329" i="3" s="1"/>
  <c r="C330" i="3"/>
  <c r="G330" i="3" s="1"/>
  <c r="C331" i="3"/>
  <c r="G331" i="3" s="1"/>
  <c r="C332" i="3"/>
  <c r="G332" i="3" s="1"/>
  <c r="C333" i="3"/>
  <c r="G333" i="3" s="1"/>
  <c r="C334" i="3"/>
  <c r="G334" i="3" s="1"/>
  <c r="C335" i="3"/>
  <c r="G335" i="3" s="1"/>
  <c r="C336" i="3"/>
  <c r="G336" i="3" s="1"/>
  <c r="C337" i="3"/>
  <c r="G337" i="3" s="1"/>
  <c r="C338" i="3"/>
  <c r="G338" i="3" s="1"/>
  <c r="C339" i="3"/>
  <c r="G339" i="3" s="1"/>
  <c r="C340" i="3"/>
  <c r="G340" i="3" s="1"/>
  <c r="C341" i="3"/>
  <c r="G341" i="3" s="1"/>
  <c r="C342" i="3"/>
  <c r="G342" i="3" s="1"/>
  <c r="C343" i="3"/>
  <c r="G343" i="3" s="1"/>
  <c r="C344" i="3"/>
  <c r="G344" i="3" s="1"/>
  <c r="C345" i="3"/>
  <c r="G345" i="3" s="1"/>
  <c r="C346" i="3"/>
  <c r="G346" i="3" s="1"/>
  <c r="C347" i="3"/>
  <c r="G347" i="3" s="1"/>
  <c r="C348" i="3"/>
  <c r="G348" i="3" s="1"/>
  <c r="C349" i="3"/>
  <c r="G349" i="3" s="1"/>
  <c r="C350" i="3"/>
  <c r="G350" i="3" s="1"/>
  <c r="C351" i="3"/>
  <c r="G351" i="3" s="1"/>
  <c r="C352" i="3"/>
  <c r="G352" i="3" s="1"/>
  <c r="C353" i="3"/>
  <c r="G353" i="3" s="1"/>
  <c r="C354" i="3"/>
  <c r="G354" i="3" s="1"/>
  <c r="C355" i="3"/>
  <c r="G355" i="3" s="1"/>
  <c r="C356" i="3"/>
  <c r="G356" i="3" s="1"/>
  <c r="C357" i="3"/>
  <c r="G357" i="3" s="1"/>
  <c r="C358" i="3"/>
  <c r="G358" i="3" s="1"/>
  <c r="C359" i="3"/>
  <c r="G359" i="3" s="1"/>
  <c r="C360" i="3"/>
  <c r="G360" i="3" s="1"/>
  <c r="C361" i="3"/>
  <c r="G361" i="3" s="1"/>
  <c r="C362" i="3"/>
  <c r="G362" i="3" s="1"/>
  <c r="C363" i="3"/>
  <c r="G363" i="3" s="1"/>
  <c r="C364" i="3"/>
  <c r="G364" i="3" s="1"/>
  <c r="C365" i="3"/>
  <c r="G365" i="3" s="1"/>
  <c r="C366" i="3"/>
  <c r="G366" i="3" s="1"/>
  <c r="C367" i="3"/>
  <c r="G367" i="3" s="1"/>
  <c r="C368" i="3"/>
  <c r="G368" i="3" s="1"/>
  <c r="C369" i="3"/>
  <c r="G369" i="3" s="1"/>
  <c r="C370" i="3"/>
  <c r="G370" i="3" s="1"/>
  <c r="C371" i="3"/>
  <c r="G371" i="3" s="1"/>
  <c r="C372" i="3"/>
  <c r="G372" i="3" s="1"/>
  <c r="C373" i="3"/>
  <c r="G373" i="3" s="1"/>
  <c r="C374" i="3"/>
  <c r="G374" i="3" s="1"/>
  <c r="C375" i="3"/>
  <c r="G375" i="3" s="1"/>
  <c r="C376" i="3"/>
  <c r="G376" i="3" s="1"/>
  <c r="C377" i="3"/>
  <c r="G377" i="3" s="1"/>
  <c r="C378" i="3"/>
  <c r="G378" i="3" s="1"/>
  <c r="C379" i="3"/>
  <c r="G379" i="3" s="1"/>
  <c r="C380" i="3"/>
  <c r="G380" i="3" s="1"/>
  <c r="C381" i="3"/>
  <c r="G381" i="3" s="1"/>
  <c r="C382" i="3"/>
  <c r="G382" i="3" s="1"/>
  <c r="C383" i="3"/>
  <c r="G383" i="3" s="1"/>
  <c r="C384" i="3"/>
  <c r="G384" i="3" s="1"/>
  <c r="C385" i="3"/>
  <c r="G385" i="3" s="1"/>
  <c r="C386" i="3"/>
  <c r="G386" i="3" s="1"/>
  <c r="C387" i="3"/>
  <c r="G387" i="3" s="1"/>
  <c r="C388" i="3"/>
  <c r="G388" i="3" s="1"/>
  <c r="C389" i="3"/>
  <c r="G389" i="3" s="1"/>
  <c r="C390" i="3"/>
  <c r="G390" i="3" s="1"/>
  <c r="C391" i="3"/>
  <c r="G391" i="3" s="1"/>
  <c r="C392" i="3"/>
  <c r="G392" i="3" s="1"/>
  <c r="C393" i="3"/>
  <c r="G393" i="3" s="1"/>
  <c r="C394" i="3"/>
  <c r="G394" i="3" s="1"/>
  <c r="C395" i="3"/>
  <c r="G395" i="3" s="1"/>
  <c r="C396" i="3"/>
  <c r="G396" i="3" s="1"/>
  <c r="C397" i="3"/>
  <c r="G397" i="3" s="1"/>
  <c r="C398" i="3"/>
  <c r="G398" i="3" s="1"/>
  <c r="C399" i="3"/>
  <c r="G399" i="3" s="1"/>
  <c r="C400" i="3"/>
  <c r="G400" i="3" s="1"/>
  <c r="C401" i="3"/>
  <c r="G401" i="3" s="1"/>
  <c r="C402" i="3"/>
  <c r="G402" i="3" s="1"/>
  <c r="C403" i="3"/>
  <c r="G403" i="3" s="1"/>
  <c r="C404" i="3"/>
  <c r="G404" i="3" s="1"/>
  <c r="C405" i="3"/>
  <c r="G405" i="3" s="1"/>
  <c r="C406" i="3"/>
  <c r="G406" i="3" s="1"/>
  <c r="C407" i="3"/>
  <c r="G407" i="3" s="1"/>
  <c r="C408" i="3"/>
  <c r="G408" i="3" s="1"/>
  <c r="C409" i="3"/>
  <c r="G409" i="3" s="1"/>
  <c r="C410" i="3"/>
  <c r="G410" i="3" s="1"/>
  <c r="C411" i="3"/>
  <c r="G411" i="3" s="1"/>
  <c r="C412" i="3"/>
  <c r="G412" i="3" s="1"/>
  <c r="C413" i="3"/>
  <c r="G413" i="3" s="1"/>
  <c r="C414" i="3"/>
  <c r="G414" i="3" s="1"/>
  <c r="C415" i="3"/>
  <c r="G415" i="3" s="1"/>
  <c r="C416" i="3"/>
  <c r="G416" i="3" s="1"/>
  <c r="C417" i="3"/>
  <c r="G417" i="3" s="1"/>
  <c r="C418" i="3"/>
  <c r="G418" i="3" s="1"/>
  <c r="C419" i="3"/>
  <c r="G419" i="3" s="1"/>
  <c r="C420" i="3"/>
  <c r="G420" i="3" s="1"/>
  <c r="C421" i="3"/>
  <c r="G421" i="3" s="1"/>
  <c r="C422" i="3"/>
  <c r="G422" i="3" s="1"/>
  <c r="C423" i="3"/>
  <c r="G423" i="3" s="1"/>
  <c r="C424" i="3"/>
  <c r="G424" i="3" s="1"/>
  <c r="C425" i="3"/>
  <c r="G425" i="3" s="1"/>
  <c r="C426" i="3"/>
  <c r="G426" i="3" s="1"/>
  <c r="C427" i="3"/>
  <c r="G427" i="3" s="1"/>
  <c r="C428" i="3"/>
  <c r="G428" i="3" s="1"/>
  <c r="C429" i="3"/>
  <c r="G429" i="3" s="1"/>
  <c r="C430" i="3"/>
  <c r="G430" i="3" s="1"/>
  <c r="C431" i="3"/>
  <c r="G431" i="3" s="1"/>
  <c r="C432" i="3"/>
  <c r="G432" i="3" s="1"/>
  <c r="C433" i="3"/>
  <c r="G433" i="3" s="1"/>
  <c r="C434" i="3"/>
  <c r="G434" i="3" s="1"/>
  <c r="C435" i="3"/>
  <c r="G435" i="3" s="1"/>
  <c r="C436" i="3"/>
  <c r="G436" i="3" s="1"/>
  <c r="C437" i="3"/>
  <c r="G437" i="3" s="1"/>
  <c r="C438" i="3"/>
  <c r="G438" i="3" s="1"/>
  <c r="C439" i="3"/>
  <c r="G439" i="3" s="1"/>
  <c r="C440" i="3"/>
  <c r="G440" i="3" s="1"/>
  <c r="C441" i="3"/>
  <c r="G441" i="3" s="1"/>
  <c r="C442" i="3"/>
  <c r="G442" i="3" s="1"/>
  <c r="C443" i="3"/>
  <c r="G443" i="3" s="1"/>
  <c r="C444" i="3"/>
  <c r="G444" i="3" s="1"/>
  <c r="C445" i="3"/>
  <c r="G445" i="3" s="1"/>
  <c r="C446" i="3"/>
  <c r="G446" i="3" s="1"/>
  <c r="C447" i="3"/>
  <c r="G447" i="3" s="1"/>
  <c r="C448" i="3"/>
  <c r="G448" i="3" s="1"/>
  <c r="C449" i="3"/>
  <c r="G449" i="3" s="1"/>
  <c r="C450" i="3"/>
  <c r="G450" i="3" s="1"/>
  <c r="C451" i="3"/>
  <c r="G451" i="3" s="1"/>
  <c r="C452" i="3"/>
  <c r="G452" i="3" s="1"/>
  <c r="C453" i="3"/>
  <c r="G453" i="3" s="1"/>
  <c r="C454" i="3"/>
  <c r="G454" i="3" s="1"/>
  <c r="C455" i="3"/>
  <c r="G455" i="3" s="1"/>
  <c r="C456" i="3"/>
  <c r="G456" i="3" s="1"/>
  <c r="C457" i="3"/>
  <c r="G457" i="3" s="1"/>
  <c r="C458" i="3"/>
  <c r="G458" i="3" s="1"/>
  <c r="C459" i="3"/>
  <c r="G459" i="3" s="1"/>
  <c r="C460" i="3"/>
  <c r="G460" i="3" s="1"/>
  <c r="C461" i="3"/>
  <c r="G461" i="3" s="1"/>
  <c r="C462" i="3"/>
  <c r="G462" i="3" s="1"/>
  <c r="C463" i="3"/>
  <c r="G463" i="3" s="1"/>
  <c r="C464" i="3"/>
  <c r="G464" i="3" s="1"/>
  <c r="C465" i="3"/>
  <c r="G465" i="3" s="1"/>
  <c r="C466" i="3"/>
  <c r="G466" i="3" s="1"/>
  <c r="C467" i="3"/>
  <c r="G467" i="3" s="1"/>
  <c r="C468" i="3"/>
  <c r="G468" i="3" s="1"/>
  <c r="C469" i="3"/>
  <c r="G469" i="3" s="1"/>
  <c r="C470" i="3"/>
  <c r="G470" i="3" s="1"/>
  <c r="C471" i="3"/>
  <c r="G471" i="3" s="1"/>
  <c r="C472" i="3"/>
  <c r="G472" i="3" s="1"/>
  <c r="C473" i="3"/>
  <c r="G473" i="3" s="1"/>
  <c r="C474" i="3"/>
  <c r="G474" i="3" s="1"/>
  <c r="C475" i="3"/>
  <c r="G475" i="3" s="1"/>
  <c r="C476" i="3"/>
  <c r="G476" i="3" s="1"/>
  <c r="C477" i="3"/>
  <c r="G477" i="3" s="1"/>
  <c r="C478" i="3"/>
  <c r="G478" i="3" s="1"/>
  <c r="C479" i="3"/>
  <c r="G479" i="3" s="1"/>
  <c r="C480" i="3"/>
  <c r="G480" i="3" s="1"/>
  <c r="C481" i="3"/>
  <c r="G481" i="3" s="1"/>
  <c r="C482" i="3"/>
  <c r="G482" i="3" s="1"/>
  <c r="C483" i="3"/>
  <c r="G483" i="3" s="1"/>
  <c r="C484" i="3"/>
  <c r="G484" i="3" s="1"/>
  <c r="C485" i="3"/>
  <c r="G485" i="3" s="1"/>
  <c r="C486" i="3"/>
  <c r="G486" i="3" s="1"/>
  <c r="C487" i="3"/>
  <c r="G487" i="3" s="1"/>
  <c r="C488" i="3"/>
  <c r="G488" i="3" s="1"/>
  <c r="C489" i="3"/>
  <c r="G489" i="3" s="1"/>
  <c r="C490" i="3"/>
  <c r="G490" i="3" s="1"/>
  <c r="C491" i="3"/>
  <c r="G491" i="3" s="1"/>
  <c r="C492" i="3"/>
  <c r="G492" i="3" s="1"/>
  <c r="C493" i="3"/>
  <c r="G493" i="3" s="1"/>
  <c r="C494" i="3"/>
  <c r="G494" i="3" s="1"/>
  <c r="C495" i="3"/>
  <c r="G495" i="3" s="1"/>
  <c r="C496" i="3"/>
  <c r="G496" i="3" s="1"/>
  <c r="C497" i="3"/>
  <c r="G497" i="3" s="1"/>
  <c r="C498" i="3"/>
  <c r="G498" i="3" s="1"/>
  <c r="C499" i="3"/>
  <c r="G499" i="3" s="1"/>
  <c r="C500" i="3"/>
  <c r="G500" i="3" s="1"/>
  <c r="C501" i="3"/>
  <c r="G501" i="3" s="1"/>
  <c r="C502" i="3"/>
  <c r="G502" i="3" s="1"/>
  <c r="C503" i="3"/>
  <c r="G503" i="3" s="1"/>
  <c r="C504" i="3"/>
  <c r="G504" i="3" s="1"/>
  <c r="C505" i="3"/>
  <c r="G505" i="3" s="1"/>
  <c r="C506" i="3"/>
  <c r="G506" i="3" s="1"/>
  <c r="C507" i="3"/>
  <c r="G507" i="3" s="1"/>
  <c r="C508" i="3"/>
  <c r="G508" i="3" s="1"/>
  <c r="C509" i="3"/>
  <c r="G509" i="3" s="1"/>
  <c r="C510" i="3"/>
  <c r="G510" i="3" s="1"/>
  <c r="C511" i="3"/>
  <c r="G511" i="3" s="1"/>
  <c r="C512" i="3"/>
  <c r="G512" i="3" s="1"/>
  <c r="C513" i="3"/>
  <c r="G513" i="3" s="1"/>
  <c r="C514" i="3"/>
  <c r="G514" i="3" s="1"/>
  <c r="C515" i="3"/>
  <c r="G515" i="3" s="1"/>
  <c r="C516" i="3"/>
  <c r="G516" i="3" s="1"/>
  <c r="C517" i="3"/>
  <c r="G517" i="3" s="1"/>
  <c r="C518" i="3"/>
  <c r="G518" i="3" s="1"/>
  <c r="C519" i="3"/>
  <c r="G519" i="3" s="1"/>
  <c r="C520" i="3"/>
  <c r="G520" i="3" s="1"/>
  <c r="C521" i="3"/>
  <c r="G521" i="3" s="1"/>
  <c r="C522" i="3"/>
  <c r="G522" i="3" s="1"/>
  <c r="C523" i="3"/>
  <c r="G523" i="3" s="1"/>
  <c r="C524" i="3"/>
  <c r="G524" i="3" s="1"/>
  <c r="C525" i="3"/>
  <c r="G525" i="3" s="1"/>
  <c r="C526" i="3"/>
  <c r="G526" i="3" s="1"/>
  <c r="C527" i="3"/>
  <c r="G527" i="3" s="1"/>
  <c r="C528" i="3"/>
  <c r="G528" i="3" s="1"/>
  <c r="C529" i="3"/>
  <c r="G529" i="3" s="1"/>
  <c r="C530" i="3"/>
  <c r="G530" i="3" s="1"/>
  <c r="C531" i="3"/>
  <c r="G531" i="3" s="1"/>
  <c r="C532" i="3"/>
  <c r="G532" i="3" s="1"/>
  <c r="C533" i="3"/>
  <c r="G533" i="3" s="1"/>
  <c r="C534" i="3"/>
  <c r="G534" i="3" s="1"/>
  <c r="C535" i="3"/>
  <c r="G535" i="3" s="1"/>
  <c r="C536" i="3"/>
  <c r="G536" i="3" s="1"/>
  <c r="C537" i="3"/>
  <c r="G537" i="3" s="1"/>
  <c r="C538" i="3"/>
  <c r="G538" i="3" s="1"/>
  <c r="C539" i="3"/>
  <c r="G539" i="3" s="1"/>
  <c r="C540" i="3"/>
  <c r="G540" i="3" s="1"/>
  <c r="C541" i="3"/>
  <c r="G541" i="3" s="1"/>
  <c r="C542" i="3"/>
  <c r="G542" i="3" s="1"/>
  <c r="C543" i="3"/>
  <c r="G543" i="3" s="1"/>
  <c r="C544" i="3"/>
  <c r="G544" i="3" s="1"/>
  <c r="C545" i="3"/>
  <c r="G545" i="3" s="1"/>
  <c r="C546" i="3"/>
  <c r="G546" i="3" s="1"/>
  <c r="C547" i="3"/>
  <c r="G547" i="3" s="1"/>
  <c r="C548" i="3"/>
  <c r="G548" i="3" s="1"/>
  <c r="C549" i="3"/>
  <c r="G549" i="3" s="1"/>
  <c r="C550" i="3"/>
  <c r="G550" i="3" s="1"/>
  <c r="C551" i="3"/>
  <c r="G551" i="3" s="1"/>
  <c r="C552" i="3"/>
  <c r="G552" i="3" s="1"/>
  <c r="C553" i="3"/>
  <c r="G553" i="3" s="1"/>
  <c r="C554" i="3"/>
  <c r="G554" i="3" s="1"/>
  <c r="C555" i="3"/>
  <c r="G555" i="3" s="1"/>
  <c r="C556" i="3"/>
  <c r="G556" i="3" s="1"/>
  <c r="C557" i="3"/>
  <c r="G557" i="3" s="1"/>
  <c r="C558" i="3"/>
  <c r="G558" i="3" s="1"/>
  <c r="C559" i="3"/>
  <c r="G559" i="3" s="1"/>
  <c r="C560" i="3"/>
  <c r="G560" i="3" s="1"/>
  <c r="C561" i="3"/>
  <c r="G561" i="3" s="1"/>
  <c r="C562" i="3"/>
  <c r="G562" i="3" s="1"/>
  <c r="C563" i="3"/>
  <c r="G563" i="3" s="1"/>
  <c r="C564" i="3"/>
  <c r="G564" i="3" s="1"/>
  <c r="C565" i="3"/>
  <c r="G565" i="3" s="1"/>
  <c r="C566" i="3"/>
  <c r="G566" i="3" s="1"/>
  <c r="C567" i="3"/>
  <c r="G567" i="3" s="1"/>
  <c r="C568" i="3"/>
  <c r="G568" i="3" s="1"/>
  <c r="C569" i="3"/>
  <c r="G569" i="3" s="1"/>
  <c r="C570" i="3"/>
  <c r="G570" i="3" s="1"/>
  <c r="C571" i="3"/>
  <c r="G571" i="3" s="1"/>
  <c r="C572" i="3"/>
  <c r="G572" i="3" s="1"/>
  <c r="C573" i="3"/>
  <c r="G573" i="3" s="1"/>
  <c r="C574" i="3"/>
  <c r="G574" i="3" s="1"/>
  <c r="C575" i="3"/>
  <c r="G575" i="3" s="1"/>
  <c r="C576" i="3"/>
  <c r="G576" i="3" s="1"/>
  <c r="C577" i="3"/>
  <c r="G577" i="3" s="1"/>
  <c r="C578" i="3"/>
  <c r="G578" i="3" s="1"/>
  <c r="C579" i="3"/>
  <c r="G579" i="3" s="1"/>
  <c r="C580" i="3"/>
  <c r="G580" i="3" s="1"/>
  <c r="C581" i="3"/>
  <c r="G581" i="3" s="1"/>
  <c r="C582" i="3"/>
  <c r="G582" i="3" s="1"/>
  <c r="C583" i="3"/>
  <c r="G583" i="3" s="1"/>
  <c r="C584" i="3"/>
  <c r="G584" i="3" s="1"/>
  <c r="C585" i="3"/>
  <c r="G585" i="3" s="1"/>
  <c r="C586" i="3"/>
  <c r="G586" i="3" s="1"/>
  <c r="C587" i="3"/>
  <c r="G587" i="3" s="1"/>
  <c r="C588" i="3"/>
  <c r="G588" i="3" s="1"/>
  <c r="C589" i="3"/>
  <c r="G589" i="3" s="1"/>
  <c r="C590" i="3"/>
  <c r="G590" i="3" s="1"/>
  <c r="C591" i="3"/>
  <c r="G591" i="3" s="1"/>
  <c r="C592" i="3"/>
  <c r="G592" i="3" s="1"/>
  <c r="C593" i="3"/>
  <c r="G593" i="3" s="1"/>
  <c r="C594" i="3"/>
  <c r="G594" i="3" s="1"/>
  <c r="C595" i="3"/>
  <c r="G595" i="3" s="1"/>
  <c r="C596" i="3"/>
  <c r="G596" i="3" s="1"/>
  <c r="C597" i="3"/>
  <c r="G597" i="3" s="1"/>
  <c r="C598" i="3"/>
  <c r="G598" i="3" s="1"/>
  <c r="C599" i="3"/>
  <c r="G599" i="3" s="1"/>
  <c r="C600" i="3"/>
  <c r="G600" i="3" s="1"/>
  <c r="C601" i="3"/>
  <c r="G601" i="3" s="1"/>
  <c r="C602" i="3"/>
  <c r="G602" i="3" s="1"/>
  <c r="C603" i="3"/>
  <c r="G603" i="3" s="1"/>
  <c r="C604" i="3"/>
  <c r="G604" i="3" s="1"/>
  <c r="C605" i="3"/>
  <c r="G605" i="3" s="1"/>
  <c r="C606" i="3"/>
  <c r="G606" i="3" s="1"/>
  <c r="C607" i="3"/>
  <c r="G607" i="3" s="1"/>
  <c r="C608" i="3"/>
  <c r="G608" i="3" s="1"/>
  <c r="C609" i="3"/>
  <c r="G609" i="3" s="1"/>
  <c r="C610" i="3"/>
  <c r="G610" i="3" s="1"/>
  <c r="C611" i="3"/>
  <c r="G611" i="3" s="1"/>
  <c r="C612" i="3"/>
  <c r="G612" i="3" s="1"/>
  <c r="C613" i="3"/>
  <c r="G613" i="3" s="1"/>
  <c r="C614" i="3"/>
  <c r="G614" i="3" s="1"/>
  <c r="C615" i="3"/>
  <c r="G615" i="3" s="1"/>
  <c r="C616" i="3"/>
  <c r="G616" i="3" s="1"/>
  <c r="C617" i="3"/>
  <c r="G617" i="3" s="1"/>
  <c r="C618" i="3"/>
  <c r="G618" i="3" s="1"/>
  <c r="C619" i="3"/>
  <c r="G619" i="3" s="1"/>
  <c r="C620" i="3"/>
  <c r="G620" i="3" s="1"/>
  <c r="C621" i="3"/>
  <c r="G621" i="3" s="1"/>
  <c r="C622" i="3"/>
  <c r="G622" i="3" s="1"/>
  <c r="C623" i="3"/>
  <c r="G623" i="3" s="1"/>
  <c r="C624" i="3"/>
  <c r="G624" i="3" s="1"/>
  <c r="C625" i="3"/>
  <c r="G625" i="3" s="1"/>
  <c r="C626" i="3"/>
  <c r="G626" i="3" s="1"/>
  <c r="C627" i="3"/>
  <c r="G627" i="3" s="1"/>
  <c r="C628" i="3"/>
  <c r="G628" i="3" s="1"/>
  <c r="C629" i="3"/>
  <c r="G629" i="3" s="1"/>
  <c r="C630" i="3"/>
  <c r="G630" i="3" s="1"/>
  <c r="C631" i="3"/>
  <c r="G631" i="3" s="1"/>
  <c r="C632" i="3"/>
  <c r="G632" i="3" s="1"/>
  <c r="C633" i="3"/>
  <c r="G633" i="3" s="1"/>
  <c r="C634" i="3"/>
  <c r="G634" i="3" s="1"/>
  <c r="C635" i="3"/>
  <c r="G635" i="3" s="1"/>
  <c r="C636" i="3"/>
  <c r="G636" i="3" s="1"/>
  <c r="C637" i="3"/>
  <c r="G637" i="3" s="1"/>
  <c r="C638" i="3"/>
  <c r="G638" i="3" s="1"/>
  <c r="C639" i="3"/>
  <c r="G639" i="3" s="1"/>
  <c r="C640" i="3"/>
  <c r="G640" i="3" s="1"/>
  <c r="C641" i="3"/>
  <c r="G641" i="3" s="1"/>
  <c r="C642" i="3"/>
  <c r="G642" i="3" s="1"/>
  <c r="C643" i="3"/>
  <c r="G643" i="3" s="1"/>
  <c r="C644" i="3"/>
  <c r="G644" i="3" s="1"/>
  <c r="C645" i="3"/>
  <c r="G645" i="3" s="1"/>
  <c r="C646" i="3"/>
  <c r="G646" i="3" s="1"/>
  <c r="C647" i="3"/>
  <c r="G647" i="3" s="1"/>
  <c r="C648" i="3"/>
  <c r="G648" i="3" s="1"/>
  <c r="C649" i="3"/>
  <c r="G649" i="3" s="1"/>
  <c r="C650" i="3"/>
  <c r="G650" i="3" s="1"/>
  <c r="C651" i="3"/>
  <c r="G651" i="3" s="1"/>
  <c r="C652" i="3"/>
  <c r="G652" i="3" s="1"/>
  <c r="C653" i="3"/>
  <c r="G653" i="3" s="1"/>
  <c r="C654" i="3"/>
  <c r="G654" i="3" s="1"/>
  <c r="C655" i="3"/>
  <c r="G655" i="3" s="1"/>
  <c r="C656" i="3"/>
  <c r="G656" i="3" s="1"/>
  <c r="C657" i="3"/>
  <c r="G657" i="3" s="1"/>
  <c r="C658" i="3"/>
  <c r="G658" i="3" s="1"/>
  <c r="C659" i="3"/>
  <c r="G659" i="3" s="1"/>
  <c r="C660" i="3"/>
  <c r="G660" i="3" s="1"/>
  <c r="C661" i="3"/>
  <c r="G661" i="3" s="1"/>
  <c r="C662" i="3"/>
  <c r="G662" i="3" s="1"/>
  <c r="C663" i="3"/>
  <c r="G663" i="3" s="1"/>
  <c r="C664" i="3"/>
  <c r="G664" i="3" s="1"/>
  <c r="C665" i="3"/>
  <c r="G665" i="3" s="1"/>
  <c r="C666" i="3"/>
  <c r="G666" i="3" s="1"/>
  <c r="C667" i="3"/>
  <c r="G667" i="3" s="1"/>
  <c r="C668" i="3"/>
  <c r="G668" i="3" s="1"/>
  <c r="C669" i="3"/>
  <c r="G669" i="3" s="1"/>
  <c r="C670" i="3"/>
  <c r="G670" i="3" s="1"/>
  <c r="C671" i="3"/>
  <c r="G671" i="3" s="1"/>
  <c r="C672" i="3"/>
  <c r="G672" i="3" s="1"/>
  <c r="C673" i="3"/>
  <c r="G673" i="3" s="1"/>
  <c r="C674" i="3"/>
  <c r="G674" i="3" s="1"/>
  <c r="C675" i="3"/>
  <c r="G675" i="3" s="1"/>
  <c r="C676" i="3"/>
  <c r="G676" i="3" s="1"/>
  <c r="C677" i="3"/>
  <c r="G677" i="3" s="1"/>
  <c r="C678" i="3"/>
  <c r="G678" i="3" s="1"/>
  <c r="C679" i="3"/>
  <c r="G679" i="3" s="1"/>
  <c r="C680" i="3"/>
  <c r="G680" i="3" s="1"/>
  <c r="C681" i="3"/>
  <c r="G681" i="3" s="1"/>
  <c r="C682" i="3"/>
  <c r="G682" i="3" s="1"/>
  <c r="C683" i="3"/>
  <c r="G683" i="3" s="1"/>
  <c r="C684" i="3"/>
  <c r="G684" i="3" s="1"/>
  <c r="C685" i="3"/>
  <c r="G685" i="3" s="1"/>
  <c r="C686" i="3"/>
  <c r="G686" i="3" s="1"/>
  <c r="C687" i="3"/>
  <c r="G687" i="3" s="1"/>
  <c r="C688" i="3"/>
  <c r="G688" i="3" s="1"/>
  <c r="C689" i="3"/>
  <c r="G689" i="3" s="1"/>
  <c r="C690" i="3"/>
  <c r="G690" i="3" s="1"/>
  <c r="C691" i="3"/>
  <c r="G691" i="3" s="1"/>
  <c r="C692" i="3"/>
  <c r="G692" i="3" s="1"/>
  <c r="C693" i="3"/>
  <c r="G693" i="3" s="1"/>
  <c r="C694" i="3"/>
  <c r="G694" i="3" s="1"/>
  <c r="C695" i="3"/>
  <c r="G695" i="3" s="1"/>
  <c r="C696" i="3"/>
  <c r="G696" i="3" s="1"/>
  <c r="C697" i="3"/>
  <c r="G697" i="3" s="1"/>
  <c r="C698" i="3"/>
  <c r="G698" i="3" s="1"/>
  <c r="C699" i="3"/>
  <c r="G699" i="3" s="1"/>
  <c r="C700" i="3"/>
  <c r="G700" i="3" s="1"/>
  <c r="C701" i="3"/>
  <c r="G701" i="3" s="1"/>
  <c r="C702" i="3"/>
  <c r="G702" i="3" s="1"/>
  <c r="C703" i="3"/>
  <c r="G703" i="3" s="1"/>
  <c r="C704" i="3"/>
  <c r="G704" i="3" s="1"/>
  <c r="C705" i="3"/>
  <c r="G705" i="3" s="1"/>
  <c r="C706" i="3"/>
  <c r="G706" i="3" s="1"/>
  <c r="C707" i="3"/>
  <c r="G707" i="3" s="1"/>
  <c r="C708" i="3"/>
  <c r="G708" i="3" s="1"/>
  <c r="C709" i="3"/>
  <c r="G709" i="3" s="1"/>
  <c r="C710" i="3"/>
  <c r="G710" i="3" s="1"/>
  <c r="C711" i="3"/>
  <c r="G711" i="3" s="1"/>
  <c r="C712" i="3"/>
  <c r="G712" i="3" s="1"/>
  <c r="C23" i="3"/>
  <c r="B21" i="9"/>
  <c r="C21" i="9"/>
  <c r="D21" i="9"/>
  <c r="E21" i="9"/>
  <c r="F21" i="9"/>
  <c r="G21" i="9"/>
  <c r="H21" i="9"/>
  <c r="I21" i="9"/>
  <c r="B22" i="9"/>
  <c r="C22" i="9"/>
  <c r="D22" i="9"/>
  <c r="E22" i="9"/>
  <c r="F22" i="9"/>
  <c r="G22" i="9"/>
  <c r="H22" i="9"/>
  <c r="I22" i="9"/>
  <c r="B23" i="9"/>
  <c r="C23" i="9"/>
  <c r="D23" i="9"/>
  <c r="E23" i="9"/>
  <c r="F23" i="9"/>
  <c r="G23" i="9"/>
  <c r="H23" i="9"/>
  <c r="I23" i="9"/>
  <c r="B24" i="9"/>
  <c r="C24" i="9"/>
  <c r="D24" i="9"/>
  <c r="E24" i="9"/>
  <c r="F24" i="9"/>
  <c r="G24" i="9"/>
  <c r="H24" i="9"/>
  <c r="I24" i="9"/>
  <c r="B25" i="9"/>
  <c r="C25" i="9"/>
  <c r="D25" i="9"/>
  <c r="E25" i="9"/>
  <c r="F25" i="9"/>
  <c r="G25" i="9"/>
  <c r="H25" i="9"/>
  <c r="I25" i="9"/>
  <c r="B26" i="9"/>
  <c r="C26" i="9"/>
  <c r="D26" i="9"/>
  <c r="E26" i="9"/>
  <c r="F26" i="9"/>
  <c r="G26" i="9"/>
  <c r="H26" i="9"/>
  <c r="I26" i="9"/>
  <c r="B27" i="9"/>
  <c r="C27" i="9"/>
  <c r="D27" i="9"/>
  <c r="E27" i="9"/>
  <c r="F27" i="9"/>
  <c r="G27" i="9"/>
  <c r="H27" i="9"/>
  <c r="I27" i="9"/>
  <c r="B28" i="9"/>
  <c r="C28" i="9"/>
  <c r="D28" i="9"/>
  <c r="E28" i="9"/>
  <c r="F28" i="9"/>
  <c r="G28" i="9"/>
  <c r="H28" i="9"/>
  <c r="I28" i="9"/>
  <c r="B29" i="9"/>
  <c r="C29" i="9"/>
  <c r="D29" i="9"/>
  <c r="E29" i="9"/>
  <c r="F29" i="9"/>
  <c r="G29" i="9"/>
  <c r="H29" i="9"/>
  <c r="I29" i="9"/>
  <c r="B30" i="9"/>
  <c r="C30" i="9"/>
  <c r="D30" i="9"/>
  <c r="E30" i="9"/>
  <c r="F30" i="9"/>
  <c r="G30" i="9"/>
  <c r="H30" i="9"/>
  <c r="I30" i="9"/>
  <c r="B31" i="9"/>
  <c r="C31" i="9"/>
  <c r="D31" i="9"/>
  <c r="E31" i="9"/>
  <c r="F31" i="9"/>
  <c r="G31" i="9"/>
  <c r="H31" i="9"/>
  <c r="I31" i="9"/>
  <c r="B32" i="9"/>
  <c r="C32" i="9"/>
  <c r="D32" i="9"/>
  <c r="E32" i="9"/>
  <c r="F32" i="9"/>
  <c r="G32" i="9"/>
  <c r="H32" i="9"/>
  <c r="I32" i="9"/>
  <c r="B33" i="9"/>
  <c r="C33" i="9"/>
  <c r="D33" i="9"/>
  <c r="E33" i="9"/>
  <c r="F33" i="9"/>
  <c r="G33" i="9"/>
  <c r="H33" i="9"/>
  <c r="I33" i="9"/>
  <c r="B34" i="9"/>
  <c r="C34" i="9"/>
  <c r="D34" i="9"/>
  <c r="E34" i="9"/>
  <c r="F34" i="9"/>
  <c r="G34" i="9"/>
  <c r="H34" i="9"/>
  <c r="I34" i="9"/>
  <c r="B35" i="9"/>
  <c r="C35" i="9"/>
  <c r="D35" i="9"/>
  <c r="E35" i="9"/>
  <c r="F35" i="9"/>
  <c r="G35" i="9"/>
  <c r="H35" i="9"/>
  <c r="I35" i="9"/>
  <c r="B36" i="9"/>
  <c r="C36" i="9"/>
  <c r="D36" i="9"/>
  <c r="E36" i="9"/>
  <c r="F36" i="9"/>
  <c r="G36" i="9"/>
  <c r="H36" i="9"/>
  <c r="I36" i="9"/>
  <c r="B37" i="9"/>
  <c r="C37" i="9"/>
  <c r="D37" i="9"/>
  <c r="E37" i="9"/>
  <c r="F37" i="9"/>
  <c r="G37" i="9"/>
  <c r="H37" i="9"/>
  <c r="I37" i="9"/>
  <c r="B38" i="9"/>
  <c r="C38" i="9"/>
  <c r="D38" i="9"/>
  <c r="E38" i="9"/>
  <c r="F38" i="9"/>
  <c r="G38" i="9"/>
  <c r="H38" i="9"/>
  <c r="I38" i="9"/>
  <c r="B39" i="9"/>
  <c r="C39" i="9"/>
  <c r="D39" i="9"/>
  <c r="E39" i="9"/>
  <c r="F39" i="9"/>
  <c r="G39" i="9"/>
  <c r="H39" i="9"/>
  <c r="I39" i="9"/>
  <c r="B40" i="9"/>
  <c r="C40" i="9"/>
  <c r="D40" i="9"/>
  <c r="E40" i="9"/>
  <c r="F40" i="9"/>
  <c r="G40" i="9"/>
  <c r="H40" i="9"/>
  <c r="I40" i="9"/>
  <c r="B41" i="9"/>
  <c r="C41" i="9"/>
  <c r="D41" i="9"/>
  <c r="E41" i="9"/>
  <c r="F41" i="9"/>
  <c r="G41" i="9"/>
  <c r="H41" i="9"/>
  <c r="I41" i="9"/>
  <c r="B42" i="9"/>
  <c r="C42" i="9"/>
  <c r="D42" i="9"/>
  <c r="E42" i="9"/>
  <c r="F42" i="9"/>
  <c r="G42" i="9"/>
  <c r="H42" i="9"/>
  <c r="I42" i="9"/>
  <c r="B43" i="9"/>
  <c r="C43" i="9"/>
  <c r="D43" i="9"/>
  <c r="E43" i="9"/>
  <c r="F43" i="9"/>
  <c r="G43" i="9"/>
  <c r="H43" i="9"/>
  <c r="I43" i="9"/>
  <c r="B44" i="9"/>
  <c r="C44" i="9"/>
  <c r="D44" i="9"/>
  <c r="E44" i="9"/>
  <c r="F44" i="9"/>
  <c r="G44" i="9"/>
  <c r="H44" i="9"/>
  <c r="I44" i="9"/>
  <c r="B45" i="9"/>
  <c r="C45" i="9"/>
  <c r="D45" i="9"/>
  <c r="E45" i="9"/>
  <c r="F45" i="9"/>
  <c r="G45" i="9"/>
  <c r="H45" i="9"/>
  <c r="I45" i="9"/>
  <c r="B46" i="9"/>
  <c r="C46" i="9"/>
  <c r="D46" i="9"/>
  <c r="E46" i="9"/>
  <c r="F46" i="9"/>
  <c r="G46" i="9"/>
  <c r="H46" i="9"/>
  <c r="I46" i="9"/>
  <c r="B47" i="9"/>
  <c r="C47" i="9"/>
  <c r="D47" i="9"/>
  <c r="E47" i="9"/>
  <c r="F47" i="9"/>
  <c r="G47" i="9"/>
  <c r="H47" i="9"/>
  <c r="I47" i="9"/>
  <c r="B48" i="9"/>
  <c r="C48" i="9"/>
  <c r="D48" i="9"/>
  <c r="E48" i="9"/>
  <c r="F48" i="9"/>
  <c r="G48" i="9"/>
  <c r="H48" i="9"/>
  <c r="I48" i="9"/>
  <c r="B49" i="9"/>
  <c r="C49" i="9"/>
  <c r="D49" i="9"/>
  <c r="E49" i="9"/>
  <c r="F49" i="9"/>
  <c r="G49" i="9"/>
  <c r="H49" i="9"/>
  <c r="I49" i="9"/>
  <c r="B50" i="9"/>
  <c r="C50" i="9"/>
  <c r="D50" i="9"/>
  <c r="E50" i="9"/>
  <c r="F50" i="9"/>
  <c r="G50" i="9"/>
  <c r="H50" i="9"/>
  <c r="I50" i="9"/>
  <c r="B51" i="9"/>
  <c r="C51" i="9"/>
  <c r="D51" i="9"/>
  <c r="E51" i="9"/>
  <c r="F51" i="9"/>
  <c r="G51" i="9"/>
  <c r="H51" i="9"/>
  <c r="I51" i="9"/>
  <c r="B52" i="9"/>
  <c r="C52" i="9"/>
  <c r="D52" i="9"/>
  <c r="E52" i="9"/>
  <c r="F52" i="9"/>
  <c r="G52" i="9"/>
  <c r="H52" i="9"/>
  <c r="I52" i="9"/>
  <c r="B53" i="9"/>
  <c r="C53" i="9"/>
  <c r="D53" i="9"/>
  <c r="E53" i="9"/>
  <c r="F53" i="9"/>
  <c r="G53" i="9"/>
  <c r="H53" i="9"/>
  <c r="I53" i="9"/>
  <c r="B54" i="9"/>
  <c r="C54" i="9"/>
  <c r="D54" i="9"/>
  <c r="E54" i="9"/>
  <c r="F54" i="9"/>
  <c r="G54" i="9"/>
  <c r="H54" i="9"/>
  <c r="I54" i="9"/>
  <c r="B55" i="9"/>
  <c r="C55" i="9"/>
  <c r="D55" i="9"/>
  <c r="E55" i="9"/>
  <c r="F55" i="9"/>
  <c r="G55" i="9"/>
  <c r="H55" i="9"/>
  <c r="I55" i="9"/>
  <c r="B56" i="9"/>
  <c r="C56" i="9"/>
  <c r="D56" i="9"/>
  <c r="E56" i="9"/>
  <c r="F56" i="9"/>
  <c r="G56" i="9"/>
  <c r="H56" i="9"/>
  <c r="I56" i="9"/>
  <c r="B57" i="9"/>
  <c r="C57" i="9"/>
  <c r="D57" i="9"/>
  <c r="E57" i="9"/>
  <c r="F57" i="9"/>
  <c r="G57" i="9"/>
  <c r="H57" i="9"/>
  <c r="I57" i="9"/>
  <c r="B58" i="9"/>
  <c r="C58" i="9"/>
  <c r="D58" i="9"/>
  <c r="E58" i="9"/>
  <c r="F58" i="9"/>
  <c r="G58" i="9"/>
  <c r="H58" i="9"/>
  <c r="I58" i="9"/>
  <c r="B59" i="9"/>
  <c r="C59" i="9"/>
  <c r="D59" i="9"/>
  <c r="E59" i="9"/>
  <c r="F59" i="9"/>
  <c r="G59" i="9"/>
  <c r="H59" i="9"/>
  <c r="I59" i="9"/>
  <c r="B60" i="9"/>
  <c r="C60" i="9"/>
  <c r="D60" i="9"/>
  <c r="E60" i="9"/>
  <c r="F60" i="9"/>
  <c r="G60" i="9"/>
  <c r="H60" i="9"/>
  <c r="I60" i="9"/>
  <c r="B61" i="9"/>
  <c r="C61" i="9"/>
  <c r="D61" i="9"/>
  <c r="E61" i="9"/>
  <c r="F61" i="9"/>
  <c r="G61" i="9"/>
  <c r="H61" i="9"/>
  <c r="I61" i="9"/>
  <c r="B62" i="9"/>
  <c r="C62" i="9"/>
  <c r="D62" i="9"/>
  <c r="E62" i="9"/>
  <c r="F62" i="9"/>
  <c r="G62" i="9"/>
  <c r="H62" i="9"/>
  <c r="I62" i="9"/>
  <c r="B63" i="9"/>
  <c r="C63" i="9"/>
  <c r="D63" i="9"/>
  <c r="E63" i="9"/>
  <c r="F63" i="9"/>
  <c r="G63" i="9"/>
  <c r="H63" i="9"/>
  <c r="I63" i="9"/>
  <c r="B64" i="9"/>
  <c r="C64" i="9"/>
  <c r="D64" i="9"/>
  <c r="E64" i="9"/>
  <c r="F64" i="9"/>
  <c r="G64" i="9"/>
  <c r="H64" i="9"/>
  <c r="I64" i="9"/>
  <c r="B65" i="9"/>
  <c r="C65" i="9"/>
  <c r="D65" i="9"/>
  <c r="E65" i="9"/>
  <c r="F65" i="9"/>
  <c r="G65" i="9"/>
  <c r="H65" i="9"/>
  <c r="I65" i="9"/>
  <c r="B66" i="9"/>
  <c r="C66" i="9"/>
  <c r="D66" i="9"/>
  <c r="E66" i="9"/>
  <c r="F66" i="9"/>
  <c r="G66" i="9"/>
  <c r="H66" i="9"/>
  <c r="I66" i="9"/>
  <c r="B67" i="9"/>
  <c r="C67" i="9"/>
  <c r="D67" i="9"/>
  <c r="E67" i="9"/>
  <c r="F67" i="9"/>
  <c r="G67" i="9"/>
  <c r="H67" i="9"/>
  <c r="I67" i="9"/>
  <c r="B68" i="9"/>
  <c r="C68" i="9"/>
  <c r="D68" i="9"/>
  <c r="E68" i="9"/>
  <c r="F68" i="9"/>
  <c r="G68" i="9"/>
  <c r="H68" i="9"/>
  <c r="I68" i="9"/>
  <c r="B69" i="9"/>
  <c r="C69" i="9"/>
  <c r="D69" i="9"/>
  <c r="E69" i="9"/>
  <c r="F69" i="9"/>
  <c r="G69" i="9"/>
  <c r="H69" i="9"/>
  <c r="I69" i="9"/>
  <c r="B70" i="9"/>
  <c r="C70" i="9"/>
  <c r="D70" i="9"/>
  <c r="E70" i="9"/>
  <c r="F70" i="9"/>
  <c r="G70" i="9"/>
  <c r="H70" i="9"/>
  <c r="I70" i="9"/>
  <c r="B71" i="9"/>
  <c r="C71" i="9"/>
  <c r="D71" i="9"/>
  <c r="E71" i="9"/>
  <c r="F71" i="9"/>
  <c r="G71" i="9"/>
  <c r="H71" i="9"/>
  <c r="I71" i="9"/>
  <c r="B72" i="9"/>
  <c r="C72" i="9"/>
  <c r="D72" i="9"/>
  <c r="E72" i="9"/>
  <c r="F72" i="9"/>
  <c r="G72" i="9"/>
  <c r="H72" i="9"/>
  <c r="I72" i="9"/>
  <c r="B73" i="9"/>
  <c r="C73" i="9"/>
  <c r="D73" i="9"/>
  <c r="E73" i="9"/>
  <c r="F73" i="9"/>
  <c r="G73" i="9"/>
  <c r="H73" i="9"/>
  <c r="I73" i="9"/>
  <c r="B74" i="9"/>
  <c r="C74" i="9"/>
  <c r="D74" i="9"/>
  <c r="E74" i="9"/>
  <c r="F74" i="9"/>
  <c r="G74" i="9"/>
  <c r="H74" i="9"/>
  <c r="I74" i="9"/>
  <c r="B75" i="9"/>
  <c r="C75" i="9"/>
  <c r="D75" i="9"/>
  <c r="E75" i="9"/>
  <c r="F75" i="9"/>
  <c r="G75" i="9"/>
  <c r="H75" i="9"/>
  <c r="I75" i="9"/>
  <c r="B76" i="9"/>
  <c r="C76" i="9"/>
  <c r="D76" i="9"/>
  <c r="E76" i="9"/>
  <c r="F76" i="9"/>
  <c r="G76" i="9"/>
  <c r="H76" i="9"/>
  <c r="I76" i="9"/>
  <c r="B77" i="9"/>
  <c r="C77" i="9"/>
  <c r="D77" i="9"/>
  <c r="E77" i="9"/>
  <c r="F77" i="9"/>
  <c r="G77" i="9"/>
  <c r="H77" i="9"/>
  <c r="I77" i="9"/>
  <c r="B78" i="9"/>
  <c r="C78" i="9"/>
  <c r="D78" i="9"/>
  <c r="E78" i="9"/>
  <c r="F78" i="9"/>
  <c r="G78" i="9"/>
  <c r="H78" i="9"/>
  <c r="I78" i="9"/>
  <c r="B79" i="9"/>
  <c r="C79" i="9"/>
  <c r="D79" i="9"/>
  <c r="E79" i="9"/>
  <c r="F79" i="9"/>
  <c r="G79" i="9"/>
  <c r="H79" i="9"/>
  <c r="I79" i="9"/>
  <c r="B80" i="9"/>
  <c r="C80" i="9"/>
  <c r="D80" i="9"/>
  <c r="E80" i="9"/>
  <c r="F80" i="9"/>
  <c r="G80" i="9"/>
  <c r="H80" i="9"/>
  <c r="I80" i="9"/>
  <c r="B81" i="9"/>
  <c r="C81" i="9"/>
  <c r="D81" i="9"/>
  <c r="E81" i="9"/>
  <c r="F81" i="9"/>
  <c r="G81" i="9"/>
  <c r="H81" i="9"/>
  <c r="I81" i="9"/>
  <c r="B82" i="9"/>
  <c r="C82" i="9"/>
  <c r="D82" i="9"/>
  <c r="E82" i="9"/>
  <c r="F82" i="9"/>
  <c r="G82" i="9"/>
  <c r="H82" i="9"/>
  <c r="I82" i="9"/>
  <c r="B83" i="9"/>
  <c r="C83" i="9"/>
  <c r="D83" i="9"/>
  <c r="E83" i="9"/>
  <c r="F83" i="9"/>
  <c r="G83" i="9"/>
  <c r="H83" i="9"/>
  <c r="I83" i="9"/>
  <c r="B84" i="9"/>
  <c r="C84" i="9"/>
  <c r="D84" i="9"/>
  <c r="E84" i="9"/>
  <c r="F84" i="9"/>
  <c r="G84" i="9"/>
  <c r="H84" i="9"/>
  <c r="I84" i="9"/>
  <c r="B85" i="9"/>
  <c r="C85" i="9"/>
  <c r="D85" i="9"/>
  <c r="E85" i="9"/>
  <c r="F85" i="9"/>
  <c r="G85" i="9"/>
  <c r="H85" i="9"/>
  <c r="I85" i="9"/>
  <c r="B86" i="9"/>
  <c r="C86" i="9"/>
  <c r="D86" i="9"/>
  <c r="E86" i="9"/>
  <c r="F86" i="9"/>
  <c r="G86" i="9"/>
  <c r="H86" i="9"/>
  <c r="I86" i="9"/>
  <c r="B87" i="9"/>
  <c r="C87" i="9"/>
  <c r="D87" i="9"/>
  <c r="E87" i="9"/>
  <c r="F87" i="9"/>
  <c r="G87" i="9"/>
  <c r="H87" i="9"/>
  <c r="I87" i="9"/>
  <c r="B88" i="9"/>
  <c r="C88" i="9"/>
  <c r="D88" i="9"/>
  <c r="E88" i="9"/>
  <c r="F88" i="9"/>
  <c r="G88" i="9"/>
  <c r="H88" i="9"/>
  <c r="I88" i="9"/>
  <c r="B89" i="9"/>
  <c r="C89" i="9"/>
  <c r="D89" i="9"/>
  <c r="E89" i="9"/>
  <c r="F89" i="9"/>
  <c r="G89" i="9"/>
  <c r="H89" i="9"/>
  <c r="I89" i="9"/>
  <c r="B90" i="9"/>
  <c r="C90" i="9"/>
  <c r="D90" i="9"/>
  <c r="E90" i="9"/>
  <c r="F90" i="9"/>
  <c r="G90" i="9"/>
  <c r="H90" i="9"/>
  <c r="I90" i="9"/>
  <c r="B91" i="9"/>
  <c r="C91" i="9"/>
  <c r="D91" i="9"/>
  <c r="E91" i="9"/>
  <c r="F91" i="9"/>
  <c r="G91" i="9"/>
  <c r="H91" i="9"/>
  <c r="I91" i="9"/>
  <c r="B92" i="9"/>
  <c r="C92" i="9"/>
  <c r="D92" i="9"/>
  <c r="E92" i="9"/>
  <c r="F92" i="9"/>
  <c r="G92" i="9"/>
  <c r="H92" i="9"/>
  <c r="I92" i="9"/>
  <c r="B93" i="9"/>
  <c r="C93" i="9"/>
  <c r="D93" i="9"/>
  <c r="E93" i="9"/>
  <c r="F93" i="9"/>
  <c r="G93" i="9"/>
  <c r="H93" i="9"/>
  <c r="I93" i="9"/>
  <c r="B94" i="9"/>
  <c r="C94" i="9"/>
  <c r="D94" i="9"/>
  <c r="E94" i="9"/>
  <c r="F94" i="9"/>
  <c r="G94" i="9"/>
  <c r="H94" i="9"/>
  <c r="I94" i="9"/>
  <c r="B95" i="9"/>
  <c r="C95" i="9"/>
  <c r="D95" i="9"/>
  <c r="E95" i="9"/>
  <c r="F95" i="9"/>
  <c r="G95" i="9"/>
  <c r="H95" i="9"/>
  <c r="I95" i="9"/>
  <c r="B96" i="9"/>
  <c r="C96" i="9"/>
  <c r="D96" i="9"/>
  <c r="E96" i="9"/>
  <c r="F96" i="9"/>
  <c r="G96" i="9"/>
  <c r="H96" i="9"/>
  <c r="I96" i="9"/>
  <c r="B97" i="9"/>
  <c r="C97" i="9"/>
  <c r="D97" i="9"/>
  <c r="E97" i="9"/>
  <c r="F97" i="9"/>
  <c r="G97" i="9"/>
  <c r="H97" i="9"/>
  <c r="I97" i="9"/>
  <c r="B98" i="9"/>
  <c r="C98" i="9"/>
  <c r="D98" i="9"/>
  <c r="E98" i="9"/>
  <c r="F98" i="9"/>
  <c r="G98" i="9"/>
  <c r="H98" i="9"/>
  <c r="I98" i="9"/>
  <c r="B99" i="9"/>
  <c r="C99" i="9"/>
  <c r="D99" i="9"/>
  <c r="E99" i="9"/>
  <c r="F99" i="9"/>
  <c r="G99" i="9"/>
  <c r="H99" i="9"/>
  <c r="I99" i="9"/>
  <c r="B100" i="9"/>
  <c r="C100" i="9"/>
  <c r="D100" i="9"/>
  <c r="E100" i="9"/>
  <c r="F100" i="9"/>
  <c r="G100" i="9"/>
  <c r="H100" i="9"/>
  <c r="I100" i="9"/>
  <c r="B101" i="9"/>
  <c r="C101" i="9"/>
  <c r="D101" i="9"/>
  <c r="E101" i="9"/>
  <c r="F101" i="9"/>
  <c r="G101" i="9"/>
  <c r="H101" i="9"/>
  <c r="I101" i="9"/>
  <c r="B102" i="9"/>
  <c r="C102" i="9"/>
  <c r="D102" i="9"/>
  <c r="E102" i="9"/>
  <c r="F102" i="9"/>
  <c r="G102" i="9"/>
  <c r="H102" i="9"/>
  <c r="I102" i="9"/>
  <c r="B103" i="9"/>
  <c r="C103" i="9"/>
  <c r="D103" i="9"/>
  <c r="E103" i="9"/>
  <c r="F103" i="9"/>
  <c r="G103" i="9"/>
  <c r="H103" i="9"/>
  <c r="I103" i="9"/>
  <c r="B104" i="9"/>
  <c r="C104" i="9"/>
  <c r="D104" i="9"/>
  <c r="E104" i="9"/>
  <c r="F104" i="9"/>
  <c r="G104" i="9"/>
  <c r="H104" i="9"/>
  <c r="I104" i="9"/>
  <c r="B105" i="9"/>
  <c r="C105" i="9"/>
  <c r="D105" i="9"/>
  <c r="E105" i="9"/>
  <c r="F105" i="9"/>
  <c r="G105" i="9"/>
  <c r="H105" i="9"/>
  <c r="I105" i="9"/>
  <c r="B106" i="9"/>
  <c r="C106" i="9"/>
  <c r="D106" i="9"/>
  <c r="E106" i="9"/>
  <c r="F106" i="9"/>
  <c r="G106" i="9"/>
  <c r="H106" i="9"/>
  <c r="I106" i="9"/>
  <c r="B107" i="9"/>
  <c r="C107" i="9"/>
  <c r="D107" i="9"/>
  <c r="E107" i="9"/>
  <c r="F107" i="9"/>
  <c r="G107" i="9"/>
  <c r="H107" i="9"/>
  <c r="I107" i="9"/>
  <c r="B108" i="9"/>
  <c r="C108" i="9"/>
  <c r="D108" i="9"/>
  <c r="E108" i="9"/>
  <c r="F108" i="9"/>
  <c r="G108" i="9"/>
  <c r="H108" i="9"/>
  <c r="I108" i="9"/>
  <c r="B109" i="9"/>
  <c r="C109" i="9"/>
  <c r="D109" i="9"/>
  <c r="E109" i="9"/>
  <c r="F109" i="9"/>
  <c r="G109" i="9"/>
  <c r="H109" i="9"/>
  <c r="I109" i="9"/>
  <c r="B110" i="9"/>
  <c r="C110" i="9"/>
  <c r="D110" i="9"/>
  <c r="E110" i="9"/>
  <c r="F110" i="9"/>
  <c r="G110" i="9"/>
  <c r="H110" i="9"/>
  <c r="I110" i="9"/>
  <c r="B111" i="9"/>
  <c r="C111" i="9"/>
  <c r="D111" i="9"/>
  <c r="E111" i="9"/>
  <c r="F111" i="9"/>
  <c r="G111" i="9"/>
  <c r="H111" i="9"/>
  <c r="I111" i="9"/>
  <c r="B112" i="9"/>
  <c r="C112" i="9"/>
  <c r="D112" i="9"/>
  <c r="E112" i="9"/>
  <c r="F112" i="9"/>
  <c r="G112" i="9"/>
  <c r="H112" i="9"/>
  <c r="I112" i="9"/>
  <c r="B113" i="9"/>
  <c r="C113" i="9"/>
  <c r="D113" i="9"/>
  <c r="E113" i="9"/>
  <c r="F113" i="9"/>
  <c r="G113" i="9"/>
  <c r="H113" i="9"/>
  <c r="I113" i="9"/>
  <c r="B114" i="9"/>
  <c r="C114" i="9"/>
  <c r="D114" i="9"/>
  <c r="E114" i="9"/>
  <c r="F114" i="9"/>
  <c r="G114" i="9"/>
  <c r="H114" i="9"/>
  <c r="I114" i="9"/>
  <c r="B115" i="9"/>
  <c r="C115" i="9"/>
  <c r="D115" i="9"/>
  <c r="E115" i="9"/>
  <c r="F115" i="9"/>
  <c r="G115" i="9"/>
  <c r="H115" i="9"/>
  <c r="I115" i="9"/>
  <c r="B116" i="9"/>
  <c r="C116" i="9"/>
  <c r="D116" i="9"/>
  <c r="E116" i="9"/>
  <c r="F116" i="9"/>
  <c r="G116" i="9"/>
  <c r="H116" i="9"/>
  <c r="I116" i="9"/>
  <c r="B117" i="9"/>
  <c r="C117" i="9"/>
  <c r="D117" i="9"/>
  <c r="E117" i="9"/>
  <c r="F117" i="9"/>
  <c r="G117" i="9"/>
  <c r="H117" i="9"/>
  <c r="I117" i="9"/>
  <c r="B118" i="9"/>
  <c r="C118" i="9"/>
  <c r="D118" i="9"/>
  <c r="E118" i="9"/>
  <c r="F118" i="9"/>
  <c r="G118" i="9"/>
  <c r="H118" i="9"/>
  <c r="I118" i="9"/>
  <c r="B119" i="9"/>
  <c r="C119" i="9"/>
  <c r="D119" i="9"/>
  <c r="E119" i="9"/>
  <c r="F119" i="9"/>
  <c r="G119" i="9"/>
  <c r="H119" i="9"/>
  <c r="I119" i="9"/>
  <c r="B120" i="9"/>
  <c r="C120" i="9"/>
  <c r="D120" i="9"/>
  <c r="E120" i="9"/>
  <c r="F120" i="9"/>
  <c r="G120" i="9"/>
  <c r="H120" i="9"/>
  <c r="I120" i="9"/>
  <c r="B121" i="9"/>
  <c r="C121" i="9"/>
  <c r="D121" i="9"/>
  <c r="E121" i="9"/>
  <c r="F121" i="9"/>
  <c r="G121" i="9"/>
  <c r="H121" i="9"/>
  <c r="I121" i="9"/>
  <c r="B122" i="9"/>
  <c r="C122" i="9"/>
  <c r="D122" i="9"/>
  <c r="E122" i="9"/>
  <c r="F122" i="9"/>
  <c r="G122" i="9"/>
  <c r="H122" i="9"/>
  <c r="I122" i="9"/>
  <c r="B123" i="9"/>
  <c r="C123" i="9"/>
  <c r="D123" i="9"/>
  <c r="E123" i="9"/>
  <c r="F123" i="9"/>
  <c r="G123" i="9"/>
  <c r="H123" i="9"/>
  <c r="I123" i="9"/>
  <c r="B124" i="9"/>
  <c r="C124" i="9"/>
  <c r="D124" i="9"/>
  <c r="E124" i="9"/>
  <c r="F124" i="9"/>
  <c r="G124" i="9"/>
  <c r="H124" i="9"/>
  <c r="I124" i="9"/>
  <c r="B125" i="9"/>
  <c r="C125" i="9"/>
  <c r="D125" i="9"/>
  <c r="E125" i="9"/>
  <c r="F125" i="9"/>
  <c r="G125" i="9"/>
  <c r="H125" i="9"/>
  <c r="I125" i="9"/>
  <c r="B126" i="9"/>
  <c r="C126" i="9"/>
  <c r="D126" i="9"/>
  <c r="E126" i="9"/>
  <c r="F126" i="9"/>
  <c r="G126" i="9"/>
  <c r="H126" i="9"/>
  <c r="I126" i="9"/>
  <c r="B127" i="9"/>
  <c r="C127" i="9"/>
  <c r="D127" i="9"/>
  <c r="E127" i="9"/>
  <c r="F127" i="9"/>
  <c r="G127" i="9"/>
  <c r="H127" i="9"/>
  <c r="I127" i="9"/>
  <c r="B128" i="9"/>
  <c r="C128" i="9"/>
  <c r="D128" i="9"/>
  <c r="E128" i="9"/>
  <c r="F128" i="9"/>
  <c r="G128" i="9"/>
  <c r="H128" i="9"/>
  <c r="I128" i="9"/>
  <c r="B129" i="9"/>
  <c r="C129" i="9"/>
  <c r="D129" i="9"/>
  <c r="E129" i="9"/>
  <c r="F129" i="9"/>
  <c r="G129" i="9"/>
  <c r="H129" i="9"/>
  <c r="I129" i="9"/>
  <c r="B130" i="9"/>
  <c r="C130" i="9"/>
  <c r="D130" i="9"/>
  <c r="E130" i="9"/>
  <c r="F130" i="9"/>
  <c r="G130" i="9"/>
  <c r="H130" i="9"/>
  <c r="I130" i="9"/>
  <c r="B131" i="9"/>
  <c r="C131" i="9"/>
  <c r="D131" i="9"/>
  <c r="E131" i="9"/>
  <c r="F131" i="9"/>
  <c r="G131" i="9"/>
  <c r="H131" i="9"/>
  <c r="I131" i="9"/>
  <c r="B132" i="9"/>
  <c r="C132" i="9"/>
  <c r="D132" i="9"/>
  <c r="E132" i="9"/>
  <c r="F132" i="9"/>
  <c r="G132" i="9"/>
  <c r="H132" i="9"/>
  <c r="I132" i="9"/>
  <c r="B133" i="9"/>
  <c r="C133" i="9"/>
  <c r="D133" i="9"/>
  <c r="E133" i="9"/>
  <c r="F133" i="9"/>
  <c r="G133" i="9"/>
  <c r="H133" i="9"/>
  <c r="I133" i="9"/>
  <c r="B134" i="9"/>
  <c r="C134" i="9"/>
  <c r="D134" i="9"/>
  <c r="E134" i="9"/>
  <c r="F134" i="9"/>
  <c r="G134" i="9"/>
  <c r="H134" i="9"/>
  <c r="I134" i="9"/>
  <c r="B135" i="9"/>
  <c r="C135" i="9"/>
  <c r="D135" i="9"/>
  <c r="E135" i="9"/>
  <c r="F135" i="9"/>
  <c r="G135" i="9"/>
  <c r="H135" i="9"/>
  <c r="I135" i="9"/>
  <c r="B136" i="9"/>
  <c r="C136" i="9"/>
  <c r="D136" i="9"/>
  <c r="E136" i="9"/>
  <c r="F136" i="9"/>
  <c r="G136" i="9"/>
  <c r="H136" i="9"/>
  <c r="I136" i="9"/>
  <c r="B137" i="9"/>
  <c r="C137" i="9"/>
  <c r="D137" i="9"/>
  <c r="E137" i="9"/>
  <c r="F137" i="9"/>
  <c r="G137" i="9"/>
  <c r="H137" i="9"/>
  <c r="I137" i="9"/>
  <c r="B138" i="9"/>
  <c r="C138" i="9"/>
  <c r="D138" i="9"/>
  <c r="E138" i="9"/>
  <c r="F138" i="9"/>
  <c r="G138" i="9"/>
  <c r="H138" i="9"/>
  <c r="I138" i="9"/>
  <c r="B139" i="9"/>
  <c r="C139" i="9"/>
  <c r="D139" i="9"/>
  <c r="E139" i="9"/>
  <c r="F139" i="9"/>
  <c r="G139" i="9"/>
  <c r="H139" i="9"/>
  <c r="I139" i="9"/>
  <c r="B140" i="9"/>
  <c r="C140" i="9"/>
  <c r="D140" i="9"/>
  <c r="E140" i="9"/>
  <c r="F140" i="9"/>
  <c r="G140" i="9"/>
  <c r="H140" i="9"/>
  <c r="I140" i="9"/>
  <c r="B141" i="9"/>
  <c r="C141" i="9"/>
  <c r="D141" i="9"/>
  <c r="E141" i="9"/>
  <c r="F141" i="9"/>
  <c r="G141" i="9"/>
  <c r="H141" i="9"/>
  <c r="I141" i="9"/>
  <c r="B142" i="9"/>
  <c r="C142" i="9"/>
  <c r="D142" i="9"/>
  <c r="E142" i="9"/>
  <c r="F142" i="9"/>
  <c r="G142" i="9"/>
  <c r="H142" i="9"/>
  <c r="I142" i="9"/>
  <c r="B143" i="9"/>
  <c r="C143" i="9"/>
  <c r="D143" i="9"/>
  <c r="E143" i="9"/>
  <c r="F143" i="9"/>
  <c r="G143" i="9"/>
  <c r="H143" i="9"/>
  <c r="I143" i="9"/>
  <c r="B144" i="9"/>
  <c r="C144" i="9"/>
  <c r="D144" i="9"/>
  <c r="E144" i="9"/>
  <c r="F144" i="9"/>
  <c r="G144" i="9"/>
  <c r="H144" i="9"/>
  <c r="I144" i="9"/>
  <c r="B145" i="9"/>
  <c r="C145" i="9"/>
  <c r="D145" i="9"/>
  <c r="E145" i="9"/>
  <c r="F145" i="9"/>
  <c r="G145" i="9"/>
  <c r="H145" i="9"/>
  <c r="I145" i="9"/>
  <c r="B146" i="9"/>
  <c r="C146" i="9"/>
  <c r="D146" i="9"/>
  <c r="E146" i="9"/>
  <c r="F146" i="9"/>
  <c r="G146" i="9"/>
  <c r="H146" i="9"/>
  <c r="I146" i="9"/>
  <c r="B147" i="9"/>
  <c r="C147" i="9"/>
  <c r="D147" i="9"/>
  <c r="E147" i="9"/>
  <c r="F147" i="9"/>
  <c r="G147" i="9"/>
  <c r="H147" i="9"/>
  <c r="I147" i="9"/>
  <c r="B148" i="9"/>
  <c r="C148" i="9"/>
  <c r="D148" i="9"/>
  <c r="E148" i="9"/>
  <c r="F148" i="9"/>
  <c r="G148" i="9"/>
  <c r="H148" i="9"/>
  <c r="I148" i="9"/>
  <c r="B149" i="9"/>
  <c r="C149" i="9"/>
  <c r="D149" i="9"/>
  <c r="E149" i="9"/>
  <c r="F149" i="9"/>
  <c r="G149" i="9"/>
  <c r="H149" i="9"/>
  <c r="I149" i="9"/>
  <c r="B150" i="9"/>
  <c r="C150" i="9"/>
  <c r="D150" i="9"/>
  <c r="E150" i="9"/>
  <c r="F150" i="9"/>
  <c r="G150" i="9"/>
  <c r="H150" i="9"/>
  <c r="I150" i="9"/>
  <c r="B151" i="9"/>
  <c r="C151" i="9"/>
  <c r="D151" i="9"/>
  <c r="E151" i="9"/>
  <c r="F151" i="9"/>
  <c r="G151" i="9"/>
  <c r="H151" i="9"/>
  <c r="I151" i="9"/>
  <c r="B152" i="9"/>
  <c r="C152" i="9"/>
  <c r="D152" i="9"/>
  <c r="E152" i="9"/>
  <c r="F152" i="9"/>
  <c r="G152" i="9"/>
  <c r="H152" i="9"/>
  <c r="I152" i="9"/>
  <c r="B153" i="9"/>
  <c r="C153" i="9"/>
  <c r="D153" i="9"/>
  <c r="E153" i="9"/>
  <c r="F153" i="9"/>
  <c r="G153" i="9"/>
  <c r="H153" i="9"/>
  <c r="I153" i="9"/>
  <c r="B154" i="9"/>
  <c r="C154" i="9"/>
  <c r="D154" i="9"/>
  <c r="E154" i="9"/>
  <c r="F154" i="9"/>
  <c r="G154" i="9"/>
  <c r="H154" i="9"/>
  <c r="I154" i="9"/>
  <c r="B155" i="9"/>
  <c r="C155" i="9"/>
  <c r="D155" i="9"/>
  <c r="E155" i="9"/>
  <c r="F155" i="9"/>
  <c r="G155" i="9"/>
  <c r="H155" i="9"/>
  <c r="I155" i="9"/>
  <c r="B156" i="9"/>
  <c r="C156" i="9"/>
  <c r="D156" i="9"/>
  <c r="E156" i="9"/>
  <c r="F156" i="9"/>
  <c r="G156" i="9"/>
  <c r="H156" i="9"/>
  <c r="I156" i="9"/>
  <c r="B157" i="9"/>
  <c r="C157" i="9"/>
  <c r="D157" i="9"/>
  <c r="E157" i="9"/>
  <c r="F157" i="9"/>
  <c r="G157" i="9"/>
  <c r="H157" i="9"/>
  <c r="I157" i="9"/>
  <c r="B158" i="9"/>
  <c r="C158" i="9"/>
  <c r="D158" i="9"/>
  <c r="E158" i="9"/>
  <c r="F158" i="9"/>
  <c r="G158" i="9"/>
  <c r="H158" i="9"/>
  <c r="I158" i="9"/>
  <c r="B159" i="9"/>
  <c r="C159" i="9"/>
  <c r="D159" i="9"/>
  <c r="E159" i="9"/>
  <c r="F159" i="9"/>
  <c r="G159" i="9"/>
  <c r="H159" i="9"/>
  <c r="I159" i="9"/>
  <c r="B160" i="9"/>
  <c r="C160" i="9"/>
  <c r="D160" i="9"/>
  <c r="E160" i="9"/>
  <c r="F160" i="9"/>
  <c r="G160" i="9"/>
  <c r="H160" i="9"/>
  <c r="I160" i="9"/>
  <c r="B161" i="9"/>
  <c r="C161" i="9"/>
  <c r="D161" i="9"/>
  <c r="E161" i="9"/>
  <c r="F161" i="9"/>
  <c r="G161" i="9"/>
  <c r="H161" i="9"/>
  <c r="I161" i="9"/>
  <c r="B162" i="9"/>
  <c r="C162" i="9"/>
  <c r="D162" i="9"/>
  <c r="E162" i="9"/>
  <c r="F162" i="9"/>
  <c r="G162" i="9"/>
  <c r="H162" i="9"/>
  <c r="I162" i="9"/>
  <c r="B163" i="9"/>
  <c r="C163" i="9"/>
  <c r="D163" i="9"/>
  <c r="E163" i="9"/>
  <c r="F163" i="9"/>
  <c r="G163" i="9"/>
  <c r="H163" i="9"/>
  <c r="I163" i="9"/>
  <c r="B164" i="9"/>
  <c r="C164" i="9"/>
  <c r="D164" i="9"/>
  <c r="E164" i="9"/>
  <c r="F164" i="9"/>
  <c r="G164" i="9"/>
  <c r="H164" i="9"/>
  <c r="I164" i="9"/>
  <c r="B165" i="9"/>
  <c r="C165" i="9"/>
  <c r="D165" i="9"/>
  <c r="E165" i="9"/>
  <c r="F165" i="9"/>
  <c r="G165" i="9"/>
  <c r="H165" i="9"/>
  <c r="I165" i="9"/>
  <c r="B166" i="9"/>
  <c r="C166" i="9"/>
  <c r="D166" i="9"/>
  <c r="E166" i="9"/>
  <c r="F166" i="9"/>
  <c r="G166" i="9"/>
  <c r="H166" i="9"/>
  <c r="I166" i="9"/>
  <c r="B167" i="9"/>
  <c r="C167" i="9"/>
  <c r="D167" i="9"/>
  <c r="E167" i="9"/>
  <c r="F167" i="9"/>
  <c r="G167" i="9"/>
  <c r="H167" i="9"/>
  <c r="I167" i="9"/>
  <c r="B168" i="9"/>
  <c r="C168" i="9"/>
  <c r="D168" i="9"/>
  <c r="E168" i="9"/>
  <c r="F168" i="9"/>
  <c r="G168" i="9"/>
  <c r="H168" i="9"/>
  <c r="I168" i="9"/>
  <c r="B169" i="9"/>
  <c r="C169" i="9"/>
  <c r="D169" i="9"/>
  <c r="E169" i="9"/>
  <c r="F169" i="9"/>
  <c r="G169" i="9"/>
  <c r="H169" i="9"/>
  <c r="I169" i="9"/>
  <c r="B170" i="9"/>
  <c r="C170" i="9"/>
  <c r="D170" i="9"/>
  <c r="E170" i="9"/>
  <c r="F170" i="9"/>
  <c r="G170" i="9"/>
  <c r="H170" i="9"/>
  <c r="I170" i="9"/>
  <c r="B171" i="9"/>
  <c r="C171" i="9"/>
  <c r="D171" i="9"/>
  <c r="E171" i="9"/>
  <c r="F171" i="9"/>
  <c r="G171" i="9"/>
  <c r="H171" i="9"/>
  <c r="I171" i="9"/>
  <c r="B172" i="9"/>
  <c r="C172" i="9"/>
  <c r="D172" i="9"/>
  <c r="E172" i="9"/>
  <c r="F172" i="9"/>
  <c r="G172" i="9"/>
  <c r="H172" i="9"/>
  <c r="I172" i="9"/>
  <c r="B173" i="9"/>
  <c r="C173" i="9"/>
  <c r="D173" i="9"/>
  <c r="E173" i="9"/>
  <c r="F173" i="9"/>
  <c r="G173" i="9"/>
  <c r="H173" i="9"/>
  <c r="I173" i="9"/>
  <c r="B174" i="9"/>
  <c r="C174" i="9"/>
  <c r="D174" i="9"/>
  <c r="E174" i="9"/>
  <c r="F174" i="9"/>
  <c r="G174" i="9"/>
  <c r="H174" i="9"/>
  <c r="I174" i="9"/>
  <c r="B175" i="9"/>
  <c r="C175" i="9"/>
  <c r="D175" i="9"/>
  <c r="E175" i="9"/>
  <c r="F175" i="9"/>
  <c r="G175" i="9"/>
  <c r="H175" i="9"/>
  <c r="I175" i="9"/>
  <c r="B176" i="9"/>
  <c r="C176" i="9"/>
  <c r="D176" i="9"/>
  <c r="E176" i="9"/>
  <c r="F176" i="9"/>
  <c r="G176" i="9"/>
  <c r="H176" i="9"/>
  <c r="I176" i="9"/>
  <c r="B177" i="9"/>
  <c r="C177" i="9"/>
  <c r="D177" i="9"/>
  <c r="E177" i="9"/>
  <c r="F177" i="9"/>
  <c r="G177" i="9"/>
  <c r="H177" i="9"/>
  <c r="I177" i="9"/>
  <c r="B178" i="9"/>
  <c r="C178" i="9"/>
  <c r="D178" i="9"/>
  <c r="E178" i="9"/>
  <c r="F178" i="9"/>
  <c r="G178" i="9"/>
  <c r="H178" i="9"/>
  <c r="I178" i="9"/>
  <c r="B179" i="9"/>
  <c r="C179" i="9"/>
  <c r="D179" i="9"/>
  <c r="E179" i="9"/>
  <c r="F179" i="9"/>
  <c r="G179" i="9"/>
  <c r="H179" i="9"/>
  <c r="I179" i="9"/>
  <c r="B180" i="9"/>
  <c r="C180" i="9"/>
  <c r="D180" i="9"/>
  <c r="E180" i="9"/>
  <c r="F180" i="9"/>
  <c r="G180" i="9"/>
  <c r="H180" i="9"/>
  <c r="I180" i="9"/>
  <c r="B181" i="9"/>
  <c r="C181" i="9"/>
  <c r="D181" i="9"/>
  <c r="E181" i="9"/>
  <c r="F181" i="9"/>
  <c r="G181" i="9"/>
  <c r="H181" i="9"/>
  <c r="I181" i="9"/>
  <c r="B182" i="9"/>
  <c r="C182" i="9"/>
  <c r="D182" i="9"/>
  <c r="E182" i="9"/>
  <c r="F182" i="9"/>
  <c r="G182" i="9"/>
  <c r="H182" i="9"/>
  <c r="I182" i="9"/>
  <c r="B183" i="9"/>
  <c r="C183" i="9"/>
  <c r="D183" i="9"/>
  <c r="E183" i="9"/>
  <c r="F183" i="9"/>
  <c r="G183" i="9"/>
  <c r="H183" i="9"/>
  <c r="I183" i="9"/>
  <c r="B184" i="9"/>
  <c r="C184" i="9"/>
  <c r="D184" i="9"/>
  <c r="E184" i="9"/>
  <c r="F184" i="9"/>
  <c r="G184" i="9"/>
  <c r="H184" i="9"/>
  <c r="I184" i="9"/>
  <c r="B185" i="9"/>
  <c r="C185" i="9"/>
  <c r="D185" i="9"/>
  <c r="E185" i="9"/>
  <c r="F185" i="9"/>
  <c r="G185" i="9"/>
  <c r="H185" i="9"/>
  <c r="I185" i="9"/>
  <c r="B186" i="9"/>
  <c r="C186" i="9"/>
  <c r="D186" i="9"/>
  <c r="E186" i="9"/>
  <c r="F186" i="9"/>
  <c r="G186" i="9"/>
  <c r="H186" i="9"/>
  <c r="I186" i="9"/>
  <c r="B187" i="9"/>
  <c r="C187" i="9"/>
  <c r="D187" i="9"/>
  <c r="E187" i="9"/>
  <c r="F187" i="9"/>
  <c r="G187" i="9"/>
  <c r="H187" i="9"/>
  <c r="I187" i="9"/>
  <c r="B188" i="9"/>
  <c r="C188" i="9"/>
  <c r="D188" i="9"/>
  <c r="E188" i="9"/>
  <c r="F188" i="9"/>
  <c r="G188" i="9"/>
  <c r="H188" i="9"/>
  <c r="I188" i="9"/>
  <c r="B189" i="9"/>
  <c r="C189" i="9"/>
  <c r="D189" i="9"/>
  <c r="E189" i="9"/>
  <c r="F189" i="9"/>
  <c r="G189" i="9"/>
  <c r="H189" i="9"/>
  <c r="I189" i="9"/>
  <c r="B190" i="9"/>
  <c r="C190" i="9"/>
  <c r="D190" i="9"/>
  <c r="E190" i="9"/>
  <c r="F190" i="9"/>
  <c r="G190" i="9"/>
  <c r="H190" i="9"/>
  <c r="I190" i="9"/>
  <c r="B191" i="9"/>
  <c r="C191" i="9"/>
  <c r="D191" i="9"/>
  <c r="E191" i="9"/>
  <c r="F191" i="9"/>
  <c r="G191" i="9"/>
  <c r="H191" i="9"/>
  <c r="I191" i="9"/>
  <c r="B192" i="9"/>
  <c r="C192" i="9"/>
  <c r="D192" i="9"/>
  <c r="E192" i="9"/>
  <c r="F192" i="9"/>
  <c r="G192" i="9"/>
  <c r="H192" i="9"/>
  <c r="I192" i="9"/>
  <c r="B193" i="9"/>
  <c r="C193" i="9"/>
  <c r="D193" i="9"/>
  <c r="E193" i="9"/>
  <c r="F193" i="9"/>
  <c r="G193" i="9"/>
  <c r="H193" i="9"/>
  <c r="I193" i="9"/>
  <c r="B194" i="9"/>
  <c r="C194" i="9"/>
  <c r="D194" i="9"/>
  <c r="E194" i="9"/>
  <c r="F194" i="9"/>
  <c r="G194" i="9"/>
  <c r="H194" i="9"/>
  <c r="I194" i="9"/>
  <c r="B195" i="9"/>
  <c r="C195" i="9"/>
  <c r="D195" i="9"/>
  <c r="E195" i="9"/>
  <c r="F195" i="9"/>
  <c r="G195" i="9"/>
  <c r="H195" i="9"/>
  <c r="I195" i="9"/>
  <c r="B196" i="9"/>
  <c r="C196" i="9"/>
  <c r="D196" i="9"/>
  <c r="E196" i="9"/>
  <c r="F196" i="9"/>
  <c r="G196" i="9"/>
  <c r="H196" i="9"/>
  <c r="I196" i="9"/>
  <c r="B197" i="9"/>
  <c r="C197" i="9"/>
  <c r="D197" i="9"/>
  <c r="E197" i="9"/>
  <c r="F197" i="9"/>
  <c r="G197" i="9"/>
  <c r="H197" i="9"/>
  <c r="I197" i="9"/>
  <c r="B198" i="9"/>
  <c r="C198" i="9"/>
  <c r="D198" i="9"/>
  <c r="E198" i="9"/>
  <c r="F198" i="9"/>
  <c r="G198" i="9"/>
  <c r="H198" i="9"/>
  <c r="I198" i="9"/>
  <c r="B199" i="9"/>
  <c r="C199" i="9"/>
  <c r="D199" i="9"/>
  <c r="E199" i="9"/>
  <c r="F199" i="9"/>
  <c r="G199" i="9"/>
  <c r="H199" i="9"/>
  <c r="I199" i="9"/>
  <c r="B200" i="9"/>
  <c r="C200" i="9"/>
  <c r="D200" i="9"/>
  <c r="E200" i="9"/>
  <c r="F200" i="9"/>
  <c r="G200" i="9"/>
  <c r="H200" i="9"/>
  <c r="I200" i="9"/>
  <c r="B201" i="9"/>
  <c r="C201" i="9"/>
  <c r="D201" i="9"/>
  <c r="E201" i="9"/>
  <c r="F201" i="9"/>
  <c r="G201" i="9"/>
  <c r="H201" i="9"/>
  <c r="I201" i="9"/>
  <c r="B202" i="9"/>
  <c r="C202" i="9"/>
  <c r="D202" i="9"/>
  <c r="E202" i="9"/>
  <c r="F202" i="9"/>
  <c r="G202" i="9"/>
  <c r="H202" i="9"/>
  <c r="I202" i="9"/>
  <c r="B203" i="9"/>
  <c r="C203" i="9"/>
  <c r="D203" i="9"/>
  <c r="E203" i="9"/>
  <c r="F203" i="9"/>
  <c r="G203" i="9"/>
  <c r="H203" i="9"/>
  <c r="I203" i="9"/>
  <c r="B204" i="9"/>
  <c r="C204" i="9"/>
  <c r="D204" i="9"/>
  <c r="E204" i="9"/>
  <c r="F204" i="9"/>
  <c r="G204" i="9"/>
  <c r="H204" i="9"/>
  <c r="I204" i="9"/>
  <c r="B205" i="9"/>
  <c r="C205" i="9"/>
  <c r="D205" i="9"/>
  <c r="E205" i="9"/>
  <c r="F205" i="9"/>
  <c r="G205" i="9"/>
  <c r="H205" i="9"/>
  <c r="I205" i="9"/>
  <c r="B206" i="9"/>
  <c r="C206" i="9"/>
  <c r="D206" i="9"/>
  <c r="E206" i="9"/>
  <c r="F206" i="9"/>
  <c r="G206" i="9"/>
  <c r="H206" i="9"/>
  <c r="I206" i="9"/>
  <c r="B207" i="9"/>
  <c r="C207" i="9"/>
  <c r="D207" i="9"/>
  <c r="E207" i="9"/>
  <c r="F207" i="9"/>
  <c r="G207" i="9"/>
  <c r="H207" i="9"/>
  <c r="I207" i="9"/>
  <c r="B208" i="9"/>
  <c r="C208" i="9"/>
  <c r="D208" i="9"/>
  <c r="E208" i="9"/>
  <c r="F208" i="9"/>
  <c r="G208" i="9"/>
  <c r="H208" i="9"/>
  <c r="I208" i="9"/>
  <c r="B209" i="9"/>
  <c r="C209" i="9"/>
  <c r="D209" i="9"/>
  <c r="E209" i="9"/>
  <c r="F209" i="9"/>
  <c r="G209" i="9"/>
  <c r="H209" i="9"/>
  <c r="I209" i="9"/>
  <c r="B210" i="9"/>
  <c r="C210" i="9"/>
  <c r="D210" i="9"/>
  <c r="E210" i="9"/>
  <c r="F210" i="9"/>
  <c r="G210" i="9"/>
  <c r="H210" i="9"/>
  <c r="I210" i="9"/>
  <c r="B211" i="9"/>
  <c r="C211" i="9"/>
  <c r="D211" i="9"/>
  <c r="E211" i="9"/>
  <c r="F211" i="9"/>
  <c r="G211" i="9"/>
  <c r="H211" i="9"/>
  <c r="I211" i="9"/>
  <c r="B212" i="9"/>
  <c r="C212" i="9"/>
  <c r="D212" i="9"/>
  <c r="E212" i="9"/>
  <c r="F212" i="9"/>
  <c r="G212" i="9"/>
  <c r="H212" i="9"/>
  <c r="I212" i="9"/>
  <c r="B213" i="9"/>
  <c r="C213" i="9"/>
  <c r="D213" i="9"/>
  <c r="E213" i="9"/>
  <c r="F213" i="9"/>
  <c r="G213" i="9"/>
  <c r="H213" i="9"/>
  <c r="I213" i="9"/>
  <c r="B214" i="9"/>
  <c r="C214" i="9"/>
  <c r="D214" i="9"/>
  <c r="E214" i="9"/>
  <c r="F214" i="9"/>
  <c r="G214" i="9"/>
  <c r="H214" i="9"/>
  <c r="I214" i="9"/>
  <c r="B215" i="9"/>
  <c r="C215" i="9"/>
  <c r="D215" i="9"/>
  <c r="E215" i="9"/>
  <c r="F215" i="9"/>
  <c r="G215" i="9"/>
  <c r="H215" i="9"/>
  <c r="I215" i="9"/>
  <c r="B216" i="9"/>
  <c r="C216" i="9"/>
  <c r="D216" i="9"/>
  <c r="E216" i="9"/>
  <c r="F216" i="9"/>
  <c r="G216" i="9"/>
  <c r="H216" i="9"/>
  <c r="I216" i="9"/>
  <c r="B217" i="9"/>
  <c r="C217" i="9"/>
  <c r="D217" i="9"/>
  <c r="E217" i="9"/>
  <c r="F217" i="9"/>
  <c r="G217" i="9"/>
  <c r="H217" i="9"/>
  <c r="I217" i="9"/>
  <c r="B218" i="9"/>
  <c r="C218" i="9"/>
  <c r="D218" i="9"/>
  <c r="E218" i="9"/>
  <c r="F218" i="9"/>
  <c r="G218" i="9"/>
  <c r="H218" i="9"/>
  <c r="I218" i="9"/>
  <c r="B219" i="9"/>
  <c r="C219" i="9"/>
  <c r="D219" i="9"/>
  <c r="E219" i="9"/>
  <c r="F219" i="9"/>
  <c r="G219" i="9"/>
  <c r="H219" i="9"/>
  <c r="I219" i="9"/>
  <c r="B220" i="9"/>
  <c r="C220" i="9"/>
  <c r="D220" i="9"/>
  <c r="E220" i="9"/>
  <c r="F220" i="9"/>
  <c r="G220" i="9"/>
  <c r="H220" i="9"/>
  <c r="I220" i="9"/>
  <c r="B221" i="9"/>
  <c r="C221" i="9"/>
  <c r="D221" i="9"/>
  <c r="E221" i="9"/>
  <c r="F221" i="9"/>
  <c r="G221" i="9"/>
  <c r="H221" i="9"/>
  <c r="I221" i="9"/>
  <c r="B222" i="9"/>
  <c r="C222" i="9"/>
  <c r="D222" i="9"/>
  <c r="E222" i="9"/>
  <c r="F222" i="9"/>
  <c r="G222" i="9"/>
  <c r="H222" i="9"/>
  <c r="I222" i="9"/>
  <c r="B223" i="9"/>
  <c r="C223" i="9"/>
  <c r="D223" i="9"/>
  <c r="E223" i="9"/>
  <c r="F223" i="9"/>
  <c r="G223" i="9"/>
  <c r="H223" i="9"/>
  <c r="I223" i="9"/>
  <c r="B224" i="9"/>
  <c r="C224" i="9"/>
  <c r="D224" i="9"/>
  <c r="E224" i="9"/>
  <c r="F224" i="9"/>
  <c r="G224" i="9"/>
  <c r="H224" i="9"/>
  <c r="I224" i="9"/>
  <c r="B225" i="9"/>
  <c r="C225" i="9"/>
  <c r="D225" i="9"/>
  <c r="E225" i="9"/>
  <c r="F225" i="9"/>
  <c r="G225" i="9"/>
  <c r="H225" i="9"/>
  <c r="I225" i="9"/>
  <c r="B226" i="9"/>
  <c r="C226" i="9"/>
  <c r="D226" i="9"/>
  <c r="E226" i="9"/>
  <c r="F226" i="9"/>
  <c r="G226" i="9"/>
  <c r="H226" i="9"/>
  <c r="I226" i="9"/>
  <c r="B227" i="9"/>
  <c r="C227" i="9"/>
  <c r="D227" i="9"/>
  <c r="E227" i="9"/>
  <c r="F227" i="9"/>
  <c r="G227" i="9"/>
  <c r="H227" i="9"/>
  <c r="I227" i="9"/>
  <c r="B228" i="9"/>
  <c r="C228" i="9"/>
  <c r="D228" i="9"/>
  <c r="E228" i="9"/>
  <c r="F228" i="9"/>
  <c r="G228" i="9"/>
  <c r="H228" i="9"/>
  <c r="I228" i="9"/>
  <c r="B229" i="9"/>
  <c r="C229" i="9"/>
  <c r="D229" i="9"/>
  <c r="E229" i="9"/>
  <c r="F229" i="9"/>
  <c r="G229" i="9"/>
  <c r="H229" i="9"/>
  <c r="I229" i="9"/>
  <c r="B230" i="9"/>
  <c r="C230" i="9"/>
  <c r="D230" i="9"/>
  <c r="E230" i="9"/>
  <c r="F230" i="9"/>
  <c r="G230" i="9"/>
  <c r="H230" i="9"/>
  <c r="I230" i="9"/>
  <c r="B231" i="9"/>
  <c r="C231" i="9"/>
  <c r="D231" i="9"/>
  <c r="E231" i="9"/>
  <c r="F231" i="9"/>
  <c r="G231" i="9"/>
  <c r="H231" i="9"/>
  <c r="I231" i="9"/>
  <c r="B232" i="9"/>
  <c r="C232" i="9"/>
  <c r="D232" i="9"/>
  <c r="E232" i="9"/>
  <c r="F232" i="9"/>
  <c r="G232" i="9"/>
  <c r="H232" i="9"/>
  <c r="I232" i="9"/>
  <c r="B233" i="9"/>
  <c r="C233" i="9"/>
  <c r="D233" i="9"/>
  <c r="E233" i="9"/>
  <c r="F233" i="9"/>
  <c r="G233" i="9"/>
  <c r="H233" i="9"/>
  <c r="I233" i="9"/>
  <c r="B234" i="9"/>
  <c r="C234" i="9"/>
  <c r="D234" i="9"/>
  <c r="E234" i="9"/>
  <c r="F234" i="9"/>
  <c r="G234" i="9"/>
  <c r="H234" i="9"/>
  <c r="I234" i="9"/>
  <c r="B235" i="9"/>
  <c r="C235" i="9"/>
  <c r="D235" i="9"/>
  <c r="E235" i="9"/>
  <c r="F235" i="9"/>
  <c r="G235" i="9"/>
  <c r="H235" i="9"/>
  <c r="I235" i="9"/>
  <c r="B236" i="9"/>
  <c r="C236" i="9"/>
  <c r="D236" i="9"/>
  <c r="E236" i="9"/>
  <c r="F236" i="9"/>
  <c r="G236" i="9"/>
  <c r="H236" i="9"/>
  <c r="I236" i="9"/>
  <c r="B237" i="9"/>
  <c r="C237" i="9"/>
  <c r="D237" i="9"/>
  <c r="E237" i="9"/>
  <c r="F237" i="9"/>
  <c r="G237" i="9"/>
  <c r="H237" i="9"/>
  <c r="I237" i="9"/>
  <c r="B238" i="9"/>
  <c r="C238" i="9"/>
  <c r="D238" i="9"/>
  <c r="E238" i="9"/>
  <c r="F238" i="9"/>
  <c r="G238" i="9"/>
  <c r="H238" i="9"/>
  <c r="I238" i="9"/>
  <c r="B239" i="9"/>
  <c r="C239" i="9"/>
  <c r="D239" i="9"/>
  <c r="E239" i="9"/>
  <c r="F239" i="9"/>
  <c r="G239" i="9"/>
  <c r="H239" i="9"/>
  <c r="I239" i="9"/>
  <c r="B240" i="9"/>
  <c r="C240" i="9"/>
  <c r="D240" i="9"/>
  <c r="E240" i="9"/>
  <c r="F240" i="9"/>
  <c r="G240" i="9"/>
  <c r="H240" i="9"/>
  <c r="I240" i="9"/>
  <c r="B241" i="9"/>
  <c r="C241" i="9"/>
  <c r="D241" i="9"/>
  <c r="E241" i="9"/>
  <c r="F241" i="9"/>
  <c r="G241" i="9"/>
  <c r="H241" i="9"/>
  <c r="I241" i="9"/>
  <c r="B242" i="9"/>
  <c r="C242" i="9"/>
  <c r="D242" i="9"/>
  <c r="E242" i="9"/>
  <c r="F242" i="9"/>
  <c r="G242" i="9"/>
  <c r="H242" i="9"/>
  <c r="I242" i="9"/>
  <c r="B243" i="9"/>
  <c r="C243" i="9"/>
  <c r="D243" i="9"/>
  <c r="E243" i="9"/>
  <c r="F243" i="9"/>
  <c r="G243" i="9"/>
  <c r="H243" i="9"/>
  <c r="I243" i="9"/>
  <c r="B244" i="9"/>
  <c r="C244" i="9"/>
  <c r="D244" i="9"/>
  <c r="E244" i="9"/>
  <c r="F244" i="9"/>
  <c r="G244" i="9"/>
  <c r="H244" i="9"/>
  <c r="I244" i="9"/>
  <c r="B245" i="9"/>
  <c r="C245" i="9"/>
  <c r="D245" i="9"/>
  <c r="E245" i="9"/>
  <c r="F245" i="9"/>
  <c r="G245" i="9"/>
  <c r="H245" i="9"/>
  <c r="I245" i="9"/>
  <c r="B246" i="9"/>
  <c r="C246" i="9"/>
  <c r="D246" i="9"/>
  <c r="E246" i="9"/>
  <c r="F246" i="9"/>
  <c r="G246" i="9"/>
  <c r="H246" i="9"/>
  <c r="I246" i="9"/>
  <c r="B247" i="9"/>
  <c r="C247" i="9"/>
  <c r="D247" i="9"/>
  <c r="E247" i="9"/>
  <c r="F247" i="9"/>
  <c r="G247" i="9"/>
  <c r="H247" i="9"/>
  <c r="I247" i="9"/>
  <c r="B248" i="9"/>
  <c r="C248" i="9"/>
  <c r="D248" i="9"/>
  <c r="E248" i="9"/>
  <c r="F248" i="9"/>
  <c r="G248" i="9"/>
  <c r="H248" i="9"/>
  <c r="I248" i="9"/>
  <c r="B249" i="9"/>
  <c r="C249" i="9"/>
  <c r="D249" i="9"/>
  <c r="E249" i="9"/>
  <c r="F249" i="9"/>
  <c r="G249" i="9"/>
  <c r="H249" i="9"/>
  <c r="I249" i="9"/>
  <c r="B250" i="9"/>
  <c r="C250" i="9"/>
  <c r="D250" i="9"/>
  <c r="E250" i="9"/>
  <c r="F250" i="9"/>
  <c r="G250" i="9"/>
  <c r="H250" i="9"/>
  <c r="I250" i="9"/>
  <c r="B251" i="9"/>
  <c r="C251" i="9"/>
  <c r="D251" i="9"/>
  <c r="E251" i="9"/>
  <c r="F251" i="9"/>
  <c r="G251" i="9"/>
  <c r="H251" i="9"/>
  <c r="I251" i="9"/>
  <c r="B252" i="9"/>
  <c r="C252" i="9"/>
  <c r="D252" i="9"/>
  <c r="E252" i="9"/>
  <c r="F252" i="9"/>
  <c r="G252" i="9"/>
  <c r="H252" i="9"/>
  <c r="I252" i="9"/>
  <c r="B253" i="9"/>
  <c r="C253" i="9"/>
  <c r="D253" i="9"/>
  <c r="E253" i="9"/>
  <c r="F253" i="9"/>
  <c r="G253" i="9"/>
  <c r="H253" i="9"/>
  <c r="I253" i="9"/>
  <c r="B254" i="9"/>
  <c r="C254" i="9"/>
  <c r="D254" i="9"/>
  <c r="E254" i="9"/>
  <c r="F254" i="9"/>
  <c r="G254" i="9"/>
  <c r="H254" i="9"/>
  <c r="I254" i="9"/>
  <c r="B255" i="9"/>
  <c r="C255" i="9"/>
  <c r="D255" i="9"/>
  <c r="E255" i="9"/>
  <c r="F255" i="9"/>
  <c r="G255" i="9"/>
  <c r="H255" i="9"/>
  <c r="I255" i="9"/>
  <c r="B256" i="9"/>
  <c r="C256" i="9"/>
  <c r="D256" i="9"/>
  <c r="E256" i="9"/>
  <c r="F256" i="9"/>
  <c r="G256" i="9"/>
  <c r="H256" i="9"/>
  <c r="I256" i="9"/>
  <c r="B257" i="9"/>
  <c r="C257" i="9"/>
  <c r="D257" i="9"/>
  <c r="E257" i="9"/>
  <c r="F257" i="9"/>
  <c r="G257" i="9"/>
  <c r="H257" i="9"/>
  <c r="I257" i="9"/>
  <c r="B258" i="9"/>
  <c r="C258" i="9"/>
  <c r="D258" i="9"/>
  <c r="E258" i="9"/>
  <c r="F258" i="9"/>
  <c r="G258" i="9"/>
  <c r="H258" i="9"/>
  <c r="I258" i="9"/>
  <c r="B259" i="9"/>
  <c r="C259" i="9"/>
  <c r="D259" i="9"/>
  <c r="E259" i="9"/>
  <c r="F259" i="9"/>
  <c r="G259" i="9"/>
  <c r="H259" i="9"/>
  <c r="I259" i="9"/>
  <c r="B260" i="9"/>
  <c r="C260" i="9"/>
  <c r="D260" i="9"/>
  <c r="E260" i="9"/>
  <c r="F260" i="9"/>
  <c r="G260" i="9"/>
  <c r="H260" i="9"/>
  <c r="I260" i="9"/>
  <c r="B261" i="9"/>
  <c r="C261" i="9"/>
  <c r="D261" i="9"/>
  <c r="E261" i="9"/>
  <c r="F261" i="9"/>
  <c r="G261" i="9"/>
  <c r="H261" i="9"/>
  <c r="I261" i="9"/>
  <c r="B262" i="9"/>
  <c r="C262" i="9"/>
  <c r="D262" i="9"/>
  <c r="E262" i="9"/>
  <c r="F262" i="9"/>
  <c r="G262" i="9"/>
  <c r="H262" i="9"/>
  <c r="I262" i="9"/>
  <c r="B263" i="9"/>
  <c r="C263" i="9"/>
  <c r="D263" i="9"/>
  <c r="E263" i="9"/>
  <c r="F263" i="9"/>
  <c r="G263" i="9"/>
  <c r="H263" i="9"/>
  <c r="I263" i="9"/>
  <c r="B264" i="9"/>
  <c r="C264" i="9"/>
  <c r="D264" i="9"/>
  <c r="E264" i="9"/>
  <c r="F264" i="9"/>
  <c r="G264" i="9"/>
  <c r="H264" i="9"/>
  <c r="I264" i="9"/>
  <c r="B265" i="9"/>
  <c r="C265" i="9"/>
  <c r="D265" i="9"/>
  <c r="E265" i="9"/>
  <c r="F265" i="9"/>
  <c r="G265" i="9"/>
  <c r="H265" i="9"/>
  <c r="I265" i="9"/>
  <c r="B266" i="9"/>
  <c r="C266" i="9"/>
  <c r="D266" i="9"/>
  <c r="E266" i="9"/>
  <c r="F266" i="9"/>
  <c r="G266" i="9"/>
  <c r="H266" i="9"/>
  <c r="I266" i="9"/>
  <c r="B267" i="9"/>
  <c r="C267" i="9"/>
  <c r="D267" i="9"/>
  <c r="E267" i="9"/>
  <c r="F267" i="9"/>
  <c r="G267" i="9"/>
  <c r="H267" i="9"/>
  <c r="I267" i="9"/>
  <c r="B268" i="9"/>
  <c r="C268" i="9"/>
  <c r="D268" i="9"/>
  <c r="E268" i="9"/>
  <c r="F268" i="9"/>
  <c r="G268" i="9"/>
  <c r="H268" i="9"/>
  <c r="I268" i="9"/>
  <c r="B269" i="9"/>
  <c r="C269" i="9"/>
  <c r="D269" i="9"/>
  <c r="E269" i="9"/>
  <c r="F269" i="9"/>
  <c r="G269" i="9"/>
  <c r="H269" i="9"/>
  <c r="I269" i="9"/>
  <c r="B270" i="9"/>
  <c r="C270" i="9"/>
  <c r="D270" i="9"/>
  <c r="E270" i="9"/>
  <c r="F270" i="9"/>
  <c r="G270" i="9"/>
  <c r="H270" i="9"/>
  <c r="I270" i="9"/>
  <c r="B271" i="9"/>
  <c r="C271" i="9"/>
  <c r="D271" i="9"/>
  <c r="E271" i="9"/>
  <c r="F271" i="9"/>
  <c r="G271" i="9"/>
  <c r="H271" i="9"/>
  <c r="I271" i="9"/>
  <c r="B272" i="9"/>
  <c r="C272" i="9"/>
  <c r="D272" i="9"/>
  <c r="E272" i="9"/>
  <c r="F272" i="9"/>
  <c r="G272" i="9"/>
  <c r="H272" i="9"/>
  <c r="I272" i="9"/>
  <c r="B273" i="9"/>
  <c r="C273" i="9"/>
  <c r="D273" i="9"/>
  <c r="E273" i="9"/>
  <c r="F273" i="9"/>
  <c r="G273" i="9"/>
  <c r="H273" i="9"/>
  <c r="I273" i="9"/>
  <c r="B274" i="9"/>
  <c r="C274" i="9"/>
  <c r="D274" i="9"/>
  <c r="E274" i="9"/>
  <c r="F274" i="9"/>
  <c r="G274" i="9"/>
  <c r="H274" i="9"/>
  <c r="I274" i="9"/>
  <c r="B275" i="9"/>
  <c r="C275" i="9"/>
  <c r="D275" i="9"/>
  <c r="E275" i="9"/>
  <c r="F275" i="9"/>
  <c r="G275" i="9"/>
  <c r="H275" i="9"/>
  <c r="I275" i="9"/>
  <c r="B276" i="9"/>
  <c r="C276" i="9"/>
  <c r="D276" i="9"/>
  <c r="E276" i="9"/>
  <c r="F276" i="9"/>
  <c r="G276" i="9"/>
  <c r="H276" i="9"/>
  <c r="I276" i="9"/>
  <c r="B277" i="9"/>
  <c r="C277" i="9"/>
  <c r="D277" i="9"/>
  <c r="E277" i="9"/>
  <c r="F277" i="9"/>
  <c r="G277" i="9"/>
  <c r="H277" i="9"/>
  <c r="I277" i="9"/>
  <c r="B278" i="9"/>
  <c r="C278" i="9"/>
  <c r="D278" i="9"/>
  <c r="E278" i="9"/>
  <c r="F278" i="9"/>
  <c r="G278" i="9"/>
  <c r="H278" i="9"/>
  <c r="I278" i="9"/>
  <c r="B279" i="9"/>
  <c r="C279" i="9"/>
  <c r="D279" i="9"/>
  <c r="E279" i="9"/>
  <c r="F279" i="9"/>
  <c r="G279" i="9"/>
  <c r="H279" i="9"/>
  <c r="I279" i="9"/>
  <c r="B280" i="9"/>
  <c r="C280" i="9"/>
  <c r="D280" i="9"/>
  <c r="E280" i="9"/>
  <c r="F280" i="9"/>
  <c r="G280" i="9"/>
  <c r="H280" i="9"/>
  <c r="I280" i="9"/>
  <c r="B281" i="9"/>
  <c r="C281" i="9"/>
  <c r="D281" i="9"/>
  <c r="E281" i="9"/>
  <c r="F281" i="9"/>
  <c r="G281" i="9"/>
  <c r="H281" i="9"/>
  <c r="I281" i="9"/>
  <c r="B282" i="9"/>
  <c r="C282" i="9"/>
  <c r="D282" i="9"/>
  <c r="E282" i="9"/>
  <c r="F282" i="9"/>
  <c r="G282" i="9"/>
  <c r="H282" i="9"/>
  <c r="I282" i="9"/>
  <c r="B283" i="9"/>
  <c r="C283" i="9"/>
  <c r="D283" i="9"/>
  <c r="E283" i="9"/>
  <c r="F283" i="9"/>
  <c r="G283" i="9"/>
  <c r="H283" i="9"/>
  <c r="I283" i="9"/>
  <c r="B284" i="9"/>
  <c r="C284" i="9"/>
  <c r="D284" i="9"/>
  <c r="E284" i="9"/>
  <c r="F284" i="9"/>
  <c r="G284" i="9"/>
  <c r="H284" i="9"/>
  <c r="I284" i="9"/>
  <c r="B285" i="9"/>
  <c r="C285" i="9"/>
  <c r="D285" i="9"/>
  <c r="E285" i="9"/>
  <c r="F285" i="9"/>
  <c r="G285" i="9"/>
  <c r="H285" i="9"/>
  <c r="I285" i="9"/>
  <c r="B286" i="9"/>
  <c r="C286" i="9"/>
  <c r="D286" i="9"/>
  <c r="E286" i="9"/>
  <c r="F286" i="9"/>
  <c r="G286" i="9"/>
  <c r="H286" i="9"/>
  <c r="I286" i="9"/>
  <c r="B287" i="9"/>
  <c r="C287" i="9"/>
  <c r="D287" i="9"/>
  <c r="E287" i="9"/>
  <c r="F287" i="9"/>
  <c r="G287" i="9"/>
  <c r="H287" i="9"/>
  <c r="I287" i="9"/>
  <c r="B288" i="9"/>
  <c r="C288" i="9"/>
  <c r="D288" i="9"/>
  <c r="E288" i="9"/>
  <c r="F288" i="9"/>
  <c r="G288" i="9"/>
  <c r="H288" i="9"/>
  <c r="I288" i="9"/>
  <c r="B289" i="9"/>
  <c r="C289" i="9"/>
  <c r="D289" i="9"/>
  <c r="E289" i="9"/>
  <c r="F289" i="9"/>
  <c r="G289" i="9"/>
  <c r="H289" i="9"/>
  <c r="I289" i="9"/>
  <c r="B290" i="9"/>
  <c r="C290" i="9"/>
  <c r="D290" i="9"/>
  <c r="E290" i="9"/>
  <c r="F290" i="9"/>
  <c r="G290" i="9"/>
  <c r="H290" i="9"/>
  <c r="I290" i="9"/>
  <c r="B291" i="9"/>
  <c r="C291" i="9"/>
  <c r="D291" i="9"/>
  <c r="E291" i="9"/>
  <c r="F291" i="9"/>
  <c r="G291" i="9"/>
  <c r="H291" i="9"/>
  <c r="I291" i="9"/>
  <c r="B292" i="9"/>
  <c r="C292" i="9"/>
  <c r="D292" i="9"/>
  <c r="E292" i="9"/>
  <c r="F292" i="9"/>
  <c r="G292" i="9"/>
  <c r="H292" i="9"/>
  <c r="I292" i="9"/>
  <c r="B293" i="9"/>
  <c r="C293" i="9"/>
  <c r="D293" i="9"/>
  <c r="E293" i="9"/>
  <c r="F293" i="9"/>
  <c r="G293" i="9"/>
  <c r="H293" i="9"/>
  <c r="I293" i="9"/>
  <c r="B294" i="9"/>
  <c r="C294" i="9"/>
  <c r="D294" i="9"/>
  <c r="E294" i="9"/>
  <c r="F294" i="9"/>
  <c r="G294" i="9"/>
  <c r="H294" i="9"/>
  <c r="I294" i="9"/>
  <c r="B295" i="9"/>
  <c r="C295" i="9"/>
  <c r="D295" i="9"/>
  <c r="E295" i="9"/>
  <c r="F295" i="9"/>
  <c r="G295" i="9"/>
  <c r="H295" i="9"/>
  <c r="I295" i="9"/>
  <c r="B296" i="9"/>
  <c r="C296" i="9"/>
  <c r="D296" i="9"/>
  <c r="E296" i="9"/>
  <c r="F296" i="9"/>
  <c r="G296" i="9"/>
  <c r="H296" i="9"/>
  <c r="I296" i="9"/>
  <c r="B297" i="9"/>
  <c r="C297" i="9"/>
  <c r="D297" i="9"/>
  <c r="E297" i="9"/>
  <c r="F297" i="9"/>
  <c r="G297" i="9"/>
  <c r="H297" i="9"/>
  <c r="I297" i="9"/>
  <c r="B298" i="9"/>
  <c r="C298" i="9"/>
  <c r="D298" i="9"/>
  <c r="E298" i="9"/>
  <c r="F298" i="9"/>
  <c r="G298" i="9"/>
  <c r="H298" i="9"/>
  <c r="I298" i="9"/>
  <c r="B299" i="9"/>
  <c r="C299" i="9"/>
  <c r="D299" i="9"/>
  <c r="E299" i="9"/>
  <c r="F299" i="9"/>
  <c r="G299" i="9"/>
  <c r="H299" i="9"/>
  <c r="I299" i="9"/>
  <c r="B300" i="9"/>
  <c r="C300" i="9"/>
  <c r="D300" i="9"/>
  <c r="E300" i="9"/>
  <c r="F300" i="9"/>
  <c r="G300" i="9"/>
  <c r="H300" i="9"/>
  <c r="I300" i="9"/>
  <c r="B301" i="9"/>
  <c r="C301" i="9"/>
  <c r="D301" i="9"/>
  <c r="E301" i="9"/>
  <c r="F301" i="9"/>
  <c r="G301" i="9"/>
  <c r="H301" i="9"/>
  <c r="I301" i="9"/>
  <c r="B302" i="9"/>
  <c r="C302" i="9"/>
  <c r="D302" i="9"/>
  <c r="E302" i="9"/>
  <c r="F302" i="9"/>
  <c r="G302" i="9"/>
  <c r="H302" i="9"/>
  <c r="I302" i="9"/>
  <c r="B303" i="9"/>
  <c r="C303" i="9"/>
  <c r="D303" i="9"/>
  <c r="E303" i="9"/>
  <c r="F303" i="9"/>
  <c r="G303" i="9"/>
  <c r="H303" i="9"/>
  <c r="I303" i="9"/>
  <c r="B304" i="9"/>
  <c r="C304" i="9"/>
  <c r="D304" i="9"/>
  <c r="E304" i="9"/>
  <c r="F304" i="9"/>
  <c r="G304" i="9"/>
  <c r="H304" i="9"/>
  <c r="I304" i="9"/>
  <c r="B305" i="9"/>
  <c r="C305" i="9"/>
  <c r="D305" i="9"/>
  <c r="E305" i="9"/>
  <c r="F305" i="9"/>
  <c r="G305" i="9"/>
  <c r="H305" i="9"/>
  <c r="I305" i="9"/>
  <c r="B306" i="9"/>
  <c r="C306" i="9"/>
  <c r="D306" i="9"/>
  <c r="E306" i="9"/>
  <c r="F306" i="9"/>
  <c r="G306" i="9"/>
  <c r="H306" i="9"/>
  <c r="I306" i="9"/>
  <c r="B307" i="9"/>
  <c r="C307" i="9"/>
  <c r="D307" i="9"/>
  <c r="E307" i="9"/>
  <c r="F307" i="9"/>
  <c r="G307" i="9"/>
  <c r="H307" i="9"/>
  <c r="I307" i="9"/>
  <c r="B308" i="9"/>
  <c r="C308" i="9"/>
  <c r="D308" i="9"/>
  <c r="E308" i="9"/>
  <c r="F308" i="9"/>
  <c r="G308" i="9"/>
  <c r="H308" i="9"/>
  <c r="I308" i="9"/>
  <c r="B309" i="9"/>
  <c r="C309" i="9"/>
  <c r="D309" i="9"/>
  <c r="E309" i="9"/>
  <c r="F309" i="9"/>
  <c r="G309" i="9"/>
  <c r="H309" i="9"/>
  <c r="I309" i="9"/>
  <c r="B310" i="9"/>
  <c r="C310" i="9"/>
  <c r="D310" i="9"/>
  <c r="E310" i="9"/>
  <c r="F310" i="9"/>
  <c r="G310" i="9"/>
  <c r="H310" i="9"/>
  <c r="I310" i="9"/>
  <c r="B311" i="9"/>
  <c r="C311" i="9"/>
  <c r="D311" i="9"/>
  <c r="E311" i="9"/>
  <c r="F311" i="9"/>
  <c r="G311" i="9"/>
  <c r="H311" i="9"/>
  <c r="I311" i="9"/>
  <c r="B312" i="9"/>
  <c r="C312" i="9"/>
  <c r="D312" i="9"/>
  <c r="E312" i="9"/>
  <c r="F312" i="9"/>
  <c r="G312" i="9"/>
  <c r="H312" i="9"/>
  <c r="I312" i="9"/>
  <c r="B313" i="9"/>
  <c r="C313" i="9"/>
  <c r="D313" i="9"/>
  <c r="E313" i="9"/>
  <c r="F313" i="9"/>
  <c r="G313" i="9"/>
  <c r="H313" i="9"/>
  <c r="I313" i="9"/>
  <c r="B314" i="9"/>
  <c r="C314" i="9"/>
  <c r="D314" i="9"/>
  <c r="E314" i="9"/>
  <c r="F314" i="9"/>
  <c r="G314" i="9"/>
  <c r="H314" i="9"/>
  <c r="I314" i="9"/>
  <c r="B315" i="9"/>
  <c r="C315" i="9"/>
  <c r="D315" i="9"/>
  <c r="E315" i="9"/>
  <c r="F315" i="9"/>
  <c r="G315" i="9"/>
  <c r="H315" i="9"/>
  <c r="I315" i="9"/>
  <c r="B316" i="9"/>
  <c r="C316" i="9"/>
  <c r="D316" i="9"/>
  <c r="E316" i="9"/>
  <c r="F316" i="9"/>
  <c r="G316" i="9"/>
  <c r="H316" i="9"/>
  <c r="I316" i="9"/>
  <c r="B317" i="9"/>
  <c r="C317" i="9"/>
  <c r="D317" i="9"/>
  <c r="E317" i="9"/>
  <c r="F317" i="9"/>
  <c r="G317" i="9"/>
  <c r="H317" i="9"/>
  <c r="I317" i="9"/>
  <c r="B318" i="9"/>
  <c r="C318" i="9"/>
  <c r="D318" i="9"/>
  <c r="E318" i="9"/>
  <c r="F318" i="9"/>
  <c r="G318" i="9"/>
  <c r="H318" i="9"/>
  <c r="I318" i="9"/>
  <c r="B319" i="9"/>
  <c r="C319" i="9"/>
  <c r="D319" i="9"/>
  <c r="E319" i="9"/>
  <c r="F319" i="9"/>
  <c r="G319" i="9"/>
  <c r="H319" i="9"/>
  <c r="I319" i="9"/>
  <c r="B320" i="9"/>
  <c r="C320" i="9"/>
  <c r="D320" i="9"/>
  <c r="E320" i="9"/>
  <c r="F320" i="9"/>
  <c r="G320" i="9"/>
  <c r="H320" i="9"/>
  <c r="I320" i="9"/>
  <c r="B321" i="9"/>
  <c r="C321" i="9"/>
  <c r="D321" i="9"/>
  <c r="E321" i="9"/>
  <c r="F321" i="9"/>
  <c r="G321" i="9"/>
  <c r="H321" i="9"/>
  <c r="I321" i="9"/>
  <c r="B322" i="9"/>
  <c r="C322" i="9"/>
  <c r="D322" i="9"/>
  <c r="E322" i="9"/>
  <c r="F322" i="9"/>
  <c r="G322" i="9"/>
  <c r="H322" i="9"/>
  <c r="I322" i="9"/>
  <c r="B323" i="9"/>
  <c r="C323" i="9"/>
  <c r="D323" i="9"/>
  <c r="E323" i="9"/>
  <c r="F323" i="9"/>
  <c r="G323" i="9"/>
  <c r="H323" i="9"/>
  <c r="I323" i="9"/>
  <c r="B324" i="9"/>
  <c r="C324" i="9"/>
  <c r="D324" i="9"/>
  <c r="E324" i="9"/>
  <c r="F324" i="9"/>
  <c r="G324" i="9"/>
  <c r="H324" i="9"/>
  <c r="I324" i="9"/>
  <c r="B325" i="9"/>
  <c r="C325" i="9"/>
  <c r="D325" i="9"/>
  <c r="E325" i="9"/>
  <c r="F325" i="9"/>
  <c r="G325" i="9"/>
  <c r="H325" i="9"/>
  <c r="I325" i="9"/>
  <c r="B326" i="9"/>
  <c r="C326" i="9"/>
  <c r="D326" i="9"/>
  <c r="E326" i="9"/>
  <c r="F326" i="9"/>
  <c r="G326" i="9"/>
  <c r="H326" i="9"/>
  <c r="I326" i="9"/>
  <c r="B327" i="9"/>
  <c r="C327" i="9"/>
  <c r="D327" i="9"/>
  <c r="E327" i="9"/>
  <c r="F327" i="9"/>
  <c r="G327" i="9"/>
  <c r="H327" i="9"/>
  <c r="I327" i="9"/>
  <c r="B328" i="9"/>
  <c r="C328" i="9"/>
  <c r="D328" i="9"/>
  <c r="E328" i="9"/>
  <c r="F328" i="9"/>
  <c r="G328" i="9"/>
  <c r="H328" i="9"/>
  <c r="I328" i="9"/>
  <c r="B329" i="9"/>
  <c r="C329" i="9"/>
  <c r="D329" i="9"/>
  <c r="E329" i="9"/>
  <c r="F329" i="9"/>
  <c r="G329" i="9"/>
  <c r="H329" i="9"/>
  <c r="I329" i="9"/>
  <c r="B330" i="9"/>
  <c r="C330" i="9"/>
  <c r="D330" i="9"/>
  <c r="E330" i="9"/>
  <c r="F330" i="9"/>
  <c r="G330" i="9"/>
  <c r="H330" i="9"/>
  <c r="I330" i="9"/>
  <c r="B331" i="9"/>
  <c r="C331" i="9"/>
  <c r="D331" i="9"/>
  <c r="E331" i="9"/>
  <c r="F331" i="9"/>
  <c r="G331" i="9"/>
  <c r="H331" i="9"/>
  <c r="I331" i="9"/>
  <c r="B332" i="9"/>
  <c r="C332" i="9"/>
  <c r="D332" i="9"/>
  <c r="E332" i="9"/>
  <c r="F332" i="9"/>
  <c r="G332" i="9"/>
  <c r="H332" i="9"/>
  <c r="I332" i="9"/>
  <c r="B333" i="9"/>
  <c r="C333" i="9"/>
  <c r="D333" i="9"/>
  <c r="E333" i="9"/>
  <c r="F333" i="9"/>
  <c r="G333" i="9"/>
  <c r="H333" i="9"/>
  <c r="I333" i="9"/>
  <c r="B334" i="9"/>
  <c r="C334" i="9"/>
  <c r="D334" i="9"/>
  <c r="E334" i="9"/>
  <c r="F334" i="9"/>
  <c r="G334" i="9"/>
  <c r="H334" i="9"/>
  <c r="I334" i="9"/>
  <c r="B335" i="9"/>
  <c r="C335" i="9"/>
  <c r="D335" i="9"/>
  <c r="E335" i="9"/>
  <c r="F335" i="9"/>
  <c r="G335" i="9"/>
  <c r="H335" i="9"/>
  <c r="I335" i="9"/>
  <c r="B336" i="9"/>
  <c r="C336" i="9"/>
  <c r="D336" i="9"/>
  <c r="E336" i="9"/>
  <c r="F336" i="9"/>
  <c r="G336" i="9"/>
  <c r="H336" i="9"/>
  <c r="I336" i="9"/>
  <c r="B337" i="9"/>
  <c r="C337" i="9"/>
  <c r="D337" i="9"/>
  <c r="E337" i="9"/>
  <c r="F337" i="9"/>
  <c r="G337" i="9"/>
  <c r="H337" i="9"/>
  <c r="I337" i="9"/>
  <c r="B338" i="9"/>
  <c r="C338" i="9"/>
  <c r="D338" i="9"/>
  <c r="E338" i="9"/>
  <c r="F338" i="9"/>
  <c r="G338" i="9"/>
  <c r="H338" i="9"/>
  <c r="I338" i="9"/>
  <c r="B339" i="9"/>
  <c r="C339" i="9"/>
  <c r="D339" i="9"/>
  <c r="E339" i="9"/>
  <c r="F339" i="9"/>
  <c r="G339" i="9"/>
  <c r="H339" i="9"/>
  <c r="I339" i="9"/>
  <c r="B340" i="9"/>
  <c r="C340" i="9"/>
  <c r="D340" i="9"/>
  <c r="E340" i="9"/>
  <c r="F340" i="9"/>
  <c r="G340" i="9"/>
  <c r="H340" i="9"/>
  <c r="I340" i="9"/>
  <c r="B341" i="9"/>
  <c r="C341" i="9"/>
  <c r="D341" i="9"/>
  <c r="E341" i="9"/>
  <c r="F341" i="9"/>
  <c r="G341" i="9"/>
  <c r="H341" i="9"/>
  <c r="I341" i="9"/>
  <c r="B342" i="9"/>
  <c r="C342" i="9"/>
  <c r="D342" i="9"/>
  <c r="E342" i="9"/>
  <c r="F342" i="9"/>
  <c r="G342" i="9"/>
  <c r="H342" i="9"/>
  <c r="I342" i="9"/>
  <c r="B343" i="9"/>
  <c r="C343" i="9"/>
  <c r="D343" i="9"/>
  <c r="E343" i="9"/>
  <c r="F343" i="9"/>
  <c r="G343" i="9"/>
  <c r="H343" i="9"/>
  <c r="I343" i="9"/>
  <c r="B344" i="9"/>
  <c r="C344" i="9"/>
  <c r="D344" i="9"/>
  <c r="E344" i="9"/>
  <c r="F344" i="9"/>
  <c r="G344" i="9"/>
  <c r="H344" i="9"/>
  <c r="I344" i="9"/>
  <c r="B345" i="9"/>
  <c r="C345" i="9"/>
  <c r="D345" i="9"/>
  <c r="E345" i="9"/>
  <c r="F345" i="9"/>
  <c r="G345" i="9"/>
  <c r="H345" i="9"/>
  <c r="I345" i="9"/>
  <c r="B346" i="9"/>
  <c r="C346" i="9"/>
  <c r="D346" i="9"/>
  <c r="E346" i="9"/>
  <c r="F346" i="9"/>
  <c r="G346" i="9"/>
  <c r="H346" i="9"/>
  <c r="I346" i="9"/>
  <c r="B347" i="9"/>
  <c r="C347" i="9"/>
  <c r="D347" i="9"/>
  <c r="E347" i="9"/>
  <c r="F347" i="9"/>
  <c r="G347" i="9"/>
  <c r="H347" i="9"/>
  <c r="I347" i="9"/>
  <c r="B348" i="9"/>
  <c r="C348" i="9"/>
  <c r="D348" i="9"/>
  <c r="E348" i="9"/>
  <c r="F348" i="9"/>
  <c r="G348" i="9"/>
  <c r="H348" i="9"/>
  <c r="I348" i="9"/>
  <c r="B349" i="9"/>
  <c r="C349" i="9"/>
  <c r="D349" i="9"/>
  <c r="E349" i="9"/>
  <c r="F349" i="9"/>
  <c r="G349" i="9"/>
  <c r="H349" i="9"/>
  <c r="I349" i="9"/>
  <c r="B350" i="9"/>
  <c r="C350" i="9"/>
  <c r="D350" i="9"/>
  <c r="E350" i="9"/>
  <c r="F350" i="9"/>
  <c r="G350" i="9"/>
  <c r="H350" i="9"/>
  <c r="I350" i="9"/>
  <c r="B351" i="9"/>
  <c r="C351" i="9"/>
  <c r="D351" i="9"/>
  <c r="E351" i="9"/>
  <c r="F351" i="9"/>
  <c r="G351" i="9"/>
  <c r="H351" i="9"/>
  <c r="I351" i="9"/>
  <c r="B352" i="9"/>
  <c r="C352" i="9"/>
  <c r="D352" i="9"/>
  <c r="E352" i="9"/>
  <c r="F352" i="9"/>
  <c r="G352" i="9"/>
  <c r="H352" i="9"/>
  <c r="I352" i="9"/>
  <c r="B353" i="9"/>
  <c r="C353" i="9"/>
  <c r="D353" i="9"/>
  <c r="E353" i="9"/>
  <c r="F353" i="9"/>
  <c r="G353" i="9"/>
  <c r="H353" i="9"/>
  <c r="I353" i="9"/>
  <c r="B354" i="9"/>
  <c r="C354" i="9"/>
  <c r="D354" i="9"/>
  <c r="E354" i="9"/>
  <c r="F354" i="9"/>
  <c r="G354" i="9"/>
  <c r="H354" i="9"/>
  <c r="I354" i="9"/>
  <c r="B355" i="9"/>
  <c r="C355" i="9"/>
  <c r="D355" i="9"/>
  <c r="E355" i="9"/>
  <c r="F355" i="9"/>
  <c r="G355" i="9"/>
  <c r="H355" i="9"/>
  <c r="I355" i="9"/>
  <c r="B356" i="9"/>
  <c r="C356" i="9"/>
  <c r="D356" i="9"/>
  <c r="E356" i="9"/>
  <c r="F356" i="9"/>
  <c r="G356" i="9"/>
  <c r="H356" i="9"/>
  <c r="I356" i="9"/>
  <c r="B357" i="9"/>
  <c r="C357" i="9"/>
  <c r="D357" i="9"/>
  <c r="E357" i="9"/>
  <c r="F357" i="9"/>
  <c r="G357" i="9"/>
  <c r="H357" i="9"/>
  <c r="I357" i="9"/>
  <c r="B358" i="9"/>
  <c r="C358" i="9"/>
  <c r="D358" i="9"/>
  <c r="E358" i="9"/>
  <c r="F358" i="9"/>
  <c r="G358" i="9"/>
  <c r="H358" i="9"/>
  <c r="I358" i="9"/>
  <c r="B359" i="9"/>
  <c r="C359" i="9"/>
  <c r="D359" i="9"/>
  <c r="E359" i="9"/>
  <c r="F359" i="9"/>
  <c r="G359" i="9"/>
  <c r="H359" i="9"/>
  <c r="I359" i="9"/>
  <c r="B360" i="9"/>
  <c r="C360" i="9"/>
  <c r="D360" i="9"/>
  <c r="E360" i="9"/>
  <c r="F360" i="9"/>
  <c r="G360" i="9"/>
  <c r="H360" i="9"/>
  <c r="I360" i="9"/>
  <c r="B361" i="9"/>
  <c r="C361" i="9"/>
  <c r="D361" i="9"/>
  <c r="E361" i="9"/>
  <c r="F361" i="9"/>
  <c r="G361" i="9"/>
  <c r="H361" i="9"/>
  <c r="I361" i="9"/>
  <c r="B362" i="9"/>
  <c r="C362" i="9"/>
  <c r="D362" i="9"/>
  <c r="E362" i="9"/>
  <c r="F362" i="9"/>
  <c r="G362" i="9"/>
  <c r="H362" i="9"/>
  <c r="I362" i="9"/>
  <c r="B363" i="9"/>
  <c r="C363" i="9"/>
  <c r="D363" i="9"/>
  <c r="E363" i="9"/>
  <c r="F363" i="9"/>
  <c r="G363" i="9"/>
  <c r="H363" i="9"/>
  <c r="I363" i="9"/>
  <c r="B364" i="9"/>
  <c r="C364" i="9"/>
  <c r="D364" i="9"/>
  <c r="E364" i="9"/>
  <c r="F364" i="9"/>
  <c r="G364" i="9"/>
  <c r="H364" i="9"/>
  <c r="I364" i="9"/>
  <c r="B365" i="9"/>
  <c r="C365" i="9"/>
  <c r="D365" i="9"/>
  <c r="E365" i="9"/>
  <c r="F365" i="9"/>
  <c r="G365" i="9"/>
  <c r="H365" i="9"/>
  <c r="I365" i="9"/>
  <c r="B366" i="9"/>
  <c r="C366" i="9"/>
  <c r="D366" i="9"/>
  <c r="E366" i="9"/>
  <c r="F366" i="9"/>
  <c r="G366" i="9"/>
  <c r="H366" i="9"/>
  <c r="I366" i="9"/>
  <c r="B367" i="9"/>
  <c r="C367" i="9"/>
  <c r="D367" i="9"/>
  <c r="E367" i="9"/>
  <c r="F367" i="9"/>
  <c r="G367" i="9"/>
  <c r="H367" i="9"/>
  <c r="I367" i="9"/>
  <c r="B368" i="9"/>
  <c r="C368" i="9"/>
  <c r="D368" i="9"/>
  <c r="E368" i="9"/>
  <c r="F368" i="9"/>
  <c r="G368" i="9"/>
  <c r="H368" i="9"/>
  <c r="I368" i="9"/>
  <c r="B369" i="9"/>
  <c r="C369" i="9"/>
  <c r="D369" i="9"/>
  <c r="E369" i="9"/>
  <c r="F369" i="9"/>
  <c r="G369" i="9"/>
  <c r="H369" i="9"/>
  <c r="I369" i="9"/>
  <c r="B370" i="9"/>
  <c r="C370" i="9"/>
  <c r="D370" i="9"/>
  <c r="E370" i="9"/>
  <c r="F370" i="9"/>
  <c r="G370" i="9"/>
  <c r="H370" i="9"/>
  <c r="I370" i="9"/>
  <c r="B371" i="9"/>
  <c r="C371" i="9"/>
  <c r="D371" i="9"/>
  <c r="E371" i="9"/>
  <c r="F371" i="9"/>
  <c r="G371" i="9"/>
  <c r="H371" i="9"/>
  <c r="I371" i="9"/>
  <c r="B372" i="9"/>
  <c r="C372" i="9"/>
  <c r="D372" i="9"/>
  <c r="E372" i="9"/>
  <c r="F372" i="9"/>
  <c r="G372" i="9"/>
  <c r="H372" i="9"/>
  <c r="I372" i="9"/>
  <c r="B373" i="9"/>
  <c r="C373" i="9"/>
  <c r="D373" i="9"/>
  <c r="E373" i="9"/>
  <c r="F373" i="9"/>
  <c r="G373" i="9"/>
  <c r="H373" i="9"/>
  <c r="I373" i="9"/>
  <c r="B374" i="9"/>
  <c r="C374" i="9"/>
  <c r="D374" i="9"/>
  <c r="E374" i="9"/>
  <c r="F374" i="9"/>
  <c r="G374" i="9"/>
  <c r="H374" i="9"/>
  <c r="I374" i="9"/>
  <c r="B375" i="9"/>
  <c r="C375" i="9"/>
  <c r="D375" i="9"/>
  <c r="E375" i="9"/>
  <c r="F375" i="9"/>
  <c r="G375" i="9"/>
  <c r="H375" i="9"/>
  <c r="I375" i="9"/>
  <c r="B376" i="9"/>
  <c r="C376" i="9"/>
  <c r="D376" i="9"/>
  <c r="E376" i="9"/>
  <c r="F376" i="9"/>
  <c r="G376" i="9"/>
  <c r="H376" i="9"/>
  <c r="I376" i="9"/>
  <c r="B377" i="9"/>
  <c r="C377" i="9"/>
  <c r="D377" i="9"/>
  <c r="E377" i="9"/>
  <c r="F377" i="9"/>
  <c r="G377" i="9"/>
  <c r="H377" i="9"/>
  <c r="I377" i="9"/>
  <c r="B378" i="9"/>
  <c r="C378" i="9"/>
  <c r="D378" i="9"/>
  <c r="E378" i="9"/>
  <c r="F378" i="9"/>
  <c r="G378" i="9"/>
  <c r="H378" i="9"/>
  <c r="I378" i="9"/>
  <c r="B379" i="9"/>
  <c r="C379" i="9"/>
  <c r="D379" i="9"/>
  <c r="E379" i="9"/>
  <c r="F379" i="9"/>
  <c r="G379" i="9"/>
  <c r="H379" i="9"/>
  <c r="I379" i="9"/>
  <c r="B380" i="9"/>
  <c r="C380" i="9"/>
  <c r="D380" i="9"/>
  <c r="E380" i="9"/>
  <c r="F380" i="9"/>
  <c r="G380" i="9"/>
  <c r="H380" i="9"/>
  <c r="I380" i="9"/>
  <c r="B381" i="9"/>
  <c r="C381" i="9"/>
  <c r="D381" i="9"/>
  <c r="E381" i="9"/>
  <c r="F381" i="9"/>
  <c r="G381" i="9"/>
  <c r="H381" i="9"/>
  <c r="I381" i="9"/>
  <c r="B382" i="9"/>
  <c r="C382" i="9"/>
  <c r="D382" i="9"/>
  <c r="E382" i="9"/>
  <c r="F382" i="9"/>
  <c r="G382" i="9"/>
  <c r="H382" i="9"/>
  <c r="I382" i="9"/>
  <c r="B383" i="9"/>
  <c r="C383" i="9"/>
  <c r="D383" i="9"/>
  <c r="E383" i="9"/>
  <c r="F383" i="9"/>
  <c r="G383" i="9"/>
  <c r="H383" i="9"/>
  <c r="I383" i="9"/>
  <c r="B384" i="9"/>
  <c r="C384" i="9"/>
  <c r="D384" i="9"/>
  <c r="E384" i="9"/>
  <c r="F384" i="9"/>
  <c r="G384" i="9"/>
  <c r="H384" i="9"/>
  <c r="I384" i="9"/>
  <c r="B385" i="9"/>
  <c r="C385" i="9"/>
  <c r="D385" i="9"/>
  <c r="E385" i="9"/>
  <c r="F385" i="9"/>
  <c r="G385" i="9"/>
  <c r="H385" i="9"/>
  <c r="I385" i="9"/>
  <c r="B386" i="9"/>
  <c r="C386" i="9"/>
  <c r="D386" i="9"/>
  <c r="E386" i="9"/>
  <c r="F386" i="9"/>
  <c r="G386" i="9"/>
  <c r="H386" i="9"/>
  <c r="I386" i="9"/>
  <c r="B387" i="9"/>
  <c r="C387" i="9"/>
  <c r="D387" i="9"/>
  <c r="E387" i="9"/>
  <c r="F387" i="9"/>
  <c r="G387" i="9"/>
  <c r="H387" i="9"/>
  <c r="I387" i="9"/>
  <c r="B388" i="9"/>
  <c r="C388" i="9"/>
  <c r="D388" i="9"/>
  <c r="E388" i="9"/>
  <c r="F388" i="9"/>
  <c r="G388" i="9"/>
  <c r="H388" i="9"/>
  <c r="I388" i="9"/>
  <c r="B389" i="9"/>
  <c r="C389" i="9"/>
  <c r="D389" i="9"/>
  <c r="E389" i="9"/>
  <c r="F389" i="9"/>
  <c r="G389" i="9"/>
  <c r="H389" i="9"/>
  <c r="I389" i="9"/>
  <c r="B390" i="9"/>
  <c r="C390" i="9"/>
  <c r="D390" i="9"/>
  <c r="E390" i="9"/>
  <c r="F390" i="9"/>
  <c r="G390" i="9"/>
  <c r="H390" i="9"/>
  <c r="I390" i="9"/>
  <c r="B391" i="9"/>
  <c r="C391" i="9"/>
  <c r="D391" i="9"/>
  <c r="E391" i="9"/>
  <c r="F391" i="9"/>
  <c r="G391" i="9"/>
  <c r="H391" i="9"/>
  <c r="I391" i="9"/>
  <c r="B392" i="9"/>
  <c r="C392" i="9"/>
  <c r="D392" i="9"/>
  <c r="E392" i="9"/>
  <c r="F392" i="9"/>
  <c r="G392" i="9"/>
  <c r="H392" i="9"/>
  <c r="I392" i="9"/>
  <c r="B393" i="9"/>
  <c r="C393" i="9"/>
  <c r="D393" i="9"/>
  <c r="E393" i="9"/>
  <c r="F393" i="9"/>
  <c r="G393" i="9"/>
  <c r="H393" i="9"/>
  <c r="I393" i="9"/>
  <c r="B394" i="9"/>
  <c r="C394" i="9"/>
  <c r="D394" i="9"/>
  <c r="E394" i="9"/>
  <c r="F394" i="9"/>
  <c r="G394" i="9"/>
  <c r="H394" i="9"/>
  <c r="I394" i="9"/>
  <c r="B395" i="9"/>
  <c r="C395" i="9"/>
  <c r="D395" i="9"/>
  <c r="E395" i="9"/>
  <c r="F395" i="9"/>
  <c r="G395" i="9"/>
  <c r="H395" i="9"/>
  <c r="I395" i="9"/>
  <c r="B396" i="9"/>
  <c r="C396" i="9"/>
  <c r="D396" i="9"/>
  <c r="E396" i="9"/>
  <c r="F396" i="9"/>
  <c r="G396" i="9"/>
  <c r="H396" i="9"/>
  <c r="I396" i="9"/>
  <c r="B397" i="9"/>
  <c r="C397" i="9"/>
  <c r="D397" i="9"/>
  <c r="E397" i="9"/>
  <c r="F397" i="9"/>
  <c r="G397" i="9"/>
  <c r="H397" i="9"/>
  <c r="I397" i="9"/>
  <c r="B398" i="9"/>
  <c r="C398" i="9"/>
  <c r="D398" i="9"/>
  <c r="E398" i="9"/>
  <c r="F398" i="9"/>
  <c r="G398" i="9"/>
  <c r="H398" i="9"/>
  <c r="I398" i="9"/>
  <c r="B399" i="9"/>
  <c r="C399" i="9"/>
  <c r="D399" i="9"/>
  <c r="E399" i="9"/>
  <c r="F399" i="9"/>
  <c r="G399" i="9"/>
  <c r="H399" i="9"/>
  <c r="I399" i="9"/>
  <c r="B400" i="9"/>
  <c r="C400" i="9"/>
  <c r="D400" i="9"/>
  <c r="E400" i="9"/>
  <c r="F400" i="9"/>
  <c r="G400" i="9"/>
  <c r="H400" i="9"/>
  <c r="I400" i="9"/>
  <c r="B401" i="9"/>
  <c r="C401" i="9"/>
  <c r="D401" i="9"/>
  <c r="E401" i="9"/>
  <c r="F401" i="9"/>
  <c r="G401" i="9"/>
  <c r="H401" i="9"/>
  <c r="I401" i="9"/>
  <c r="B402" i="9"/>
  <c r="C402" i="9"/>
  <c r="D402" i="9"/>
  <c r="E402" i="9"/>
  <c r="F402" i="9"/>
  <c r="G402" i="9"/>
  <c r="H402" i="9"/>
  <c r="I402" i="9"/>
  <c r="B403" i="9"/>
  <c r="C403" i="9"/>
  <c r="D403" i="9"/>
  <c r="E403" i="9"/>
  <c r="F403" i="9"/>
  <c r="G403" i="9"/>
  <c r="H403" i="9"/>
  <c r="I403" i="9"/>
  <c r="B404" i="9"/>
  <c r="C404" i="9"/>
  <c r="D404" i="9"/>
  <c r="E404" i="9"/>
  <c r="F404" i="9"/>
  <c r="G404" i="9"/>
  <c r="H404" i="9"/>
  <c r="I404" i="9"/>
  <c r="B405" i="9"/>
  <c r="C405" i="9"/>
  <c r="D405" i="9"/>
  <c r="E405" i="9"/>
  <c r="F405" i="9"/>
  <c r="G405" i="9"/>
  <c r="H405" i="9"/>
  <c r="I405" i="9"/>
  <c r="B406" i="9"/>
  <c r="C406" i="9"/>
  <c r="D406" i="9"/>
  <c r="E406" i="9"/>
  <c r="F406" i="9"/>
  <c r="G406" i="9"/>
  <c r="H406" i="9"/>
  <c r="I406" i="9"/>
  <c r="B407" i="9"/>
  <c r="C407" i="9"/>
  <c r="D407" i="9"/>
  <c r="E407" i="9"/>
  <c r="F407" i="9"/>
  <c r="G407" i="9"/>
  <c r="H407" i="9"/>
  <c r="I407" i="9"/>
  <c r="B408" i="9"/>
  <c r="C408" i="9"/>
  <c r="D408" i="9"/>
  <c r="E408" i="9"/>
  <c r="F408" i="9"/>
  <c r="G408" i="9"/>
  <c r="H408" i="9"/>
  <c r="I408" i="9"/>
  <c r="B409" i="9"/>
  <c r="C409" i="9"/>
  <c r="D409" i="9"/>
  <c r="E409" i="9"/>
  <c r="F409" i="9"/>
  <c r="G409" i="9"/>
  <c r="H409" i="9"/>
  <c r="I409" i="9"/>
  <c r="B410" i="9"/>
  <c r="C410" i="9"/>
  <c r="D410" i="9"/>
  <c r="E410" i="9"/>
  <c r="F410" i="9"/>
  <c r="G410" i="9"/>
  <c r="H410" i="9"/>
  <c r="I410" i="9"/>
  <c r="B411" i="9"/>
  <c r="C411" i="9"/>
  <c r="D411" i="9"/>
  <c r="E411" i="9"/>
  <c r="F411" i="9"/>
  <c r="G411" i="9"/>
  <c r="H411" i="9"/>
  <c r="I411" i="9"/>
  <c r="B412" i="9"/>
  <c r="C412" i="9"/>
  <c r="D412" i="9"/>
  <c r="E412" i="9"/>
  <c r="F412" i="9"/>
  <c r="G412" i="9"/>
  <c r="H412" i="9"/>
  <c r="I412" i="9"/>
  <c r="B413" i="9"/>
  <c r="C413" i="9"/>
  <c r="D413" i="9"/>
  <c r="E413" i="9"/>
  <c r="F413" i="9"/>
  <c r="G413" i="9"/>
  <c r="H413" i="9"/>
  <c r="I413" i="9"/>
  <c r="B414" i="9"/>
  <c r="C414" i="9"/>
  <c r="D414" i="9"/>
  <c r="E414" i="9"/>
  <c r="F414" i="9"/>
  <c r="G414" i="9"/>
  <c r="H414" i="9"/>
  <c r="I414" i="9"/>
  <c r="B415" i="9"/>
  <c r="C415" i="9"/>
  <c r="D415" i="9"/>
  <c r="E415" i="9"/>
  <c r="F415" i="9"/>
  <c r="G415" i="9"/>
  <c r="H415" i="9"/>
  <c r="I415" i="9"/>
  <c r="B416" i="9"/>
  <c r="C416" i="9"/>
  <c r="D416" i="9"/>
  <c r="E416" i="9"/>
  <c r="F416" i="9"/>
  <c r="G416" i="9"/>
  <c r="H416" i="9"/>
  <c r="I416" i="9"/>
  <c r="B417" i="9"/>
  <c r="C417" i="9"/>
  <c r="D417" i="9"/>
  <c r="E417" i="9"/>
  <c r="F417" i="9"/>
  <c r="G417" i="9"/>
  <c r="H417" i="9"/>
  <c r="I417" i="9"/>
  <c r="B418" i="9"/>
  <c r="C418" i="9"/>
  <c r="D418" i="9"/>
  <c r="E418" i="9"/>
  <c r="F418" i="9"/>
  <c r="G418" i="9"/>
  <c r="H418" i="9"/>
  <c r="I418" i="9"/>
  <c r="B419" i="9"/>
  <c r="C419" i="9"/>
  <c r="D419" i="9"/>
  <c r="E419" i="9"/>
  <c r="F419" i="9"/>
  <c r="G419" i="9"/>
  <c r="H419" i="9"/>
  <c r="I419" i="9"/>
  <c r="B420" i="9"/>
  <c r="C420" i="9"/>
  <c r="D420" i="9"/>
  <c r="E420" i="9"/>
  <c r="F420" i="9"/>
  <c r="G420" i="9"/>
  <c r="H420" i="9"/>
  <c r="I420" i="9"/>
  <c r="B421" i="9"/>
  <c r="C421" i="9"/>
  <c r="D421" i="9"/>
  <c r="E421" i="9"/>
  <c r="F421" i="9"/>
  <c r="G421" i="9"/>
  <c r="H421" i="9"/>
  <c r="I421" i="9"/>
  <c r="B422" i="9"/>
  <c r="C422" i="9"/>
  <c r="D422" i="9"/>
  <c r="E422" i="9"/>
  <c r="F422" i="9"/>
  <c r="G422" i="9"/>
  <c r="H422" i="9"/>
  <c r="I422" i="9"/>
  <c r="B423" i="9"/>
  <c r="C423" i="9"/>
  <c r="D423" i="9"/>
  <c r="E423" i="9"/>
  <c r="F423" i="9"/>
  <c r="G423" i="9"/>
  <c r="H423" i="9"/>
  <c r="I423" i="9"/>
  <c r="B424" i="9"/>
  <c r="C424" i="9"/>
  <c r="D424" i="9"/>
  <c r="E424" i="9"/>
  <c r="F424" i="9"/>
  <c r="G424" i="9"/>
  <c r="H424" i="9"/>
  <c r="I424" i="9"/>
  <c r="B425" i="9"/>
  <c r="C425" i="9"/>
  <c r="D425" i="9"/>
  <c r="E425" i="9"/>
  <c r="F425" i="9"/>
  <c r="G425" i="9"/>
  <c r="H425" i="9"/>
  <c r="I425" i="9"/>
  <c r="B426" i="9"/>
  <c r="C426" i="9"/>
  <c r="D426" i="9"/>
  <c r="E426" i="9"/>
  <c r="F426" i="9"/>
  <c r="G426" i="9"/>
  <c r="H426" i="9"/>
  <c r="I426" i="9"/>
  <c r="B427" i="9"/>
  <c r="C427" i="9"/>
  <c r="D427" i="9"/>
  <c r="E427" i="9"/>
  <c r="F427" i="9"/>
  <c r="G427" i="9"/>
  <c r="H427" i="9"/>
  <c r="I427" i="9"/>
  <c r="B428" i="9"/>
  <c r="C428" i="9"/>
  <c r="D428" i="9"/>
  <c r="E428" i="9"/>
  <c r="F428" i="9"/>
  <c r="G428" i="9"/>
  <c r="H428" i="9"/>
  <c r="I428" i="9"/>
  <c r="B429" i="9"/>
  <c r="C429" i="9"/>
  <c r="D429" i="9"/>
  <c r="E429" i="9"/>
  <c r="F429" i="9"/>
  <c r="G429" i="9"/>
  <c r="H429" i="9"/>
  <c r="I429" i="9"/>
  <c r="B430" i="9"/>
  <c r="C430" i="9"/>
  <c r="D430" i="9"/>
  <c r="E430" i="9"/>
  <c r="F430" i="9"/>
  <c r="G430" i="9"/>
  <c r="H430" i="9"/>
  <c r="I430" i="9"/>
  <c r="B431" i="9"/>
  <c r="C431" i="9"/>
  <c r="D431" i="9"/>
  <c r="E431" i="9"/>
  <c r="F431" i="9"/>
  <c r="G431" i="9"/>
  <c r="H431" i="9"/>
  <c r="I431" i="9"/>
  <c r="B432" i="9"/>
  <c r="C432" i="9"/>
  <c r="D432" i="9"/>
  <c r="E432" i="9"/>
  <c r="F432" i="9"/>
  <c r="G432" i="9"/>
  <c r="H432" i="9"/>
  <c r="I432" i="9"/>
  <c r="B433" i="9"/>
  <c r="C433" i="9"/>
  <c r="D433" i="9"/>
  <c r="E433" i="9"/>
  <c r="F433" i="9"/>
  <c r="G433" i="9"/>
  <c r="H433" i="9"/>
  <c r="I433" i="9"/>
  <c r="B434" i="9"/>
  <c r="C434" i="9"/>
  <c r="D434" i="9"/>
  <c r="E434" i="9"/>
  <c r="F434" i="9"/>
  <c r="G434" i="9"/>
  <c r="H434" i="9"/>
  <c r="I434" i="9"/>
  <c r="B435" i="9"/>
  <c r="C435" i="9"/>
  <c r="D435" i="9"/>
  <c r="E435" i="9"/>
  <c r="F435" i="9"/>
  <c r="G435" i="9"/>
  <c r="H435" i="9"/>
  <c r="I435" i="9"/>
  <c r="B436" i="9"/>
  <c r="C436" i="9"/>
  <c r="D436" i="9"/>
  <c r="E436" i="9"/>
  <c r="F436" i="9"/>
  <c r="G436" i="9"/>
  <c r="H436" i="9"/>
  <c r="I436" i="9"/>
  <c r="B437" i="9"/>
  <c r="C437" i="9"/>
  <c r="D437" i="9"/>
  <c r="E437" i="9"/>
  <c r="F437" i="9"/>
  <c r="G437" i="9"/>
  <c r="H437" i="9"/>
  <c r="I437" i="9"/>
  <c r="B438" i="9"/>
  <c r="C438" i="9"/>
  <c r="D438" i="9"/>
  <c r="E438" i="9"/>
  <c r="F438" i="9"/>
  <c r="G438" i="9"/>
  <c r="H438" i="9"/>
  <c r="I438" i="9"/>
  <c r="B439" i="9"/>
  <c r="C439" i="9"/>
  <c r="D439" i="9"/>
  <c r="E439" i="9"/>
  <c r="F439" i="9"/>
  <c r="G439" i="9"/>
  <c r="H439" i="9"/>
  <c r="I439" i="9"/>
  <c r="B440" i="9"/>
  <c r="C440" i="9"/>
  <c r="D440" i="9"/>
  <c r="E440" i="9"/>
  <c r="F440" i="9"/>
  <c r="G440" i="9"/>
  <c r="H440" i="9"/>
  <c r="I440" i="9"/>
  <c r="B441" i="9"/>
  <c r="C441" i="9"/>
  <c r="D441" i="9"/>
  <c r="E441" i="9"/>
  <c r="F441" i="9"/>
  <c r="G441" i="9"/>
  <c r="H441" i="9"/>
  <c r="I441" i="9"/>
  <c r="B442" i="9"/>
  <c r="C442" i="9"/>
  <c r="D442" i="9"/>
  <c r="E442" i="9"/>
  <c r="F442" i="9"/>
  <c r="G442" i="9"/>
  <c r="H442" i="9"/>
  <c r="I442" i="9"/>
  <c r="B443" i="9"/>
  <c r="C443" i="9"/>
  <c r="D443" i="9"/>
  <c r="E443" i="9"/>
  <c r="F443" i="9"/>
  <c r="G443" i="9"/>
  <c r="H443" i="9"/>
  <c r="I443" i="9"/>
  <c r="B444" i="9"/>
  <c r="C444" i="9"/>
  <c r="D444" i="9"/>
  <c r="E444" i="9"/>
  <c r="F444" i="9"/>
  <c r="G444" i="9"/>
  <c r="H444" i="9"/>
  <c r="I444" i="9"/>
  <c r="B445" i="9"/>
  <c r="C445" i="9"/>
  <c r="D445" i="9"/>
  <c r="E445" i="9"/>
  <c r="F445" i="9"/>
  <c r="G445" i="9"/>
  <c r="H445" i="9"/>
  <c r="I445" i="9"/>
  <c r="B446" i="9"/>
  <c r="C446" i="9"/>
  <c r="D446" i="9"/>
  <c r="E446" i="9"/>
  <c r="F446" i="9"/>
  <c r="G446" i="9"/>
  <c r="H446" i="9"/>
  <c r="I446" i="9"/>
  <c r="B447" i="9"/>
  <c r="C447" i="9"/>
  <c r="D447" i="9"/>
  <c r="E447" i="9"/>
  <c r="F447" i="9"/>
  <c r="G447" i="9"/>
  <c r="H447" i="9"/>
  <c r="I447" i="9"/>
  <c r="B448" i="9"/>
  <c r="C448" i="9"/>
  <c r="D448" i="9"/>
  <c r="E448" i="9"/>
  <c r="F448" i="9"/>
  <c r="G448" i="9"/>
  <c r="H448" i="9"/>
  <c r="I448" i="9"/>
  <c r="B449" i="9"/>
  <c r="C449" i="9"/>
  <c r="D449" i="9"/>
  <c r="E449" i="9"/>
  <c r="F449" i="9"/>
  <c r="G449" i="9"/>
  <c r="H449" i="9"/>
  <c r="I449" i="9"/>
  <c r="B450" i="9"/>
  <c r="C450" i="9"/>
  <c r="D450" i="9"/>
  <c r="E450" i="9"/>
  <c r="F450" i="9"/>
  <c r="G450" i="9"/>
  <c r="H450" i="9"/>
  <c r="I450" i="9"/>
  <c r="B451" i="9"/>
  <c r="C451" i="9"/>
  <c r="D451" i="9"/>
  <c r="E451" i="9"/>
  <c r="F451" i="9"/>
  <c r="G451" i="9"/>
  <c r="H451" i="9"/>
  <c r="I451" i="9"/>
  <c r="B452" i="9"/>
  <c r="C452" i="9"/>
  <c r="D452" i="9"/>
  <c r="E452" i="9"/>
  <c r="F452" i="9"/>
  <c r="G452" i="9"/>
  <c r="H452" i="9"/>
  <c r="I452" i="9"/>
  <c r="B453" i="9"/>
  <c r="C453" i="9"/>
  <c r="D453" i="9"/>
  <c r="E453" i="9"/>
  <c r="F453" i="9"/>
  <c r="G453" i="9"/>
  <c r="H453" i="9"/>
  <c r="I453" i="9"/>
  <c r="B454" i="9"/>
  <c r="C454" i="9"/>
  <c r="D454" i="9"/>
  <c r="E454" i="9"/>
  <c r="F454" i="9"/>
  <c r="G454" i="9"/>
  <c r="H454" i="9"/>
  <c r="I454" i="9"/>
  <c r="B455" i="9"/>
  <c r="C455" i="9"/>
  <c r="D455" i="9"/>
  <c r="E455" i="9"/>
  <c r="F455" i="9"/>
  <c r="G455" i="9"/>
  <c r="H455" i="9"/>
  <c r="I455" i="9"/>
  <c r="B456" i="9"/>
  <c r="C456" i="9"/>
  <c r="D456" i="9"/>
  <c r="E456" i="9"/>
  <c r="F456" i="9"/>
  <c r="G456" i="9"/>
  <c r="H456" i="9"/>
  <c r="I456" i="9"/>
  <c r="B457" i="9"/>
  <c r="C457" i="9"/>
  <c r="D457" i="9"/>
  <c r="E457" i="9"/>
  <c r="F457" i="9"/>
  <c r="G457" i="9"/>
  <c r="H457" i="9"/>
  <c r="I457" i="9"/>
  <c r="B458" i="9"/>
  <c r="C458" i="9"/>
  <c r="D458" i="9"/>
  <c r="E458" i="9"/>
  <c r="F458" i="9"/>
  <c r="G458" i="9"/>
  <c r="H458" i="9"/>
  <c r="I458" i="9"/>
  <c r="B459" i="9"/>
  <c r="C459" i="9"/>
  <c r="D459" i="9"/>
  <c r="E459" i="9"/>
  <c r="F459" i="9"/>
  <c r="G459" i="9"/>
  <c r="H459" i="9"/>
  <c r="I459" i="9"/>
  <c r="B460" i="9"/>
  <c r="C460" i="9"/>
  <c r="D460" i="9"/>
  <c r="E460" i="9"/>
  <c r="F460" i="9"/>
  <c r="G460" i="9"/>
  <c r="H460" i="9"/>
  <c r="I460" i="9"/>
  <c r="B461" i="9"/>
  <c r="C461" i="9"/>
  <c r="D461" i="9"/>
  <c r="E461" i="9"/>
  <c r="F461" i="9"/>
  <c r="G461" i="9"/>
  <c r="H461" i="9"/>
  <c r="I461" i="9"/>
  <c r="B462" i="9"/>
  <c r="C462" i="9"/>
  <c r="D462" i="9"/>
  <c r="E462" i="9"/>
  <c r="F462" i="9"/>
  <c r="G462" i="9"/>
  <c r="H462" i="9"/>
  <c r="I462" i="9"/>
  <c r="B463" i="9"/>
  <c r="C463" i="9"/>
  <c r="D463" i="9"/>
  <c r="E463" i="9"/>
  <c r="F463" i="9"/>
  <c r="G463" i="9"/>
  <c r="H463" i="9"/>
  <c r="I463" i="9"/>
  <c r="B464" i="9"/>
  <c r="C464" i="9"/>
  <c r="D464" i="9"/>
  <c r="E464" i="9"/>
  <c r="F464" i="9"/>
  <c r="G464" i="9"/>
  <c r="H464" i="9"/>
  <c r="I464" i="9"/>
  <c r="B465" i="9"/>
  <c r="C465" i="9"/>
  <c r="D465" i="9"/>
  <c r="E465" i="9"/>
  <c r="F465" i="9"/>
  <c r="G465" i="9"/>
  <c r="H465" i="9"/>
  <c r="I465" i="9"/>
  <c r="B466" i="9"/>
  <c r="C466" i="9"/>
  <c r="D466" i="9"/>
  <c r="E466" i="9"/>
  <c r="F466" i="9"/>
  <c r="G466" i="9"/>
  <c r="H466" i="9"/>
  <c r="I466" i="9"/>
  <c r="B467" i="9"/>
  <c r="C467" i="9"/>
  <c r="D467" i="9"/>
  <c r="E467" i="9"/>
  <c r="F467" i="9"/>
  <c r="G467" i="9"/>
  <c r="H467" i="9"/>
  <c r="I467" i="9"/>
  <c r="B468" i="9"/>
  <c r="C468" i="9"/>
  <c r="D468" i="9"/>
  <c r="E468" i="9"/>
  <c r="F468" i="9"/>
  <c r="G468" i="9"/>
  <c r="H468" i="9"/>
  <c r="I468" i="9"/>
  <c r="B469" i="9"/>
  <c r="C469" i="9"/>
  <c r="D469" i="9"/>
  <c r="E469" i="9"/>
  <c r="F469" i="9"/>
  <c r="G469" i="9"/>
  <c r="H469" i="9"/>
  <c r="I469" i="9"/>
  <c r="B470" i="9"/>
  <c r="C470" i="9"/>
  <c r="D470" i="9"/>
  <c r="E470" i="9"/>
  <c r="F470" i="9"/>
  <c r="G470" i="9"/>
  <c r="H470" i="9"/>
  <c r="I470" i="9"/>
  <c r="B471" i="9"/>
  <c r="C471" i="9"/>
  <c r="D471" i="9"/>
  <c r="E471" i="9"/>
  <c r="F471" i="9"/>
  <c r="G471" i="9"/>
  <c r="H471" i="9"/>
  <c r="I471" i="9"/>
  <c r="B472" i="9"/>
  <c r="C472" i="9"/>
  <c r="D472" i="9"/>
  <c r="E472" i="9"/>
  <c r="F472" i="9"/>
  <c r="G472" i="9"/>
  <c r="H472" i="9"/>
  <c r="I472" i="9"/>
  <c r="B473" i="9"/>
  <c r="C473" i="9"/>
  <c r="D473" i="9"/>
  <c r="E473" i="9"/>
  <c r="F473" i="9"/>
  <c r="G473" i="9"/>
  <c r="H473" i="9"/>
  <c r="I473" i="9"/>
  <c r="B474" i="9"/>
  <c r="C474" i="9"/>
  <c r="D474" i="9"/>
  <c r="E474" i="9"/>
  <c r="F474" i="9"/>
  <c r="G474" i="9"/>
  <c r="H474" i="9"/>
  <c r="I474" i="9"/>
  <c r="B475" i="9"/>
  <c r="C475" i="9"/>
  <c r="D475" i="9"/>
  <c r="E475" i="9"/>
  <c r="F475" i="9"/>
  <c r="G475" i="9"/>
  <c r="H475" i="9"/>
  <c r="I475" i="9"/>
  <c r="B476" i="9"/>
  <c r="C476" i="9"/>
  <c r="D476" i="9"/>
  <c r="E476" i="9"/>
  <c r="F476" i="9"/>
  <c r="G476" i="9"/>
  <c r="H476" i="9"/>
  <c r="I476" i="9"/>
  <c r="B477" i="9"/>
  <c r="C477" i="9"/>
  <c r="D477" i="9"/>
  <c r="E477" i="9"/>
  <c r="F477" i="9"/>
  <c r="G477" i="9"/>
  <c r="H477" i="9"/>
  <c r="I477" i="9"/>
  <c r="B478" i="9"/>
  <c r="C478" i="9"/>
  <c r="D478" i="9"/>
  <c r="E478" i="9"/>
  <c r="F478" i="9"/>
  <c r="G478" i="9"/>
  <c r="H478" i="9"/>
  <c r="I478" i="9"/>
  <c r="B479" i="9"/>
  <c r="C479" i="9"/>
  <c r="D479" i="9"/>
  <c r="E479" i="9"/>
  <c r="F479" i="9"/>
  <c r="G479" i="9"/>
  <c r="H479" i="9"/>
  <c r="I479" i="9"/>
  <c r="B480" i="9"/>
  <c r="C480" i="9"/>
  <c r="D480" i="9"/>
  <c r="E480" i="9"/>
  <c r="F480" i="9"/>
  <c r="G480" i="9"/>
  <c r="H480" i="9"/>
  <c r="I480" i="9"/>
  <c r="B481" i="9"/>
  <c r="C481" i="9"/>
  <c r="D481" i="9"/>
  <c r="E481" i="9"/>
  <c r="F481" i="9"/>
  <c r="G481" i="9"/>
  <c r="H481" i="9"/>
  <c r="I481" i="9"/>
  <c r="B482" i="9"/>
  <c r="C482" i="9"/>
  <c r="D482" i="9"/>
  <c r="E482" i="9"/>
  <c r="F482" i="9"/>
  <c r="G482" i="9"/>
  <c r="H482" i="9"/>
  <c r="I482" i="9"/>
  <c r="B483" i="9"/>
  <c r="C483" i="9"/>
  <c r="D483" i="9"/>
  <c r="E483" i="9"/>
  <c r="F483" i="9"/>
  <c r="G483" i="9"/>
  <c r="H483" i="9"/>
  <c r="I483" i="9"/>
  <c r="B484" i="9"/>
  <c r="C484" i="9"/>
  <c r="D484" i="9"/>
  <c r="E484" i="9"/>
  <c r="F484" i="9"/>
  <c r="G484" i="9"/>
  <c r="H484" i="9"/>
  <c r="I484" i="9"/>
  <c r="B485" i="9"/>
  <c r="C485" i="9"/>
  <c r="D485" i="9"/>
  <c r="E485" i="9"/>
  <c r="F485" i="9"/>
  <c r="G485" i="9"/>
  <c r="H485" i="9"/>
  <c r="I485" i="9"/>
  <c r="B486" i="9"/>
  <c r="C486" i="9"/>
  <c r="D486" i="9"/>
  <c r="E486" i="9"/>
  <c r="F486" i="9"/>
  <c r="G486" i="9"/>
  <c r="H486" i="9"/>
  <c r="I486" i="9"/>
  <c r="B487" i="9"/>
  <c r="C487" i="9"/>
  <c r="D487" i="9"/>
  <c r="E487" i="9"/>
  <c r="F487" i="9"/>
  <c r="G487" i="9"/>
  <c r="H487" i="9"/>
  <c r="I487" i="9"/>
  <c r="B488" i="9"/>
  <c r="C488" i="9"/>
  <c r="D488" i="9"/>
  <c r="E488" i="9"/>
  <c r="F488" i="9"/>
  <c r="G488" i="9"/>
  <c r="H488" i="9"/>
  <c r="I488" i="9"/>
  <c r="B489" i="9"/>
  <c r="C489" i="9"/>
  <c r="D489" i="9"/>
  <c r="E489" i="9"/>
  <c r="F489" i="9"/>
  <c r="G489" i="9"/>
  <c r="H489" i="9"/>
  <c r="I489" i="9"/>
  <c r="B490" i="9"/>
  <c r="C490" i="9"/>
  <c r="D490" i="9"/>
  <c r="E490" i="9"/>
  <c r="F490" i="9"/>
  <c r="G490" i="9"/>
  <c r="H490" i="9"/>
  <c r="I490" i="9"/>
  <c r="B491" i="9"/>
  <c r="C491" i="9"/>
  <c r="D491" i="9"/>
  <c r="E491" i="9"/>
  <c r="F491" i="9"/>
  <c r="G491" i="9"/>
  <c r="H491" i="9"/>
  <c r="I491" i="9"/>
  <c r="B492" i="9"/>
  <c r="C492" i="9"/>
  <c r="D492" i="9"/>
  <c r="E492" i="9"/>
  <c r="F492" i="9"/>
  <c r="G492" i="9"/>
  <c r="H492" i="9"/>
  <c r="I492" i="9"/>
  <c r="B493" i="9"/>
  <c r="C493" i="9"/>
  <c r="D493" i="9"/>
  <c r="E493" i="9"/>
  <c r="F493" i="9"/>
  <c r="G493" i="9"/>
  <c r="H493" i="9"/>
  <c r="I493" i="9"/>
  <c r="B494" i="9"/>
  <c r="C494" i="9"/>
  <c r="D494" i="9"/>
  <c r="E494" i="9"/>
  <c r="F494" i="9"/>
  <c r="G494" i="9"/>
  <c r="H494" i="9"/>
  <c r="I494" i="9"/>
  <c r="B495" i="9"/>
  <c r="C495" i="9"/>
  <c r="D495" i="9"/>
  <c r="E495" i="9"/>
  <c r="F495" i="9"/>
  <c r="G495" i="9"/>
  <c r="H495" i="9"/>
  <c r="I495" i="9"/>
  <c r="B496" i="9"/>
  <c r="C496" i="9"/>
  <c r="D496" i="9"/>
  <c r="E496" i="9"/>
  <c r="F496" i="9"/>
  <c r="G496" i="9"/>
  <c r="H496" i="9"/>
  <c r="I496" i="9"/>
  <c r="B497" i="9"/>
  <c r="C497" i="9"/>
  <c r="D497" i="9"/>
  <c r="E497" i="9"/>
  <c r="F497" i="9"/>
  <c r="G497" i="9"/>
  <c r="H497" i="9"/>
  <c r="I497" i="9"/>
  <c r="B498" i="9"/>
  <c r="C498" i="9"/>
  <c r="D498" i="9"/>
  <c r="E498" i="9"/>
  <c r="F498" i="9"/>
  <c r="G498" i="9"/>
  <c r="H498" i="9"/>
  <c r="I498" i="9"/>
  <c r="B499" i="9"/>
  <c r="C499" i="9"/>
  <c r="D499" i="9"/>
  <c r="E499" i="9"/>
  <c r="F499" i="9"/>
  <c r="G499" i="9"/>
  <c r="H499" i="9"/>
  <c r="I499" i="9"/>
  <c r="B500" i="9"/>
  <c r="C500" i="9"/>
  <c r="D500" i="9"/>
  <c r="E500" i="9"/>
  <c r="F500" i="9"/>
  <c r="G500" i="9"/>
  <c r="H500" i="9"/>
  <c r="I500" i="9"/>
  <c r="B501" i="9"/>
  <c r="C501" i="9"/>
  <c r="D501" i="9"/>
  <c r="E501" i="9"/>
  <c r="F501" i="9"/>
  <c r="G501" i="9"/>
  <c r="H501" i="9"/>
  <c r="I501" i="9"/>
  <c r="B502" i="9"/>
  <c r="C502" i="9"/>
  <c r="D502" i="9"/>
  <c r="E502" i="9"/>
  <c r="F502" i="9"/>
  <c r="G502" i="9"/>
  <c r="H502" i="9"/>
  <c r="I502" i="9"/>
  <c r="B503" i="9"/>
  <c r="C503" i="9"/>
  <c r="D503" i="9"/>
  <c r="E503" i="9"/>
  <c r="F503" i="9"/>
  <c r="G503" i="9"/>
  <c r="H503" i="9"/>
  <c r="I503" i="9"/>
  <c r="B504" i="9"/>
  <c r="C504" i="9"/>
  <c r="D504" i="9"/>
  <c r="E504" i="9"/>
  <c r="F504" i="9"/>
  <c r="G504" i="9"/>
  <c r="H504" i="9"/>
  <c r="I504" i="9"/>
  <c r="B505" i="9"/>
  <c r="C505" i="9"/>
  <c r="D505" i="9"/>
  <c r="E505" i="9"/>
  <c r="F505" i="9"/>
  <c r="G505" i="9"/>
  <c r="H505" i="9"/>
  <c r="I505" i="9"/>
  <c r="B506" i="9"/>
  <c r="C506" i="9"/>
  <c r="D506" i="9"/>
  <c r="E506" i="9"/>
  <c r="F506" i="9"/>
  <c r="G506" i="9"/>
  <c r="H506" i="9"/>
  <c r="I506" i="9"/>
  <c r="B507" i="9"/>
  <c r="C507" i="9"/>
  <c r="D507" i="9"/>
  <c r="E507" i="9"/>
  <c r="F507" i="9"/>
  <c r="G507" i="9"/>
  <c r="H507" i="9"/>
  <c r="I507" i="9"/>
  <c r="B508" i="9"/>
  <c r="C508" i="9"/>
  <c r="D508" i="9"/>
  <c r="E508" i="9"/>
  <c r="F508" i="9"/>
  <c r="G508" i="9"/>
  <c r="H508" i="9"/>
  <c r="I508" i="9"/>
  <c r="B509" i="9"/>
  <c r="C509" i="9"/>
  <c r="D509" i="9"/>
  <c r="E509" i="9"/>
  <c r="F509" i="9"/>
  <c r="G509" i="9"/>
  <c r="H509" i="9"/>
  <c r="I509" i="9"/>
  <c r="B510" i="9"/>
  <c r="C510" i="9"/>
  <c r="D510" i="9"/>
  <c r="E510" i="9"/>
  <c r="F510" i="9"/>
  <c r="G510" i="9"/>
  <c r="H510" i="9"/>
  <c r="I510" i="9"/>
  <c r="B511" i="9"/>
  <c r="C511" i="9"/>
  <c r="D511" i="9"/>
  <c r="E511" i="9"/>
  <c r="F511" i="9"/>
  <c r="G511" i="9"/>
  <c r="H511" i="9"/>
  <c r="I511" i="9"/>
  <c r="B512" i="9"/>
  <c r="C512" i="9"/>
  <c r="D512" i="9"/>
  <c r="E512" i="9"/>
  <c r="F512" i="9"/>
  <c r="G512" i="9"/>
  <c r="H512" i="9"/>
  <c r="I512" i="9"/>
  <c r="B513" i="9"/>
  <c r="C513" i="9"/>
  <c r="D513" i="9"/>
  <c r="E513" i="9"/>
  <c r="F513" i="9"/>
  <c r="G513" i="9"/>
  <c r="H513" i="9"/>
  <c r="I513" i="9"/>
  <c r="B514" i="9"/>
  <c r="C514" i="9"/>
  <c r="D514" i="9"/>
  <c r="E514" i="9"/>
  <c r="F514" i="9"/>
  <c r="G514" i="9"/>
  <c r="H514" i="9"/>
  <c r="I514" i="9"/>
  <c r="B515" i="9"/>
  <c r="C515" i="9"/>
  <c r="D515" i="9"/>
  <c r="E515" i="9"/>
  <c r="F515" i="9"/>
  <c r="G515" i="9"/>
  <c r="H515" i="9"/>
  <c r="I515" i="9"/>
  <c r="B516" i="9"/>
  <c r="C516" i="9"/>
  <c r="D516" i="9"/>
  <c r="E516" i="9"/>
  <c r="F516" i="9"/>
  <c r="G516" i="9"/>
  <c r="H516" i="9"/>
  <c r="I516" i="9"/>
  <c r="B517" i="9"/>
  <c r="C517" i="9"/>
  <c r="D517" i="9"/>
  <c r="E517" i="9"/>
  <c r="F517" i="9"/>
  <c r="G517" i="9"/>
  <c r="H517" i="9"/>
  <c r="I517" i="9"/>
  <c r="B518" i="9"/>
  <c r="C518" i="9"/>
  <c r="D518" i="9"/>
  <c r="E518" i="9"/>
  <c r="F518" i="9"/>
  <c r="G518" i="9"/>
  <c r="H518" i="9"/>
  <c r="I518" i="9"/>
  <c r="B519" i="9"/>
  <c r="C519" i="9"/>
  <c r="D519" i="9"/>
  <c r="E519" i="9"/>
  <c r="F519" i="9"/>
  <c r="G519" i="9"/>
  <c r="H519" i="9"/>
  <c r="I519" i="9"/>
  <c r="B520" i="9"/>
  <c r="C520" i="9"/>
  <c r="D520" i="9"/>
  <c r="E520" i="9"/>
  <c r="F520" i="9"/>
  <c r="G520" i="9"/>
  <c r="H520" i="9"/>
  <c r="I520" i="9"/>
  <c r="B521" i="9"/>
  <c r="C521" i="9"/>
  <c r="D521" i="9"/>
  <c r="E521" i="9"/>
  <c r="F521" i="9"/>
  <c r="G521" i="9"/>
  <c r="H521" i="9"/>
  <c r="I521" i="9"/>
  <c r="B522" i="9"/>
  <c r="C522" i="9"/>
  <c r="D522" i="9"/>
  <c r="E522" i="9"/>
  <c r="F522" i="9"/>
  <c r="G522" i="9"/>
  <c r="H522" i="9"/>
  <c r="I522" i="9"/>
  <c r="B523" i="9"/>
  <c r="C523" i="9"/>
  <c r="D523" i="9"/>
  <c r="E523" i="9"/>
  <c r="F523" i="9"/>
  <c r="G523" i="9"/>
  <c r="H523" i="9"/>
  <c r="I523" i="9"/>
  <c r="B524" i="9"/>
  <c r="C524" i="9"/>
  <c r="D524" i="9"/>
  <c r="E524" i="9"/>
  <c r="F524" i="9"/>
  <c r="G524" i="9"/>
  <c r="H524" i="9"/>
  <c r="I524" i="9"/>
  <c r="B525" i="9"/>
  <c r="C525" i="9"/>
  <c r="D525" i="9"/>
  <c r="E525" i="9"/>
  <c r="F525" i="9"/>
  <c r="G525" i="9"/>
  <c r="H525" i="9"/>
  <c r="I525" i="9"/>
  <c r="B526" i="9"/>
  <c r="C526" i="9"/>
  <c r="D526" i="9"/>
  <c r="E526" i="9"/>
  <c r="F526" i="9"/>
  <c r="G526" i="9"/>
  <c r="H526" i="9"/>
  <c r="I526" i="9"/>
  <c r="B527" i="9"/>
  <c r="C527" i="9"/>
  <c r="D527" i="9"/>
  <c r="E527" i="9"/>
  <c r="F527" i="9"/>
  <c r="G527" i="9"/>
  <c r="H527" i="9"/>
  <c r="I527" i="9"/>
  <c r="B528" i="9"/>
  <c r="C528" i="9"/>
  <c r="D528" i="9"/>
  <c r="E528" i="9"/>
  <c r="F528" i="9"/>
  <c r="G528" i="9"/>
  <c r="H528" i="9"/>
  <c r="I528" i="9"/>
  <c r="B529" i="9"/>
  <c r="C529" i="9"/>
  <c r="D529" i="9"/>
  <c r="E529" i="9"/>
  <c r="F529" i="9"/>
  <c r="G529" i="9"/>
  <c r="H529" i="9"/>
  <c r="I529" i="9"/>
  <c r="B530" i="9"/>
  <c r="C530" i="9"/>
  <c r="D530" i="9"/>
  <c r="E530" i="9"/>
  <c r="F530" i="9"/>
  <c r="G530" i="9"/>
  <c r="H530" i="9"/>
  <c r="I530" i="9"/>
  <c r="B531" i="9"/>
  <c r="C531" i="9"/>
  <c r="D531" i="9"/>
  <c r="E531" i="9"/>
  <c r="F531" i="9"/>
  <c r="G531" i="9"/>
  <c r="H531" i="9"/>
  <c r="I531" i="9"/>
  <c r="B532" i="9"/>
  <c r="C532" i="9"/>
  <c r="D532" i="9"/>
  <c r="E532" i="9"/>
  <c r="F532" i="9"/>
  <c r="G532" i="9"/>
  <c r="H532" i="9"/>
  <c r="I532" i="9"/>
  <c r="B533" i="9"/>
  <c r="C533" i="9"/>
  <c r="D533" i="9"/>
  <c r="E533" i="9"/>
  <c r="F533" i="9"/>
  <c r="G533" i="9"/>
  <c r="H533" i="9"/>
  <c r="I533" i="9"/>
  <c r="B534" i="9"/>
  <c r="C534" i="9"/>
  <c r="D534" i="9"/>
  <c r="E534" i="9"/>
  <c r="F534" i="9"/>
  <c r="G534" i="9"/>
  <c r="H534" i="9"/>
  <c r="I534" i="9"/>
  <c r="B535" i="9"/>
  <c r="C535" i="9"/>
  <c r="D535" i="9"/>
  <c r="E535" i="9"/>
  <c r="F535" i="9"/>
  <c r="G535" i="9"/>
  <c r="H535" i="9"/>
  <c r="I535" i="9"/>
  <c r="B536" i="9"/>
  <c r="C536" i="9"/>
  <c r="D536" i="9"/>
  <c r="E536" i="9"/>
  <c r="F536" i="9"/>
  <c r="G536" i="9"/>
  <c r="H536" i="9"/>
  <c r="I536" i="9"/>
  <c r="B537" i="9"/>
  <c r="C537" i="9"/>
  <c r="D537" i="9"/>
  <c r="E537" i="9"/>
  <c r="F537" i="9"/>
  <c r="G537" i="9"/>
  <c r="H537" i="9"/>
  <c r="I537" i="9"/>
  <c r="B538" i="9"/>
  <c r="C538" i="9"/>
  <c r="D538" i="9"/>
  <c r="E538" i="9"/>
  <c r="F538" i="9"/>
  <c r="G538" i="9"/>
  <c r="H538" i="9"/>
  <c r="I538" i="9"/>
  <c r="B539" i="9"/>
  <c r="C539" i="9"/>
  <c r="D539" i="9"/>
  <c r="E539" i="9"/>
  <c r="F539" i="9"/>
  <c r="G539" i="9"/>
  <c r="H539" i="9"/>
  <c r="I539" i="9"/>
  <c r="B540" i="9"/>
  <c r="C540" i="9"/>
  <c r="D540" i="9"/>
  <c r="E540" i="9"/>
  <c r="F540" i="9"/>
  <c r="G540" i="9"/>
  <c r="H540" i="9"/>
  <c r="I540" i="9"/>
  <c r="B541" i="9"/>
  <c r="C541" i="9"/>
  <c r="D541" i="9"/>
  <c r="E541" i="9"/>
  <c r="F541" i="9"/>
  <c r="G541" i="9"/>
  <c r="H541" i="9"/>
  <c r="I541" i="9"/>
  <c r="B542" i="9"/>
  <c r="C542" i="9"/>
  <c r="D542" i="9"/>
  <c r="E542" i="9"/>
  <c r="F542" i="9"/>
  <c r="G542" i="9"/>
  <c r="H542" i="9"/>
  <c r="I542" i="9"/>
  <c r="B543" i="9"/>
  <c r="C543" i="9"/>
  <c r="D543" i="9"/>
  <c r="E543" i="9"/>
  <c r="F543" i="9"/>
  <c r="G543" i="9"/>
  <c r="H543" i="9"/>
  <c r="I543" i="9"/>
  <c r="B544" i="9"/>
  <c r="C544" i="9"/>
  <c r="D544" i="9"/>
  <c r="E544" i="9"/>
  <c r="F544" i="9"/>
  <c r="G544" i="9"/>
  <c r="H544" i="9"/>
  <c r="I544" i="9"/>
  <c r="B545" i="9"/>
  <c r="C545" i="9"/>
  <c r="D545" i="9"/>
  <c r="E545" i="9"/>
  <c r="F545" i="9"/>
  <c r="G545" i="9"/>
  <c r="H545" i="9"/>
  <c r="I545" i="9"/>
  <c r="B546" i="9"/>
  <c r="C546" i="9"/>
  <c r="D546" i="9"/>
  <c r="E546" i="9"/>
  <c r="F546" i="9"/>
  <c r="G546" i="9"/>
  <c r="H546" i="9"/>
  <c r="I546" i="9"/>
  <c r="B547" i="9"/>
  <c r="C547" i="9"/>
  <c r="D547" i="9"/>
  <c r="E547" i="9"/>
  <c r="F547" i="9"/>
  <c r="G547" i="9"/>
  <c r="H547" i="9"/>
  <c r="I547" i="9"/>
  <c r="B548" i="9"/>
  <c r="C548" i="9"/>
  <c r="D548" i="9"/>
  <c r="E548" i="9"/>
  <c r="F548" i="9"/>
  <c r="G548" i="9"/>
  <c r="H548" i="9"/>
  <c r="I548" i="9"/>
  <c r="B549" i="9"/>
  <c r="C549" i="9"/>
  <c r="D549" i="9"/>
  <c r="E549" i="9"/>
  <c r="F549" i="9"/>
  <c r="G549" i="9"/>
  <c r="H549" i="9"/>
  <c r="I549" i="9"/>
  <c r="B550" i="9"/>
  <c r="C550" i="9"/>
  <c r="D550" i="9"/>
  <c r="E550" i="9"/>
  <c r="F550" i="9"/>
  <c r="G550" i="9"/>
  <c r="H550" i="9"/>
  <c r="I550" i="9"/>
  <c r="B551" i="9"/>
  <c r="C551" i="9"/>
  <c r="D551" i="9"/>
  <c r="E551" i="9"/>
  <c r="F551" i="9"/>
  <c r="G551" i="9"/>
  <c r="H551" i="9"/>
  <c r="I551" i="9"/>
  <c r="B552" i="9"/>
  <c r="C552" i="9"/>
  <c r="D552" i="9"/>
  <c r="E552" i="9"/>
  <c r="F552" i="9"/>
  <c r="G552" i="9"/>
  <c r="H552" i="9"/>
  <c r="I552" i="9"/>
  <c r="B553" i="9"/>
  <c r="C553" i="9"/>
  <c r="D553" i="9"/>
  <c r="E553" i="9"/>
  <c r="F553" i="9"/>
  <c r="G553" i="9"/>
  <c r="H553" i="9"/>
  <c r="I553" i="9"/>
  <c r="B554" i="9"/>
  <c r="C554" i="9"/>
  <c r="D554" i="9"/>
  <c r="E554" i="9"/>
  <c r="F554" i="9"/>
  <c r="G554" i="9"/>
  <c r="H554" i="9"/>
  <c r="I554" i="9"/>
  <c r="B555" i="9"/>
  <c r="C555" i="9"/>
  <c r="D555" i="9"/>
  <c r="E555" i="9"/>
  <c r="F555" i="9"/>
  <c r="G555" i="9"/>
  <c r="H555" i="9"/>
  <c r="I555" i="9"/>
  <c r="B556" i="9"/>
  <c r="C556" i="9"/>
  <c r="D556" i="9"/>
  <c r="E556" i="9"/>
  <c r="F556" i="9"/>
  <c r="G556" i="9"/>
  <c r="H556" i="9"/>
  <c r="I556" i="9"/>
  <c r="B557" i="9"/>
  <c r="C557" i="9"/>
  <c r="D557" i="9"/>
  <c r="E557" i="9"/>
  <c r="F557" i="9"/>
  <c r="G557" i="9"/>
  <c r="H557" i="9"/>
  <c r="I557" i="9"/>
  <c r="B558" i="9"/>
  <c r="C558" i="9"/>
  <c r="D558" i="9"/>
  <c r="E558" i="9"/>
  <c r="F558" i="9"/>
  <c r="G558" i="9"/>
  <c r="H558" i="9"/>
  <c r="I558" i="9"/>
  <c r="B559" i="9"/>
  <c r="C559" i="9"/>
  <c r="D559" i="9"/>
  <c r="E559" i="9"/>
  <c r="F559" i="9"/>
  <c r="G559" i="9"/>
  <c r="H559" i="9"/>
  <c r="I559" i="9"/>
  <c r="B560" i="9"/>
  <c r="C560" i="9"/>
  <c r="D560" i="9"/>
  <c r="E560" i="9"/>
  <c r="F560" i="9"/>
  <c r="G560" i="9"/>
  <c r="H560" i="9"/>
  <c r="I560" i="9"/>
  <c r="B561" i="9"/>
  <c r="C561" i="9"/>
  <c r="D561" i="9"/>
  <c r="E561" i="9"/>
  <c r="F561" i="9"/>
  <c r="G561" i="9"/>
  <c r="H561" i="9"/>
  <c r="I561" i="9"/>
  <c r="B562" i="9"/>
  <c r="C562" i="9"/>
  <c r="D562" i="9"/>
  <c r="E562" i="9"/>
  <c r="F562" i="9"/>
  <c r="G562" i="9"/>
  <c r="H562" i="9"/>
  <c r="I562" i="9"/>
  <c r="B563" i="9"/>
  <c r="C563" i="9"/>
  <c r="D563" i="9"/>
  <c r="E563" i="9"/>
  <c r="F563" i="9"/>
  <c r="G563" i="9"/>
  <c r="H563" i="9"/>
  <c r="I563" i="9"/>
  <c r="B564" i="9"/>
  <c r="C564" i="9"/>
  <c r="D564" i="9"/>
  <c r="E564" i="9"/>
  <c r="F564" i="9"/>
  <c r="G564" i="9"/>
  <c r="H564" i="9"/>
  <c r="I564" i="9"/>
  <c r="B565" i="9"/>
  <c r="C565" i="9"/>
  <c r="D565" i="9"/>
  <c r="E565" i="9"/>
  <c r="F565" i="9"/>
  <c r="G565" i="9"/>
  <c r="H565" i="9"/>
  <c r="I565" i="9"/>
  <c r="B566" i="9"/>
  <c r="C566" i="9"/>
  <c r="D566" i="9"/>
  <c r="E566" i="9"/>
  <c r="F566" i="9"/>
  <c r="G566" i="9"/>
  <c r="H566" i="9"/>
  <c r="I566" i="9"/>
  <c r="B567" i="9"/>
  <c r="C567" i="9"/>
  <c r="D567" i="9"/>
  <c r="E567" i="9"/>
  <c r="F567" i="9"/>
  <c r="G567" i="9"/>
  <c r="H567" i="9"/>
  <c r="I567" i="9"/>
  <c r="B568" i="9"/>
  <c r="C568" i="9"/>
  <c r="D568" i="9"/>
  <c r="E568" i="9"/>
  <c r="F568" i="9"/>
  <c r="G568" i="9"/>
  <c r="H568" i="9"/>
  <c r="I568" i="9"/>
  <c r="B569" i="9"/>
  <c r="C569" i="9"/>
  <c r="D569" i="9"/>
  <c r="E569" i="9"/>
  <c r="F569" i="9"/>
  <c r="G569" i="9"/>
  <c r="H569" i="9"/>
  <c r="I569" i="9"/>
  <c r="B570" i="9"/>
  <c r="C570" i="9"/>
  <c r="D570" i="9"/>
  <c r="E570" i="9"/>
  <c r="F570" i="9"/>
  <c r="G570" i="9"/>
  <c r="H570" i="9"/>
  <c r="I570" i="9"/>
  <c r="B571" i="9"/>
  <c r="C571" i="9"/>
  <c r="D571" i="9"/>
  <c r="E571" i="9"/>
  <c r="F571" i="9"/>
  <c r="G571" i="9"/>
  <c r="H571" i="9"/>
  <c r="I571" i="9"/>
  <c r="B572" i="9"/>
  <c r="C572" i="9"/>
  <c r="D572" i="9"/>
  <c r="E572" i="9"/>
  <c r="F572" i="9"/>
  <c r="G572" i="9"/>
  <c r="H572" i="9"/>
  <c r="I572" i="9"/>
  <c r="B573" i="9"/>
  <c r="C573" i="9"/>
  <c r="D573" i="9"/>
  <c r="E573" i="9"/>
  <c r="F573" i="9"/>
  <c r="G573" i="9"/>
  <c r="H573" i="9"/>
  <c r="I573" i="9"/>
  <c r="B574" i="9"/>
  <c r="C574" i="9"/>
  <c r="D574" i="9"/>
  <c r="E574" i="9"/>
  <c r="F574" i="9"/>
  <c r="G574" i="9"/>
  <c r="H574" i="9"/>
  <c r="I574" i="9"/>
  <c r="B575" i="9"/>
  <c r="C575" i="9"/>
  <c r="D575" i="9"/>
  <c r="E575" i="9"/>
  <c r="F575" i="9"/>
  <c r="G575" i="9"/>
  <c r="H575" i="9"/>
  <c r="I575" i="9"/>
  <c r="B576" i="9"/>
  <c r="C576" i="9"/>
  <c r="D576" i="9"/>
  <c r="E576" i="9"/>
  <c r="F576" i="9"/>
  <c r="G576" i="9"/>
  <c r="H576" i="9"/>
  <c r="I576" i="9"/>
  <c r="B577" i="9"/>
  <c r="C577" i="9"/>
  <c r="D577" i="9"/>
  <c r="E577" i="9"/>
  <c r="F577" i="9"/>
  <c r="G577" i="9"/>
  <c r="H577" i="9"/>
  <c r="I577" i="9"/>
  <c r="B578" i="9"/>
  <c r="C578" i="9"/>
  <c r="D578" i="9"/>
  <c r="E578" i="9"/>
  <c r="F578" i="9"/>
  <c r="G578" i="9"/>
  <c r="H578" i="9"/>
  <c r="I578" i="9"/>
  <c r="B579" i="9"/>
  <c r="C579" i="9"/>
  <c r="D579" i="9"/>
  <c r="E579" i="9"/>
  <c r="F579" i="9"/>
  <c r="G579" i="9"/>
  <c r="H579" i="9"/>
  <c r="I579" i="9"/>
  <c r="B580" i="9"/>
  <c r="C580" i="9"/>
  <c r="D580" i="9"/>
  <c r="E580" i="9"/>
  <c r="F580" i="9"/>
  <c r="G580" i="9"/>
  <c r="H580" i="9"/>
  <c r="I580" i="9"/>
  <c r="B581" i="9"/>
  <c r="C581" i="9"/>
  <c r="D581" i="9"/>
  <c r="E581" i="9"/>
  <c r="F581" i="9"/>
  <c r="G581" i="9"/>
  <c r="H581" i="9"/>
  <c r="I581" i="9"/>
  <c r="B582" i="9"/>
  <c r="C582" i="9"/>
  <c r="D582" i="9"/>
  <c r="E582" i="9"/>
  <c r="F582" i="9"/>
  <c r="G582" i="9"/>
  <c r="H582" i="9"/>
  <c r="I582" i="9"/>
  <c r="B583" i="9"/>
  <c r="C583" i="9"/>
  <c r="D583" i="9"/>
  <c r="E583" i="9"/>
  <c r="F583" i="9"/>
  <c r="G583" i="9"/>
  <c r="H583" i="9"/>
  <c r="I583" i="9"/>
  <c r="B584" i="9"/>
  <c r="C584" i="9"/>
  <c r="D584" i="9"/>
  <c r="E584" i="9"/>
  <c r="F584" i="9"/>
  <c r="G584" i="9"/>
  <c r="H584" i="9"/>
  <c r="I584" i="9"/>
  <c r="B585" i="9"/>
  <c r="C585" i="9"/>
  <c r="D585" i="9"/>
  <c r="E585" i="9"/>
  <c r="F585" i="9"/>
  <c r="G585" i="9"/>
  <c r="H585" i="9"/>
  <c r="I585" i="9"/>
  <c r="B586" i="9"/>
  <c r="C586" i="9"/>
  <c r="D586" i="9"/>
  <c r="E586" i="9"/>
  <c r="F586" i="9"/>
  <c r="G586" i="9"/>
  <c r="H586" i="9"/>
  <c r="I586" i="9"/>
  <c r="B587" i="9"/>
  <c r="C587" i="9"/>
  <c r="D587" i="9"/>
  <c r="E587" i="9"/>
  <c r="F587" i="9"/>
  <c r="G587" i="9"/>
  <c r="H587" i="9"/>
  <c r="I587" i="9"/>
  <c r="B588" i="9"/>
  <c r="C588" i="9"/>
  <c r="D588" i="9"/>
  <c r="E588" i="9"/>
  <c r="F588" i="9"/>
  <c r="G588" i="9"/>
  <c r="H588" i="9"/>
  <c r="I588" i="9"/>
  <c r="B589" i="9"/>
  <c r="C589" i="9"/>
  <c r="D589" i="9"/>
  <c r="E589" i="9"/>
  <c r="F589" i="9"/>
  <c r="G589" i="9"/>
  <c r="H589" i="9"/>
  <c r="I589" i="9"/>
  <c r="B590" i="9"/>
  <c r="C590" i="9"/>
  <c r="D590" i="9"/>
  <c r="E590" i="9"/>
  <c r="F590" i="9"/>
  <c r="G590" i="9"/>
  <c r="H590" i="9"/>
  <c r="I590" i="9"/>
  <c r="B591" i="9"/>
  <c r="C591" i="9"/>
  <c r="D591" i="9"/>
  <c r="E591" i="9"/>
  <c r="F591" i="9"/>
  <c r="G591" i="9"/>
  <c r="H591" i="9"/>
  <c r="I591" i="9"/>
  <c r="B592" i="9"/>
  <c r="C592" i="9"/>
  <c r="D592" i="9"/>
  <c r="E592" i="9"/>
  <c r="F592" i="9"/>
  <c r="G592" i="9"/>
  <c r="H592" i="9"/>
  <c r="I592" i="9"/>
  <c r="B593" i="9"/>
  <c r="C593" i="9"/>
  <c r="D593" i="9"/>
  <c r="E593" i="9"/>
  <c r="F593" i="9"/>
  <c r="G593" i="9"/>
  <c r="H593" i="9"/>
  <c r="I593" i="9"/>
  <c r="B594" i="9"/>
  <c r="C594" i="9"/>
  <c r="D594" i="9"/>
  <c r="E594" i="9"/>
  <c r="F594" i="9"/>
  <c r="G594" i="9"/>
  <c r="H594" i="9"/>
  <c r="I594" i="9"/>
  <c r="B595" i="9"/>
  <c r="C595" i="9"/>
  <c r="D595" i="9"/>
  <c r="E595" i="9"/>
  <c r="F595" i="9"/>
  <c r="G595" i="9"/>
  <c r="H595" i="9"/>
  <c r="I595" i="9"/>
  <c r="B596" i="9"/>
  <c r="C596" i="9"/>
  <c r="D596" i="9"/>
  <c r="E596" i="9"/>
  <c r="F596" i="9"/>
  <c r="G596" i="9"/>
  <c r="H596" i="9"/>
  <c r="I596" i="9"/>
  <c r="B597" i="9"/>
  <c r="C597" i="9"/>
  <c r="D597" i="9"/>
  <c r="E597" i="9"/>
  <c r="F597" i="9"/>
  <c r="G597" i="9"/>
  <c r="H597" i="9"/>
  <c r="I597" i="9"/>
  <c r="B598" i="9"/>
  <c r="C598" i="9"/>
  <c r="D598" i="9"/>
  <c r="E598" i="9"/>
  <c r="F598" i="9"/>
  <c r="G598" i="9"/>
  <c r="H598" i="9"/>
  <c r="I598" i="9"/>
  <c r="B599" i="9"/>
  <c r="C599" i="9"/>
  <c r="D599" i="9"/>
  <c r="E599" i="9"/>
  <c r="F599" i="9"/>
  <c r="G599" i="9"/>
  <c r="H599" i="9"/>
  <c r="I599" i="9"/>
  <c r="B600" i="9"/>
  <c r="C600" i="9"/>
  <c r="D600" i="9"/>
  <c r="E600" i="9"/>
  <c r="F600" i="9"/>
  <c r="G600" i="9"/>
  <c r="H600" i="9"/>
  <c r="I600" i="9"/>
  <c r="B601" i="9"/>
  <c r="C601" i="9"/>
  <c r="D601" i="9"/>
  <c r="E601" i="9"/>
  <c r="F601" i="9"/>
  <c r="G601" i="9"/>
  <c r="H601" i="9"/>
  <c r="I601" i="9"/>
  <c r="B602" i="9"/>
  <c r="C602" i="9"/>
  <c r="D602" i="9"/>
  <c r="E602" i="9"/>
  <c r="F602" i="9"/>
  <c r="G602" i="9"/>
  <c r="H602" i="9"/>
  <c r="I602" i="9"/>
  <c r="B603" i="9"/>
  <c r="C603" i="9"/>
  <c r="D603" i="9"/>
  <c r="E603" i="9"/>
  <c r="F603" i="9"/>
  <c r="G603" i="9"/>
  <c r="H603" i="9"/>
  <c r="I603" i="9"/>
  <c r="B604" i="9"/>
  <c r="C604" i="9"/>
  <c r="D604" i="9"/>
  <c r="E604" i="9"/>
  <c r="F604" i="9"/>
  <c r="G604" i="9"/>
  <c r="H604" i="9"/>
  <c r="I604" i="9"/>
  <c r="B605" i="9"/>
  <c r="C605" i="9"/>
  <c r="D605" i="9"/>
  <c r="E605" i="9"/>
  <c r="F605" i="9"/>
  <c r="G605" i="9"/>
  <c r="H605" i="9"/>
  <c r="I605" i="9"/>
  <c r="B606" i="9"/>
  <c r="C606" i="9"/>
  <c r="D606" i="9"/>
  <c r="E606" i="9"/>
  <c r="F606" i="9"/>
  <c r="G606" i="9"/>
  <c r="H606" i="9"/>
  <c r="I606" i="9"/>
  <c r="B607" i="9"/>
  <c r="C607" i="9"/>
  <c r="D607" i="9"/>
  <c r="E607" i="9"/>
  <c r="F607" i="9"/>
  <c r="G607" i="9"/>
  <c r="H607" i="9"/>
  <c r="I607" i="9"/>
  <c r="B608" i="9"/>
  <c r="C608" i="9"/>
  <c r="D608" i="9"/>
  <c r="E608" i="9"/>
  <c r="F608" i="9"/>
  <c r="G608" i="9"/>
  <c r="H608" i="9"/>
  <c r="I608" i="9"/>
  <c r="B609" i="9"/>
  <c r="C609" i="9"/>
  <c r="D609" i="9"/>
  <c r="E609" i="9"/>
  <c r="F609" i="9"/>
  <c r="G609" i="9"/>
  <c r="H609" i="9"/>
  <c r="I609" i="9"/>
  <c r="B610" i="9"/>
  <c r="C610" i="9"/>
  <c r="D610" i="9"/>
  <c r="E610" i="9"/>
  <c r="F610" i="9"/>
  <c r="G610" i="9"/>
  <c r="H610" i="9"/>
  <c r="I610" i="9"/>
  <c r="B611" i="9"/>
  <c r="C611" i="9"/>
  <c r="D611" i="9"/>
  <c r="E611" i="9"/>
  <c r="F611" i="9"/>
  <c r="G611" i="9"/>
  <c r="H611" i="9"/>
  <c r="I611" i="9"/>
  <c r="B612" i="9"/>
  <c r="C612" i="9"/>
  <c r="D612" i="9"/>
  <c r="E612" i="9"/>
  <c r="F612" i="9"/>
  <c r="G612" i="9"/>
  <c r="H612" i="9"/>
  <c r="I612" i="9"/>
  <c r="B613" i="9"/>
  <c r="C613" i="9"/>
  <c r="D613" i="9"/>
  <c r="E613" i="9"/>
  <c r="F613" i="9"/>
  <c r="G613" i="9"/>
  <c r="H613" i="9"/>
  <c r="I613" i="9"/>
  <c r="B614" i="9"/>
  <c r="C614" i="9"/>
  <c r="D614" i="9"/>
  <c r="E614" i="9"/>
  <c r="F614" i="9"/>
  <c r="G614" i="9"/>
  <c r="H614" i="9"/>
  <c r="I614" i="9"/>
  <c r="B615" i="9"/>
  <c r="C615" i="9"/>
  <c r="D615" i="9"/>
  <c r="E615" i="9"/>
  <c r="F615" i="9"/>
  <c r="G615" i="9"/>
  <c r="H615" i="9"/>
  <c r="I615" i="9"/>
  <c r="B616" i="9"/>
  <c r="C616" i="9"/>
  <c r="D616" i="9"/>
  <c r="E616" i="9"/>
  <c r="F616" i="9"/>
  <c r="G616" i="9"/>
  <c r="H616" i="9"/>
  <c r="I616" i="9"/>
  <c r="B617" i="9"/>
  <c r="C617" i="9"/>
  <c r="D617" i="9"/>
  <c r="E617" i="9"/>
  <c r="F617" i="9"/>
  <c r="G617" i="9"/>
  <c r="H617" i="9"/>
  <c r="I617" i="9"/>
  <c r="B618" i="9"/>
  <c r="C618" i="9"/>
  <c r="D618" i="9"/>
  <c r="E618" i="9"/>
  <c r="F618" i="9"/>
  <c r="G618" i="9"/>
  <c r="H618" i="9"/>
  <c r="I618" i="9"/>
  <c r="B619" i="9"/>
  <c r="C619" i="9"/>
  <c r="D619" i="9"/>
  <c r="E619" i="9"/>
  <c r="F619" i="9"/>
  <c r="G619" i="9"/>
  <c r="H619" i="9"/>
  <c r="I619" i="9"/>
  <c r="B620" i="9"/>
  <c r="C620" i="9"/>
  <c r="D620" i="9"/>
  <c r="E620" i="9"/>
  <c r="F620" i="9"/>
  <c r="G620" i="9"/>
  <c r="H620" i="9"/>
  <c r="I620" i="9"/>
  <c r="B621" i="9"/>
  <c r="C621" i="9"/>
  <c r="D621" i="9"/>
  <c r="E621" i="9"/>
  <c r="F621" i="9"/>
  <c r="G621" i="9"/>
  <c r="H621" i="9"/>
  <c r="I621" i="9"/>
  <c r="B622" i="9"/>
  <c r="C622" i="9"/>
  <c r="D622" i="9"/>
  <c r="E622" i="9"/>
  <c r="F622" i="9"/>
  <c r="G622" i="9"/>
  <c r="H622" i="9"/>
  <c r="I622" i="9"/>
  <c r="B623" i="9"/>
  <c r="C623" i="9"/>
  <c r="D623" i="9"/>
  <c r="E623" i="9"/>
  <c r="F623" i="9"/>
  <c r="G623" i="9"/>
  <c r="H623" i="9"/>
  <c r="I623" i="9"/>
  <c r="B624" i="9"/>
  <c r="C624" i="9"/>
  <c r="D624" i="9"/>
  <c r="E624" i="9"/>
  <c r="F624" i="9"/>
  <c r="G624" i="9"/>
  <c r="H624" i="9"/>
  <c r="I624" i="9"/>
  <c r="B625" i="9"/>
  <c r="C625" i="9"/>
  <c r="D625" i="9"/>
  <c r="E625" i="9"/>
  <c r="F625" i="9"/>
  <c r="G625" i="9"/>
  <c r="H625" i="9"/>
  <c r="I625" i="9"/>
  <c r="B626" i="9"/>
  <c r="C626" i="9"/>
  <c r="D626" i="9"/>
  <c r="E626" i="9"/>
  <c r="F626" i="9"/>
  <c r="G626" i="9"/>
  <c r="H626" i="9"/>
  <c r="I626" i="9"/>
  <c r="B627" i="9"/>
  <c r="C627" i="9"/>
  <c r="D627" i="9"/>
  <c r="E627" i="9"/>
  <c r="F627" i="9"/>
  <c r="G627" i="9"/>
  <c r="H627" i="9"/>
  <c r="I627" i="9"/>
  <c r="B628" i="9"/>
  <c r="C628" i="9"/>
  <c r="D628" i="9"/>
  <c r="E628" i="9"/>
  <c r="F628" i="9"/>
  <c r="G628" i="9"/>
  <c r="H628" i="9"/>
  <c r="I628" i="9"/>
  <c r="B629" i="9"/>
  <c r="C629" i="9"/>
  <c r="D629" i="9"/>
  <c r="E629" i="9"/>
  <c r="F629" i="9"/>
  <c r="G629" i="9"/>
  <c r="H629" i="9"/>
  <c r="I629" i="9"/>
  <c r="B630" i="9"/>
  <c r="C630" i="9"/>
  <c r="D630" i="9"/>
  <c r="E630" i="9"/>
  <c r="F630" i="9"/>
  <c r="G630" i="9"/>
  <c r="H630" i="9"/>
  <c r="I630" i="9"/>
  <c r="B631" i="9"/>
  <c r="C631" i="9"/>
  <c r="D631" i="9"/>
  <c r="E631" i="9"/>
  <c r="F631" i="9"/>
  <c r="G631" i="9"/>
  <c r="H631" i="9"/>
  <c r="I631" i="9"/>
  <c r="B632" i="9"/>
  <c r="C632" i="9"/>
  <c r="D632" i="9"/>
  <c r="E632" i="9"/>
  <c r="F632" i="9"/>
  <c r="G632" i="9"/>
  <c r="H632" i="9"/>
  <c r="I632" i="9"/>
  <c r="B633" i="9"/>
  <c r="C633" i="9"/>
  <c r="D633" i="9"/>
  <c r="E633" i="9"/>
  <c r="F633" i="9"/>
  <c r="G633" i="9"/>
  <c r="H633" i="9"/>
  <c r="I633" i="9"/>
  <c r="B634" i="9"/>
  <c r="C634" i="9"/>
  <c r="D634" i="9"/>
  <c r="E634" i="9"/>
  <c r="F634" i="9"/>
  <c r="G634" i="9"/>
  <c r="H634" i="9"/>
  <c r="I634" i="9"/>
  <c r="B635" i="9"/>
  <c r="C635" i="9"/>
  <c r="D635" i="9"/>
  <c r="E635" i="9"/>
  <c r="F635" i="9"/>
  <c r="G635" i="9"/>
  <c r="H635" i="9"/>
  <c r="I635" i="9"/>
  <c r="B636" i="9"/>
  <c r="C636" i="9"/>
  <c r="D636" i="9"/>
  <c r="E636" i="9"/>
  <c r="F636" i="9"/>
  <c r="G636" i="9"/>
  <c r="H636" i="9"/>
  <c r="I636" i="9"/>
  <c r="B637" i="9"/>
  <c r="C637" i="9"/>
  <c r="D637" i="9"/>
  <c r="E637" i="9"/>
  <c r="F637" i="9"/>
  <c r="G637" i="9"/>
  <c r="H637" i="9"/>
  <c r="I637" i="9"/>
  <c r="B638" i="9"/>
  <c r="C638" i="9"/>
  <c r="D638" i="9"/>
  <c r="E638" i="9"/>
  <c r="F638" i="9"/>
  <c r="G638" i="9"/>
  <c r="H638" i="9"/>
  <c r="I638" i="9"/>
  <c r="B639" i="9"/>
  <c r="C639" i="9"/>
  <c r="D639" i="9"/>
  <c r="E639" i="9"/>
  <c r="F639" i="9"/>
  <c r="G639" i="9"/>
  <c r="H639" i="9"/>
  <c r="I639" i="9"/>
  <c r="B640" i="9"/>
  <c r="C640" i="9"/>
  <c r="D640" i="9"/>
  <c r="E640" i="9"/>
  <c r="F640" i="9"/>
  <c r="G640" i="9"/>
  <c r="H640" i="9"/>
  <c r="I640" i="9"/>
  <c r="B641" i="9"/>
  <c r="C641" i="9"/>
  <c r="D641" i="9"/>
  <c r="E641" i="9"/>
  <c r="F641" i="9"/>
  <c r="G641" i="9"/>
  <c r="H641" i="9"/>
  <c r="I641" i="9"/>
  <c r="B642" i="9"/>
  <c r="C642" i="9"/>
  <c r="D642" i="9"/>
  <c r="E642" i="9"/>
  <c r="F642" i="9"/>
  <c r="G642" i="9"/>
  <c r="H642" i="9"/>
  <c r="I642" i="9"/>
  <c r="B643" i="9"/>
  <c r="C643" i="9"/>
  <c r="D643" i="9"/>
  <c r="E643" i="9"/>
  <c r="F643" i="9"/>
  <c r="G643" i="9"/>
  <c r="H643" i="9"/>
  <c r="I643" i="9"/>
  <c r="B644" i="9"/>
  <c r="C644" i="9"/>
  <c r="D644" i="9"/>
  <c r="E644" i="9"/>
  <c r="F644" i="9"/>
  <c r="G644" i="9"/>
  <c r="H644" i="9"/>
  <c r="I644" i="9"/>
  <c r="B645" i="9"/>
  <c r="C645" i="9"/>
  <c r="D645" i="9"/>
  <c r="E645" i="9"/>
  <c r="F645" i="9"/>
  <c r="G645" i="9"/>
  <c r="H645" i="9"/>
  <c r="I645" i="9"/>
  <c r="B646" i="9"/>
  <c r="C646" i="9"/>
  <c r="D646" i="9"/>
  <c r="E646" i="9"/>
  <c r="F646" i="9"/>
  <c r="G646" i="9"/>
  <c r="H646" i="9"/>
  <c r="I646" i="9"/>
  <c r="B647" i="9"/>
  <c r="C647" i="9"/>
  <c r="D647" i="9"/>
  <c r="E647" i="9"/>
  <c r="F647" i="9"/>
  <c r="G647" i="9"/>
  <c r="H647" i="9"/>
  <c r="I647" i="9"/>
  <c r="B648" i="9"/>
  <c r="C648" i="9"/>
  <c r="D648" i="9"/>
  <c r="E648" i="9"/>
  <c r="F648" i="9"/>
  <c r="G648" i="9"/>
  <c r="H648" i="9"/>
  <c r="I648" i="9"/>
  <c r="B649" i="9"/>
  <c r="C649" i="9"/>
  <c r="D649" i="9"/>
  <c r="E649" i="9"/>
  <c r="F649" i="9"/>
  <c r="G649" i="9"/>
  <c r="H649" i="9"/>
  <c r="I649" i="9"/>
  <c r="B650" i="9"/>
  <c r="C650" i="9"/>
  <c r="D650" i="9"/>
  <c r="E650" i="9"/>
  <c r="F650" i="9"/>
  <c r="G650" i="9"/>
  <c r="H650" i="9"/>
  <c r="I650" i="9"/>
  <c r="B651" i="9"/>
  <c r="C651" i="9"/>
  <c r="D651" i="9"/>
  <c r="E651" i="9"/>
  <c r="F651" i="9"/>
  <c r="G651" i="9"/>
  <c r="H651" i="9"/>
  <c r="I651" i="9"/>
  <c r="B652" i="9"/>
  <c r="C652" i="9"/>
  <c r="D652" i="9"/>
  <c r="E652" i="9"/>
  <c r="F652" i="9"/>
  <c r="G652" i="9"/>
  <c r="H652" i="9"/>
  <c r="I652" i="9"/>
  <c r="B653" i="9"/>
  <c r="C653" i="9"/>
  <c r="D653" i="9"/>
  <c r="E653" i="9"/>
  <c r="F653" i="9"/>
  <c r="G653" i="9"/>
  <c r="H653" i="9"/>
  <c r="I653" i="9"/>
  <c r="B654" i="9"/>
  <c r="C654" i="9"/>
  <c r="D654" i="9"/>
  <c r="E654" i="9"/>
  <c r="F654" i="9"/>
  <c r="G654" i="9"/>
  <c r="H654" i="9"/>
  <c r="I654" i="9"/>
  <c r="B655" i="9"/>
  <c r="C655" i="9"/>
  <c r="D655" i="9"/>
  <c r="E655" i="9"/>
  <c r="F655" i="9"/>
  <c r="G655" i="9"/>
  <c r="H655" i="9"/>
  <c r="I655" i="9"/>
  <c r="B656" i="9"/>
  <c r="C656" i="9"/>
  <c r="D656" i="9"/>
  <c r="E656" i="9"/>
  <c r="F656" i="9"/>
  <c r="G656" i="9"/>
  <c r="H656" i="9"/>
  <c r="I656" i="9"/>
  <c r="B657" i="9"/>
  <c r="C657" i="9"/>
  <c r="D657" i="9"/>
  <c r="E657" i="9"/>
  <c r="F657" i="9"/>
  <c r="G657" i="9"/>
  <c r="H657" i="9"/>
  <c r="I657" i="9"/>
  <c r="B658" i="9"/>
  <c r="C658" i="9"/>
  <c r="D658" i="9"/>
  <c r="E658" i="9"/>
  <c r="F658" i="9"/>
  <c r="G658" i="9"/>
  <c r="H658" i="9"/>
  <c r="I658" i="9"/>
  <c r="B659" i="9"/>
  <c r="C659" i="9"/>
  <c r="D659" i="9"/>
  <c r="E659" i="9"/>
  <c r="F659" i="9"/>
  <c r="G659" i="9"/>
  <c r="H659" i="9"/>
  <c r="I659" i="9"/>
  <c r="B660" i="9"/>
  <c r="C660" i="9"/>
  <c r="D660" i="9"/>
  <c r="E660" i="9"/>
  <c r="F660" i="9"/>
  <c r="G660" i="9"/>
  <c r="H660" i="9"/>
  <c r="I660" i="9"/>
  <c r="B661" i="9"/>
  <c r="C661" i="9"/>
  <c r="D661" i="9"/>
  <c r="E661" i="9"/>
  <c r="F661" i="9"/>
  <c r="G661" i="9"/>
  <c r="H661" i="9"/>
  <c r="I661" i="9"/>
  <c r="B662" i="9"/>
  <c r="C662" i="9"/>
  <c r="D662" i="9"/>
  <c r="E662" i="9"/>
  <c r="F662" i="9"/>
  <c r="G662" i="9"/>
  <c r="H662" i="9"/>
  <c r="I662" i="9"/>
  <c r="B663" i="9"/>
  <c r="C663" i="9"/>
  <c r="D663" i="9"/>
  <c r="E663" i="9"/>
  <c r="F663" i="9"/>
  <c r="G663" i="9"/>
  <c r="H663" i="9"/>
  <c r="I663" i="9"/>
  <c r="B664" i="9"/>
  <c r="C664" i="9"/>
  <c r="D664" i="9"/>
  <c r="E664" i="9"/>
  <c r="F664" i="9"/>
  <c r="G664" i="9"/>
  <c r="H664" i="9"/>
  <c r="I664" i="9"/>
  <c r="B665" i="9"/>
  <c r="C665" i="9"/>
  <c r="D665" i="9"/>
  <c r="E665" i="9"/>
  <c r="F665" i="9"/>
  <c r="G665" i="9"/>
  <c r="H665" i="9"/>
  <c r="I665" i="9"/>
  <c r="B666" i="9"/>
  <c r="C666" i="9"/>
  <c r="D666" i="9"/>
  <c r="E666" i="9"/>
  <c r="F666" i="9"/>
  <c r="G666" i="9"/>
  <c r="H666" i="9"/>
  <c r="I666" i="9"/>
  <c r="B667" i="9"/>
  <c r="C667" i="9"/>
  <c r="D667" i="9"/>
  <c r="E667" i="9"/>
  <c r="F667" i="9"/>
  <c r="G667" i="9"/>
  <c r="H667" i="9"/>
  <c r="I667" i="9"/>
  <c r="B668" i="9"/>
  <c r="C668" i="9"/>
  <c r="D668" i="9"/>
  <c r="E668" i="9"/>
  <c r="F668" i="9"/>
  <c r="G668" i="9"/>
  <c r="H668" i="9"/>
  <c r="I668" i="9"/>
  <c r="B669" i="9"/>
  <c r="C669" i="9"/>
  <c r="D669" i="9"/>
  <c r="E669" i="9"/>
  <c r="F669" i="9"/>
  <c r="G669" i="9"/>
  <c r="H669" i="9"/>
  <c r="I669" i="9"/>
  <c r="B670" i="9"/>
  <c r="C670" i="9"/>
  <c r="D670" i="9"/>
  <c r="E670" i="9"/>
  <c r="F670" i="9"/>
  <c r="G670" i="9"/>
  <c r="H670" i="9"/>
  <c r="I670" i="9"/>
  <c r="B671" i="9"/>
  <c r="C671" i="9"/>
  <c r="D671" i="9"/>
  <c r="E671" i="9"/>
  <c r="F671" i="9"/>
  <c r="G671" i="9"/>
  <c r="H671" i="9"/>
  <c r="I671" i="9"/>
  <c r="B672" i="9"/>
  <c r="C672" i="9"/>
  <c r="D672" i="9"/>
  <c r="E672" i="9"/>
  <c r="F672" i="9"/>
  <c r="G672" i="9"/>
  <c r="H672" i="9"/>
  <c r="I672" i="9"/>
  <c r="B673" i="9"/>
  <c r="C673" i="9"/>
  <c r="D673" i="9"/>
  <c r="E673" i="9"/>
  <c r="F673" i="9"/>
  <c r="G673" i="9"/>
  <c r="H673" i="9"/>
  <c r="I673" i="9"/>
  <c r="B674" i="9"/>
  <c r="C674" i="9"/>
  <c r="D674" i="9"/>
  <c r="E674" i="9"/>
  <c r="F674" i="9"/>
  <c r="G674" i="9"/>
  <c r="H674" i="9"/>
  <c r="I674" i="9"/>
  <c r="B675" i="9"/>
  <c r="C675" i="9"/>
  <c r="D675" i="9"/>
  <c r="E675" i="9"/>
  <c r="F675" i="9"/>
  <c r="G675" i="9"/>
  <c r="H675" i="9"/>
  <c r="I675" i="9"/>
  <c r="B676" i="9"/>
  <c r="C676" i="9"/>
  <c r="D676" i="9"/>
  <c r="E676" i="9"/>
  <c r="F676" i="9"/>
  <c r="G676" i="9"/>
  <c r="H676" i="9"/>
  <c r="I676" i="9"/>
  <c r="B677" i="9"/>
  <c r="C677" i="9"/>
  <c r="D677" i="9"/>
  <c r="E677" i="9"/>
  <c r="F677" i="9"/>
  <c r="G677" i="9"/>
  <c r="H677" i="9"/>
  <c r="I677" i="9"/>
  <c r="B678" i="9"/>
  <c r="C678" i="9"/>
  <c r="D678" i="9"/>
  <c r="E678" i="9"/>
  <c r="F678" i="9"/>
  <c r="G678" i="9"/>
  <c r="H678" i="9"/>
  <c r="I678" i="9"/>
  <c r="B679" i="9"/>
  <c r="C679" i="9"/>
  <c r="D679" i="9"/>
  <c r="E679" i="9"/>
  <c r="F679" i="9"/>
  <c r="G679" i="9"/>
  <c r="H679" i="9"/>
  <c r="I679" i="9"/>
  <c r="B680" i="9"/>
  <c r="C680" i="9"/>
  <c r="D680" i="9"/>
  <c r="E680" i="9"/>
  <c r="F680" i="9"/>
  <c r="G680" i="9"/>
  <c r="H680" i="9"/>
  <c r="I680" i="9"/>
  <c r="B681" i="9"/>
  <c r="C681" i="9"/>
  <c r="D681" i="9"/>
  <c r="E681" i="9"/>
  <c r="F681" i="9"/>
  <c r="G681" i="9"/>
  <c r="H681" i="9"/>
  <c r="I681" i="9"/>
  <c r="B682" i="9"/>
  <c r="C682" i="9"/>
  <c r="D682" i="9"/>
  <c r="E682" i="9"/>
  <c r="F682" i="9"/>
  <c r="G682" i="9"/>
  <c r="H682" i="9"/>
  <c r="I682" i="9"/>
  <c r="B683" i="9"/>
  <c r="C683" i="9"/>
  <c r="D683" i="9"/>
  <c r="E683" i="9"/>
  <c r="F683" i="9"/>
  <c r="G683" i="9"/>
  <c r="H683" i="9"/>
  <c r="I683" i="9"/>
  <c r="B684" i="9"/>
  <c r="C684" i="9"/>
  <c r="D684" i="9"/>
  <c r="E684" i="9"/>
  <c r="F684" i="9"/>
  <c r="G684" i="9"/>
  <c r="H684" i="9"/>
  <c r="I684" i="9"/>
  <c r="B685" i="9"/>
  <c r="C685" i="9"/>
  <c r="D685" i="9"/>
  <c r="E685" i="9"/>
  <c r="F685" i="9"/>
  <c r="G685" i="9"/>
  <c r="H685" i="9"/>
  <c r="I685" i="9"/>
  <c r="B686" i="9"/>
  <c r="C686" i="9"/>
  <c r="D686" i="9"/>
  <c r="E686" i="9"/>
  <c r="F686" i="9"/>
  <c r="G686" i="9"/>
  <c r="H686" i="9"/>
  <c r="I686" i="9"/>
  <c r="B687" i="9"/>
  <c r="C687" i="9"/>
  <c r="D687" i="9"/>
  <c r="E687" i="9"/>
  <c r="F687" i="9"/>
  <c r="G687" i="9"/>
  <c r="H687" i="9"/>
  <c r="I687" i="9"/>
  <c r="B688" i="9"/>
  <c r="C688" i="9"/>
  <c r="D688" i="9"/>
  <c r="E688" i="9"/>
  <c r="F688" i="9"/>
  <c r="G688" i="9"/>
  <c r="H688" i="9"/>
  <c r="I688" i="9"/>
  <c r="B689" i="9"/>
  <c r="C689" i="9"/>
  <c r="D689" i="9"/>
  <c r="E689" i="9"/>
  <c r="F689" i="9"/>
  <c r="G689" i="9"/>
  <c r="H689" i="9"/>
  <c r="I689" i="9"/>
  <c r="B690" i="9"/>
  <c r="C690" i="9"/>
  <c r="D690" i="9"/>
  <c r="E690" i="9"/>
  <c r="F690" i="9"/>
  <c r="G690" i="9"/>
  <c r="H690" i="9"/>
  <c r="I690" i="9"/>
  <c r="B691" i="9"/>
  <c r="C691" i="9"/>
  <c r="D691" i="9"/>
  <c r="E691" i="9"/>
  <c r="F691" i="9"/>
  <c r="G691" i="9"/>
  <c r="H691" i="9"/>
  <c r="I691" i="9"/>
  <c r="B692" i="9"/>
  <c r="C692" i="9"/>
  <c r="D692" i="9"/>
  <c r="E692" i="9"/>
  <c r="F692" i="9"/>
  <c r="G692" i="9"/>
  <c r="H692" i="9"/>
  <c r="I692" i="9"/>
  <c r="B693" i="9"/>
  <c r="C693" i="9"/>
  <c r="D693" i="9"/>
  <c r="E693" i="9"/>
  <c r="F693" i="9"/>
  <c r="G693" i="9"/>
  <c r="H693" i="9"/>
  <c r="I693" i="9"/>
  <c r="B694" i="9"/>
  <c r="C694" i="9"/>
  <c r="D694" i="9"/>
  <c r="E694" i="9"/>
  <c r="F694" i="9"/>
  <c r="G694" i="9"/>
  <c r="H694" i="9"/>
  <c r="I694" i="9"/>
  <c r="B695" i="9"/>
  <c r="C695" i="9"/>
  <c r="D695" i="9"/>
  <c r="E695" i="9"/>
  <c r="F695" i="9"/>
  <c r="G695" i="9"/>
  <c r="H695" i="9"/>
  <c r="I695" i="9"/>
  <c r="B696" i="9"/>
  <c r="C696" i="9"/>
  <c r="D696" i="9"/>
  <c r="E696" i="9"/>
  <c r="F696" i="9"/>
  <c r="G696" i="9"/>
  <c r="H696" i="9"/>
  <c r="I696" i="9"/>
  <c r="B697" i="9"/>
  <c r="C697" i="9"/>
  <c r="D697" i="9"/>
  <c r="E697" i="9"/>
  <c r="F697" i="9"/>
  <c r="G697" i="9"/>
  <c r="H697" i="9"/>
  <c r="I697" i="9"/>
  <c r="B698" i="9"/>
  <c r="C698" i="9"/>
  <c r="D698" i="9"/>
  <c r="E698" i="9"/>
  <c r="F698" i="9"/>
  <c r="G698" i="9"/>
  <c r="H698" i="9"/>
  <c r="I698" i="9"/>
  <c r="B699" i="9"/>
  <c r="C699" i="9"/>
  <c r="D699" i="9"/>
  <c r="E699" i="9"/>
  <c r="F699" i="9"/>
  <c r="G699" i="9"/>
  <c r="H699" i="9"/>
  <c r="I699" i="9"/>
  <c r="B700" i="9"/>
  <c r="C700" i="9"/>
  <c r="D700" i="9"/>
  <c r="E700" i="9"/>
  <c r="F700" i="9"/>
  <c r="G700" i="9"/>
  <c r="H700" i="9"/>
  <c r="I700" i="9"/>
  <c r="B701" i="9"/>
  <c r="C701" i="9"/>
  <c r="D701" i="9"/>
  <c r="E701" i="9"/>
  <c r="F701" i="9"/>
  <c r="G701" i="9"/>
  <c r="H701" i="9"/>
  <c r="I701" i="9"/>
  <c r="B702" i="9"/>
  <c r="C702" i="9"/>
  <c r="D702" i="9"/>
  <c r="E702" i="9"/>
  <c r="F702" i="9"/>
  <c r="G702" i="9"/>
  <c r="H702" i="9"/>
  <c r="I702" i="9"/>
  <c r="B703" i="9"/>
  <c r="C703" i="9"/>
  <c r="D703" i="9"/>
  <c r="E703" i="9"/>
  <c r="F703" i="9"/>
  <c r="G703" i="9"/>
  <c r="H703" i="9"/>
  <c r="I703" i="9"/>
  <c r="B704" i="9"/>
  <c r="C704" i="9"/>
  <c r="D704" i="9"/>
  <c r="E704" i="9"/>
  <c r="F704" i="9"/>
  <c r="G704" i="9"/>
  <c r="H704" i="9"/>
  <c r="I704" i="9"/>
  <c r="B705" i="9"/>
  <c r="C705" i="9"/>
  <c r="D705" i="9"/>
  <c r="E705" i="9"/>
  <c r="F705" i="9"/>
  <c r="G705" i="9"/>
  <c r="H705" i="9"/>
  <c r="I705" i="9"/>
  <c r="B706" i="9"/>
  <c r="C706" i="9"/>
  <c r="D706" i="9"/>
  <c r="E706" i="9"/>
  <c r="F706" i="9"/>
  <c r="G706" i="9"/>
  <c r="H706" i="9"/>
  <c r="I706" i="9"/>
  <c r="B707" i="9"/>
  <c r="C707" i="9"/>
  <c r="D707" i="9"/>
  <c r="E707" i="9"/>
  <c r="F707" i="9"/>
  <c r="G707" i="9"/>
  <c r="H707" i="9"/>
  <c r="I707" i="9"/>
  <c r="B708" i="9"/>
  <c r="C708" i="9"/>
  <c r="D708" i="9"/>
  <c r="E708" i="9"/>
  <c r="F708" i="9"/>
  <c r="G708" i="9"/>
  <c r="H708" i="9"/>
  <c r="I708" i="9"/>
  <c r="B709" i="9"/>
  <c r="C709" i="9"/>
  <c r="D709" i="9"/>
  <c r="E709" i="9"/>
  <c r="F709" i="9"/>
  <c r="G709" i="9"/>
  <c r="H709" i="9"/>
  <c r="I709" i="9"/>
  <c r="B710" i="9"/>
  <c r="C710" i="9"/>
  <c r="D710" i="9"/>
  <c r="E710" i="9"/>
  <c r="F710" i="9"/>
  <c r="G710" i="9"/>
  <c r="H710" i="9"/>
  <c r="I710" i="9"/>
  <c r="B711" i="9"/>
  <c r="C711" i="9"/>
  <c r="D711" i="9"/>
  <c r="E711" i="9"/>
  <c r="F711" i="9"/>
  <c r="G711" i="9"/>
  <c r="H711" i="9"/>
  <c r="I711" i="9"/>
  <c r="B712" i="9"/>
  <c r="C712" i="9"/>
  <c r="D712" i="9"/>
  <c r="E712" i="9"/>
  <c r="F712" i="9"/>
  <c r="G712" i="9"/>
  <c r="H712" i="9"/>
  <c r="I712" i="9"/>
  <c r="B713" i="9"/>
  <c r="C713" i="9"/>
  <c r="D713" i="9"/>
  <c r="E713" i="9"/>
  <c r="F713" i="9"/>
  <c r="G713" i="9"/>
  <c r="H713" i="9"/>
  <c r="I713" i="9"/>
  <c r="B714" i="9"/>
  <c r="C714" i="9"/>
  <c r="D714" i="9"/>
  <c r="E714" i="9"/>
  <c r="F714" i="9"/>
  <c r="G714" i="9"/>
  <c r="H714" i="9"/>
  <c r="I714" i="9"/>
  <c r="B7" i="9"/>
  <c r="C7" i="9"/>
  <c r="D7" i="9"/>
  <c r="E7" i="9"/>
  <c r="F7" i="9"/>
  <c r="G7" i="9"/>
  <c r="H7" i="9"/>
  <c r="I7" i="9"/>
  <c r="B8" i="9"/>
  <c r="C8" i="9"/>
  <c r="D8" i="9"/>
  <c r="E8" i="9"/>
  <c r="F8" i="9"/>
  <c r="G8" i="9"/>
  <c r="H8" i="9"/>
  <c r="I8" i="9"/>
  <c r="B9" i="9"/>
  <c r="C9" i="9"/>
  <c r="D9" i="9"/>
  <c r="E9" i="9"/>
  <c r="F9" i="9"/>
  <c r="G9" i="9"/>
  <c r="H9" i="9"/>
  <c r="I9" i="9"/>
  <c r="B10" i="9"/>
  <c r="C10" i="9"/>
  <c r="D10" i="9"/>
  <c r="E10" i="9"/>
  <c r="F10" i="9"/>
  <c r="G10" i="9"/>
  <c r="H10" i="9"/>
  <c r="I10" i="9"/>
  <c r="B11" i="9"/>
  <c r="C11" i="9"/>
  <c r="D11" i="9"/>
  <c r="E11" i="9"/>
  <c r="F11" i="9"/>
  <c r="G11" i="9"/>
  <c r="H11" i="9"/>
  <c r="I11" i="9"/>
  <c r="B12" i="9"/>
  <c r="C12" i="9"/>
  <c r="D12" i="9"/>
  <c r="E12" i="9"/>
  <c r="F12" i="9"/>
  <c r="G12" i="9"/>
  <c r="H12" i="9"/>
  <c r="I12" i="9"/>
  <c r="B13" i="9"/>
  <c r="C13" i="9"/>
  <c r="D13" i="9"/>
  <c r="E13" i="9"/>
  <c r="F13" i="9"/>
  <c r="G13" i="9"/>
  <c r="H13" i="9"/>
  <c r="I13" i="9"/>
  <c r="B14" i="9"/>
  <c r="C14" i="9"/>
  <c r="D14" i="9"/>
  <c r="E14" i="9"/>
  <c r="F14" i="9"/>
  <c r="G14" i="9"/>
  <c r="H14" i="9"/>
  <c r="I14" i="9"/>
  <c r="B15" i="9"/>
  <c r="C15" i="9"/>
  <c r="D15" i="9"/>
  <c r="E15" i="9"/>
  <c r="F15" i="9"/>
  <c r="G15" i="9"/>
  <c r="H15" i="9"/>
  <c r="I15" i="9"/>
  <c r="B16" i="9"/>
  <c r="C16" i="9"/>
  <c r="D16" i="9"/>
  <c r="E16" i="9"/>
  <c r="F16" i="9"/>
  <c r="G16" i="9"/>
  <c r="H16" i="9"/>
  <c r="I16" i="9"/>
  <c r="B17" i="9"/>
  <c r="C17" i="9"/>
  <c r="D17" i="9"/>
  <c r="E17" i="9"/>
  <c r="F17" i="9"/>
  <c r="G17" i="9"/>
  <c r="H17" i="9"/>
  <c r="I17" i="9"/>
  <c r="B18" i="9"/>
  <c r="C18" i="9"/>
  <c r="D18" i="9"/>
  <c r="E18" i="9"/>
  <c r="F18" i="9"/>
  <c r="G18" i="9"/>
  <c r="H18" i="9"/>
  <c r="I18" i="9"/>
  <c r="B19" i="9"/>
  <c r="C19" i="9"/>
  <c r="D19" i="9"/>
  <c r="E19" i="9"/>
  <c r="F19" i="9"/>
  <c r="G19" i="9"/>
  <c r="H19" i="9"/>
  <c r="I19" i="9"/>
  <c r="B20" i="9"/>
  <c r="C20" i="9"/>
  <c r="D20" i="9"/>
  <c r="E20" i="9"/>
  <c r="F20" i="9"/>
  <c r="G20" i="9"/>
  <c r="H20" i="9"/>
  <c r="I20" i="9"/>
  <c r="C6" i="9"/>
  <c r="D6" i="9"/>
  <c r="E6" i="9"/>
  <c r="F6" i="9"/>
  <c r="G6" i="9"/>
  <c r="H6" i="9"/>
  <c r="I6" i="9"/>
  <c r="B6" i="9"/>
  <c r="C221" i="11" l="1"/>
  <c r="C222" i="11"/>
  <c r="C42" i="11"/>
  <c r="C176" i="11"/>
  <c r="Y52" i="1"/>
  <c r="Z47" i="11"/>
  <c r="AB47" i="11" s="1"/>
  <c r="Y542" i="1"/>
  <c r="Z537" i="11"/>
  <c r="AB537" i="11" s="1"/>
  <c r="Y480" i="1"/>
  <c r="Z475" i="11"/>
  <c r="AB475" i="11" s="1"/>
  <c r="Y409" i="1"/>
  <c r="Z404" i="11"/>
  <c r="AB404" i="11" s="1"/>
  <c r="Y331" i="1"/>
  <c r="Z326" i="11"/>
  <c r="AB326" i="11" s="1"/>
  <c r="Y690" i="1"/>
  <c r="Y24" i="1"/>
  <c r="Z19" i="11"/>
  <c r="AB19" i="11" s="1"/>
  <c r="Y58" i="1"/>
  <c r="Z53" i="11"/>
  <c r="AB53" i="11" s="1"/>
  <c r="Y190" i="1"/>
  <c r="Z185" i="11"/>
  <c r="AB185" i="11" s="1"/>
  <c r="Y226" i="1"/>
  <c r="Z221" i="11"/>
  <c r="AB221" i="11" s="1"/>
  <c r="Y438" i="1"/>
  <c r="Z433" i="11"/>
  <c r="AB433" i="11" s="1"/>
  <c r="Y21" i="1"/>
  <c r="Z16" i="11"/>
  <c r="AB16" i="11" s="1"/>
  <c r="Y646" i="1"/>
  <c r="Z641" i="11"/>
  <c r="AB641" i="11" s="1"/>
  <c r="Y552" i="1"/>
  <c r="Z547" i="11"/>
  <c r="AB547" i="11" s="1"/>
  <c r="Y541" i="1"/>
  <c r="Z536" i="11"/>
  <c r="AB536" i="11" s="1"/>
  <c r="Y513" i="1"/>
  <c r="Z508" i="11"/>
  <c r="AB508" i="11" s="1"/>
  <c r="Y505" i="1"/>
  <c r="Z500" i="11"/>
  <c r="AB500" i="11" s="1"/>
  <c r="Y489" i="1"/>
  <c r="Z484" i="11"/>
  <c r="AB484" i="11" s="1"/>
  <c r="Y479" i="1"/>
  <c r="Z474" i="11"/>
  <c r="AB474" i="11" s="1"/>
  <c r="Y471" i="1"/>
  <c r="Z466" i="11"/>
  <c r="AB466" i="11" s="1"/>
  <c r="Y453" i="1"/>
  <c r="Z448" i="11"/>
  <c r="AB448" i="11" s="1"/>
  <c r="Y434" i="1"/>
  <c r="Z429" i="11"/>
  <c r="AB429" i="11" s="1"/>
  <c r="Y426" i="1"/>
  <c r="Z421" i="11"/>
  <c r="AB421" i="11" s="1"/>
  <c r="Y418" i="1"/>
  <c r="Z413" i="11"/>
  <c r="AB413" i="11" s="1"/>
  <c r="Y408" i="1"/>
  <c r="Z403" i="11"/>
  <c r="AB403" i="11" s="1"/>
  <c r="Y400" i="1"/>
  <c r="Z395" i="11"/>
  <c r="AB395" i="11" s="1"/>
  <c r="Y392" i="1"/>
  <c r="Z387" i="11"/>
  <c r="AB387" i="11" s="1"/>
  <c r="Y384" i="1"/>
  <c r="Z379" i="11"/>
  <c r="AB379" i="11" s="1"/>
  <c r="Y370" i="1"/>
  <c r="Z365" i="11"/>
  <c r="AB365" i="11" s="1"/>
  <c r="Y362" i="1"/>
  <c r="Z357" i="11"/>
  <c r="AB357" i="11" s="1"/>
  <c r="Y354" i="1"/>
  <c r="Z349" i="11"/>
  <c r="AB349" i="11" s="1"/>
  <c r="Y346" i="1"/>
  <c r="Z341" i="11"/>
  <c r="AB341" i="11" s="1"/>
  <c r="Y338" i="1"/>
  <c r="Z333" i="11"/>
  <c r="AB333" i="11" s="1"/>
  <c r="Y330" i="1"/>
  <c r="Z325" i="11"/>
  <c r="AB325" i="11" s="1"/>
  <c r="Y284" i="1"/>
  <c r="Z279" i="11"/>
  <c r="AB279" i="11" s="1"/>
  <c r="Y254" i="1"/>
  <c r="Z249" i="11"/>
  <c r="AB249" i="11" s="1"/>
  <c r="Y239" i="1"/>
  <c r="Z234" i="11"/>
  <c r="AB234" i="11" s="1"/>
  <c r="Y128" i="1"/>
  <c r="Z123" i="11"/>
  <c r="AB123" i="11" s="1"/>
  <c r="Y93" i="1"/>
  <c r="Z88" i="11"/>
  <c r="AB88" i="11" s="1"/>
  <c r="Y85" i="1"/>
  <c r="Z80" i="11"/>
  <c r="AB80" i="11" s="1"/>
  <c r="Y77" i="1"/>
  <c r="Z72" i="11"/>
  <c r="AB72" i="11" s="1"/>
  <c r="Y61" i="1"/>
  <c r="Z56" i="11"/>
  <c r="AB56" i="11" s="1"/>
  <c r="Y689" i="1"/>
  <c r="Y435" i="1"/>
  <c r="Z430" i="11"/>
  <c r="AB430" i="11" s="1"/>
  <c r="Y363" i="1"/>
  <c r="Z358" i="11"/>
  <c r="AB358" i="11" s="1"/>
  <c r="Y62" i="1"/>
  <c r="Z57" i="11"/>
  <c r="AB57" i="11" s="1"/>
  <c r="Y31" i="1"/>
  <c r="Z26" i="11"/>
  <c r="AB26" i="11" s="1"/>
  <c r="Y68" i="1"/>
  <c r="Z63" i="11"/>
  <c r="AB63" i="11" s="1"/>
  <c r="Y112" i="1"/>
  <c r="Z107" i="11"/>
  <c r="AB107" i="11" s="1"/>
  <c r="Y227" i="1"/>
  <c r="Z222" i="11"/>
  <c r="AB222" i="11" s="1"/>
  <c r="Y270" i="1"/>
  <c r="Z265" i="11"/>
  <c r="AB265" i="11" s="1"/>
  <c r="Y443" i="1"/>
  <c r="Z438" i="11"/>
  <c r="AB438" i="11" s="1"/>
  <c r="Y20" i="1"/>
  <c r="Z15" i="11"/>
  <c r="AB15" i="11" s="1"/>
  <c r="Y688" i="1"/>
  <c r="Z683" i="11"/>
  <c r="AB683" i="11" s="1"/>
  <c r="Y680" i="1"/>
  <c r="Z675" i="11"/>
  <c r="AB675" i="11" s="1"/>
  <c r="Y645" i="1"/>
  <c r="Z640" i="11"/>
  <c r="AB640" i="11" s="1"/>
  <c r="Y551" i="1"/>
  <c r="Z546" i="11"/>
  <c r="AB546" i="11" s="1"/>
  <c r="Y540" i="1"/>
  <c r="Z535" i="11"/>
  <c r="AB535" i="11" s="1"/>
  <c r="Y512" i="1"/>
  <c r="Z507" i="11"/>
  <c r="AB507" i="11" s="1"/>
  <c r="Y504" i="1"/>
  <c r="Z499" i="11"/>
  <c r="AB499" i="11" s="1"/>
  <c r="Y488" i="1"/>
  <c r="Z483" i="11"/>
  <c r="AB483" i="11" s="1"/>
  <c r="Y478" i="1"/>
  <c r="Z473" i="11"/>
  <c r="AB473" i="11" s="1"/>
  <c r="Y470" i="1"/>
  <c r="Z465" i="11"/>
  <c r="AB465" i="11" s="1"/>
  <c r="Y452" i="1"/>
  <c r="Z447" i="11"/>
  <c r="AB447" i="11" s="1"/>
  <c r="Y433" i="1"/>
  <c r="Z428" i="11"/>
  <c r="AB428" i="11" s="1"/>
  <c r="Y425" i="1"/>
  <c r="Z420" i="11"/>
  <c r="AB420" i="11" s="1"/>
  <c r="Y417" i="1"/>
  <c r="Z412" i="11"/>
  <c r="AB412" i="11" s="1"/>
  <c r="Y407" i="1"/>
  <c r="Z402" i="11"/>
  <c r="AB402" i="11" s="1"/>
  <c r="Y399" i="1"/>
  <c r="Z394" i="11"/>
  <c r="AB394" i="11" s="1"/>
  <c r="Y391" i="1"/>
  <c r="Z386" i="11"/>
  <c r="AB386" i="11" s="1"/>
  <c r="Y383" i="1"/>
  <c r="Z378" i="11"/>
  <c r="AB378" i="11" s="1"/>
  <c r="Y369" i="1"/>
  <c r="Z364" i="11"/>
  <c r="AB364" i="11" s="1"/>
  <c r="Y361" i="1"/>
  <c r="Z356" i="11"/>
  <c r="AB356" i="11" s="1"/>
  <c r="Y353" i="1"/>
  <c r="Z348" i="11"/>
  <c r="AB348" i="11" s="1"/>
  <c r="Y345" i="1"/>
  <c r="Z340" i="11"/>
  <c r="AB340" i="11" s="1"/>
  <c r="Y337" i="1"/>
  <c r="Z332" i="11"/>
  <c r="AB332" i="11" s="1"/>
  <c r="Y329" i="1"/>
  <c r="Z324" i="11"/>
  <c r="AB324" i="11" s="1"/>
  <c r="Y283" i="1"/>
  <c r="Z278" i="11"/>
  <c r="AB278" i="11" s="1"/>
  <c r="Y253" i="1"/>
  <c r="Z248" i="11"/>
  <c r="AB248" i="11" s="1"/>
  <c r="Y238" i="1"/>
  <c r="Z233" i="11"/>
  <c r="AB233" i="11" s="1"/>
  <c r="Y127" i="1"/>
  <c r="Z122" i="11"/>
  <c r="AB122" i="11" s="1"/>
  <c r="Y92" i="1"/>
  <c r="Z87" i="11"/>
  <c r="AB87" i="11" s="1"/>
  <c r="Y84" i="1"/>
  <c r="Z79" i="11"/>
  <c r="AB79" i="11" s="1"/>
  <c r="Y76" i="1"/>
  <c r="Z71" i="11"/>
  <c r="AB71" i="11" s="1"/>
  <c r="Y60" i="1"/>
  <c r="Z55" i="11"/>
  <c r="AB55" i="11" s="1"/>
  <c r="Y686" i="1"/>
  <c r="Y498" i="1"/>
  <c r="Z493" i="11"/>
  <c r="AB493" i="11" s="1"/>
  <c r="Y385" i="1"/>
  <c r="Z380" i="11"/>
  <c r="AB380" i="11" s="1"/>
  <c r="Y86" i="1"/>
  <c r="Z81" i="11"/>
  <c r="AB81" i="11" s="1"/>
  <c r="Y32" i="1"/>
  <c r="Z27" i="11"/>
  <c r="AB27" i="11" s="1"/>
  <c r="Y113" i="1"/>
  <c r="Z108" i="11"/>
  <c r="AB108" i="11" s="1"/>
  <c r="C148" i="11"/>
  <c r="Y274" i="1"/>
  <c r="Z269" i="11"/>
  <c r="AB269" i="11" s="1"/>
  <c r="Y19" i="1"/>
  <c r="Z14" i="11"/>
  <c r="AB14" i="11" s="1"/>
  <c r="Y687" i="1"/>
  <c r="Z682" i="11"/>
  <c r="AB682" i="11" s="1"/>
  <c r="Y679" i="1"/>
  <c r="Z674" i="11"/>
  <c r="AB674" i="11" s="1"/>
  <c r="Y644" i="1"/>
  <c r="Z639" i="11"/>
  <c r="AB639" i="11" s="1"/>
  <c r="Y550" i="1"/>
  <c r="Z545" i="11"/>
  <c r="AB545" i="11" s="1"/>
  <c r="Y511" i="1"/>
  <c r="Z506" i="11"/>
  <c r="AB506" i="11" s="1"/>
  <c r="Y503" i="1"/>
  <c r="Z498" i="11"/>
  <c r="AB498" i="11" s="1"/>
  <c r="Y485" i="1"/>
  <c r="Z480" i="11"/>
  <c r="AB480" i="11" s="1"/>
  <c r="Y477" i="1"/>
  <c r="Z472" i="11"/>
  <c r="AB472" i="11" s="1"/>
  <c r="Y459" i="1"/>
  <c r="Z454" i="11"/>
  <c r="AB454" i="11" s="1"/>
  <c r="Y448" i="1"/>
  <c r="Z443" i="11"/>
  <c r="AB443" i="11" s="1"/>
  <c r="Y432" i="1"/>
  <c r="Z427" i="11"/>
  <c r="AB427" i="11" s="1"/>
  <c r="Y424" i="1"/>
  <c r="Z419" i="11"/>
  <c r="AB419" i="11" s="1"/>
  <c r="Y414" i="1"/>
  <c r="Z409" i="11"/>
  <c r="AB409" i="11" s="1"/>
  <c r="Y406" i="1"/>
  <c r="Z401" i="11"/>
  <c r="AB401" i="11" s="1"/>
  <c r="Y398" i="1"/>
  <c r="Z393" i="11"/>
  <c r="AB393" i="11" s="1"/>
  <c r="Y390" i="1"/>
  <c r="Z385" i="11"/>
  <c r="AB385" i="11" s="1"/>
  <c r="Y382" i="1"/>
  <c r="Z377" i="11"/>
  <c r="AB377" i="11" s="1"/>
  <c r="Y368" i="1"/>
  <c r="Z363" i="11"/>
  <c r="AB363" i="11" s="1"/>
  <c r="Y360" i="1"/>
  <c r="Z355" i="11"/>
  <c r="AB355" i="11" s="1"/>
  <c r="Y352" i="1"/>
  <c r="Z347" i="11"/>
  <c r="AB347" i="11" s="1"/>
  <c r="Y344" i="1"/>
  <c r="Z339" i="11"/>
  <c r="AB339" i="11" s="1"/>
  <c r="Y336" i="1"/>
  <c r="Z331" i="11"/>
  <c r="AB331" i="11" s="1"/>
  <c r="Y328" i="1"/>
  <c r="Z323" i="11"/>
  <c r="AB323" i="11" s="1"/>
  <c r="Y282" i="1"/>
  <c r="Z277" i="11"/>
  <c r="AB277" i="11" s="1"/>
  <c r="Y252" i="1"/>
  <c r="Z247" i="11"/>
  <c r="AB247" i="11" s="1"/>
  <c r="Y178" i="1"/>
  <c r="Z173" i="11"/>
  <c r="AB173" i="11" s="1"/>
  <c r="Y126" i="1"/>
  <c r="Z121" i="11"/>
  <c r="AB121" i="11" s="1"/>
  <c r="Y91" i="1"/>
  <c r="Z86" i="11"/>
  <c r="AB86" i="11" s="1"/>
  <c r="Y83" i="1"/>
  <c r="Z78" i="11"/>
  <c r="AB78" i="11" s="1"/>
  <c r="Y75" i="1"/>
  <c r="Z70" i="11"/>
  <c r="AB70" i="11" s="1"/>
  <c r="Y50" i="1"/>
  <c r="Z45" i="11"/>
  <c r="AB45" i="11" s="1"/>
  <c r="Y685" i="1"/>
  <c r="Y514" i="1"/>
  <c r="Z509" i="11"/>
  <c r="AB509" i="11" s="1"/>
  <c r="Y427" i="1"/>
  <c r="Z422" i="11"/>
  <c r="AB422" i="11" s="1"/>
  <c r="Y355" i="1"/>
  <c r="Z350" i="11"/>
  <c r="AB350" i="11" s="1"/>
  <c r="Y78" i="1"/>
  <c r="Z73" i="11"/>
  <c r="AB73" i="11" s="1"/>
  <c r="Y40" i="1"/>
  <c r="Z35" i="11"/>
  <c r="AB35" i="11" s="1"/>
  <c r="Y114" i="1"/>
  <c r="Z109" i="11"/>
  <c r="AB109" i="11" s="1"/>
  <c r="Y233" i="1"/>
  <c r="Z228" i="11"/>
  <c r="AB228" i="11" s="1"/>
  <c r="Y278" i="1"/>
  <c r="Z273" i="11"/>
  <c r="AB273" i="11" s="1"/>
  <c r="Y497" i="1"/>
  <c r="Z492" i="11"/>
  <c r="AB492" i="11" s="1"/>
  <c r="Y18" i="1"/>
  <c r="Z13" i="11"/>
  <c r="AB13" i="11" s="1"/>
  <c r="Y557" i="1"/>
  <c r="Z552" i="11"/>
  <c r="AB552" i="11" s="1"/>
  <c r="Y546" i="1"/>
  <c r="Z541" i="11"/>
  <c r="AB541" i="11" s="1"/>
  <c r="Y518" i="1"/>
  <c r="Z513" i="11"/>
  <c r="AB513" i="11" s="1"/>
  <c r="Y510" i="1"/>
  <c r="Z505" i="11"/>
  <c r="AB505" i="11" s="1"/>
  <c r="Y502" i="1"/>
  <c r="Z497" i="11"/>
  <c r="AB497" i="11" s="1"/>
  <c r="Y484" i="1"/>
  <c r="Z479" i="11"/>
  <c r="AB479" i="11" s="1"/>
  <c r="Y476" i="1"/>
  <c r="Z471" i="11"/>
  <c r="AB471" i="11" s="1"/>
  <c r="Y458" i="1"/>
  <c r="Z453" i="11"/>
  <c r="AB453" i="11" s="1"/>
  <c r="Y447" i="1"/>
  <c r="Z442" i="11"/>
  <c r="AB442" i="11" s="1"/>
  <c r="Y431" i="1"/>
  <c r="Z426" i="11"/>
  <c r="AB426" i="11" s="1"/>
  <c r="Y423" i="1"/>
  <c r="Z418" i="11"/>
  <c r="AB418" i="11" s="1"/>
  <c r="Y413" i="1"/>
  <c r="Z408" i="11"/>
  <c r="AB408" i="11" s="1"/>
  <c r="Y405" i="1"/>
  <c r="Z400" i="11"/>
  <c r="AB400" i="11" s="1"/>
  <c r="Y397" i="1"/>
  <c r="Z392" i="11"/>
  <c r="AB392" i="11" s="1"/>
  <c r="Y389" i="1"/>
  <c r="Z384" i="11"/>
  <c r="AB384" i="11" s="1"/>
  <c r="Y381" i="1"/>
  <c r="Z376" i="11"/>
  <c r="AB376" i="11" s="1"/>
  <c r="Y367" i="1"/>
  <c r="Z362" i="11"/>
  <c r="AB362" i="11" s="1"/>
  <c r="Y359" i="1"/>
  <c r="Z354" i="11"/>
  <c r="AB354" i="11" s="1"/>
  <c r="Y351" i="1"/>
  <c r="Z346" i="11"/>
  <c r="AB346" i="11" s="1"/>
  <c r="Y343" i="1"/>
  <c r="Z338" i="11"/>
  <c r="AB338" i="11" s="1"/>
  <c r="Y335" i="1"/>
  <c r="Z330" i="11"/>
  <c r="AB330" i="11" s="1"/>
  <c r="Y327" i="1"/>
  <c r="Z322" i="11"/>
  <c r="AB322" i="11" s="1"/>
  <c r="Y281" i="1"/>
  <c r="Z276" i="11"/>
  <c r="AB276" i="11" s="1"/>
  <c r="Y251" i="1"/>
  <c r="Z246" i="11"/>
  <c r="AB246" i="11" s="1"/>
  <c r="Y144" i="1"/>
  <c r="Z139" i="11"/>
  <c r="AB139" i="11" s="1"/>
  <c r="Y125" i="1"/>
  <c r="Z120" i="11"/>
  <c r="AB120" i="11" s="1"/>
  <c r="Y90" i="1"/>
  <c r="Z85" i="11"/>
  <c r="AB85" i="11" s="1"/>
  <c r="Y82" i="1"/>
  <c r="Z77" i="11"/>
  <c r="AB77" i="11" s="1"/>
  <c r="Y74" i="1"/>
  <c r="Z69" i="11"/>
  <c r="AB69" i="11" s="1"/>
  <c r="Y49" i="1"/>
  <c r="Z44" i="11"/>
  <c r="AB44" i="11" s="1"/>
  <c r="Y682" i="1"/>
  <c r="Y11" i="1"/>
  <c r="Z6" i="11"/>
  <c r="AB6" i="11" s="1"/>
  <c r="Y691" i="1"/>
  <c r="Z686" i="11"/>
  <c r="AB686" i="11" s="1"/>
  <c r="AC683" i="11" s="1"/>
  <c r="Y506" i="1"/>
  <c r="Z501" i="11"/>
  <c r="AB501" i="11" s="1"/>
  <c r="Y419" i="1"/>
  <c r="Z414" i="11"/>
  <c r="AB414" i="11" s="1"/>
  <c r="Y371" i="1"/>
  <c r="Z366" i="11"/>
  <c r="AB366" i="11" s="1"/>
  <c r="Y285" i="1"/>
  <c r="Z280" i="11"/>
  <c r="AB280" i="11" s="1"/>
  <c r="Y129" i="1"/>
  <c r="Z124" i="11"/>
  <c r="AB124" i="11" s="1"/>
  <c r="Y160" i="1"/>
  <c r="Z155" i="11"/>
  <c r="AB155" i="11" s="1"/>
  <c r="Y305" i="1"/>
  <c r="Z300" i="11"/>
  <c r="AB300" i="11" s="1"/>
  <c r="Y17" i="1"/>
  <c r="Z12" i="11"/>
  <c r="AB12" i="11" s="1"/>
  <c r="Y556" i="1"/>
  <c r="Z551" i="11"/>
  <c r="AB551" i="11" s="1"/>
  <c r="Y545" i="1"/>
  <c r="Z540" i="11"/>
  <c r="AB540" i="11" s="1"/>
  <c r="Y517" i="1"/>
  <c r="Z512" i="11"/>
  <c r="AB512" i="11" s="1"/>
  <c r="Y509" i="1"/>
  <c r="Z504" i="11"/>
  <c r="AB504" i="11" s="1"/>
  <c r="Y501" i="1"/>
  <c r="Z496" i="11"/>
  <c r="AB496" i="11" s="1"/>
  <c r="Y483" i="1"/>
  <c r="Z478" i="11"/>
  <c r="AB478" i="11" s="1"/>
  <c r="Y475" i="1"/>
  <c r="Z470" i="11"/>
  <c r="AB470" i="11" s="1"/>
  <c r="Y457" i="1"/>
  <c r="Z452" i="11"/>
  <c r="AB452" i="11" s="1"/>
  <c r="Y446" i="1"/>
  <c r="Z441" i="11"/>
  <c r="AB441" i="11" s="1"/>
  <c r="Y430" i="1"/>
  <c r="Z425" i="11"/>
  <c r="AB425" i="11" s="1"/>
  <c r="Y422" i="1"/>
  <c r="Z417" i="11"/>
  <c r="AB417" i="11" s="1"/>
  <c r="Y412" i="1"/>
  <c r="Z407" i="11"/>
  <c r="AB407" i="11" s="1"/>
  <c r="Y404" i="1"/>
  <c r="Z399" i="11"/>
  <c r="AB399" i="11" s="1"/>
  <c r="Y396" i="1"/>
  <c r="Z391" i="11"/>
  <c r="AB391" i="11" s="1"/>
  <c r="Y388" i="1"/>
  <c r="Z383" i="11"/>
  <c r="AB383" i="11" s="1"/>
  <c r="Y380" i="1"/>
  <c r="Z375" i="11"/>
  <c r="AB375" i="11" s="1"/>
  <c r="Y366" i="1"/>
  <c r="Z361" i="11"/>
  <c r="AB361" i="11" s="1"/>
  <c r="Y358" i="1"/>
  <c r="Z353" i="11"/>
  <c r="AB353" i="11" s="1"/>
  <c r="Y350" i="1"/>
  <c r="Z345" i="11"/>
  <c r="AB345" i="11" s="1"/>
  <c r="Y342" i="1"/>
  <c r="Z337" i="11"/>
  <c r="AB337" i="11" s="1"/>
  <c r="Y334" i="1"/>
  <c r="Z329" i="11"/>
  <c r="AB329" i="11" s="1"/>
  <c r="Y326" i="1"/>
  <c r="Z321" i="11"/>
  <c r="AB321" i="11" s="1"/>
  <c r="Y258" i="1"/>
  <c r="Z253" i="11"/>
  <c r="AB253" i="11" s="1"/>
  <c r="Y250" i="1"/>
  <c r="Z245" i="11"/>
  <c r="AB245" i="11" s="1"/>
  <c r="Y143" i="1"/>
  <c r="Z138" i="11"/>
  <c r="AB138" i="11" s="1"/>
  <c r="Y124" i="1"/>
  <c r="Z119" i="11"/>
  <c r="AB119" i="11" s="1"/>
  <c r="Y89" i="1"/>
  <c r="Z84" i="11"/>
  <c r="AB84" i="11" s="1"/>
  <c r="Y81" i="1"/>
  <c r="Z76" i="11"/>
  <c r="AB76" i="11" s="1"/>
  <c r="Y65" i="1"/>
  <c r="Z60" i="11"/>
  <c r="AB60" i="11" s="1"/>
  <c r="Y34" i="1"/>
  <c r="Z29" i="11"/>
  <c r="AB29" i="11" s="1"/>
  <c r="Y681" i="1"/>
  <c r="Y22" i="1"/>
  <c r="Z17" i="11"/>
  <c r="AB17" i="11" s="1"/>
  <c r="Y553" i="1"/>
  <c r="Z548" i="11"/>
  <c r="AB548" i="11" s="1"/>
  <c r="Y454" i="1"/>
  <c r="Z449" i="11"/>
  <c r="AB449" i="11" s="1"/>
  <c r="Y401" i="1"/>
  <c r="Z396" i="11"/>
  <c r="AB396" i="11" s="1"/>
  <c r="Y347" i="1"/>
  <c r="Z342" i="11"/>
  <c r="AB342" i="11" s="1"/>
  <c r="Y94" i="1"/>
  <c r="Z89" i="11"/>
  <c r="AB89" i="11" s="1"/>
  <c r="Y47" i="1"/>
  <c r="Z42" i="11"/>
  <c r="AB42" i="11" s="1"/>
  <c r="C98" i="11"/>
  <c r="Y122" i="1"/>
  <c r="Z117" i="11"/>
  <c r="AB117" i="11" s="1"/>
  <c r="Y181" i="1"/>
  <c r="Z176" i="11"/>
  <c r="AB176" i="11" s="1"/>
  <c r="Y310" i="1"/>
  <c r="Z305" i="11"/>
  <c r="AB305" i="11" s="1"/>
  <c r="Y16" i="1"/>
  <c r="Z11" i="11"/>
  <c r="AB11" i="11" s="1"/>
  <c r="Y684" i="1"/>
  <c r="Z679" i="11"/>
  <c r="AB679" i="11" s="1"/>
  <c r="AC682" i="11" s="1"/>
  <c r="Y676" i="1"/>
  <c r="Z671" i="11"/>
  <c r="AB671" i="11" s="1"/>
  <c r="Y555" i="1"/>
  <c r="Z550" i="11"/>
  <c r="AB550" i="11" s="1"/>
  <c r="Y544" i="1"/>
  <c r="Z539" i="11"/>
  <c r="AB539" i="11" s="1"/>
  <c r="Y516" i="1"/>
  <c r="Z511" i="11"/>
  <c r="AB511" i="11" s="1"/>
  <c r="Y508" i="1"/>
  <c r="Z503" i="11"/>
  <c r="AB503" i="11" s="1"/>
  <c r="Y500" i="1"/>
  <c r="Z495" i="11"/>
  <c r="AB495" i="11" s="1"/>
  <c r="Y482" i="1"/>
  <c r="Z477" i="11"/>
  <c r="AB477" i="11" s="1"/>
  <c r="Y474" i="1"/>
  <c r="Z469" i="11"/>
  <c r="AB469" i="11" s="1"/>
  <c r="Y456" i="1"/>
  <c r="Z451" i="11"/>
  <c r="AB451" i="11" s="1"/>
  <c r="Y445" i="1"/>
  <c r="Z440" i="11"/>
  <c r="AB440" i="11" s="1"/>
  <c r="Y429" i="1"/>
  <c r="Z424" i="11"/>
  <c r="AB424" i="11" s="1"/>
  <c r="Y421" i="1"/>
  <c r="Z416" i="11"/>
  <c r="AB416" i="11" s="1"/>
  <c r="Y411" i="1"/>
  <c r="Z406" i="11"/>
  <c r="AB406" i="11" s="1"/>
  <c r="Y403" i="1"/>
  <c r="Z398" i="11"/>
  <c r="AB398" i="11" s="1"/>
  <c r="Y395" i="1"/>
  <c r="Z390" i="11"/>
  <c r="AB390" i="11" s="1"/>
  <c r="Y387" i="1"/>
  <c r="Z382" i="11"/>
  <c r="AB382" i="11" s="1"/>
  <c r="Y373" i="1"/>
  <c r="Z368" i="11"/>
  <c r="AB368" i="11" s="1"/>
  <c r="Y365" i="1"/>
  <c r="Z360" i="11"/>
  <c r="AB360" i="11" s="1"/>
  <c r="Y357" i="1"/>
  <c r="Z352" i="11"/>
  <c r="AB352" i="11" s="1"/>
  <c r="Y349" i="1"/>
  <c r="Z344" i="11"/>
  <c r="AB344" i="11" s="1"/>
  <c r="Y341" i="1"/>
  <c r="Z336" i="11"/>
  <c r="AB336" i="11" s="1"/>
  <c r="Y333" i="1"/>
  <c r="Z328" i="11"/>
  <c r="AB328" i="11" s="1"/>
  <c r="Y325" i="1"/>
  <c r="Z320" i="11"/>
  <c r="AB320" i="11" s="1"/>
  <c r="Y257" i="1"/>
  <c r="Z252" i="11"/>
  <c r="AB252" i="11" s="1"/>
  <c r="Y249" i="1"/>
  <c r="Z244" i="11"/>
  <c r="AB244" i="11" s="1"/>
  <c r="Y142" i="1"/>
  <c r="Z137" i="11"/>
  <c r="AB137" i="11" s="1"/>
  <c r="Y123" i="1"/>
  <c r="Z118" i="11"/>
  <c r="AB118" i="11" s="1"/>
  <c r="Y88" i="1"/>
  <c r="Z83" i="11"/>
  <c r="AB83" i="11" s="1"/>
  <c r="Y80" i="1"/>
  <c r="Z75" i="11"/>
  <c r="AB75" i="11" s="1"/>
  <c r="Y64" i="1"/>
  <c r="Z59" i="11"/>
  <c r="AB59" i="11" s="1"/>
  <c r="Y33" i="1"/>
  <c r="Z28" i="11"/>
  <c r="AB28" i="11" s="1"/>
  <c r="Y678" i="1"/>
  <c r="Y472" i="1"/>
  <c r="Z467" i="11"/>
  <c r="AB467" i="11" s="1"/>
  <c r="Y393" i="1"/>
  <c r="Z388" i="11"/>
  <c r="AB388" i="11" s="1"/>
  <c r="Y339" i="1"/>
  <c r="Z334" i="11"/>
  <c r="AB334" i="11" s="1"/>
  <c r="Y255" i="1"/>
  <c r="Z250" i="11"/>
  <c r="AB250" i="11" s="1"/>
  <c r="Y240" i="1"/>
  <c r="Z235" i="11"/>
  <c r="AB235" i="11" s="1"/>
  <c r="C5" i="11"/>
  <c r="C181" i="11"/>
  <c r="C206" i="11"/>
  <c r="C313" i="11"/>
  <c r="Y643" i="1"/>
  <c r="Z638" i="11"/>
  <c r="AB638" i="11" s="1"/>
  <c r="Y12" i="1"/>
  <c r="Z7" i="11"/>
  <c r="AB7" i="11" s="1"/>
  <c r="Y15" i="1"/>
  <c r="Z10" i="11"/>
  <c r="AB10" i="11" s="1"/>
  <c r="Y683" i="1"/>
  <c r="Z678" i="11"/>
  <c r="AB678" i="11" s="1"/>
  <c r="AC681" i="11" s="1"/>
  <c r="Y675" i="1"/>
  <c r="Z670" i="11"/>
  <c r="AB670" i="11" s="1"/>
  <c r="C642" i="11"/>
  <c r="Y554" i="1"/>
  <c r="Z549" i="11"/>
  <c r="AB549" i="11" s="1"/>
  <c r="Y543" i="1"/>
  <c r="Z538" i="11"/>
  <c r="AB538" i="11" s="1"/>
  <c r="Y515" i="1"/>
  <c r="Z510" i="11"/>
  <c r="AB510" i="11" s="1"/>
  <c r="Y507" i="1"/>
  <c r="Z502" i="11"/>
  <c r="AB502" i="11" s="1"/>
  <c r="Y499" i="1"/>
  <c r="Z494" i="11"/>
  <c r="AB494" i="11" s="1"/>
  <c r="Y481" i="1"/>
  <c r="Z476" i="11"/>
  <c r="AB476" i="11" s="1"/>
  <c r="Y473" i="1"/>
  <c r="Z468" i="11"/>
  <c r="AB468" i="11" s="1"/>
  <c r="Y455" i="1"/>
  <c r="Z450" i="11"/>
  <c r="AB450" i="11" s="1"/>
  <c r="Y444" i="1"/>
  <c r="Z439" i="11"/>
  <c r="AB439" i="11" s="1"/>
  <c r="Y428" i="1"/>
  <c r="Z423" i="11"/>
  <c r="AB423" i="11" s="1"/>
  <c r="Y420" i="1"/>
  <c r="Z415" i="11"/>
  <c r="AB415" i="11" s="1"/>
  <c r="Y410" i="1"/>
  <c r="Z405" i="11"/>
  <c r="AB405" i="11" s="1"/>
  <c r="Y402" i="1"/>
  <c r="Z397" i="11"/>
  <c r="AB397" i="11" s="1"/>
  <c r="Y394" i="1"/>
  <c r="Z389" i="11"/>
  <c r="AB389" i="11" s="1"/>
  <c r="Y386" i="1"/>
  <c r="Z381" i="11"/>
  <c r="AB381" i="11" s="1"/>
  <c r="Y372" i="1"/>
  <c r="Z367" i="11"/>
  <c r="AB367" i="11" s="1"/>
  <c r="Y364" i="1"/>
  <c r="Z359" i="11"/>
  <c r="AB359" i="11" s="1"/>
  <c r="Y356" i="1"/>
  <c r="Z351" i="11"/>
  <c r="AB351" i="11" s="1"/>
  <c r="Y348" i="1"/>
  <c r="Z343" i="11"/>
  <c r="AB343" i="11" s="1"/>
  <c r="Y340" i="1"/>
  <c r="Z335" i="11"/>
  <c r="AB335" i="11" s="1"/>
  <c r="Y332" i="1"/>
  <c r="Z327" i="11"/>
  <c r="AB327" i="11" s="1"/>
  <c r="Y286" i="1"/>
  <c r="Z281" i="11"/>
  <c r="AB281" i="11" s="1"/>
  <c r="Y256" i="1"/>
  <c r="Z251" i="11"/>
  <c r="AB251" i="11" s="1"/>
  <c r="Y248" i="1"/>
  <c r="Z243" i="11"/>
  <c r="AB243" i="11" s="1"/>
  <c r="Y130" i="1"/>
  <c r="Z125" i="11"/>
  <c r="AB125" i="11" s="1"/>
  <c r="Y95" i="1"/>
  <c r="Z90" i="11"/>
  <c r="AB90" i="11" s="1"/>
  <c r="Y87" i="1"/>
  <c r="Z82" i="11"/>
  <c r="AB82" i="11" s="1"/>
  <c r="Y79" i="1"/>
  <c r="Z74" i="11"/>
  <c r="AB74" i="11" s="1"/>
  <c r="Y63" i="1"/>
  <c r="Z58" i="11"/>
  <c r="AB58" i="11" s="1"/>
  <c r="Y23" i="1"/>
  <c r="Z18" i="11"/>
  <c r="AB18" i="11" s="1"/>
  <c r="Y677" i="1"/>
  <c r="G23" i="3"/>
  <c r="G714" i="3" s="1"/>
  <c r="C714" i="3"/>
  <c r="C92" i="11"/>
  <c r="C91" i="11"/>
  <c r="C111" i="11"/>
  <c r="C128" i="11"/>
  <c r="C127" i="11"/>
  <c r="C135" i="11"/>
  <c r="C197" i="11"/>
  <c r="C196" i="11"/>
  <c r="C225" i="11"/>
  <c r="C224" i="11"/>
  <c r="C636" i="11"/>
  <c r="C514" i="11"/>
  <c r="Z514" i="11" s="1"/>
  <c r="AB514" i="11" s="1"/>
  <c r="C689" i="11"/>
  <c r="Y539" i="1"/>
  <c r="C632" i="11"/>
  <c r="C432" i="11"/>
  <c r="C318" i="11"/>
  <c r="C310" i="11"/>
  <c r="C272" i="11"/>
  <c r="C285" i="11"/>
  <c r="C696" i="11"/>
  <c r="C700" i="11"/>
  <c r="C704" i="11"/>
  <c r="C708" i="11"/>
  <c r="C316" i="11"/>
  <c r="C308" i="11"/>
  <c r="C284" i="11"/>
  <c r="C268" i="11"/>
  <c r="C216" i="11"/>
  <c r="C115" i="11"/>
  <c r="C43" i="11"/>
  <c r="C306" i="11"/>
  <c r="C291" i="11"/>
  <c r="C436" i="11"/>
  <c r="C314" i="11"/>
  <c r="C264" i="11"/>
  <c r="C240" i="11"/>
  <c r="C143" i="11"/>
  <c r="C214" i="11"/>
  <c r="C237" i="11"/>
  <c r="C635" i="11"/>
  <c r="C698" i="11"/>
  <c r="C702" i="11"/>
  <c r="C706" i="11"/>
  <c r="C710" i="11"/>
  <c r="C634" i="11"/>
  <c r="C434" i="11"/>
  <c r="C369" i="11"/>
  <c r="Z369" i="11" s="1"/>
  <c r="AB369" i="11" s="1"/>
  <c r="C312" i="11"/>
  <c r="C304" i="11"/>
  <c r="C236" i="11"/>
  <c r="C232" i="11"/>
  <c r="C184" i="11"/>
  <c r="C131" i="11"/>
  <c r="C193" i="11"/>
  <c r="C190" i="11"/>
  <c r="C194" i="11"/>
  <c r="C191" i="11"/>
  <c r="C627" i="11"/>
  <c r="C631" i="11"/>
  <c r="C628" i="11"/>
  <c r="C625" i="11"/>
  <c r="C629" i="11"/>
  <c r="C64" i="11"/>
  <c r="C61" i="11"/>
  <c r="C65" i="11"/>
  <c r="C62" i="11"/>
  <c r="C66" i="11"/>
  <c r="C105" i="11"/>
  <c r="C106" i="11"/>
  <c r="C152" i="11"/>
  <c r="C153" i="11"/>
  <c r="C150" i="11"/>
  <c r="C154" i="11"/>
  <c r="C183" i="11"/>
  <c r="C201" i="11"/>
  <c r="C207" i="11"/>
  <c r="C261" i="11"/>
  <c r="C262" i="11"/>
  <c r="C263" i="11"/>
  <c r="C293" i="11"/>
  <c r="C294" i="11"/>
  <c r="C295" i="11"/>
  <c r="C301" i="11"/>
  <c r="C298" i="11"/>
  <c r="C302" i="11"/>
  <c r="C299" i="11"/>
  <c r="C694" i="11"/>
  <c r="C701" i="11"/>
  <c r="C630" i="11"/>
  <c r="C487" i="11"/>
  <c r="C296" i="11"/>
  <c r="C212" i="11"/>
  <c r="C180" i="11"/>
  <c r="C151" i="11"/>
  <c r="C103" i="11"/>
  <c r="C200" i="11"/>
  <c r="C32" i="11"/>
  <c r="C36" i="11"/>
  <c r="C33" i="11"/>
  <c r="C30" i="11"/>
  <c r="C34" i="11"/>
  <c r="C48" i="11"/>
  <c r="C52" i="11"/>
  <c r="C49" i="11"/>
  <c r="C46" i="11"/>
  <c r="C50" i="11"/>
  <c r="C68" i="11"/>
  <c r="C104" i="11"/>
  <c r="C177" i="11"/>
  <c r="C209" i="11"/>
  <c r="C229" i="11"/>
  <c r="C230" i="11"/>
  <c r="C231" i="11"/>
  <c r="C257" i="11"/>
  <c r="C254" i="11"/>
  <c r="C258" i="11"/>
  <c r="C255" i="11"/>
  <c r="C259" i="11"/>
  <c r="C289" i="11"/>
  <c r="C488" i="11"/>
  <c r="C695" i="11"/>
  <c r="C699" i="11"/>
  <c r="C703" i="11"/>
  <c r="C707" i="11"/>
  <c r="C711" i="11"/>
  <c r="C8" i="11"/>
  <c r="C697" i="11"/>
  <c r="C626" i="11"/>
  <c r="C292" i="11"/>
  <c r="C260" i="11"/>
  <c r="C208" i="11"/>
  <c r="C192" i="11"/>
  <c r="C147" i="11"/>
  <c r="C99" i="11"/>
  <c r="C31" i="11"/>
  <c r="C23" i="11"/>
  <c r="C687" i="11"/>
  <c r="C691" i="11"/>
  <c r="C705" i="11"/>
  <c r="C491" i="11"/>
  <c r="C39" i="11"/>
  <c r="C20" i="11"/>
  <c r="C40" i="11"/>
  <c r="C149" i="11"/>
  <c r="C189" i="11"/>
  <c r="C213" i="11"/>
  <c r="C217" i="11"/>
  <c r="C297" i="11"/>
  <c r="C709" i="11"/>
  <c r="C693" i="11"/>
  <c r="C481" i="11"/>
  <c r="Z481" i="11" s="1"/>
  <c r="AB481" i="11" s="1"/>
  <c r="C455" i="11"/>
  <c r="Z455" i="11" s="1"/>
  <c r="AB455" i="11" s="1"/>
  <c r="C444" i="11"/>
  <c r="Z444" i="11" s="1"/>
  <c r="AB444" i="11" s="1"/>
  <c r="C410" i="11"/>
  <c r="Z410" i="11" s="1"/>
  <c r="AB410" i="11" s="1"/>
  <c r="C288" i="11"/>
  <c r="C256" i="11"/>
  <c r="C220" i="11"/>
  <c r="C204" i="11"/>
  <c r="C188" i="11"/>
  <c r="C95" i="11"/>
  <c r="C67" i="11"/>
  <c r="C51" i="11"/>
  <c r="C9" i="11"/>
  <c r="C692" i="11"/>
  <c r="C688" i="11"/>
  <c r="C637" i="11"/>
  <c r="C633" i="11"/>
  <c r="C490" i="11"/>
  <c r="C486" i="11"/>
  <c r="C435" i="11"/>
  <c r="C431" i="11"/>
  <c r="C319" i="11"/>
  <c r="C315" i="11"/>
  <c r="C311" i="11"/>
  <c r="C307" i="11"/>
  <c r="C303" i="11"/>
  <c r="C287" i="11"/>
  <c r="C283" i="11"/>
  <c r="C275" i="11"/>
  <c r="C271" i="11"/>
  <c r="C267" i="11"/>
  <c r="C239" i="11"/>
  <c r="C227" i="11"/>
  <c r="C223" i="11"/>
  <c r="C219" i="11"/>
  <c r="C215" i="11"/>
  <c r="C211" i="11"/>
  <c r="C203" i="11"/>
  <c r="C199" i="11"/>
  <c r="C195" i="11"/>
  <c r="C187" i="11"/>
  <c r="C179" i="11"/>
  <c r="C175" i="11"/>
  <c r="C146" i="11"/>
  <c r="C142" i="11"/>
  <c r="C134" i="11"/>
  <c r="C130" i="11"/>
  <c r="C126" i="11"/>
  <c r="C114" i="11"/>
  <c r="C110" i="11"/>
  <c r="C102" i="11"/>
  <c r="C94" i="11"/>
  <c r="C54" i="11"/>
  <c r="C38" i="11"/>
  <c r="C22" i="11"/>
  <c r="C489" i="11"/>
  <c r="C485" i="11"/>
  <c r="C290" i="11"/>
  <c r="C286" i="11"/>
  <c r="C282" i="11"/>
  <c r="C274" i="11"/>
  <c r="C270" i="11"/>
  <c r="C266" i="11"/>
  <c r="C242" i="11"/>
  <c r="C238" i="11"/>
  <c r="C226" i="11"/>
  <c r="C218" i="11"/>
  <c r="C210" i="11"/>
  <c r="C202" i="11"/>
  <c r="C198" i="11"/>
  <c r="C186" i="11"/>
  <c r="C182" i="11"/>
  <c r="C178" i="11"/>
  <c r="C174" i="11"/>
  <c r="C145" i="11"/>
  <c r="C141" i="11"/>
  <c r="C133" i="11"/>
  <c r="C129" i="11"/>
  <c r="C113" i="11"/>
  <c r="C101" i="11"/>
  <c r="C97" i="11"/>
  <c r="C93" i="11"/>
  <c r="C41" i="11"/>
  <c r="C37" i="11"/>
  <c r="C25" i="11"/>
  <c r="C21" i="11"/>
  <c r="C542" i="11"/>
  <c r="Z542" i="11" s="1"/>
  <c r="AB542" i="11" s="1"/>
  <c r="C156" i="11"/>
  <c r="Z156" i="11" s="1"/>
  <c r="AB156" i="11" s="1"/>
  <c r="C690" i="11"/>
  <c r="C437" i="11"/>
  <c r="C317" i="11"/>
  <c r="C309" i="11"/>
  <c r="C241" i="11"/>
  <c r="C205" i="11"/>
  <c r="C144" i="11"/>
  <c r="C140" i="11"/>
  <c r="C136" i="11"/>
  <c r="C132" i="11"/>
  <c r="C116" i="11"/>
  <c r="C112" i="11"/>
  <c r="C100" i="11"/>
  <c r="C96" i="11"/>
  <c r="C24" i="11"/>
  <c r="AC77" i="11" l="1"/>
  <c r="AC246" i="11"/>
  <c r="AC338" i="11"/>
  <c r="AC505" i="11"/>
  <c r="AC677" i="11"/>
  <c r="AC120" i="11"/>
  <c r="AC16" i="11"/>
  <c r="AC425" i="11"/>
  <c r="AC81" i="11"/>
  <c r="AC250" i="11"/>
  <c r="AC342" i="11"/>
  <c r="AC121" i="11"/>
  <c r="AC323" i="11"/>
  <c r="AC355" i="11"/>
  <c r="AC427" i="11"/>
  <c r="AC349" i="11"/>
  <c r="AC387" i="11"/>
  <c r="AC421" i="11"/>
  <c r="AC474" i="11"/>
  <c r="AC337" i="11"/>
  <c r="AC452" i="11"/>
  <c r="AC407" i="11"/>
  <c r="AC354" i="11"/>
  <c r="AC392" i="11"/>
  <c r="AC426" i="11"/>
  <c r="AC363" i="11"/>
  <c r="AC498" i="11"/>
  <c r="Y137" i="1"/>
  <c r="Z132" i="11"/>
  <c r="AB132" i="11" s="1"/>
  <c r="Y228" i="1"/>
  <c r="Z223" i="11"/>
  <c r="AB223" i="11" s="1"/>
  <c r="Y631" i="1"/>
  <c r="Z626" i="11"/>
  <c r="AB626" i="11" s="1"/>
  <c r="Y199" i="1"/>
  <c r="Z194" i="11"/>
  <c r="AB194" i="11" s="1"/>
  <c r="Y296" i="1"/>
  <c r="Z291" i="11"/>
  <c r="AB291" i="11" s="1"/>
  <c r="AC331" i="11"/>
  <c r="AC401" i="11"/>
  <c r="AC332" i="11"/>
  <c r="AC364" i="11"/>
  <c r="AC402" i="11"/>
  <c r="AC417" i="11"/>
  <c r="AC380" i="11"/>
  <c r="AC509" i="11"/>
  <c r="AC496" i="11"/>
  <c r="AC82" i="11"/>
  <c r="AC343" i="11"/>
  <c r="AC381" i="11"/>
  <c r="AC415" i="11"/>
  <c r="AC468" i="11"/>
  <c r="AC510" i="11"/>
  <c r="AC678" i="11"/>
  <c r="AC680" i="11"/>
  <c r="AC352" i="11"/>
  <c r="AC390" i="11"/>
  <c r="AC424" i="11"/>
  <c r="AC477" i="11"/>
  <c r="AC539" i="11"/>
  <c r="Y46" i="1"/>
  <c r="Z41" i="11"/>
  <c r="AB41" i="11" s="1"/>
  <c r="Y224" i="1"/>
  <c r="Z219" i="11"/>
  <c r="AB219" i="11" s="1"/>
  <c r="Y692" i="1"/>
  <c r="Z687" i="11"/>
  <c r="AB687" i="11" s="1"/>
  <c r="Y51" i="1"/>
  <c r="Z46" i="11"/>
  <c r="AB46" i="11" s="1"/>
  <c r="Y70" i="1"/>
  <c r="Z65" i="11"/>
  <c r="AB65" i="11" s="1"/>
  <c r="Y313" i="1"/>
  <c r="Z308" i="11"/>
  <c r="AB308" i="11" s="1"/>
  <c r="Y318" i="1"/>
  <c r="Z313" i="11"/>
  <c r="AB313" i="11" s="1"/>
  <c r="Y115" i="1"/>
  <c r="Z110" i="11"/>
  <c r="AB110" i="11" s="1"/>
  <c r="Y100" i="1"/>
  <c r="Z95" i="11"/>
  <c r="AB95" i="11" s="1"/>
  <c r="Y235" i="1"/>
  <c r="Z230" i="11"/>
  <c r="AB230" i="11" s="1"/>
  <c r="Y155" i="1"/>
  <c r="Z150" i="11"/>
  <c r="AB150" i="11" s="1"/>
  <c r="Y317" i="1"/>
  <c r="Z312" i="11"/>
  <c r="AB312" i="11" s="1"/>
  <c r="Y323" i="1"/>
  <c r="Z318" i="11"/>
  <c r="AB318" i="11" s="1"/>
  <c r="Z642" i="11"/>
  <c r="AB642" i="11" s="1"/>
  <c r="Y647" i="1"/>
  <c r="Y211" i="1"/>
  <c r="Z206" i="11"/>
  <c r="AB206" i="11" s="1"/>
  <c r="AC499" i="11"/>
  <c r="Y141" i="1"/>
  <c r="Z136" i="11"/>
  <c r="AB136" i="11" s="1"/>
  <c r="Y695" i="1"/>
  <c r="Z690" i="11"/>
  <c r="AB690" i="11" s="1"/>
  <c r="Y102" i="1"/>
  <c r="Z97" i="11"/>
  <c r="AB97" i="11" s="1"/>
  <c r="Y183" i="1"/>
  <c r="Z178" i="11"/>
  <c r="AB178" i="11" s="1"/>
  <c r="Y243" i="1"/>
  <c r="Z238" i="11"/>
  <c r="AB238" i="11" s="1"/>
  <c r="Y490" i="1"/>
  <c r="Z485" i="11"/>
  <c r="AB485" i="11" s="1"/>
  <c r="Y119" i="1"/>
  <c r="Z114" i="11"/>
  <c r="AB114" i="11" s="1"/>
  <c r="Y192" i="1"/>
  <c r="Z187" i="11"/>
  <c r="AB187" i="11" s="1"/>
  <c r="Y232" i="1"/>
  <c r="Z227" i="11"/>
  <c r="AB227" i="11" s="1"/>
  <c r="Y312" i="1"/>
  <c r="Z307" i="11"/>
  <c r="AB307" i="11" s="1"/>
  <c r="Y638" i="1"/>
  <c r="Z633" i="11"/>
  <c r="AB633" i="11" s="1"/>
  <c r="Y193" i="1"/>
  <c r="Z188" i="11"/>
  <c r="AB188" i="11" s="1"/>
  <c r="Y45" i="1"/>
  <c r="Z40" i="11"/>
  <c r="AB40" i="11" s="1"/>
  <c r="Y36" i="1"/>
  <c r="Z31" i="11"/>
  <c r="AB31" i="11" s="1"/>
  <c r="Y702" i="1"/>
  <c r="Z697" i="11"/>
  <c r="AB697" i="11" s="1"/>
  <c r="Y294" i="1"/>
  <c r="Z289" i="11"/>
  <c r="AB289" i="11" s="1"/>
  <c r="Y234" i="1"/>
  <c r="Z229" i="11"/>
  <c r="AB229" i="11" s="1"/>
  <c r="Y57" i="1"/>
  <c r="Z52" i="11"/>
  <c r="AB52" i="11" s="1"/>
  <c r="Y108" i="1"/>
  <c r="Z103" i="11"/>
  <c r="AB103" i="11" s="1"/>
  <c r="Y699" i="1"/>
  <c r="Z694" i="11"/>
  <c r="AB694" i="11" s="1"/>
  <c r="Y268" i="1"/>
  <c r="Z263" i="11"/>
  <c r="AB263" i="11" s="1"/>
  <c r="Y158" i="1"/>
  <c r="Z153" i="11"/>
  <c r="AB153" i="11" s="1"/>
  <c r="Y69" i="1"/>
  <c r="Z64" i="11"/>
  <c r="AB64" i="11" s="1"/>
  <c r="Y195" i="1"/>
  <c r="Z190" i="11"/>
  <c r="AB190" i="11" s="1"/>
  <c r="Y242" i="1"/>
  <c r="Z237" i="11"/>
  <c r="AB237" i="11" s="1"/>
  <c r="Y311" i="1"/>
  <c r="Z306" i="11"/>
  <c r="AB306" i="11" s="1"/>
  <c r="Y713" i="1"/>
  <c r="Z708" i="11"/>
  <c r="AB708" i="11" s="1"/>
  <c r="Y437" i="1"/>
  <c r="Z432" i="11"/>
  <c r="AB432" i="11" s="1"/>
  <c r="Y201" i="1"/>
  <c r="Z196" i="11"/>
  <c r="AB196" i="11" s="1"/>
  <c r="AC13" i="11"/>
  <c r="Y186" i="1"/>
  <c r="Z181" i="11"/>
  <c r="AB181" i="11" s="1"/>
  <c r="AC391" i="11"/>
  <c r="AC325" i="11"/>
  <c r="AC357" i="11"/>
  <c r="AC395" i="11"/>
  <c r="AC495" i="11"/>
  <c r="AC478" i="11"/>
  <c r="Y107" i="1"/>
  <c r="Z102" i="11"/>
  <c r="AB102" i="11" s="1"/>
  <c r="Y194" i="1"/>
  <c r="Z189" i="11"/>
  <c r="AB189" i="11" s="1"/>
  <c r="Y635" i="1"/>
  <c r="Z630" i="11"/>
  <c r="AB630" i="11" s="1"/>
  <c r="Y315" i="1"/>
  <c r="Z310" i="11"/>
  <c r="AB310" i="11" s="1"/>
  <c r="Y179" i="1"/>
  <c r="Z174" i="11"/>
  <c r="AB174" i="11" s="1"/>
  <c r="Y298" i="1"/>
  <c r="Z293" i="11"/>
  <c r="AB293" i="11" s="1"/>
  <c r="Y247" i="1"/>
  <c r="Z242" i="11"/>
  <c r="AB242" i="11" s="1"/>
  <c r="AC245" i="11" s="1"/>
  <c r="Y494" i="1"/>
  <c r="Z489" i="11"/>
  <c r="AB489" i="11" s="1"/>
  <c r="Y131" i="1"/>
  <c r="Z126" i="11"/>
  <c r="AB126" i="11" s="1"/>
  <c r="AC123" i="11" s="1"/>
  <c r="Y200" i="1"/>
  <c r="Z195" i="11"/>
  <c r="AB195" i="11" s="1"/>
  <c r="Y244" i="1"/>
  <c r="Z239" i="11"/>
  <c r="AB239" i="11" s="1"/>
  <c r="Y316" i="1"/>
  <c r="Z311" i="11"/>
  <c r="AB311" i="11" s="1"/>
  <c r="Y642" i="1"/>
  <c r="Z637" i="11"/>
  <c r="AB637" i="11" s="1"/>
  <c r="Y209" i="1"/>
  <c r="Z204" i="11"/>
  <c r="AB204" i="11" s="1"/>
  <c r="Y698" i="1"/>
  <c r="Z693" i="11"/>
  <c r="AB693" i="11" s="1"/>
  <c r="Y25" i="1"/>
  <c r="Z20" i="11"/>
  <c r="AB20" i="11" s="1"/>
  <c r="Y104" i="1"/>
  <c r="Z99" i="11"/>
  <c r="AB99" i="11" s="1"/>
  <c r="Y13" i="1"/>
  <c r="Z8" i="11"/>
  <c r="AB8" i="11" s="1"/>
  <c r="Y264" i="1"/>
  <c r="Z259" i="11"/>
  <c r="AB259" i="11" s="1"/>
  <c r="Y214" i="1"/>
  <c r="Z209" i="11"/>
  <c r="AB209" i="11" s="1"/>
  <c r="Y53" i="1"/>
  <c r="Z48" i="11"/>
  <c r="AB48" i="11" s="1"/>
  <c r="Y156" i="1"/>
  <c r="Z151" i="11"/>
  <c r="AB151" i="11" s="1"/>
  <c r="Y304" i="1"/>
  <c r="Z299" i="11"/>
  <c r="AB299" i="11" s="1"/>
  <c r="Y267" i="1"/>
  <c r="Z262" i="11"/>
  <c r="AB262" i="11" s="1"/>
  <c r="Y157" i="1"/>
  <c r="Z152" i="11"/>
  <c r="AB152" i="11" s="1"/>
  <c r="Y634" i="1"/>
  <c r="Z629" i="11"/>
  <c r="AB629" i="11" s="1"/>
  <c r="Y198" i="1"/>
  <c r="Z193" i="11"/>
  <c r="AB193" i="11" s="1"/>
  <c r="Y439" i="1"/>
  <c r="Z434" i="11"/>
  <c r="AB434" i="11" s="1"/>
  <c r="Y219" i="1"/>
  <c r="Z214" i="11"/>
  <c r="AB214" i="11" s="1"/>
  <c r="Y48" i="1"/>
  <c r="Z43" i="11"/>
  <c r="AB43" i="11" s="1"/>
  <c r="Y709" i="1"/>
  <c r="Z704" i="11"/>
  <c r="AB704" i="11" s="1"/>
  <c r="Y637" i="1"/>
  <c r="Z632" i="11"/>
  <c r="AB632" i="11" s="1"/>
  <c r="Y202" i="1"/>
  <c r="Z197" i="11"/>
  <c r="AB197" i="11" s="1"/>
  <c r="AC85" i="11"/>
  <c r="AC346" i="11"/>
  <c r="AC384" i="11"/>
  <c r="AC418" i="11"/>
  <c r="AC471" i="11"/>
  <c r="AC673" i="11"/>
  <c r="Y10" i="1"/>
  <c r="Z5" i="11"/>
  <c r="AB5" i="11" s="1"/>
  <c r="AC78" i="11"/>
  <c r="AC247" i="11"/>
  <c r="AC339" i="11"/>
  <c r="AC506" i="11"/>
  <c r="AC674" i="11"/>
  <c r="AC79" i="11"/>
  <c r="AC248" i="11"/>
  <c r="AC340" i="11"/>
  <c r="AC378" i="11"/>
  <c r="AC507" i="11"/>
  <c r="AC675" i="11"/>
  <c r="AC504" i="11"/>
  <c r="AC350" i="11"/>
  <c r="AC388" i="11"/>
  <c r="AC422" i="11"/>
  <c r="AC475" i="11"/>
  <c r="AC537" i="11"/>
  <c r="AC351" i="11"/>
  <c r="AC389" i="11"/>
  <c r="AC423" i="11"/>
  <c r="AC476" i="11"/>
  <c r="AC538" i="11"/>
  <c r="AC328" i="11"/>
  <c r="AC360" i="11"/>
  <c r="AC398" i="11"/>
  <c r="Y322" i="1"/>
  <c r="Z317" i="11"/>
  <c r="AB317" i="11" s="1"/>
  <c r="Y291" i="1"/>
  <c r="Z286" i="11"/>
  <c r="AB286" i="11" s="1"/>
  <c r="Y491" i="1"/>
  <c r="Z486" i="11"/>
  <c r="AB486" i="11" s="1"/>
  <c r="Y297" i="1"/>
  <c r="Z292" i="11"/>
  <c r="AB292" i="11" s="1"/>
  <c r="Y37" i="1"/>
  <c r="Z32" i="11"/>
  <c r="AB32" i="11" s="1"/>
  <c r="Y309" i="1"/>
  <c r="Z304" i="11"/>
  <c r="AB304" i="11" s="1"/>
  <c r="Y229" i="1"/>
  <c r="Z224" i="11"/>
  <c r="AB224" i="11" s="1"/>
  <c r="Y231" i="1"/>
  <c r="Z226" i="11"/>
  <c r="AB226" i="11" s="1"/>
  <c r="Y495" i="1"/>
  <c r="Z490" i="11"/>
  <c r="AB490" i="11" s="1"/>
  <c r="Y28" i="1"/>
  <c r="Z23" i="11"/>
  <c r="AB23" i="11" s="1"/>
  <c r="Y706" i="1"/>
  <c r="Z701" i="11"/>
  <c r="AB701" i="11" s="1"/>
  <c r="Y321" i="1"/>
  <c r="Z316" i="11"/>
  <c r="AB316" i="11" s="1"/>
  <c r="Y145" i="1"/>
  <c r="Z140" i="11"/>
  <c r="AB140" i="11" s="1"/>
  <c r="Y149" i="1"/>
  <c r="Z144" i="11"/>
  <c r="AB144" i="11" s="1"/>
  <c r="Y118" i="1"/>
  <c r="Z113" i="11"/>
  <c r="AB113" i="11" s="1"/>
  <c r="Y191" i="1"/>
  <c r="Z186" i="11"/>
  <c r="AB186" i="11" s="1"/>
  <c r="Y271" i="1"/>
  <c r="Z266" i="11"/>
  <c r="AB266" i="11" s="1"/>
  <c r="Y27" i="1"/>
  <c r="Z22" i="11"/>
  <c r="AB22" i="11" s="1"/>
  <c r="Y135" i="1"/>
  <c r="Z130" i="11"/>
  <c r="AB130" i="11" s="1"/>
  <c r="Y204" i="1"/>
  <c r="Z199" i="11"/>
  <c r="AB199" i="11" s="1"/>
  <c r="Y272" i="1"/>
  <c r="Z267" i="11"/>
  <c r="AB267" i="11" s="1"/>
  <c r="Y320" i="1"/>
  <c r="Z315" i="11"/>
  <c r="AB315" i="11" s="1"/>
  <c r="Y693" i="1"/>
  <c r="Z688" i="11"/>
  <c r="AB688" i="11" s="1"/>
  <c r="Y225" i="1"/>
  <c r="Z220" i="11"/>
  <c r="AB220" i="11" s="1"/>
  <c r="Y714" i="1"/>
  <c r="Z709" i="11"/>
  <c r="AB709" i="11" s="1"/>
  <c r="Y44" i="1"/>
  <c r="Z39" i="11"/>
  <c r="AB39" i="11" s="1"/>
  <c r="Y152" i="1"/>
  <c r="Z147" i="11"/>
  <c r="AB147" i="11" s="1"/>
  <c r="Y716" i="1"/>
  <c r="Z711" i="11"/>
  <c r="AB711" i="11" s="1"/>
  <c r="Y260" i="1"/>
  <c r="Z255" i="11"/>
  <c r="AB255" i="11" s="1"/>
  <c r="Y182" i="1"/>
  <c r="Z177" i="11"/>
  <c r="AB177" i="11" s="1"/>
  <c r="Y39" i="1"/>
  <c r="Z34" i="11"/>
  <c r="AB34" i="11" s="1"/>
  <c r="Y185" i="1"/>
  <c r="Z180" i="11"/>
  <c r="AB180" i="11" s="1"/>
  <c r="Y307" i="1"/>
  <c r="Z302" i="11"/>
  <c r="AB302" i="11" s="1"/>
  <c r="Y266" i="1"/>
  <c r="Z261" i="11"/>
  <c r="AB261" i="11" s="1"/>
  <c r="Y111" i="1"/>
  <c r="Z106" i="11"/>
  <c r="AB106" i="11" s="1"/>
  <c r="Y630" i="1"/>
  <c r="Z625" i="11"/>
  <c r="AB625" i="11" s="1"/>
  <c r="Y136" i="1"/>
  <c r="Z131" i="11"/>
  <c r="AB131" i="11" s="1"/>
  <c r="Y639" i="1"/>
  <c r="Z634" i="11"/>
  <c r="AB634" i="11" s="1"/>
  <c r="Y148" i="1"/>
  <c r="Z143" i="11"/>
  <c r="AB143" i="11" s="1"/>
  <c r="Y120" i="1"/>
  <c r="Z115" i="11"/>
  <c r="AB115" i="11" s="1"/>
  <c r="Y705" i="1"/>
  <c r="Z700" i="11"/>
  <c r="AB700" i="11" s="1"/>
  <c r="Y140" i="1"/>
  <c r="Z135" i="11"/>
  <c r="AB135" i="11" s="1"/>
  <c r="AC470" i="11"/>
  <c r="AC345" i="11"/>
  <c r="AC72" i="11"/>
  <c r="AC333" i="11"/>
  <c r="AC365" i="11"/>
  <c r="AC403" i="11"/>
  <c r="AC500" i="11"/>
  <c r="AC76" i="11"/>
  <c r="AC548" i="11"/>
  <c r="Y196" i="1"/>
  <c r="Z191" i="11"/>
  <c r="AB191" i="11" s="1"/>
  <c r="Y153" i="1"/>
  <c r="Z148" i="11"/>
  <c r="AB148" i="11" s="1"/>
  <c r="Y98" i="1"/>
  <c r="Z93" i="11"/>
  <c r="AB93" i="11" s="1"/>
  <c r="Y308" i="1"/>
  <c r="Z303" i="11"/>
  <c r="AB303" i="11" s="1"/>
  <c r="Y493" i="1"/>
  <c r="Z488" i="11"/>
  <c r="AB488" i="11" s="1"/>
  <c r="Y66" i="1"/>
  <c r="Z61" i="11"/>
  <c r="AB61" i="11" s="1"/>
  <c r="Y97" i="1"/>
  <c r="Z92" i="11"/>
  <c r="AB92" i="11" s="1"/>
  <c r="Y29" i="1"/>
  <c r="Z24" i="11"/>
  <c r="AB24" i="11" s="1"/>
  <c r="Y134" i="1"/>
  <c r="Z129" i="11"/>
  <c r="AB129" i="11" s="1"/>
  <c r="Y139" i="1"/>
  <c r="Z134" i="11"/>
  <c r="AB134" i="11" s="1"/>
  <c r="Y324" i="1"/>
  <c r="Z319" i="11"/>
  <c r="AB319" i="11" s="1"/>
  <c r="AC322" i="11" s="1"/>
  <c r="Y697" i="1"/>
  <c r="Z692" i="11"/>
  <c r="AB692" i="11" s="1"/>
  <c r="Y261" i="1"/>
  <c r="Z256" i="11"/>
  <c r="AB256" i="11" s="1"/>
  <c r="Y302" i="1"/>
  <c r="Z297" i="11"/>
  <c r="AB297" i="11" s="1"/>
  <c r="Y496" i="1"/>
  <c r="Z491" i="11"/>
  <c r="AB491" i="11" s="1"/>
  <c r="AC494" i="11" s="1"/>
  <c r="Y197" i="1"/>
  <c r="Z192" i="11"/>
  <c r="AB192" i="11" s="1"/>
  <c r="Y712" i="1"/>
  <c r="Z707" i="11"/>
  <c r="AB707" i="11" s="1"/>
  <c r="Y263" i="1"/>
  <c r="Z258" i="11"/>
  <c r="AB258" i="11" s="1"/>
  <c r="Y109" i="1"/>
  <c r="Z104" i="11"/>
  <c r="AB104" i="11" s="1"/>
  <c r="AC107" i="11" s="1"/>
  <c r="Y35" i="1"/>
  <c r="Z30" i="11"/>
  <c r="AB30" i="11" s="1"/>
  <c r="AC29" i="11" s="1"/>
  <c r="Y217" i="1"/>
  <c r="Z212" i="11"/>
  <c r="AB212" i="11" s="1"/>
  <c r="Y303" i="1"/>
  <c r="Z298" i="11"/>
  <c r="AB298" i="11" s="1"/>
  <c r="Y212" i="1"/>
  <c r="Z207" i="11"/>
  <c r="AB207" i="11" s="1"/>
  <c r="Y110" i="1"/>
  <c r="Z105" i="11"/>
  <c r="AB105" i="11" s="1"/>
  <c r="Y633" i="1"/>
  <c r="Z628" i="11"/>
  <c r="AB628" i="11" s="1"/>
  <c r="Y189" i="1"/>
  <c r="Z184" i="11"/>
  <c r="AB184" i="11" s="1"/>
  <c r="Y715" i="1"/>
  <c r="Z710" i="11"/>
  <c r="AB710" i="11" s="1"/>
  <c r="Y245" i="1"/>
  <c r="Z240" i="11"/>
  <c r="AB240" i="11" s="1"/>
  <c r="Y221" i="1"/>
  <c r="Z216" i="11"/>
  <c r="AB216" i="11" s="1"/>
  <c r="Y701" i="1"/>
  <c r="Z696" i="11"/>
  <c r="AB696" i="11" s="1"/>
  <c r="Y694" i="1"/>
  <c r="Z689" i="11"/>
  <c r="AB689" i="11" s="1"/>
  <c r="Y132" i="1"/>
  <c r="Z127" i="11"/>
  <c r="AB127" i="11" s="1"/>
  <c r="AC86" i="11"/>
  <c r="AC347" i="11"/>
  <c r="AC385" i="11"/>
  <c r="AC419" i="11"/>
  <c r="AC472" i="11"/>
  <c r="AC87" i="11"/>
  <c r="AC348" i="11"/>
  <c r="AC386" i="11"/>
  <c r="AC420" i="11"/>
  <c r="AC473" i="11"/>
  <c r="AC15" i="11"/>
  <c r="AC124" i="11"/>
  <c r="AC326" i="11"/>
  <c r="AC358" i="11"/>
  <c r="AC396" i="11"/>
  <c r="AC84" i="11"/>
  <c r="AC327" i="11"/>
  <c r="AC359" i="11"/>
  <c r="AC397" i="11"/>
  <c r="AC549" i="11"/>
  <c r="AC361" i="11"/>
  <c r="AC75" i="11"/>
  <c r="AC336" i="11"/>
  <c r="AC406" i="11"/>
  <c r="AC451" i="11"/>
  <c r="AC503" i="11"/>
  <c r="Y121" i="1"/>
  <c r="Z116" i="11"/>
  <c r="AB116" i="11" s="1"/>
  <c r="AC119" i="11" s="1"/>
  <c r="Y223" i="1"/>
  <c r="Z218" i="11"/>
  <c r="AB218" i="11" s="1"/>
  <c r="Y292" i="1"/>
  <c r="Z287" i="11"/>
  <c r="AB287" i="11" s="1"/>
  <c r="Y700" i="1"/>
  <c r="Z695" i="11"/>
  <c r="AB695" i="11" s="1"/>
  <c r="Y299" i="1"/>
  <c r="Z294" i="11"/>
  <c r="AB294" i="11" s="1"/>
  <c r="Y703" i="1"/>
  <c r="Z698" i="11"/>
  <c r="AB698" i="11" s="1"/>
  <c r="Y96" i="1"/>
  <c r="Z91" i="11"/>
  <c r="AB91" i="11" s="1"/>
  <c r="Y295" i="1"/>
  <c r="Z290" i="11"/>
  <c r="AB290" i="11" s="1"/>
  <c r="Y54" i="1"/>
  <c r="Z49" i="11"/>
  <c r="AB49" i="11" s="1"/>
  <c r="Y230" i="1"/>
  <c r="Z225" i="11"/>
  <c r="AB225" i="11" s="1"/>
  <c r="Y106" i="1"/>
  <c r="Z101" i="11"/>
  <c r="AB101" i="11" s="1"/>
  <c r="Y101" i="1"/>
  <c r="Z96" i="11"/>
  <c r="AB96" i="11" s="1"/>
  <c r="Y26" i="1"/>
  <c r="Z21" i="11"/>
  <c r="AB21" i="11" s="1"/>
  <c r="Y275" i="1"/>
  <c r="Z270" i="11"/>
  <c r="AB270" i="11" s="1"/>
  <c r="Y208" i="1"/>
  <c r="Z203" i="11"/>
  <c r="AB203" i="11" s="1"/>
  <c r="Y105" i="1"/>
  <c r="Z100" i="11"/>
  <c r="AB100" i="11" s="1"/>
  <c r="Y30" i="1"/>
  <c r="Z25" i="11"/>
  <c r="AB25" i="11" s="1"/>
  <c r="AC28" i="11" s="1"/>
  <c r="Y279" i="1"/>
  <c r="Z274" i="11"/>
  <c r="AB274" i="11" s="1"/>
  <c r="Y216" i="1"/>
  <c r="Z211" i="11"/>
  <c r="AB211" i="11" s="1"/>
  <c r="Y436" i="1"/>
  <c r="Z431" i="11"/>
  <c r="AB431" i="11" s="1"/>
  <c r="AC429" i="11" s="1"/>
  <c r="Y293" i="1"/>
  <c r="Z288" i="11"/>
  <c r="AB288" i="11" s="1"/>
  <c r="Y710" i="1"/>
  <c r="Z705" i="11"/>
  <c r="AB705" i="11" s="1"/>
  <c r="Y259" i="1"/>
  <c r="Z254" i="11"/>
  <c r="AB254" i="11" s="1"/>
  <c r="AC251" i="11" s="1"/>
  <c r="Y73" i="1"/>
  <c r="Z68" i="11"/>
  <c r="AB68" i="11" s="1"/>
  <c r="AC71" i="11" s="1"/>
  <c r="Y301" i="1"/>
  <c r="Z296" i="11"/>
  <c r="AB296" i="11" s="1"/>
  <c r="Y306" i="1"/>
  <c r="Z301" i="11"/>
  <c r="AB301" i="11" s="1"/>
  <c r="AC303" i="11" s="1"/>
  <c r="Y206" i="1"/>
  <c r="Z201" i="11"/>
  <c r="AB201" i="11" s="1"/>
  <c r="Y71" i="1"/>
  <c r="Z66" i="11"/>
  <c r="AB66" i="11" s="1"/>
  <c r="Y636" i="1"/>
  <c r="Z631" i="11"/>
  <c r="AB631" i="11" s="1"/>
  <c r="Y237" i="1"/>
  <c r="Z232" i="11"/>
  <c r="AB232" i="11" s="1"/>
  <c r="Y711" i="1"/>
  <c r="Z706" i="11"/>
  <c r="AB706" i="11" s="1"/>
  <c r="Y269" i="1"/>
  <c r="Z264" i="11"/>
  <c r="AB264" i="11" s="1"/>
  <c r="Y273" i="1"/>
  <c r="Z268" i="11"/>
  <c r="AB268" i="11" s="1"/>
  <c r="Y290" i="1"/>
  <c r="Z285" i="11"/>
  <c r="AB285" i="11" s="1"/>
  <c r="Y133" i="1"/>
  <c r="Z128" i="11"/>
  <c r="AB128" i="11" s="1"/>
  <c r="C643" i="11"/>
  <c r="Y648" i="1" s="1"/>
  <c r="AC253" i="11"/>
  <c r="AC399" i="11"/>
  <c r="AC80" i="11"/>
  <c r="AC249" i="11"/>
  <c r="AC341" i="11"/>
  <c r="AC379" i="11"/>
  <c r="AC508" i="11"/>
  <c r="AC676" i="11"/>
  <c r="AC353" i="11"/>
  <c r="AC329" i="11"/>
  <c r="Y150" i="1"/>
  <c r="Z145" i="11"/>
  <c r="AB145" i="11" s="1"/>
  <c r="Y180" i="1"/>
  <c r="Z175" i="11"/>
  <c r="AB175" i="11" s="1"/>
  <c r="Y72" i="1"/>
  <c r="Z67" i="11"/>
  <c r="AB67" i="11" s="1"/>
  <c r="Y236" i="1"/>
  <c r="Z231" i="11"/>
  <c r="AB231" i="11" s="1"/>
  <c r="Y159" i="1"/>
  <c r="Z154" i="11"/>
  <c r="AB154" i="11" s="1"/>
  <c r="Y441" i="1"/>
  <c r="Z436" i="11"/>
  <c r="AB436" i="11" s="1"/>
  <c r="Y442" i="1"/>
  <c r="Z437" i="11"/>
  <c r="AB437" i="11" s="1"/>
  <c r="AC440" i="11" s="1"/>
  <c r="Y184" i="1"/>
  <c r="Z179" i="11"/>
  <c r="AB179" i="11" s="1"/>
  <c r="Y154" i="1"/>
  <c r="Z149" i="11"/>
  <c r="AB149" i="11" s="1"/>
  <c r="AC152" i="11" s="1"/>
  <c r="Y205" i="1"/>
  <c r="Z200" i="11"/>
  <c r="AB200" i="11" s="1"/>
  <c r="Y640" i="1"/>
  <c r="Z635" i="11"/>
  <c r="AB635" i="11" s="1"/>
  <c r="Y187" i="1"/>
  <c r="Z182" i="11"/>
  <c r="AB182" i="11" s="1"/>
  <c r="Y210" i="1"/>
  <c r="Z205" i="11"/>
  <c r="AB205" i="11" s="1"/>
  <c r="Y203" i="1"/>
  <c r="Z198" i="11"/>
  <c r="AB198" i="11" s="1"/>
  <c r="Y43" i="1"/>
  <c r="Z38" i="11"/>
  <c r="AB38" i="11" s="1"/>
  <c r="AC41" i="11" s="1"/>
  <c r="Y276" i="1"/>
  <c r="Z271" i="11"/>
  <c r="AB271" i="11" s="1"/>
  <c r="Y246" i="1"/>
  <c r="Z241" i="11"/>
  <c r="AB241" i="11" s="1"/>
  <c r="AC244" i="11" s="1"/>
  <c r="Y138" i="1"/>
  <c r="Z133" i="11"/>
  <c r="AB133" i="11" s="1"/>
  <c r="Y207" i="1"/>
  <c r="Z202" i="11"/>
  <c r="AB202" i="11" s="1"/>
  <c r="Y59" i="1"/>
  <c r="Z54" i="11"/>
  <c r="AB54" i="11" s="1"/>
  <c r="AC57" i="11" s="1"/>
  <c r="Y147" i="1"/>
  <c r="Z142" i="11"/>
  <c r="AB142" i="11" s="1"/>
  <c r="Y280" i="1"/>
  <c r="Z275" i="11"/>
  <c r="AB275" i="11" s="1"/>
  <c r="AC278" i="11" s="1"/>
  <c r="Y14" i="1"/>
  <c r="Z9" i="11"/>
  <c r="AB9" i="11" s="1"/>
  <c r="AC12" i="11" s="1"/>
  <c r="Y222" i="1"/>
  <c r="Z217" i="11"/>
  <c r="AB217" i="11" s="1"/>
  <c r="Y213" i="1"/>
  <c r="Z208" i="11"/>
  <c r="AB208" i="11" s="1"/>
  <c r="Y708" i="1"/>
  <c r="Z703" i="11"/>
  <c r="AB703" i="11" s="1"/>
  <c r="Y38" i="1"/>
  <c r="Z33" i="11"/>
  <c r="AB33" i="11" s="1"/>
  <c r="Y117" i="1"/>
  <c r="Z112" i="11"/>
  <c r="AB112" i="11" s="1"/>
  <c r="Y314" i="1"/>
  <c r="Z309" i="11"/>
  <c r="AB309" i="11" s="1"/>
  <c r="Y42" i="1"/>
  <c r="Z37" i="11"/>
  <c r="AB37" i="11" s="1"/>
  <c r="Y146" i="1"/>
  <c r="Z141" i="11"/>
  <c r="AB141" i="11" s="1"/>
  <c r="Y215" i="1"/>
  <c r="Z210" i="11"/>
  <c r="AB210" i="11" s="1"/>
  <c r="Y287" i="1"/>
  <c r="Z282" i="11"/>
  <c r="AB282" i="11" s="1"/>
  <c r="AC279" i="11" s="1"/>
  <c r="Y99" i="1"/>
  <c r="Z94" i="11"/>
  <c r="AB94" i="11" s="1"/>
  <c r="Y151" i="1"/>
  <c r="Z146" i="11"/>
  <c r="AB146" i="11" s="1"/>
  <c r="Y220" i="1"/>
  <c r="Z215" i="11"/>
  <c r="AB215" i="11" s="1"/>
  <c r="Y288" i="1"/>
  <c r="Z283" i="11"/>
  <c r="AB283" i="11" s="1"/>
  <c r="Y440" i="1"/>
  <c r="Z435" i="11"/>
  <c r="AB435" i="11" s="1"/>
  <c r="Y56" i="1"/>
  <c r="Z51" i="11"/>
  <c r="AB51" i="11" s="1"/>
  <c r="Y218" i="1"/>
  <c r="Z213" i="11"/>
  <c r="AB213" i="11" s="1"/>
  <c r="Y696" i="1"/>
  <c r="Z691" i="11"/>
  <c r="AB691" i="11" s="1"/>
  <c r="Y265" i="1"/>
  <c r="Z260" i="11"/>
  <c r="AB260" i="11" s="1"/>
  <c r="Y704" i="1"/>
  <c r="Z699" i="11"/>
  <c r="AB699" i="11" s="1"/>
  <c r="Y262" i="1"/>
  <c r="Z257" i="11"/>
  <c r="AB257" i="11" s="1"/>
  <c r="Y55" i="1"/>
  <c r="Z50" i="11"/>
  <c r="AB50" i="11" s="1"/>
  <c r="Y41" i="1"/>
  <c r="Z36" i="11"/>
  <c r="AB36" i="11" s="1"/>
  <c r="Y492" i="1"/>
  <c r="Z487" i="11"/>
  <c r="AB487" i="11" s="1"/>
  <c r="Y300" i="1"/>
  <c r="Z295" i="11"/>
  <c r="AB295" i="11" s="1"/>
  <c r="Y188" i="1"/>
  <c r="Z183" i="11"/>
  <c r="AB183" i="11" s="1"/>
  <c r="Y67" i="1"/>
  <c r="Z62" i="11"/>
  <c r="AB62" i="11" s="1"/>
  <c r="Y632" i="1"/>
  <c r="Z627" i="11"/>
  <c r="AB627" i="11" s="1"/>
  <c r="Y241" i="1"/>
  <c r="Z236" i="11"/>
  <c r="AB236" i="11" s="1"/>
  <c r="AC237" i="11" s="1"/>
  <c r="Y707" i="1"/>
  <c r="Z702" i="11"/>
  <c r="AB702" i="11" s="1"/>
  <c r="Y319" i="1"/>
  <c r="Z314" i="11"/>
  <c r="AB314" i="11" s="1"/>
  <c r="Y289" i="1"/>
  <c r="Z284" i="11"/>
  <c r="AB284" i="11" s="1"/>
  <c r="Y277" i="1"/>
  <c r="Z272" i="11"/>
  <c r="AB272" i="11" s="1"/>
  <c r="Y641" i="1"/>
  <c r="Z636" i="11"/>
  <c r="AB636" i="11" s="1"/>
  <c r="AC639" i="11" s="1"/>
  <c r="Y116" i="1"/>
  <c r="Z111" i="11"/>
  <c r="AB111" i="11" s="1"/>
  <c r="AC330" i="11"/>
  <c r="AC362" i="11"/>
  <c r="AC400" i="11"/>
  <c r="AC497" i="11"/>
  <c r="AC393" i="11"/>
  <c r="AC14" i="11"/>
  <c r="Y103" i="1"/>
  <c r="Z98" i="11"/>
  <c r="AB98" i="11" s="1"/>
  <c r="AC122" i="11"/>
  <c r="AC324" i="11"/>
  <c r="AC356" i="11"/>
  <c r="AC394" i="11"/>
  <c r="AC73" i="11"/>
  <c r="AC334" i="11"/>
  <c r="AC366" i="11"/>
  <c r="AC404" i="11"/>
  <c r="AC501" i="11"/>
  <c r="AC383" i="11"/>
  <c r="AC74" i="11"/>
  <c r="AC335" i="11"/>
  <c r="AC405" i="11"/>
  <c r="AC450" i="11"/>
  <c r="AC502" i="11"/>
  <c r="AC441" i="11"/>
  <c r="AC83" i="11"/>
  <c r="AC344" i="11"/>
  <c r="AC382" i="11"/>
  <c r="AC416" i="11"/>
  <c r="AC469" i="11"/>
  <c r="AC511" i="11"/>
  <c r="AC679" i="11"/>
  <c r="C456" i="11"/>
  <c r="Z456" i="11" s="1"/>
  <c r="AB456" i="11" s="1"/>
  <c r="Y460" i="1"/>
  <c r="C543" i="11"/>
  <c r="Z543" i="11" s="1"/>
  <c r="AB543" i="11" s="1"/>
  <c r="AC540" i="11" s="1"/>
  <c r="Y547" i="1"/>
  <c r="C482" i="11"/>
  <c r="Y486" i="1"/>
  <c r="C370" i="11"/>
  <c r="Z370" i="11" s="1"/>
  <c r="AB370" i="11" s="1"/>
  <c r="Y374" i="1"/>
  <c r="C411" i="11"/>
  <c r="Y415" i="1"/>
  <c r="C515" i="11"/>
  <c r="Z515" i="11" s="1"/>
  <c r="AB515" i="11" s="1"/>
  <c r="AC512" i="11" s="1"/>
  <c r="Y519" i="1"/>
  <c r="C157" i="11"/>
  <c r="Z157" i="11" s="1"/>
  <c r="AB157" i="11" s="1"/>
  <c r="Y161" i="1"/>
  <c r="C445" i="11"/>
  <c r="Z445" i="11" s="1"/>
  <c r="AB445" i="11" s="1"/>
  <c r="AC442" i="11" s="1"/>
  <c r="Y449" i="1"/>
  <c r="C553" i="11"/>
  <c r="Z553" i="11" s="1"/>
  <c r="AB553" i="11" s="1"/>
  <c r="AC276" i="11" l="1"/>
  <c r="AC228" i="11"/>
  <c r="AC221" i="11"/>
  <c r="AC45" i="11"/>
  <c r="AC252" i="11"/>
  <c r="AC89" i="11"/>
  <c r="AC187" i="11"/>
  <c r="AC137" i="11"/>
  <c r="AC36" i="11"/>
  <c r="AC487" i="11"/>
  <c r="AC61" i="11"/>
  <c r="AC688" i="11"/>
  <c r="AC92" i="11"/>
  <c r="AC705" i="11"/>
  <c r="AC197" i="11"/>
  <c r="AC112" i="11"/>
  <c r="AC179" i="11"/>
  <c r="AC231" i="11"/>
  <c r="AC686" i="11"/>
  <c r="AC48" i="11"/>
  <c r="AC105" i="11"/>
  <c r="AC297" i="11"/>
  <c r="AC699" i="11"/>
  <c r="AC301" i="11"/>
  <c r="AC59" i="11"/>
  <c r="AC151" i="11"/>
  <c r="AC32" i="11"/>
  <c r="AC320" i="11"/>
  <c r="AC218" i="11"/>
  <c r="AC274" i="11"/>
  <c r="AC223" i="11"/>
  <c r="AC188" i="11"/>
  <c r="AC212" i="11"/>
  <c r="AC314" i="11"/>
  <c r="AC492" i="11"/>
  <c r="AC308" i="11"/>
  <c r="AC225" i="11"/>
  <c r="AC220" i="11"/>
  <c r="AC54" i="11"/>
  <c r="AC149" i="11"/>
  <c r="AC205" i="11"/>
  <c r="AC638" i="11"/>
  <c r="AC267" i="11"/>
  <c r="AC69" i="11"/>
  <c r="AC103" i="11"/>
  <c r="AC316" i="11"/>
  <c r="AC236" i="11"/>
  <c r="AC684" i="11"/>
  <c r="AC706" i="11"/>
  <c r="AC178" i="11"/>
  <c r="AC93" i="11"/>
  <c r="AC127" i="11"/>
  <c r="AC30" i="11"/>
  <c r="AC90" i="11"/>
  <c r="AC31" i="11"/>
  <c r="AC26" i="11"/>
  <c r="AC193" i="11"/>
  <c r="AC431" i="11"/>
  <c r="AC437" i="11"/>
  <c r="AC23" i="11"/>
  <c r="AC292" i="11"/>
  <c r="AC63" i="11"/>
  <c r="AC114" i="11"/>
  <c r="AC317" i="11"/>
  <c r="AC65" i="11"/>
  <c r="AC39" i="11"/>
  <c r="AC263" i="11"/>
  <c r="AC70" i="11"/>
  <c r="AC272" i="11"/>
  <c r="AC131" i="11"/>
  <c r="AC293" i="11"/>
  <c r="AC284" i="11"/>
  <c r="AC703" i="11"/>
  <c r="AC134" i="11"/>
  <c r="AC305" i="11"/>
  <c r="AC258" i="11"/>
  <c r="AC270" i="11"/>
  <c r="AC269" i="11"/>
  <c r="AC307" i="11"/>
  <c r="AC289" i="11"/>
  <c r="AC432" i="11"/>
  <c r="AC711" i="11"/>
  <c r="AC191" i="11"/>
  <c r="AC190" i="11"/>
  <c r="AC181" i="11"/>
  <c r="AC453" i="11"/>
  <c r="AC233" i="11"/>
  <c r="AC268" i="11"/>
  <c r="AC147" i="11"/>
  <c r="AC635" i="11"/>
  <c r="AC265" i="11"/>
  <c r="AC697" i="11"/>
  <c r="AC690" i="11"/>
  <c r="AC687" i="11"/>
  <c r="AC367" i="11"/>
  <c r="AC101" i="11"/>
  <c r="AC438" i="11"/>
  <c r="AC97" i="11"/>
  <c r="AC40" i="11"/>
  <c r="AC136" i="11"/>
  <c r="AC201" i="11"/>
  <c r="AC203" i="11"/>
  <c r="AC709" i="11"/>
  <c r="AC204" i="11"/>
  <c r="AC257" i="11"/>
  <c r="AC214" i="11"/>
  <c r="AC206" i="11"/>
  <c r="AC104" i="11"/>
  <c r="AC698" i="11"/>
  <c r="AC224" i="11"/>
  <c r="AC219" i="11"/>
  <c r="AC631" i="11"/>
  <c r="AC215" i="11"/>
  <c r="AC710" i="11"/>
  <c r="AC259" i="11"/>
  <c r="AC132" i="11"/>
  <c r="AC491" i="11"/>
  <c r="AC194" i="11"/>
  <c r="AC20" i="11"/>
  <c r="AC143" i="11"/>
  <c r="AC493" i="11"/>
  <c r="AC707" i="11"/>
  <c r="AC196" i="11"/>
  <c r="AC302" i="11"/>
  <c r="AC262" i="11"/>
  <c r="AC696" i="11"/>
  <c r="AC242" i="11"/>
  <c r="AC313" i="11"/>
  <c r="AC184" i="11"/>
  <c r="AC67" i="11"/>
  <c r="AC106" i="11"/>
  <c r="AC700" i="11"/>
  <c r="AC311" i="11"/>
  <c r="AC222" i="11"/>
  <c r="AC629" i="11"/>
  <c r="AC144" i="11"/>
  <c r="AC99" i="11"/>
  <c r="AC300" i="11"/>
  <c r="AC53" i="11"/>
  <c r="AC118" i="11"/>
  <c r="AC183" i="11"/>
  <c r="AC189" i="11"/>
  <c r="AC35" i="11"/>
  <c r="AC685" i="11"/>
  <c r="AC309" i="11"/>
  <c r="AC636" i="11"/>
  <c r="AC117" i="11"/>
  <c r="AC100" i="11"/>
  <c r="AC321" i="11"/>
  <c r="AC98" i="11"/>
  <c r="AC111" i="11"/>
  <c r="Z643" i="11"/>
  <c r="AB643" i="11" s="1"/>
  <c r="AC640" i="11" s="1"/>
  <c r="C644" i="11"/>
  <c r="AC261" i="11"/>
  <c r="AC142" i="11"/>
  <c r="AC694" i="11"/>
  <c r="AC21" i="11"/>
  <c r="AC628" i="11"/>
  <c r="AC202" i="11"/>
  <c r="AC66" i="11"/>
  <c r="AC176" i="11"/>
  <c r="AC286" i="11"/>
  <c r="AC285" i="11"/>
  <c r="AC312" i="11"/>
  <c r="AC211" i="11"/>
  <c r="AC145" i="11"/>
  <c r="AC208" i="11"/>
  <c r="AC288" i="11"/>
  <c r="AC235" i="11"/>
  <c r="AC304" i="11"/>
  <c r="AC708" i="11"/>
  <c r="AC277" i="11"/>
  <c r="AC273" i="11"/>
  <c r="AC94" i="11"/>
  <c r="AC290" i="11"/>
  <c r="AC110" i="11"/>
  <c r="AC125" i="11"/>
  <c r="AC130" i="11"/>
  <c r="AC243" i="11"/>
  <c r="AC108" i="11"/>
  <c r="AC33" i="11"/>
  <c r="AC195" i="11"/>
  <c r="AC695" i="11"/>
  <c r="AC27" i="11"/>
  <c r="AC306" i="11"/>
  <c r="AC319" i="11"/>
  <c r="AC229" i="11"/>
  <c r="AC8" i="11"/>
  <c r="AC254" i="11"/>
  <c r="AC46" i="11"/>
  <c r="AC632" i="11"/>
  <c r="AC154" i="11"/>
  <c r="AC11" i="11"/>
  <c r="AC207" i="11"/>
  <c r="AC198" i="11"/>
  <c r="AC633" i="11"/>
  <c r="AC55" i="11"/>
  <c r="AC34" i="11"/>
  <c r="AC140" i="11"/>
  <c r="AC68" i="11"/>
  <c r="AC44" i="11"/>
  <c r="AC62" i="11"/>
  <c r="AC226" i="11"/>
  <c r="Y416" i="1"/>
  <c r="Z411" i="11"/>
  <c r="AB411" i="11" s="1"/>
  <c r="AC434" i="11"/>
  <c r="AC430" i="11"/>
  <c r="AC433" i="11"/>
  <c r="AC186" i="11"/>
  <c r="AC439" i="11"/>
  <c r="AC428" i="11"/>
  <c r="Y487" i="1"/>
  <c r="Z482" i="11"/>
  <c r="AB482" i="11" s="1"/>
  <c r="AC275" i="11"/>
  <c r="AC239" i="11"/>
  <c r="AC298" i="11"/>
  <c r="AC260" i="11"/>
  <c r="AC216" i="11"/>
  <c r="AC148" i="11"/>
  <c r="AC18" i="11"/>
  <c r="AC58" i="11"/>
  <c r="AC255" i="11"/>
  <c r="AC238" i="11"/>
  <c r="AC146" i="11"/>
  <c r="AC109" i="11"/>
  <c r="AC37" i="11"/>
  <c r="AC150" i="11"/>
  <c r="AC691" i="11"/>
  <c r="AC133" i="11"/>
  <c r="AC116" i="11"/>
  <c r="AC295" i="11"/>
  <c r="AC22" i="11"/>
  <c r="AC126" i="11"/>
  <c r="AC296" i="11"/>
  <c r="AC38" i="11"/>
  <c r="AC199" i="11"/>
  <c r="AC240" i="11"/>
  <c r="AC310" i="11"/>
  <c r="AC488" i="11"/>
  <c r="AC693" i="11"/>
  <c r="AC209" i="11"/>
  <c r="AC315" i="11"/>
  <c r="AC113" i="11"/>
  <c r="AC282" i="11"/>
  <c r="AC634" i="11"/>
  <c r="AC52" i="11"/>
  <c r="AC689" i="11"/>
  <c r="AC210" i="11"/>
  <c r="AC95" i="11"/>
  <c r="AC704" i="11"/>
  <c r="AC436" i="11"/>
  <c r="AC200" i="11"/>
  <c r="AC217" i="11"/>
  <c r="AC51" i="11"/>
  <c r="AC102" i="11"/>
  <c r="AC129" i="11"/>
  <c r="AC192" i="11"/>
  <c r="AC47" i="11"/>
  <c r="AC266" i="11"/>
  <c r="AC232" i="11"/>
  <c r="AC43" i="11"/>
  <c r="AC49" i="11"/>
  <c r="AC56" i="11"/>
  <c r="AC91" i="11"/>
  <c r="AC294" i="11"/>
  <c r="AC135" i="11"/>
  <c r="AC64" i="11"/>
  <c r="AC213" i="11"/>
  <c r="AC115" i="11"/>
  <c r="AC185" i="11"/>
  <c r="AC182" i="11"/>
  <c r="AC271" i="11"/>
  <c r="AC299" i="11"/>
  <c r="AC291" i="11"/>
  <c r="AC24" i="11"/>
  <c r="AC701" i="11"/>
  <c r="AC256" i="11"/>
  <c r="AC692" i="11"/>
  <c r="AC96" i="11"/>
  <c r="AC17" i="11"/>
  <c r="AC10" i="11"/>
  <c r="AC9" i="11"/>
  <c r="AC128" i="11"/>
  <c r="AC287" i="11"/>
  <c r="AC630" i="11"/>
  <c r="AC490" i="11"/>
  <c r="AC702" i="11"/>
  <c r="AC234" i="11"/>
  <c r="AC50" i="11"/>
  <c r="AC486" i="11"/>
  <c r="AC283" i="11"/>
  <c r="AC138" i="11"/>
  <c r="AC637" i="11"/>
  <c r="AC264" i="11"/>
  <c r="AC180" i="11"/>
  <c r="AC42" i="11"/>
  <c r="AC318" i="11"/>
  <c r="AC25" i="11"/>
  <c r="AC227" i="11"/>
  <c r="AC489" i="11"/>
  <c r="AC550" i="11"/>
  <c r="AC60" i="11"/>
  <c r="AC281" i="11"/>
  <c r="AC280" i="11"/>
  <c r="AC177" i="11"/>
  <c r="AC435" i="11"/>
  <c r="AC230" i="11"/>
  <c r="AC241" i="11"/>
  <c r="AC139" i="11"/>
  <c r="AC153" i="11"/>
  <c r="AC88" i="11"/>
  <c r="AC19" i="11"/>
  <c r="AC141" i="11"/>
  <c r="C544" i="11"/>
  <c r="Y548" i="1"/>
  <c r="C554" i="11"/>
  <c r="Z554" i="11" s="1"/>
  <c r="AB554" i="11" s="1"/>
  <c r="AC551" i="11" s="1"/>
  <c r="Y558" i="1"/>
  <c r="C158" i="11"/>
  <c r="Z158" i="11" s="1"/>
  <c r="AB158" i="11" s="1"/>
  <c r="AC155" i="11" s="1"/>
  <c r="Y162" i="1"/>
  <c r="C371" i="11"/>
  <c r="Z371" i="11" s="1"/>
  <c r="AB371" i="11" s="1"/>
  <c r="Y375" i="1"/>
  <c r="C446" i="11"/>
  <c r="Y450" i="1"/>
  <c r="Y520" i="1"/>
  <c r="C516" i="11"/>
  <c r="Z516" i="11" s="1"/>
  <c r="AB516" i="11" s="1"/>
  <c r="Y649" i="1"/>
  <c r="C457" i="11"/>
  <c r="Z457" i="11" s="1"/>
  <c r="AB457" i="11" s="1"/>
  <c r="Y461" i="1"/>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O664" i="10"/>
  <c r="O665" i="10"/>
  <c r="O666" i="10"/>
  <c r="O667" i="10"/>
  <c r="O668" i="10"/>
  <c r="O669" i="10"/>
  <c r="O670" i="10"/>
  <c r="O671" i="10"/>
  <c r="O672" i="10"/>
  <c r="O673" i="10"/>
  <c r="O674" i="10"/>
  <c r="O675" i="10"/>
  <c r="O676" i="10"/>
  <c r="O677" i="10"/>
  <c r="O678" i="10"/>
  <c r="O679" i="10"/>
  <c r="O680" i="10"/>
  <c r="O681" i="10"/>
  <c r="O682" i="10"/>
  <c r="O683" i="10"/>
  <c r="O684" i="10"/>
  <c r="O685" i="10"/>
  <c r="O686" i="10"/>
  <c r="O687" i="10"/>
  <c r="O688" i="10"/>
  <c r="O689" i="10"/>
  <c r="O690" i="10"/>
  <c r="O691" i="10"/>
  <c r="O692" i="10"/>
  <c r="O693" i="10"/>
  <c r="O694" i="10"/>
  <c r="O695" i="10"/>
  <c r="O696" i="10"/>
  <c r="O697" i="10"/>
  <c r="O698" i="10"/>
  <c r="O699" i="10"/>
  <c r="O700" i="10"/>
  <c r="O701" i="10"/>
  <c r="O702" i="10"/>
  <c r="O703" i="10"/>
  <c r="O704" i="10"/>
  <c r="O705" i="10"/>
  <c r="O706" i="10"/>
  <c r="O707" i="10"/>
  <c r="O708" i="10"/>
  <c r="O709" i="10"/>
  <c r="O710" i="10"/>
  <c r="O711" i="10"/>
  <c r="O712" i="10"/>
  <c r="O713" i="10"/>
  <c r="O714"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7" i="10"/>
  <c r="O8" i="10"/>
  <c r="O9" i="10"/>
  <c r="O10" i="10"/>
  <c r="O11" i="10"/>
  <c r="O12" i="10"/>
  <c r="O13" i="10"/>
  <c r="O14" i="10"/>
  <c r="O15" i="10"/>
  <c r="O16" i="10"/>
  <c r="O17" i="10"/>
  <c r="O18" i="10"/>
  <c r="O19" i="10"/>
  <c r="O20" i="10"/>
  <c r="O21" i="10"/>
  <c r="O22" i="10"/>
  <c r="O23" i="10"/>
  <c r="O24" i="10"/>
  <c r="O25" i="10"/>
  <c r="O26" i="10"/>
  <c r="O6" i="10"/>
  <c r="H16" i="1"/>
  <c r="J14" i="4" s="1"/>
  <c r="N14" i="4" s="1"/>
  <c r="H17" i="1"/>
  <c r="J15" i="4" s="1"/>
  <c r="N15" i="4" s="1"/>
  <c r="H18" i="1"/>
  <c r="J16" i="4" s="1"/>
  <c r="N16" i="4" s="1"/>
  <c r="H19" i="1"/>
  <c r="J17" i="4" s="1"/>
  <c r="N17" i="4" s="1"/>
  <c r="H20" i="1"/>
  <c r="J18" i="4" s="1"/>
  <c r="N18" i="4" s="1"/>
  <c r="H21" i="1"/>
  <c r="J19" i="4" s="1"/>
  <c r="N19" i="4" s="1"/>
  <c r="H22" i="1"/>
  <c r="J20" i="4" s="1"/>
  <c r="N20" i="4" s="1"/>
  <c r="H23" i="1"/>
  <c r="J21" i="4" s="1"/>
  <c r="N21" i="4" s="1"/>
  <c r="H24" i="1"/>
  <c r="J22" i="4" s="1"/>
  <c r="N22" i="4" s="1"/>
  <c r="H25" i="1"/>
  <c r="J23" i="4" s="1"/>
  <c r="N23" i="4" s="1"/>
  <c r="H26" i="1"/>
  <c r="J24" i="4" s="1"/>
  <c r="N24" i="4" s="1"/>
  <c r="H27" i="1"/>
  <c r="J25" i="4" s="1"/>
  <c r="N25" i="4" s="1"/>
  <c r="H28" i="1"/>
  <c r="J26" i="4" s="1"/>
  <c r="N26" i="4" s="1"/>
  <c r="H29" i="1"/>
  <c r="J27" i="4" s="1"/>
  <c r="N27" i="4" s="1"/>
  <c r="H30" i="1"/>
  <c r="J28" i="4" s="1"/>
  <c r="N28" i="4" s="1"/>
  <c r="H31" i="1"/>
  <c r="J29" i="4" s="1"/>
  <c r="N29" i="4" s="1"/>
  <c r="H32" i="1"/>
  <c r="J30" i="4" s="1"/>
  <c r="N30" i="4" s="1"/>
  <c r="H33" i="1"/>
  <c r="J31" i="4" s="1"/>
  <c r="N31" i="4" s="1"/>
  <c r="H34" i="1"/>
  <c r="J32" i="4" s="1"/>
  <c r="N32" i="4" s="1"/>
  <c r="H35" i="1"/>
  <c r="J33" i="4" s="1"/>
  <c r="N33" i="4" s="1"/>
  <c r="H36" i="1"/>
  <c r="J34" i="4" s="1"/>
  <c r="N34" i="4" s="1"/>
  <c r="H37" i="1"/>
  <c r="J35" i="4" s="1"/>
  <c r="N35" i="4" s="1"/>
  <c r="H38" i="1"/>
  <c r="J36" i="4" s="1"/>
  <c r="N36" i="4" s="1"/>
  <c r="H39" i="1"/>
  <c r="J37" i="4" s="1"/>
  <c r="N37" i="4" s="1"/>
  <c r="H40" i="1"/>
  <c r="J38" i="4" s="1"/>
  <c r="N38" i="4" s="1"/>
  <c r="H41" i="1"/>
  <c r="J39" i="4" s="1"/>
  <c r="N39" i="4" s="1"/>
  <c r="H42" i="1"/>
  <c r="J40" i="4" s="1"/>
  <c r="N40" i="4" s="1"/>
  <c r="H43" i="1"/>
  <c r="J41" i="4" s="1"/>
  <c r="N41" i="4" s="1"/>
  <c r="H44" i="1"/>
  <c r="J42" i="4" s="1"/>
  <c r="N42" i="4" s="1"/>
  <c r="H45" i="1"/>
  <c r="J43" i="4" s="1"/>
  <c r="N43" i="4" s="1"/>
  <c r="H46" i="1"/>
  <c r="J44" i="4" s="1"/>
  <c r="N44" i="4" s="1"/>
  <c r="H47" i="1"/>
  <c r="J45" i="4" s="1"/>
  <c r="N45" i="4" s="1"/>
  <c r="H48" i="1"/>
  <c r="J46" i="4" s="1"/>
  <c r="N46" i="4" s="1"/>
  <c r="H49" i="1"/>
  <c r="J47" i="4" s="1"/>
  <c r="N47" i="4" s="1"/>
  <c r="H50" i="1"/>
  <c r="J48" i="4" s="1"/>
  <c r="N48" i="4" s="1"/>
  <c r="H51" i="1"/>
  <c r="J49" i="4" s="1"/>
  <c r="N49" i="4" s="1"/>
  <c r="H52" i="1"/>
  <c r="J50" i="4" s="1"/>
  <c r="N50" i="4" s="1"/>
  <c r="H53" i="1"/>
  <c r="J51" i="4" s="1"/>
  <c r="N51" i="4" s="1"/>
  <c r="H54" i="1"/>
  <c r="J52" i="4" s="1"/>
  <c r="N52" i="4" s="1"/>
  <c r="H55" i="1"/>
  <c r="J53" i="4" s="1"/>
  <c r="N53" i="4" s="1"/>
  <c r="H56" i="1"/>
  <c r="J54" i="4" s="1"/>
  <c r="N54" i="4" s="1"/>
  <c r="H57" i="1"/>
  <c r="J55" i="4" s="1"/>
  <c r="N55" i="4" s="1"/>
  <c r="H58" i="1"/>
  <c r="J56" i="4" s="1"/>
  <c r="N56" i="4" s="1"/>
  <c r="H59" i="1"/>
  <c r="J57" i="4" s="1"/>
  <c r="N57" i="4" s="1"/>
  <c r="H60" i="1"/>
  <c r="J58" i="4" s="1"/>
  <c r="N58" i="4" s="1"/>
  <c r="H61" i="1"/>
  <c r="J59" i="4" s="1"/>
  <c r="N59" i="4" s="1"/>
  <c r="H62" i="1"/>
  <c r="J60" i="4" s="1"/>
  <c r="N60" i="4" s="1"/>
  <c r="H63" i="1"/>
  <c r="J61" i="4" s="1"/>
  <c r="N61" i="4" s="1"/>
  <c r="H64" i="1"/>
  <c r="J62" i="4" s="1"/>
  <c r="N62" i="4" s="1"/>
  <c r="H65" i="1"/>
  <c r="J63" i="4" s="1"/>
  <c r="N63" i="4" s="1"/>
  <c r="H66" i="1"/>
  <c r="J64" i="4" s="1"/>
  <c r="N64" i="4" s="1"/>
  <c r="H67" i="1"/>
  <c r="J65" i="4" s="1"/>
  <c r="N65" i="4" s="1"/>
  <c r="H68" i="1"/>
  <c r="J66" i="4" s="1"/>
  <c r="N66" i="4" s="1"/>
  <c r="H69" i="1"/>
  <c r="J67" i="4" s="1"/>
  <c r="N67" i="4" s="1"/>
  <c r="H70" i="1"/>
  <c r="J68" i="4" s="1"/>
  <c r="N68" i="4" s="1"/>
  <c r="H71" i="1"/>
  <c r="J69" i="4" s="1"/>
  <c r="N69" i="4" s="1"/>
  <c r="H72" i="1"/>
  <c r="J70" i="4" s="1"/>
  <c r="N70" i="4" s="1"/>
  <c r="H73" i="1"/>
  <c r="J71" i="4" s="1"/>
  <c r="N71" i="4" s="1"/>
  <c r="H74" i="1"/>
  <c r="J72" i="4" s="1"/>
  <c r="N72" i="4" s="1"/>
  <c r="H75" i="1"/>
  <c r="J73" i="4" s="1"/>
  <c r="N73" i="4" s="1"/>
  <c r="H76" i="1"/>
  <c r="J74" i="4" s="1"/>
  <c r="N74" i="4" s="1"/>
  <c r="H77" i="1"/>
  <c r="J75" i="4" s="1"/>
  <c r="N75" i="4" s="1"/>
  <c r="H78" i="1"/>
  <c r="J76" i="4" s="1"/>
  <c r="N76" i="4" s="1"/>
  <c r="H79" i="1"/>
  <c r="J77" i="4" s="1"/>
  <c r="N77" i="4" s="1"/>
  <c r="H80" i="1"/>
  <c r="J78" i="4" s="1"/>
  <c r="N78" i="4" s="1"/>
  <c r="H81" i="1"/>
  <c r="J79" i="4" s="1"/>
  <c r="N79" i="4" s="1"/>
  <c r="H82" i="1"/>
  <c r="J80" i="4" s="1"/>
  <c r="N80" i="4" s="1"/>
  <c r="H83" i="1"/>
  <c r="J81" i="4" s="1"/>
  <c r="N81" i="4" s="1"/>
  <c r="H84" i="1"/>
  <c r="J82" i="4" s="1"/>
  <c r="N82" i="4" s="1"/>
  <c r="H85" i="1"/>
  <c r="J83" i="4" s="1"/>
  <c r="N83" i="4" s="1"/>
  <c r="H86" i="1"/>
  <c r="J84" i="4" s="1"/>
  <c r="N84" i="4" s="1"/>
  <c r="H87" i="1"/>
  <c r="J85" i="4" s="1"/>
  <c r="N85" i="4" s="1"/>
  <c r="H88" i="1"/>
  <c r="J86" i="4" s="1"/>
  <c r="N86" i="4" s="1"/>
  <c r="H89" i="1"/>
  <c r="J87" i="4" s="1"/>
  <c r="N87" i="4" s="1"/>
  <c r="H90" i="1"/>
  <c r="J88" i="4" s="1"/>
  <c r="N88" i="4" s="1"/>
  <c r="H91" i="1"/>
  <c r="J89" i="4" s="1"/>
  <c r="N89" i="4" s="1"/>
  <c r="H92" i="1"/>
  <c r="J90" i="4" s="1"/>
  <c r="N90" i="4" s="1"/>
  <c r="H93" i="1"/>
  <c r="J91" i="4" s="1"/>
  <c r="N91" i="4" s="1"/>
  <c r="H94" i="1"/>
  <c r="J92" i="4" s="1"/>
  <c r="N92" i="4" s="1"/>
  <c r="H95" i="1"/>
  <c r="J93" i="4" s="1"/>
  <c r="N93" i="4" s="1"/>
  <c r="H96" i="1"/>
  <c r="J94" i="4" s="1"/>
  <c r="N94" i="4" s="1"/>
  <c r="H97" i="1"/>
  <c r="J95" i="4" s="1"/>
  <c r="N95" i="4" s="1"/>
  <c r="H98" i="1"/>
  <c r="J96" i="4" s="1"/>
  <c r="N96" i="4" s="1"/>
  <c r="H99" i="1"/>
  <c r="J97" i="4" s="1"/>
  <c r="N97" i="4" s="1"/>
  <c r="H100" i="1"/>
  <c r="J98" i="4" s="1"/>
  <c r="N98" i="4" s="1"/>
  <c r="H101" i="1"/>
  <c r="J99" i="4" s="1"/>
  <c r="N99" i="4" s="1"/>
  <c r="H102" i="1"/>
  <c r="J100" i="4" s="1"/>
  <c r="N100" i="4" s="1"/>
  <c r="H103" i="1"/>
  <c r="J101" i="4" s="1"/>
  <c r="N101" i="4" s="1"/>
  <c r="H104" i="1"/>
  <c r="J102" i="4" s="1"/>
  <c r="N102" i="4" s="1"/>
  <c r="H105" i="1"/>
  <c r="J103" i="4" s="1"/>
  <c r="N103" i="4" s="1"/>
  <c r="H106" i="1"/>
  <c r="J104" i="4" s="1"/>
  <c r="N104" i="4" s="1"/>
  <c r="H107" i="1"/>
  <c r="J105" i="4" s="1"/>
  <c r="N105" i="4" s="1"/>
  <c r="H108" i="1"/>
  <c r="J106" i="4" s="1"/>
  <c r="N106" i="4" s="1"/>
  <c r="H109" i="1"/>
  <c r="J107" i="4" s="1"/>
  <c r="N107" i="4" s="1"/>
  <c r="H110" i="1"/>
  <c r="J108" i="4" s="1"/>
  <c r="N108" i="4" s="1"/>
  <c r="H111" i="1"/>
  <c r="J109" i="4" s="1"/>
  <c r="N109" i="4" s="1"/>
  <c r="H112" i="1"/>
  <c r="J110" i="4" s="1"/>
  <c r="N110" i="4" s="1"/>
  <c r="H113" i="1"/>
  <c r="J111" i="4" s="1"/>
  <c r="N111" i="4" s="1"/>
  <c r="H114" i="1"/>
  <c r="J112" i="4" s="1"/>
  <c r="N112" i="4" s="1"/>
  <c r="H115" i="1"/>
  <c r="J113" i="4" s="1"/>
  <c r="N113" i="4" s="1"/>
  <c r="H116" i="1"/>
  <c r="J114" i="4" s="1"/>
  <c r="N114" i="4" s="1"/>
  <c r="H117" i="1"/>
  <c r="J115" i="4" s="1"/>
  <c r="N115" i="4" s="1"/>
  <c r="H118" i="1"/>
  <c r="J116" i="4" s="1"/>
  <c r="N116" i="4" s="1"/>
  <c r="H119" i="1"/>
  <c r="J117" i="4" s="1"/>
  <c r="N117" i="4" s="1"/>
  <c r="H120" i="1"/>
  <c r="J118" i="4" s="1"/>
  <c r="N118" i="4" s="1"/>
  <c r="H121" i="1"/>
  <c r="J119" i="4" s="1"/>
  <c r="N119" i="4" s="1"/>
  <c r="H122" i="1"/>
  <c r="J120" i="4" s="1"/>
  <c r="N120" i="4" s="1"/>
  <c r="H123" i="1"/>
  <c r="J121" i="4" s="1"/>
  <c r="N121" i="4" s="1"/>
  <c r="H124" i="1"/>
  <c r="J122" i="4" s="1"/>
  <c r="N122" i="4" s="1"/>
  <c r="H125" i="1"/>
  <c r="J123" i="4" s="1"/>
  <c r="N123" i="4" s="1"/>
  <c r="H126" i="1"/>
  <c r="J124" i="4" s="1"/>
  <c r="N124" i="4" s="1"/>
  <c r="H127" i="1"/>
  <c r="J125" i="4" s="1"/>
  <c r="N125" i="4" s="1"/>
  <c r="H128" i="1"/>
  <c r="J126" i="4" s="1"/>
  <c r="N126" i="4" s="1"/>
  <c r="H129" i="1"/>
  <c r="J127" i="4" s="1"/>
  <c r="N127" i="4" s="1"/>
  <c r="H130" i="1"/>
  <c r="J128" i="4" s="1"/>
  <c r="N128" i="4" s="1"/>
  <c r="H131" i="1"/>
  <c r="J129" i="4" s="1"/>
  <c r="N129" i="4" s="1"/>
  <c r="H132" i="1"/>
  <c r="J130" i="4" s="1"/>
  <c r="N130" i="4" s="1"/>
  <c r="H133" i="1"/>
  <c r="J131" i="4" s="1"/>
  <c r="N131" i="4" s="1"/>
  <c r="H134" i="1"/>
  <c r="J132" i="4" s="1"/>
  <c r="N132" i="4" s="1"/>
  <c r="H135" i="1"/>
  <c r="J133" i="4" s="1"/>
  <c r="N133" i="4" s="1"/>
  <c r="H136" i="1"/>
  <c r="J134" i="4" s="1"/>
  <c r="N134" i="4" s="1"/>
  <c r="H137" i="1"/>
  <c r="J135" i="4" s="1"/>
  <c r="N135" i="4" s="1"/>
  <c r="H138" i="1"/>
  <c r="J136" i="4" s="1"/>
  <c r="N136" i="4" s="1"/>
  <c r="H139" i="1"/>
  <c r="J137" i="4" s="1"/>
  <c r="N137" i="4" s="1"/>
  <c r="H140" i="1"/>
  <c r="J138" i="4" s="1"/>
  <c r="N138" i="4" s="1"/>
  <c r="H141" i="1"/>
  <c r="J139" i="4" s="1"/>
  <c r="N139" i="4" s="1"/>
  <c r="H142" i="1"/>
  <c r="J140" i="4" s="1"/>
  <c r="N140" i="4" s="1"/>
  <c r="H143" i="1"/>
  <c r="J141" i="4" s="1"/>
  <c r="N141" i="4" s="1"/>
  <c r="H144" i="1"/>
  <c r="J142" i="4" s="1"/>
  <c r="N142" i="4" s="1"/>
  <c r="H145" i="1"/>
  <c r="J143" i="4" s="1"/>
  <c r="N143" i="4" s="1"/>
  <c r="H146" i="1"/>
  <c r="J144" i="4" s="1"/>
  <c r="N144" i="4" s="1"/>
  <c r="H147" i="1"/>
  <c r="J145" i="4" s="1"/>
  <c r="N145" i="4" s="1"/>
  <c r="H148" i="1"/>
  <c r="J146" i="4" s="1"/>
  <c r="N146" i="4" s="1"/>
  <c r="H149" i="1"/>
  <c r="J147" i="4" s="1"/>
  <c r="N147" i="4" s="1"/>
  <c r="H150" i="1"/>
  <c r="J148" i="4" s="1"/>
  <c r="N148" i="4" s="1"/>
  <c r="H151" i="1"/>
  <c r="J149" i="4" s="1"/>
  <c r="N149" i="4" s="1"/>
  <c r="H152" i="1"/>
  <c r="J150" i="4" s="1"/>
  <c r="N150" i="4" s="1"/>
  <c r="H153" i="1"/>
  <c r="J151" i="4" s="1"/>
  <c r="N151" i="4" s="1"/>
  <c r="H154" i="1"/>
  <c r="J152" i="4" s="1"/>
  <c r="N152" i="4" s="1"/>
  <c r="H155" i="1"/>
  <c r="J153" i="4" s="1"/>
  <c r="N153" i="4" s="1"/>
  <c r="H156" i="1"/>
  <c r="J154" i="4" s="1"/>
  <c r="N154" i="4" s="1"/>
  <c r="H157" i="1"/>
  <c r="J155" i="4" s="1"/>
  <c r="N155" i="4" s="1"/>
  <c r="H158" i="1"/>
  <c r="J156" i="4" s="1"/>
  <c r="N156" i="4" s="1"/>
  <c r="H159" i="1"/>
  <c r="J157" i="4" s="1"/>
  <c r="N157" i="4" s="1"/>
  <c r="H160" i="1"/>
  <c r="J158" i="4" s="1"/>
  <c r="N158" i="4" s="1"/>
  <c r="H161" i="1"/>
  <c r="J159" i="4" s="1"/>
  <c r="N159" i="4" s="1"/>
  <c r="H162" i="1"/>
  <c r="J160" i="4" s="1"/>
  <c r="N160" i="4" s="1"/>
  <c r="H163" i="1"/>
  <c r="J161" i="4" s="1"/>
  <c r="N161" i="4" s="1"/>
  <c r="H164" i="1"/>
  <c r="J162" i="4" s="1"/>
  <c r="N162" i="4" s="1"/>
  <c r="H165" i="1"/>
  <c r="J163" i="4" s="1"/>
  <c r="N163" i="4" s="1"/>
  <c r="H166" i="1"/>
  <c r="J164" i="4" s="1"/>
  <c r="N164" i="4" s="1"/>
  <c r="H167" i="1"/>
  <c r="J165" i="4" s="1"/>
  <c r="N165" i="4" s="1"/>
  <c r="H168" i="1"/>
  <c r="J166" i="4" s="1"/>
  <c r="N166" i="4" s="1"/>
  <c r="H169" i="1"/>
  <c r="J167" i="4" s="1"/>
  <c r="N167" i="4" s="1"/>
  <c r="H170" i="1"/>
  <c r="J168" i="4" s="1"/>
  <c r="N168" i="4" s="1"/>
  <c r="H171" i="1"/>
  <c r="J169" i="4" s="1"/>
  <c r="N169" i="4" s="1"/>
  <c r="H172" i="1"/>
  <c r="J170" i="4" s="1"/>
  <c r="N170" i="4" s="1"/>
  <c r="H173" i="1"/>
  <c r="J171" i="4" s="1"/>
  <c r="N171" i="4" s="1"/>
  <c r="H174" i="1"/>
  <c r="J172" i="4" s="1"/>
  <c r="N172" i="4" s="1"/>
  <c r="H175" i="1"/>
  <c r="J173" i="4" s="1"/>
  <c r="N173" i="4" s="1"/>
  <c r="H176" i="1"/>
  <c r="J174" i="4" s="1"/>
  <c r="N174" i="4" s="1"/>
  <c r="H177" i="1"/>
  <c r="J175" i="4" s="1"/>
  <c r="N175" i="4" s="1"/>
  <c r="H178" i="1"/>
  <c r="J176" i="4" s="1"/>
  <c r="N176" i="4" s="1"/>
  <c r="H179" i="1"/>
  <c r="J177" i="4" s="1"/>
  <c r="N177" i="4" s="1"/>
  <c r="H180" i="1"/>
  <c r="J178" i="4" s="1"/>
  <c r="N178" i="4" s="1"/>
  <c r="H181" i="1"/>
  <c r="J179" i="4" s="1"/>
  <c r="N179" i="4" s="1"/>
  <c r="H182" i="1"/>
  <c r="J180" i="4" s="1"/>
  <c r="N180" i="4" s="1"/>
  <c r="H183" i="1"/>
  <c r="J181" i="4" s="1"/>
  <c r="N181" i="4" s="1"/>
  <c r="H184" i="1"/>
  <c r="J182" i="4" s="1"/>
  <c r="N182" i="4" s="1"/>
  <c r="H185" i="1"/>
  <c r="J183" i="4" s="1"/>
  <c r="N183" i="4" s="1"/>
  <c r="H186" i="1"/>
  <c r="J184" i="4" s="1"/>
  <c r="N184" i="4" s="1"/>
  <c r="H187" i="1"/>
  <c r="J185" i="4" s="1"/>
  <c r="N185" i="4" s="1"/>
  <c r="H188" i="1"/>
  <c r="J186" i="4" s="1"/>
  <c r="N186" i="4" s="1"/>
  <c r="H189" i="1"/>
  <c r="J187" i="4" s="1"/>
  <c r="N187" i="4" s="1"/>
  <c r="H190" i="1"/>
  <c r="J188" i="4" s="1"/>
  <c r="N188" i="4" s="1"/>
  <c r="H191" i="1"/>
  <c r="J189" i="4" s="1"/>
  <c r="N189" i="4" s="1"/>
  <c r="H192" i="1"/>
  <c r="J190" i="4" s="1"/>
  <c r="N190" i="4" s="1"/>
  <c r="H193" i="1"/>
  <c r="J191" i="4" s="1"/>
  <c r="N191" i="4" s="1"/>
  <c r="H194" i="1"/>
  <c r="J192" i="4" s="1"/>
  <c r="N192" i="4" s="1"/>
  <c r="H195" i="1"/>
  <c r="J193" i="4" s="1"/>
  <c r="N193" i="4" s="1"/>
  <c r="H196" i="1"/>
  <c r="J194" i="4" s="1"/>
  <c r="N194" i="4" s="1"/>
  <c r="H197" i="1"/>
  <c r="J195" i="4" s="1"/>
  <c r="N195" i="4" s="1"/>
  <c r="H198" i="1"/>
  <c r="J196" i="4" s="1"/>
  <c r="N196" i="4" s="1"/>
  <c r="H199" i="1"/>
  <c r="J197" i="4" s="1"/>
  <c r="N197" i="4" s="1"/>
  <c r="H200" i="1"/>
  <c r="J198" i="4" s="1"/>
  <c r="N198" i="4" s="1"/>
  <c r="H201" i="1"/>
  <c r="J199" i="4" s="1"/>
  <c r="N199" i="4" s="1"/>
  <c r="H202" i="1"/>
  <c r="J200" i="4" s="1"/>
  <c r="N200" i="4" s="1"/>
  <c r="H203" i="1"/>
  <c r="J201" i="4" s="1"/>
  <c r="N201" i="4" s="1"/>
  <c r="H204" i="1"/>
  <c r="J202" i="4" s="1"/>
  <c r="N202" i="4" s="1"/>
  <c r="H205" i="1"/>
  <c r="J203" i="4" s="1"/>
  <c r="N203" i="4" s="1"/>
  <c r="H206" i="1"/>
  <c r="J204" i="4" s="1"/>
  <c r="N204" i="4" s="1"/>
  <c r="H207" i="1"/>
  <c r="J205" i="4" s="1"/>
  <c r="N205" i="4" s="1"/>
  <c r="H208" i="1"/>
  <c r="J206" i="4" s="1"/>
  <c r="N206" i="4" s="1"/>
  <c r="H209" i="1"/>
  <c r="J207" i="4" s="1"/>
  <c r="N207" i="4" s="1"/>
  <c r="H210" i="1"/>
  <c r="J208" i="4" s="1"/>
  <c r="N208" i="4" s="1"/>
  <c r="H211" i="1"/>
  <c r="J209" i="4" s="1"/>
  <c r="N209" i="4" s="1"/>
  <c r="H212" i="1"/>
  <c r="J210" i="4" s="1"/>
  <c r="N210" i="4" s="1"/>
  <c r="H213" i="1"/>
  <c r="J211" i="4" s="1"/>
  <c r="N211" i="4" s="1"/>
  <c r="H214" i="1"/>
  <c r="J212" i="4" s="1"/>
  <c r="N212" i="4" s="1"/>
  <c r="H215" i="1"/>
  <c r="J213" i="4" s="1"/>
  <c r="N213" i="4" s="1"/>
  <c r="H216" i="1"/>
  <c r="J214" i="4" s="1"/>
  <c r="N214" i="4" s="1"/>
  <c r="H217" i="1"/>
  <c r="J215" i="4" s="1"/>
  <c r="N215" i="4" s="1"/>
  <c r="H218" i="1"/>
  <c r="J216" i="4" s="1"/>
  <c r="N216" i="4" s="1"/>
  <c r="H219" i="1"/>
  <c r="J217" i="4" s="1"/>
  <c r="N217" i="4" s="1"/>
  <c r="H220" i="1"/>
  <c r="J218" i="4" s="1"/>
  <c r="N218" i="4" s="1"/>
  <c r="H221" i="1"/>
  <c r="J219" i="4" s="1"/>
  <c r="N219" i="4" s="1"/>
  <c r="H222" i="1"/>
  <c r="J220" i="4" s="1"/>
  <c r="N220" i="4" s="1"/>
  <c r="H223" i="1"/>
  <c r="J221" i="4" s="1"/>
  <c r="N221" i="4" s="1"/>
  <c r="H224" i="1"/>
  <c r="J222" i="4" s="1"/>
  <c r="N222" i="4" s="1"/>
  <c r="H225" i="1"/>
  <c r="J223" i="4" s="1"/>
  <c r="N223" i="4" s="1"/>
  <c r="H226" i="1"/>
  <c r="J224" i="4" s="1"/>
  <c r="N224" i="4" s="1"/>
  <c r="H227" i="1"/>
  <c r="J225" i="4" s="1"/>
  <c r="N225" i="4" s="1"/>
  <c r="H228" i="1"/>
  <c r="J226" i="4" s="1"/>
  <c r="N226" i="4" s="1"/>
  <c r="H229" i="1"/>
  <c r="J227" i="4" s="1"/>
  <c r="N227" i="4" s="1"/>
  <c r="H230" i="1"/>
  <c r="J228" i="4" s="1"/>
  <c r="N228" i="4" s="1"/>
  <c r="H231" i="1"/>
  <c r="J229" i="4" s="1"/>
  <c r="N229" i="4" s="1"/>
  <c r="H232" i="1"/>
  <c r="J230" i="4" s="1"/>
  <c r="N230" i="4" s="1"/>
  <c r="H233" i="1"/>
  <c r="J231" i="4" s="1"/>
  <c r="N231" i="4" s="1"/>
  <c r="H234" i="1"/>
  <c r="J232" i="4" s="1"/>
  <c r="N232" i="4" s="1"/>
  <c r="H235" i="1"/>
  <c r="J233" i="4" s="1"/>
  <c r="N233" i="4" s="1"/>
  <c r="H236" i="1"/>
  <c r="J234" i="4" s="1"/>
  <c r="N234" i="4" s="1"/>
  <c r="H237" i="1"/>
  <c r="J235" i="4" s="1"/>
  <c r="N235" i="4" s="1"/>
  <c r="H238" i="1"/>
  <c r="J236" i="4" s="1"/>
  <c r="N236" i="4" s="1"/>
  <c r="H239" i="1"/>
  <c r="J237" i="4" s="1"/>
  <c r="N237" i="4" s="1"/>
  <c r="H240" i="1"/>
  <c r="J238" i="4" s="1"/>
  <c r="N238" i="4" s="1"/>
  <c r="H241" i="1"/>
  <c r="J239" i="4" s="1"/>
  <c r="N239" i="4" s="1"/>
  <c r="H242" i="1"/>
  <c r="J240" i="4" s="1"/>
  <c r="N240" i="4" s="1"/>
  <c r="H243" i="1"/>
  <c r="J241" i="4" s="1"/>
  <c r="N241" i="4" s="1"/>
  <c r="H244" i="1"/>
  <c r="J242" i="4" s="1"/>
  <c r="N242" i="4" s="1"/>
  <c r="H245" i="1"/>
  <c r="J243" i="4" s="1"/>
  <c r="N243" i="4" s="1"/>
  <c r="H246" i="1"/>
  <c r="J244" i="4" s="1"/>
  <c r="N244" i="4" s="1"/>
  <c r="H247" i="1"/>
  <c r="J245" i="4" s="1"/>
  <c r="N245" i="4" s="1"/>
  <c r="H248" i="1"/>
  <c r="J246" i="4" s="1"/>
  <c r="N246" i="4" s="1"/>
  <c r="H249" i="1"/>
  <c r="J247" i="4" s="1"/>
  <c r="N247" i="4" s="1"/>
  <c r="H250" i="1"/>
  <c r="J248" i="4" s="1"/>
  <c r="N248" i="4" s="1"/>
  <c r="H251" i="1"/>
  <c r="J249" i="4" s="1"/>
  <c r="N249" i="4" s="1"/>
  <c r="H252" i="1"/>
  <c r="J250" i="4" s="1"/>
  <c r="N250" i="4" s="1"/>
  <c r="H253" i="1"/>
  <c r="J251" i="4" s="1"/>
  <c r="N251" i="4" s="1"/>
  <c r="H254" i="1"/>
  <c r="J252" i="4" s="1"/>
  <c r="N252" i="4" s="1"/>
  <c r="H255" i="1"/>
  <c r="J253" i="4" s="1"/>
  <c r="N253" i="4" s="1"/>
  <c r="H256" i="1"/>
  <c r="J254" i="4" s="1"/>
  <c r="N254" i="4" s="1"/>
  <c r="H257" i="1"/>
  <c r="J255" i="4" s="1"/>
  <c r="N255" i="4" s="1"/>
  <c r="H258" i="1"/>
  <c r="J256" i="4" s="1"/>
  <c r="N256" i="4" s="1"/>
  <c r="H259" i="1"/>
  <c r="J257" i="4" s="1"/>
  <c r="N257" i="4" s="1"/>
  <c r="H260" i="1"/>
  <c r="J258" i="4" s="1"/>
  <c r="N258" i="4" s="1"/>
  <c r="H261" i="1"/>
  <c r="J259" i="4" s="1"/>
  <c r="N259" i="4" s="1"/>
  <c r="H262" i="1"/>
  <c r="J260" i="4" s="1"/>
  <c r="N260" i="4" s="1"/>
  <c r="H263" i="1"/>
  <c r="J261" i="4" s="1"/>
  <c r="N261" i="4" s="1"/>
  <c r="H264" i="1"/>
  <c r="J262" i="4" s="1"/>
  <c r="N262" i="4" s="1"/>
  <c r="H265" i="1"/>
  <c r="J263" i="4" s="1"/>
  <c r="N263" i="4" s="1"/>
  <c r="H266" i="1"/>
  <c r="J264" i="4" s="1"/>
  <c r="N264" i="4" s="1"/>
  <c r="H267" i="1"/>
  <c r="J265" i="4" s="1"/>
  <c r="N265" i="4" s="1"/>
  <c r="H268" i="1"/>
  <c r="J266" i="4" s="1"/>
  <c r="N266" i="4" s="1"/>
  <c r="H269" i="1"/>
  <c r="J267" i="4" s="1"/>
  <c r="N267" i="4" s="1"/>
  <c r="H270" i="1"/>
  <c r="J268" i="4" s="1"/>
  <c r="N268" i="4" s="1"/>
  <c r="H271" i="1"/>
  <c r="J269" i="4" s="1"/>
  <c r="N269" i="4" s="1"/>
  <c r="H272" i="1"/>
  <c r="J270" i="4" s="1"/>
  <c r="N270" i="4" s="1"/>
  <c r="H273" i="1"/>
  <c r="J271" i="4" s="1"/>
  <c r="N271" i="4" s="1"/>
  <c r="H274" i="1"/>
  <c r="J272" i="4" s="1"/>
  <c r="N272" i="4" s="1"/>
  <c r="H275" i="1"/>
  <c r="J273" i="4" s="1"/>
  <c r="N273" i="4" s="1"/>
  <c r="H276" i="1"/>
  <c r="J274" i="4" s="1"/>
  <c r="N274" i="4" s="1"/>
  <c r="H277" i="1"/>
  <c r="J275" i="4" s="1"/>
  <c r="N275" i="4" s="1"/>
  <c r="H278" i="1"/>
  <c r="J276" i="4" s="1"/>
  <c r="N276" i="4" s="1"/>
  <c r="H279" i="1"/>
  <c r="J277" i="4" s="1"/>
  <c r="N277" i="4" s="1"/>
  <c r="H280" i="1"/>
  <c r="J278" i="4" s="1"/>
  <c r="N278" i="4" s="1"/>
  <c r="H281" i="1"/>
  <c r="J279" i="4" s="1"/>
  <c r="N279" i="4" s="1"/>
  <c r="H282" i="1"/>
  <c r="J280" i="4" s="1"/>
  <c r="N280" i="4" s="1"/>
  <c r="H283" i="1"/>
  <c r="J281" i="4" s="1"/>
  <c r="N281" i="4" s="1"/>
  <c r="H284" i="1"/>
  <c r="J282" i="4" s="1"/>
  <c r="N282" i="4" s="1"/>
  <c r="H285" i="1"/>
  <c r="J283" i="4" s="1"/>
  <c r="N283" i="4" s="1"/>
  <c r="H286" i="1"/>
  <c r="J284" i="4" s="1"/>
  <c r="N284" i="4" s="1"/>
  <c r="H287" i="1"/>
  <c r="J285" i="4" s="1"/>
  <c r="N285" i="4" s="1"/>
  <c r="H288" i="1"/>
  <c r="J286" i="4" s="1"/>
  <c r="N286" i="4" s="1"/>
  <c r="H289" i="1"/>
  <c r="J287" i="4" s="1"/>
  <c r="N287" i="4" s="1"/>
  <c r="H290" i="1"/>
  <c r="J288" i="4" s="1"/>
  <c r="N288" i="4" s="1"/>
  <c r="H291" i="1"/>
  <c r="J289" i="4" s="1"/>
  <c r="N289" i="4" s="1"/>
  <c r="H292" i="1"/>
  <c r="J290" i="4" s="1"/>
  <c r="N290" i="4" s="1"/>
  <c r="H293" i="1"/>
  <c r="J291" i="4" s="1"/>
  <c r="N291" i="4" s="1"/>
  <c r="H294" i="1"/>
  <c r="J292" i="4" s="1"/>
  <c r="N292" i="4" s="1"/>
  <c r="H295" i="1"/>
  <c r="J293" i="4" s="1"/>
  <c r="N293" i="4" s="1"/>
  <c r="H296" i="1"/>
  <c r="J294" i="4" s="1"/>
  <c r="N294" i="4" s="1"/>
  <c r="H297" i="1"/>
  <c r="J295" i="4" s="1"/>
  <c r="N295" i="4" s="1"/>
  <c r="H298" i="1"/>
  <c r="J296" i="4" s="1"/>
  <c r="N296" i="4" s="1"/>
  <c r="H299" i="1"/>
  <c r="J297" i="4" s="1"/>
  <c r="N297" i="4" s="1"/>
  <c r="H300" i="1"/>
  <c r="J298" i="4" s="1"/>
  <c r="N298" i="4" s="1"/>
  <c r="H301" i="1"/>
  <c r="J299" i="4" s="1"/>
  <c r="N299" i="4" s="1"/>
  <c r="H302" i="1"/>
  <c r="J300" i="4" s="1"/>
  <c r="N300" i="4" s="1"/>
  <c r="H303" i="1"/>
  <c r="J301" i="4" s="1"/>
  <c r="N301" i="4" s="1"/>
  <c r="H304" i="1"/>
  <c r="J302" i="4" s="1"/>
  <c r="N302" i="4" s="1"/>
  <c r="H305" i="1"/>
  <c r="J303" i="4" s="1"/>
  <c r="N303" i="4" s="1"/>
  <c r="H306" i="1"/>
  <c r="J304" i="4" s="1"/>
  <c r="N304" i="4" s="1"/>
  <c r="H307" i="1"/>
  <c r="J305" i="4" s="1"/>
  <c r="N305" i="4" s="1"/>
  <c r="H308" i="1"/>
  <c r="J306" i="4" s="1"/>
  <c r="N306" i="4" s="1"/>
  <c r="H309" i="1"/>
  <c r="J307" i="4" s="1"/>
  <c r="N307" i="4" s="1"/>
  <c r="H310" i="1"/>
  <c r="J308" i="4" s="1"/>
  <c r="N308" i="4" s="1"/>
  <c r="H311" i="1"/>
  <c r="J309" i="4" s="1"/>
  <c r="N309" i="4" s="1"/>
  <c r="H312" i="1"/>
  <c r="J310" i="4" s="1"/>
  <c r="N310" i="4" s="1"/>
  <c r="H313" i="1"/>
  <c r="J311" i="4" s="1"/>
  <c r="N311" i="4" s="1"/>
  <c r="H314" i="1"/>
  <c r="J312" i="4" s="1"/>
  <c r="N312" i="4" s="1"/>
  <c r="H315" i="1"/>
  <c r="J313" i="4" s="1"/>
  <c r="N313" i="4" s="1"/>
  <c r="H316" i="1"/>
  <c r="J314" i="4" s="1"/>
  <c r="N314" i="4" s="1"/>
  <c r="H317" i="1"/>
  <c r="J315" i="4" s="1"/>
  <c r="N315" i="4" s="1"/>
  <c r="H318" i="1"/>
  <c r="J316" i="4" s="1"/>
  <c r="N316" i="4" s="1"/>
  <c r="H319" i="1"/>
  <c r="J317" i="4" s="1"/>
  <c r="N317" i="4" s="1"/>
  <c r="H320" i="1"/>
  <c r="J318" i="4" s="1"/>
  <c r="N318" i="4" s="1"/>
  <c r="H321" i="1"/>
  <c r="J319" i="4" s="1"/>
  <c r="N319" i="4" s="1"/>
  <c r="H322" i="1"/>
  <c r="J320" i="4" s="1"/>
  <c r="N320" i="4" s="1"/>
  <c r="H323" i="1"/>
  <c r="J321" i="4" s="1"/>
  <c r="N321" i="4" s="1"/>
  <c r="H324" i="1"/>
  <c r="J322" i="4" s="1"/>
  <c r="N322" i="4" s="1"/>
  <c r="H325" i="1"/>
  <c r="J323" i="4" s="1"/>
  <c r="N323" i="4" s="1"/>
  <c r="H326" i="1"/>
  <c r="J324" i="4" s="1"/>
  <c r="N324" i="4" s="1"/>
  <c r="H327" i="1"/>
  <c r="J325" i="4" s="1"/>
  <c r="N325" i="4" s="1"/>
  <c r="H328" i="1"/>
  <c r="J326" i="4" s="1"/>
  <c r="N326" i="4" s="1"/>
  <c r="H329" i="1"/>
  <c r="J327" i="4" s="1"/>
  <c r="N327" i="4" s="1"/>
  <c r="H330" i="1"/>
  <c r="J328" i="4" s="1"/>
  <c r="N328" i="4" s="1"/>
  <c r="H331" i="1"/>
  <c r="J329" i="4" s="1"/>
  <c r="N329" i="4" s="1"/>
  <c r="H332" i="1"/>
  <c r="J330" i="4" s="1"/>
  <c r="N330" i="4" s="1"/>
  <c r="H333" i="1"/>
  <c r="J331" i="4" s="1"/>
  <c r="N331" i="4" s="1"/>
  <c r="H334" i="1"/>
  <c r="J332" i="4" s="1"/>
  <c r="N332" i="4" s="1"/>
  <c r="H335" i="1"/>
  <c r="J333" i="4" s="1"/>
  <c r="N333" i="4" s="1"/>
  <c r="H336" i="1"/>
  <c r="J334" i="4" s="1"/>
  <c r="N334" i="4" s="1"/>
  <c r="H337" i="1"/>
  <c r="J335" i="4" s="1"/>
  <c r="N335" i="4" s="1"/>
  <c r="H338" i="1"/>
  <c r="J336" i="4" s="1"/>
  <c r="N336" i="4" s="1"/>
  <c r="H339" i="1"/>
  <c r="J337" i="4" s="1"/>
  <c r="N337" i="4" s="1"/>
  <c r="H340" i="1"/>
  <c r="J338" i="4" s="1"/>
  <c r="N338" i="4" s="1"/>
  <c r="H341" i="1"/>
  <c r="J339" i="4" s="1"/>
  <c r="N339" i="4" s="1"/>
  <c r="H342" i="1"/>
  <c r="J340" i="4" s="1"/>
  <c r="N340" i="4" s="1"/>
  <c r="H343" i="1"/>
  <c r="J341" i="4" s="1"/>
  <c r="N341" i="4" s="1"/>
  <c r="H344" i="1"/>
  <c r="J342" i="4" s="1"/>
  <c r="N342" i="4" s="1"/>
  <c r="H345" i="1"/>
  <c r="J343" i="4" s="1"/>
  <c r="N343" i="4" s="1"/>
  <c r="H346" i="1"/>
  <c r="J344" i="4" s="1"/>
  <c r="N344" i="4" s="1"/>
  <c r="H347" i="1"/>
  <c r="J345" i="4" s="1"/>
  <c r="N345" i="4" s="1"/>
  <c r="H348" i="1"/>
  <c r="J346" i="4" s="1"/>
  <c r="N346" i="4" s="1"/>
  <c r="H349" i="1"/>
  <c r="J347" i="4" s="1"/>
  <c r="N347" i="4" s="1"/>
  <c r="H350" i="1"/>
  <c r="J348" i="4" s="1"/>
  <c r="N348" i="4" s="1"/>
  <c r="H351" i="1"/>
  <c r="J349" i="4" s="1"/>
  <c r="N349" i="4" s="1"/>
  <c r="H352" i="1"/>
  <c r="J350" i="4" s="1"/>
  <c r="N350" i="4" s="1"/>
  <c r="H353" i="1"/>
  <c r="J351" i="4" s="1"/>
  <c r="N351" i="4" s="1"/>
  <c r="H354" i="1"/>
  <c r="J352" i="4" s="1"/>
  <c r="N352" i="4" s="1"/>
  <c r="H355" i="1"/>
  <c r="J353" i="4" s="1"/>
  <c r="N353" i="4" s="1"/>
  <c r="H356" i="1"/>
  <c r="J354" i="4" s="1"/>
  <c r="N354" i="4" s="1"/>
  <c r="H357" i="1"/>
  <c r="J355" i="4" s="1"/>
  <c r="N355" i="4" s="1"/>
  <c r="H358" i="1"/>
  <c r="J356" i="4" s="1"/>
  <c r="N356" i="4" s="1"/>
  <c r="H359" i="1"/>
  <c r="J357" i="4" s="1"/>
  <c r="N357" i="4" s="1"/>
  <c r="H360" i="1"/>
  <c r="J358" i="4" s="1"/>
  <c r="N358" i="4" s="1"/>
  <c r="H361" i="1"/>
  <c r="J359" i="4" s="1"/>
  <c r="N359" i="4" s="1"/>
  <c r="H362" i="1"/>
  <c r="J360" i="4" s="1"/>
  <c r="N360" i="4" s="1"/>
  <c r="H363" i="1"/>
  <c r="J361" i="4" s="1"/>
  <c r="N361" i="4" s="1"/>
  <c r="H364" i="1"/>
  <c r="J362" i="4" s="1"/>
  <c r="N362" i="4" s="1"/>
  <c r="H365" i="1"/>
  <c r="J363" i="4" s="1"/>
  <c r="N363" i="4" s="1"/>
  <c r="H366" i="1"/>
  <c r="J364" i="4" s="1"/>
  <c r="N364" i="4" s="1"/>
  <c r="H367" i="1"/>
  <c r="J365" i="4" s="1"/>
  <c r="N365" i="4" s="1"/>
  <c r="H368" i="1"/>
  <c r="J366" i="4" s="1"/>
  <c r="N366" i="4" s="1"/>
  <c r="H369" i="1"/>
  <c r="J367" i="4" s="1"/>
  <c r="N367" i="4" s="1"/>
  <c r="H370" i="1"/>
  <c r="J368" i="4" s="1"/>
  <c r="N368" i="4" s="1"/>
  <c r="H371" i="1"/>
  <c r="J369" i="4" s="1"/>
  <c r="N369" i="4" s="1"/>
  <c r="H372" i="1"/>
  <c r="J370" i="4" s="1"/>
  <c r="N370" i="4" s="1"/>
  <c r="H373" i="1"/>
  <c r="J371" i="4" s="1"/>
  <c r="N371" i="4" s="1"/>
  <c r="H374" i="1"/>
  <c r="J372" i="4" s="1"/>
  <c r="N372" i="4" s="1"/>
  <c r="H375" i="1"/>
  <c r="J373" i="4" s="1"/>
  <c r="N373" i="4" s="1"/>
  <c r="H376" i="1"/>
  <c r="J374" i="4" s="1"/>
  <c r="N374" i="4" s="1"/>
  <c r="H377" i="1"/>
  <c r="J375" i="4" s="1"/>
  <c r="N375" i="4" s="1"/>
  <c r="H378" i="1"/>
  <c r="J376" i="4" s="1"/>
  <c r="N376" i="4" s="1"/>
  <c r="H379" i="1"/>
  <c r="J377" i="4" s="1"/>
  <c r="N377" i="4" s="1"/>
  <c r="H380" i="1"/>
  <c r="J378" i="4" s="1"/>
  <c r="N378" i="4" s="1"/>
  <c r="H381" i="1"/>
  <c r="J379" i="4" s="1"/>
  <c r="N379" i="4" s="1"/>
  <c r="H382" i="1"/>
  <c r="J380" i="4" s="1"/>
  <c r="N380" i="4" s="1"/>
  <c r="H383" i="1"/>
  <c r="J381" i="4" s="1"/>
  <c r="N381" i="4" s="1"/>
  <c r="H384" i="1"/>
  <c r="J382" i="4" s="1"/>
  <c r="N382" i="4" s="1"/>
  <c r="H385" i="1"/>
  <c r="J383" i="4" s="1"/>
  <c r="N383" i="4" s="1"/>
  <c r="H386" i="1"/>
  <c r="J384" i="4" s="1"/>
  <c r="N384" i="4" s="1"/>
  <c r="H387" i="1"/>
  <c r="J385" i="4" s="1"/>
  <c r="N385" i="4" s="1"/>
  <c r="H388" i="1"/>
  <c r="J386" i="4" s="1"/>
  <c r="N386" i="4" s="1"/>
  <c r="H389" i="1"/>
  <c r="J387" i="4" s="1"/>
  <c r="N387" i="4" s="1"/>
  <c r="H390" i="1"/>
  <c r="J388" i="4" s="1"/>
  <c r="N388" i="4" s="1"/>
  <c r="H391" i="1"/>
  <c r="J389" i="4" s="1"/>
  <c r="N389" i="4" s="1"/>
  <c r="H392" i="1"/>
  <c r="J390" i="4" s="1"/>
  <c r="N390" i="4" s="1"/>
  <c r="H393" i="1"/>
  <c r="J391" i="4" s="1"/>
  <c r="N391" i="4" s="1"/>
  <c r="H394" i="1"/>
  <c r="J392" i="4" s="1"/>
  <c r="N392" i="4" s="1"/>
  <c r="H395" i="1"/>
  <c r="J393" i="4" s="1"/>
  <c r="N393" i="4" s="1"/>
  <c r="H396" i="1"/>
  <c r="J394" i="4" s="1"/>
  <c r="N394" i="4" s="1"/>
  <c r="H397" i="1"/>
  <c r="J395" i="4" s="1"/>
  <c r="N395" i="4" s="1"/>
  <c r="H398" i="1"/>
  <c r="J396" i="4" s="1"/>
  <c r="N396" i="4" s="1"/>
  <c r="H399" i="1"/>
  <c r="J397" i="4" s="1"/>
  <c r="N397" i="4" s="1"/>
  <c r="H400" i="1"/>
  <c r="J398" i="4" s="1"/>
  <c r="N398" i="4" s="1"/>
  <c r="H401" i="1"/>
  <c r="J399" i="4" s="1"/>
  <c r="N399" i="4" s="1"/>
  <c r="H402" i="1"/>
  <c r="J400" i="4" s="1"/>
  <c r="N400" i="4" s="1"/>
  <c r="H403" i="1"/>
  <c r="J401" i="4" s="1"/>
  <c r="N401" i="4" s="1"/>
  <c r="H404" i="1"/>
  <c r="J402" i="4" s="1"/>
  <c r="N402" i="4" s="1"/>
  <c r="H405" i="1"/>
  <c r="J403" i="4" s="1"/>
  <c r="N403" i="4" s="1"/>
  <c r="H406" i="1"/>
  <c r="J404" i="4" s="1"/>
  <c r="N404" i="4" s="1"/>
  <c r="H407" i="1"/>
  <c r="J405" i="4" s="1"/>
  <c r="N405" i="4" s="1"/>
  <c r="H408" i="1"/>
  <c r="J406" i="4" s="1"/>
  <c r="N406" i="4" s="1"/>
  <c r="H409" i="1"/>
  <c r="J407" i="4" s="1"/>
  <c r="N407" i="4" s="1"/>
  <c r="H410" i="1"/>
  <c r="J408" i="4" s="1"/>
  <c r="N408" i="4" s="1"/>
  <c r="H411" i="1"/>
  <c r="J409" i="4" s="1"/>
  <c r="N409" i="4" s="1"/>
  <c r="H412" i="1"/>
  <c r="J410" i="4" s="1"/>
  <c r="N410" i="4" s="1"/>
  <c r="H413" i="1"/>
  <c r="J411" i="4" s="1"/>
  <c r="N411" i="4" s="1"/>
  <c r="H414" i="1"/>
  <c r="J412" i="4" s="1"/>
  <c r="N412" i="4" s="1"/>
  <c r="H415" i="1"/>
  <c r="J413" i="4" s="1"/>
  <c r="N413" i="4" s="1"/>
  <c r="H416" i="1"/>
  <c r="J414" i="4" s="1"/>
  <c r="N414" i="4" s="1"/>
  <c r="H417" i="1"/>
  <c r="J415" i="4" s="1"/>
  <c r="N415" i="4" s="1"/>
  <c r="H418" i="1"/>
  <c r="J416" i="4" s="1"/>
  <c r="N416" i="4" s="1"/>
  <c r="H419" i="1"/>
  <c r="J417" i="4" s="1"/>
  <c r="N417" i="4" s="1"/>
  <c r="H420" i="1"/>
  <c r="J418" i="4" s="1"/>
  <c r="N418" i="4" s="1"/>
  <c r="H421" i="1"/>
  <c r="J419" i="4" s="1"/>
  <c r="N419" i="4" s="1"/>
  <c r="H422" i="1"/>
  <c r="J420" i="4" s="1"/>
  <c r="N420" i="4" s="1"/>
  <c r="H423" i="1"/>
  <c r="J421" i="4" s="1"/>
  <c r="N421" i="4" s="1"/>
  <c r="H424" i="1"/>
  <c r="J422" i="4" s="1"/>
  <c r="N422" i="4" s="1"/>
  <c r="H425" i="1"/>
  <c r="J423" i="4" s="1"/>
  <c r="N423" i="4" s="1"/>
  <c r="H426" i="1"/>
  <c r="J424" i="4" s="1"/>
  <c r="N424" i="4" s="1"/>
  <c r="H427" i="1"/>
  <c r="J425" i="4" s="1"/>
  <c r="N425" i="4" s="1"/>
  <c r="H428" i="1"/>
  <c r="J426" i="4" s="1"/>
  <c r="N426" i="4" s="1"/>
  <c r="H429" i="1"/>
  <c r="J427" i="4" s="1"/>
  <c r="N427" i="4" s="1"/>
  <c r="H430" i="1"/>
  <c r="J428" i="4" s="1"/>
  <c r="N428" i="4" s="1"/>
  <c r="H431" i="1"/>
  <c r="J429" i="4" s="1"/>
  <c r="N429" i="4" s="1"/>
  <c r="H432" i="1"/>
  <c r="J430" i="4" s="1"/>
  <c r="N430" i="4" s="1"/>
  <c r="H433" i="1"/>
  <c r="J431" i="4" s="1"/>
  <c r="N431" i="4" s="1"/>
  <c r="H434" i="1"/>
  <c r="J432" i="4" s="1"/>
  <c r="N432" i="4" s="1"/>
  <c r="H435" i="1"/>
  <c r="J433" i="4" s="1"/>
  <c r="N433" i="4" s="1"/>
  <c r="H436" i="1"/>
  <c r="J434" i="4" s="1"/>
  <c r="N434" i="4" s="1"/>
  <c r="H437" i="1"/>
  <c r="J435" i="4" s="1"/>
  <c r="N435" i="4" s="1"/>
  <c r="H438" i="1"/>
  <c r="J436" i="4" s="1"/>
  <c r="N436" i="4" s="1"/>
  <c r="H439" i="1"/>
  <c r="J437" i="4" s="1"/>
  <c r="N437" i="4" s="1"/>
  <c r="H440" i="1"/>
  <c r="J438" i="4" s="1"/>
  <c r="N438" i="4" s="1"/>
  <c r="H441" i="1"/>
  <c r="J439" i="4" s="1"/>
  <c r="N439" i="4" s="1"/>
  <c r="H442" i="1"/>
  <c r="J440" i="4" s="1"/>
  <c r="N440" i="4" s="1"/>
  <c r="H443" i="1"/>
  <c r="J441" i="4" s="1"/>
  <c r="N441" i="4" s="1"/>
  <c r="H444" i="1"/>
  <c r="J442" i="4" s="1"/>
  <c r="N442" i="4" s="1"/>
  <c r="H445" i="1"/>
  <c r="J443" i="4" s="1"/>
  <c r="N443" i="4" s="1"/>
  <c r="H446" i="1"/>
  <c r="J444" i="4" s="1"/>
  <c r="N444" i="4" s="1"/>
  <c r="H447" i="1"/>
  <c r="J445" i="4" s="1"/>
  <c r="N445" i="4" s="1"/>
  <c r="H448" i="1"/>
  <c r="J446" i="4" s="1"/>
  <c r="N446" i="4" s="1"/>
  <c r="H449" i="1"/>
  <c r="J447" i="4" s="1"/>
  <c r="N447" i="4" s="1"/>
  <c r="H450" i="1"/>
  <c r="J448" i="4" s="1"/>
  <c r="N448" i="4" s="1"/>
  <c r="H451" i="1"/>
  <c r="J449" i="4" s="1"/>
  <c r="N449" i="4" s="1"/>
  <c r="H452" i="1"/>
  <c r="J450" i="4" s="1"/>
  <c r="N450" i="4" s="1"/>
  <c r="H453" i="1"/>
  <c r="J451" i="4" s="1"/>
  <c r="N451" i="4" s="1"/>
  <c r="H454" i="1"/>
  <c r="J452" i="4" s="1"/>
  <c r="N452" i="4" s="1"/>
  <c r="H455" i="1"/>
  <c r="J453" i="4" s="1"/>
  <c r="N453" i="4" s="1"/>
  <c r="H456" i="1"/>
  <c r="J454" i="4" s="1"/>
  <c r="N454" i="4" s="1"/>
  <c r="H457" i="1"/>
  <c r="J455" i="4" s="1"/>
  <c r="N455" i="4" s="1"/>
  <c r="H458" i="1"/>
  <c r="J456" i="4" s="1"/>
  <c r="N456" i="4" s="1"/>
  <c r="H459" i="1"/>
  <c r="J457" i="4" s="1"/>
  <c r="N457" i="4" s="1"/>
  <c r="H460" i="1"/>
  <c r="J458" i="4" s="1"/>
  <c r="N458" i="4" s="1"/>
  <c r="H461" i="1"/>
  <c r="J459" i="4" s="1"/>
  <c r="N459" i="4" s="1"/>
  <c r="H462" i="1"/>
  <c r="J460" i="4" s="1"/>
  <c r="N460" i="4" s="1"/>
  <c r="H463" i="1"/>
  <c r="J461" i="4" s="1"/>
  <c r="N461" i="4" s="1"/>
  <c r="H464" i="1"/>
  <c r="J462" i="4" s="1"/>
  <c r="N462" i="4" s="1"/>
  <c r="H465" i="1"/>
  <c r="J463" i="4" s="1"/>
  <c r="N463" i="4" s="1"/>
  <c r="H466" i="1"/>
  <c r="J464" i="4" s="1"/>
  <c r="N464" i="4" s="1"/>
  <c r="H467" i="1"/>
  <c r="J465" i="4" s="1"/>
  <c r="N465" i="4" s="1"/>
  <c r="H468" i="1"/>
  <c r="J466" i="4" s="1"/>
  <c r="N466" i="4" s="1"/>
  <c r="H469" i="1"/>
  <c r="J467" i="4" s="1"/>
  <c r="N467" i="4" s="1"/>
  <c r="H470" i="1"/>
  <c r="J468" i="4" s="1"/>
  <c r="N468" i="4" s="1"/>
  <c r="H471" i="1"/>
  <c r="J469" i="4" s="1"/>
  <c r="N469" i="4" s="1"/>
  <c r="H472" i="1"/>
  <c r="J470" i="4" s="1"/>
  <c r="N470" i="4" s="1"/>
  <c r="H473" i="1"/>
  <c r="J471" i="4" s="1"/>
  <c r="N471" i="4" s="1"/>
  <c r="H474" i="1"/>
  <c r="J472" i="4" s="1"/>
  <c r="N472" i="4" s="1"/>
  <c r="H475" i="1"/>
  <c r="J473" i="4" s="1"/>
  <c r="N473" i="4" s="1"/>
  <c r="H476" i="1"/>
  <c r="J474" i="4" s="1"/>
  <c r="N474" i="4" s="1"/>
  <c r="H477" i="1"/>
  <c r="J475" i="4" s="1"/>
  <c r="N475" i="4" s="1"/>
  <c r="H478" i="1"/>
  <c r="J476" i="4" s="1"/>
  <c r="N476" i="4" s="1"/>
  <c r="H479" i="1"/>
  <c r="J477" i="4" s="1"/>
  <c r="N477" i="4" s="1"/>
  <c r="H480" i="1"/>
  <c r="J478" i="4" s="1"/>
  <c r="N478" i="4" s="1"/>
  <c r="H481" i="1"/>
  <c r="J479" i="4" s="1"/>
  <c r="N479" i="4" s="1"/>
  <c r="H482" i="1"/>
  <c r="J480" i="4" s="1"/>
  <c r="N480" i="4" s="1"/>
  <c r="H483" i="1"/>
  <c r="J481" i="4" s="1"/>
  <c r="N481" i="4" s="1"/>
  <c r="H484" i="1"/>
  <c r="J482" i="4" s="1"/>
  <c r="N482" i="4" s="1"/>
  <c r="H485" i="1"/>
  <c r="J483" i="4" s="1"/>
  <c r="N483" i="4" s="1"/>
  <c r="H486" i="1"/>
  <c r="J484" i="4" s="1"/>
  <c r="N484" i="4" s="1"/>
  <c r="H487" i="1"/>
  <c r="J485" i="4" s="1"/>
  <c r="N485" i="4" s="1"/>
  <c r="H488" i="1"/>
  <c r="J486" i="4" s="1"/>
  <c r="N486" i="4" s="1"/>
  <c r="H489" i="1"/>
  <c r="J487" i="4" s="1"/>
  <c r="N487" i="4" s="1"/>
  <c r="H490" i="1"/>
  <c r="J488" i="4" s="1"/>
  <c r="N488" i="4" s="1"/>
  <c r="H491" i="1"/>
  <c r="J489" i="4" s="1"/>
  <c r="N489" i="4" s="1"/>
  <c r="H492" i="1"/>
  <c r="J490" i="4" s="1"/>
  <c r="N490" i="4" s="1"/>
  <c r="H493" i="1"/>
  <c r="J491" i="4" s="1"/>
  <c r="N491" i="4" s="1"/>
  <c r="H494" i="1"/>
  <c r="J492" i="4" s="1"/>
  <c r="N492" i="4" s="1"/>
  <c r="H495" i="1"/>
  <c r="J493" i="4" s="1"/>
  <c r="N493" i="4" s="1"/>
  <c r="H496" i="1"/>
  <c r="J494" i="4" s="1"/>
  <c r="N494" i="4" s="1"/>
  <c r="H497" i="1"/>
  <c r="J495" i="4" s="1"/>
  <c r="N495" i="4" s="1"/>
  <c r="H498" i="1"/>
  <c r="J496" i="4" s="1"/>
  <c r="N496" i="4" s="1"/>
  <c r="H499" i="1"/>
  <c r="J497" i="4" s="1"/>
  <c r="N497" i="4" s="1"/>
  <c r="H500" i="1"/>
  <c r="J498" i="4" s="1"/>
  <c r="N498" i="4" s="1"/>
  <c r="H501" i="1"/>
  <c r="J499" i="4" s="1"/>
  <c r="N499" i="4" s="1"/>
  <c r="H502" i="1"/>
  <c r="J500" i="4" s="1"/>
  <c r="N500" i="4" s="1"/>
  <c r="H503" i="1"/>
  <c r="J501" i="4" s="1"/>
  <c r="N501" i="4" s="1"/>
  <c r="H504" i="1"/>
  <c r="J502" i="4" s="1"/>
  <c r="N502" i="4" s="1"/>
  <c r="H505" i="1"/>
  <c r="J503" i="4" s="1"/>
  <c r="N503" i="4" s="1"/>
  <c r="H506" i="1"/>
  <c r="J504" i="4" s="1"/>
  <c r="N504" i="4" s="1"/>
  <c r="H507" i="1"/>
  <c r="J505" i="4" s="1"/>
  <c r="N505" i="4" s="1"/>
  <c r="H508" i="1"/>
  <c r="J506" i="4" s="1"/>
  <c r="N506" i="4" s="1"/>
  <c r="H509" i="1"/>
  <c r="J507" i="4" s="1"/>
  <c r="N507" i="4" s="1"/>
  <c r="H510" i="1"/>
  <c r="J508" i="4" s="1"/>
  <c r="N508" i="4" s="1"/>
  <c r="H511" i="1"/>
  <c r="J509" i="4" s="1"/>
  <c r="N509" i="4" s="1"/>
  <c r="H512" i="1"/>
  <c r="J510" i="4" s="1"/>
  <c r="N510" i="4" s="1"/>
  <c r="H513" i="1"/>
  <c r="J511" i="4" s="1"/>
  <c r="N511" i="4" s="1"/>
  <c r="H514" i="1"/>
  <c r="J512" i="4" s="1"/>
  <c r="N512" i="4" s="1"/>
  <c r="H515" i="1"/>
  <c r="J513" i="4" s="1"/>
  <c r="N513" i="4" s="1"/>
  <c r="H516" i="1"/>
  <c r="J514" i="4" s="1"/>
  <c r="N514" i="4" s="1"/>
  <c r="H517" i="1"/>
  <c r="J515" i="4" s="1"/>
  <c r="N515" i="4" s="1"/>
  <c r="H518" i="1"/>
  <c r="J516" i="4" s="1"/>
  <c r="N516" i="4" s="1"/>
  <c r="H519" i="1"/>
  <c r="J517" i="4" s="1"/>
  <c r="N517" i="4" s="1"/>
  <c r="H520" i="1"/>
  <c r="J518" i="4" s="1"/>
  <c r="N518" i="4" s="1"/>
  <c r="H521" i="1"/>
  <c r="J519" i="4" s="1"/>
  <c r="N519" i="4" s="1"/>
  <c r="H522" i="1"/>
  <c r="J520" i="4" s="1"/>
  <c r="N520" i="4" s="1"/>
  <c r="H523" i="1"/>
  <c r="J521" i="4" s="1"/>
  <c r="N521" i="4" s="1"/>
  <c r="H524" i="1"/>
  <c r="J522" i="4" s="1"/>
  <c r="N522" i="4" s="1"/>
  <c r="H525" i="1"/>
  <c r="J523" i="4" s="1"/>
  <c r="N523" i="4" s="1"/>
  <c r="H526" i="1"/>
  <c r="J524" i="4" s="1"/>
  <c r="N524" i="4" s="1"/>
  <c r="H527" i="1"/>
  <c r="J525" i="4" s="1"/>
  <c r="N525" i="4" s="1"/>
  <c r="H528" i="1"/>
  <c r="J526" i="4" s="1"/>
  <c r="N526" i="4" s="1"/>
  <c r="H529" i="1"/>
  <c r="J527" i="4" s="1"/>
  <c r="N527" i="4" s="1"/>
  <c r="H530" i="1"/>
  <c r="J528" i="4" s="1"/>
  <c r="N528" i="4" s="1"/>
  <c r="H531" i="1"/>
  <c r="J529" i="4" s="1"/>
  <c r="N529" i="4" s="1"/>
  <c r="H532" i="1"/>
  <c r="J530" i="4" s="1"/>
  <c r="N530" i="4" s="1"/>
  <c r="H533" i="1"/>
  <c r="J531" i="4" s="1"/>
  <c r="N531" i="4" s="1"/>
  <c r="H534" i="1"/>
  <c r="J532" i="4" s="1"/>
  <c r="N532" i="4" s="1"/>
  <c r="H535" i="1"/>
  <c r="J533" i="4" s="1"/>
  <c r="N533" i="4" s="1"/>
  <c r="H536" i="1"/>
  <c r="J534" i="4" s="1"/>
  <c r="N534" i="4" s="1"/>
  <c r="H537" i="1"/>
  <c r="J535" i="4" s="1"/>
  <c r="N535" i="4" s="1"/>
  <c r="H538" i="1"/>
  <c r="J536" i="4" s="1"/>
  <c r="N536" i="4" s="1"/>
  <c r="H539" i="1"/>
  <c r="J537" i="4" s="1"/>
  <c r="N537" i="4" s="1"/>
  <c r="H540" i="1"/>
  <c r="J538" i="4" s="1"/>
  <c r="N538" i="4" s="1"/>
  <c r="H541" i="1"/>
  <c r="J539" i="4" s="1"/>
  <c r="N539" i="4" s="1"/>
  <c r="H542" i="1"/>
  <c r="J540" i="4" s="1"/>
  <c r="N540" i="4" s="1"/>
  <c r="H543" i="1"/>
  <c r="J541" i="4" s="1"/>
  <c r="N541" i="4" s="1"/>
  <c r="H544" i="1"/>
  <c r="J542" i="4" s="1"/>
  <c r="N542" i="4" s="1"/>
  <c r="H545" i="1"/>
  <c r="J543" i="4" s="1"/>
  <c r="N543" i="4" s="1"/>
  <c r="H546" i="1"/>
  <c r="J544" i="4" s="1"/>
  <c r="N544" i="4" s="1"/>
  <c r="H547" i="1"/>
  <c r="J545" i="4" s="1"/>
  <c r="N545" i="4" s="1"/>
  <c r="H548" i="1"/>
  <c r="J546" i="4" s="1"/>
  <c r="N546" i="4" s="1"/>
  <c r="H549" i="1"/>
  <c r="J547" i="4" s="1"/>
  <c r="N547" i="4" s="1"/>
  <c r="H550" i="1"/>
  <c r="J548" i="4" s="1"/>
  <c r="N548" i="4" s="1"/>
  <c r="H551" i="1"/>
  <c r="J549" i="4" s="1"/>
  <c r="N549" i="4" s="1"/>
  <c r="H552" i="1"/>
  <c r="J550" i="4" s="1"/>
  <c r="N550" i="4" s="1"/>
  <c r="H553" i="1"/>
  <c r="J551" i="4" s="1"/>
  <c r="N551" i="4" s="1"/>
  <c r="H554" i="1"/>
  <c r="J552" i="4" s="1"/>
  <c r="N552" i="4" s="1"/>
  <c r="H555" i="1"/>
  <c r="J553" i="4" s="1"/>
  <c r="N553" i="4" s="1"/>
  <c r="H556" i="1"/>
  <c r="J554" i="4" s="1"/>
  <c r="N554" i="4" s="1"/>
  <c r="H557" i="1"/>
  <c r="J555" i="4" s="1"/>
  <c r="N555" i="4" s="1"/>
  <c r="H558" i="1"/>
  <c r="J556" i="4" s="1"/>
  <c r="N556" i="4" s="1"/>
  <c r="H559" i="1"/>
  <c r="J557" i="4" s="1"/>
  <c r="N557" i="4" s="1"/>
  <c r="H560" i="1"/>
  <c r="J558" i="4" s="1"/>
  <c r="N558" i="4" s="1"/>
  <c r="H561" i="1"/>
  <c r="J559" i="4" s="1"/>
  <c r="N559" i="4" s="1"/>
  <c r="H562" i="1"/>
  <c r="J560" i="4" s="1"/>
  <c r="N560" i="4" s="1"/>
  <c r="H563" i="1"/>
  <c r="J561" i="4" s="1"/>
  <c r="N561" i="4" s="1"/>
  <c r="H564" i="1"/>
  <c r="J562" i="4" s="1"/>
  <c r="N562" i="4" s="1"/>
  <c r="H565" i="1"/>
  <c r="J563" i="4" s="1"/>
  <c r="N563" i="4" s="1"/>
  <c r="H566" i="1"/>
  <c r="J564" i="4" s="1"/>
  <c r="N564" i="4" s="1"/>
  <c r="H567" i="1"/>
  <c r="J565" i="4" s="1"/>
  <c r="N565" i="4" s="1"/>
  <c r="H568" i="1"/>
  <c r="J566" i="4" s="1"/>
  <c r="N566" i="4" s="1"/>
  <c r="H569" i="1"/>
  <c r="J567" i="4" s="1"/>
  <c r="N567" i="4" s="1"/>
  <c r="H570" i="1"/>
  <c r="J568" i="4" s="1"/>
  <c r="N568" i="4" s="1"/>
  <c r="H571" i="1"/>
  <c r="J569" i="4" s="1"/>
  <c r="N569" i="4" s="1"/>
  <c r="H572" i="1"/>
  <c r="J570" i="4" s="1"/>
  <c r="N570" i="4" s="1"/>
  <c r="H573" i="1"/>
  <c r="J571" i="4" s="1"/>
  <c r="N571" i="4" s="1"/>
  <c r="H574" i="1"/>
  <c r="J572" i="4" s="1"/>
  <c r="N572" i="4" s="1"/>
  <c r="H575" i="1"/>
  <c r="J573" i="4" s="1"/>
  <c r="N573" i="4" s="1"/>
  <c r="H576" i="1"/>
  <c r="J574" i="4" s="1"/>
  <c r="N574" i="4" s="1"/>
  <c r="H577" i="1"/>
  <c r="J575" i="4" s="1"/>
  <c r="N575" i="4" s="1"/>
  <c r="H578" i="1"/>
  <c r="J576" i="4" s="1"/>
  <c r="N576" i="4" s="1"/>
  <c r="H579" i="1"/>
  <c r="J577" i="4" s="1"/>
  <c r="N577" i="4" s="1"/>
  <c r="H580" i="1"/>
  <c r="J578" i="4" s="1"/>
  <c r="N578" i="4" s="1"/>
  <c r="H581" i="1"/>
  <c r="J579" i="4" s="1"/>
  <c r="N579" i="4" s="1"/>
  <c r="H582" i="1"/>
  <c r="J580" i="4" s="1"/>
  <c r="N580" i="4" s="1"/>
  <c r="H583" i="1"/>
  <c r="J581" i="4" s="1"/>
  <c r="N581" i="4" s="1"/>
  <c r="H584" i="1"/>
  <c r="J582" i="4" s="1"/>
  <c r="N582" i="4" s="1"/>
  <c r="H585" i="1"/>
  <c r="J583" i="4" s="1"/>
  <c r="N583" i="4" s="1"/>
  <c r="H586" i="1"/>
  <c r="J584" i="4" s="1"/>
  <c r="N584" i="4" s="1"/>
  <c r="H587" i="1"/>
  <c r="J585" i="4" s="1"/>
  <c r="N585" i="4" s="1"/>
  <c r="H588" i="1"/>
  <c r="J586" i="4" s="1"/>
  <c r="N586" i="4" s="1"/>
  <c r="H589" i="1"/>
  <c r="J587" i="4" s="1"/>
  <c r="N587" i="4" s="1"/>
  <c r="H590" i="1"/>
  <c r="J588" i="4" s="1"/>
  <c r="N588" i="4" s="1"/>
  <c r="H591" i="1"/>
  <c r="J589" i="4" s="1"/>
  <c r="N589" i="4" s="1"/>
  <c r="H592" i="1"/>
  <c r="J590" i="4" s="1"/>
  <c r="N590" i="4" s="1"/>
  <c r="H593" i="1"/>
  <c r="J591" i="4" s="1"/>
  <c r="N591" i="4" s="1"/>
  <c r="H594" i="1"/>
  <c r="J592" i="4" s="1"/>
  <c r="N592" i="4" s="1"/>
  <c r="H595" i="1"/>
  <c r="J593" i="4" s="1"/>
  <c r="N593" i="4" s="1"/>
  <c r="H596" i="1"/>
  <c r="J594" i="4" s="1"/>
  <c r="N594" i="4" s="1"/>
  <c r="H597" i="1"/>
  <c r="J595" i="4" s="1"/>
  <c r="N595" i="4" s="1"/>
  <c r="H598" i="1"/>
  <c r="J596" i="4" s="1"/>
  <c r="N596" i="4" s="1"/>
  <c r="H599" i="1"/>
  <c r="J597" i="4" s="1"/>
  <c r="N597" i="4" s="1"/>
  <c r="H600" i="1"/>
  <c r="J598" i="4" s="1"/>
  <c r="N598" i="4" s="1"/>
  <c r="H601" i="1"/>
  <c r="J599" i="4" s="1"/>
  <c r="N599" i="4" s="1"/>
  <c r="H602" i="1"/>
  <c r="J600" i="4" s="1"/>
  <c r="N600" i="4" s="1"/>
  <c r="H603" i="1"/>
  <c r="J601" i="4" s="1"/>
  <c r="N601" i="4" s="1"/>
  <c r="H604" i="1"/>
  <c r="J602" i="4" s="1"/>
  <c r="N602" i="4" s="1"/>
  <c r="H605" i="1"/>
  <c r="J603" i="4" s="1"/>
  <c r="N603" i="4" s="1"/>
  <c r="H606" i="1"/>
  <c r="J604" i="4" s="1"/>
  <c r="N604" i="4" s="1"/>
  <c r="H607" i="1"/>
  <c r="J605" i="4" s="1"/>
  <c r="N605" i="4" s="1"/>
  <c r="H608" i="1"/>
  <c r="J606" i="4" s="1"/>
  <c r="N606" i="4" s="1"/>
  <c r="H609" i="1"/>
  <c r="J607" i="4" s="1"/>
  <c r="N607" i="4" s="1"/>
  <c r="H610" i="1"/>
  <c r="J608" i="4" s="1"/>
  <c r="N608" i="4" s="1"/>
  <c r="H611" i="1"/>
  <c r="J609" i="4" s="1"/>
  <c r="N609" i="4" s="1"/>
  <c r="H612" i="1"/>
  <c r="J610" i="4" s="1"/>
  <c r="N610" i="4" s="1"/>
  <c r="H613" i="1"/>
  <c r="J611" i="4" s="1"/>
  <c r="N611" i="4" s="1"/>
  <c r="H614" i="1"/>
  <c r="J612" i="4" s="1"/>
  <c r="N612" i="4" s="1"/>
  <c r="H615" i="1"/>
  <c r="J613" i="4" s="1"/>
  <c r="N613" i="4" s="1"/>
  <c r="H616" i="1"/>
  <c r="J614" i="4" s="1"/>
  <c r="N614" i="4" s="1"/>
  <c r="H617" i="1"/>
  <c r="J615" i="4" s="1"/>
  <c r="N615" i="4" s="1"/>
  <c r="H618" i="1"/>
  <c r="J616" i="4" s="1"/>
  <c r="N616" i="4" s="1"/>
  <c r="H619" i="1"/>
  <c r="J617" i="4" s="1"/>
  <c r="N617" i="4" s="1"/>
  <c r="H620" i="1"/>
  <c r="J618" i="4" s="1"/>
  <c r="N618" i="4" s="1"/>
  <c r="H621" i="1"/>
  <c r="J619" i="4" s="1"/>
  <c r="N619" i="4" s="1"/>
  <c r="H622" i="1"/>
  <c r="J620" i="4" s="1"/>
  <c r="N620" i="4" s="1"/>
  <c r="H623" i="1"/>
  <c r="J621" i="4" s="1"/>
  <c r="N621" i="4" s="1"/>
  <c r="H624" i="1"/>
  <c r="J622" i="4" s="1"/>
  <c r="N622" i="4" s="1"/>
  <c r="H625" i="1"/>
  <c r="J623" i="4" s="1"/>
  <c r="N623" i="4" s="1"/>
  <c r="H626" i="1"/>
  <c r="J624" i="4" s="1"/>
  <c r="N624" i="4" s="1"/>
  <c r="H627" i="1"/>
  <c r="J625" i="4" s="1"/>
  <c r="N625" i="4" s="1"/>
  <c r="H628" i="1"/>
  <c r="J626" i="4" s="1"/>
  <c r="N626" i="4" s="1"/>
  <c r="H629" i="1"/>
  <c r="J627" i="4" s="1"/>
  <c r="N627" i="4" s="1"/>
  <c r="H630" i="1"/>
  <c r="J628" i="4" s="1"/>
  <c r="N628" i="4" s="1"/>
  <c r="H631" i="1"/>
  <c r="J629" i="4" s="1"/>
  <c r="N629" i="4" s="1"/>
  <c r="H632" i="1"/>
  <c r="J630" i="4" s="1"/>
  <c r="N630" i="4" s="1"/>
  <c r="H633" i="1"/>
  <c r="J631" i="4" s="1"/>
  <c r="N631" i="4" s="1"/>
  <c r="H634" i="1"/>
  <c r="J632" i="4" s="1"/>
  <c r="N632" i="4" s="1"/>
  <c r="H635" i="1"/>
  <c r="J633" i="4" s="1"/>
  <c r="N633" i="4" s="1"/>
  <c r="H636" i="1"/>
  <c r="J634" i="4" s="1"/>
  <c r="N634" i="4" s="1"/>
  <c r="H637" i="1"/>
  <c r="J635" i="4" s="1"/>
  <c r="N635" i="4" s="1"/>
  <c r="H638" i="1"/>
  <c r="J636" i="4" s="1"/>
  <c r="N636" i="4" s="1"/>
  <c r="H639" i="1"/>
  <c r="J637" i="4" s="1"/>
  <c r="N637" i="4" s="1"/>
  <c r="H640" i="1"/>
  <c r="J638" i="4" s="1"/>
  <c r="N638" i="4" s="1"/>
  <c r="H641" i="1"/>
  <c r="J639" i="4" s="1"/>
  <c r="N639" i="4" s="1"/>
  <c r="H642" i="1"/>
  <c r="J640" i="4" s="1"/>
  <c r="N640" i="4" s="1"/>
  <c r="H643" i="1"/>
  <c r="J641" i="4" s="1"/>
  <c r="N641" i="4" s="1"/>
  <c r="H644" i="1"/>
  <c r="J642" i="4" s="1"/>
  <c r="N642" i="4" s="1"/>
  <c r="H645" i="1"/>
  <c r="J643" i="4" s="1"/>
  <c r="N643" i="4" s="1"/>
  <c r="H646" i="1"/>
  <c r="J644" i="4" s="1"/>
  <c r="N644" i="4" s="1"/>
  <c r="H647" i="1"/>
  <c r="J645" i="4" s="1"/>
  <c r="N645" i="4" s="1"/>
  <c r="H648" i="1"/>
  <c r="J646" i="4" s="1"/>
  <c r="N646" i="4" s="1"/>
  <c r="H649" i="1"/>
  <c r="J647" i="4" s="1"/>
  <c r="N647" i="4" s="1"/>
  <c r="H650" i="1"/>
  <c r="J648" i="4" s="1"/>
  <c r="N648" i="4" s="1"/>
  <c r="H651" i="1"/>
  <c r="J649" i="4" s="1"/>
  <c r="N649" i="4" s="1"/>
  <c r="H652" i="1"/>
  <c r="J650" i="4" s="1"/>
  <c r="N650" i="4" s="1"/>
  <c r="H653" i="1"/>
  <c r="J651" i="4" s="1"/>
  <c r="N651" i="4" s="1"/>
  <c r="H654" i="1"/>
  <c r="J652" i="4" s="1"/>
  <c r="N652" i="4" s="1"/>
  <c r="H655" i="1"/>
  <c r="J653" i="4" s="1"/>
  <c r="N653" i="4" s="1"/>
  <c r="H656" i="1"/>
  <c r="J654" i="4" s="1"/>
  <c r="N654" i="4" s="1"/>
  <c r="H657" i="1"/>
  <c r="J655" i="4" s="1"/>
  <c r="N655" i="4" s="1"/>
  <c r="H658" i="1"/>
  <c r="J656" i="4" s="1"/>
  <c r="N656" i="4" s="1"/>
  <c r="H659" i="1"/>
  <c r="J657" i="4" s="1"/>
  <c r="N657" i="4" s="1"/>
  <c r="H660" i="1"/>
  <c r="J658" i="4" s="1"/>
  <c r="N658" i="4" s="1"/>
  <c r="H661" i="1"/>
  <c r="J659" i="4" s="1"/>
  <c r="N659" i="4" s="1"/>
  <c r="H662" i="1"/>
  <c r="J660" i="4" s="1"/>
  <c r="N660" i="4" s="1"/>
  <c r="H663" i="1"/>
  <c r="J661" i="4" s="1"/>
  <c r="N661" i="4" s="1"/>
  <c r="H664" i="1"/>
  <c r="J662" i="4" s="1"/>
  <c r="N662" i="4" s="1"/>
  <c r="H665" i="1"/>
  <c r="J663" i="4" s="1"/>
  <c r="N663" i="4" s="1"/>
  <c r="H666" i="1"/>
  <c r="J664" i="4" s="1"/>
  <c r="N664" i="4" s="1"/>
  <c r="H667" i="1"/>
  <c r="J665" i="4" s="1"/>
  <c r="N665" i="4" s="1"/>
  <c r="H668" i="1"/>
  <c r="J666" i="4" s="1"/>
  <c r="N666" i="4" s="1"/>
  <c r="H669" i="1"/>
  <c r="J667" i="4" s="1"/>
  <c r="N667" i="4" s="1"/>
  <c r="H670" i="1"/>
  <c r="J668" i="4" s="1"/>
  <c r="N668" i="4" s="1"/>
  <c r="H671" i="1"/>
  <c r="J669" i="4" s="1"/>
  <c r="N669" i="4" s="1"/>
  <c r="H672" i="1"/>
  <c r="J670" i="4" s="1"/>
  <c r="N670" i="4" s="1"/>
  <c r="H673" i="1"/>
  <c r="J671" i="4" s="1"/>
  <c r="N671" i="4" s="1"/>
  <c r="H674" i="1"/>
  <c r="J672" i="4" s="1"/>
  <c r="N672" i="4" s="1"/>
  <c r="H675" i="1"/>
  <c r="J673" i="4" s="1"/>
  <c r="N673" i="4" s="1"/>
  <c r="H676" i="1"/>
  <c r="J674" i="4" s="1"/>
  <c r="N674" i="4" s="1"/>
  <c r="H677" i="1"/>
  <c r="J675" i="4" s="1"/>
  <c r="N675" i="4" s="1"/>
  <c r="H678" i="1"/>
  <c r="J676" i="4" s="1"/>
  <c r="N676" i="4" s="1"/>
  <c r="H679" i="1"/>
  <c r="J677" i="4" s="1"/>
  <c r="N677" i="4" s="1"/>
  <c r="H680" i="1"/>
  <c r="J678" i="4" s="1"/>
  <c r="N678" i="4" s="1"/>
  <c r="H681" i="1"/>
  <c r="J679" i="4" s="1"/>
  <c r="N679" i="4" s="1"/>
  <c r="H682" i="1"/>
  <c r="J680" i="4" s="1"/>
  <c r="N680" i="4" s="1"/>
  <c r="H683" i="1"/>
  <c r="J681" i="4" s="1"/>
  <c r="N681" i="4" s="1"/>
  <c r="H684" i="1"/>
  <c r="J682" i="4" s="1"/>
  <c r="N682" i="4" s="1"/>
  <c r="H685" i="1"/>
  <c r="J683" i="4" s="1"/>
  <c r="N683" i="4" s="1"/>
  <c r="H686" i="1"/>
  <c r="J684" i="4" s="1"/>
  <c r="N684" i="4" s="1"/>
  <c r="H687" i="1"/>
  <c r="J685" i="4" s="1"/>
  <c r="N685" i="4" s="1"/>
  <c r="H688" i="1"/>
  <c r="J686" i="4" s="1"/>
  <c r="N686" i="4" s="1"/>
  <c r="H689" i="1"/>
  <c r="J687" i="4" s="1"/>
  <c r="N687" i="4" s="1"/>
  <c r="H690" i="1"/>
  <c r="J688" i="4" s="1"/>
  <c r="N688" i="4" s="1"/>
  <c r="H691" i="1"/>
  <c r="J689" i="4" s="1"/>
  <c r="N689" i="4" s="1"/>
  <c r="H692" i="1"/>
  <c r="J690" i="4" s="1"/>
  <c r="N690" i="4" s="1"/>
  <c r="H693" i="1"/>
  <c r="J691" i="4" s="1"/>
  <c r="N691" i="4" s="1"/>
  <c r="H694" i="1"/>
  <c r="J692" i="4" s="1"/>
  <c r="N692" i="4" s="1"/>
  <c r="H695" i="1"/>
  <c r="J693" i="4" s="1"/>
  <c r="N693" i="4" s="1"/>
  <c r="H696" i="1"/>
  <c r="J694" i="4" s="1"/>
  <c r="N694" i="4" s="1"/>
  <c r="H697" i="1"/>
  <c r="J695" i="4" s="1"/>
  <c r="N695" i="4" s="1"/>
  <c r="H698" i="1"/>
  <c r="J696" i="4" s="1"/>
  <c r="N696" i="4" s="1"/>
  <c r="H699" i="1"/>
  <c r="J697" i="4" s="1"/>
  <c r="N697" i="4" s="1"/>
  <c r="H700" i="1"/>
  <c r="J698" i="4" s="1"/>
  <c r="N698" i="4" s="1"/>
  <c r="H701" i="1"/>
  <c r="J699" i="4" s="1"/>
  <c r="N699" i="4" s="1"/>
  <c r="H702" i="1"/>
  <c r="J700" i="4" s="1"/>
  <c r="N700" i="4" s="1"/>
  <c r="H703" i="1"/>
  <c r="J701" i="4" s="1"/>
  <c r="N701" i="4" s="1"/>
  <c r="H704" i="1"/>
  <c r="J702" i="4" s="1"/>
  <c r="N702" i="4" s="1"/>
  <c r="H705" i="1"/>
  <c r="J703" i="4" s="1"/>
  <c r="N703" i="4" s="1"/>
  <c r="H706" i="1"/>
  <c r="J704" i="4" s="1"/>
  <c r="N704" i="4" s="1"/>
  <c r="H707" i="1"/>
  <c r="J705" i="4" s="1"/>
  <c r="N705" i="4" s="1"/>
  <c r="H708" i="1"/>
  <c r="J706" i="4" s="1"/>
  <c r="N706" i="4" s="1"/>
  <c r="H709" i="1"/>
  <c r="J707" i="4" s="1"/>
  <c r="N707" i="4" s="1"/>
  <c r="H710" i="1"/>
  <c r="J708" i="4" s="1"/>
  <c r="N708" i="4" s="1"/>
  <c r="H711" i="1"/>
  <c r="J709" i="4" s="1"/>
  <c r="N709" i="4" s="1"/>
  <c r="H712" i="1"/>
  <c r="J710" i="4" s="1"/>
  <c r="N710" i="4" s="1"/>
  <c r="H713" i="1"/>
  <c r="J711" i="4" s="1"/>
  <c r="N711" i="4" s="1"/>
  <c r="H714" i="1"/>
  <c r="J712" i="4" s="1"/>
  <c r="N712" i="4" s="1"/>
  <c r="H715" i="1"/>
  <c r="J713" i="4" s="1"/>
  <c r="N713" i="4" s="1"/>
  <c r="H716" i="1"/>
  <c r="J714" i="4" s="1"/>
  <c r="N714" i="4" s="1"/>
  <c r="H15" i="1"/>
  <c r="A7" i="10"/>
  <c r="A5" i="3" s="1"/>
  <c r="A8" i="10"/>
  <c r="A6" i="3" s="1"/>
  <c r="A9" i="10"/>
  <c r="A7" i="3" s="1"/>
  <c r="A10" i="10"/>
  <c r="A8" i="3" s="1"/>
  <c r="A11" i="10"/>
  <c r="A9" i="3" s="1"/>
  <c r="A12" i="10"/>
  <c r="A10" i="3" s="1"/>
  <c r="A13" i="10"/>
  <c r="A11" i="3" s="1"/>
  <c r="A14" i="10"/>
  <c r="A12" i="3" s="1"/>
  <c r="A15" i="10"/>
  <c r="A13" i="3" s="1"/>
  <c r="A16" i="10"/>
  <c r="A14" i="3" s="1"/>
  <c r="A17" i="10"/>
  <c r="A15" i="3" s="1"/>
  <c r="A18" i="10"/>
  <c r="A16" i="3" s="1"/>
  <c r="A19" i="10"/>
  <c r="A17" i="3" s="1"/>
  <c r="A20" i="10"/>
  <c r="A18" i="3" s="1"/>
  <c r="A21" i="10"/>
  <c r="A19" i="3" s="1"/>
  <c r="A22" i="10"/>
  <c r="A20" i="3" s="1"/>
  <c r="A23" i="10"/>
  <c r="A21" i="3" s="1"/>
  <c r="A24" i="10"/>
  <c r="A22" i="3" s="1"/>
  <c r="A25" i="10"/>
  <c r="A23" i="3" s="1"/>
  <c r="A26" i="10"/>
  <c r="A24" i="3" s="1"/>
  <c r="A27" i="10"/>
  <c r="A25" i="3" s="1"/>
  <c r="A28" i="10"/>
  <c r="A26" i="3" s="1"/>
  <c r="A29" i="10"/>
  <c r="A27" i="3" s="1"/>
  <c r="A30" i="10"/>
  <c r="A28" i="3" s="1"/>
  <c r="A31" i="10"/>
  <c r="A29" i="3" s="1"/>
  <c r="A32" i="10"/>
  <c r="A30" i="3" s="1"/>
  <c r="A33" i="10"/>
  <c r="A31" i="3" s="1"/>
  <c r="A34" i="10"/>
  <c r="A32" i="3" s="1"/>
  <c r="A35" i="10"/>
  <c r="A33" i="3" s="1"/>
  <c r="A36" i="10"/>
  <c r="A34" i="3" s="1"/>
  <c r="A37" i="10"/>
  <c r="A35" i="3" s="1"/>
  <c r="A38" i="10"/>
  <c r="A36" i="3" s="1"/>
  <c r="A39" i="10"/>
  <c r="A37" i="3" s="1"/>
  <c r="A40" i="10"/>
  <c r="A38" i="3" s="1"/>
  <c r="A41" i="10"/>
  <c r="A39" i="3" s="1"/>
  <c r="A42" i="10"/>
  <c r="A40" i="3" s="1"/>
  <c r="A43" i="10"/>
  <c r="A41" i="3" s="1"/>
  <c r="A44" i="10"/>
  <c r="A42" i="3" s="1"/>
  <c r="A45" i="10"/>
  <c r="A43" i="3" s="1"/>
  <c r="A46" i="10"/>
  <c r="A44" i="3" s="1"/>
  <c r="A47" i="10"/>
  <c r="A45" i="3" s="1"/>
  <c r="A48" i="10"/>
  <c r="A46" i="3" s="1"/>
  <c r="A49" i="10"/>
  <c r="A47" i="3" s="1"/>
  <c r="A50" i="10"/>
  <c r="A48" i="3" s="1"/>
  <c r="A51" i="10"/>
  <c r="A49" i="3" s="1"/>
  <c r="A52" i="10"/>
  <c r="A50" i="3" s="1"/>
  <c r="A53" i="10"/>
  <c r="A51" i="3" s="1"/>
  <c r="A54" i="10"/>
  <c r="A52" i="3" s="1"/>
  <c r="A55" i="10"/>
  <c r="A53" i="3" s="1"/>
  <c r="A56" i="10"/>
  <c r="A54" i="3" s="1"/>
  <c r="A57" i="10"/>
  <c r="A55" i="3" s="1"/>
  <c r="A58" i="10"/>
  <c r="A56" i="3" s="1"/>
  <c r="A59" i="10"/>
  <c r="A57" i="3" s="1"/>
  <c r="A60" i="10"/>
  <c r="A58" i="3" s="1"/>
  <c r="A61" i="10"/>
  <c r="A59" i="3" s="1"/>
  <c r="A62" i="10"/>
  <c r="A60" i="3" s="1"/>
  <c r="A63" i="10"/>
  <c r="A61" i="3" s="1"/>
  <c r="A64" i="10"/>
  <c r="A62" i="3" s="1"/>
  <c r="A65" i="10"/>
  <c r="A63" i="3" s="1"/>
  <c r="A66" i="10"/>
  <c r="A64" i="3" s="1"/>
  <c r="A67" i="10"/>
  <c r="A65" i="3" s="1"/>
  <c r="A68" i="10"/>
  <c r="A66" i="3" s="1"/>
  <c r="A69" i="10"/>
  <c r="A67" i="3" s="1"/>
  <c r="A70" i="10"/>
  <c r="A68" i="3" s="1"/>
  <c r="A71" i="10"/>
  <c r="A69" i="3" s="1"/>
  <c r="A72" i="10"/>
  <c r="A70" i="3" s="1"/>
  <c r="A73" i="10"/>
  <c r="A71" i="3" s="1"/>
  <c r="A74" i="10"/>
  <c r="A72" i="3" s="1"/>
  <c r="A75" i="10"/>
  <c r="A73" i="3" s="1"/>
  <c r="A76" i="10"/>
  <c r="A74" i="3" s="1"/>
  <c r="A77" i="10"/>
  <c r="A75" i="3" s="1"/>
  <c r="A78" i="10"/>
  <c r="A76" i="3" s="1"/>
  <c r="A79" i="10"/>
  <c r="A77" i="3" s="1"/>
  <c r="A80" i="10"/>
  <c r="A78" i="3" s="1"/>
  <c r="A81" i="10"/>
  <c r="A79" i="3" s="1"/>
  <c r="A82" i="10"/>
  <c r="A80" i="3" s="1"/>
  <c r="A83" i="10"/>
  <c r="A81" i="3" s="1"/>
  <c r="A84" i="10"/>
  <c r="A82" i="3" s="1"/>
  <c r="A85" i="10"/>
  <c r="A83" i="3" s="1"/>
  <c r="A86" i="10"/>
  <c r="A84" i="3" s="1"/>
  <c r="A87" i="10"/>
  <c r="A85" i="3" s="1"/>
  <c r="A88" i="10"/>
  <c r="A86" i="3" s="1"/>
  <c r="A89" i="10"/>
  <c r="A87" i="3" s="1"/>
  <c r="A90" i="10"/>
  <c r="A88" i="3" s="1"/>
  <c r="A91" i="10"/>
  <c r="A89" i="3" s="1"/>
  <c r="A92" i="10"/>
  <c r="A90" i="3" s="1"/>
  <c r="A93" i="10"/>
  <c r="A91" i="3" s="1"/>
  <c r="A94" i="10"/>
  <c r="A92" i="3" s="1"/>
  <c r="A95" i="10"/>
  <c r="A93" i="3" s="1"/>
  <c r="A96" i="10"/>
  <c r="A94" i="3" s="1"/>
  <c r="A97" i="10"/>
  <c r="A95" i="3" s="1"/>
  <c r="A98" i="10"/>
  <c r="A96" i="3" s="1"/>
  <c r="A99" i="10"/>
  <c r="A97" i="3" s="1"/>
  <c r="A100" i="10"/>
  <c r="A98" i="3" s="1"/>
  <c r="A101" i="10"/>
  <c r="A99" i="3" s="1"/>
  <c r="A102" i="10"/>
  <c r="A100" i="3" s="1"/>
  <c r="A103" i="10"/>
  <c r="A101" i="3" s="1"/>
  <c r="A104" i="10"/>
  <c r="A102" i="3" s="1"/>
  <c r="A105" i="10"/>
  <c r="A103" i="3" s="1"/>
  <c r="A106" i="10"/>
  <c r="A104" i="3" s="1"/>
  <c r="A107" i="10"/>
  <c r="A105" i="3" s="1"/>
  <c r="A108" i="10"/>
  <c r="A106" i="3" s="1"/>
  <c r="A109" i="10"/>
  <c r="A107" i="3" s="1"/>
  <c r="A110" i="10"/>
  <c r="A108" i="3" s="1"/>
  <c r="A111" i="10"/>
  <c r="A109" i="3" s="1"/>
  <c r="A112" i="10"/>
  <c r="A110" i="3" s="1"/>
  <c r="A113" i="10"/>
  <c r="A111" i="3" s="1"/>
  <c r="A114" i="10"/>
  <c r="A112" i="3" s="1"/>
  <c r="A115" i="10"/>
  <c r="A113" i="3" s="1"/>
  <c r="A116" i="10"/>
  <c r="A114" i="3" s="1"/>
  <c r="A117" i="10"/>
  <c r="A115" i="3" s="1"/>
  <c r="A118" i="10"/>
  <c r="A116" i="3" s="1"/>
  <c r="A119" i="10"/>
  <c r="A117" i="3" s="1"/>
  <c r="A120" i="10"/>
  <c r="A118" i="3" s="1"/>
  <c r="A121" i="10"/>
  <c r="A119" i="3" s="1"/>
  <c r="A122" i="10"/>
  <c r="A120" i="3" s="1"/>
  <c r="A123" i="10"/>
  <c r="A121" i="3" s="1"/>
  <c r="A124" i="10"/>
  <c r="A122" i="3" s="1"/>
  <c r="A125" i="10"/>
  <c r="A123" i="3" s="1"/>
  <c r="A126" i="10"/>
  <c r="A124" i="3" s="1"/>
  <c r="A127" i="10"/>
  <c r="A125" i="3" s="1"/>
  <c r="A128" i="10"/>
  <c r="A126" i="3" s="1"/>
  <c r="A129" i="10"/>
  <c r="A127" i="3" s="1"/>
  <c r="A130" i="10"/>
  <c r="A128" i="3" s="1"/>
  <c r="A131" i="10"/>
  <c r="A129" i="3" s="1"/>
  <c r="A132" i="10"/>
  <c r="A130" i="3" s="1"/>
  <c r="A133" i="10"/>
  <c r="A131" i="3" s="1"/>
  <c r="A134" i="10"/>
  <c r="A132" i="3" s="1"/>
  <c r="A135" i="10"/>
  <c r="A133" i="3" s="1"/>
  <c r="A136" i="10"/>
  <c r="A134" i="3" s="1"/>
  <c r="A137" i="10"/>
  <c r="A135" i="3" s="1"/>
  <c r="A138" i="10"/>
  <c r="A136" i="3" s="1"/>
  <c r="A139" i="10"/>
  <c r="A137" i="3" s="1"/>
  <c r="A140" i="10"/>
  <c r="A138" i="3" s="1"/>
  <c r="A141" i="10"/>
  <c r="A139" i="3" s="1"/>
  <c r="A142" i="10"/>
  <c r="A140" i="3" s="1"/>
  <c r="A143" i="10"/>
  <c r="A141" i="3" s="1"/>
  <c r="A144" i="10"/>
  <c r="A142" i="3" s="1"/>
  <c r="A145" i="10"/>
  <c r="A143" i="3" s="1"/>
  <c r="A146" i="10"/>
  <c r="A144" i="3" s="1"/>
  <c r="A147" i="10"/>
  <c r="A145" i="3" s="1"/>
  <c r="A148" i="10"/>
  <c r="A146" i="3" s="1"/>
  <c r="A149" i="10"/>
  <c r="A147" i="3" s="1"/>
  <c r="A150" i="10"/>
  <c r="A148" i="3" s="1"/>
  <c r="A151" i="10"/>
  <c r="A149" i="3" s="1"/>
  <c r="A152" i="10"/>
  <c r="A150" i="3" s="1"/>
  <c r="A153" i="10"/>
  <c r="A151" i="3" s="1"/>
  <c r="A154" i="10"/>
  <c r="A152" i="3" s="1"/>
  <c r="A155" i="10"/>
  <c r="A153" i="3" s="1"/>
  <c r="A156" i="10"/>
  <c r="A154" i="3" s="1"/>
  <c r="A157" i="10"/>
  <c r="A155" i="3" s="1"/>
  <c r="A158" i="10"/>
  <c r="A156" i="3" s="1"/>
  <c r="A159" i="10"/>
  <c r="A157" i="3" s="1"/>
  <c r="A160" i="10"/>
  <c r="A158" i="3" s="1"/>
  <c r="A161" i="10"/>
  <c r="A159" i="3" s="1"/>
  <c r="A162" i="10"/>
  <c r="A160" i="3" s="1"/>
  <c r="A163" i="10"/>
  <c r="A161" i="3" s="1"/>
  <c r="A164" i="10"/>
  <c r="A162" i="3" s="1"/>
  <c r="A165" i="10"/>
  <c r="A163" i="3" s="1"/>
  <c r="A166" i="10"/>
  <c r="A164" i="3" s="1"/>
  <c r="A167" i="10"/>
  <c r="A165" i="3" s="1"/>
  <c r="A168" i="10"/>
  <c r="A166" i="3" s="1"/>
  <c r="A169" i="10"/>
  <c r="A167" i="3" s="1"/>
  <c r="A170" i="10"/>
  <c r="A168" i="3" s="1"/>
  <c r="A171" i="10"/>
  <c r="A169" i="3" s="1"/>
  <c r="A172" i="10"/>
  <c r="A170" i="3" s="1"/>
  <c r="A173" i="10"/>
  <c r="A171" i="3" s="1"/>
  <c r="A174" i="10"/>
  <c r="A172" i="3" s="1"/>
  <c r="A175" i="10"/>
  <c r="A173" i="3" s="1"/>
  <c r="A176" i="10"/>
  <c r="A174" i="3" s="1"/>
  <c r="A177" i="10"/>
  <c r="A175" i="3" s="1"/>
  <c r="A178" i="10"/>
  <c r="A176" i="3" s="1"/>
  <c r="A179" i="10"/>
  <c r="A177" i="3" s="1"/>
  <c r="A180" i="10"/>
  <c r="A178" i="3" s="1"/>
  <c r="A181" i="10"/>
  <c r="A179" i="3" s="1"/>
  <c r="A182" i="10"/>
  <c r="A180" i="3" s="1"/>
  <c r="A183" i="10"/>
  <c r="A181" i="3" s="1"/>
  <c r="A184" i="10"/>
  <c r="A182" i="3" s="1"/>
  <c r="A185" i="10"/>
  <c r="A183" i="3" s="1"/>
  <c r="A186" i="10"/>
  <c r="A184" i="3" s="1"/>
  <c r="A187" i="10"/>
  <c r="A185" i="3" s="1"/>
  <c r="A188" i="10"/>
  <c r="A186" i="3" s="1"/>
  <c r="A189" i="10"/>
  <c r="A187" i="3" s="1"/>
  <c r="A190" i="10"/>
  <c r="A188" i="3" s="1"/>
  <c r="A191" i="10"/>
  <c r="A189" i="3" s="1"/>
  <c r="A192" i="10"/>
  <c r="A190" i="3" s="1"/>
  <c r="A193" i="10"/>
  <c r="A191" i="3" s="1"/>
  <c r="A194" i="10"/>
  <c r="A192" i="3" s="1"/>
  <c r="A195" i="10"/>
  <c r="A193" i="3" s="1"/>
  <c r="A196" i="10"/>
  <c r="A194" i="3" s="1"/>
  <c r="A197" i="10"/>
  <c r="A195" i="3" s="1"/>
  <c r="A198" i="10"/>
  <c r="A196" i="3" s="1"/>
  <c r="A199" i="10"/>
  <c r="A197" i="3" s="1"/>
  <c r="A200" i="10"/>
  <c r="A198" i="3" s="1"/>
  <c r="A201" i="10"/>
  <c r="A199" i="3" s="1"/>
  <c r="A202" i="10"/>
  <c r="A200" i="3" s="1"/>
  <c r="A203" i="10"/>
  <c r="A201" i="3" s="1"/>
  <c r="A204" i="10"/>
  <c r="A202" i="3" s="1"/>
  <c r="A205" i="10"/>
  <c r="A203" i="3" s="1"/>
  <c r="A206" i="10"/>
  <c r="A204" i="3" s="1"/>
  <c r="A207" i="10"/>
  <c r="A205" i="3" s="1"/>
  <c r="A208" i="10"/>
  <c r="A206" i="3" s="1"/>
  <c r="A209" i="10"/>
  <c r="A207" i="3" s="1"/>
  <c r="A210" i="10"/>
  <c r="A208" i="3" s="1"/>
  <c r="A211" i="10"/>
  <c r="A209" i="3" s="1"/>
  <c r="A212" i="10"/>
  <c r="A210" i="3" s="1"/>
  <c r="A213" i="10"/>
  <c r="A211" i="3" s="1"/>
  <c r="A214" i="10"/>
  <c r="A212" i="3" s="1"/>
  <c r="A215" i="10"/>
  <c r="A213" i="3" s="1"/>
  <c r="A216" i="10"/>
  <c r="A214" i="3" s="1"/>
  <c r="A217" i="10"/>
  <c r="A215" i="3" s="1"/>
  <c r="A218" i="10"/>
  <c r="A216" i="3" s="1"/>
  <c r="A219" i="10"/>
  <c r="A217" i="3" s="1"/>
  <c r="A220" i="10"/>
  <c r="A218" i="3" s="1"/>
  <c r="A221" i="10"/>
  <c r="A219" i="3" s="1"/>
  <c r="A222" i="10"/>
  <c r="A220" i="3" s="1"/>
  <c r="A223" i="10"/>
  <c r="A221" i="3" s="1"/>
  <c r="A224" i="10"/>
  <c r="A222" i="3" s="1"/>
  <c r="A225" i="10"/>
  <c r="A223" i="3" s="1"/>
  <c r="A226" i="10"/>
  <c r="A224" i="3" s="1"/>
  <c r="A227" i="10"/>
  <c r="A225" i="3" s="1"/>
  <c r="A228" i="10"/>
  <c r="A226" i="3" s="1"/>
  <c r="A229" i="10"/>
  <c r="A227" i="3" s="1"/>
  <c r="A230" i="10"/>
  <c r="A228" i="3" s="1"/>
  <c r="A231" i="10"/>
  <c r="A229" i="3" s="1"/>
  <c r="A232" i="10"/>
  <c r="A230" i="3" s="1"/>
  <c r="A233" i="10"/>
  <c r="A231" i="3" s="1"/>
  <c r="A234" i="10"/>
  <c r="A232" i="3" s="1"/>
  <c r="A235" i="10"/>
  <c r="A233" i="3" s="1"/>
  <c r="A236" i="10"/>
  <c r="A234" i="3" s="1"/>
  <c r="A237" i="10"/>
  <c r="A235" i="3" s="1"/>
  <c r="A238" i="10"/>
  <c r="A236" i="3" s="1"/>
  <c r="A239" i="10"/>
  <c r="A237" i="3" s="1"/>
  <c r="A240" i="10"/>
  <c r="A238" i="3" s="1"/>
  <c r="A241" i="10"/>
  <c r="A239" i="3" s="1"/>
  <c r="A242" i="10"/>
  <c r="A240" i="3" s="1"/>
  <c r="A243" i="10"/>
  <c r="A241" i="3" s="1"/>
  <c r="A244" i="10"/>
  <c r="A242" i="3" s="1"/>
  <c r="A245" i="10"/>
  <c r="A243" i="3" s="1"/>
  <c r="A246" i="10"/>
  <c r="A244" i="3" s="1"/>
  <c r="A247" i="10"/>
  <c r="A245" i="3" s="1"/>
  <c r="A248" i="10"/>
  <c r="A246" i="3" s="1"/>
  <c r="A249" i="10"/>
  <c r="A247" i="3" s="1"/>
  <c r="A250" i="10"/>
  <c r="A248" i="3" s="1"/>
  <c r="A251" i="10"/>
  <c r="A249" i="3" s="1"/>
  <c r="A252" i="10"/>
  <c r="A250" i="3" s="1"/>
  <c r="A253" i="10"/>
  <c r="A251" i="3" s="1"/>
  <c r="A254" i="10"/>
  <c r="A252" i="3" s="1"/>
  <c r="A255" i="10"/>
  <c r="A253" i="3" s="1"/>
  <c r="A256" i="10"/>
  <c r="A254" i="3" s="1"/>
  <c r="A257" i="10"/>
  <c r="A255" i="3" s="1"/>
  <c r="A258" i="10"/>
  <c r="A256" i="3" s="1"/>
  <c r="A259" i="10"/>
  <c r="A257" i="3" s="1"/>
  <c r="A260" i="10"/>
  <c r="A258" i="3" s="1"/>
  <c r="A261" i="10"/>
  <c r="A259" i="3" s="1"/>
  <c r="A262" i="10"/>
  <c r="A260" i="3" s="1"/>
  <c r="A263" i="10"/>
  <c r="A261" i="3" s="1"/>
  <c r="A264" i="10"/>
  <c r="A262" i="3" s="1"/>
  <c r="A265" i="10"/>
  <c r="A263" i="3" s="1"/>
  <c r="A266" i="10"/>
  <c r="A264" i="3" s="1"/>
  <c r="A267" i="10"/>
  <c r="A265" i="3" s="1"/>
  <c r="A268" i="10"/>
  <c r="A266" i="3" s="1"/>
  <c r="A269" i="10"/>
  <c r="A267" i="3" s="1"/>
  <c r="A270" i="10"/>
  <c r="A268" i="3" s="1"/>
  <c r="A271" i="10"/>
  <c r="A269" i="3" s="1"/>
  <c r="A272" i="10"/>
  <c r="A270" i="3" s="1"/>
  <c r="A273" i="10"/>
  <c r="A271" i="3" s="1"/>
  <c r="A274" i="10"/>
  <c r="A272" i="3" s="1"/>
  <c r="A275" i="10"/>
  <c r="A273" i="3" s="1"/>
  <c r="A276" i="10"/>
  <c r="A274" i="3" s="1"/>
  <c r="A277" i="10"/>
  <c r="A275" i="3" s="1"/>
  <c r="A278" i="10"/>
  <c r="A276" i="3" s="1"/>
  <c r="A279" i="10"/>
  <c r="A277" i="3" s="1"/>
  <c r="A280" i="10"/>
  <c r="A278" i="3" s="1"/>
  <c r="A281" i="10"/>
  <c r="A279" i="3" s="1"/>
  <c r="A282" i="10"/>
  <c r="A280" i="3" s="1"/>
  <c r="A283" i="10"/>
  <c r="A281" i="3" s="1"/>
  <c r="A284" i="10"/>
  <c r="A282" i="3" s="1"/>
  <c r="A285" i="10"/>
  <c r="A283" i="3" s="1"/>
  <c r="A286" i="10"/>
  <c r="A284" i="3" s="1"/>
  <c r="A287" i="10"/>
  <c r="A285" i="3" s="1"/>
  <c r="A288" i="10"/>
  <c r="A286" i="3" s="1"/>
  <c r="A289" i="10"/>
  <c r="A287" i="3" s="1"/>
  <c r="A290" i="10"/>
  <c r="A288" i="3" s="1"/>
  <c r="A291" i="10"/>
  <c r="A289" i="3" s="1"/>
  <c r="A292" i="10"/>
  <c r="A290" i="3" s="1"/>
  <c r="A293" i="10"/>
  <c r="A291" i="3" s="1"/>
  <c r="A294" i="10"/>
  <c r="A292" i="3" s="1"/>
  <c r="A295" i="10"/>
  <c r="A293" i="3" s="1"/>
  <c r="A296" i="10"/>
  <c r="A294" i="3" s="1"/>
  <c r="A297" i="10"/>
  <c r="A295" i="3" s="1"/>
  <c r="A298" i="10"/>
  <c r="A296" i="3" s="1"/>
  <c r="A299" i="10"/>
  <c r="A297" i="3" s="1"/>
  <c r="A300" i="10"/>
  <c r="A298" i="3" s="1"/>
  <c r="A301" i="10"/>
  <c r="A299" i="3" s="1"/>
  <c r="A302" i="10"/>
  <c r="A300" i="3" s="1"/>
  <c r="A303" i="10"/>
  <c r="A301" i="3" s="1"/>
  <c r="A304" i="10"/>
  <c r="A302" i="3" s="1"/>
  <c r="A305" i="10"/>
  <c r="A303" i="3" s="1"/>
  <c r="A306" i="10"/>
  <c r="A304" i="3" s="1"/>
  <c r="A307" i="10"/>
  <c r="A305" i="3" s="1"/>
  <c r="A308" i="10"/>
  <c r="A306" i="3" s="1"/>
  <c r="A309" i="10"/>
  <c r="A307" i="3" s="1"/>
  <c r="A310" i="10"/>
  <c r="A308" i="3" s="1"/>
  <c r="A311" i="10"/>
  <c r="A309" i="3" s="1"/>
  <c r="A312" i="10"/>
  <c r="A310" i="3" s="1"/>
  <c r="A313" i="10"/>
  <c r="A311" i="3" s="1"/>
  <c r="A314" i="10"/>
  <c r="A312" i="3" s="1"/>
  <c r="A315" i="10"/>
  <c r="A313" i="3" s="1"/>
  <c r="A316" i="10"/>
  <c r="A314" i="3" s="1"/>
  <c r="A317" i="10"/>
  <c r="A315" i="3" s="1"/>
  <c r="A318" i="10"/>
  <c r="A316" i="3" s="1"/>
  <c r="A319" i="10"/>
  <c r="A317" i="3" s="1"/>
  <c r="A320" i="10"/>
  <c r="A318" i="3" s="1"/>
  <c r="A321" i="10"/>
  <c r="A319" i="3" s="1"/>
  <c r="A322" i="10"/>
  <c r="A320" i="3" s="1"/>
  <c r="A323" i="10"/>
  <c r="A321" i="3" s="1"/>
  <c r="A324" i="10"/>
  <c r="A322" i="3" s="1"/>
  <c r="A325" i="10"/>
  <c r="A323" i="3" s="1"/>
  <c r="A326" i="10"/>
  <c r="A324" i="3" s="1"/>
  <c r="A327" i="10"/>
  <c r="A325" i="3" s="1"/>
  <c r="A328" i="10"/>
  <c r="A326" i="3" s="1"/>
  <c r="A329" i="10"/>
  <c r="A327" i="3" s="1"/>
  <c r="A330" i="10"/>
  <c r="A328" i="3" s="1"/>
  <c r="A331" i="10"/>
  <c r="A329" i="3" s="1"/>
  <c r="A332" i="10"/>
  <c r="A330" i="3" s="1"/>
  <c r="A333" i="10"/>
  <c r="A331" i="3" s="1"/>
  <c r="A334" i="10"/>
  <c r="A332" i="3" s="1"/>
  <c r="A335" i="10"/>
  <c r="A333" i="3" s="1"/>
  <c r="A336" i="10"/>
  <c r="A334" i="3" s="1"/>
  <c r="A337" i="10"/>
  <c r="A335" i="3" s="1"/>
  <c r="A338" i="10"/>
  <c r="A336" i="3" s="1"/>
  <c r="A339" i="10"/>
  <c r="A337" i="3" s="1"/>
  <c r="A340" i="10"/>
  <c r="A338" i="3" s="1"/>
  <c r="A341" i="10"/>
  <c r="A339" i="3" s="1"/>
  <c r="A342" i="10"/>
  <c r="A340" i="3" s="1"/>
  <c r="A343" i="10"/>
  <c r="A341" i="3" s="1"/>
  <c r="A344" i="10"/>
  <c r="A342" i="3" s="1"/>
  <c r="A345" i="10"/>
  <c r="A343" i="3" s="1"/>
  <c r="A346" i="10"/>
  <c r="A344" i="3" s="1"/>
  <c r="A347" i="10"/>
  <c r="A345" i="3" s="1"/>
  <c r="A348" i="10"/>
  <c r="A346" i="3" s="1"/>
  <c r="A349" i="10"/>
  <c r="A347" i="3" s="1"/>
  <c r="A350" i="10"/>
  <c r="A348" i="3" s="1"/>
  <c r="A351" i="10"/>
  <c r="A349" i="3" s="1"/>
  <c r="A352" i="10"/>
  <c r="A350" i="3" s="1"/>
  <c r="A353" i="10"/>
  <c r="A351" i="3" s="1"/>
  <c r="A354" i="10"/>
  <c r="A352" i="3" s="1"/>
  <c r="A355" i="10"/>
  <c r="A353" i="3" s="1"/>
  <c r="A356" i="10"/>
  <c r="A354" i="3" s="1"/>
  <c r="A357" i="10"/>
  <c r="A355" i="3" s="1"/>
  <c r="A358" i="10"/>
  <c r="A356" i="3" s="1"/>
  <c r="A359" i="10"/>
  <c r="A357" i="3" s="1"/>
  <c r="A360" i="10"/>
  <c r="A358" i="3" s="1"/>
  <c r="A361" i="10"/>
  <c r="A359" i="3" s="1"/>
  <c r="A362" i="10"/>
  <c r="A360" i="3" s="1"/>
  <c r="A363" i="10"/>
  <c r="A361" i="3" s="1"/>
  <c r="A364" i="10"/>
  <c r="A362" i="3" s="1"/>
  <c r="A365" i="10"/>
  <c r="A363" i="3" s="1"/>
  <c r="A366" i="10"/>
  <c r="A364" i="3" s="1"/>
  <c r="A367" i="10"/>
  <c r="A365" i="3" s="1"/>
  <c r="A368" i="10"/>
  <c r="A366" i="3" s="1"/>
  <c r="A369" i="10"/>
  <c r="A367" i="3" s="1"/>
  <c r="A370" i="10"/>
  <c r="A368" i="3" s="1"/>
  <c r="A371" i="10"/>
  <c r="A369" i="3" s="1"/>
  <c r="A372" i="10"/>
  <c r="A370" i="3" s="1"/>
  <c r="A373" i="10"/>
  <c r="A371" i="3" s="1"/>
  <c r="A374" i="10"/>
  <c r="A372" i="3" s="1"/>
  <c r="A375" i="10"/>
  <c r="A373" i="3" s="1"/>
  <c r="A376" i="10"/>
  <c r="A374" i="3" s="1"/>
  <c r="A377" i="10"/>
  <c r="A375" i="3" s="1"/>
  <c r="A378" i="10"/>
  <c r="A376" i="3" s="1"/>
  <c r="A379" i="10"/>
  <c r="A377" i="3" s="1"/>
  <c r="A380" i="10"/>
  <c r="A378" i="3" s="1"/>
  <c r="A381" i="10"/>
  <c r="A379" i="3" s="1"/>
  <c r="A382" i="10"/>
  <c r="A380" i="3" s="1"/>
  <c r="A383" i="10"/>
  <c r="A381" i="3" s="1"/>
  <c r="A384" i="10"/>
  <c r="A382" i="3" s="1"/>
  <c r="A385" i="10"/>
  <c r="A383" i="3" s="1"/>
  <c r="A386" i="10"/>
  <c r="A384" i="3" s="1"/>
  <c r="A387" i="10"/>
  <c r="A385" i="3" s="1"/>
  <c r="A388" i="10"/>
  <c r="A386" i="3" s="1"/>
  <c r="A389" i="10"/>
  <c r="A387" i="3" s="1"/>
  <c r="A390" i="10"/>
  <c r="A388" i="3" s="1"/>
  <c r="A391" i="10"/>
  <c r="A389" i="3" s="1"/>
  <c r="A392" i="10"/>
  <c r="A390" i="3" s="1"/>
  <c r="A393" i="10"/>
  <c r="A391" i="3" s="1"/>
  <c r="A394" i="10"/>
  <c r="A392" i="3" s="1"/>
  <c r="A395" i="10"/>
  <c r="A393" i="3" s="1"/>
  <c r="A396" i="10"/>
  <c r="A394" i="3" s="1"/>
  <c r="A397" i="10"/>
  <c r="A395" i="3" s="1"/>
  <c r="A398" i="10"/>
  <c r="A396" i="3" s="1"/>
  <c r="A399" i="10"/>
  <c r="A397" i="3" s="1"/>
  <c r="A400" i="10"/>
  <c r="A398" i="3" s="1"/>
  <c r="A401" i="10"/>
  <c r="A399" i="3" s="1"/>
  <c r="A402" i="10"/>
  <c r="A400" i="3" s="1"/>
  <c r="A403" i="10"/>
  <c r="A401" i="3" s="1"/>
  <c r="A404" i="10"/>
  <c r="A402" i="3" s="1"/>
  <c r="A405" i="10"/>
  <c r="A403" i="3" s="1"/>
  <c r="A406" i="10"/>
  <c r="A404" i="3" s="1"/>
  <c r="A407" i="10"/>
  <c r="A405" i="3" s="1"/>
  <c r="A408" i="10"/>
  <c r="A406" i="3" s="1"/>
  <c r="A409" i="10"/>
  <c r="A407" i="3" s="1"/>
  <c r="A410" i="10"/>
  <c r="A408" i="3" s="1"/>
  <c r="A411" i="10"/>
  <c r="A409" i="3" s="1"/>
  <c r="A412" i="10"/>
  <c r="A410" i="3" s="1"/>
  <c r="A413" i="10"/>
  <c r="A411" i="3" s="1"/>
  <c r="A414" i="10"/>
  <c r="A412" i="3" s="1"/>
  <c r="A415" i="10"/>
  <c r="A413" i="3" s="1"/>
  <c r="A416" i="10"/>
  <c r="A414" i="3" s="1"/>
  <c r="A417" i="10"/>
  <c r="A415" i="3" s="1"/>
  <c r="A418" i="10"/>
  <c r="A416" i="3" s="1"/>
  <c r="A419" i="10"/>
  <c r="A417" i="3" s="1"/>
  <c r="A420" i="10"/>
  <c r="A418" i="3" s="1"/>
  <c r="A421" i="10"/>
  <c r="A419" i="3" s="1"/>
  <c r="A422" i="10"/>
  <c r="A420" i="3" s="1"/>
  <c r="A423" i="10"/>
  <c r="A421" i="3" s="1"/>
  <c r="A424" i="10"/>
  <c r="A422" i="3" s="1"/>
  <c r="A425" i="10"/>
  <c r="A423" i="3" s="1"/>
  <c r="A426" i="10"/>
  <c r="A424" i="3" s="1"/>
  <c r="A427" i="10"/>
  <c r="A425" i="3" s="1"/>
  <c r="A428" i="10"/>
  <c r="A426" i="3" s="1"/>
  <c r="A429" i="10"/>
  <c r="A427" i="3" s="1"/>
  <c r="A430" i="10"/>
  <c r="A428" i="3" s="1"/>
  <c r="A431" i="10"/>
  <c r="A429" i="3" s="1"/>
  <c r="A432" i="10"/>
  <c r="A430" i="3" s="1"/>
  <c r="A433" i="10"/>
  <c r="A431" i="3" s="1"/>
  <c r="A434" i="10"/>
  <c r="A432" i="3" s="1"/>
  <c r="A435" i="10"/>
  <c r="A433" i="3" s="1"/>
  <c r="A436" i="10"/>
  <c r="A434" i="3" s="1"/>
  <c r="A437" i="10"/>
  <c r="A435" i="3" s="1"/>
  <c r="A438" i="10"/>
  <c r="A436" i="3" s="1"/>
  <c r="A439" i="10"/>
  <c r="A437" i="3" s="1"/>
  <c r="A440" i="10"/>
  <c r="A438" i="3" s="1"/>
  <c r="A441" i="10"/>
  <c r="A439" i="3" s="1"/>
  <c r="A442" i="10"/>
  <c r="A440" i="3" s="1"/>
  <c r="A443" i="10"/>
  <c r="A441" i="3" s="1"/>
  <c r="A444" i="10"/>
  <c r="A442" i="3" s="1"/>
  <c r="A445" i="10"/>
  <c r="A443" i="3" s="1"/>
  <c r="A446" i="10"/>
  <c r="A444" i="3" s="1"/>
  <c r="A447" i="10"/>
  <c r="A445" i="3" s="1"/>
  <c r="A448" i="10"/>
  <c r="A446" i="3" s="1"/>
  <c r="A449" i="10"/>
  <c r="A447" i="3" s="1"/>
  <c r="A450" i="10"/>
  <c r="A448" i="3" s="1"/>
  <c r="A451" i="10"/>
  <c r="A449" i="3" s="1"/>
  <c r="A452" i="10"/>
  <c r="A450" i="3" s="1"/>
  <c r="A453" i="10"/>
  <c r="A451" i="3" s="1"/>
  <c r="A454" i="10"/>
  <c r="A452" i="3" s="1"/>
  <c r="A455" i="10"/>
  <c r="A453" i="3" s="1"/>
  <c r="A456" i="10"/>
  <c r="A454" i="3" s="1"/>
  <c r="A457" i="10"/>
  <c r="A455" i="3" s="1"/>
  <c r="A458" i="10"/>
  <c r="A456" i="3" s="1"/>
  <c r="A459" i="10"/>
  <c r="A457" i="3" s="1"/>
  <c r="A460" i="10"/>
  <c r="A458" i="3" s="1"/>
  <c r="A461" i="10"/>
  <c r="A459" i="3" s="1"/>
  <c r="A462" i="10"/>
  <c r="A460" i="3" s="1"/>
  <c r="A463" i="10"/>
  <c r="A461" i="3" s="1"/>
  <c r="A464" i="10"/>
  <c r="A462" i="3" s="1"/>
  <c r="A465" i="10"/>
  <c r="A463" i="3" s="1"/>
  <c r="A466" i="10"/>
  <c r="A464" i="3" s="1"/>
  <c r="A467" i="10"/>
  <c r="A465" i="3" s="1"/>
  <c r="A468" i="10"/>
  <c r="A466" i="3" s="1"/>
  <c r="A469" i="10"/>
  <c r="A467" i="3" s="1"/>
  <c r="A470" i="10"/>
  <c r="A468" i="3" s="1"/>
  <c r="A471" i="10"/>
  <c r="A469" i="3" s="1"/>
  <c r="A472" i="10"/>
  <c r="A470" i="3" s="1"/>
  <c r="A473" i="10"/>
  <c r="A471" i="3" s="1"/>
  <c r="A474" i="10"/>
  <c r="A472" i="3" s="1"/>
  <c r="A475" i="10"/>
  <c r="A473" i="3" s="1"/>
  <c r="A476" i="10"/>
  <c r="A474" i="3" s="1"/>
  <c r="A477" i="10"/>
  <c r="A475" i="3" s="1"/>
  <c r="A478" i="10"/>
  <c r="A476" i="3" s="1"/>
  <c r="A479" i="10"/>
  <c r="A477" i="3" s="1"/>
  <c r="A480" i="10"/>
  <c r="A478" i="3" s="1"/>
  <c r="A481" i="10"/>
  <c r="A479" i="3" s="1"/>
  <c r="A482" i="10"/>
  <c r="A480" i="3" s="1"/>
  <c r="A483" i="10"/>
  <c r="A481" i="3" s="1"/>
  <c r="A484" i="10"/>
  <c r="A482" i="3" s="1"/>
  <c r="A485" i="10"/>
  <c r="A483" i="3" s="1"/>
  <c r="A486" i="10"/>
  <c r="A484" i="3" s="1"/>
  <c r="A487" i="10"/>
  <c r="A485" i="3" s="1"/>
  <c r="A488" i="10"/>
  <c r="A486" i="3" s="1"/>
  <c r="A489" i="10"/>
  <c r="A487" i="3" s="1"/>
  <c r="A490" i="10"/>
  <c r="A488" i="3" s="1"/>
  <c r="A491" i="10"/>
  <c r="A489" i="3" s="1"/>
  <c r="A492" i="10"/>
  <c r="A490" i="3" s="1"/>
  <c r="A493" i="10"/>
  <c r="A491" i="3" s="1"/>
  <c r="A494" i="10"/>
  <c r="A492" i="3" s="1"/>
  <c r="A495" i="10"/>
  <c r="A493" i="3" s="1"/>
  <c r="A496" i="10"/>
  <c r="A494" i="3" s="1"/>
  <c r="A497" i="10"/>
  <c r="A495" i="3" s="1"/>
  <c r="A498" i="10"/>
  <c r="A496" i="3" s="1"/>
  <c r="A499" i="10"/>
  <c r="A497" i="3" s="1"/>
  <c r="A500" i="10"/>
  <c r="A498" i="3" s="1"/>
  <c r="A501" i="10"/>
  <c r="A499" i="3" s="1"/>
  <c r="A502" i="10"/>
  <c r="A500" i="3" s="1"/>
  <c r="A503" i="10"/>
  <c r="A501" i="3" s="1"/>
  <c r="A504" i="10"/>
  <c r="A502" i="3" s="1"/>
  <c r="A505" i="10"/>
  <c r="A503" i="3" s="1"/>
  <c r="A506" i="10"/>
  <c r="A504" i="3" s="1"/>
  <c r="A507" i="10"/>
  <c r="A505" i="3" s="1"/>
  <c r="A508" i="10"/>
  <c r="A506" i="3" s="1"/>
  <c r="A509" i="10"/>
  <c r="A507" i="3" s="1"/>
  <c r="A510" i="10"/>
  <c r="A508" i="3" s="1"/>
  <c r="A511" i="10"/>
  <c r="A509" i="3" s="1"/>
  <c r="A512" i="10"/>
  <c r="A510" i="3" s="1"/>
  <c r="A513" i="10"/>
  <c r="A511" i="3" s="1"/>
  <c r="A514" i="10"/>
  <c r="A512" i="3" s="1"/>
  <c r="A515" i="10"/>
  <c r="A513" i="3" s="1"/>
  <c r="A516" i="10"/>
  <c r="A514" i="3" s="1"/>
  <c r="A517" i="10"/>
  <c r="A515" i="3" s="1"/>
  <c r="A518" i="10"/>
  <c r="A516" i="3" s="1"/>
  <c r="A519" i="10"/>
  <c r="A517" i="3" s="1"/>
  <c r="A520" i="10"/>
  <c r="A518" i="3" s="1"/>
  <c r="A521" i="10"/>
  <c r="A519" i="3" s="1"/>
  <c r="A522" i="10"/>
  <c r="A520" i="3" s="1"/>
  <c r="A523" i="10"/>
  <c r="A521" i="3" s="1"/>
  <c r="A524" i="10"/>
  <c r="A522" i="3" s="1"/>
  <c r="A525" i="10"/>
  <c r="A523" i="3" s="1"/>
  <c r="A526" i="10"/>
  <c r="A524" i="3" s="1"/>
  <c r="A527" i="10"/>
  <c r="A525" i="3" s="1"/>
  <c r="A528" i="10"/>
  <c r="A526" i="3" s="1"/>
  <c r="A529" i="10"/>
  <c r="A527" i="3" s="1"/>
  <c r="A530" i="10"/>
  <c r="A528" i="3" s="1"/>
  <c r="A531" i="10"/>
  <c r="A529" i="3" s="1"/>
  <c r="A532" i="10"/>
  <c r="A530" i="3" s="1"/>
  <c r="A533" i="10"/>
  <c r="A531" i="3" s="1"/>
  <c r="A534" i="10"/>
  <c r="A532" i="3" s="1"/>
  <c r="A535" i="10"/>
  <c r="A533" i="3" s="1"/>
  <c r="A536" i="10"/>
  <c r="A534" i="3" s="1"/>
  <c r="A537" i="10"/>
  <c r="A535" i="3" s="1"/>
  <c r="A538" i="10"/>
  <c r="A536" i="3" s="1"/>
  <c r="A539" i="10"/>
  <c r="A537" i="3" s="1"/>
  <c r="A540" i="10"/>
  <c r="A538" i="3" s="1"/>
  <c r="A541" i="10"/>
  <c r="A539" i="3" s="1"/>
  <c r="A542" i="10"/>
  <c r="A540" i="3" s="1"/>
  <c r="A543" i="10"/>
  <c r="A541" i="3" s="1"/>
  <c r="A544" i="10"/>
  <c r="A542" i="3" s="1"/>
  <c r="A545" i="10"/>
  <c r="A543" i="3" s="1"/>
  <c r="A546" i="10"/>
  <c r="A544" i="3" s="1"/>
  <c r="A547" i="10"/>
  <c r="A545" i="3" s="1"/>
  <c r="A548" i="10"/>
  <c r="A546" i="3" s="1"/>
  <c r="A549" i="10"/>
  <c r="A547" i="3" s="1"/>
  <c r="A550" i="10"/>
  <c r="A548" i="3" s="1"/>
  <c r="A551" i="10"/>
  <c r="A549" i="3" s="1"/>
  <c r="A552" i="10"/>
  <c r="A550" i="3" s="1"/>
  <c r="A553" i="10"/>
  <c r="A551" i="3" s="1"/>
  <c r="A554" i="10"/>
  <c r="A552" i="3" s="1"/>
  <c r="A555" i="10"/>
  <c r="A553" i="3" s="1"/>
  <c r="A556" i="10"/>
  <c r="A554" i="3" s="1"/>
  <c r="A557" i="10"/>
  <c r="A555" i="3" s="1"/>
  <c r="A558" i="10"/>
  <c r="A556" i="3" s="1"/>
  <c r="A559" i="10"/>
  <c r="A557" i="3" s="1"/>
  <c r="A560" i="10"/>
  <c r="A558" i="3" s="1"/>
  <c r="A561" i="10"/>
  <c r="A559" i="3" s="1"/>
  <c r="A562" i="10"/>
  <c r="A560" i="3" s="1"/>
  <c r="A563" i="10"/>
  <c r="A561" i="3" s="1"/>
  <c r="A564" i="10"/>
  <c r="A562" i="3" s="1"/>
  <c r="A565" i="10"/>
  <c r="A563" i="3" s="1"/>
  <c r="A566" i="10"/>
  <c r="A564" i="3" s="1"/>
  <c r="A567" i="10"/>
  <c r="A565" i="3" s="1"/>
  <c r="A568" i="10"/>
  <c r="A566" i="3" s="1"/>
  <c r="A569" i="10"/>
  <c r="A567" i="3" s="1"/>
  <c r="A570" i="10"/>
  <c r="A568" i="3" s="1"/>
  <c r="A571" i="10"/>
  <c r="A569" i="3" s="1"/>
  <c r="A572" i="10"/>
  <c r="A570" i="3" s="1"/>
  <c r="A573" i="10"/>
  <c r="A571" i="3" s="1"/>
  <c r="A574" i="10"/>
  <c r="A572" i="3" s="1"/>
  <c r="A575" i="10"/>
  <c r="A573" i="3" s="1"/>
  <c r="A576" i="10"/>
  <c r="A574" i="3" s="1"/>
  <c r="A577" i="10"/>
  <c r="A575" i="3" s="1"/>
  <c r="A578" i="10"/>
  <c r="A576" i="3" s="1"/>
  <c r="A579" i="10"/>
  <c r="A577" i="3" s="1"/>
  <c r="A580" i="10"/>
  <c r="A578" i="3" s="1"/>
  <c r="A581" i="10"/>
  <c r="A579" i="3" s="1"/>
  <c r="A582" i="10"/>
  <c r="A580" i="3" s="1"/>
  <c r="A583" i="10"/>
  <c r="A581" i="3" s="1"/>
  <c r="A584" i="10"/>
  <c r="A582" i="3" s="1"/>
  <c r="A585" i="10"/>
  <c r="A583" i="3" s="1"/>
  <c r="A586" i="10"/>
  <c r="A584" i="3" s="1"/>
  <c r="A587" i="10"/>
  <c r="A585" i="3" s="1"/>
  <c r="A588" i="10"/>
  <c r="A586" i="3" s="1"/>
  <c r="A589" i="10"/>
  <c r="A587" i="3" s="1"/>
  <c r="A590" i="10"/>
  <c r="A588" i="3" s="1"/>
  <c r="A591" i="10"/>
  <c r="A589" i="3" s="1"/>
  <c r="A592" i="10"/>
  <c r="A590" i="3" s="1"/>
  <c r="A593" i="10"/>
  <c r="A591" i="3" s="1"/>
  <c r="A594" i="10"/>
  <c r="A592" i="3" s="1"/>
  <c r="A595" i="10"/>
  <c r="A593" i="3" s="1"/>
  <c r="A596" i="10"/>
  <c r="A594" i="3" s="1"/>
  <c r="A597" i="10"/>
  <c r="A595" i="3" s="1"/>
  <c r="A598" i="10"/>
  <c r="A596" i="3" s="1"/>
  <c r="A599" i="10"/>
  <c r="A597" i="3" s="1"/>
  <c r="A600" i="10"/>
  <c r="A598" i="3" s="1"/>
  <c r="A601" i="10"/>
  <c r="A599" i="3" s="1"/>
  <c r="A602" i="10"/>
  <c r="A600" i="3" s="1"/>
  <c r="A603" i="10"/>
  <c r="A601" i="3" s="1"/>
  <c r="A604" i="10"/>
  <c r="A602" i="3" s="1"/>
  <c r="A605" i="10"/>
  <c r="A603" i="3" s="1"/>
  <c r="A606" i="10"/>
  <c r="A604" i="3" s="1"/>
  <c r="A607" i="10"/>
  <c r="A605" i="3" s="1"/>
  <c r="A608" i="10"/>
  <c r="A606" i="3" s="1"/>
  <c r="A609" i="10"/>
  <c r="A607" i="3" s="1"/>
  <c r="A610" i="10"/>
  <c r="A608" i="3" s="1"/>
  <c r="A611" i="10"/>
  <c r="A609" i="3" s="1"/>
  <c r="A612" i="10"/>
  <c r="A610" i="3" s="1"/>
  <c r="A613" i="10"/>
  <c r="A611" i="3" s="1"/>
  <c r="A614" i="10"/>
  <c r="A612" i="3" s="1"/>
  <c r="A615" i="10"/>
  <c r="A613" i="3" s="1"/>
  <c r="A616" i="10"/>
  <c r="A614" i="3" s="1"/>
  <c r="A617" i="10"/>
  <c r="A615" i="3" s="1"/>
  <c r="A618" i="10"/>
  <c r="A616" i="3" s="1"/>
  <c r="A619" i="10"/>
  <c r="A617" i="3" s="1"/>
  <c r="A620" i="10"/>
  <c r="A618" i="3" s="1"/>
  <c r="A621" i="10"/>
  <c r="A619" i="3" s="1"/>
  <c r="A622" i="10"/>
  <c r="A620" i="3" s="1"/>
  <c r="A623" i="10"/>
  <c r="A621" i="3" s="1"/>
  <c r="A624" i="10"/>
  <c r="A622" i="3" s="1"/>
  <c r="A625" i="10"/>
  <c r="A623" i="3" s="1"/>
  <c r="A626" i="10"/>
  <c r="A624" i="3" s="1"/>
  <c r="A627" i="10"/>
  <c r="A625" i="3" s="1"/>
  <c r="A628" i="10"/>
  <c r="A626" i="3" s="1"/>
  <c r="A629" i="10"/>
  <c r="A627" i="3" s="1"/>
  <c r="A630" i="10"/>
  <c r="A628" i="3" s="1"/>
  <c r="A631" i="10"/>
  <c r="A629" i="3" s="1"/>
  <c r="A632" i="10"/>
  <c r="A630" i="3" s="1"/>
  <c r="A633" i="10"/>
  <c r="A631" i="3" s="1"/>
  <c r="A634" i="10"/>
  <c r="A632" i="3" s="1"/>
  <c r="A635" i="10"/>
  <c r="A633" i="3" s="1"/>
  <c r="A636" i="10"/>
  <c r="A634" i="3" s="1"/>
  <c r="A637" i="10"/>
  <c r="A635" i="3" s="1"/>
  <c r="A638" i="10"/>
  <c r="A636" i="3" s="1"/>
  <c r="A639" i="10"/>
  <c r="A637" i="3" s="1"/>
  <c r="A640" i="10"/>
  <c r="A638" i="3" s="1"/>
  <c r="A641" i="10"/>
  <c r="A639" i="3" s="1"/>
  <c r="A642" i="10"/>
  <c r="A640" i="3" s="1"/>
  <c r="A643" i="10"/>
  <c r="A641" i="3" s="1"/>
  <c r="A644" i="10"/>
  <c r="A642" i="3" s="1"/>
  <c r="A645" i="10"/>
  <c r="A643" i="3" s="1"/>
  <c r="A646" i="10"/>
  <c r="A644" i="3" s="1"/>
  <c r="A647" i="10"/>
  <c r="A645" i="3" s="1"/>
  <c r="A648" i="10"/>
  <c r="A646" i="3" s="1"/>
  <c r="A649" i="10"/>
  <c r="A647" i="3" s="1"/>
  <c r="A650" i="10"/>
  <c r="A648" i="3" s="1"/>
  <c r="A651" i="10"/>
  <c r="A649" i="3" s="1"/>
  <c r="A652" i="10"/>
  <c r="A650" i="3" s="1"/>
  <c r="A653" i="10"/>
  <c r="A651" i="3" s="1"/>
  <c r="A654" i="10"/>
  <c r="A652" i="3" s="1"/>
  <c r="A655" i="10"/>
  <c r="A653" i="3" s="1"/>
  <c r="A656" i="10"/>
  <c r="A654" i="3" s="1"/>
  <c r="A657" i="10"/>
  <c r="A655" i="3" s="1"/>
  <c r="A658" i="10"/>
  <c r="A656" i="3" s="1"/>
  <c r="A659" i="10"/>
  <c r="A657" i="3" s="1"/>
  <c r="A660" i="10"/>
  <c r="A658" i="3" s="1"/>
  <c r="A661" i="10"/>
  <c r="A659" i="3" s="1"/>
  <c r="A662" i="10"/>
  <c r="A660" i="3" s="1"/>
  <c r="A663" i="10"/>
  <c r="A661" i="3" s="1"/>
  <c r="A664" i="10"/>
  <c r="A662" i="3" s="1"/>
  <c r="A665" i="10"/>
  <c r="A663" i="3" s="1"/>
  <c r="A666" i="10"/>
  <c r="A664" i="3" s="1"/>
  <c r="A667" i="10"/>
  <c r="A665" i="3" s="1"/>
  <c r="A668" i="10"/>
  <c r="A666" i="3" s="1"/>
  <c r="A669" i="10"/>
  <c r="A667" i="3" s="1"/>
  <c r="A670" i="10"/>
  <c r="A668" i="3" s="1"/>
  <c r="A671" i="10"/>
  <c r="A669" i="3" s="1"/>
  <c r="A672" i="10"/>
  <c r="A670" i="3" s="1"/>
  <c r="A673" i="10"/>
  <c r="A671" i="3" s="1"/>
  <c r="A674" i="10"/>
  <c r="A672" i="3" s="1"/>
  <c r="A675" i="10"/>
  <c r="A673" i="3" s="1"/>
  <c r="A676" i="10"/>
  <c r="A674" i="3" s="1"/>
  <c r="A677" i="10"/>
  <c r="A675" i="3" s="1"/>
  <c r="A678" i="10"/>
  <c r="A676" i="3" s="1"/>
  <c r="A679" i="10"/>
  <c r="A677" i="3" s="1"/>
  <c r="A680" i="10"/>
  <c r="A678" i="3" s="1"/>
  <c r="A681" i="10"/>
  <c r="A679" i="3" s="1"/>
  <c r="A682" i="10"/>
  <c r="A680" i="3" s="1"/>
  <c r="A683" i="10"/>
  <c r="A681" i="3" s="1"/>
  <c r="A684" i="10"/>
  <c r="A682" i="3" s="1"/>
  <c r="A685" i="10"/>
  <c r="A683" i="3" s="1"/>
  <c r="A686" i="10"/>
  <c r="A684" i="3" s="1"/>
  <c r="A687" i="10"/>
  <c r="A685" i="3" s="1"/>
  <c r="A688" i="10"/>
  <c r="A686" i="3" s="1"/>
  <c r="A689" i="10"/>
  <c r="A687" i="3" s="1"/>
  <c r="A690" i="10"/>
  <c r="A688" i="3" s="1"/>
  <c r="A691" i="10"/>
  <c r="A689" i="3" s="1"/>
  <c r="A692" i="10"/>
  <c r="A690" i="3" s="1"/>
  <c r="A693" i="10"/>
  <c r="A691" i="3" s="1"/>
  <c r="A694" i="10"/>
  <c r="A692" i="3" s="1"/>
  <c r="A695" i="10"/>
  <c r="A693" i="3" s="1"/>
  <c r="A696" i="10"/>
  <c r="A694" i="3" s="1"/>
  <c r="A697" i="10"/>
  <c r="A695" i="3" s="1"/>
  <c r="A698" i="10"/>
  <c r="A696" i="3" s="1"/>
  <c r="A699" i="10"/>
  <c r="A697" i="3" s="1"/>
  <c r="A700" i="10"/>
  <c r="A698" i="3" s="1"/>
  <c r="A701" i="10"/>
  <c r="A699" i="3" s="1"/>
  <c r="A702" i="10"/>
  <c r="A700" i="3" s="1"/>
  <c r="A703" i="10"/>
  <c r="A701" i="3" s="1"/>
  <c r="A704" i="10"/>
  <c r="A702" i="3" s="1"/>
  <c r="A705" i="10"/>
  <c r="A703" i="3" s="1"/>
  <c r="A706" i="10"/>
  <c r="A704" i="3" s="1"/>
  <c r="A707" i="10"/>
  <c r="A705" i="3" s="1"/>
  <c r="A708" i="10"/>
  <c r="A706" i="3" s="1"/>
  <c r="A709" i="10"/>
  <c r="A707" i="3" s="1"/>
  <c r="A710" i="10"/>
  <c r="A708" i="3" s="1"/>
  <c r="A711" i="10"/>
  <c r="A709" i="3" s="1"/>
  <c r="A712" i="10"/>
  <c r="A710" i="3" s="1"/>
  <c r="A713" i="10"/>
  <c r="A711" i="3" s="1"/>
  <c r="A714" i="10"/>
  <c r="A712" i="3" s="1"/>
  <c r="A6" i="10"/>
  <c r="A4" i="3" s="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12" i="1"/>
  <c r="S2" i="7"/>
  <c r="M2" i="7"/>
  <c r="N2" i="7"/>
  <c r="O2" i="7"/>
  <c r="P2" i="7"/>
  <c r="Q2" i="7"/>
  <c r="R2" i="7"/>
  <c r="L2" i="7"/>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6" i="9"/>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R105" i="7"/>
  <c r="P106" i="7"/>
  <c r="R106" i="7"/>
  <c r="P107" i="7"/>
  <c r="R107" i="7"/>
  <c r="P108" i="7"/>
  <c r="R108" i="7"/>
  <c r="P109" i="7"/>
  <c r="R109" i="7"/>
  <c r="P110" i="7"/>
  <c r="R110" i="7"/>
  <c r="P111" i="7"/>
  <c r="R111" i="7"/>
  <c r="P112" i="7"/>
  <c r="R112" i="7"/>
  <c r="P113" i="7"/>
  <c r="R113" i="7"/>
  <c r="P114" i="7"/>
  <c r="R114" i="7"/>
  <c r="P115" i="7"/>
  <c r="R115" i="7"/>
  <c r="P116" i="7"/>
  <c r="R116" i="7"/>
  <c r="P117" i="7"/>
  <c r="R117" i="7"/>
  <c r="P118" i="7"/>
  <c r="R118" i="7"/>
  <c r="P119" i="7"/>
  <c r="R119" i="7"/>
  <c r="P120" i="7"/>
  <c r="R120" i="7"/>
  <c r="P121" i="7"/>
  <c r="R121" i="7"/>
  <c r="P122" i="7"/>
  <c r="R122" i="7"/>
  <c r="P123" i="7"/>
  <c r="R123" i="7"/>
  <c r="P124" i="7"/>
  <c r="R124" i="7"/>
  <c r="P125" i="7"/>
  <c r="R125" i="7"/>
  <c r="P126" i="7"/>
  <c r="R126" i="7"/>
  <c r="P127" i="7"/>
  <c r="R127" i="7"/>
  <c r="P128" i="7"/>
  <c r="R128" i="7"/>
  <c r="P129" i="7"/>
  <c r="R129" i="7"/>
  <c r="P130" i="7"/>
  <c r="R130" i="7"/>
  <c r="P131" i="7"/>
  <c r="R131" i="7"/>
  <c r="P132" i="7"/>
  <c r="R132" i="7"/>
  <c r="P133" i="7"/>
  <c r="R133" i="7"/>
  <c r="P134" i="7"/>
  <c r="R134" i="7"/>
  <c r="P135" i="7"/>
  <c r="R135" i="7"/>
  <c r="P136" i="7"/>
  <c r="R136" i="7"/>
  <c r="P137" i="7"/>
  <c r="R137" i="7"/>
  <c r="P138" i="7"/>
  <c r="R138" i="7"/>
  <c r="P139" i="7"/>
  <c r="R139" i="7"/>
  <c r="P140" i="7"/>
  <c r="R140" i="7"/>
  <c r="P141" i="7"/>
  <c r="R141" i="7"/>
  <c r="P142" i="7"/>
  <c r="R142" i="7"/>
  <c r="P143" i="7"/>
  <c r="R143" i="7"/>
  <c r="P144" i="7"/>
  <c r="R144" i="7"/>
  <c r="P145" i="7"/>
  <c r="R145" i="7"/>
  <c r="P146" i="7"/>
  <c r="R146" i="7"/>
  <c r="P147" i="7"/>
  <c r="R147" i="7"/>
  <c r="P148" i="7"/>
  <c r="R148" i="7"/>
  <c r="P149" i="7"/>
  <c r="R149" i="7"/>
  <c r="P150" i="7"/>
  <c r="R150" i="7"/>
  <c r="P151" i="7"/>
  <c r="R151" i="7"/>
  <c r="P152" i="7"/>
  <c r="R152" i="7"/>
  <c r="P153" i="7"/>
  <c r="R153" i="7"/>
  <c r="P154" i="7"/>
  <c r="R154" i="7"/>
  <c r="P155" i="7"/>
  <c r="R155" i="7"/>
  <c r="P156" i="7"/>
  <c r="R156" i="7"/>
  <c r="P157" i="7"/>
  <c r="R157" i="7"/>
  <c r="P158" i="7"/>
  <c r="R158" i="7"/>
  <c r="P159" i="7"/>
  <c r="R159" i="7"/>
  <c r="P160" i="7"/>
  <c r="R160" i="7"/>
  <c r="P161" i="7"/>
  <c r="R161" i="7"/>
  <c r="P162" i="7"/>
  <c r="R162" i="7"/>
  <c r="P163" i="7"/>
  <c r="R163" i="7"/>
  <c r="P164" i="7"/>
  <c r="R164" i="7"/>
  <c r="P165" i="7"/>
  <c r="R165" i="7"/>
  <c r="P166" i="7"/>
  <c r="R166" i="7"/>
  <c r="P167" i="7"/>
  <c r="R167" i="7"/>
  <c r="P168" i="7"/>
  <c r="R168" i="7"/>
  <c r="P169" i="7"/>
  <c r="R169" i="7"/>
  <c r="P170" i="7"/>
  <c r="R170" i="7"/>
  <c r="P171" i="7"/>
  <c r="R171" i="7"/>
  <c r="P172" i="7"/>
  <c r="R172" i="7"/>
  <c r="P173" i="7"/>
  <c r="R173" i="7"/>
  <c r="P174" i="7"/>
  <c r="R174" i="7"/>
  <c r="P175" i="7"/>
  <c r="R175" i="7"/>
  <c r="P176" i="7"/>
  <c r="R176" i="7"/>
  <c r="P177" i="7"/>
  <c r="R177" i="7"/>
  <c r="P178" i="7"/>
  <c r="R178" i="7"/>
  <c r="P179" i="7"/>
  <c r="R179" i="7"/>
  <c r="P180" i="7"/>
  <c r="R180" i="7"/>
  <c r="P181" i="7"/>
  <c r="R181" i="7"/>
  <c r="P182" i="7"/>
  <c r="R182" i="7"/>
  <c r="P183" i="7"/>
  <c r="R183" i="7"/>
  <c r="P184" i="7"/>
  <c r="R184" i="7"/>
  <c r="P185" i="7"/>
  <c r="R185" i="7"/>
  <c r="P186" i="7"/>
  <c r="R186" i="7"/>
  <c r="P187" i="7"/>
  <c r="R187" i="7"/>
  <c r="P188" i="7"/>
  <c r="R188" i="7"/>
  <c r="P189" i="7"/>
  <c r="R189" i="7"/>
  <c r="P190" i="7"/>
  <c r="R190" i="7"/>
  <c r="P191" i="7"/>
  <c r="R191" i="7"/>
  <c r="P192" i="7"/>
  <c r="R192" i="7"/>
  <c r="P193" i="7"/>
  <c r="R193" i="7"/>
  <c r="P194" i="7"/>
  <c r="R194" i="7"/>
  <c r="P195" i="7"/>
  <c r="R195" i="7"/>
  <c r="P196" i="7"/>
  <c r="R196" i="7"/>
  <c r="P197" i="7"/>
  <c r="R197" i="7"/>
  <c r="P198" i="7"/>
  <c r="R198" i="7"/>
  <c r="P199" i="7"/>
  <c r="R199" i="7"/>
  <c r="P200" i="7"/>
  <c r="R200" i="7"/>
  <c r="P201" i="7"/>
  <c r="R201" i="7"/>
  <c r="P202" i="7"/>
  <c r="R202" i="7"/>
  <c r="P203" i="7"/>
  <c r="R203" i="7"/>
  <c r="P204" i="7"/>
  <c r="R204" i="7"/>
  <c r="P205" i="7"/>
  <c r="R205" i="7"/>
  <c r="P206" i="7"/>
  <c r="R206" i="7"/>
  <c r="P207" i="7"/>
  <c r="R207" i="7"/>
  <c r="P208" i="7"/>
  <c r="R208" i="7"/>
  <c r="P209" i="7"/>
  <c r="R209" i="7"/>
  <c r="P210" i="7"/>
  <c r="R210" i="7"/>
  <c r="P211" i="7"/>
  <c r="R211" i="7"/>
  <c r="P212" i="7"/>
  <c r="R212" i="7"/>
  <c r="P213" i="7"/>
  <c r="R213" i="7"/>
  <c r="P214" i="7"/>
  <c r="R214" i="7"/>
  <c r="P215" i="7"/>
  <c r="R215" i="7"/>
  <c r="P216" i="7"/>
  <c r="R216" i="7"/>
  <c r="P217" i="7"/>
  <c r="R217" i="7"/>
  <c r="P218" i="7"/>
  <c r="R218" i="7"/>
  <c r="P219" i="7"/>
  <c r="R219" i="7"/>
  <c r="P220" i="7"/>
  <c r="R220" i="7"/>
  <c r="P221" i="7"/>
  <c r="R221" i="7"/>
  <c r="P222" i="7"/>
  <c r="R222" i="7"/>
  <c r="P223" i="7"/>
  <c r="R223" i="7"/>
  <c r="P224" i="7"/>
  <c r="R224" i="7"/>
  <c r="P225" i="7"/>
  <c r="R225" i="7"/>
  <c r="P226" i="7"/>
  <c r="R226" i="7"/>
  <c r="P227" i="7"/>
  <c r="R227" i="7"/>
  <c r="P228" i="7"/>
  <c r="R228" i="7"/>
  <c r="P229" i="7"/>
  <c r="R229" i="7"/>
  <c r="P230" i="7"/>
  <c r="R230" i="7"/>
  <c r="P231" i="7"/>
  <c r="R231" i="7"/>
  <c r="P232" i="7"/>
  <c r="R232" i="7"/>
  <c r="P233" i="7"/>
  <c r="R233" i="7"/>
  <c r="P234" i="7"/>
  <c r="R234" i="7"/>
  <c r="P235" i="7"/>
  <c r="R235" i="7"/>
  <c r="P236" i="7"/>
  <c r="R236" i="7"/>
  <c r="P237" i="7"/>
  <c r="R237" i="7"/>
  <c r="P238" i="7"/>
  <c r="R238" i="7"/>
  <c r="P239" i="7"/>
  <c r="R239" i="7"/>
  <c r="P240" i="7"/>
  <c r="R240" i="7"/>
  <c r="P241" i="7"/>
  <c r="R241" i="7"/>
  <c r="P242" i="7"/>
  <c r="R242" i="7"/>
  <c r="P243" i="7"/>
  <c r="R243" i="7"/>
  <c r="P244" i="7"/>
  <c r="R244" i="7"/>
  <c r="P245" i="7"/>
  <c r="R245" i="7"/>
  <c r="P246" i="7"/>
  <c r="R246" i="7"/>
  <c r="P247" i="7"/>
  <c r="R247" i="7"/>
  <c r="P248" i="7"/>
  <c r="R248" i="7"/>
  <c r="P249" i="7"/>
  <c r="R249" i="7"/>
  <c r="P250" i="7"/>
  <c r="R250" i="7"/>
  <c r="P251" i="7"/>
  <c r="R251" i="7"/>
  <c r="P252" i="7"/>
  <c r="R252" i="7"/>
  <c r="P253" i="7"/>
  <c r="R253" i="7"/>
  <c r="P254" i="7"/>
  <c r="R254" i="7"/>
  <c r="P255" i="7"/>
  <c r="R255" i="7"/>
  <c r="P256" i="7"/>
  <c r="R256" i="7"/>
  <c r="P257" i="7"/>
  <c r="R257" i="7"/>
  <c r="P258" i="7"/>
  <c r="R258" i="7"/>
  <c r="P259" i="7"/>
  <c r="R259" i="7"/>
  <c r="P260" i="7"/>
  <c r="R260" i="7"/>
  <c r="P261" i="7"/>
  <c r="R261" i="7"/>
  <c r="P262" i="7"/>
  <c r="R262" i="7"/>
  <c r="P263" i="7"/>
  <c r="R263" i="7"/>
  <c r="P264" i="7"/>
  <c r="R264" i="7"/>
  <c r="P265" i="7"/>
  <c r="R265" i="7"/>
  <c r="P266" i="7"/>
  <c r="R266" i="7"/>
  <c r="P267" i="7"/>
  <c r="R267" i="7"/>
  <c r="P268" i="7"/>
  <c r="R268" i="7"/>
  <c r="P269" i="7"/>
  <c r="R269" i="7"/>
  <c r="P270" i="7"/>
  <c r="R270" i="7"/>
  <c r="P271" i="7"/>
  <c r="R271" i="7"/>
  <c r="P272" i="7"/>
  <c r="R272" i="7"/>
  <c r="P273" i="7"/>
  <c r="R273" i="7"/>
  <c r="P274" i="7"/>
  <c r="R274" i="7"/>
  <c r="P275" i="7"/>
  <c r="R275" i="7"/>
  <c r="P276" i="7"/>
  <c r="R276" i="7"/>
  <c r="P277" i="7"/>
  <c r="R277" i="7"/>
  <c r="P278" i="7"/>
  <c r="R278" i="7"/>
  <c r="P279" i="7"/>
  <c r="R279" i="7"/>
  <c r="P280" i="7"/>
  <c r="R280" i="7"/>
  <c r="P281" i="7"/>
  <c r="R281" i="7"/>
  <c r="P282" i="7"/>
  <c r="R282" i="7"/>
  <c r="P283" i="7"/>
  <c r="R283" i="7"/>
  <c r="P284" i="7"/>
  <c r="R284" i="7"/>
  <c r="P285" i="7"/>
  <c r="R285" i="7"/>
  <c r="P286" i="7"/>
  <c r="R286" i="7"/>
  <c r="P287" i="7"/>
  <c r="R287" i="7"/>
  <c r="P288" i="7"/>
  <c r="R288" i="7"/>
  <c r="P289" i="7"/>
  <c r="R289" i="7"/>
  <c r="P290" i="7"/>
  <c r="R290" i="7"/>
  <c r="P291" i="7"/>
  <c r="R291" i="7"/>
  <c r="P292" i="7"/>
  <c r="R292" i="7"/>
  <c r="P293" i="7"/>
  <c r="R293" i="7"/>
  <c r="P294" i="7"/>
  <c r="R294" i="7"/>
  <c r="P295" i="7"/>
  <c r="R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Q477" i="7"/>
  <c r="P478" i="7"/>
  <c r="Q478" i="7"/>
  <c r="P479" i="7"/>
  <c r="Q479" i="7"/>
  <c r="P480" i="7"/>
  <c r="Q480" i="7"/>
  <c r="P481" i="7"/>
  <c r="Q481" i="7"/>
  <c r="P482" i="7"/>
  <c r="Q482" i="7"/>
  <c r="P483" i="7"/>
  <c r="Q483" i="7"/>
  <c r="P484" i="7"/>
  <c r="Q484" i="7"/>
  <c r="P485" i="7"/>
  <c r="Q485" i="7"/>
  <c r="P486" i="7"/>
  <c r="Q486" i="7"/>
  <c r="P487" i="7"/>
  <c r="Q487" i="7"/>
  <c r="P488" i="7"/>
  <c r="Q488" i="7"/>
  <c r="P489" i="7"/>
  <c r="Q489" i="7"/>
  <c r="P490" i="7"/>
  <c r="Q490" i="7"/>
  <c r="P491" i="7"/>
  <c r="Q491" i="7"/>
  <c r="R491" i="7"/>
  <c r="P492" i="7"/>
  <c r="Q492" i="7"/>
  <c r="R492" i="7"/>
  <c r="P493" i="7"/>
  <c r="Q493" i="7"/>
  <c r="R493" i="7"/>
  <c r="P494" i="7"/>
  <c r="Q494" i="7"/>
  <c r="R494" i="7"/>
  <c r="P495" i="7"/>
  <c r="Q495" i="7"/>
  <c r="R495" i="7"/>
  <c r="P496" i="7"/>
  <c r="Q496" i="7"/>
  <c r="R496" i="7"/>
  <c r="P497" i="7"/>
  <c r="Q497" i="7"/>
  <c r="R497" i="7"/>
  <c r="P498" i="7"/>
  <c r="Q498" i="7"/>
  <c r="R498" i="7"/>
  <c r="P499" i="7"/>
  <c r="Q499" i="7"/>
  <c r="R499" i="7"/>
  <c r="P500" i="7"/>
  <c r="Q500" i="7"/>
  <c r="R500" i="7"/>
  <c r="P501" i="7"/>
  <c r="Q501" i="7"/>
  <c r="R501" i="7"/>
  <c r="P502" i="7"/>
  <c r="Q502" i="7"/>
  <c r="R502" i="7"/>
  <c r="P503" i="7"/>
  <c r="Q503" i="7"/>
  <c r="R503" i="7"/>
  <c r="P504" i="7"/>
  <c r="Q504" i="7"/>
  <c r="R504" i="7"/>
  <c r="P505" i="7"/>
  <c r="Q505" i="7"/>
  <c r="R505" i="7"/>
  <c r="P506" i="7"/>
  <c r="Q506" i="7"/>
  <c r="R506" i="7"/>
  <c r="P507" i="7"/>
  <c r="Q507" i="7"/>
  <c r="R507" i="7"/>
  <c r="P508" i="7"/>
  <c r="Q508" i="7"/>
  <c r="R508" i="7"/>
  <c r="P509" i="7"/>
  <c r="Q509" i="7"/>
  <c r="R509" i="7"/>
  <c r="P510" i="7"/>
  <c r="Q510" i="7"/>
  <c r="R510" i="7"/>
  <c r="P511" i="7"/>
  <c r="Q511" i="7"/>
  <c r="R511" i="7"/>
  <c r="P512" i="7"/>
  <c r="Q512" i="7"/>
  <c r="R512" i="7"/>
  <c r="P513" i="7"/>
  <c r="Q513" i="7"/>
  <c r="R513" i="7"/>
  <c r="P514" i="7"/>
  <c r="Q514" i="7"/>
  <c r="R514" i="7"/>
  <c r="P515" i="7"/>
  <c r="Q515" i="7"/>
  <c r="R515" i="7"/>
  <c r="P516" i="7"/>
  <c r="Q516" i="7"/>
  <c r="R516" i="7"/>
  <c r="P517" i="7"/>
  <c r="Q517" i="7"/>
  <c r="R517" i="7"/>
  <c r="P518" i="7"/>
  <c r="Q518" i="7"/>
  <c r="R518" i="7"/>
  <c r="P519" i="7"/>
  <c r="Q519" i="7"/>
  <c r="R519" i="7"/>
  <c r="P520" i="7"/>
  <c r="Q520" i="7"/>
  <c r="R520" i="7"/>
  <c r="P521" i="7"/>
  <c r="Q521" i="7"/>
  <c r="R521" i="7"/>
  <c r="P522" i="7"/>
  <c r="Q522" i="7"/>
  <c r="R522" i="7"/>
  <c r="P523" i="7"/>
  <c r="Q523" i="7"/>
  <c r="R523" i="7"/>
  <c r="P524" i="7"/>
  <c r="Q524" i="7"/>
  <c r="R524" i="7"/>
  <c r="P525" i="7"/>
  <c r="Q525" i="7"/>
  <c r="R525" i="7"/>
  <c r="P526" i="7"/>
  <c r="Q526" i="7"/>
  <c r="R526" i="7"/>
  <c r="P527" i="7"/>
  <c r="Q527" i="7"/>
  <c r="R527" i="7"/>
  <c r="P528" i="7"/>
  <c r="Q528" i="7"/>
  <c r="R528" i="7"/>
  <c r="P529" i="7"/>
  <c r="Q529" i="7"/>
  <c r="R529" i="7"/>
  <c r="P530" i="7"/>
  <c r="Q530" i="7"/>
  <c r="R530" i="7"/>
  <c r="P531" i="7"/>
  <c r="Q531" i="7"/>
  <c r="R531" i="7"/>
  <c r="P532" i="7"/>
  <c r="Q532" i="7"/>
  <c r="R532" i="7"/>
  <c r="P533" i="7"/>
  <c r="Q533" i="7"/>
  <c r="R533" i="7"/>
  <c r="P534" i="7"/>
  <c r="Q534" i="7"/>
  <c r="R534" i="7"/>
  <c r="P535" i="7"/>
  <c r="Q535" i="7"/>
  <c r="R535" i="7"/>
  <c r="P536" i="7"/>
  <c r="Q536" i="7"/>
  <c r="R536" i="7"/>
  <c r="P537" i="7"/>
  <c r="Q537" i="7"/>
  <c r="R537" i="7"/>
  <c r="P538" i="7"/>
  <c r="Q538" i="7"/>
  <c r="R538" i="7"/>
  <c r="P539" i="7"/>
  <c r="Q539" i="7"/>
  <c r="R539" i="7"/>
  <c r="P540" i="7"/>
  <c r="Q540" i="7"/>
  <c r="R540" i="7"/>
  <c r="P541" i="7"/>
  <c r="Q541" i="7"/>
  <c r="R541" i="7"/>
  <c r="P542" i="7"/>
  <c r="Q542" i="7"/>
  <c r="R542" i="7"/>
  <c r="P543" i="7"/>
  <c r="Q543" i="7"/>
  <c r="R543" i="7"/>
  <c r="P544" i="7"/>
  <c r="Q544" i="7"/>
  <c r="R544" i="7"/>
  <c r="P545" i="7"/>
  <c r="Q545" i="7"/>
  <c r="R545" i="7"/>
  <c r="P546" i="7"/>
  <c r="Q546" i="7"/>
  <c r="R546" i="7"/>
  <c r="P547" i="7"/>
  <c r="Q547" i="7"/>
  <c r="R547" i="7"/>
  <c r="P548" i="7"/>
  <c r="Q548" i="7"/>
  <c r="R548" i="7"/>
  <c r="P549" i="7"/>
  <c r="Q549" i="7"/>
  <c r="R549" i="7"/>
  <c r="P550" i="7"/>
  <c r="Q550" i="7"/>
  <c r="R550" i="7"/>
  <c r="P551" i="7"/>
  <c r="Q551" i="7"/>
  <c r="R551" i="7"/>
  <c r="P552" i="7"/>
  <c r="Q552" i="7"/>
  <c r="R552" i="7"/>
  <c r="P553" i="7"/>
  <c r="Q553" i="7"/>
  <c r="R553" i="7"/>
  <c r="P554" i="7"/>
  <c r="Q554" i="7"/>
  <c r="R554" i="7"/>
  <c r="P555" i="7"/>
  <c r="Q555" i="7"/>
  <c r="R555" i="7"/>
  <c r="P556" i="7"/>
  <c r="Q556" i="7"/>
  <c r="R556" i="7"/>
  <c r="P557" i="7"/>
  <c r="Q557" i="7"/>
  <c r="R557" i="7"/>
  <c r="P558" i="7"/>
  <c r="Q558" i="7"/>
  <c r="R558" i="7"/>
  <c r="P559" i="7"/>
  <c r="Q559" i="7"/>
  <c r="R559" i="7"/>
  <c r="P560" i="7"/>
  <c r="Q560" i="7"/>
  <c r="R560" i="7"/>
  <c r="P561" i="7"/>
  <c r="Q561" i="7"/>
  <c r="R561" i="7"/>
  <c r="S561" i="7"/>
  <c r="P562" i="7"/>
  <c r="Q562" i="7"/>
  <c r="R562" i="7"/>
  <c r="S562" i="7"/>
  <c r="P563" i="7"/>
  <c r="Q563" i="7"/>
  <c r="R563" i="7"/>
  <c r="S563" i="7"/>
  <c r="P564" i="7"/>
  <c r="Q564" i="7"/>
  <c r="R564" i="7"/>
  <c r="S564" i="7"/>
  <c r="P565" i="7"/>
  <c r="Q565" i="7"/>
  <c r="R565" i="7"/>
  <c r="S565" i="7"/>
  <c r="P566" i="7"/>
  <c r="Q566" i="7"/>
  <c r="R566" i="7"/>
  <c r="S566" i="7"/>
  <c r="P567" i="7"/>
  <c r="Q567" i="7"/>
  <c r="R567" i="7"/>
  <c r="S567" i="7"/>
  <c r="P568" i="7"/>
  <c r="Q568" i="7"/>
  <c r="R568" i="7"/>
  <c r="S568" i="7"/>
  <c r="P569" i="7"/>
  <c r="Q569" i="7"/>
  <c r="R569" i="7"/>
  <c r="S569" i="7"/>
  <c r="P570" i="7"/>
  <c r="Q570" i="7"/>
  <c r="R570" i="7"/>
  <c r="S570" i="7"/>
  <c r="P571" i="7"/>
  <c r="Q571" i="7"/>
  <c r="R571" i="7"/>
  <c r="S571" i="7"/>
  <c r="P572" i="7"/>
  <c r="Q572" i="7"/>
  <c r="R572" i="7"/>
  <c r="S572" i="7"/>
  <c r="P573" i="7"/>
  <c r="Q573" i="7"/>
  <c r="R573" i="7"/>
  <c r="S573" i="7"/>
  <c r="P574" i="7"/>
  <c r="Q574" i="7"/>
  <c r="R574" i="7"/>
  <c r="S574" i="7"/>
  <c r="P575" i="7"/>
  <c r="Q575" i="7"/>
  <c r="R575" i="7"/>
  <c r="S575" i="7"/>
  <c r="P576" i="7"/>
  <c r="Q576" i="7"/>
  <c r="R576" i="7"/>
  <c r="S576" i="7"/>
  <c r="P577" i="7"/>
  <c r="Q577" i="7"/>
  <c r="R577" i="7"/>
  <c r="S577" i="7"/>
  <c r="P578" i="7"/>
  <c r="Q578" i="7"/>
  <c r="R578" i="7"/>
  <c r="S578" i="7"/>
  <c r="P579" i="7"/>
  <c r="Q579" i="7"/>
  <c r="R579" i="7"/>
  <c r="S579" i="7"/>
  <c r="P580" i="7"/>
  <c r="Q580" i="7"/>
  <c r="R580" i="7"/>
  <c r="S580" i="7"/>
  <c r="P581" i="7"/>
  <c r="Q581" i="7"/>
  <c r="R581" i="7"/>
  <c r="S581" i="7"/>
  <c r="P582" i="7"/>
  <c r="Q582" i="7"/>
  <c r="R582" i="7"/>
  <c r="S582" i="7"/>
  <c r="P583" i="7"/>
  <c r="Q583" i="7"/>
  <c r="R583" i="7"/>
  <c r="S583" i="7"/>
  <c r="P584" i="7"/>
  <c r="Q584" i="7"/>
  <c r="R584" i="7"/>
  <c r="S584" i="7"/>
  <c r="P585" i="7"/>
  <c r="Q585" i="7"/>
  <c r="R585" i="7"/>
  <c r="S585" i="7"/>
  <c r="P586" i="7"/>
  <c r="Q586" i="7"/>
  <c r="R586" i="7"/>
  <c r="S586" i="7"/>
  <c r="P587" i="7"/>
  <c r="Q587" i="7"/>
  <c r="R587" i="7"/>
  <c r="S587" i="7"/>
  <c r="P588" i="7"/>
  <c r="Q588" i="7"/>
  <c r="R588" i="7"/>
  <c r="S588" i="7"/>
  <c r="P589" i="7"/>
  <c r="Q589" i="7"/>
  <c r="R589" i="7"/>
  <c r="S589" i="7"/>
  <c r="P590" i="7"/>
  <c r="Q590" i="7"/>
  <c r="R590" i="7"/>
  <c r="S590" i="7"/>
  <c r="P591" i="7"/>
  <c r="Q591" i="7"/>
  <c r="R591" i="7"/>
  <c r="S591" i="7"/>
  <c r="P592" i="7"/>
  <c r="Q592" i="7"/>
  <c r="R592" i="7"/>
  <c r="S592" i="7"/>
  <c r="P593" i="7"/>
  <c r="Q593" i="7"/>
  <c r="R593" i="7"/>
  <c r="S593" i="7"/>
  <c r="P594" i="7"/>
  <c r="Q594" i="7"/>
  <c r="R594" i="7"/>
  <c r="S594" i="7"/>
  <c r="P595" i="7"/>
  <c r="Q595" i="7"/>
  <c r="R595" i="7"/>
  <c r="S595" i="7"/>
  <c r="P596" i="7"/>
  <c r="Q596" i="7"/>
  <c r="R596" i="7"/>
  <c r="S596" i="7"/>
  <c r="P597" i="7"/>
  <c r="Q597" i="7"/>
  <c r="R597" i="7"/>
  <c r="S597" i="7"/>
  <c r="P598" i="7"/>
  <c r="Q598" i="7"/>
  <c r="R598" i="7"/>
  <c r="S598" i="7"/>
  <c r="P599" i="7"/>
  <c r="Q599" i="7"/>
  <c r="R599" i="7"/>
  <c r="S599" i="7"/>
  <c r="P600" i="7"/>
  <c r="Q600" i="7"/>
  <c r="R600" i="7"/>
  <c r="S600" i="7"/>
  <c r="P601" i="7"/>
  <c r="Q601" i="7"/>
  <c r="R601" i="7"/>
  <c r="S601" i="7"/>
  <c r="P602" i="7"/>
  <c r="Q602" i="7"/>
  <c r="R602" i="7"/>
  <c r="S602" i="7"/>
  <c r="P603" i="7"/>
  <c r="Q603" i="7"/>
  <c r="R603" i="7"/>
  <c r="S603" i="7"/>
  <c r="P604" i="7"/>
  <c r="Q604" i="7"/>
  <c r="R604" i="7"/>
  <c r="S604" i="7"/>
  <c r="P605" i="7"/>
  <c r="Q605" i="7"/>
  <c r="R605" i="7"/>
  <c r="S605" i="7"/>
  <c r="P606" i="7"/>
  <c r="Q606" i="7"/>
  <c r="R606" i="7"/>
  <c r="S606" i="7"/>
  <c r="P607" i="7"/>
  <c r="Q607" i="7"/>
  <c r="R607" i="7"/>
  <c r="S607" i="7"/>
  <c r="P608" i="7"/>
  <c r="Q608" i="7"/>
  <c r="R608" i="7"/>
  <c r="S608" i="7"/>
  <c r="P609" i="7"/>
  <c r="Q609" i="7"/>
  <c r="R609" i="7"/>
  <c r="S609" i="7"/>
  <c r="P610" i="7"/>
  <c r="Q610" i="7"/>
  <c r="R610" i="7"/>
  <c r="S610" i="7"/>
  <c r="P611" i="7"/>
  <c r="Q611" i="7"/>
  <c r="R611" i="7"/>
  <c r="S611" i="7"/>
  <c r="P612" i="7"/>
  <c r="Q612" i="7"/>
  <c r="R612" i="7"/>
  <c r="S612" i="7"/>
  <c r="P613" i="7"/>
  <c r="Q613" i="7"/>
  <c r="R613" i="7"/>
  <c r="S613" i="7"/>
  <c r="P614" i="7"/>
  <c r="Q614" i="7"/>
  <c r="R614" i="7"/>
  <c r="S614" i="7"/>
  <c r="P615" i="7"/>
  <c r="Q615" i="7"/>
  <c r="R615" i="7"/>
  <c r="S615" i="7"/>
  <c r="P616" i="7"/>
  <c r="Q616" i="7"/>
  <c r="R616" i="7"/>
  <c r="S616" i="7"/>
  <c r="P617" i="7"/>
  <c r="Q617" i="7"/>
  <c r="R617" i="7"/>
  <c r="S617" i="7"/>
  <c r="P618" i="7"/>
  <c r="Q618" i="7"/>
  <c r="R618" i="7"/>
  <c r="S618" i="7"/>
  <c r="P619" i="7"/>
  <c r="Q619" i="7"/>
  <c r="R619" i="7"/>
  <c r="S619" i="7"/>
  <c r="P620" i="7"/>
  <c r="Q620" i="7"/>
  <c r="R620" i="7"/>
  <c r="S620" i="7"/>
  <c r="P621" i="7"/>
  <c r="Q621" i="7"/>
  <c r="R621" i="7"/>
  <c r="S621" i="7"/>
  <c r="P622" i="7"/>
  <c r="Q622" i="7"/>
  <c r="R622" i="7"/>
  <c r="S622" i="7"/>
  <c r="P623" i="7"/>
  <c r="Q623" i="7"/>
  <c r="R623" i="7"/>
  <c r="S623" i="7"/>
  <c r="P624" i="7"/>
  <c r="Q624" i="7"/>
  <c r="R624" i="7"/>
  <c r="S624" i="7"/>
  <c r="P625" i="7"/>
  <c r="Q625" i="7"/>
  <c r="R625" i="7"/>
  <c r="S625" i="7"/>
  <c r="P626" i="7"/>
  <c r="Q626" i="7"/>
  <c r="R626" i="7"/>
  <c r="S626" i="7"/>
  <c r="P627" i="7"/>
  <c r="Q627" i="7"/>
  <c r="R627" i="7"/>
  <c r="S627" i="7"/>
  <c r="P628" i="7"/>
  <c r="Q628" i="7"/>
  <c r="R628" i="7"/>
  <c r="S628" i="7"/>
  <c r="P629" i="7"/>
  <c r="Q629" i="7"/>
  <c r="R629" i="7"/>
  <c r="S629" i="7"/>
  <c r="P630" i="7"/>
  <c r="Q630" i="7"/>
  <c r="R630" i="7"/>
  <c r="S630" i="7"/>
  <c r="P631" i="7"/>
  <c r="Q631" i="7"/>
  <c r="R631" i="7"/>
  <c r="S631" i="7"/>
  <c r="P632" i="7"/>
  <c r="Q632" i="7"/>
  <c r="R632" i="7"/>
  <c r="S632" i="7"/>
  <c r="P633" i="7"/>
  <c r="Q633" i="7"/>
  <c r="R633" i="7"/>
  <c r="S633" i="7"/>
  <c r="P634" i="7"/>
  <c r="Q634" i="7"/>
  <c r="R634" i="7"/>
  <c r="S634" i="7"/>
  <c r="P635" i="7"/>
  <c r="Q635" i="7"/>
  <c r="R635" i="7"/>
  <c r="S635" i="7"/>
  <c r="P636" i="7"/>
  <c r="Q636" i="7"/>
  <c r="R636" i="7"/>
  <c r="S636" i="7"/>
  <c r="P637" i="7"/>
  <c r="Q637" i="7"/>
  <c r="R637" i="7"/>
  <c r="S637" i="7"/>
  <c r="P638" i="7"/>
  <c r="Q638" i="7"/>
  <c r="R638" i="7"/>
  <c r="S638" i="7"/>
  <c r="P639" i="7"/>
  <c r="Q639" i="7"/>
  <c r="R639" i="7"/>
  <c r="S639" i="7"/>
  <c r="P640" i="7"/>
  <c r="Q640" i="7"/>
  <c r="R640" i="7"/>
  <c r="S640" i="7"/>
  <c r="P641" i="7"/>
  <c r="Q641" i="7"/>
  <c r="R641" i="7"/>
  <c r="S641" i="7"/>
  <c r="P642" i="7"/>
  <c r="Q642" i="7"/>
  <c r="R642" i="7"/>
  <c r="S642" i="7"/>
  <c r="P643" i="7"/>
  <c r="Q643" i="7"/>
  <c r="R643" i="7"/>
  <c r="S643" i="7"/>
  <c r="P644" i="7"/>
  <c r="Q644" i="7"/>
  <c r="R644" i="7"/>
  <c r="S644" i="7"/>
  <c r="P645" i="7"/>
  <c r="Q645" i="7"/>
  <c r="R645" i="7"/>
  <c r="S645" i="7"/>
  <c r="P646" i="7"/>
  <c r="Q646" i="7"/>
  <c r="R646" i="7"/>
  <c r="S646" i="7"/>
  <c r="P647" i="7"/>
  <c r="Q647" i="7"/>
  <c r="R647" i="7"/>
  <c r="S647" i="7"/>
  <c r="P648" i="7"/>
  <c r="Q648" i="7"/>
  <c r="R648" i="7"/>
  <c r="S648" i="7"/>
  <c r="P649" i="7"/>
  <c r="Q649" i="7"/>
  <c r="R649" i="7"/>
  <c r="S649" i="7"/>
  <c r="P650" i="7"/>
  <c r="Q650" i="7"/>
  <c r="R650" i="7"/>
  <c r="S650" i="7"/>
  <c r="P651" i="7"/>
  <c r="Q651" i="7"/>
  <c r="R651" i="7"/>
  <c r="S651" i="7"/>
  <c r="P652" i="7"/>
  <c r="Q652" i="7"/>
  <c r="R652" i="7"/>
  <c r="S652" i="7"/>
  <c r="P653" i="7"/>
  <c r="Q653" i="7"/>
  <c r="R653" i="7"/>
  <c r="S653" i="7"/>
  <c r="P654" i="7"/>
  <c r="Q654" i="7"/>
  <c r="R654" i="7"/>
  <c r="S654" i="7"/>
  <c r="P655" i="7"/>
  <c r="Q655" i="7"/>
  <c r="R655" i="7"/>
  <c r="S655" i="7"/>
  <c r="P656" i="7"/>
  <c r="Q656" i="7"/>
  <c r="R656" i="7"/>
  <c r="S656" i="7"/>
  <c r="P657" i="7"/>
  <c r="Q657" i="7"/>
  <c r="R657" i="7"/>
  <c r="S657" i="7"/>
  <c r="P658" i="7"/>
  <c r="Q658" i="7"/>
  <c r="R658" i="7"/>
  <c r="S658" i="7"/>
  <c r="P659" i="7"/>
  <c r="Q659" i="7"/>
  <c r="R659" i="7"/>
  <c r="S659" i="7"/>
  <c r="P660" i="7"/>
  <c r="Q660" i="7"/>
  <c r="R660" i="7"/>
  <c r="S660" i="7"/>
  <c r="P661" i="7"/>
  <c r="Q661" i="7"/>
  <c r="R661" i="7"/>
  <c r="S661" i="7"/>
  <c r="P662" i="7"/>
  <c r="Q662" i="7"/>
  <c r="R662" i="7"/>
  <c r="S662" i="7"/>
  <c r="P663" i="7"/>
  <c r="Q663" i="7"/>
  <c r="R663" i="7"/>
  <c r="S663" i="7"/>
  <c r="P664" i="7"/>
  <c r="Q664" i="7"/>
  <c r="R664" i="7"/>
  <c r="S664" i="7"/>
  <c r="P665" i="7"/>
  <c r="Q665" i="7"/>
  <c r="R665" i="7"/>
  <c r="S665" i="7"/>
  <c r="P666" i="7"/>
  <c r="Q666" i="7"/>
  <c r="R666" i="7"/>
  <c r="S666" i="7"/>
  <c r="P667" i="7"/>
  <c r="Q667" i="7"/>
  <c r="R667" i="7"/>
  <c r="S667" i="7"/>
  <c r="P668" i="7"/>
  <c r="Q668" i="7"/>
  <c r="R668" i="7"/>
  <c r="S668" i="7"/>
  <c r="P669" i="7"/>
  <c r="Q669" i="7"/>
  <c r="R669" i="7"/>
  <c r="S669" i="7"/>
  <c r="P670" i="7"/>
  <c r="Q670" i="7"/>
  <c r="R670" i="7"/>
  <c r="S670" i="7"/>
  <c r="P671" i="7"/>
  <c r="Q671" i="7"/>
  <c r="R671" i="7"/>
  <c r="S671" i="7"/>
  <c r="P672" i="7"/>
  <c r="Q672" i="7"/>
  <c r="R672" i="7"/>
  <c r="S672" i="7"/>
  <c r="P673" i="7"/>
  <c r="Q673" i="7"/>
  <c r="R673" i="7"/>
  <c r="S673" i="7"/>
  <c r="P674" i="7"/>
  <c r="Q674" i="7"/>
  <c r="R674" i="7"/>
  <c r="S674" i="7"/>
  <c r="P675" i="7"/>
  <c r="Q675" i="7"/>
  <c r="R675" i="7"/>
  <c r="S675" i="7"/>
  <c r="P676" i="7"/>
  <c r="Q676" i="7"/>
  <c r="R676" i="7"/>
  <c r="S676" i="7"/>
  <c r="P677" i="7"/>
  <c r="Q677" i="7"/>
  <c r="R677" i="7"/>
  <c r="S677" i="7"/>
  <c r="P678" i="7"/>
  <c r="Q678" i="7"/>
  <c r="R678" i="7"/>
  <c r="S678" i="7"/>
  <c r="P679" i="7"/>
  <c r="Q679" i="7"/>
  <c r="R679" i="7"/>
  <c r="S679" i="7"/>
  <c r="P680" i="7"/>
  <c r="Q680" i="7"/>
  <c r="R680" i="7"/>
  <c r="S680" i="7"/>
  <c r="P681" i="7"/>
  <c r="Q681" i="7"/>
  <c r="R681" i="7"/>
  <c r="S681" i="7"/>
  <c r="P682" i="7"/>
  <c r="Q682" i="7"/>
  <c r="R682" i="7"/>
  <c r="S682" i="7"/>
  <c r="P683" i="7"/>
  <c r="Q683" i="7"/>
  <c r="R683" i="7"/>
  <c r="S683" i="7"/>
  <c r="P684" i="7"/>
  <c r="Q684" i="7"/>
  <c r="R684" i="7"/>
  <c r="S684" i="7"/>
  <c r="P685" i="7"/>
  <c r="Q685" i="7"/>
  <c r="R685" i="7"/>
  <c r="S685" i="7"/>
  <c r="P686" i="7"/>
  <c r="Q686" i="7"/>
  <c r="R686" i="7"/>
  <c r="S686" i="7"/>
  <c r="P687" i="7"/>
  <c r="Q687" i="7"/>
  <c r="R687" i="7"/>
  <c r="S687" i="7"/>
  <c r="P688" i="7"/>
  <c r="Q688" i="7"/>
  <c r="R688" i="7"/>
  <c r="S688" i="7"/>
  <c r="P689" i="7"/>
  <c r="Q689" i="7"/>
  <c r="R689" i="7"/>
  <c r="S689" i="7"/>
  <c r="P690" i="7"/>
  <c r="Q690" i="7"/>
  <c r="R690" i="7"/>
  <c r="S690" i="7"/>
  <c r="P691" i="7"/>
  <c r="Q691" i="7"/>
  <c r="R691" i="7"/>
  <c r="S691" i="7"/>
  <c r="P692" i="7"/>
  <c r="Q692" i="7"/>
  <c r="R692" i="7"/>
  <c r="S692" i="7"/>
  <c r="P693" i="7"/>
  <c r="Q693" i="7"/>
  <c r="R693" i="7"/>
  <c r="S693" i="7"/>
  <c r="P694" i="7"/>
  <c r="Q694" i="7"/>
  <c r="R694" i="7"/>
  <c r="S694" i="7"/>
  <c r="P695" i="7"/>
  <c r="Q695" i="7"/>
  <c r="R695" i="7"/>
  <c r="S695" i="7"/>
  <c r="P696" i="7"/>
  <c r="Q696" i="7"/>
  <c r="R696" i="7"/>
  <c r="S696" i="7"/>
  <c r="P697" i="7"/>
  <c r="Q697" i="7"/>
  <c r="R697" i="7"/>
  <c r="S697" i="7"/>
  <c r="P698" i="7"/>
  <c r="Q698" i="7"/>
  <c r="R698" i="7"/>
  <c r="S698" i="7"/>
  <c r="P699" i="7"/>
  <c r="Q699" i="7"/>
  <c r="R699" i="7"/>
  <c r="S699" i="7"/>
  <c r="P700" i="7"/>
  <c r="Q700" i="7"/>
  <c r="R700" i="7"/>
  <c r="S700" i="7"/>
  <c r="P701" i="7"/>
  <c r="Q701" i="7"/>
  <c r="R701" i="7"/>
  <c r="S701" i="7"/>
  <c r="P702" i="7"/>
  <c r="Q702" i="7"/>
  <c r="R702" i="7"/>
  <c r="S702" i="7"/>
  <c r="P703" i="7"/>
  <c r="Q703" i="7"/>
  <c r="R703" i="7"/>
  <c r="S703" i="7"/>
  <c r="P704" i="7"/>
  <c r="Q704" i="7"/>
  <c r="R704" i="7"/>
  <c r="S704" i="7"/>
  <c r="P705" i="7"/>
  <c r="Q705" i="7"/>
  <c r="R705" i="7"/>
  <c r="S705" i="7"/>
  <c r="P706" i="7"/>
  <c r="Q706" i="7"/>
  <c r="R706" i="7"/>
  <c r="S706" i="7"/>
  <c r="P707" i="7"/>
  <c r="Q707" i="7"/>
  <c r="R707" i="7"/>
  <c r="S707" i="7"/>
  <c r="P708" i="7"/>
  <c r="Q708" i="7"/>
  <c r="R708" i="7"/>
  <c r="S708" i="7"/>
  <c r="P709" i="7"/>
  <c r="Q709" i="7"/>
  <c r="R709" i="7"/>
  <c r="S709" i="7"/>
  <c r="P710" i="7"/>
  <c r="Q710" i="7"/>
  <c r="R710" i="7"/>
  <c r="S710" i="7"/>
  <c r="P711" i="7"/>
  <c r="Q711" i="7"/>
  <c r="R711" i="7"/>
  <c r="S711" i="7"/>
  <c r="P712" i="7"/>
  <c r="Q712" i="7"/>
  <c r="R712" i="7"/>
  <c r="S712" i="7"/>
  <c r="L35" i="7"/>
  <c r="M35" i="7"/>
  <c r="O35" i="7"/>
  <c r="L36" i="7"/>
  <c r="M36" i="7"/>
  <c r="O36" i="7"/>
  <c r="L37" i="7"/>
  <c r="M37" i="7"/>
  <c r="O37" i="7"/>
  <c r="L38" i="7"/>
  <c r="M38" i="7"/>
  <c r="O38" i="7"/>
  <c r="L39" i="7"/>
  <c r="M39" i="7"/>
  <c r="O39" i="7"/>
  <c r="L40" i="7"/>
  <c r="M40" i="7"/>
  <c r="O40" i="7"/>
  <c r="L41" i="7"/>
  <c r="M41" i="7"/>
  <c r="O41" i="7"/>
  <c r="L42" i="7"/>
  <c r="M42" i="7"/>
  <c r="O42" i="7"/>
  <c r="L43" i="7"/>
  <c r="M43" i="7"/>
  <c r="O43" i="7"/>
  <c r="L44" i="7"/>
  <c r="M44" i="7"/>
  <c r="O44" i="7"/>
  <c r="L45" i="7"/>
  <c r="M45" i="7"/>
  <c r="O45" i="7"/>
  <c r="L46" i="7"/>
  <c r="M46" i="7"/>
  <c r="O46" i="7"/>
  <c r="L47" i="7"/>
  <c r="M47" i="7"/>
  <c r="O47" i="7"/>
  <c r="L48" i="7"/>
  <c r="M48" i="7"/>
  <c r="O48" i="7"/>
  <c r="L49" i="7"/>
  <c r="M49" i="7"/>
  <c r="O49" i="7"/>
  <c r="L50" i="7"/>
  <c r="M50" i="7"/>
  <c r="O50" i="7"/>
  <c r="L51" i="7"/>
  <c r="M51" i="7"/>
  <c r="O51" i="7"/>
  <c r="L52" i="7"/>
  <c r="M52" i="7"/>
  <c r="O52" i="7"/>
  <c r="L53" i="7"/>
  <c r="M53" i="7"/>
  <c r="O53" i="7"/>
  <c r="L54" i="7"/>
  <c r="M54" i="7"/>
  <c r="O54" i="7"/>
  <c r="L55" i="7"/>
  <c r="M55" i="7"/>
  <c r="O55" i="7"/>
  <c r="L56" i="7"/>
  <c r="M56" i="7"/>
  <c r="O56" i="7"/>
  <c r="L57" i="7"/>
  <c r="M57" i="7"/>
  <c r="O57" i="7"/>
  <c r="L58" i="7"/>
  <c r="M58" i="7"/>
  <c r="O58" i="7"/>
  <c r="L59" i="7"/>
  <c r="M59" i="7"/>
  <c r="O59" i="7"/>
  <c r="L60" i="7"/>
  <c r="M60" i="7"/>
  <c r="O60" i="7"/>
  <c r="L61" i="7"/>
  <c r="M61" i="7"/>
  <c r="O61" i="7"/>
  <c r="L62" i="7"/>
  <c r="M62" i="7"/>
  <c r="O62" i="7"/>
  <c r="L63" i="7"/>
  <c r="M63" i="7"/>
  <c r="O63" i="7"/>
  <c r="L64" i="7"/>
  <c r="M64" i="7"/>
  <c r="O64" i="7"/>
  <c r="L65" i="7"/>
  <c r="M65" i="7"/>
  <c r="O65" i="7"/>
  <c r="L66" i="7"/>
  <c r="M66" i="7"/>
  <c r="O66" i="7"/>
  <c r="L67" i="7"/>
  <c r="M67" i="7"/>
  <c r="O67" i="7"/>
  <c r="L68" i="7"/>
  <c r="M68" i="7"/>
  <c r="O68" i="7"/>
  <c r="L69" i="7"/>
  <c r="M69" i="7"/>
  <c r="O69" i="7"/>
  <c r="L70" i="7"/>
  <c r="M70" i="7"/>
  <c r="O70" i="7"/>
  <c r="L71" i="7"/>
  <c r="M71" i="7"/>
  <c r="O71" i="7"/>
  <c r="L72" i="7"/>
  <c r="M72" i="7"/>
  <c r="O72" i="7"/>
  <c r="L73" i="7"/>
  <c r="M73" i="7"/>
  <c r="O73" i="7"/>
  <c r="L74" i="7"/>
  <c r="M74" i="7"/>
  <c r="O74" i="7"/>
  <c r="L75" i="7"/>
  <c r="M75" i="7"/>
  <c r="O75" i="7"/>
  <c r="L76" i="7"/>
  <c r="M76" i="7"/>
  <c r="O76" i="7"/>
  <c r="L77" i="7"/>
  <c r="M77" i="7"/>
  <c r="O77" i="7"/>
  <c r="L78" i="7"/>
  <c r="M78" i="7"/>
  <c r="O78" i="7"/>
  <c r="L79" i="7"/>
  <c r="M79" i="7"/>
  <c r="O79" i="7"/>
  <c r="L80" i="7"/>
  <c r="M80" i="7"/>
  <c r="O80" i="7"/>
  <c r="L81" i="7"/>
  <c r="M81" i="7"/>
  <c r="O81" i="7"/>
  <c r="L82" i="7"/>
  <c r="M82" i="7"/>
  <c r="O82" i="7"/>
  <c r="L83" i="7"/>
  <c r="M83" i="7"/>
  <c r="O83" i="7"/>
  <c r="L84" i="7"/>
  <c r="M84" i="7"/>
  <c r="O84" i="7"/>
  <c r="L85" i="7"/>
  <c r="M85" i="7"/>
  <c r="O85" i="7"/>
  <c r="L86" i="7"/>
  <c r="M86" i="7"/>
  <c r="O86" i="7"/>
  <c r="L87" i="7"/>
  <c r="M87" i="7"/>
  <c r="O87" i="7"/>
  <c r="L88" i="7"/>
  <c r="M88" i="7"/>
  <c r="O88" i="7"/>
  <c r="L89" i="7"/>
  <c r="M89" i="7"/>
  <c r="O89" i="7"/>
  <c r="L90" i="7"/>
  <c r="M90" i="7"/>
  <c r="O90" i="7"/>
  <c r="L91" i="7"/>
  <c r="M91" i="7"/>
  <c r="N91" i="7"/>
  <c r="O91" i="7"/>
  <c r="L92" i="7"/>
  <c r="M92" i="7"/>
  <c r="N92" i="7"/>
  <c r="O92" i="7"/>
  <c r="L93" i="7"/>
  <c r="M93" i="7"/>
  <c r="N93" i="7"/>
  <c r="O93" i="7"/>
  <c r="L94" i="7"/>
  <c r="M94" i="7"/>
  <c r="N94" i="7"/>
  <c r="O94" i="7"/>
  <c r="L95" i="7"/>
  <c r="M95" i="7"/>
  <c r="N95" i="7"/>
  <c r="O95" i="7"/>
  <c r="L96" i="7"/>
  <c r="M96" i="7"/>
  <c r="N96" i="7"/>
  <c r="O96" i="7"/>
  <c r="L97" i="7"/>
  <c r="M97" i="7"/>
  <c r="N97" i="7"/>
  <c r="O97" i="7"/>
  <c r="L98" i="7"/>
  <c r="M98" i="7"/>
  <c r="N98" i="7"/>
  <c r="O98" i="7"/>
  <c r="L99" i="7"/>
  <c r="M99" i="7"/>
  <c r="N99" i="7"/>
  <c r="O99" i="7"/>
  <c r="L100" i="7"/>
  <c r="M100" i="7"/>
  <c r="N100" i="7"/>
  <c r="O100" i="7"/>
  <c r="L101" i="7"/>
  <c r="M101" i="7"/>
  <c r="N101" i="7"/>
  <c r="O101" i="7"/>
  <c r="L102" i="7"/>
  <c r="M102" i="7"/>
  <c r="N102" i="7"/>
  <c r="O102" i="7"/>
  <c r="L103" i="7"/>
  <c r="M103" i="7"/>
  <c r="N103" i="7"/>
  <c r="O103" i="7"/>
  <c r="L104" i="7"/>
  <c r="M104" i="7"/>
  <c r="N104" i="7"/>
  <c r="O104" i="7"/>
  <c r="L105" i="7"/>
  <c r="M105" i="7"/>
  <c r="N105" i="7"/>
  <c r="O105" i="7"/>
  <c r="L106" i="7"/>
  <c r="M106" i="7"/>
  <c r="N106" i="7"/>
  <c r="O106" i="7"/>
  <c r="L107" i="7"/>
  <c r="M107" i="7"/>
  <c r="N107" i="7"/>
  <c r="O107" i="7"/>
  <c r="L108" i="7"/>
  <c r="M108" i="7"/>
  <c r="N108" i="7"/>
  <c r="O108" i="7"/>
  <c r="L109" i="7"/>
  <c r="M109" i="7"/>
  <c r="N109" i="7"/>
  <c r="O109" i="7"/>
  <c r="L110" i="7"/>
  <c r="M110" i="7"/>
  <c r="N110" i="7"/>
  <c r="O110" i="7"/>
  <c r="L111" i="7"/>
  <c r="M111" i="7"/>
  <c r="N111" i="7"/>
  <c r="O111" i="7"/>
  <c r="L112" i="7"/>
  <c r="M112" i="7"/>
  <c r="N112" i="7"/>
  <c r="O112" i="7"/>
  <c r="L113" i="7"/>
  <c r="M113" i="7"/>
  <c r="N113" i="7"/>
  <c r="O113" i="7"/>
  <c r="L114" i="7"/>
  <c r="M114" i="7"/>
  <c r="N114" i="7"/>
  <c r="O114" i="7"/>
  <c r="L115" i="7"/>
  <c r="M115" i="7"/>
  <c r="N115" i="7"/>
  <c r="O115" i="7"/>
  <c r="L116" i="7"/>
  <c r="M116" i="7"/>
  <c r="N116" i="7"/>
  <c r="O116" i="7"/>
  <c r="L117" i="7"/>
  <c r="M117" i="7"/>
  <c r="N117" i="7"/>
  <c r="O117" i="7"/>
  <c r="L118" i="7"/>
  <c r="M118" i="7"/>
  <c r="N118" i="7"/>
  <c r="O118" i="7"/>
  <c r="L119" i="7"/>
  <c r="M119" i="7"/>
  <c r="N119" i="7"/>
  <c r="O119" i="7"/>
  <c r="L120" i="7"/>
  <c r="M120" i="7"/>
  <c r="N120" i="7"/>
  <c r="O120" i="7"/>
  <c r="L121" i="7"/>
  <c r="M121" i="7"/>
  <c r="N121" i="7"/>
  <c r="O121" i="7"/>
  <c r="L122" i="7"/>
  <c r="M122" i="7"/>
  <c r="N122" i="7"/>
  <c r="O122" i="7"/>
  <c r="L123" i="7"/>
  <c r="M123" i="7"/>
  <c r="N123" i="7"/>
  <c r="O123" i="7"/>
  <c r="L124" i="7"/>
  <c r="M124" i="7"/>
  <c r="N124" i="7"/>
  <c r="O124" i="7"/>
  <c r="L125" i="7"/>
  <c r="M125" i="7"/>
  <c r="N125" i="7"/>
  <c r="O125" i="7"/>
  <c r="L126" i="7"/>
  <c r="M126" i="7"/>
  <c r="N126" i="7"/>
  <c r="O126" i="7"/>
  <c r="L127" i="7"/>
  <c r="M127" i="7"/>
  <c r="N127" i="7"/>
  <c r="O127" i="7"/>
  <c r="L128" i="7"/>
  <c r="M128" i="7"/>
  <c r="N128" i="7"/>
  <c r="O128" i="7"/>
  <c r="L129" i="7"/>
  <c r="M129" i="7"/>
  <c r="N129" i="7"/>
  <c r="O129" i="7"/>
  <c r="L130" i="7"/>
  <c r="M130" i="7"/>
  <c r="N130" i="7"/>
  <c r="O130" i="7"/>
  <c r="L131" i="7"/>
  <c r="M131" i="7"/>
  <c r="N131" i="7"/>
  <c r="O131" i="7"/>
  <c r="L132" i="7"/>
  <c r="M132" i="7"/>
  <c r="N132" i="7"/>
  <c r="O132" i="7"/>
  <c r="L133" i="7"/>
  <c r="M133" i="7"/>
  <c r="N133" i="7"/>
  <c r="O133" i="7"/>
  <c r="L134" i="7"/>
  <c r="M134" i="7"/>
  <c r="N134" i="7"/>
  <c r="O134" i="7"/>
  <c r="L135" i="7"/>
  <c r="M135" i="7"/>
  <c r="N135" i="7"/>
  <c r="O135" i="7"/>
  <c r="L136" i="7"/>
  <c r="M136" i="7"/>
  <c r="N136" i="7"/>
  <c r="O136" i="7"/>
  <c r="L137" i="7"/>
  <c r="M137" i="7"/>
  <c r="N137" i="7"/>
  <c r="O137" i="7"/>
  <c r="L138" i="7"/>
  <c r="M138" i="7"/>
  <c r="N138" i="7"/>
  <c r="O138" i="7"/>
  <c r="L139" i="7"/>
  <c r="M139" i="7"/>
  <c r="N139" i="7"/>
  <c r="O139" i="7"/>
  <c r="L140" i="7"/>
  <c r="M140" i="7"/>
  <c r="N140" i="7"/>
  <c r="O140" i="7"/>
  <c r="L141" i="7"/>
  <c r="M141" i="7"/>
  <c r="N141" i="7"/>
  <c r="O141" i="7"/>
  <c r="L142" i="7"/>
  <c r="M142" i="7"/>
  <c r="N142" i="7"/>
  <c r="O142" i="7"/>
  <c r="L143" i="7"/>
  <c r="M143" i="7"/>
  <c r="N143" i="7"/>
  <c r="O143" i="7"/>
  <c r="L144" i="7"/>
  <c r="M144" i="7"/>
  <c r="N144" i="7"/>
  <c r="O144" i="7"/>
  <c r="L145" i="7"/>
  <c r="M145" i="7"/>
  <c r="N145" i="7"/>
  <c r="O145" i="7"/>
  <c r="L146" i="7"/>
  <c r="M146" i="7"/>
  <c r="N146" i="7"/>
  <c r="O146" i="7"/>
  <c r="L147" i="7"/>
  <c r="M147" i="7"/>
  <c r="N147" i="7"/>
  <c r="O147" i="7"/>
  <c r="L148" i="7"/>
  <c r="M148" i="7"/>
  <c r="N148" i="7"/>
  <c r="O148" i="7"/>
  <c r="L149" i="7"/>
  <c r="M149" i="7"/>
  <c r="N149" i="7"/>
  <c r="O149" i="7"/>
  <c r="L150" i="7"/>
  <c r="M150" i="7"/>
  <c r="N150" i="7"/>
  <c r="O150" i="7"/>
  <c r="L151" i="7"/>
  <c r="M151" i="7"/>
  <c r="N151" i="7"/>
  <c r="O151" i="7"/>
  <c r="L152" i="7"/>
  <c r="M152" i="7"/>
  <c r="N152" i="7"/>
  <c r="O152" i="7"/>
  <c r="L153" i="7"/>
  <c r="M153" i="7"/>
  <c r="N153" i="7"/>
  <c r="O153" i="7"/>
  <c r="L154" i="7"/>
  <c r="M154" i="7"/>
  <c r="N154" i="7"/>
  <c r="O154" i="7"/>
  <c r="L155" i="7"/>
  <c r="M155" i="7"/>
  <c r="N155" i="7"/>
  <c r="O155" i="7"/>
  <c r="L156" i="7"/>
  <c r="M156" i="7"/>
  <c r="N156" i="7"/>
  <c r="O156" i="7"/>
  <c r="L157" i="7"/>
  <c r="M157" i="7"/>
  <c r="N157" i="7"/>
  <c r="O157" i="7"/>
  <c r="L158" i="7"/>
  <c r="M158" i="7"/>
  <c r="N158" i="7"/>
  <c r="O158" i="7"/>
  <c r="L159" i="7"/>
  <c r="M159" i="7"/>
  <c r="N159" i="7"/>
  <c r="O159" i="7"/>
  <c r="L160" i="7"/>
  <c r="M160" i="7"/>
  <c r="N160" i="7"/>
  <c r="O160" i="7"/>
  <c r="L161" i="7"/>
  <c r="M161" i="7"/>
  <c r="N161" i="7"/>
  <c r="O161" i="7"/>
  <c r="L162" i="7"/>
  <c r="M162" i="7"/>
  <c r="N162" i="7"/>
  <c r="O162" i="7"/>
  <c r="L163" i="7"/>
  <c r="M163" i="7"/>
  <c r="N163" i="7"/>
  <c r="O163" i="7"/>
  <c r="L164" i="7"/>
  <c r="M164" i="7"/>
  <c r="N164" i="7"/>
  <c r="O164" i="7"/>
  <c r="L165" i="7"/>
  <c r="M165" i="7"/>
  <c r="N165" i="7"/>
  <c r="O165" i="7"/>
  <c r="L166" i="7"/>
  <c r="M166" i="7"/>
  <c r="N166" i="7"/>
  <c r="O166" i="7"/>
  <c r="L167" i="7"/>
  <c r="M167" i="7"/>
  <c r="N167" i="7"/>
  <c r="O167" i="7"/>
  <c r="L168" i="7"/>
  <c r="M168" i="7"/>
  <c r="N168" i="7"/>
  <c r="O168" i="7"/>
  <c r="L169" i="7"/>
  <c r="M169" i="7"/>
  <c r="N169" i="7"/>
  <c r="O169" i="7"/>
  <c r="L170" i="7"/>
  <c r="M170" i="7"/>
  <c r="N170" i="7"/>
  <c r="O170" i="7"/>
  <c r="L171" i="7"/>
  <c r="M171" i="7"/>
  <c r="N171" i="7"/>
  <c r="O171" i="7"/>
  <c r="L172" i="7"/>
  <c r="M172" i="7"/>
  <c r="N172" i="7"/>
  <c r="O172" i="7"/>
  <c r="L173" i="7"/>
  <c r="M173" i="7"/>
  <c r="N173" i="7"/>
  <c r="O173" i="7"/>
  <c r="L174" i="7"/>
  <c r="M174" i="7"/>
  <c r="N174" i="7"/>
  <c r="O174" i="7"/>
  <c r="L175" i="7"/>
  <c r="M175" i="7"/>
  <c r="N175" i="7"/>
  <c r="O175" i="7"/>
  <c r="L176" i="7"/>
  <c r="M176" i="7"/>
  <c r="N176" i="7"/>
  <c r="O176" i="7"/>
  <c r="L177" i="7"/>
  <c r="M177" i="7"/>
  <c r="N177" i="7"/>
  <c r="O177" i="7"/>
  <c r="L178" i="7"/>
  <c r="M178" i="7"/>
  <c r="N178" i="7"/>
  <c r="O178" i="7"/>
  <c r="L179" i="7"/>
  <c r="M179" i="7"/>
  <c r="N179" i="7"/>
  <c r="O179" i="7"/>
  <c r="L180" i="7"/>
  <c r="M180" i="7"/>
  <c r="N180" i="7"/>
  <c r="O180" i="7"/>
  <c r="L181" i="7"/>
  <c r="M181" i="7"/>
  <c r="N181" i="7"/>
  <c r="O181" i="7"/>
  <c r="L182" i="7"/>
  <c r="M182" i="7"/>
  <c r="N182" i="7"/>
  <c r="O182" i="7"/>
  <c r="L183" i="7"/>
  <c r="M183" i="7"/>
  <c r="N183" i="7"/>
  <c r="O183" i="7"/>
  <c r="L184" i="7"/>
  <c r="M184" i="7"/>
  <c r="N184" i="7"/>
  <c r="O184" i="7"/>
  <c r="L185" i="7"/>
  <c r="M185" i="7"/>
  <c r="N185" i="7"/>
  <c r="O185" i="7"/>
  <c r="L186" i="7"/>
  <c r="M186" i="7"/>
  <c r="N186" i="7"/>
  <c r="O186" i="7"/>
  <c r="L187" i="7"/>
  <c r="M187" i="7"/>
  <c r="N187" i="7"/>
  <c r="O187" i="7"/>
  <c r="L188" i="7"/>
  <c r="M188" i="7"/>
  <c r="N188" i="7"/>
  <c r="O188" i="7"/>
  <c r="L189" i="7"/>
  <c r="M189" i="7"/>
  <c r="N189" i="7"/>
  <c r="O189" i="7"/>
  <c r="L190" i="7"/>
  <c r="M190" i="7"/>
  <c r="N190" i="7"/>
  <c r="O190" i="7"/>
  <c r="L191" i="7"/>
  <c r="M191" i="7"/>
  <c r="N191" i="7"/>
  <c r="O191" i="7"/>
  <c r="L192" i="7"/>
  <c r="M192" i="7"/>
  <c r="N192" i="7"/>
  <c r="O192" i="7"/>
  <c r="L193" i="7"/>
  <c r="M193" i="7"/>
  <c r="N193" i="7"/>
  <c r="O193" i="7"/>
  <c r="L194" i="7"/>
  <c r="M194" i="7"/>
  <c r="N194" i="7"/>
  <c r="O194" i="7"/>
  <c r="L195" i="7"/>
  <c r="M195" i="7"/>
  <c r="N195" i="7"/>
  <c r="O195" i="7"/>
  <c r="L196" i="7"/>
  <c r="M196" i="7"/>
  <c r="N196" i="7"/>
  <c r="O196" i="7"/>
  <c r="L197" i="7"/>
  <c r="M197" i="7"/>
  <c r="N197" i="7"/>
  <c r="O197" i="7"/>
  <c r="L198" i="7"/>
  <c r="M198" i="7"/>
  <c r="N198" i="7"/>
  <c r="O198" i="7"/>
  <c r="L199" i="7"/>
  <c r="M199" i="7"/>
  <c r="N199" i="7"/>
  <c r="O199" i="7"/>
  <c r="L200" i="7"/>
  <c r="M200" i="7"/>
  <c r="N200" i="7"/>
  <c r="O200" i="7"/>
  <c r="L201" i="7"/>
  <c r="M201" i="7"/>
  <c r="N201" i="7"/>
  <c r="O201" i="7"/>
  <c r="L202" i="7"/>
  <c r="M202" i="7"/>
  <c r="N202" i="7"/>
  <c r="O202" i="7"/>
  <c r="L203" i="7"/>
  <c r="M203" i="7"/>
  <c r="N203" i="7"/>
  <c r="O203" i="7"/>
  <c r="L204" i="7"/>
  <c r="M204" i="7"/>
  <c r="N204" i="7"/>
  <c r="O204" i="7"/>
  <c r="L205" i="7"/>
  <c r="M205" i="7"/>
  <c r="N205" i="7"/>
  <c r="O205" i="7"/>
  <c r="L206" i="7"/>
  <c r="M206" i="7"/>
  <c r="N206" i="7"/>
  <c r="O206" i="7"/>
  <c r="L207" i="7"/>
  <c r="M207" i="7"/>
  <c r="N207" i="7"/>
  <c r="O207" i="7"/>
  <c r="L208" i="7"/>
  <c r="M208" i="7"/>
  <c r="N208" i="7"/>
  <c r="O208" i="7"/>
  <c r="L209" i="7"/>
  <c r="M209" i="7"/>
  <c r="N209" i="7"/>
  <c r="O209" i="7"/>
  <c r="L210" i="7"/>
  <c r="M210" i="7"/>
  <c r="N210" i="7"/>
  <c r="O210" i="7"/>
  <c r="L211" i="7"/>
  <c r="M211" i="7"/>
  <c r="N211" i="7"/>
  <c r="O211" i="7"/>
  <c r="L212" i="7"/>
  <c r="M212" i="7"/>
  <c r="N212" i="7"/>
  <c r="O212" i="7"/>
  <c r="L213" i="7"/>
  <c r="M213" i="7"/>
  <c r="N213" i="7"/>
  <c r="O213" i="7"/>
  <c r="L214" i="7"/>
  <c r="M214" i="7"/>
  <c r="N214" i="7"/>
  <c r="O214" i="7"/>
  <c r="L215" i="7"/>
  <c r="M215" i="7"/>
  <c r="N215" i="7"/>
  <c r="O215" i="7"/>
  <c r="L216" i="7"/>
  <c r="M216" i="7"/>
  <c r="N216" i="7"/>
  <c r="O216" i="7"/>
  <c r="L217" i="7"/>
  <c r="M217" i="7"/>
  <c r="N217" i="7"/>
  <c r="O217" i="7"/>
  <c r="L218" i="7"/>
  <c r="M218" i="7"/>
  <c r="N218" i="7"/>
  <c r="O218" i="7"/>
  <c r="L219" i="7"/>
  <c r="M219" i="7"/>
  <c r="N219" i="7"/>
  <c r="O219" i="7"/>
  <c r="L220" i="7"/>
  <c r="M220" i="7"/>
  <c r="N220" i="7"/>
  <c r="O220" i="7"/>
  <c r="L221" i="7"/>
  <c r="M221" i="7"/>
  <c r="N221" i="7"/>
  <c r="O221" i="7"/>
  <c r="L222" i="7"/>
  <c r="M222" i="7"/>
  <c r="N222" i="7"/>
  <c r="O222" i="7"/>
  <c r="L223" i="7"/>
  <c r="M223" i="7"/>
  <c r="N223" i="7"/>
  <c r="O223" i="7"/>
  <c r="L224" i="7"/>
  <c r="M224" i="7"/>
  <c r="N224" i="7"/>
  <c r="O224" i="7"/>
  <c r="L225" i="7"/>
  <c r="M225" i="7"/>
  <c r="N225" i="7"/>
  <c r="O225" i="7"/>
  <c r="L226" i="7"/>
  <c r="M226" i="7"/>
  <c r="N226" i="7"/>
  <c r="O226" i="7"/>
  <c r="L227" i="7"/>
  <c r="M227" i="7"/>
  <c r="N227" i="7"/>
  <c r="O227" i="7"/>
  <c r="L228" i="7"/>
  <c r="M228" i="7"/>
  <c r="N228" i="7"/>
  <c r="O228" i="7"/>
  <c r="L229" i="7"/>
  <c r="M229" i="7"/>
  <c r="N229" i="7"/>
  <c r="O229" i="7"/>
  <c r="L230" i="7"/>
  <c r="M230" i="7"/>
  <c r="N230" i="7"/>
  <c r="O230" i="7"/>
  <c r="L231" i="7"/>
  <c r="M231" i="7"/>
  <c r="N231" i="7"/>
  <c r="O231" i="7"/>
  <c r="L232" i="7"/>
  <c r="M232" i="7"/>
  <c r="N232" i="7"/>
  <c r="O232" i="7"/>
  <c r="L233" i="7"/>
  <c r="M233" i="7"/>
  <c r="N233" i="7"/>
  <c r="O233" i="7"/>
  <c r="L234" i="7"/>
  <c r="M234" i="7"/>
  <c r="N234" i="7"/>
  <c r="O234" i="7"/>
  <c r="L235" i="7"/>
  <c r="M235" i="7"/>
  <c r="N235" i="7"/>
  <c r="O235" i="7"/>
  <c r="L236" i="7"/>
  <c r="M236" i="7"/>
  <c r="N236" i="7"/>
  <c r="O236" i="7"/>
  <c r="L237" i="7"/>
  <c r="M237" i="7"/>
  <c r="N237" i="7"/>
  <c r="O237" i="7"/>
  <c r="L238" i="7"/>
  <c r="M238" i="7"/>
  <c r="N238" i="7"/>
  <c r="O238" i="7"/>
  <c r="L239" i="7"/>
  <c r="M239" i="7"/>
  <c r="N239" i="7"/>
  <c r="O239" i="7"/>
  <c r="L240" i="7"/>
  <c r="M240" i="7"/>
  <c r="N240" i="7"/>
  <c r="O240" i="7"/>
  <c r="L241" i="7"/>
  <c r="M241" i="7"/>
  <c r="N241" i="7"/>
  <c r="O241" i="7"/>
  <c r="L242" i="7"/>
  <c r="M242" i="7"/>
  <c r="N242" i="7"/>
  <c r="O242" i="7"/>
  <c r="L243" i="7"/>
  <c r="M243" i="7"/>
  <c r="N243" i="7"/>
  <c r="O243" i="7"/>
  <c r="L244" i="7"/>
  <c r="M244" i="7"/>
  <c r="N244" i="7"/>
  <c r="O244" i="7"/>
  <c r="L245" i="7"/>
  <c r="M245" i="7"/>
  <c r="N245" i="7"/>
  <c r="O245" i="7"/>
  <c r="L246" i="7"/>
  <c r="M246" i="7"/>
  <c r="N246" i="7"/>
  <c r="O246" i="7"/>
  <c r="L247" i="7"/>
  <c r="M247" i="7"/>
  <c r="N247" i="7"/>
  <c r="O247" i="7"/>
  <c r="L248" i="7"/>
  <c r="M248" i="7"/>
  <c r="N248" i="7"/>
  <c r="O248" i="7"/>
  <c r="L249" i="7"/>
  <c r="M249" i="7"/>
  <c r="N249" i="7"/>
  <c r="O249" i="7"/>
  <c r="L250" i="7"/>
  <c r="M250" i="7"/>
  <c r="N250" i="7"/>
  <c r="O250" i="7"/>
  <c r="L251" i="7"/>
  <c r="M251" i="7"/>
  <c r="N251" i="7"/>
  <c r="O251" i="7"/>
  <c r="L252" i="7"/>
  <c r="M252" i="7"/>
  <c r="N252" i="7"/>
  <c r="O252" i="7"/>
  <c r="L253" i="7"/>
  <c r="M253" i="7"/>
  <c r="N253" i="7"/>
  <c r="O253" i="7"/>
  <c r="L254" i="7"/>
  <c r="M254" i="7"/>
  <c r="N254" i="7"/>
  <c r="O254" i="7"/>
  <c r="L255" i="7"/>
  <c r="M255" i="7"/>
  <c r="N255" i="7"/>
  <c r="O255" i="7"/>
  <c r="L256" i="7"/>
  <c r="M256" i="7"/>
  <c r="N256" i="7"/>
  <c r="O256" i="7"/>
  <c r="L257" i="7"/>
  <c r="M257" i="7"/>
  <c r="N257" i="7"/>
  <c r="O257" i="7"/>
  <c r="L258" i="7"/>
  <c r="M258" i="7"/>
  <c r="N258" i="7"/>
  <c r="O258" i="7"/>
  <c r="L259" i="7"/>
  <c r="M259" i="7"/>
  <c r="N259" i="7"/>
  <c r="O259" i="7"/>
  <c r="L260" i="7"/>
  <c r="M260" i="7"/>
  <c r="N260" i="7"/>
  <c r="O260" i="7"/>
  <c r="L261" i="7"/>
  <c r="M261" i="7"/>
  <c r="N261" i="7"/>
  <c r="O261" i="7"/>
  <c r="L262" i="7"/>
  <c r="M262" i="7"/>
  <c r="N262" i="7"/>
  <c r="O262" i="7"/>
  <c r="L263" i="7"/>
  <c r="M263" i="7"/>
  <c r="N263" i="7"/>
  <c r="O263" i="7"/>
  <c r="L264" i="7"/>
  <c r="M264" i="7"/>
  <c r="N264" i="7"/>
  <c r="O264" i="7"/>
  <c r="L265" i="7"/>
  <c r="M265" i="7"/>
  <c r="N265" i="7"/>
  <c r="O265" i="7"/>
  <c r="L266" i="7"/>
  <c r="M266" i="7"/>
  <c r="N266" i="7"/>
  <c r="O266" i="7"/>
  <c r="L267" i="7"/>
  <c r="M267" i="7"/>
  <c r="N267" i="7"/>
  <c r="O267" i="7"/>
  <c r="L268" i="7"/>
  <c r="M268" i="7"/>
  <c r="N268" i="7"/>
  <c r="O268" i="7"/>
  <c r="L269" i="7"/>
  <c r="M269" i="7"/>
  <c r="N269" i="7"/>
  <c r="O269" i="7"/>
  <c r="L270" i="7"/>
  <c r="M270" i="7"/>
  <c r="N270" i="7"/>
  <c r="O270" i="7"/>
  <c r="L271" i="7"/>
  <c r="M271" i="7"/>
  <c r="N271" i="7"/>
  <c r="O271" i="7"/>
  <c r="L272" i="7"/>
  <c r="M272" i="7"/>
  <c r="N272" i="7"/>
  <c r="O272" i="7"/>
  <c r="L273" i="7"/>
  <c r="M273" i="7"/>
  <c r="N273" i="7"/>
  <c r="O273" i="7"/>
  <c r="L274" i="7"/>
  <c r="M274" i="7"/>
  <c r="N274" i="7"/>
  <c r="O274" i="7"/>
  <c r="L275" i="7"/>
  <c r="M275" i="7"/>
  <c r="N275" i="7"/>
  <c r="O275" i="7"/>
  <c r="L276" i="7"/>
  <c r="M276" i="7"/>
  <c r="N276" i="7"/>
  <c r="O276" i="7"/>
  <c r="L277" i="7"/>
  <c r="M277" i="7"/>
  <c r="N277" i="7"/>
  <c r="O277" i="7"/>
  <c r="L278" i="7"/>
  <c r="M278" i="7"/>
  <c r="N278" i="7"/>
  <c r="O278" i="7"/>
  <c r="L279" i="7"/>
  <c r="M279" i="7"/>
  <c r="N279" i="7"/>
  <c r="O279" i="7"/>
  <c r="L280" i="7"/>
  <c r="M280" i="7"/>
  <c r="N280" i="7"/>
  <c r="O280" i="7"/>
  <c r="L281" i="7"/>
  <c r="M281" i="7"/>
  <c r="N281" i="7"/>
  <c r="O281" i="7"/>
  <c r="L282" i="7"/>
  <c r="M282" i="7"/>
  <c r="N282" i="7"/>
  <c r="O282" i="7"/>
  <c r="L283" i="7"/>
  <c r="M283" i="7"/>
  <c r="N283" i="7"/>
  <c r="O283" i="7"/>
  <c r="L284" i="7"/>
  <c r="M284" i="7"/>
  <c r="N284" i="7"/>
  <c r="O284" i="7"/>
  <c r="L285" i="7"/>
  <c r="M285" i="7"/>
  <c r="N285" i="7"/>
  <c r="O285" i="7"/>
  <c r="L286" i="7"/>
  <c r="M286" i="7"/>
  <c r="N286" i="7"/>
  <c r="O286" i="7"/>
  <c r="L287" i="7"/>
  <c r="M287" i="7"/>
  <c r="N287" i="7"/>
  <c r="O287" i="7"/>
  <c r="L288" i="7"/>
  <c r="M288" i="7"/>
  <c r="N288" i="7"/>
  <c r="O288" i="7"/>
  <c r="L289" i="7"/>
  <c r="M289" i="7"/>
  <c r="N289" i="7"/>
  <c r="O289" i="7"/>
  <c r="L290" i="7"/>
  <c r="M290" i="7"/>
  <c r="N290" i="7"/>
  <c r="O290" i="7"/>
  <c r="L291" i="7"/>
  <c r="M291" i="7"/>
  <c r="N291" i="7"/>
  <c r="O291" i="7"/>
  <c r="L292" i="7"/>
  <c r="M292" i="7"/>
  <c r="N292" i="7"/>
  <c r="O292" i="7"/>
  <c r="L293" i="7"/>
  <c r="M293" i="7"/>
  <c r="N293" i="7"/>
  <c r="O293" i="7"/>
  <c r="L294" i="7"/>
  <c r="M294" i="7"/>
  <c r="N294" i="7"/>
  <c r="O294" i="7"/>
  <c r="L295" i="7"/>
  <c r="M295" i="7"/>
  <c r="N295" i="7"/>
  <c r="O295" i="7"/>
  <c r="L296" i="7"/>
  <c r="M296" i="7"/>
  <c r="N296" i="7"/>
  <c r="O296" i="7"/>
  <c r="L297" i="7"/>
  <c r="M297" i="7"/>
  <c r="N297" i="7"/>
  <c r="O297" i="7"/>
  <c r="L298" i="7"/>
  <c r="M298" i="7"/>
  <c r="N298" i="7"/>
  <c r="O298" i="7"/>
  <c r="L299" i="7"/>
  <c r="M299" i="7"/>
  <c r="N299" i="7"/>
  <c r="O299" i="7"/>
  <c r="L300" i="7"/>
  <c r="M300" i="7"/>
  <c r="N300" i="7"/>
  <c r="O300" i="7"/>
  <c r="L301" i="7"/>
  <c r="M301" i="7"/>
  <c r="N301" i="7"/>
  <c r="O301" i="7"/>
  <c r="L302" i="7"/>
  <c r="M302" i="7"/>
  <c r="N302" i="7"/>
  <c r="O302" i="7"/>
  <c r="L303" i="7"/>
  <c r="M303" i="7"/>
  <c r="N303" i="7"/>
  <c r="O303" i="7"/>
  <c r="L304" i="7"/>
  <c r="M304" i="7"/>
  <c r="N304" i="7"/>
  <c r="O304" i="7"/>
  <c r="L305" i="7"/>
  <c r="M305" i="7"/>
  <c r="N305" i="7"/>
  <c r="O305" i="7"/>
  <c r="L306" i="7"/>
  <c r="M306" i="7"/>
  <c r="N306" i="7"/>
  <c r="O306" i="7"/>
  <c r="L307" i="7"/>
  <c r="M307" i="7"/>
  <c r="N307" i="7"/>
  <c r="O307" i="7"/>
  <c r="L308" i="7"/>
  <c r="M308" i="7"/>
  <c r="N308" i="7"/>
  <c r="O308" i="7"/>
  <c r="L309" i="7"/>
  <c r="M309" i="7"/>
  <c r="N309" i="7"/>
  <c r="O309" i="7"/>
  <c r="L310" i="7"/>
  <c r="M310" i="7"/>
  <c r="N310" i="7"/>
  <c r="O310" i="7"/>
  <c r="L311" i="7"/>
  <c r="M311" i="7"/>
  <c r="N311" i="7"/>
  <c r="O311" i="7"/>
  <c r="L312" i="7"/>
  <c r="M312" i="7"/>
  <c r="N312" i="7"/>
  <c r="O312" i="7"/>
  <c r="L313" i="7"/>
  <c r="M313" i="7"/>
  <c r="N313" i="7"/>
  <c r="O313" i="7"/>
  <c r="L314" i="7"/>
  <c r="M314" i="7"/>
  <c r="N314" i="7"/>
  <c r="O314" i="7"/>
  <c r="L315" i="7"/>
  <c r="M315" i="7"/>
  <c r="N315" i="7"/>
  <c r="O315" i="7"/>
  <c r="L316" i="7"/>
  <c r="M316" i="7"/>
  <c r="N316" i="7"/>
  <c r="O316" i="7"/>
  <c r="L317" i="7"/>
  <c r="M317" i="7"/>
  <c r="N317" i="7"/>
  <c r="O317" i="7"/>
  <c r="L318" i="7"/>
  <c r="M318" i="7"/>
  <c r="N318" i="7"/>
  <c r="O318" i="7"/>
  <c r="L319" i="7"/>
  <c r="M319" i="7"/>
  <c r="N319" i="7"/>
  <c r="O319" i="7"/>
  <c r="L320" i="7"/>
  <c r="M320" i="7"/>
  <c r="N320" i="7"/>
  <c r="O320" i="7"/>
  <c r="L321" i="7"/>
  <c r="M321" i="7"/>
  <c r="N321" i="7"/>
  <c r="O321" i="7"/>
  <c r="L322" i="7"/>
  <c r="M322" i="7"/>
  <c r="N322" i="7"/>
  <c r="O322" i="7"/>
  <c r="L323" i="7"/>
  <c r="M323" i="7"/>
  <c r="N323" i="7"/>
  <c r="O323" i="7"/>
  <c r="L324" i="7"/>
  <c r="M324" i="7"/>
  <c r="N324" i="7"/>
  <c r="O324" i="7"/>
  <c r="L325" i="7"/>
  <c r="M325" i="7"/>
  <c r="N325" i="7"/>
  <c r="O325" i="7"/>
  <c r="L326" i="7"/>
  <c r="M326" i="7"/>
  <c r="N326" i="7"/>
  <c r="O326" i="7"/>
  <c r="L327" i="7"/>
  <c r="M327" i="7"/>
  <c r="N327" i="7"/>
  <c r="O327" i="7"/>
  <c r="L328" i="7"/>
  <c r="M328" i="7"/>
  <c r="N328" i="7"/>
  <c r="O328" i="7"/>
  <c r="L329" i="7"/>
  <c r="M329" i="7"/>
  <c r="N329" i="7"/>
  <c r="O329" i="7"/>
  <c r="L330" i="7"/>
  <c r="M330" i="7"/>
  <c r="N330" i="7"/>
  <c r="O330" i="7"/>
  <c r="L331" i="7"/>
  <c r="M331" i="7"/>
  <c r="N331" i="7"/>
  <c r="O331" i="7"/>
  <c r="L332" i="7"/>
  <c r="M332" i="7"/>
  <c r="N332" i="7"/>
  <c r="O332" i="7"/>
  <c r="L333" i="7"/>
  <c r="M333" i="7"/>
  <c r="N333" i="7"/>
  <c r="O333" i="7"/>
  <c r="L334" i="7"/>
  <c r="M334" i="7"/>
  <c r="N334" i="7"/>
  <c r="O334" i="7"/>
  <c r="L335" i="7"/>
  <c r="M335" i="7"/>
  <c r="N335" i="7"/>
  <c r="O335" i="7"/>
  <c r="L336" i="7"/>
  <c r="M336" i="7"/>
  <c r="N336" i="7"/>
  <c r="O336" i="7"/>
  <c r="L337" i="7"/>
  <c r="M337" i="7"/>
  <c r="N337" i="7"/>
  <c r="O337" i="7"/>
  <c r="L338" i="7"/>
  <c r="M338" i="7"/>
  <c r="N338" i="7"/>
  <c r="O338" i="7"/>
  <c r="L339" i="7"/>
  <c r="M339" i="7"/>
  <c r="N339" i="7"/>
  <c r="O339" i="7"/>
  <c r="L340" i="7"/>
  <c r="M340" i="7"/>
  <c r="N340" i="7"/>
  <c r="O340" i="7"/>
  <c r="L341" i="7"/>
  <c r="M341" i="7"/>
  <c r="N341" i="7"/>
  <c r="O341" i="7"/>
  <c r="L342" i="7"/>
  <c r="M342" i="7"/>
  <c r="N342" i="7"/>
  <c r="O342" i="7"/>
  <c r="L343" i="7"/>
  <c r="M343" i="7"/>
  <c r="N343" i="7"/>
  <c r="O343" i="7"/>
  <c r="L344" i="7"/>
  <c r="M344" i="7"/>
  <c r="N344" i="7"/>
  <c r="O344" i="7"/>
  <c r="L345" i="7"/>
  <c r="M345" i="7"/>
  <c r="N345" i="7"/>
  <c r="O345" i="7"/>
  <c r="L346" i="7"/>
  <c r="M346" i="7"/>
  <c r="N346" i="7"/>
  <c r="O346" i="7"/>
  <c r="L347" i="7"/>
  <c r="M347" i="7"/>
  <c r="N347" i="7"/>
  <c r="O347" i="7"/>
  <c r="L348" i="7"/>
  <c r="M348" i="7"/>
  <c r="N348" i="7"/>
  <c r="O348" i="7"/>
  <c r="L349" i="7"/>
  <c r="M349" i="7"/>
  <c r="N349" i="7"/>
  <c r="O349" i="7"/>
  <c r="L350" i="7"/>
  <c r="M350" i="7"/>
  <c r="N350" i="7"/>
  <c r="O350" i="7"/>
  <c r="L351" i="7"/>
  <c r="M351" i="7"/>
  <c r="N351" i="7"/>
  <c r="O351" i="7"/>
  <c r="L352" i="7"/>
  <c r="M352" i="7"/>
  <c r="N352" i="7"/>
  <c r="O352" i="7"/>
  <c r="L353" i="7"/>
  <c r="M353" i="7"/>
  <c r="N353" i="7"/>
  <c r="O353" i="7"/>
  <c r="L354" i="7"/>
  <c r="M354" i="7"/>
  <c r="N354" i="7"/>
  <c r="O354" i="7"/>
  <c r="L355" i="7"/>
  <c r="M355" i="7"/>
  <c r="N355" i="7"/>
  <c r="O355" i="7"/>
  <c r="L356" i="7"/>
  <c r="M356" i="7"/>
  <c r="N356" i="7"/>
  <c r="O356" i="7"/>
  <c r="L357" i="7"/>
  <c r="M357" i="7"/>
  <c r="N357" i="7"/>
  <c r="O357" i="7"/>
  <c r="L358" i="7"/>
  <c r="M358" i="7"/>
  <c r="N358" i="7"/>
  <c r="O358" i="7"/>
  <c r="L359" i="7"/>
  <c r="M359" i="7"/>
  <c r="N359" i="7"/>
  <c r="O359" i="7"/>
  <c r="L360" i="7"/>
  <c r="M360" i="7"/>
  <c r="N360" i="7"/>
  <c r="O360" i="7"/>
  <c r="L361" i="7"/>
  <c r="M361" i="7"/>
  <c r="N361" i="7"/>
  <c r="O361" i="7"/>
  <c r="L362" i="7"/>
  <c r="M362" i="7"/>
  <c r="N362" i="7"/>
  <c r="O362" i="7"/>
  <c r="L363" i="7"/>
  <c r="M363" i="7"/>
  <c r="N363" i="7"/>
  <c r="O363" i="7"/>
  <c r="L364" i="7"/>
  <c r="M364" i="7"/>
  <c r="N364" i="7"/>
  <c r="O364" i="7"/>
  <c r="L365" i="7"/>
  <c r="M365" i="7"/>
  <c r="N365" i="7"/>
  <c r="O365" i="7"/>
  <c r="L366" i="7"/>
  <c r="M366" i="7"/>
  <c r="N366" i="7"/>
  <c r="O366" i="7"/>
  <c r="L367" i="7"/>
  <c r="M367" i="7"/>
  <c r="N367" i="7"/>
  <c r="O367" i="7"/>
  <c r="L368" i="7"/>
  <c r="M368" i="7"/>
  <c r="N368" i="7"/>
  <c r="O368" i="7"/>
  <c r="L369" i="7"/>
  <c r="M369" i="7"/>
  <c r="N369" i="7"/>
  <c r="O369" i="7"/>
  <c r="L370" i="7"/>
  <c r="M370" i="7"/>
  <c r="N370" i="7"/>
  <c r="O370" i="7"/>
  <c r="L371" i="7"/>
  <c r="M371" i="7"/>
  <c r="N371" i="7"/>
  <c r="O371" i="7"/>
  <c r="L372" i="7"/>
  <c r="M372" i="7"/>
  <c r="N372" i="7"/>
  <c r="O372" i="7"/>
  <c r="L373" i="7"/>
  <c r="M373" i="7"/>
  <c r="N373" i="7"/>
  <c r="O373" i="7"/>
  <c r="L374" i="7"/>
  <c r="M374" i="7"/>
  <c r="N374" i="7"/>
  <c r="O374" i="7"/>
  <c r="L375" i="7"/>
  <c r="M375" i="7"/>
  <c r="N375" i="7"/>
  <c r="O375" i="7"/>
  <c r="L376" i="7"/>
  <c r="M376" i="7"/>
  <c r="N376" i="7"/>
  <c r="O376" i="7"/>
  <c r="L377" i="7"/>
  <c r="M377" i="7"/>
  <c r="N377" i="7"/>
  <c r="O377" i="7"/>
  <c r="L378" i="7"/>
  <c r="M378" i="7"/>
  <c r="N378" i="7"/>
  <c r="O378" i="7"/>
  <c r="L379" i="7"/>
  <c r="M379" i="7"/>
  <c r="N379" i="7"/>
  <c r="O379" i="7"/>
  <c r="L380" i="7"/>
  <c r="M380" i="7"/>
  <c r="N380" i="7"/>
  <c r="O380" i="7"/>
  <c r="L381" i="7"/>
  <c r="M381" i="7"/>
  <c r="N381" i="7"/>
  <c r="O381" i="7"/>
  <c r="L382" i="7"/>
  <c r="M382" i="7"/>
  <c r="N382" i="7"/>
  <c r="O382" i="7"/>
  <c r="L383" i="7"/>
  <c r="M383" i="7"/>
  <c r="N383" i="7"/>
  <c r="O383" i="7"/>
  <c r="L384" i="7"/>
  <c r="M384" i="7"/>
  <c r="N384" i="7"/>
  <c r="O384" i="7"/>
  <c r="L385" i="7"/>
  <c r="M385" i="7"/>
  <c r="N385" i="7"/>
  <c r="O385" i="7"/>
  <c r="L386" i="7"/>
  <c r="M386" i="7"/>
  <c r="N386" i="7"/>
  <c r="O386" i="7"/>
  <c r="L387" i="7"/>
  <c r="M387" i="7"/>
  <c r="N387" i="7"/>
  <c r="O387" i="7"/>
  <c r="L388" i="7"/>
  <c r="M388" i="7"/>
  <c r="N388" i="7"/>
  <c r="O388" i="7"/>
  <c r="L389" i="7"/>
  <c r="M389" i="7"/>
  <c r="N389" i="7"/>
  <c r="O389" i="7"/>
  <c r="L390" i="7"/>
  <c r="M390" i="7"/>
  <c r="N390" i="7"/>
  <c r="O390" i="7"/>
  <c r="L391" i="7"/>
  <c r="M391" i="7"/>
  <c r="N391" i="7"/>
  <c r="O391" i="7"/>
  <c r="L392" i="7"/>
  <c r="M392" i="7"/>
  <c r="N392" i="7"/>
  <c r="O392" i="7"/>
  <c r="L393" i="7"/>
  <c r="M393" i="7"/>
  <c r="N393" i="7"/>
  <c r="O393" i="7"/>
  <c r="L394" i="7"/>
  <c r="M394" i="7"/>
  <c r="N394" i="7"/>
  <c r="O394" i="7"/>
  <c r="L395" i="7"/>
  <c r="M395" i="7"/>
  <c r="N395" i="7"/>
  <c r="O395" i="7"/>
  <c r="L396" i="7"/>
  <c r="M396" i="7"/>
  <c r="N396" i="7"/>
  <c r="O396" i="7"/>
  <c r="L397" i="7"/>
  <c r="M397" i="7"/>
  <c r="N397" i="7"/>
  <c r="O397" i="7"/>
  <c r="L398" i="7"/>
  <c r="M398" i="7"/>
  <c r="N398" i="7"/>
  <c r="O398" i="7"/>
  <c r="L399" i="7"/>
  <c r="M399" i="7"/>
  <c r="N399" i="7"/>
  <c r="O399" i="7"/>
  <c r="L400" i="7"/>
  <c r="M400" i="7"/>
  <c r="N400" i="7"/>
  <c r="O400" i="7"/>
  <c r="L401" i="7"/>
  <c r="M401" i="7"/>
  <c r="N401" i="7"/>
  <c r="O401" i="7"/>
  <c r="L402" i="7"/>
  <c r="M402" i="7"/>
  <c r="N402" i="7"/>
  <c r="O402" i="7"/>
  <c r="L403" i="7"/>
  <c r="M403" i="7"/>
  <c r="N403" i="7"/>
  <c r="O403" i="7"/>
  <c r="L404" i="7"/>
  <c r="M404" i="7"/>
  <c r="N404" i="7"/>
  <c r="O404" i="7"/>
  <c r="L405" i="7"/>
  <c r="M405" i="7"/>
  <c r="N405" i="7"/>
  <c r="O405" i="7"/>
  <c r="L406" i="7"/>
  <c r="M406" i="7"/>
  <c r="N406" i="7"/>
  <c r="O406" i="7"/>
  <c r="L407" i="7"/>
  <c r="M407" i="7"/>
  <c r="N407" i="7"/>
  <c r="O407" i="7"/>
  <c r="L408" i="7"/>
  <c r="M408" i="7"/>
  <c r="N408" i="7"/>
  <c r="O408" i="7"/>
  <c r="L409" i="7"/>
  <c r="M409" i="7"/>
  <c r="N409" i="7"/>
  <c r="O409" i="7"/>
  <c r="L410" i="7"/>
  <c r="M410" i="7"/>
  <c r="N410" i="7"/>
  <c r="O410" i="7"/>
  <c r="L411" i="7"/>
  <c r="M411" i="7"/>
  <c r="N411" i="7"/>
  <c r="O411" i="7"/>
  <c r="L412" i="7"/>
  <c r="M412" i="7"/>
  <c r="N412" i="7"/>
  <c r="O412" i="7"/>
  <c r="L413" i="7"/>
  <c r="M413" i="7"/>
  <c r="N413" i="7"/>
  <c r="O413" i="7"/>
  <c r="L414" i="7"/>
  <c r="M414" i="7"/>
  <c r="N414" i="7"/>
  <c r="O414" i="7"/>
  <c r="L415" i="7"/>
  <c r="M415" i="7"/>
  <c r="N415" i="7"/>
  <c r="O415" i="7"/>
  <c r="L416" i="7"/>
  <c r="M416" i="7"/>
  <c r="N416" i="7"/>
  <c r="O416" i="7"/>
  <c r="L417" i="7"/>
  <c r="M417" i="7"/>
  <c r="N417" i="7"/>
  <c r="O417" i="7"/>
  <c r="L418" i="7"/>
  <c r="M418" i="7"/>
  <c r="N418" i="7"/>
  <c r="O418" i="7"/>
  <c r="L419" i="7"/>
  <c r="M419" i="7"/>
  <c r="N419" i="7"/>
  <c r="O419" i="7"/>
  <c r="L420" i="7"/>
  <c r="M420" i="7"/>
  <c r="N420" i="7"/>
  <c r="O420" i="7"/>
  <c r="L421" i="7"/>
  <c r="M421" i="7"/>
  <c r="N421" i="7"/>
  <c r="O421" i="7"/>
  <c r="L422" i="7"/>
  <c r="M422" i="7"/>
  <c r="N422" i="7"/>
  <c r="O422" i="7"/>
  <c r="L423" i="7"/>
  <c r="M423" i="7"/>
  <c r="N423" i="7"/>
  <c r="O423" i="7"/>
  <c r="L424" i="7"/>
  <c r="M424" i="7"/>
  <c r="N424" i="7"/>
  <c r="O424" i="7"/>
  <c r="L425" i="7"/>
  <c r="M425" i="7"/>
  <c r="N425" i="7"/>
  <c r="O425" i="7"/>
  <c r="L426" i="7"/>
  <c r="M426" i="7"/>
  <c r="N426" i="7"/>
  <c r="O426" i="7"/>
  <c r="L427" i="7"/>
  <c r="M427" i="7"/>
  <c r="N427" i="7"/>
  <c r="O427" i="7"/>
  <c r="L428" i="7"/>
  <c r="M428" i="7"/>
  <c r="N428" i="7"/>
  <c r="O428" i="7"/>
  <c r="L429" i="7"/>
  <c r="M429" i="7"/>
  <c r="N429" i="7"/>
  <c r="O429" i="7"/>
  <c r="L430" i="7"/>
  <c r="M430" i="7"/>
  <c r="N430" i="7"/>
  <c r="O430" i="7"/>
  <c r="L431" i="7"/>
  <c r="M431" i="7"/>
  <c r="N431" i="7"/>
  <c r="O431" i="7"/>
  <c r="L432" i="7"/>
  <c r="M432" i="7"/>
  <c r="N432" i="7"/>
  <c r="O432" i="7"/>
  <c r="L433" i="7"/>
  <c r="M433" i="7"/>
  <c r="N433" i="7"/>
  <c r="O433" i="7"/>
  <c r="L434" i="7"/>
  <c r="M434" i="7"/>
  <c r="N434" i="7"/>
  <c r="O434" i="7"/>
  <c r="L435" i="7"/>
  <c r="M435" i="7"/>
  <c r="N435" i="7"/>
  <c r="O435" i="7"/>
  <c r="L436" i="7"/>
  <c r="M436" i="7"/>
  <c r="N436" i="7"/>
  <c r="O436" i="7"/>
  <c r="L437" i="7"/>
  <c r="M437" i="7"/>
  <c r="N437" i="7"/>
  <c r="O437" i="7"/>
  <c r="L438" i="7"/>
  <c r="M438" i="7"/>
  <c r="N438" i="7"/>
  <c r="O438" i="7"/>
  <c r="L439" i="7"/>
  <c r="M439" i="7"/>
  <c r="N439" i="7"/>
  <c r="O439" i="7"/>
  <c r="L440" i="7"/>
  <c r="M440" i="7"/>
  <c r="N440" i="7"/>
  <c r="O440" i="7"/>
  <c r="L441" i="7"/>
  <c r="M441" i="7"/>
  <c r="N441" i="7"/>
  <c r="O441" i="7"/>
  <c r="L442" i="7"/>
  <c r="M442" i="7"/>
  <c r="N442" i="7"/>
  <c r="O442" i="7"/>
  <c r="L443" i="7"/>
  <c r="M443" i="7"/>
  <c r="N443" i="7"/>
  <c r="O443" i="7"/>
  <c r="L444" i="7"/>
  <c r="M444" i="7"/>
  <c r="N444" i="7"/>
  <c r="O444" i="7"/>
  <c r="L445" i="7"/>
  <c r="M445" i="7"/>
  <c r="N445" i="7"/>
  <c r="O445" i="7"/>
  <c r="L446" i="7"/>
  <c r="M446" i="7"/>
  <c r="N446" i="7"/>
  <c r="O446" i="7"/>
  <c r="L447" i="7"/>
  <c r="M447" i="7"/>
  <c r="N447" i="7"/>
  <c r="O447" i="7"/>
  <c r="L448" i="7"/>
  <c r="M448" i="7"/>
  <c r="N448" i="7"/>
  <c r="O448" i="7"/>
  <c r="L449" i="7"/>
  <c r="M449" i="7"/>
  <c r="N449" i="7"/>
  <c r="O449" i="7"/>
  <c r="L450" i="7"/>
  <c r="M450" i="7"/>
  <c r="N450" i="7"/>
  <c r="O450" i="7"/>
  <c r="L451" i="7"/>
  <c r="M451" i="7"/>
  <c r="N451" i="7"/>
  <c r="O451" i="7"/>
  <c r="L452" i="7"/>
  <c r="M452" i="7"/>
  <c r="N452" i="7"/>
  <c r="O452" i="7"/>
  <c r="L453" i="7"/>
  <c r="M453" i="7"/>
  <c r="N453" i="7"/>
  <c r="O453" i="7"/>
  <c r="L454" i="7"/>
  <c r="M454" i="7"/>
  <c r="N454" i="7"/>
  <c r="O454" i="7"/>
  <c r="L455" i="7"/>
  <c r="M455" i="7"/>
  <c r="N455" i="7"/>
  <c r="O455" i="7"/>
  <c r="L456" i="7"/>
  <c r="M456" i="7"/>
  <c r="N456" i="7"/>
  <c r="O456" i="7"/>
  <c r="L457" i="7"/>
  <c r="M457" i="7"/>
  <c r="N457" i="7"/>
  <c r="O457" i="7"/>
  <c r="L458" i="7"/>
  <c r="M458" i="7"/>
  <c r="N458" i="7"/>
  <c r="O458" i="7"/>
  <c r="L459" i="7"/>
  <c r="M459" i="7"/>
  <c r="N459" i="7"/>
  <c r="O459" i="7"/>
  <c r="L460" i="7"/>
  <c r="M460" i="7"/>
  <c r="N460" i="7"/>
  <c r="O460" i="7"/>
  <c r="L461" i="7"/>
  <c r="M461" i="7"/>
  <c r="N461" i="7"/>
  <c r="O461" i="7"/>
  <c r="L462" i="7"/>
  <c r="M462" i="7"/>
  <c r="N462" i="7"/>
  <c r="O462" i="7"/>
  <c r="L463" i="7"/>
  <c r="M463" i="7"/>
  <c r="N463" i="7"/>
  <c r="O463" i="7"/>
  <c r="L464" i="7"/>
  <c r="M464" i="7"/>
  <c r="N464" i="7"/>
  <c r="O464" i="7"/>
  <c r="L465" i="7"/>
  <c r="M465" i="7"/>
  <c r="N465" i="7"/>
  <c r="O465" i="7"/>
  <c r="L466" i="7"/>
  <c r="M466" i="7"/>
  <c r="N466" i="7"/>
  <c r="O466" i="7"/>
  <c r="L467" i="7"/>
  <c r="M467" i="7"/>
  <c r="N467" i="7"/>
  <c r="O467" i="7"/>
  <c r="L468" i="7"/>
  <c r="M468" i="7"/>
  <c r="N468" i="7"/>
  <c r="O468" i="7"/>
  <c r="L469" i="7"/>
  <c r="M469" i="7"/>
  <c r="N469" i="7"/>
  <c r="O469" i="7"/>
  <c r="L470" i="7"/>
  <c r="M470" i="7"/>
  <c r="N470" i="7"/>
  <c r="O470" i="7"/>
  <c r="L471" i="7"/>
  <c r="M471" i="7"/>
  <c r="N471" i="7"/>
  <c r="O471" i="7"/>
  <c r="L472" i="7"/>
  <c r="M472" i="7"/>
  <c r="N472" i="7"/>
  <c r="O472" i="7"/>
  <c r="L473" i="7"/>
  <c r="M473" i="7"/>
  <c r="N473" i="7"/>
  <c r="O473" i="7"/>
  <c r="L474" i="7"/>
  <c r="M474" i="7"/>
  <c r="N474" i="7"/>
  <c r="O474" i="7"/>
  <c r="L475" i="7"/>
  <c r="M475" i="7"/>
  <c r="N475" i="7"/>
  <c r="O475" i="7"/>
  <c r="L476" i="7"/>
  <c r="M476" i="7"/>
  <c r="N476" i="7"/>
  <c r="O476" i="7"/>
  <c r="L477" i="7"/>
  <c r="M477" i="7"/>
  <c r="N477" i="7"/>
  <c r="O477" i="7"/>
  <c r="L478" i="7"/>
  <c r="M478" i="7"/>
  <c r="N478" i="7"/>
  <c r="O478" i="7"/>
  <c r="L479" i="7"/>
  <c r="M479" i="7"/>
  <c r="N479" i="7"/>
  <c r="O479" i="7"/>
  <c r="L480" i="7"/>
  <c r="M480" i="7"/>
  <c r="N480" i="7"/>
  <c r="O480" i="7"/>
  <c r="L481" i="7"/>
  <c r="M481" i="7"/>
  <c r="N481" i="7"/>
  <c r="O481" i="7"/>
  <c r="L482" i="7"/>
  <c r="M482" i="7"/>
  <c r="N482" i="7"/>
  <c r="O482" i="7"/>
  <c r="L483" i="7"/>
  <c r="M483" i="7"/>
  <c r="N483" i="7"/>
  <c r="O483" i="7"/>
  <c r="L484" i="7"/>
  <c r="M484" i="7"/>
  <c r="N484" i="7"/>
  <c r="O484" i="7"/>
  <c r="L485" i="7"/>
  <c r="M485" i="7"/>
  <c r="N485" i="7"/>
  <c r="O485" i="7"/>
  <c r="L486" i="7"/>
  <c r="M486" i="7"/>
  <c r="N486" i="7"/>
  <c r="O486" i="7"/>
  <c r="L487" i="7"/>
  <c r="M487" i="7"/>
  <c r="N487" i="7"/>
  <c r="O487" i="7"/>
  <c r="L488" i="7"/>
  <c r="M488" i="7"/>
  <c r="N488" i="7"/>
  <c r="O488" i="7"/>
  <c r="L489" i="7"/>
  <c r="M489" i="7"/>
  <c r="N489" i="7"/>
  <c r="O489" i="7"/>
  <c r="L490" i="7"/>
  <c r="M490" i="7"/>
  <c r="N490" i="7"/>
  <c r="O490" i="7"/>
  <c r="L491" i="7"/>
  <c r="M491" i="7"/>
  <c r="N491" i="7"/>
  <c r="O491" i="7"/>
  <c r="L492" i="7"/>
  <c r="M492" i="7"/>
  <c r="N492" i="7"/>
  <c r="O492" i="7"/>
  <c r="L493" i="7"/>
  <c r="M493" i="7"/>
  <c r="N493" i="7"/>
  <c r="O493" i="7"/>
  <c r="L494" i="7"/>
  <c r="M494" i="7"/>
  <c r="N494" i="7"/>
  <c r="O494" i="7"/>
  <c r="L495" i="7"/>
  <c r="M495" i="7"/>
  <c r="N495" i="7"/>
  <c r="O495" i="7"/>
  <c r="L496" i="7"/>
  <c r="M496" i="7"/>
  <c r="N496" i="7"/>
  <c r="O496" i="7"/>
  <c r="L497" i="7"/>
  <c r="M497" i="7"/>
  <c r="N497" i="7"/>
  <c r="O497" i="7"/>
  <c r="L498" i="7"/>
  <c r="M498" i="7"/>
  <c r="N498" i="7"/>
  <c r="O498" i="7"/>
  <c r="L499" i="7"/>
  <c r="M499" i="7"/>
  <c r="N499" i="7"/>
  <c r="O499" i="7"/>
  <c r="L500" i="7"/>
  <c r="M500" i="7"/>
  <c r="N500" i="7"/>
  <c r="O500" i="7"/>
  <c r="L501" i="7"/>
  <c r="M501" i="7"/>
  <c r="N501" i="7"/>
  <c r="O501" i="7"/>
  <c r="L502" i="7"/>
  <c r="M502" i="7"/>
  <c r="N502" i="7"/>
  <c r="O502" i="7"/>
  <c r="L503" i="7"/>
  <c r="M503" i="7"/>
  <c r="N503" i="7"/>
  <c r="O503" i="7"/>
  <c r="L504" i="7"/>
  <c r="M504" i="7"/>
  <c r="N504" i="7"/>
  <c r="O504" i="7"/>
  <c r="L505" i="7"/>
  <c r="M505" i="7"/>
  <c r="N505" i="7"/>
  <c r="O505" i="7"/>
  <c r="L506" i="7"/>
  <c r="M506" i="7"/>
  <c r="N506" i="7"/>
  <c r="O506" i="7"/>
  <c r="L507" i="7"/>
  <c r="M507" i="7"/>
  <c r="N507" i="7"/>
  <c r="O507" i="7"/>
  <c r="L508" i="7"/>
  <c r="M508" i="7"/>
  <c r="N508" i="7"/>
  <c r="O508" i="7"/>
  <c r="L509" i="7"/>
  <c r="M509" i="7"/>
  <c r="N509" i="7"/>
  <c r="O509" i="7"/>
  <c r="L510" i="7"/>
  <c r="M510" i="7"/>
  <c r="N510" i="7"/>
  <c r="O510" i="7"/>
  <c r="L511" i="7"/>
  <c r="M511" i="7"/>
  <c r="N511" i="7"/>
  <c r="O511" i="7"/>
  <c r="L512" i="7"/>
  <c r="M512" i="7"/>
  <c r="N512" i="7"/>
  <c r="O512" i="7"/>
  <c r="L513" i="7"/>
  <c r="M513" i="7"/>
  <c r="N513" i="7"/>
  <c r="O513" i="7"/>
  <c r="L514" i="7"/>
  <c r="M514" i="7"/>
  <c r="N514" i="7"/>
  <c r="O514" i="7"/>
  <c r="L515" i="7"/>
  <c r="M515" i="7"/>
  <c r="N515" i="7"/>
  <c r="O515" i="7"/>
  <c r="L516" i="7"/>
  <c r="M516" i="7"/>
  <c r="N516" i="7"/>
  <c r="O516" i="7"/>
  <c r="L517" i="7"/>
  <c r="M517" i="7"/>
  <c r="N517" i="7"/>
  <c r="O517" i="7"/>
  <c r="L518" i="7"/>
  <c r="M518" i="7"/>
  <c r="N518" i="7"/>
  <c r="O518" i="7"/>
  <c r="L519" i="7"/>
  <c r="M519" i="7"/>
  <c r="N519" i="7"/>
  <c r="O519" i="7"/>
  <c r="L520" i="7"/>
  <c r="M520" i="7"/>
  <c r="N520" i="7"/>
  <c r="O520" i="7"/>
  <c r="L521" i="7"/>
  <c r="M521" i="7"/>
  <c r="N521" i="7"/>
  <c r="O521" i="7"/>
  <c r="L522" i="7"/>
  <c r="M522" i="7"/>
  <c r="N522" i="7"/>
  <c r="O522" i="7"/>
  <c r="L523" i="7"/>
  <c r="M523" i="7"/>
  <c r="N523" i="7"/>
  <c r="O523" i="7"/>
  <c r="L524" i="7"/>
  <c r="M524" i="7"/>
  <c r="N524" i="7"/>
  <c r="O524" i="7"/>
  <c r="L525" i="7"/>
  <c r="M525" i="7"/>
  <c r="N525" i="7"/>
  <c r="O525" i="7"/>
  <c r="L526" i="7"/>
  <c r="M526" i="7"/>
  <c r="N526" i="7"/>
  <c r="O526" i="7"/>
  <c r="L527" i="7"/>
  <c r="M527" i="7"/>
  <c r="N527" i="7"/>
  <c r="O527" i="7"/>
  <c r="L528" i="7"/>
  <c r="M528" i="7"/>
  <c r="N528" i="7"/>
  <c r="O528" i="7"/>
  <c r="L529" i="7"/>
  <c r="M529" i="7"/>
  <c r="N529" i="7"/>
  <c r="O529" i="7"/>
  <c r="L530" i="7"/>
  <c r="M530" i="7"/>
  <c r="N530" i="7"/>
  <c r="O530" i="7"/>
  <c r="L531" i="7"/>
  <c r="M531" i="7"/>
  <c r="N531" i="7"/>
  <c r="O531" i="7"/>
  <c r="L532" i="7"/>
  <c r="M532" i="7"/>
  <c r="N532" i="7"/>
  <c r="O532" i="7"/>
  <c r="L533" i="7"/>
  <c r="M533" i="7"/>
  <c r="N533" i="7"/>
  <c r="O533" i="7"/>
  <c r="L534" i="7"/>
  <c r="M534" i="7"/>
  <c r="N534" i="7"/>
  <c r="O534" i="7"/>
  <c r="L535" i="7"/>
  <c r="M535" i="7"/>
  <c r="N535" i="7"/>
  <c r="O535" i="7"/>
  <c r="L536" i="7"/>
  <c r="M536" i="7"/>
  <c r="N536" i="7"/>
  <c r="O536" i="7"/>
  <c r="L537" i="7"/>
  <c r="M537" i="7"/>
  <c r="N537" i="7"/>
  <c r="O537" i="7"/>
  <c r="L538" i="7"/>
  <c r="M538" i="7"/>
  <c r="N538" i="7"/>
  <c r="O538" i="7"/>
  <c r="L539" i="7"/>
  <c r="M539" i="7"/>
  <c r="N539" i="7"/>
  <c r="O539" i="7"/>
  <c r="L540" i="7"/>
  <c r="M540" i="7"/>
  <c r="N540" i="7"/>
  <c r="O540" i="7"/>
  <c r="L541" i="7"/>
  <c r="M541" i="7"/>
  <c r="N541" i="7"/>
  <c r="O541" i="7"/>
  <c r="L542" i="7"/>
  <c r="M542" i="7"/>
  <c r="N542" i="7"/>
  <c r="O542" i="7"/>
  <c r="L543" i="7"/>
  <c r="M543" i="7"/>
  <c r="N543" i="7"/>
  <c r="O543" i="7"/>
  <c r="L544" i="7"/>
  <c r="M544" i="7"/>
  <c r="N544" i="7"/>
  <c r="O544" i="7"/>
  <c r="L545" i="7"/>
  <c r="M545" i="7"/>
  <c r="N545" i="7"/>
  <c r="O545" i="7"/>
  <c r="L546" i="7"/>
  <c r="M546" i="7"/>
  <c r="N546" i="7"/>
  <c r="O546" i="7"/>
  <c r="L547" i="7"/>
  <c r="M547" i="7"/>
  <c r="N547" i="7"/>
  <c r="O547" i="7"/>
  <c r="L548" i="7"/>
  <c r="M548" i="7"/>
  <c r="N548" i="7"/>
  <c r="O548" i="7"/>
  <c r="L549" i="7"/>
  <c r="M549" i="7"/>
  <c r="N549" i="7"/>
  <c r="O549" i="7"/>
  <c r="L550" i="7"/>
  <c r="M550" i="7"/>
  <c r="N550" i="7"/>
  <c r="O550" i="7"/>
  <c r="L551" i="7"/>
  <c r="M551" i="7"/>
  <c r="N551" i="7"/>
  <c r="O551" i="7"/>
  <c r="L552" i="7"/>
  <c r="M552" i="7"/>
  <c r="N552" i="7"/>
  <c r="O552" i="7"/>
  <c r="L553" i="7"/>
  <c r="M553" i="7"/>
  <c r="N553" i="7"/>
  <c r="O553" i="7"/>
  <c r="L554" i="7"/>
  <c r="M554" i="7"/>
  <c r="N554" i="7"/>
  <c r="O554" i="7"/>
  <c r="L555" i="7"/>
  <c r="M555" i="7"/>
  <c r="N555" i="7"/>
  <c r="O555" i="7"/>
  <c r="L556" i="7"/>
  <c r="M556" i="7"/>
  <c r="N556" i="7"/>
  <c r="O556" i="7"/>
  <c r="L557" i="7"/>
  <c r="M557" i="7"/>
  <c r="N557" i="7"/>
  <c r="O557" i="7"/>
  <c r="L558" i="7"/>
  <c r="M558" i="7"/>
  <c r="N558" i="7"/>
  <c r="O558" i="7"/>
  <c r="L559" i="7"/>
  <c r="M559" i="7"/>
  <c r="N559" i="7"/>
  <c r="O559" i="7"/>
  <c r="L560" i="7"/>
  <c r="M560" i="7"/>
  <c r="N560" i="7"/>
  <c r="O560" i="7"/>
  <c r="L561" i="7"/>
  <c r="M561" i="7"/>
  <c r="N561" i="7"/>
  <c r="O561" i="7"/>
  <c r="L562" i="7"/>
  <c r="M562" i="7"/>
  <c r="N562" i="7"/>
  <c r="O562" i="7"/>
  <c r="L563" i="7"/>
  <c r="M563" i="7"/>
  <c r="N563" i="7"/>
  <c r="O563" i="7"/>
  <c r="L564" i="7"/>
  <c r="M564" i="7"/>
  <c r="N564" i="7"/>
  <c r="O564" i="7"/>
  <c r="L565" i="7"/>
  <c r="M565" i="7"/>
  <c r="N565" i="7"/>
  <c r="O565" i="7"/>
  <c r="L566" i="7"/>
  <c r="M566" i="7"/>
  <c r="N566" i="7"/>
  <c r="O566" i="7"/>
  <c r="L567" i="7"/>
  <c r="M567" i="7"/>
  <c r="N567" i="7"/>
  <c r="O567" i="7"/>
  <c r="L568" i="7"/>
  <c r="M568" i="7"/>
  <c r="N568" i="7"/>
  <c r="O568" i="7"/>
  <c r="L569" i="7"/>
  <c r="M569" i="7"/>
  <c r="N569" i="7"/>
  <c r="O569" i="7"/>
  <c r="L570" i="7"/>
  <c r="M570" i="7"/>
  <c r="N570" i="7"/>
  <c r="O570" i="7"/>
  <c r="L571" i="7"/>
  <c r="M571" i="7"/>
  <c r="N571" i="7"/>
  <c r="O571" i="7"/>
  <c r="L572" i="7"/>
  <c r="M572" i="7"/>
  <c r="N572" i="7"/>
  <c r="O572" i="7"/>
  <c r="L573" i="7"/>
  <c r="M573" i="7"/>
  <c r="N573" i="7"/>
  <c r="O573" i="7"/>
  <c r="L574" i="7"/>
  <c r="M574" i="7"/>
  <c r="N574" i="7"/>
  <c r="O574" i="7"/>
  <c r="L575" i="7"/>
  <c r="M575" i="7"/>
  <c r="N575" i="7"/>
  <c r="O575" i="7"/>
  <c r="L576" i="7"/>
  <c r="M576" i="7"/>
  <c r="N576" i="7"/>
  <c r="O576" i="7"/>
  <c r="L577" i="7"/>
  <c r="M577" i="7"/>
  <c r="N577" i="7"/>
  <c r="O577" i="7"/>
  <c r="L578" i="7"/>
  <c r="M578" i="7"/>
  <c r="N578" i="7"/>
  <c r="O578" i="7"/>
  <c r="L579" i="7"/>
  <c r="M579" i="7"/>
  <c r="N579" i="7"/>
  <c r="O579" i="7"/>
  <c r="L580" i="7"/>
  <c r="M580" i="7"/>
  <c r="N580" i="7"/>
  <c r="O580" i="7"/>
  <c r="L581" i="7"/>
  <c r="M581" i="7"/>
  <c r="N581" i="7"/>
  <c r="O581" i="7"/>
  <c r="L582" i="7"/>
  <c r="M582" i="7"/>
  <c r="N582" i="7"/>
  <c r="O582" i="7"/>
  <c r="L583" i="7"/>
  <c r="M583" i="7"/>
  <c r="N583" i="7"/>
  <c r="O583" i="7"/>
  <c r="L584" i="7"/>
  <c r="M584" i="7"/>
  <c r="N584" i="7"/>
  <c r="O584" i="7"/>
  <c r="L585" i="7"/>
  <c r="M585" i="7"/>
  <c r="N585" i="7"/>
  <c r="O585" i="7"/>
  <c r="L586" i="7"/>
  <c r="M586" i="7"/>
  <c r="N586" i="7"/>
  <c r="O586" i="7"/>
  <c r="L587" i="7"/>
  <c r="M587" i="7"/>
  <c r="N587" i="7"/>
  <c r="O587" i="7"/>
  <c r="L588" i="7"/>
  <c r="M588" i="7"/>
  <c r="N588" i="7"/>
  <c r="O588" i="7"/>
  <c r="L589" i="7"/>
  <c r="M589" i="7"/>
  <c r="N589" i="7"/>
  <c r="O589" i="7"/>
  <c r="L590" i="7"/>
  <c r="M590" i="7"/>
  <c r="N590" i="7"/>
  <c r="O590" i="7"/>
  <c r="L591" i="7"/>
  <c r="M591" i="7"/>
  <c r="N591" i="7"/>
  <c r="O591" i="7"/>
  <c r="L592" i="7"/>
  <c r="M592" i="7"/>
  <c r="N592" i="7"/>
  <c r="O592" i="7"/>
  <c r="L593" i="7"/>
  <c r="M593" i="7"/>
  <c r="N593" i="7"/>
  <c r="O593" i="7"/>
  <c r="L594" i="7"/>
  <c r="M594" i="7"/>
  <c r="N594" i="7"/>
  <c r="O594" i="7"/>
  <c r="L595" i="7"/>
  <c r="M595" i="7"/>
  <c r="N595" i="7"/>
  <c r="O595" i="7"/>
  <c r="L596" i="7"/>
  <c r="M596" i="7"/>
  <c r="N596" i="7"/>
  <c r="O596" i="7"/>
  <c r="L597" i="7"/>
  <c r="M597" i="7"/>
  <c r="N597" i="7"/>
  <c r="O597" i="7"/>
  <c r="L598" i="7"/>
  <c r="M598" i="7"/>
  <c r="N598" i="7"/>
  <c r="O598" i="7"/>
  <c r="L599" i="7"/>
  <c r="M599" i="7"/>
  <c r="N599" i="7"/>
  <c r="O599" i="7"/>
  <c r="L600" i="7"/>
  <c r="M600" i="7"/>
  <c r="N600" i="7"/>
  <c r="O600" i="7"/>
  <c r="L601" i="7"/>
  <c r="M601" i="7"/>
  <c r="N601" i="7"/>
  <c r="O601" i="7"/>
  <c r="L602" i="7"/>
  <c r="M602" i="7"/>
  <c r="N602" i="7"/>
  <c r="O602" i="7"/>
  <c r="L603" i="7"/>
  <c r="M603" i="7"/>
  <c r="N603" i="7"/>
  <c r="O603" i="7"/>
  <c r="L604" i="7"/>
  <c r="M604" i="7"/>
  <c r="N604" i="7"/>
  <c r="O604" i="7"/>
  <c r="L605" i="7"/>
  <c r="M605" i="7"/>
  <c r="N605" i="7"/>
  <c r="O605" i="7"/>
  <c r="L606" i="7"/>
  <c r="M606" i="7"/>
  <c r="N606" i="7"/>
  <c r="O606" i="7"/>
  <c r="L607" i="7"/>
  <c r="M607" i="7"/>
  <c r="N607" i="7"/>
  <c r="O607" i="7"/>
  <c r="L608" i="7"/>
  <c r="M608" i="7"/>
  <c r="N608" i="7"/>
  <c r="O608" i="7"/>
  <c r="L609" i="7"/>
  <c r="M609" i="7"/>
  <c r="N609" i="7"/>
  <c r="O609" i="7"/>
  <c r="L610" i="7"/>
  <c r="M610" i="7"/>
  <c r="N610" i="7"/>
  <c r="O610" i="7"/>
  <c r="L611" i="7"/>
  <c r="M611" i="7"/>
  <c r="N611" i="7"/>
  <c r="O611" i="7"/>
  <c r="L612" i="7"/>
  <c r="M612" i="7"/>
  <c r="N612" i="7"/>
  <c r="O612" i="7"/>
  <c r="L613" i="7"/>
  <c r="M613" i="7"/>
  <c r="N613" i="7"/>
  <c r="O613" i="7"/>
  <c r="L614" i="7"/>
  <c r="M614" i="7"/>
  <c r="N614" i="7"/>
  <c r="O614" i="7"/>
  <c r="L615" i="7"/>
  <c r="M615" i="7"/>
  <c r="N615" i="7"/>
  <c r="O615" i="7"/>
  <c r="L616" i="7"/>
  <c r="M616" i="7"/>
  <c r="N616" i="7"/>
  <c r="O616" i="7"/>
  <c r="L617" i="7"/>
  <c r="M617" i="7"/>
  <c r="N617" i="7"/>
  <c r="O617" i="7"/>
  <c r="L618" i="7"/>
  <c r="M618" i="7"/>
  <c r="N618" i="7"/>
  <c r="O618" i="7"/>
  <c r="L619" i="7"/>
  <c r="M619" i="7"/>
  <c r="N619" i="7"/>
  <c r="O619" i="7"/>
  <c r="L620" i="7"/>
  <c r="M620" i="7"/>
  <c r="N620" i="7"/>
  <c r="O620" i="7"/>
  <c r="L621" i="7"/>
  <c r="M621" i="7"/>
  <c r="N621" i="7"/>
  <c r="O621" i="7"/>
  <c r="L622" i="7"/>
  <c r="M622" i="7"/>
  <c r="N622" i="7"/>
  <c r="O622" i="7"/>
  <c r="L623" i="7"/>
  <c r="M623" i="7"/>
  <c r="N623" i="7"/>
  <c r="O623" i="7"/>
  <c r="L624" i="7"/>
  <c r="M624" i="7"/>
  <c r="N624" i="7"/>
  <c r="O624" i="7"/>
  <c r="L625" i="7"/>
  <c r="M625" i="7"/>
  <c r="N625" i="7"/>
  <c r="O625" i="7"/>
  <c r="L626" i="7"/>
  <c r="M626" i="7"/>
  <c r="N626" i="7"/>
  <c r="O626" i="7"/>
  <c r="L627" i="7"/>
  <c r="M627" i="7"/>
  <c r="N627" i="7"/>
  <c r="O627" i="7"/>
  <c r="L628" i="7"/>
  <c r="M628" i="7"/>
  <c r="N628" i="7"/>
  <c r="O628" i="7"/>
  <c r="L629" i="7"/>
  <c r="M629" i="7"/>
  <c r="N629" i="7"/>
  <c r="O629" i="7"/>
  <c r="L630" i="7"/>
  <c r="M630" i="7"/>
  <c r="N630" i="7"/>
  <c r="O630" i="7"/>
  <c r="L631" i="7"/>
  <c r="M631" i="7"/>
  <c r="N631" i="7"/>
  <c r="O631" i="7"/>
  <c r="L632" i="7"/>
  <c r="M632" i="7"/>
  <c r="N632" i="7"/>
  <c r="O632" i="7"/>
  <c r="L633" i="7"/>
  <c r="M633" i="7"/>
  <c r="N633" i="7"/>
  <c r="O633" i="7"/>
  <c r="L634" i="7"/>
  <c r="M634" i="7"/>
  <c r="N634" i="7"/>
  <c r="O634" i="7"/>
  <c r="L635" i="7"/>
  <c r="M635" i="7"/>
  <c r="N635" i="7"/>
  <c r="O635" i="7"/>
  <c r="L636" i="7"/>
  <c r="M636" i="7"/>
  <c r="N636" i="7"/>
  <c r="O636" i="7"/>
  <c r="L637" i="7"/>
  <c r="M637" i="7"/>
  <c r="N637" i="7"/>
  <c r="O637" i="7"/>
  <c r="L638" i="7"/>
  <c r="M638" i="7"/>
  <c r="N638" i="7"/>
  <c r="O638" i="7"/>
  <c r="L639" i="7"/>
  <c r="M639" i="7"/>
  <c r="N639" i="7"/>
  <c r="O639" i="7"/>
  <c r="L640" i="7"/>
  <c r="M640" i="7"/>
  <c r="N640" i="7"/>
  <c r="O640" i="7"/>
  <c r="L641" i="7"/>
  <c r="M641" i="7"/>
  <c r="N641" i="7"/>
  <c r="O641" i="7"/>
  <c r="L642" i="7"/>
  <c r="M642" i="7"/>
  <c r="N642" i="7"/>
  <c r="O642" i="7"/>
  <c r="L643" i="7"/>
  <c r="M643" i="7"/>
  <c r="N643" i="7"/>
  <c r="O643" i="7"/>
  <c r="L644" i="7"/>
  <c r="M644" i="7"/>
  <c r="N644" i="7"/>
  <c r="O644" i="7"/>
  <c r="L645" i="7"/>
  <c r="M645" i="7"/>
  <c r="N645" i="7"/>
  <c r="O645" i="7"/>
  <c r="L646" i="7"/>
  <c r="M646" i="7"/>
  <c r="N646" i="7"/>
  <c r="O646" i="7"/>
  <c r="L647" i="7"/>
  <c r="M647" i="7"/>
  <c r="N647" i="7"/>
  <c r="O647" i="7"/>
  <c r="L648" i="7"/>
  <c r="M648" i="7"/>
  <c r="N648" i="7"/>
  <c r="O648" i="7"/>
  <c r="L649" i="7"/>
  <c r="M649" i="7"/>
  <c r="N649" i="7"/>
  <c r="O649" i="7"/>
  <c r="L650" i="7"/>
  <c r="M650" i="7"/>
  <c r="N650" i="7"/>
  <c r="O650" i="7"/>
  <c r="L651" i="7"/>
  <c r="M651" i="7"/>
  <c r="N651" i="7"/>
  <c r="O651" i="7"/>
  <c r="L652" i="7"/>
  <c r="M652" i="7"/>
  <c r="N652" i="7"/>
  <c r="O652" i="7"/>
  <c r="L653" i="7"/>
  <c r="M653" i="7"/>
  <c r="N653" i="7"/>
  <c r="O653" i="7"/>
  <c r="L654" i="7"/>
  <c r="M654" i="7"/>
  <c r="N654" i="7"/>
  <c r="O654" i="7"/>
  <c r="L655" i="7"/>
  <c r="M655" i="7"/>
  <c r="N655" i="7"/>
  <c r="O655" i="7"/>
  <c r="L656" i="7"/>
  <c r="M656" i="7"/>
  <c r="N656" i="7"/>
  <c r="O656" i="7"/>
  <c r="L657" i="7"/>
  <c r="M657" i="7"/>
  <c r="N657" i="7"/>
  <c r="O657" i="7"/>
  <c r="L658" i="7"/>
  <c r="M658" i="7"/>
  <c r="N658" i="7"/>
  <c r="O658" i="7"/>
  <c r="L659" i="7"/>
  <c r="M659" i="7"/>
  <c r="N659" i="7"/>
  <c r="O659" i="7"/>
  <c r="L660" i="7"/>
  <c r="M660" i="7"/>
  <c r="N660" i="7"/>
  <c r="O660" i="7"/>
  <c r="L661" i="7"/>
  <c r="M661" i="7"/>
  <c r="N661" i="7"/>
  <c r="O661" i="7"/>
  <c r="L662" i="7"/>
  <c r="M662" i="7"/>
  <c r="N662" i="7"/>
  <c r="O662" i="7"/>
  <c r="L663" i="7"/>
  <c r="M663" i="7"/>
  <c r="N663" i="7"/>
  <c r="O663" i="7"/>
  <c r="L664" i="7"/>
  <c r="M664" i="7"/>
  <c r="N664" i="7"/>
  <c r="O664" i="7"/>
  <c r="L665" i="7"/>
  <c r="M665" i="7"/>
  <c r="N665" i="7"/>
  <c r="O665" i="7"/>
  <c r="L666" i="7"/>
  <c r="M666" i="7"/>
  <c r="N666" i="7"/>
  <c r="O666" i="7"/>
  <c r="L667" i="7"/>
  <c r="M667" i="7"/>
  <c r="N667" i="7"/>
  <c r="O667" i="7"/>
  <c r="L668" i="7"/>
  <c r="M668" i="7"/>
  <c r="N668" i="7"/>
  <c r="O668" i="7"/>
  <c r="L669" i="7"/>
  <c r="M669" i="7"/>
  <c r="N669" i="7"/>
  <c r="O669" i="7"/>
  <c r="L670" i="7"/>
  <c r="M670" i="7"/>
  <c r="N670" i="7"/>
  <c r="O670" i="7"/>
  <c r="L671" i="7"/>
  <c r="M671" i="7"/>
  <c r="N671" i="7"/>
  <c r="O671" i="7"/>
  <c r="L672" i="7"/>
  <c r="M672" i="7"/>
  <c r="N672" i="7"/>
  <c r="O672" i="7"/>
  <c r="L673" i="7"/>
  <c r="M673" i="7"/>
  <c r="N673" i="7"/>
  <c r="O673" i="7"/>
  <c r="L674" i="7"/>
  <c r="M674" i="7"/>
  <c r="N674" i="7"/>
  <c r="O674" i="7"/>
  <c r="L675" i="7"/>
  <c r="M675" i="7"/>
  <c r="N675" i="7"/>
  <c r="O675" i="7"/>
  <c r="L676" i="7"/>
  <c r="M676" i="7"/>
  <c r="N676" i="7"/>
  <c r="O676" i="7"/>
  <c r="L677" i="7"/>
  <c r="M677" i="7"/>
  <c r="N677" i="7"/>
  <c r="O677" i="7"/>
  <c r="L678" i="7"/>
  <c r="M678" i="7"/>
  <c r="N678" i="7"/>
  <c r="O678" i="7"/>
  <c r="L679" i="7"/>
  <c r="M679" i="7"/>
  <c r="N679" i="7"/>
  <c r="O679" i="7"/>
  <c r="L680" i="7"/>
  <c r="M680" i="7"/>
  <c r="N680" i="7"/>
  <c r="O680" i="7"/>
  <c r="L681" i="7"/>
  <c r="M681" i="7"/>
  <c r="N681" i="7"/>
  <c r="O681" i="7"/>
  <c r="L682" i="7"/>
  <c r="M682" i="7"/>
  <c r="N682" i="7"/>
  <c r="O682" i="7"/>
  <c r="L683" i="7"/>
  <c r="M683" i="7"/>
  <c r="N683" i="7"/>
  <c r="O683" i="7"/>
  <c r="L684" i="7"/>
  <c r="M684" i="7"/>
  <c r="N684" i="7"/>
  <c r="O684" i="7"/>
  <c r="L685" i="7"/>
  <c r="M685" i="7"/>
  <c r="N685" i="7"/>
  <c r="O685" i="7"/>
  <c r="L686" i="7"/>
  <c r="M686" i="7"/>
  <c r="N686" i="7"/>
  <c r="O686" i="7"/>
  <c r="L687" i="7"/>
  <c r="M687" i="7"/>
  <c r="N687" i="7"/>
  <c r="O687" i="7"/>
  <c r="L688" i="7"/>
  <c r="M688" i="7"/>
  <c r="N688" i="7"/>
  <c r="O688" i="7"/>
  <c r="L689" i="7"/>
  <c r="M689" i="7"/>
  <c r="N689" i="7"/>
  <c r="O689" i="7"/>
  <c r="L690" i="7"/>
  <c r="M690" i="7"/>
  <c r="N690" i="7"/>
  <c r="O690" i="7"/>
  <c r="L691" i="7"/>
  <c r="M691" i="7"/>
  <c r="N691" i="7"/>
  <c r="O691" i="7"/>
  <c r="L692" i="7"/>
  <c r="M692" i="7"/>
  <c r="N692" i="7"/>
  <c r="O692" i="7"/>
  <c r="L693" i="7"/>
  <c r="M693" i="7"/>
  <c r="N693" i="7"/>
  <c r="O693" i="7"/>
  <c r="L694" i="7"/>
  <c r="M694" i="7"/>
  <c r="N694" i="7"/>
  <c r="O694" i="7"/>
  <c r="L695" i="7"/>
  <c r="M695" i="7"/>
  <c r="N695" i="7"/>
  <c r="O695" i="7"/>
  <c r="L696" i="7"/>
  <c r="M696" i="7"/>
  <c r="N696" i="7"/>
  <c r="O696" i="7"/>
  <c r="L697" i="7"/>
  <c r="M697" i="7"/>
  <c r="N697" i="7"/>
  <c r="O697" i="7"/>
  <c r="L698" i="7"/>
  <c r="M698" i="7"/>
  <c r="N698" i="7"/>
  <c r="O698" i="7"/>
  <c r="L699" i="7"/>
  <c r="M699" i="7"/>
  <c r="N699" i="7"/>
  <c r="O699" i="7"/>
  <c r="L700" i="7"/>
  <c r="M700" i="7"/>
  <c r="N700" i="7"/>
  <c r="O700" i="7"/>
  <c r="L701" i="7"/>
  <c r="M701" i="7"/>
  <c r="N701" i="7"/>
  <c r="O701" i="7"/>
  <c r="L702" i="7"/>
  <c r="M702" i="7"/>
  <c r="N702" i="7"/>
  <c r="O702" i="7"/>
  <c r="L703" i="7"/>
  <c r="M703" i="7"/>
  <c r="N703" i="7"/>
  <c r="O703" i="7"/>
  <c r="L704" i="7"/>
  <c r="M704" i="7"/>
  <c r="N704" i="7"/>
  <c r="O704" i="7"/>
  <c r="L705" i="7"/>
  <c r="M705" i="7"/>
  <c r="N705" i="7"/>
  <c r="O705" i="7"/>
  <c r="L706" i="7"/>
  <c r="M706" i="7"/>
  <c r="N706" i="7"/>
  <c r="O706" i="7"/>
  <c r="L707" i="7"/>
  <c r="M707" i="7"/>
  <c r="N707" i="7"/>
  <c r="O707" i="7"/>
  <c r="L708" i="7"/>
  <c r="M708" i="7"/>
  <c r="N708" i="7"/>
  <c r="O708" i="7"/>
  <c r="L709" i="7"/>
  <c r="M709" i="7"/>
  <c r="N709" i="7"/>
  <c r="O709" i="7"/>
  <c r="L710" i="7"/>
  <c r="M710" i="7"/>
  <c r="N710" i="7"/>
  <c r="O710" i="7"/>
  <c r="L711" i="7"/>
  <c r="M711" i="7"/>
  <c r="N711" i="7"/>
  <c r="O711" i="7"/>
  <c r="L712" i="7"/>
  <c r="M712" i="7"/>
  <c r="N712" i="7"/>
  <c r="O712" i="7"/>
  <c r="L12" i="7"/>
  <c r="M12" i="7"/>
  <c r="L13" i="7"/>
  <c r="M13" i="7"/>
  <c r="L14" i="7"/>
  <c r="M14" i="7"/>
  <c r="L15" i="7"/>
  <c r="M15" i="7"/>
  <c r="L16" i="7"/>
  <c r="M16" i="7"/>
  <c r="L17" i="7"/>
  <c r="M17" i="7"/>
  <c r="L18" i="7"/>
  <c r="M18" i="7"/>
  <c r="L19" i="7"/>
  <c r="M19" i="7"/>
  <c r="L20" i="7"/>
  <c r="M20" i="7"/>
  <c r="O20" i="7"/>
  <c r="L21" i="7"/>
  <c r="M21" i="7"/>
  <c r="O21" i="7"/>
  <c r="L22" i="7"/>
  <c r="M22" i="7"/>
  <c r="O22" i="7"/>
  <c r="L23" i="7"/>
  <c r="M23" i="7"/>
  <c r="O23" i="7"/>
  <c r="L24" i="7"/>
  <c r="M24" i="7"/>
  <c r="O24" i="7"/>
  <c r="L25" i="7"/>
  <c r="M25" i="7"/>
  <c r="O25" i="7"/>
  <c r="L26" i="7"/>
  <c r="M26" i="7"/>
  <c r="O26" i="7"/>
  <c r="L27" i="7"/>
  <c r="M27" i="7"/>
  <c r="O27" i="7"/>
  <c r="L28" i="7"/>
  <c r="M28" i="7"/>
  <c r="O28" i="7"/>
  <c r="L29" i="7"/>
  <c r="M29" i="7"/>
  <c r="O29" i="7"/>
  <c r="L30" i="7"/>
  <c r="M30" i="7"/>
  <c r="O30" i="7"/>
  <c r="L31" i="7"/>
  <c r="M31" i="7"/>
  <c r="O31" i="7"/>
  <c r="L32" i="7"/>
  <c r="M32" i="7"/>
  <c r="O32" i="7"/>
  <c r="L33" i="7"/>
  <c r="M33" i="7"/>
  <c r="O33" i="7"/>
  <c r="L34" i="7"/>
  <c r="M34" i="7"/>
  <c r="O34" i="7"/>
  <c r="M11" i="7"/>
  <c r="L11" i="7"/>
  <c r="M719" i="1" l="1"/>
  <c r="B710" i="3" s="1"/>
  <c r="F710" i="3" s="1"/>
  <c r="AC454" i="11"/>
  <c r="AC513" i="11"/>
  <c r="AC485" i="11"/>
  <c r="AC483" i="11"/>
  <c r="AC480" i="11"/>
  <c r="AC481" i="11"/>
  <c r="AC482" i="11"/>
  <c r="AC479" i="11"/>
  <c r="AC484" i="11"/>
  <c r="AC368" i="11"/>
  <c r="AC414" i="11"/>
  <c r="AC409" i="11"/>
  <c r="AC413" i="11"/>
  <c r="AC412" i="11"/>
  <c r="AC410" i="11"/>
  <c r="AC408" i="11"/>
  <c r="AC411" i="11"/>
  <c r="Y451" i="1"/>
  <c r="Z446" i="11"/>
  <c r="AB446" i="11" s="1"/>
  <c r="Y549" i="1"/>
  <c r="Z544" i="11"/>
  <c r="AB544" i="11" s="1"/>
  <c r="Z644" i="11"/>
  <c r="AB644" i="11" s="1"/>
  <c r="C645" i="11"/>
  <c r="Y650" i="1" s="1"/>
  <c r="J13" i="4"/>
  <c r="N13" i="4" s="1"/>
  <c r="H719" i="1"/>
  <c r="AA2" i="7"/>
  <c r="AK2" i="7" s="1"/>
  <c r="AU2" i="7"/>
  <c r="BE2" i="7" s="1"/>
  <c r="W2" i="7"/>
  <c r="AG2" i="7" s="1"/>
  <c r="AQ2" i="7"/>
  <c r="BA2" i="7" s="1"/>
  <c r="Z2" i="7"/>
  <c r="AJ2" i="7" s="1"/>
  <c r="AT2" i="7"/>
  <c r="BD2" i="7" s="1"/>
  <c r="V2" i="7"/>
  <c r="AF2" i="7" s="1"/>
  <c r="AP2" i="7"/>
  <c r="AZ2" i="7" s="1"/>
  <c r="Y2" i="7"/>
  <c r="AI2" i="7" s="1"/>
  <c r="AS2" i="7"/>
  <c r="BC2" i="7" s="1"/>
  <c r="AB2" i="7"/>
  <c r="AL2" i="7" s="1"/>
  <c r="AV2" i="7"/>
  <c r="BF2" i="7" s="1"/>
  <c r="U2" i="7"/>
  <c r="AE2" i="7" s="1"/>
  <c r="AO2" i="7"/>
  <c r="AY2" i="7" s="1"/>
  <c r="X2" i="7"/>
  <c r="AH2" i="7" s="1"/>
  <c r="AR2" i="7"/>
  <c r="BB2" i="7" s="1"/>
  <c r="E243" i="1"/>
  <c r="E235" i="1"/>
  <c r="E211" i="1"/>
  <c r="E203" i="1"/>
  <c r="E179" i="1"/>
  <c r="E171" i="1"/>
  <c r="E147" i="1"/>
  <c r="E139" i="1"/>
  <c r="E115" i="1"/>
  <c r="E83" i="1"/>
  <c r="E51" i="1"/>
  <c r="E19" i="1"/>
  <c r="E714" i="1"/>
  <c r="E710" i="1"/>
  <c r="E706" i="1"/>
  <c r="E702" i="1"/>
  <c r="E698" i="1"/>
  <c r="E694" i="1"/>
  <c r="B698" i="3"/>
  <c r="F698" i="3" s="1"/>
  <c r="E690" i="1"/>
  <c r="B694" i="3"/>
  <c r="F694" i="3" s="1"/>
  <c r="E686" i="1"/>
  <c r="B690" i="3"/>
  <c r="F690" i="3" s="1"/>
  <c r="E682" i="1"/>
  <c r="B686" i="3"/>
  <c r="F686" i="3" s="1"/>
  <c r="E678" i="1"/>
  <c r="B682" i="3"/>
  <c r="F682" i="3" s="1"/>
  <c r="E674" i="1"/>
  <c r="B678" i="3"/>
  <c r="F678" i="3" s="1"/>
  <c r="E670" i="1"/>
  <c r="B674" i="3"/>
  <c r="F674" i="3" s="1"/>
  <c r="E666" i="1"/>
  <c r="B670" i="3"/>
  <c r="F670" i="3" s="1"/>
  <c r="E662" i="1"/>
  <c r="B666" i="3"/>
  <c r="F666" i="3" s="1"/>
  <c r="E658" i="1"/>
  <c r="B662" i="3"/>
  <c r="F662" i="3" s="1"/>
  <c r="E654" i="1"/>
  <c r="B658" i="3"/>
  <c r="F658" i="3" s="1"/>
  <c r="E650" i="1"/>
  <c r="B654" i="3"/>
  <c r="F654" i="3" s="1"/>
  <c r="E646" i="1"/>
  <c r="B650" i="3"/>
  <c r="F650" i="3" s="1"/>
  <c r="E642" i="1"/>
  <c r="B646" i="3"/>
  <c r="F646" i="3" s="1"/>
  <c r="E638" i="1"/>
  <c r="B642" i="3"/>
  <c r="F642" i="3" s="1"/>
  <c r="E634" i="1"/>
  <c r="B638" i="3"/>
  <c r="F638" i="3" s="1"/>
  <c r="E630" i="1"/>
  <c r="B634" i="3"/>
  <c r="F634" i="3" s="1"/>
  <c r="E626" i="1"/>
  <c r="B630" i="3"/>
  <c r="F630" i="3" s="1"/>
  <c r="E622" i="1"/>
  <c r="B626" i="3"/>
  <c r="F626" i="3" s="1"/>
  <c r="E618" i="1"/>
  <c r="B622" i="3"/>
  <c r="F622" i="3" s="1"/>
  <c r="E614" i="1"/>
  <c r="B618" i="3"/>
  <c r="F618" i="3" s="1"/>
  <c r="E610" i="1"/>
  <c r="B614" i="3"/>
  <c r="F614" i="3" s="1"/>
  <c r="E606" i="1"/>
  <c r="B610" i="3"/>
  <c r="F610" i="3" s="1"/>
  <c r="E602" i="1"/>
  <c r="B606" i="3"/>
  <c r="F606" i="3" s="1"/>
  <c r="E598" i="1"/>
  <c r="B602" i="3"/>
  <c r="F602" i="3" s="1"/>
  <c r="E594" i="1"/>
  <c r="B598" i="3"/>
  <c r="F598" i="3" s="1"/>
  <c r="E590" i="1"/>
  <c r="B594" i="3"/>
  <c r="F594" i="3" s="1"/>
  <c r="E586" i="1"/>
  <c r="B590" i="3"/>
  <c r="F590" i="3" s="1"/>
  <c r="E582" i="1"/>
  <c r="B586" i="3"/>
  <c r="F586" i="3" s="1"/>
  <c r="E578" i="1"/>
  <c r="B582" i="3"/>
  <c r="F582" i="3" s="1"/>
  <c r="E574" i="1"/>
  <c r="B578" i="3"/>
  <c r="F578" i="3" s="1"/>
  <c r="E570" i="1"/>
  <c r="B574" i="3"/>
  <c r="F574" i="3" s="1"/>
  <c r="E566" i="1"/>
  <c r="B570" i="3"/>
  <c r="F570" i="3" s="1"/>
  <c r="E562" i="1"/>
  <c r="B566" i="3"/>
  <c r="F566" i="3" s="1"/>
  <c r="E558" i="1"/>
  <c r="B562" i="3"/>
  <c r="F562" i="3" s="1"/>
  <c r="E554" i="1"/>
  <c r="B558" i="3"/>
  <c r="F558" i="3" s="1"/>
  <c r="E550" i="1"/>
  <c r="B554" i="3"/>
  <c r="F554" i="3" s="1"/>
  <c r="E546" i="1"/>
  <c r="B550" i="3"/>
  <c r="F550" i="3" s="1"/>
  <c r="E542" i="1"/>
  <c r="B546" i="3"/>
  <c r="F546" i="3" s="1"/>
  <c r="E538" i="1"/>
  <c r="B542" i="3"/>
  <c r="F542" i="3" s="1"/>
  <c r="E534" i="1"/>
  <c r="B538" i="3"/>
  <c r="F538" i="3" s="1"/>
  <c r="E530" i="1"/>
  <c r="B534" i="3"/>
  <c r="F534" i="3" s="1"/>
  <c r="E526" i="1"/>
  <c r="B530" i="3"/>
  <c r="F530" i="3" s="1"/>
  <c r="E522" i="1"/>
  <c r="B526" i="3"/>
  <c r="F526" i="3" s="1"/>
  <c r="E518" i="1"/>
  <c r="B522" i="3"/>
  <c r="F522" i="3" s="1"/>
  <c r="E514" i="1"/>
  <c r="B518" i="3"/>
  <c r="F518" i="3" s="1"/>
  <c r="E510" i="1"/>
  <c r="B514" i="3"/>
  <c r="F514" i="3" s="1"/>
  <c r="E506" i="1"/>
  <c r="B510" i="3"/>
  <c r="F510" i="3" s="1"/>
  <c r="E502" i="1"/>
  <c r="B506" i="3"/>
  <c r="F506" i="3" s="1"/>
  <c r="E498" i="1"/>
  <c r="B502" i="3"/>
  <c r="F502" i="3" s="1"/>
  <c r="E494" i="1"/>
  <c r="B498" i="3"/>
  <c r="F498" i="3" s="1"/>
  <c r="E490" i="1"/>
  <c r="B494" i="3"/>
  <c r="F494" i="3" s="1"/>
  <c r="E486" i="1"/>
  <c r="B490" i="3"/>
  <c r="F490" i="3" s="1"/>
  <c r="E482" i="1"/>
  <c r="B486" i="3"/>
  <c r="F486" i="3" s="1"/>
  <c r="E478" i="1"/>
  <c r="B482" i="3"/>
  <c r="F482" i="3" s="1"/>
  <c r="E474" i="1"/>
  <c r="B478" i="3"/>
  <c r="F478" i="3" s="1"/>
  <c r="E470" i="1"/>
  <c r="B474" i="3"/>
  <c r="F474" i="3" s="1"/>
  <c r="E466" i="1"/>
  <c r="B470" i="3"/>
  <c r="F470" i="3" s="1"/>
  <c r="E462" i="1"/>
  <c r="B466" i="3"/>
  <c r="F466" i="3" s="1"/>
  <c r="E458" i="1"/>
  <c r="B462" i="3"/>
  <c r="F462" i="3" s="1"/>
  <c r="E454" i="1"/>
  <c r="B458" i="3"/>
  <c r="F458" i="3" s="1"/>
  <c r="E450" i="1"/>
  <c r="B454" i="3"/>
  <c r="F454" i="3" s="1"/>
  <c r="E446" i="1"/>
  <c r="B450" i="3"/>
  <c r="F450" i="3" s="1"/>
  <c r="E442" i="1"/>
  <c r="B446" i="3"/>
  <c r="F446" i="3" s="1"/>
  <c r="E438" i="1"/>
  <c r="B442" i="3"/>
  <c r="F442" i="3" s="1"/>
  <c r="E434" i="1"/>
  <c r="B438" i="3"/>
  <c r="F438" i="3" s="1"/>
  <c r="E430" i="1"/>
  <c r="B434" i="3"/>
  <c r="F434" i="3" s="1"/>
  <c r="E426" i="1"/>
  <c r="B430" i="3"/>
  <c r="F430" i="3" s="1"/>
  <c r="E422" i="1"/>
  <c r="B426" i="3"/>
  <c r="F426" i="3" s="1"/>
  <c r="E418" i="1"/>
  <c r="B422" i="3"/>
  <c r="F422" i="3" s="1"/>
  <c r="E414" i="1"/>
  <c r="B418" i="3"/>
  <c r="F418" i="3" s="1"/>
  <c r="E410" i="1"/>
  <c r="B414" i="3"/>
  <c r="F414" i="3" s="1"/>
  <c r="E406" i="1"/>
  <c r="B410" i="3"/>
  <c r="F410" i="3" s="1"/>
  <c r="E402" i="1"/>
  <c r="B406" i="3"/>
  <c r="F406" i="3" s="1"/>
  <c r="E398" i="1"/>
  <c r="B402" i="3"/>
  <c r="F402" i="3" s="1"/>
  <c r="E394" i="1"/>
  <c r="B398" i="3"/>
  <c r="F398" i="3" s="1"/>
  <c r="E390" i="1"/>
  <c r="B394" i="3"/>
  <c r="F394" i="3" s="1"/>
  <c r="E386" i="1"/>
  <c r="B390" i="3"/>
  <c r="F390" i="3" s="1"/>
  <c r="E382" i="1"/>
  <c r="B386" i="3"/>
  <c r="F386" i="3" s="1"/>
  <c r="E378" i="1"/>
  <c r="B382" i="3"/>
  <c r="F382" i="3" s="1"/>
  <c r="E374" i="1"/>
  <c r="B378" i="3"/>
  <c r="F378" i="3" s="1"/>
  <c r="E370" i="1"/>
  <c r="B374" i="3"/>
  <c r="F374" i="3" s="1"/>
  <c r="E366" i="1"/>
  <c r="B370" i="3"/>
  <c r="F370" i="3" s="1"/>
  <c r="E362" i="1"/>
  <c r="B366" i="3"/>
  <c r="F366" i="3" s="1"/>
  <c r="E358" i="1"/>
  <c r="B362" i="3"/>
  <c r="F362" i="3" s="1"/>
  <c r="E354" i="1"/>
  <c r="B358" i="3"/>
  <c r="F358" i="3" s="1"/>
  <c r="E350" i="1"/>
  <c r="B354" i="3"/>
  <c r="F354" i="3" s="1"/>
  <c r="E346" i="1"/>
  <c r="B350" i="3"/>
  <c r="F350" i="3" s="1"/>
  <c r="E342" i="1"/>
  <c r="B346" i="3"/>
  <c r="F346" i="3" s="1"/>
  <c r="E338" i="1"/>
  <c r="B342" i="3"/>
  <c r="F342" i="3" s="1"/>
  <c r="E334" i="1"/>
  <c r="B338" i="3"/>
  <c r="F338" i="3" s="1"/>
  <c r="E330" i="1"/>
  <c r="B334" i="3"/>
  <c r="F334" i="3" s="1"/>
  <c r="E326" i="1"/>
  <c r="B330" i="3"/>
  <c r="F330" i="3" s="1"/>
  <c r="E322" i="1"/>
  <c r="B326" i="3"/>
  <c r="F326" i="3" s="1"/>
  <c r="E318" i="1"/>
  <c r="B322" i="3"/>
  <c r="F322" i="3" s="1"/>
  <c r="E314" i="1"/>
  <c r="B318" i="3"/>
  <c r="F318" i="3" s="1"/>
  <c r="E310" i="1"/>
  <c r="B314" i="3"/>
  <c r="F314" i="3" s="1"/>
  <c r="E306" i="1"/>
  <c r="B310" i="3"/>
  <c r="F310" i="3" s="1"/>
  <c r="E302" i="1"/>
  <c r="B306" i="3"/>
  <c r="F306" i="3" s="1"/>
  <c r="E298" i="1"/>
  <c r="B302" i="3"/>
  <c r="F302" i="3" s="1"/>
  <c r="E294" i="1"/>
  <c r="B298" i="3"/>
  <c r="F298" i="3" s="1"/>
  <c r="E290" i="1"/>
  <c r="B294" i="3"/>
  <c r="F294" i="3" s="1"/>
  <c r="E286" i="1"/>
  <c r="B290" i="3"/>
  <c r="F290" i="3" s="1"/>
  <c r="E282" i="1"/>
  <c r="B286" i="3"/>
  <c r="F286" i="3" s="1"/>
  <c r="E278" i="1"/>
  <c r="B282" i="3"/>
  <c r="F282" i="3" s="1"/>
  <c r="E274" i="1"/>
  <c r="B278" i="3"/>
  <c r="F278" i="3" s="1"/>
  <c r="E270" i="1"/>
  <c r="B274" i="3"/>
  <c r="F274" i="3" s="1"/>
  <c r="E266" i="1"/>
  <c r="B270" i="3"/>
  <c r="F270" i="3" s="1"/>
  <c r="E262" i="1"/>
  <c r="B266" i="3"/>
  <c r="F266" i="3" s="1"/>
  <c r="E258" i="1"/>
  <c r="B262" i="3"/>
  <c r="F262" i="3" s="1"/>
  <c r="E254" i="1"/>
  <c r="B258" i="3"/>
  <c r="F258" i="3" s="1"/>
  <c r="E250" i="1"/>
  <c r="B254" i="3"/>
  <c r="F254" i="3" s="1"/>
  <c r="E246" i="1"/>
  <c r="B250" i="3"/>
  <c r="F250" i="3" s="1"/>
  <c r="E242" i="1"/>
  <c r="B246" i="3"/>
  <c r="F246" i="3" s="1"/>
  <c r="E238" i="1"/>
  <c r="B242" i="3"/>
  <c r="F242" i="3" s="1"/>
  <c r="E234" i="1"/>
  <c r="B238" i="3"/>
  <c r="F238" i="3" s="1"/>
  <c r="E230" i="1"/>
  <c r="B234" i="3"/>
  <c r="F234" i="3" s="1"/>
  <c r="E226" i="1"/>
  <c r="B230" i="3"/>
  <c r="F230" i="3" s="1"/>
  <c r="E222" i="1"/>
  <c r="B226" i="3"/>
  <c r="F226" i="3" s="1"/>
  <c r="E218" i="1"/>
  <c r="B222" i="3"/>
  <c r="F222" i="3" s="1"/>
  <c r="E214" i="1"/>
  <c r="B218" i="3"/>
  <c r="F218" i="3" s="1"/>
  <c r="E210" i="1"/>
  <c r="B214" i="3"/>
  <c r="F214" i="3" s="1"/>
  <c r="E206" i="1"/>
  <c r="B210" i="3"/>
  <c r="F210" i="3" s="1"/>
  <c r="E202" i="1"/>
  <c r="B206" i="3"/>
  <c r="F206" i="3" s="1"/>
  <c r="E198" i="1"/>
  <c r="B202" i="3"/>
  <c r="F202" i="3" s="1"/>
  <c r="E194" i="1"/>
  <c r="B198" i="3"/>
  <c r="F198" i="3" s="1"/>
  <c r="E190" i="1"/>
  <c r="B194" i="3"/>
  <c r="F194" i="3" s="1"/>
  <c r="E186" i="1"/>
  <c r="B190" i="3"/>
  <c r="F190" i="3" s="1"/>
  <c r="E182" i="1"/>
  <c r="B186" i="3"/>
  <c r="F186" i="3" s="1"/>
  <c r="E178" i="1"/>
  <c r="B182" i="3"/>
  <c r="F182" i="3" s="1"/>
  <c r="E174" i="1"/>
  <c r="B178" i="3"/>
  <c r="F178" i="3" s="1"/>
  <c r="E170" i="1"/>
  <c r="B174" i="3"/>
  <c r="F174" i="3" s="1"/>
  <c r="E166" i="1"/>
  <c r="B170" i="3"/>
  <c r="F170" i="3" s="1"/>
  <c r="E162" i="1"/>
  <c r="B166" i="3"/>
  <c r="F166" i="3" s="1"/>
  <c r="E158" i="1"/>
  <c r="B162" i="3"/>
  <c r="F162" i="3" s="1"/>
  <c r="E154" i="1"/>
  <c r="B158" i="3"/>
  <c r="F158" i="3" s="1"/>
  <c r="E150" i="1"/>
  <c r="B154" i="3"/>
  <c r="F154" i="3" s="1"/>
  <c r="E146" i="1"/>
  <c r="B150" i="3"/>
  <c r="F150" i="3" s="1"/>
  <c r="E142" i="1"/>
  <c r="B146" i="3"/>
  <c r="F146" i="3" s="1"/>
  <c r="E138" i="1"/>
  <c r="B142" i="3"/>
  <c r="F142" i="3" s="1"/>
  <c r="E134" i="1"/>
  <c r="B138" i="3"/>
  <c r="F138" i="3" s="1"/>
  <c r="E130" i="1"/>
  <c r="B134" i="3"/>
  <c r="F134" i="3" s="1"/>
  <c r="E126" i="1"/>
  <c r="B130" i="3"/>
  <c r="F130" i="3" s="1"/>
  <c r="E122" i="1"/>
  <c r="B126" i="3"/>
  <c r="F126" i="3" s="1"/>
  <c r="E118" i="1"/>
  <c r="B122" i="3"/>
  <c r="F122" i="3" s="1"/>
  <c r="E114" i="1"/>
  <c r="B118" i="3"/>
  <c r="F118" i="3" s="1"/>
  <c r="E110" i="1"/>
  <c r="B114" i="3"/>
  <c r="F114" i="3" s="1"/>
  <c r="E106" i="1"/>
  <c r="B110" i="3"/>
  <c r="F110" i="3" s="1"/>
  <c r="E102" i="1"/>
  <c r="B106" i="3"/>
  <c r="F106" i="3" s="1"/>
  <c r="E98" i="1"/>
  <c r="B102" i="3"/>
  <c r="F102" i="3" s="1"/>
  <c r="E94" i="1"/>
  <c r="B98" i="3"/>
  <c r="F98" i="3" s="1"/>
  <c r="E90" i="1"/>
  <c r="B94" i="3"/>
  <c r="F94" i="3" s="1"/>
  <c r="E86" i="1"/>
  <c r="B90" i="3"/>
  <c r="F90" i="3" s="1"/>
  <c r="E82" i="1"/>
  <c r="B86" i="3"/>
  <c r="F86" i="3" s="1"/>
  <c r="E78" i="1"/>
  <c r="B82" i="3"/>
  <c r="F82" i="3" s="1"/>
  <c r="E74" i="1"/>
  <c r="B78" i="3"/>
  <c r="F78" i="3" s="1"/>
  <c r="E70" i="1"/>
  <c r="B74" i="3"/>
  <c r="F74" i="3" s="1"/>
  <c r="E66" i="1"/>
  <c r="B70" i="3"/>
  <c r="F70" i="3" s="1"/>
  <c r="E62" i="1"/>
  <c r="B66" i="3"/>
  <c r="F66" i="3" s="1"/>
  <c r="E58" i="1"/>
  <c r="B62" i="3"/>
  <c r="F62" i="3" s="1"/>
  <c r="E54" i="1"/>
  <c r="B58" i="3"/>
  <c r="F58" i="3" s="1"/>
  <c r="E50" i="1"/>
  <c r="B54" i="3"/>
  <c r="F54" i="3" s="1"/>
  <c r="E46" i="1"/>
  <c r="B50" i="3"/>
  <c r="F50" i="3" s="1"/>
  <c r="E42" i="1"/>
  <c r="B46" i="3"/>
  <c r="F46" i="3" s="1"/>
  <c r="E38" i="1"/>
  <c r="B42" i="3"/>
  <c r="F42" i="3" s="1"/>
  <c r="E34" i="1"/>
  <c r="B38" i="3"/>
  <c r="F38" i="3" s="1"/>
  <c r="E30" i="1"/>
  <c r="B34" i="3"/>
  <c r="F34" i="3" s="1"/>
  <c r="E26" i="1"/>
  <c r="B30" i="3"/>
  <c r="F30" i="3" s="1"/>
  <c r="E22" i="1"/>
  <c r="B26" i="3"/>
  <c r="F26" i="3" s="1"/>
  <c r="E18" i="1"/>
  <c r="E251" i="1"/>
  <c r="E219" i="1"/>
  <c r="E187" i="1"/>
  <c r="E155" i="1"/>
  <c r="E123" i="1"/>
  <c r="E91" i="1"/>
  <c r="E59" i="1"/>
  <c r="E27" i="1"/>
  <c r="C517" i="11"/>
  <c r="Z517" i="11" s="1"/>
  <c r="AB517" i="11" s="1"/>
  <c r="AC514" i="11" s="1"/>
  <c r="Y521" i="1"/>
  <c r="E713" i="1"/>
  <c r="E709" i="1"/>
  <c r="E705" i="1"/>
  <c r="B709" i="3"/>
  <c r="F709" i="3" s="1"/>
  <c r="E701" i="1"/>
  <c r="B705" i="3"/>
  <c r="F705" i="3" s="1"/>
  <c r="E697" i="1"/>
  <c r="B701" i="3"/>
  <c r="F701" i="3" s="1"/>
  <c r="E693" i="1"/>
  <c r="B697" i="3"/>
  <c r="F697" i="3" s="1"/>
  <c r="E689" i="1"/>
  <c r="B693" i="3"/>
  <c r="F693" i="3" s="1"/>
  <c r="E685" i="1"/>
  <c r="B689" i="3"/>
  <c r="F689" i="3" s="1"/>
  <c r="E681" i="1"/>
  <c r="B685" i="3"/>
  <c r="F685" i="3" s="1"/>
  <c r="E677" i="1"/>
  <c r="B681" i="3"/>
  <c r="F681" i="3" s="1"/>
  <c r="E673" i="1"/>
  <c r="B677" i="3"/>
  <c r="F677" i="3" s="1"/>
  <c r="E669" i="1"/>
  <c r="B673" i="3"/>
  <c r="F673" i="3" s="1"/>
  <c r="E665" i="1"/>
  <c r="B669" i="3"/>
  <c r="F669" i="3" s="1"/>
  <c r="E661" i="1"/>
  <c r="B665" i="3"/>
  <c r="F665" i="3" s="1"/>
  <c r="E657" i="1"/>
  <c r="B661" i="3"/>
  <c r="F661" i="3" s="1"/>
  <c r="E653" i="1"/>
  <c r="B657" i="3"/>
  <c r="F657" i="3" s="1"/>
  <c r="E649" i="1"/>
  <c r="B653" i="3"/>
  <c r="F653" i="3" s="1"/>
  <c r="E645" i="1"/>
  <c r="B649" i="3"/>
  <c r="F649" i="3" s="1"/>
  <c r="E641" i="1"/>
  <c r="B645" i="3"/>
  <c r="F645" i="3" s="1"/>
  <c r="E637" i="1"/>
  <c r="B641" i="3"/>
  <c r="F641" i="3" s="1"/>
  <c r="E633" i="1"/>
  <c r="B637" i="3"/>
  <c r="F637" i="3" s="1"/>
  <c r="E629" i="1"/>
  <c r="B633" i="3"/>
  <c r="F633" i="3" s="1"/>
  <c r="E625" i="1"/>
  <c r="B629" i="3"/>
  <c r="F629" i="3" s="1"/>
  <c r="E621" i="1"/>
  <c r="B625" i="3"/>
  <c r="F625" i="3" s="1"/>
  <c r="E617" i="1"/>
  <c r="B621" i="3"/>
  <c r="F621" i="3" s="1"/>
  <c r="E613" i="1"/>
  <c r="B617" i="3"/>
  <c r="F617" i="3" s="1"/>
  <c r="E609" i="1"/>
  <c r="B613" i="3"/>
  <c r="F613" i="3" s="1"/>
  <c r="E605" i="1"/>
  <c r="B609" i="3"/>
  <c r="F609" i="3" s="1"/>
  <c r="E601" i="1"/>
  <c r="B605" i="3"/>
  <c r="F605" i="3" s="1"/>
  <c r="E597" i="1"/>
  <c r="B601" i="3"/>
  <c r="F601" i="3" s="1"/>
  <c r="E593" i="1"/>
  <c r="B597" i="3"/>
  <c r="F597" i="3" s="1"/>
  <c r="E589" i="1"/>
  <c r="B593" i="3"/>
  <c r="F593" i="3" s="1"/>
  <c r="E585" i="1"/>
  <c r="B589" i="3"/>
  <c r="F589" i="3" s="1"/>
  <c r="E581" i="1"/>
  <c r="B585" i="3"/>
  <c r="F585" i="3" s="1"/>
  <c r="E577" i="1"/>
  <c r="B581" i="3"/>
  <c r="F581" i="3" s="1"/>
  <c r="E573" i="1"/>
  <c r="B577" i="3"/>
  <c r="F577" i="3" s="1"/>
  <c r="E569" i="1"/>
  <c r="B573" i="3"/>
  <c r="F573" i="3" s="1"/>
  <c r="E565" i="1"/>
  <c r="B569" i="3"/>
  <c r="F569" i="3" s="1"/>
  <c r="E561" i="1"/>
  <c r="B565" i="3"/>
  <c r="F565" i="3" s="1"/>
  <c r="E557" i="1"/>
  <c r="B561" i="3"/>
  <c r="F561" i="3" s="1"/>
  <c r="E553" i="1"/>
  <c r="B557" i="3"/>
  <c r="F557" i="3" s="1"/>
  <c r="E549" i="1"/>
  <c r="B553" i="3"/>
  <c r="F553" i="3" s="1"/>
  <c r="E545" i="1"/>
  <c r="B549" i="3"/>
  <c r="F549" i="3" s="1"/>
  <c r="E541" i="1"/>
  <c r="B545" i="3"/>
  <c r="F545" i="3" s="1"/>
  <c r="E537" i="1"/>
  <c r="B541" i="3"/>
  <c r="F541" i="3" s="1"/>
  <c r="E533" i="1"/>
  <c r="B537" i="3"/>
  <c r="F537" i="3" s="1"/>
  <c r="E529" i="1"/>
  <c r="B533" i="3"/>
  <c r="F533" i="3" s="1"/>
  <c r="E525" i="1"/>
  <c r="B529" i="3"/>
  <c r="F529" i="3" s="1"/>
  <c r="E521" i="1"/>
  <c r="B525" i="3"/>
  <c r="F525" i="3" s="1"/>
  <c r="E517" i="1"/>
  <c r="B521" i="3"/>
  <c r="F521" i="3" s="1"/>
  <c r="E513" i="1"/>
  <c r="B517" i="3"/>
  <c r="F517" i="3" s="1"/>
  <c r="E509" i="1"/>
  <c r="B513" i="3"/>
  <c r="F513" i="3" s="1"/>
  <c r="E505" i="1"/>
  <c r="B509" i="3"/>
  <c r="F509" i="3" s="1"/>
  <c r="E501" i="1"/>
  <c r="B505" i="3"/>
  <c r="F505" i="3" s="1"/>
  <c r="E497" i="1"/>
  <c r="B501" i="3"/>
  <c r="F501" i="3" s="1"/>
  <c r="E493" i="1"/>
  <c r="B497" i="3"/>
  <c r="F497" i="3" s="1"/>
  <c r="E489" i="1"/>
  <c r="B493" i="3"/>
  <c r="F493" i="3" s="1"/>
  <c r="E485" i="1"/>
  <c r="B489" i="3"/>
  <c r="F489" i="3" s="1"/>
  <c r="E481" i="1"/>
  <c r="B485" i="3"/>
  <c r="F485" i="3" s="1"/>
  <c r="E477" i="1"/>
  <c r="B481" i="3"/>
  <c r="F481" i="3" s="1"/>
  <c r="E473" i="1"/>
  <c r="B477" i="3"/>
  <c r="F477" i="3" s="1"/>
  <c r="E469" i="1"/>
  <c r="B473" i="3"/>
  <c r="F473" i="3" s="1"/>
  <c r="E465" i="1"/>
  <c r="B469" i="3"/>
  <c r="F469" i="3" s="1"/>
  <c r="E461" i="1"/>
  <c r="B465" i="3"/>
  <c r="F465" i="3" s="1"/>
  <c r="E457" i="1"/>
  <c r="B461" i="3"/>
  <c r="F461" i="3" s="1"/>
  <c r="E453" i="1"/>
  <c r="B457" i="3"/>
  <c r="F457" i="3" s="1"/>
  <c r="E449" i="1"/>
  <c r="B453" i="3"/>
  <c r="F453" i="3" s="1"/>
  <c r="E445" i="1"/>
  <c r="B449" i="3"/>
  <c r="F449" i="3" s="1"/>
  <c r="E441" i="1"/>
  <c r="B445" i="3"/>
  <c r="F445" i="3" s="1"/>
  <c r="E437" i="1"/>
  <c r="B441" i="3"/>
  <c r="F441" i="3" s="1"/>
  <c r="E433" i="1"/>
  <c r="B437" i="3"/>
  <c r="F437" i="3" s="1"/>
  <c r="E429" i="1"/>
  <c r="B433" i="3"/>
  <c r="F433" i="3" s="1"/>
  <c r="E425" i="1"/>
  <c r="B429" i="3"/>
  <c r="F429" i="3" s="1"/>
  <c r="E421" i="1"/>
  <c r="B425" i="3"/>
  <c r="F425" i="3" s="1"/>
  <c r="E417" i="1"/>
  <c r="B421" i="3"/>
  <c r="F421" i="3" s="1"/>
  <c r="E413" i="1"/>
  <c r="B417" i="3"/>
  <c r="F417" i="3" s="1"/>
  <c r="E409" i="1"/>
  <c r="B413" i="3"/>
  <c r="F413" i="3" s="1"/>
  <c r="E405" i="1"/>
  <c r="B409" i="3"/>
  <c r="F409" i="3" s="1"/>
  <c r="E401" i="1"/>
  <c r="B405" i="3"/>
  <c r="F405" i="3" s="1"/>
  <c r="E397" i="1"/>
  <c r="B401" i="3"/>
  <c r="F401" i="3" s="1"/>
  <c r="E393" i="1"/>
  <c r="B397" i="3"/>
  <c r="F397" i="3" s="1"/>
  <c r="E389" i="1"/>
  <c r="B393" i="3"/>
  <c r="F393" i="3" s="1"/>
  <c r="E385" i="1"/>
  <c r="B389" i="3"/>
  <c r="F389" i="3" s="1"/>
  <c r="E381" i="1"/>
  <c r="B385" i="3"/>
  <c r="F385" i="3" s="1"/>
  <c r="E377" i="1"/>
  <c r="B381" i="3"/>
  <c r="F381" i="3" s="1"/>
  <c r="E373" i="1"/>
  <c r="B377" i="3"/>
  <c r="F377" i="3" s="1"/>
  <c r="E369" i="1"/>
  <c r="B373" i="3"/>
  <c r="F373" i="3" s="1"/>
  <c r="E365" i="1"/>
  <c r="B369" i="3"/>
  <c r="F369" i="3" s="1"/>
  <c r="E361" i="1"/>
  <c r="B365" i="3"/>
  <c r="F365" i="3" s="1"/>
  <c r="E357" i="1"/>
  <c r="B361" i="3"/>
  <c r="F361" i="3" s="1"/>
  <c r="E353" i="1"/>
  <c r="B357" i="3"/>
  <c r="F357" i="3" s="1"/>
  <c r="E349" i="1"/>
  <c r="B353" i="3"/>
  <c r="F353" i="3" s="1"/>
  <c r="E345" i="1"/>
  <c r="B349" i="3"/>
  <c r="F349" i="3" s="1"/>
  <c r="E341" i="1"/>
  <c r="B345" i="3"/>
  <c r="F345" i="3" s="1"/>
  <c r="E337" i="1"/>
  <c r="B341" i="3"/>
  <c r="F341" i="3" s="1"/>
  <c r="E333" i="1"/>
  <c r="B337" i="3"/>
  <c r="F337" i="3" s="1"/>
  <c r="E329" i="1"/>
  <c r="B333" i="3"/>
  <c r="F333" i="3" s="1"/>
  <c r="E325" i="1"/>
  <c r="B329" i="3"/>
  <c r="F329" i="3" s="1"/>
  <c r="E321" i="1"/>
  <c r="B325" i="3"/>
  <c r="F325" i="3" s="1"/>
  <c r="E317" i="1"/>
  <c r="B321" i="3"/>
  <c r="F321" i="3" s="1"/>
  <c r="E313" i="1"/>
  <c r="B317" i="3"/>
  <c r="F317" i="3" s="1"/>
  <c r="E309" i="1"/>
  <c r="B313" i="3"/>
  <c r="F313" i="3" s="1"/>
  <c r="E305" i="1"/>
  <c r="B309" i="3"/>
  <c r="F309" i="3" s="1"/>
  <c r="E301" i="1"/>
  <c r="B305" i="3"/>
  <c r="F305" i="3" s="1"/>
  <c r="E297" i="1"/>
  <c r="B301" i="3"/>
  <c r="F301" i="3" s="1"/>
  <c r="E293" i="1"/>
  <c r="B297" i="3"/>
  <c r="F297" i="3" s="1"/>
  <c r="E289" i="1"/>
  <c r="B293" i="3"/>
  <c r="F293" i="3" s="1"/>
  <c r="E285" i="1"/>
  <c r="B289" i="3"/>
  <c r="F289" i="3" s="1"/>
  <c r="E281" i="1"/>
  <c r="B285" i="3"/>
  <c r="F285" i="3" s="1"/>
  <c r="E277" i="1"/>
  <c r="B281" i="3"/>
  <c r="F281" i="3" s="1"/>
  <c r="E273" i="1"/>
  <c r="B277" i="3"/>
  <c r="F277" i="3" s="1"/>
  <c r="E269" i="1"/>
  <c r="B273" i="3"/>
  <c r="F273" i="3" s="1"/>
  <c r="E265" i="1"/>
  <c r="B269" i="3"/>
  <c r="F269" i="3" s="1"/>
  <c r="E261" i="1"/>
  <c r="B265" i="3"/>
  <c r="F265" i="3" s="1"/>
  <c r="E257" i="1"/>
  <c r="B261" i="3"/>
  <c r="F261" i="3" s="1"/>
  <c r="E253" i="1"/>
  <c r="B257" i="3"/>
  <c r="F257" i="3" s="1"/>
  <c r="E249" i="1"/>
  <c r="B253" i="3"/>
  <c r="F253" i="3" s="1"/>
  <c r="E245" i="1"/>
  <c r="B249" i="3"/>
  <c r="F249" i="3" s="1"/>
  <c r="E241" i="1"/>
  <c r="B245" i="3"/>
  <c r="F245" i="3" s="1"/>
  <c r="E237" i="1"/>
  <c r="B241" i="3"/>
  <c r="F241" i="3" s="1"/>
  <c r="E233" i="1"/>
  <c r="B237" i="3"/>
  <c r="F237" i="3" s="1"/>
  <c r="E229" i="1"/>
  <c r="B233" i="3"/>
  <c r="F233" i="3" s="1"/>
  <c r="E225" i="1"/>
  <c r="B229" i="3"/>
  <c r="F229" i="3" s="1"/>
  <c r="E221" i="1"/>
  <c r="B225" i="3"/>
  <c r="F225" i="3" s="1"/>
  <c r="E217" i="1"/>
  <c r="B221" i="3"/>
  <c r="F221" i="3" s="1"/>
  <c r="E213" i="1"/>
  <c r="B217" i="3"/>
  <c r="F217" i="3" s="1"/>
  <c r="E209" i="1"/>
  <c r="B213" i="3"/>
  <c r="F213" i="3" s="1"/>
  <c r="E205" i="1"/>
  <c r="B209" i="3"/>
  <c r="F209" i="3" s="1"/>
  <c r="E201" i="1"/>
  <c r="B205" i="3"/>
  <c r="F205" i="3" s="1"/>
  <c r="E197" i="1"/>
  <c r="B201" i="3"/>
  <c r="F201" i="3" s="1"/>
  <c r="E193" i="1"/>
  <c r="B197" i="3"/>
  <c r="F197" i="3" s="1"/>
  <c r="E189" i="1"/>
  <c r="B193" i="3"/>
  <c r="F193" i="3" s="1"/>
  <c r="E185" i="1"/>
  <c r="B189" i="3"/>
  <c r="F189" i="3" s="1"/>
  <c r="E181" i="1"/>
  <c r="B185" i="3"/>
  <c r="F185" i="3" s="1"/>
  <c r="E177" i="1"/>
  <c r="B181" i="3"/>
  <c r="F181" i="3" s="1"/>
  <c r="E173" i="1"/>
  <c r="B177" i="3"/>
  <c r="F177" i="3" s="1"/>
  <c r="E169" i="1"/>
  <c r="B173" i="3"/>
  <c r="F173" i="3" s="1"/>
  <c r="E165" i="1"/>
  <c r="B169" i="3"/>
  <c r="F169" i="3" s="1"/>
  <c r="E161" i="1"/>
  <c r="B165" i="3"/>
  <c r="F165" i="3" s="1"/>
  <c r="E157" i="1"/>
  <c r="B161" i="3"/>
  <c r="F161" i="3" s="1"/>
  <c r="E153" i="1"/>
  <c r="B157" i="3"/>
  <c r="F157" i="3" s="1"/>
  <c r="E149" i="1"/>
  <c r="B153" i="3"/>
  <c r="F153" i="3" s="1"/>
  <c r="E145" i="1"/>
  <c r="B149" i="3"/>
  <c r="F149" i="3" s="1"/>
  <c r="E141" i="1"/>
  <c r="B145" i="3"/>
  <c r="F145" i="3" s="1"/>
  <c r="E137" i="1"/>
  <c r="B141" i="3"/>
  <c r="F141" i="3" s="1"/>
  <c r="E133" i="1"/>
  <c r="B137" i="3"/>
  <c r="F137" i="3" s="1"/>
  <c r="E129" i="1"/>
  <c r="B133" i="3"/>
  <c r="F133" i="3" s="1"/>
  <c r="E125" i="1"/>
  <c r="B23" i="3"/>
  <c r="E15" i="1"/>
  <c r="E716" i="1"/>
  <c r="E712" i="1"/>
  <c r="E708" i="1"/>
  <c r="B712" i="3"/>
  <c r="F712" i="3" s="1"/>
  <c r="E704" i="1"/>
  <c r="B708" i="3"/>
  <c r="F708" i="3" s="1"/>
  <c r="E700" i="1"/>
  <c r="B704" i="3"/>
  <c r="F704" i="3" s="1"/>
  <c r="E696" i="1"/>
  <c r="B700" i="3"/>
  <c r="F700" i="3" s="1"/>
  <c r="E692" i="1"/>
  <c r="B696" i="3"/>
  <c r="F696" i="3" s="1"/>
  <c r="E688" i="1"/>
  <c r="B692" i="3"/>
  <c r="F692" i="3" s="1"/>
  <c r="E684" i="1"/>
  <c r="B688" i="3"/>
  <c r="F688" i="3" s="1"/>
  <c r="E680" i="1"/>
  <c r="B684" i="3"/>
  <c r="F684" i="3" s="1"/>
  <c r="E676" i="1"/>
  <c r="B680" i="3"/>
  <c r="F680" i="3" s="1"/>
  <c r="E672" i="1"/>
  <c r="B676" i="3"/>
  <c r="F676" i="3" s="1"/>
  <c r="E668" i="1"/>
  <c r="B672" i="3"/>
  <c r="F672" i="3" s="1"/>
  <c r="E664" i="1"/>
  <c r="B668" i="3"/>
  <c r="F668" i="3" s="1"/>
  <c r="E660" i="1"/>
  <c r="B664" i="3"/>
  <c r="F664" i="3" s="1"/>
  <c r="E656" i="1"/>
  <c r="B660" i="3"/>
  <c r="F660" i="3" s="1"/>
  <c r="E652" i="1"/>
  <c r="B656" i="3"/>
  <c r="F656" i="3" s="1"/>
  <c r="E648" i="1"/>
  <c r="B652" i="3"/>
  <c r="F652" i="3" s="1"/>
  <c r="E644" i="1"/>
  <c r="B648" i="3"/>
  <c r="F648" i="3" s="1"/>
  <c r="E640" i="1"/>
  <c r="B644" i="3"/>
  <c r="F644" i="3" s="1"/>
  <c r="E636" i="1"/>
  <c r="B640" i="3"/>
  <c r="F640" i="3" s="1"/>
  <c r="E632" i="1"/>
  <c r="B636" i="3"/>
  <c r="F636" i="3" s="1"/>
  <c r="E628" i="1"/>
  <c r="B632" i="3"/>
  <c r="F632" i="3" s="1"/>
  <c r="E624" i="1"/>
  <c r="B628" i="3"/>
  <c r="F628" i="3" s="1"/>
  <c r="E620" i="1"/>
  <c r="B624" i="3"/>
  <c r="F624" i="3" s="1"/>
  <c r="E616" i="1"/>
  <c r="B620" i="3"/>
  <c r="F620" i="3" s="1"/>
  <c r="E612" i="1"/>
  <c r="B616" i="3"/>
  <c r="F616" i="3" s="1"/>
  <c r="E608" i="1"/>
  <c r="B612" i="3"/>
  <c r="F612" i="3" s="1"/>
  <c r="E604" i="1"/>
  <c r="B608" i="3"/>
  <c r="F608" i="3" s="1"/>
  <c r="E600" i="1"/>
  <c r="B604" i="3"/>
  <c r="F604" i="3" s="1"/>
  <c r="E596" i="1"/>
  <c r="B600" i="3"/>
  <c r="F600" i="3" s="1"/>
  <c r="E592" i="1"/>
  <c r="B596" i="3"/>
  <c r="F596" i="3" s="1"/>
  <c r="E588" i="1"/>
  <c r="B592" i="3"/>
  <c r="F592" i="3" s="1"/>
  <c r="E584" i="1"/>
  <c r="B588" i="3"/>
  <c r="F588" i="3" s="1"/>
  <c r="E580" i="1"/>
  <c r="B584" i="3"/>
  <c r="F584" i="3" s="1"/>
  <c r="E576" i="1"/>
  <c r="B580" i="3"/>
  <c r="F580" i="3" s="1"/>
  <c r="E572" i="1"/>
  <c r="B576" i="3"/>
  <c r="F576" i="3" s="1"/>
  <c r="E568" i="1"/>
  <c r="B572" i="3"/>
  <c r="F572" i="3" s="1"/>
  <c r="E564" i="1"/>
  <c r="B568" i="3"/>
  <c r="F568" i="3" s="1"/>
  <c r="E560" i="1"/>
  <c r="B564" i="3"/>
  <c r="F564" i="3" s="1"/>
  <c r="E556" i="1"/>
  <c r="B560" i="3"/>
  <c r="F560" i="3" s="1"/>
  <c r="E552" i="1"/>
  <c r="B556" i="3"/>
  <c r="F556" i="3" s="1"/>
  <c r="E548" i="1"/>
  <c r="B552" i="3"/>
  <c r="F552" i="3" s="1"/>
  <c r="E544" i="1"/>
  <c r="B548" i="3"/>
  <c r="F548" i="3" s="1"/>
  <c r="E540" i="1"/>
  <c r="B544" i="3"/>
  <c r="F544" i="3" s="1"/>
  <c r="E536" i="1"/>
  <c r="B540" i="3"/>
  <c r="F540" i="3" s="1"/>
  <c r="E532" i="1"/>
  <c r="B536" i="3"/>
  <c r="F536" i="3" s="1"/>
  <c r="E528" i="1"/>
  <c r="B532" i="3"/>
  <c r="F532" i="3" s="1"/>
  <c r="E524" i="1"/>
  <c r="B528" i="3"/>
  <c r="F528" i="3" s="1"/>
  <c r="E520" i="1"/>
  <c r="B524" i="3"/>
  <c r="F524" i="3" s="1"/>
  <c r="E516" i="1"/>
  <c r="B520" i="3"/>
  <c r="F520" i="3" s="1"/>
  <c r="E512" i="1"/>
  <c r="B516" i="3"/>
  <c r="F516" i="3" s="1"/>
  <c r="E508" i="1"/>
  <c r="B512" i="3"/>
  <c r="F512" i="3" s="1"/>
  <c r="E504" i="1"/>
  <c r="B508" i="3"/>
  <c r="F508" i="3" s="1"/>
  <c r="E500" i="1"/>
  <c r="B504" i="3"/>
  <c r="F504" i="3" s="1"/>
  <c r="E496" i="1"/>
  <c r="B500" i="3"/>
  <c r="F500" i="3" s="1"/>
  <c r="E492" i="1"/>
  <c r="B496" i="3"/>
  <c r="F496" i="3" s="1"/>
  <c r="E488" i="1"/>
  <c r="B492" i="3"/>
  <c r="F492" i="3" s="1"/>
  <c r="E484" i="1"/>
  <c r="B488" i="3"/>
  <c r="F488" i="3" s="1"/>
  <c r="E480" i="1"/>
  <c r="B484" i="3"/>
  <c r="F484" i="3" s="1"/>
  <c r="E476" i="1"/>
  <c r="B480" i="3"/>
  <c r="F480" i="3" s="1"/>
  <c r="E472" i="1"/>
  <c r="B476" i="3"/>
  <c r="F476" i="3" s="1"/>
  <c r="E468" i="1"/>
  <c r="B472" i="3"/>
  <c r="F472" i="3" s="1"/>
  <c r="E464" i="1"/>
  <c r="B468" i="3"/>
  <c r="F468" i="3" s="1"/>
  <c r="E460" i="1"/>
  <c r="B464" i="3"/>
  <c r="F464" i="3" s="1"/>
  <c r="E456" i="1"/>
  <c r="B460" i="3"/>
  <c r="F460" i="3" s="1"/>
  <c r="E452" i="1"/>
  <c r="B456" i="3"/>
  <c r="F456" i="3" s="1"/>
  <c r="E448" i="1"/>
  <c r="B452" i="3"/>
  <c r="F452" i="3" s="1"/>
  <c r="E444" i="1"/>
  <c r="B448" i="3"/>
  <c r="F448" i="3" s="1"/>
  <c r="E440" i="1"/>
  <c r="B444" i="3"/>
  <c r="F444" i="3" s="1"/>
  <c r="E436" i="1"/>
  <c r="B440" i="3"/>
  <c r="F440" i="3" s="1"/>
  <c r="E432" i="1"/>
  <c r="B436" i="3"/>
  <c r="F436" i="3" s="1"/>
  <c r="E428" i="1"/>
  <c r="B432" i="3"/>
  <c r="F432" i="3" s="1"/>
  <c r="E424" i="1"/>
  <c r="B428" i="3"/>
  <c r="F428" i="3" s="1"/>
  <c r="E420" i="1"/>
  <c r="B424" i="3"/>
  <c r="F424" i="3" s="1"/>
  <c r="E416" i="1"/>
  <c r="B420" i="3"/>
  <c r="F420" i="3" s="1"/>
  <c r="E412" i="1"/>
  <c r="B416" i="3"/>
  <c r="F416" i="3" s="1"/>
  <c r="E408" i="1"/>
  <c r="B412" i="3"/>
  <c r="F412" i="3" s="1"/>
  <c r="E404" i="1"/>
  <c r="B408" i="3"/>
  <c r="F408" i="3" s="1"/>
  <c r="E400" i="1"/>
  <c r="B404" i="3"/>
  <c r="F404" i="3" s="1"/>
  <c r="E396" i="1"/>
  <c r="B400" i="3"/>
  <c r="F400" i="3" s="1"/>
  <c r="E392" i="1"/>
  <c r="B396" i="3"/>
  <c r="F396" i="3" s="1"/>
  <c r="E388" i="1"/>
  <c r="B392" i="3"/>
  <c r="F392" i="3" s="1"/>
  <c r="E384" i="1"/>
  <c r="B388" i="3"/>
  <c r="F388" i="3" s="1"/>
  <c r="E380" i="1"/>
  <c r="B384" i="3"/>
  <c r="F384" i="3" s="1"/>
  <c r="E376" i="1"/>
  <c r="B380" i="3"/>
  <c r="F380" i="3" s="1"/>
  <c r="E372" i="1"/>
  <c r="B376" i="3"/>
  <c r="F376" i="3" s="1"/>
  <c r="E368" i="1"/>
  <c r="B372" i="3"/>
  <c r="F372" i="3" s="1"/>
  <c r="E364" i="1"/>
  <c r="B368" i="3"/>
  <c r="F368" i="3" s="1"/>
  <c r="E360" i="1"/>
  <c r="B364" i="3"/>
  <c r="F364" i="3" s="1"/>
  <c r="E356" i="1"/>
  <c r="B360" i="3"/>
  <c r="F360" i="3" s="1"/>
  <c r="E352" i="1"/>
  <c r="B356" i="3"/>
  <c r="F356" i="3" s="1"/>
  <c r="E348" i="1"/>
  <c r="B352" i="3"/>
  <c r="F352" i="3" s="1"/>
  <c r="E344" i="1"/>
  <c r="B348" i="3"/>
  <c r="F348" i="3" s="1"/>
  <c r="E340" i="1"/>
  <c r="B344" i="3"/>
  <c r="F344" i="3" s="1"/>
  <c r="E336" i="1"/>
  <c r="B340" i="3"/>
  <c r="F340" i="3" s="1"/>
  <c r="E332" i="1"/>
  <c r="B336" i="3"/>
  <c r="F336" i="3" s="1"/>
  <c r="E328" i="1"/>
  <c r="B332" i="3"/>
  <c r="F332" i="3" s="1"/>
  <c r="E324" i="1"/>
  <c r="B328" i="3"/>
  <c r="F328" i="3" s="1"/>
  <c r="E320" i="1"/>
  <c r="B324" i="3"/>
  <c r="F324" i="3" s="1"/>
  <c r="E316" i="1"/>
  <c r="B320" i="3"/>
  <c r="F320" i="3" s="1"/>
  <c r="E312" i="1"/>
  <c r="B316" i="3"/>
  <c r="F316" i="3" s="1"/>
  <c r="E308" i="1"/>
  <c r="B312" i="3"/>
  <c r="F312" i="3" s="1"/>
  <c r="E304" i="1"/>
  <c r="B308" i="3"/>
  <c r="F308" i="3" s="1"/>
  <c r="E300" i="1"/>
  <c r="B304" i="3"/>
  <c r="F304" i="3" s="1"/>
  <c r="E296" i="1"/>
  <c r="B300" i="3"/>
  <c r="F300" i="3" s="1"/>
  <c r="E292" i="1"/>
  <c r="B296" i="3"/>
  <c r="F296" i="3" s="1"/>
  <c r="E288" i="1"/>
  <c r="B292" i="3"/>
  <c r="F292" i="3" s="1"/>
  <c r="E284" i="1"/>
  <c r="B288" i="3"/>
  <c r="F288" i="3" s="1"/>
  <c r="E280" i="1"/>
  <c r="B284" i="3"/>
  <c r="F284" i="3" s="1"/>
  <c r="E276" i="1"/>
  <c r="B280" i="3"/>
  <c r="F280" i="3" s="1"/>
  <c r="E272" i="1"/>
  <c r="B276" i="3"/>
  <c r="F276" i="3" s="1"/>
  <c r="E268" i="1"/>
  <c r="B272" i="3"/>
  <c r="F272" i="3" s="1"/>
  <c r="E264" i="1"/>
  <c r="B268" i="3"/>
  <c r="F268" i="3" s="1"/>
  <c r="E260" i="1"/>
  <c r="B264" i="3"/>
  <c r="F264" i="3" s="1"/>
  <c r="E256" i="1"/>
  <c r="B260" i="3"/>
  <c r="F260" i="3" s="1"/>
  <c r="E252" i="1"/>
  <c r="B256" i="3"/>
  <c r="F256" i="3" s="1"/>
  <c r="E248" i="1"/>
  <c r="B252" i="3"/>
  <c r="F252" i="3" s="1"/>
  <c r="E244" i="1"/>
  <c r="B248" i="3"/>
  <c r="F248" i="3" s="1"/>
  <c r="E240" i="1"/>
  <c r="B244" i="3"/>
  <c r="F244" i="3" s="1"/>
  <c r="E236" i="1"/>
  <c r="B240" i="3"/>
  <c r="F240" i="3" s="1"/>
  <c r="E232" i="1"/>
  <c r="B236" i="3"/>
  <c r="F236" i="3" s="1"/>
  <c r="E228" i="1"/>
  <c r="B232" i="3"/>
  <c r="F232" i="3" s="1"/>
  <c r="E224" i="1"/>
  <c r="B228" i="3"/>
  <c r="F228" i="3" s="1"/>
  <c r="E220" i="1"/>
  <c r="B224" i="3"/>
  <c r="F224" i="3" s="1"/>
  <c r="E216" i="1"/>
  <c r="B220" i="3"/>
  <c r="F220" i="3" s="1"/>
  <c r="E212" i="1"/>
  <c r="B216" i="3"/>
  <c r="F216" i="3" s="1"/>
  <c r="E208" i="1"/>
  <c r="B212" i="3"/>
  <c r="F212" i="3" s="1"/>
  <c r="E204" i="1"/>
  <c r="B208" i="3"/>
  <c r="F208" i="3" s="1"/>
  <c r="E200" i="1"/>
  <c r="B204" i="3"/>
  <c r="F204" i="3" s="1"/>
  <c r="E196" i="1"/>
  <c r="B200" i="3"/>
  <c r="F200" i="3" s="1"/>
  <c r="E192" i="1"/>
  <c r="B196" i="3"/>
  <c r="F196" i="3" s="1"/>
  <c r="E188" i="1"/>
  <c r="B192" i="3"/>
  <c r="F192" i="3" s="1"/>
  <c r="E184" i="1"/>
  <c r="B188" i="3"/>
  <c r="F188" i="3" s="1"/>
  <c r="E180" i="1"/>
  <c r="B184" i="3"/>
  <c r="F184" i="3" s="1"/>
  <c r="E176" i="1"/>
  <c r="B180" i="3"/>
  <c r="F180" i="3" s="1"/>
  <c r="E172" i="1"/>
  <c r="B176" i="3"/>
  <c r="F176" i="3" s="1"/>
  <c r="E168" i="1"/>
  <c r="B172" i="3"/>
  <c r="F172" i="3" s="1"/>
  <c r="E164" i="1"/>
  <c r="B168" i="3"/>
  <c r="F168" i="3" s="1"/>
  <c r="E160" i="1"/>
  <c r="B164" i="3"/>
  <c r="F164" i="3" s="1"/>
  <c r="E156" i="1"/>
  <c r="B160" i="3"/>
  <c r="F160" i="3" s="1"/>
  <c r="E152" i="1"/>
  <c r="B156" i="3"/>
  <c r="F156" i="3" s="1"/>
  <c r="E148" i="1"/>
  <c r="B152" i="3"/>
  <c r="F152" i="3" s="1"/>
  <c r="E144" i="1"/>
  <c r="B148" i="3"/>
  <c r="F148" i="3" s="1"/>
  <c r="E140" i="1"/>
  <c r="B144" i="3"/>
  <c r="F144" i="3" s="1"/>
  <c r="E136" i="1"/>
  <c r="B140" i="3"/>
  <c r="F140" i="3" s="1"/>
  <c r="E132" i="1"/>
  <c r="B136" i="3"/>
  <c r="F136" i="3" s="1"/>
  <c r="E128" i="1"/>
  <c r="B132" i="3"/>
  <c r="F132" i="3" s="1"/>
  <c r="E124" i="1"/>
  <c r="B128" i="3"/>
  <c r="F128" i="3" s="1"/>
  <c r="E120" i="1"/>
  <c r="B124" i="3"/>
  <c r="F124" i="3" s="1"/>
  <c r="E116" i="1"/>
  <c r="B120" i="3"/>
  <c r="F120" i="3" s="1"/>
  <c r="E112" i="1"/>
  <c r="B116" i="3"/>
  <c r="F116" i="3" s="1"/>
  <c r="E108" i="1"/>
  <c r="B112" i="3"/>
  <c r="F112" i="3" s="1"/>
  <c r="E104" i="1"/>
  <c r="B108" i="3"/>
  <c r="F108" i="3" s="1"/>
  <c r="E100" i="1"/>
  <c r="B104" i="3"/>
  <c r="F104" i="3" s="1"/>
  <c r="E96" i="1"/>
  <c r="B100" i="3"/>
  <c r="F100" i="3" s="1"/>
  <c r="E92" i="1"/>
  <c r="B96" i="3"/>
  <c r="F96" i="3" s="1"/>
  <c r="E88" i="1"/>
  <c r="B92" i="3"/>
  <c r="F92" i="3" s="1"/>
  <c r="E84" i="1"/>
  <c r="B88" i="3"/>
  <c r="F88" i="3" s="1"/>
  <c r="E80" i="1"/>
  <c r="B84" i="3"/>
  <c r="F84" i="3" s="1"/>
  <c r="E76" i="1"/>
  <c r="B80" i="3"/>
  <c r="F80" i="3" s="1"/>
  <c r="E72" i="1"/>
  <c r="B76" i="3"/>
  <c r="F76" i="3" s="1"/>
  <c r="E68" i="1"/>
  <c r="B72" i="3"/>
  <c r="F72" i="3" s="1"/>
  <c r="E64" i="1"/>
  <c r="B68" i="3"/>
  <c r="F68" i="3" s="1"/>
  <c r="E60" i="1"/>
  <c r="B64" i="3"/>
  <c r="F64" i="3" s="1"/>
  <c r="E56" i="1"/>
  <c r="B60" i="3"/>
  <c r="F60" i="3" s="1"/>
  <c r="E52" i="1"/>
  <c r="B56" i="3"/>
  <c r="F56" i="3" s="1"/>
  <c r="E48" i="1"/>
  <c r="B52" i="3"/>
  <c r="F52" i="3" s="1"/>
  <c r="E44" i="1"/>
  <c r="B48" i="3"/>
  <c r="F48" i="3" s="1"/>
  <c r="E40" i="1"/>
  <c r="B44" i="3"/>
  <c r="F44" i="3" s="1"/>
  <c r="E36" i="1"/>
  <c r="B40" i="3"/>
  <c r="F40" i="3" s="1"/>
  <c r="E32" i="1"/>
  <c r="B36" i="3"/>
  <c r="F36" i="3" s="1"/>
  <c r="E28" i="1"/>
  <c r="B32" i="3"/>
  <c r="F32" i="3" s="1"/>
  <c r="E24" i="1"/>
  <c r="B28" i="3"/>
  <c r="F28" i="3" s="1"/>
  <c r="E20" i="1"/>
  <c r="B24" i="3"/>
  <c r="F24" i="3" s="1"/>
  <c r="E16" i="1"/>
  <c r="E107" i="1"/>
  <c r="E75" i="1"/>
  <c r="E43" i="1"/>
  <c r="E715" i="1"/>
  <c r="E711" i="1"/>
  <c r="E707" i="1"/>
  <c r="B711" i="3"/>
  <c r="F711" i="3" s="1"/>
  <c r="E703" i="1"/>
  <c r="B707" i="3"/>
  <c r="F707" i="3" s="1"/>
  <c r="E699" i="1"/>
  <c r="B703" i="3"/>
  <c r="F703" i="3" s="1"/>
  <c r="E695" i="1"/>
  <c r="B699" i="3"/>
  <c r="F699" i="3" s="1"/>
  <c r="E691" i="1"/>
  <c r="B695" i="3"/>
  <c r="F695" i="3" s="1"/>
  <c r="E687" i="1"/>
  <c r="B691" i="3"/>
  <c r="F691" i="3" s="1"/>
  <c r="E683" i="1"/>
  <c r="B687" i="3"/>
  <c r="F687" i="3" s="1"/>
  <c r="E679" i="1"/>
  <c r="B683" i="3"/>
  <c r="F683" i="3" s="1"/>
  <c r="E675" i="1"/>
  <c r="B679" i="3"/>
  <c r="F679" i="3" s="1"/>
  <c r="E671" i="1"/>
  <c r="B675" i="3"/>
  <c r="F675" i="3" s="1"/>
  <c r="E667" i="1"/>
  <c r="B671" i="3"/>
  <c r="F671" i="3" s="1"/>
  <c r="E663" i="1"/>
  <c r="B667" i="3"/>
  <c r="F667" i="3" s="1"/>
  <c r="E659" i="1"/>
  <c r="B663" i="3"/>
  <c r="F663" i="3" s="1"/>
  <c r="E655" i="1"/>
  <c r="B659" i="3"/>
  <c r="F659" i="3" s="1"/>
  <c r="E651" i="1"/>
  <c r="B655" i="3"/>
  <c r="F655" i="3" s="1"/>
  <c r="E647" i="1"/>
  <c r="B651" i="3"/>
  <c r="F651" i="3" s="1"/>
  <c r="E643" i="1"/>
  <c r="B647" i="3"/>
  <c r="F647" i="3" s="1"/>
  <c r="E639" i="1"/>
  <c r="B643" i="3"/>
  <c r="F643" i="3" s="1"/>
  <c r="E635" i="1"/>
  <c r="B639" i="3"/>
  <c r="F639" i="3" s="1"/>
  <c r="E631" i="1"/>
  <c r="B635" i="3"/>
  <c r="F635" i="3" s="1"/>
  <c r="E627" i="1"/>
  <c r="B631" i="3"/>
  <c r="F631" i="3" s="1"/>
  <c r="E623" i="1"/>
  <c r="B627" i="3"/>
  <c r="F627" i="3" s="1"/>
  <c r="E619" i="1"/>
  <c r="B623" i="3"/>
  <c r="F623" i="3" s="1"/>
  <c r="E615" i="1"/>
  <c r="B619" i="3"/>
  <c r="F619" i="3" s="1"/>
  <c r="E611" i="1"/>
  <c r="B615" i="3"/>
  <c r="F615" i="3" s="1"/>
  <c r="E607" i="1"/>
  <c r="B611" i="3"/>
  <c r="F611" i="3" s="1"/>
  <c r="E603" i="1"/>
  <c r="B607" i="3"/>
  <c r="F607" i="3" s="1"/>
  <c r="E599" i="1"/>
  <c r="B603" i="3"/>
  <c r="F603" i="3" s="1"/>
  <c r="E595" i="1"/>
  <c r="B599" i="3"/>
  <c r="F599" i="3" s="1"/>
  <c r="E591" i="1"/>
  <c r="B595" i="3"/>
  <c r="F595" i="3" s="1"/>
  <c r="E587" i="1"/>
  <c r="B591" i="3"/>
  <c r="F591" i="3" s="1"/>
  <c r="E583" i="1"/>
  <c r="B587" i="3"/>
  <c r="F587" i="3" s="1"/>
  <c r="E579" i="1"/>
  <c r="B583" i="3"/>
  <c r="F583" i="3" s="1"/>
  <c r="E575" i="1"/>
  <c r="B579" i="3"/>
  <c r="F579" i="3" s="1"/>
  <c r="E571" i="1"/>
  <c r="B575" i="3"/>
  <c r="F575" i="3" s="1"/>
  <c r="E567" i="1"/>
  <c r="B571" i="3"/>
  <c r="F571" i="3" s="1"/>
  <c r="E563" i="1"/>
  <c r="B567" i="3"/>
  <c r="F567" i="3" s="1"/>
  <c r="E559" i="1"/>
  <c r="B563" i="3"/>
  <c r="F563" i="3" s="1"/>
  <c r="E555" i="1"/>
  <c r="B559" i="3"/>
  <c r="F559" i="3" s="1"/>
  <c r="E551" i="1"/>
  <c r="B555" i="3"/>
  <c r="F555" i="3" s="1"/>
  <c r="E547" i="1"/>
  <c r="B551" i="3"/>
  <c r="F551" i="3" s="1"/>
  <c r="E543" i="1"/>
  <c r="B547" i="3"/>
  <c r="F547" i="3" s="1"/>
  <c r="E539" i="1"/>
  <c r="B543" i="3"/>
  <c r="F543" i="3" s="1"/>
  <c r="E535" i="1"/>
  <c r="B539" i="3"/>
  <c r="F539" i="3" s="1"/>
  <c r="E531" i="1"/>
  <c r="B535" i="3"/>
  <c r="F535" i="3" s="1"/>
  <c r="E527" i="1"/>
  <c r="B531" i="3"/>
  <c r="F531" i="3" s="1"/>
  <c r="E523" i="1"/>
  <c r="B527" i="3"/>
  <c r="F527" i="3" s="1"/>
  <c r="E519" i="1"/>
  <c r="B523" i="3"/>
  <c r="F523" i="3" s="1"/>
  <c r="E515" i="1"/>
  <c r="B519" i="3"/>
  <c r="F519" i="3" s="1"/>
  <c r="E511" i="1"/>
  <c r="B515" i="3"/>
  <c r="F515" i="3" s="1"/>
  <c r="E507" i="1"/>
  <c r="B511" i="3"/>
  <c r="F511" i="3" s="1"/>
  <c r="E503" i="1"/>
  <c r="B507" i="3"/>
  <c r="F507" i="3" s="1"/>
  <c r="E499" i="1"/>
  <c r="B503" i="3"/>
  <c r="F503" i="3" s="1"/>
  <c r="E495" i="1"/>
  <c r="B499" i="3"/>
  <c r="F499" i="3" s="1"/>
  <c r="E491" i="1"/>
  <c r="B495" i="3"/>
  <c r="F495" i="3" s="1"/>
  <c r="E487" i="1"/>
  <c r="B491" i="3"/>
  <c r="F491" i="3" s="1"/>
  <c r="E483" i="1"/>
  <c r="B487" i="3"/>
  <c r="F487" i="3" s="1"/>
  <c r="E479" i="1"/>
  <c r="B483" i="3"/>
  <c r="F483" i="3" s="1"/>
  <c r="E475" i="1"/>
  <c r="B479" i="3"/>
  <c r="F479" i="3" s="1"/>
  <c r="E471" i="1"/>
  <c r="B475" i="3"/>
  <c r="F475" i="3" s="1"/>
  <c r="E467" i="1"/>
  <c r="B471" i="3"/>
  <c r="F471" i="3" s="1"/>
  <c r="E463" i="1"/>
  <c r="B467" i="3"/>
  <c r="F467" i="3" s="1"/>
  <c r="E459" i="1"/>
  <c r="B463" i="3"/>
  <c r="F463" i="3" s="1"/>
  <c r="E455" i="1"/>
  <c r="B459" i="3"/>
  <c r="F459" i="3" s="1"/>
  <c r="E451" i="1"/>
  <c r="B455" i="3"/>
  <c r="F455" i="3" s="1"/>
  <c r="E447" i="1"/>
  <c r="B451" i="3"/>
  <c r="F451" i="3" s="1"/>
  <c r="E443" i="1"/>
  <c r="B447" i="3"/>
  <c r="F447" i="3" s="1"/>
  <c r="E439" i="1"/>
  <c r="B443" i="3"/>
  <c r="F443" i="3" s="1"/>
  <c r="E435" i="1"/>
  <c r="B439" i="3"/>
  <c r="F439" i="3" s="1"/>
  <c r="E431" i="1"/>
  <c r="B435" i="3"/>
  <c r="F435" i="3" s="1"/>
  <c r="E427" i="1"/>
  <c r="B431" i="3"/>
  <c r="F431" i="3" s="1"/>
  <c r="E423" i="1"/>
  <c r="B427" i="3"/>
  <c r="F427" i="3" s="1"/>
  <c r="E419" i="1"/>
  <c r="B423" i="3"/>
  <c r="F423" i="3" s="1"/>
  <c r="E415" i="1"/>
  <c r="B419" i="3"/>
  <c r="F419" i="3" s="1"/>
  <c r="E411" i="1"/>
  <c r="B415" i="3"/>
  <c r="F415" i="3" s="1"/>
  <c r="E407" i="1"/>
  <c r="B411" i="3"/>
  <c r="F411" i="3" s="1"/>
  <c r="E403" i="1"/>
  <c r="B407" i="3"/>
  <c r="F407" i="3" s="1"/>
  <c r="E399" i="1"/>
  <c r="B403" i="3"/>
  <c r="F403" i="3" s="1"/>
  <c r="E395" i="1"/>
  <c r="B399" i="3"/>
  <c r="F399" i="3" s="1"/>
  <c r="E391" i="1"/>
  <c r="B395" i="3"/>
  <c r="F395" i="3" s="1"/>
  <c r="E387" i="1"/>
  <c r="B391" i="3"/>
  <c r="F391" i="3" s="1"/>
  <c r="E383" i="1"/>
  <c r="B387" i="3"/>
  <c r="F387" i="3" s="1"/>
  <c r="E379" i="1"/>
  <c r="B383" i="3"/>
  <c r="F383" i="3" s="1"/>
  <c r="E375" i="1"/>
  <c r="B379" i="3"/>
  <c r="F379" i="3" s="1"/>
  <c r="E371" i="1"/>
  <c r="B375" i="3"/>
  <c r="F375" i="3" s="1"/>
  <c r="E367" i="1"/>
  <c r="B371" i="3"/>
  <c r="F371" i="3" s="1"/>
  <c r="E363" i="1"/>
  <c r="B367" i="3"/>
  <c r="F367" i="3" s="1"/>
  <c r="E359" i="1"/>
  <c r="B363" i="3"/>
  <c r="F363" i="3" s="1"/>
  <c r="E355" i="1"/>
  <c r="B359" i="3"/>
  <c r="F359" i="3" s="1"/>
  <c r="E351" i="1"/>
  <c r="B355" i="3"/>
  <c r="F355" i="3" s="1"/>
  <c r="E347" i="1"/>
  <c r="B351" i="3"/>
  <c r="F351" i="3" s="1"/>
  <c r="E343" i="1"/>
  <c r="B347" i="3"/>
  <c r="F347" i="3" s="1"/>
  <c r="E339" i="1"/>
  <c r="B343" i="3"/>
  <c r="F343" i="3" s="1"/>
  <c r="E335" i="1"/>
  <c r="B339" i="3"/>
  <c r="F339" i="3" s="1"/>
  <c r="E331" i="1"/>
  <c r="B335" i="3"/>
  <c r="F335" i="3" s="1"/>
  <c r="E327" i="1"/>
  <c r="B331" i="3"/>
  <c r="F331" i="3" s="1"/>
  <c r="E323" i="1"/>
  <c r="B327" i="3"/>
  <c r="F327" i="3" s="1"/>
  <c r="E319" i="1"/>
  <c r="B323" i="3"/>
  <c r="F323" i="3" s="1"/>
  <c r="E315" i="1"/>
  <c r="B319" i="3"/>
  <c r="F319" i="3" s="1"/>
  <c r="E311" i="1"/>
  <c r="B315" i="3"/>
  <c r="F315" i="3" s="1"/>
  <c r="E307" i="1"/>
  <c r="B311" i="3"/>
  <c r="F311" i="3" s="1"/>
  <c r="E303" i="1"/>
  <c r="B307" i="3"/>
  <c r="F307" i="3" s="1"/>
  <c r="E299" i="1"/>
  <c r="B303" i="3"/>
  <c r="F303" i="3" s="1"/>
  <c r="E295" i="1"/>
  <c r="B299" i="3"/>
  <c r="F299" i="3" s="1"/>
  <c r="E291" i="1"/>
  <c r="B295" i="3"/>
  <c r="F295" i="3" s="1"/>
  <c r="E287" i="1"/>
  <c r="B291" i="3"/>
  <c r="F291" i="3" s="1"/>
  <c r="E283" i="1"/>
  <c r="B287" i="3"/>
  <c r="F287" i="3" s="1"/>
  <c r="E279" i="1"/>
  <c r="B283" i="3"/>
  <c r="F283" i="3" s="1"/>
  <c r="E275" i="1"/>
  <c r="B279" i="3"/>
  <c r="F279" i="3" s="1"/>
  <c r="E271" i="1"/>
  <c r="B275" i="3"/>
  <c r="F275" i="3" s="1"/>
  <c r="E267" i="1"/>
  <c r="B271" i="3"/>
  <c r="F271" i="3" s="1"/>
  <c r="E263" i="1"/>
  <c r="B267" i="3"/>
  <c r="F267" i="3" s="1"/>
  <c r="B263" i="3"/>
  <c r="F263" i="3" s="1"/>
  <c r="E255" i="1"/>
  <c r="B259" i="3"/>
  <c r="F259" i="3" s="1"/>
  <c r="B255" i="3"/>
  <c r="F255" i="3" s="1"/>
  <c r="E247" i="1"/>
  <c r="B251" i="3"/>
  <c r="F251" i="3" s="1"/>
  <c r="B247" i="3"/>
  <c r="F247" i="3" s="1"/>
  <c r="E239" i="1"/>
  <c r="B243" i="3"/>
  <c r="F243" i="3" s="1"/>
  <c r="B239" i="3"/>
  <c r="F239" i="3" s="1"/>
  <c r="E231" i="1"/>
  <c r="B235" i="3"/>
  <c r="F235" i="3" s="1"/>
  <c r="B231" i="3"/>
  <c r="F231" i="3" s="1"/>
  <c r="E223" i="1"/>
  <c r="B227" i="3"/>
  <c r="F227" i="3" s="1"/>
  <c r="B223" i="3"/>
  <c r="F223" i="3" s="1"/>
  <c r="E215" i="1"/>
  <c r="B219" i="3"/>
  <c r="F219" i="3" s="1"/>
  <c r="B215" i="3"/>
  <c r="F215" i="3" s="1"/>
  <c r="E207" i="1"/>
  <c r="B211" i="3"/>
  <c r="F211" i="3" s="1"/>
  <c r="B207" i="3"/>
  <c r="F207" i="3" s="1"/>
  <c r="E199" i="1"/>
  <c r="B203" i="3"/>
  <c r="F203" i="3" s="1"/>
  <c r="B199" i="3"/>
  <c r="F199" i="3" s="1"/>
  <c r="E191" i="1"/>
  <c r="B195" i="3"/>
  <c r="F195" i="3" s="1"/>
  <c r="B191" i="3"/>
  <c r="F191" i="3" s="1"/>
  <c r="E183" i="1"/>
  <c r="B187" i="3"/>
  <c r="F187" i="3" s="1"/>
  <c r="B183" i="3"/>
  <c r="F183" i="3" s="1"/>
  <c r="E175" i="1"/>
  <c r="B179" i="3"/>
  <c r="F179" i="3" s="1"/>
  <c r="B175" i="3"/>
  <c r="F175" i="3" s="1"/>
  <c r="E167" i="1"/>
  <c r="B171" i="3"/>
  <c r="F171" i="3" s="1"/>
  <c r="B167" i="3"/>
  <c r="F167" i="3" s="1"/>
  <c r="E159" i="1"/>
  <c r="B163" i="3"/>
  <c r="F163" i="3" s="1"/>
  <c r="B159" i="3"/>
  <c r="F159" i="3" s="1"/>
  <c r="E151" i="1"/>
  <c r="B155" i="3"/>
  <c r="F155" i="3" s="1"/>
  <c r="B151" i="3"/>
  <c r="F151" i="3" s="1"/>
  <c r="E143" i="1"/>
  <c r="B147" i="3"/>
  <c r="F147" i="3" s="1"/>
  <c r="B143" i="3"/>
  <c r="F143" i="3" s="1"/>
  <c r="E135" i="1"/>
  <c r="B139" i="3"/>
  <c r="F139" i="3" s="1"/>
  <c r="E127" i="1"/>
  <c r="E119" i="1"/>
  <c r="E111" i="1"/>
  <c r="E103" i="1"/>
  <c r="E95" i="1"/>
  <c r="E87" i="1"/>
  <c r="E79" i="1"/>
  <c r="E71" i="1"/>
  <c r="E63" i="1"/>
  <c r="E55" i="1"/>
  <c r="E47" i="1"/>
  <c r="E39" i="1"/>
  <c r="E31" i="1"/>
  <c r="E23" i="1"/>
  <c r="E259" i="1"/>
  <c r="E227" i="1"/>
  <c r="E195" i="1"/>
  <c r="E163" i="1"/>
  <c r="E131" i="1"/>
  <c r="E99" i="1"/>
  <c r="E67" i="1"/>
  <c r="E35" i="1"/>
  <c r="B129" i="3"/>
  <c r="F129" i="3" s="1"/>
  <c r="B125" i="3"/>
  <c r="F125" i="3" s="1"/>
  <c r="B121" i="3"/>
  <c r="F121" i="3" s="1"/>
  <c r="B117" i="3"/>
  <c r="F117" i="3" s="1"/>
  <c r="B113" i="3"/>
  <c r="F113" i="3" s="1"/>
  <c r="B109" i="3"/>
  <c r="F109" i="3" s="1"/>
  <c r="B105" i="3"/>
  <c r="F105" i="3" s="1"/>
  <c r="B101" i="3"/>
  <c r="F101" i="3" s="1"/>
  <c r="B97" i="3"/>
  <c r="F97" i="3" s="1"/>
  <c r="B93" i="3"/>
  <c r="F93" i="3" s="1"/>
  <c r="B89" i="3"/>
  <c r="F89" i="3" s="1"/>
  <c r="B85" i="3"/>
  <c r="F85" i="3" s="1"/>
  <c r="B81" i="3"/>
  <c r="F81" i="3" s="1"/>
  <c r="B77" i="3"/>
  <c r="F77" i="3" s="1"/>
  <c r="B73" i="3"/>
  <c r="F73" i="3" s="1"/>
  <c r="B69" i="3"/>
  <c r="F69" i="3" s="1"/>
  <c r="B65" i="3"/>
  <c r="F65" i="3" s="1"/>
  <c r="B61" i="3"/>
  <c r="F61" i="3" s="1"/>
  <c r="B57" i="3"/>
  <c r="F57" i="3" s="1"/>
  <c r="B53" i="3"/>
  <c r="F53" i="3" s="1"/>
  <c r="B49" i="3"/>
  <c r="F49" i="3" s="1"/>
  <c r="B45" i="3"/>
  <c r="F45" i="3" s="1"/>
  <c r="B41" i="3"/>
  <c r="F41" i="3" s="1"/>
  <c r="B37" i="3"/>
  <c r="F37" i="3" s="1"/>
  <c r="B33" i="3"/>
  <c r="F33" i="3" s="1"/>
  <c r="B29" i="3"/>
  <c r="F29" i="3" s="1"/>
  <c r="B25" i="3"/>
  <c r="F25" i="3" s="1"/>
  <c r="E117" i="1"/>
  <c r="E109" i="1"/>
  <c r="E101" i="1"/>
  <c r="E93" i="1"/>
  <c r="E85" i="1"/>
  <c r="E77" i="1"/>
  <c r="E69" i="1"/>
  <c r="E61" i="1"/>
  <c r="E53" i="1"/>
  <c r="E45" i="1"/>
  <c r="E37" i="1"/>
  <c r="E29" i="1"/>
  <c r="E21" i="1"/>
  <c r="B135" i="3"/>
  <c r="F135" i="3" s="1"/>
  <c r="B131" i="3"/>
  <c r="F131" i="3" s="1"/>
  <c r="B127" i="3"/>
  <c r="F127" i="3" s="1"/>
  <c r="B123" i="3"/>
  <c r="F123" i="3" s="1"/>
  <c r="B119" i="3"/>
  <c r="F119" i="3" s="1"/>
  <c r="B115" i="3"/>
  <c r="F115" i="3" s="1"/>
  <c r="B111" i="3"/>
  <c r="F111" i="3" s="1"/>
  <c r="B107" i="3"/>
  <c r="F107" i="3" s="1"/>
  <c r="B103" i="3"/>
  <c r="F103" i="3" s="1"/>
  <c r="B99" i="3"/>
  <c r="F99" i="3" s="1"/>
  <c r="B95" i="3"/>
  <c r="F95" i="3" s="1"/>
  <c r="B91" i="3"/>
  <c r="F91" i="3" s="1"/>
  <c r="B87" i="3"/>
  <c r="F87" i="3" s="1"/>
  <c r="B83" i="3"/>
  <c r="F83" i="3" s="1"/>
  <c r="B79" i="3"/>
  <c r="F79" i="3" s="1"/>
  <c r="B75" i="3"/>
  <c r="F75" i="3" s="1"/>
  <c r="B71" i="3"/>
  <c r="F71" i="3" s="1"/>
  <c r="B67" i="3"/>
  <c r="F67" i="3" s="1"/>
  <c r="B63" i="3"/>
  <c r="F63" i="3" s="1"/>
  <c r="B59" i="3"/>
  <c r="F59" i="3" s="1"/>
  <c r="B55" i="3"/>
  <c r="F55" i="3" s="1"/>
  <c r="B51" i="3"/>
  <c r="F51" i="3" s="1"/>
  <c r="B47" i="3"/>
  <c r="F47" i="3" s="1"/>
  <c r="B43" i="3"/>
  <c r="F43" i="3" s="1"/>
  <c r="B39" i="3"/>
  <c r="F39" i="3" s="1"/>
  <c r="B35" i="3"/>
  <c r="F35" i="3" s="1"/>
  <c r="B31" i="3"/>
  <c r="F31" i="3" s="1"/>
  <c r="B27" i="3"/>
  <c r="F27" i="3" s="1"/>
  <c r="E121" i="1"/>
  <c r="E113" i="1"/>
  <c r="E105" i="1"/>
  <c r="E97" i="1"/>
  <c r="E89" i="1"/>
  <c r="E81" i="1"/>
  <c r="E73" i="1"/>
  <c r="E65" i="1"/>
  <c r="E57" i="1"/>
  <c r="E49" i="1"/>
  <c r="E41" i="1"/>
  <c r="E33" i="1"/>
  <c r="E25" i="1"/>
  <c r="E17" i="1"/>
  <c r="C458" i="11"/>
  <c r="Z458" i="11" s="1"/>
  <c r="AB458" i="11" s="1"/>
  <c r="Y462" i="1"/>
  <c r="C372" i="11"/>
  <c r="Z372" i="11" s="1"/>
  <c r="AB372" i="11" s="1"/>
  <c r="Y376" i="1"/>
  <c r="C555" i="11"/>
  <c r="Z555" i="11" s="1"/>
  <c r="AB555" i="11" s="1"/>
  <c r="Y559" i="1"/>
  <c r="O716" i="10"/>
  <c r="C159" i="11"/>
  <c r="Z159" i="11" s="1"/>
  <c r="AB159" i="11" s="1"/>
  <c r="AC156" i="11" s="1"/>
  <c r="Y163" i="1"/>
  <c r="N22" i="9"/>
  <c r="L9" i="9"/>
  <c r="N26" i="9"/>
  <c r="L13" i="9"/>
  <c r="N30" i="9"/>
  <c r="L17" i="9"/>
  <c r="N34" i="9"/>
  <c r="L21" i="9"/>
  <c r="N38" i="9"/>
  <c r="L25" i="9"/>
  <c r="N42" i="9"/>
  <c r="L29" i="9"/>
  <c r="N23" i="9"/>
  <c r="L10" i="9"/>
  <c r="N27" i="9"/>
  <c r="L14" i="9"/>
  <c r="N31" i="9"/>
  <c r="L18" i="9"/>
  <c r="N35" i="9"/>
  <c r="L22" i="9"/>
  <c r="N39" i="9"/>
  <c r="L26" i="9"/>
  <c r="N43" i="9"/>
  <c r="L30" i="9"/>
  <c r="L11" i="9"/>
  <c r="N24" i="9"/>
  <c r="L15" i="9"/>
  <c r="N28" i="9"/>
  <c r="N32" i="9"/>
  <c r="L19" i="9"/>
  <c r="N36" i="9"/>
  <c r="L23" i="9"/>
  <c r="N40" i="9"/>
  <c r="L27" i="9"/>
  <c r="N44" i="9"/>
  <c r="L31" i="9"/>
  <c r="L12" i="9"/>
  <c r="N25" i="9"/>
  <c r="L16" i="9"/>
  <c r="N29" i="9"/>
  <c r="N33" i="9"/>
  <c r="L20" i="9"/>
  <c r="N37" i="9"/>
  <c r="L24" i="9"/>
  <c r="N41" i="9"/>
  <c r="L28" i="9"/>
  <c r="N45" i="9"/>
  <c r="L32" i="9"/>
  <c r="N49" i="9"/>
  <c r="L36" i="9"/>
  <c r="N53" i="9"/>
  <c r="L40" i="9"/>
  <c r="N57" i="9"/>
  <c r="L44" i="9"/>
  <c r="N61" i="9"/>
  <c r="L48" i="9"/>
  <c r="N65" i="9"/>
  <c r="L52" i="9"/>
  <c r="N69" i="9"/>
  <c r="L56" i="9"/>
  <c r="N73" i="9"/>
  <c r="L60" i="9"/>
  <c r="N77" i="9"/>
  <c r="L64" i="9"/>
  <c r="N81" i="9"/>
  <c r="L68" i="9"/>
  <c r="N85" i="9"/>
  <c r="L72" i="9"/>
  <c r="N89" i="9"/>
  <c r="L76" i="9"/>
  <c r="N93" i="9"/>
  <c r="L80" i="9"/>
  <c r="N97" i="9"/>
  <c r="L84" i="9"/>
  <c r="N101" i="9"/>
  <c r="L88" i="9"/>
  <c r="N105" i="9"/>
  <c r="L92" i="9"/>
  <c r="N109" i="9"/>
  <c r="L96" i="9"/>
  <c r="N113" i="9"/>
  <c r="L100" i="9"/>
  <c r="N117" i="9"/>
  <c r="L104" i="9"/>
  <c r="N121" i="9"/>
  <c r="L108" i="9"/>
  <c r="N125" i="9"/>
  <c r="L112" i="9"/>
  <c r="N129" i="9"/>
  <c r="L116" i="9"/>
  <c r="N133" i="9"/>
  <c r="L120" i="9"/>
  <c r="N137" i="9"/>
  <c r="L124" i="9"/>
  <c r="N141" i="9"/>
  <c r="L128" i="9"/>
  <c r="N145" i="9"/>
  <c r="L132" i="9"/>
  <c r="N149" i="9"/>
  <c r="L136" i="9"/>
  <c r="N153" i="9"/>
  <c r="L140" i="9"/>
  <c r="N157" i="9"/>
  <c r="L144" i="9"/>
  <c r="N161" i="9"/>
  <c r="L148" i="9"/>
  <c r="N165" i="9"/>
  <c r="L152" i="9"/>
  <c r="N169" i="9"/>
  <c r="L156" i="9"/>
  <c r="N173" i="9"/>
  <c r="L160" i="9"/>
  <c r="N177" i="9"/>
  <c r="L164" i="9"/>
  <c r="N181" i="9"/>
  <c r="L168" i="9"/>
  <c r="N185" i="9"/>
  <c r="L172" i="9"/>
  <c r="N189" i="9"/>
  <c r="L176" i="9"/>
  <c r="N193" i="9"/>
  <c r="L180" i="9"/>
  <c r="N197" i="9"/>
  <c r="L184" i="9"/>
  <c r="N201" i="9"/>
  <c r="L188" i="9"/>
  <c r="N205" i="9"/>
  <c r="L192" i="9"/>
  <c r="N209" i="9"/>
  <c r="L196" i="9"/>
  <c r="N213" i="9"/>
  <c r="L200" i="9"/>
  <c r="N217" i="9"/>
  <c r="L204" i="9"/>
  <c r="N221" i="9"/>
  <c r="L208" i="9"/>
  <c r="N225" i="9"/>
  <c r="L212" i="9"/>
  <c r="N229" i="9"/>
  <c r="L216" i="9"/>
  <c r="L33" i="9"/>
  <c r="N46" i="9"/>
  <c r="L37" i="9"/>
  <c r="N50" i="9"/>
  <c r="L41" i="9"/>
  <c r="N54" i="9"/>
  <c r="L45" i="9"/>
  <c r="N58" i="9"/>
  <c r="L49" i="9"/>
  <c r="N62" i="9"/>
  <c r="L53" i="9"/>
  <c r="N66" i="9"/>
  <c r="L57" i="9"/>
  <c r="N70" i="9"/>
  <c r="L61" i="9"/>
  <c r="N74" i="9"/>
  <c r="L65" i="9"/>
  <c r="N78" i="9"/>
  <c r="L69" i="9"/>
  <c r="N82" i="9"/>
  <c r="L73" i="9"/>
  <c r="N86" i="9"/>
  <c r="L77" i="9"/>
  <c r="N90" i="9"/>
  <c r="L81" i="9"/>
  <c r="N94" i="9"/>
  <c r="L85" i="9"/>
  <c r="N98" i="9"/>
  <c r="L89" i="9"/>
  <c r="N102" i="9"/>
  <c r="L93" i="9"/>
  <c r="N106" i="9"/>
  <c r="L97" i="9"/>
  <c r="N110" i="9"/>
  <c r="L101" i="9"/>
  <c r="N114" i="9"/>
  <c r="L105" i="9"/>
  <c r="N118" i="9"/>
  <c r="L109" i="9"/>
  <c r="N122" i="9"/>
  <c r="L113" i="9"/>
  <c r="N126" i="9"/>
  <c r="L117" i="9"/>
  <c r="N130" i="9"/>
  <c r="L121" i="9"/>
  <c r="N134" i="9"/>
  <c r="L125" i="9"/>
  <c r="N138" i="9"/>
  <c r="L129" i="9"/>
  <c r="N142" i="9"/>
  <c r="L133" i="9"/>
  <c r="N146" i="9"/>
  <c r="L137" i="9"/>
  <c r="N150" i="9"/>
  <c r="L141" i="9"/>
  <c r="N154" i="9"/>
  <c r="L145" i="9"/>
  <c r="N158" i="9"/>
  <c r="L149" i="9"/>
  <c r="N162" i="9"/>
  <c r="L153" i="9"/>
  <c r="N166" i="9"/>
  <c r="L157" i="9"/>
  <c r="N170" i="9"/>
  <c r="L161" i="9"/>
  <c r="N174" i="9"/>
  <c r="L165" i="9"/>
  <c r="N178" i="9"/>
  <c r="L169" i="9"/>
  <c r="N182" i="9"/>
  <c r="L173" i="9"/>
  <c r="N186" i="9"/>
  <c r="L177" i="9"/>
  <c r="N190" i="9"/>
  <c r="L181" i="9"/>
  <c r="N194" i="9"/>
  <c r="L185" i="9"/>
  <c r="N198" i="9"/>
  <c r="L189" i="9"/>
  <c r="N202" i="9"/>
  <c r="L193" i="9"/>
  <c r="N206" i="9"/>
  <c r="L197" i="9"/>
  <c r="N210" i="9"/>
  <c r="L201" i="9"/>
  <c r="N214" i="9"/>
  <c r="N218" i="9"/>
  <c r="L205" i="9"/>
  <c r="N222" i="9"/>
  <c r="L209" i="9"/>
  <c r="N226" i="9"/>
  <c r="L213" i="9"/>
  <c r="L217" i="9"/>
  <c r="N230" i="9"/>
  <c r="N47" i="9"/>
  <c r="L34" i="9"/>
  <c r="N51" i="9"/>
  <c r="L38" i="9"/>
  <c r="N55" i="9"/>
  <c r="L42" i="9"/>
  <c r="N59" i="9"/>
  <c r="L46" i="9"/>
  <c r="N63" i="9"/>
  <c r="L50" i="9"/>
  <c r="N67" i="9"/>
  <c r="L54" i="9"/>
  <c r="N71" i="9"/>
  <c r="L58" i="9"/>
  <c r="N75" i="9"/>
  <c r="L62" i="9"/>
  <c r="N79" i="9"/>
  <c r="L66" i="9"/>
  <c r="N83" i="9"/>
  <c r="L70" i="9"/>
  <c r="N87" i="9"/>
  <c r="L74" i="9"/>
  <c r="N91" i="9"/>
  <c r="L78" i="9"/>
  <c r="N95" i="9"/>
  <c r="L82" i="9"/>
  <c r="N99" i="9"/>
  <c r="L86" i="9"/>
  <c r="N103" i="9"/>
  <c r="L90" i="9"/>
  <c r="N107" i="9"/>
  <c r="L94" i="9"/>
  <c r="N111" i="9"/>
  <c r="L98" i="9"/>
  <c r="N115" i="9"/>
  <c r="L102" i="9"/>
  <c r="N119" i="9"/>
  <c r="L106" i="9"/>
  <c r="N123" i="9"/>
  <c r="L110" i="9"/>
  <c r="N127" i="9"/>
  <c r="L114" i="9"/>
  <c r="N131" i="9"/>
  <c r="L118" i="9"/>
  <c r="N135" i="9"/>
  <c r="L122" i="9"/>
  <c r="N139" i="9"/>
  <c r="L126" i="9"/>
  <c r="N143" i="9"/>
  <c r="L130" i="9"/>
  <c r="N147" i="9"/>
  <c r="L134" i="9"/>
  <c r="N151" i="9"/>
  <c r="L138" i="9"/>
  <c r="N155" i="9"/>
  <c r="L142" i="9"/>
  <c r="N159" i="9"/>
  <c r="L146" i="9"/>
  <c r="N163" i="9"/>
  <c r="L150" i="9"/>
  <c r="N167" i="9"/>
  <c r="L154" i="9"/>
  <c r="N171" i="9"/>
  <c r="L158" i="9"/>
  <c r="N175" i="9"/>
  <c r="L162" i="9"/>
  <c r="N179" i="9"/>
  <c r="L166" i="9"/>
  <c r="N183" i="9"/>
  <c r="L170" i="9"/>
  <c r="N187" i="9"/>
  <c r="L174" i="9"/>
  <c r="N191" i="9"/>
  <c r="L178" i="9"/>
  <c r="N195" i="9"/>
  <c r="L182" i="9"/>
  <c r="N199" i="9"/>
  <c r="L186" i="9"/>
  <c r="N203" i="9"/>
  <c r="L190" i="9"/>
  <c r="N207" i="9"/>
  <c r="L194" i="9"/>
  <c r="N211" i="9"/>
  <c r="L198" i="9"/>
  <c r="N215" i="9"/>
  <c r="L202" i="9"/>
  <c r="N219" i="9"/>
  <c r="L206" i="9"/>
  <c r="N223" i="9"/>
  <c r="L210" i="9"/>
  <c r="N227" i="9"/>
  <c r="L214" i="9"/>
  <c r="N231" i="9"/>
  <c r="L218" i="9"/>
  <c r="N48" i="9"/>
  <c r="L35" i="9"/>
  <c r="N52" i="9"/>
  <c r="L39" i="9"/>
  <c r="N56" i="9"/>
  <c r="L43" i="9"/>
  <c r="N60" i="9"/>
  <c r="L47" i="9"/>
  <c r="N64" i="9"/>
  <c r="L51" i="9"/>
  <c r="N68" i="9"/>
  <c r="L55" i="9"/>
  <c r="N72" i="9"/>
  <c r="L59" i="9"/>
  <c r="N76" i="9"/>
  <c r="L63" i="9"/>
  <c r="N80" i="9"/>
  <c r="L67" i="9"/>
  <c r="N84" i="9"/>
  <c r="L71" i="9"/>
  <c r="N88" i="9"/>
  <c r="L75" i="9"/>
  <c r="N92" i="9"/>
  <c r="L79" i="9"/>
  <c r="N96" i="9"/>
  <c r="L83" i="9"/>
  <c r="N100" i="9"/>
  <c r="L87" i="9"/>
  <c r="N104" i="9"/>
  <c r="L91" i="9"/>
  <c r="N108" i="9"/>
  <c r="L95" i="9"/>
  <c r="N112" i="9"/>
  <c r="L99" i="9"/>
  <c r="N116" i="9"/>
  <c r="L103" i="9"/>
  <c r="N120" i="9"/>
  <c r="L107" i="9"/>
  <c r="N124" i="9"/>
  <c r="L111" i="9"/>
  <c r="N128" i="9"/>
  <c r="L115" i="9"/>
  <c r="N132" i="9"/>
  <c r="L119" i="9"/>
  <c r="N136" i="9"/>
  <c r="L123" i="9"/>
  <c r="N140" i="9"/>
  <c r="L127" i="9"/>
  <c r="N144" i="9"/>
  <c r="L131" i="9"/>
  <c r="N148" i="9"/>
  <c r="L135" i="9"/>
  <c r="N152" i="9"/>
  <c r="L139" i="9"/>
  <c r="N156" i="9"/>
  <c r="L143" i="9"/>
  <c r="N160" i="9"/>
  <c r="L147" i="9"/>
  <c r="N164" i="9"/>
  <c r="L151" i="9"/>
  <c r="N168" i="9"/>
  <c r="L155" i="9"/>
  <c r="N172" i="9"/>
  <c r="L159" i="9"/>
  <c r="N176" i="9"/>
  <c r="L163" i="9"/>
  <c r="N180" i="9"/>
  <c r="L167" i="9"/>
  <c r="N184" i="9"/>
  <c r="L171" i="9"/>
  <c r="N188" i="9"/>
  <c r="L175" i="9"/>
  <c r="N192" i="9"/>
  <c r="L179" i="9"/>
  <c r="N196" i="9"/>
  <c r="L183" i="9"/>
  <c r="N200" i="9"/>
  <c r="L187" i="9"/>
  <c r="N204" i="9"/>
  <c r="L191" i="9"/>
  <c r="N208" i="9"/>
  <c r="L195" i="9"/>
  <c r="N212" i="9"/>
  <c r="L199" i="9"/>
  <c r="N216" i="9"/>
  <c r="L203" i="9"/>
  <c r="N220" i="9"/>
  <c r="L207" i="9"/>
  <c r="N224" i="9"/>
  <c r="L211" i="9"/>
  <c r="N228" i="9"/>
  <c r="L215" i="9"/>
  <c r="N232" i="9"/>
  <c r="L219" i="9"/>
  <c r="N236" i="9"/>
  <c r="L223" i="9"/>
  <c r="N240" i="9"/>
  <c r="L227" i="9"/>
  <c r="N244" i="9"/>
  <c r="L231" i="9"/>
  <c r="N248" i="9"/>
  <c r="L235" i="9"/>
  <c r="N252" i="9"/>
  <c r="L239" i="9"/>
  <c r="N256" i="9"/>
  <c r="L243" i="9"/>
  <c r="N260" i="9"/>
  <c r="L247" i="9"/>
  <c r="N264" i="9"/>
  <c r="L251" i="9"/>
  <c r="N268" i="9"/>
  <c r="L255" i="9"/>
  <c r="N272" i="9"/>
  <c r="L259" i="9"/>
  <c r="N276" i="9"/>
  <c r="L263" i="9"/>
  <c r="N280" i="9"/>
  <c r="L267" i="9"/>
  <c r="N284" i="9"/>
  <c r="L271" i="9"/>
  <c r="N288" i="9"/>
  <c r="L275" i="9"/>
  <c r="L279" i="9"/>
  <c r="L283" i="9"/>
  <c r="L287" i="9"/>
  <c r="L291" i="9"/>
  <c r="L295" i="9"/>
  <c r="L299" i="9"/>
  <c r="L303" i="9"/>
  <c r="N233" i="9"/>
  <c r="L220" i="9"/>
  <c r="N237" i="9"/>
  <c r="L224" i="9"/>
  <c r="N241" i="9"/>
  <c r="L228" i="9"/>
  <c r="N245" i="9"/>
  <c r="L232" i="9"/>
  <c r="N249" i="9"/>
  <c r="L236" i="9"/>
  <c r="N253" i="9"/>
  <c r="L240" i="9"/>
  <c r="N257" i="9"/>
  <c r="L244" i="9"/>
  <c r="N261" i="9"/>
  <c r="L248" i="9"/>
  <c r="N265" i="9"/>
  <c r="L252" i="9"/>
  <c r="N269" i="9"/>
  <c r="L256" i="9"/>
  <c r="N273" i="9"/>
  <c r="L260" i="9"/>
  <c r="N277" i="9"/>
  <c r="L264" i="9"/>
  <c r="N281" i="9"/>
  <c r="L268" i="9"/>
  <c r="N285" i="9"/>
  <c r="L272" i="9"/>
  <c r="N289" i="9"/>
  <c r="L276" i="9"/>
  <c r="L280" i="9"/>
  <c r="L284" i="9"/>
  <c r="L288" i="9"/>
  <c r="L292" i="9"/>
  <c r="L296" i="9"/>
  <c r="L300" i="9"/>
  <c r="L313" i="9"/>
  <c r="N326" i="9"/>
  <c r="L221" i="9"/>
  <c r="N234" i="9"/>
  <c r="L225" i="9"/>
  <c r="N238" i="9"/>
  <c r="L229" i="9"/>
  <c r="N242" i="9"/>
  <c r="L233" i="9"/>
  <c r="N246" i="9"/>
  <c r="L237" i="9"/>
  <c r="N250" i="9"/>
  <c r="L241" i="9"/>
  <c r="N254" i="9"/>
  <c r="L245" i="9"/>
  <c r="N258" i="9"/>
  <c r="L249" i="9"/>
  <c r="N262" i="9"/>
  <c r="L253" i="9"/>
  <c r="N266" i="9"/>
  <c r="L257" i="9"/>
  <c r="N270" i="9"/>
  <c r="L261" i="9"/>
  <c r="N274" i="9"/>
  <c r="L265" i="9"/>
  <c r="N278" i="9"/>
  <c r="L269" i="9"/>
  <c r="N282" i="9"/>
  <c r="L273" i="9"/>
  <c r="N286" i="9"/>
  <c r="L277" i="9"/>
  <c r="N290" i="9"/>
  <c r="L281" i="9"/>
  <c r="L285" i="9"/>
  <c r="L289" i="9"/>
  <c r="L293" i="9"/>
  <c r="L297" i="9"/>
  <c r="L301" i="9"/>
  <c r="L305" i="9"/>
  <c r="N235" i="9"/>
  <c r="L222" i="9"/>
  <c r="N239" i="9"/>
  <c r="L226" i="9"/>
  <c r="N243" i="9"/>
  <c r="L230" i="9"/>
  <c r="N247" i="9"/>
  <c r="L234" i="9"/>
  <c r="N251" i="9"/>
  <c r="L238" i="9"/>
  <c r="N255" i="9"/>
  <c r="L242" i="9"/>
  <c r="N259" i="9"/>
  <c r="L246" i="9"/>
  <c r="N263" i="9"/>
  <c r="L250" i="9"/>
  <c r="N267" i="9"/>
  <c r="L254" i="9"/>
  <c r="N271" i="9"/>
  <c r="L258" i="9"/>
  <c r="N275" i="9"/>
  <c r="L262" i="9"/>
  <c r="N279" i="9"/>
  <c r="L266" i="9"/>
  <c r="N283" i="9"/>
  <c r="L270" i="9"/>
  <c r="N287" i="9"/>
  <c r="L274" i="9"/>
  <c r="L278" i="9"/>
  <c r="L282" i="9"/>
  <c r="L286" i="9"/>
  <c r="L290" i="9"/>
  <c r="L294" i="9"/>
  <c r="L298" i="9"/>
  <c r="L302" i="9"/>
  <c r="L311" i="9"/>
  <c r="N324" i="9"/>
  <c r="N327" i="9"/>
  <c r="L314" i="9"/>
  <c r="L318" i="9"/>
  <c r="L322" i="9"/>
  <c r="L326" i="9"/>
  <c r="L330" i="9"/>
  <c r="L334" i="9"/>
  <c r="L338" i="9"/>
  <c r="L342" i="9"/>
  <c r="N328" i="9"/>
  <c r="L315" i="9"/>
  <c r="L319" i="9"/>
  <c r="L323" i="9"/>
  <c r="L327" i="9"/>
  <c r="L331" i="9"/>
  <c r="L335" i="9"/>
  <c r="L339" i="9"/>
  <c r="N329" i="9"/>
  <c r="L316" i="9"/>
  <c r="L320" i="9"/>
  <c r="L324" i="9"/>
  <c r="L328" i="9"/>
  <c r="L332" i="9"/>
  <c r="L336" i="9"/>
  <c r="L340" i="9"/>
  <c r="L317" i="9"/>
  <c r="L321" i="9"/>
  <c r="L325" i="9"/>
  <c r="L329" i="9"/>
  <c r="L333" i="9"/>
  <c r="L337" i="9"/>
  <c r="L341" i="9"/>
  <c r="N335" i="9"/>
  <c r="L356" i="9"/>
  <c r="L378" i="9"/>
  <c r="L424" i="9"/>
  <c r="L467" i="9"/>
  <c r="L636" i="9"/>
  <c r="L638" i="9"/>
  <c r="L640" i="9"/>
  <c r="L642" i="9"/>
  <c r="L448" i="9"/>
  <c r="L464" i="9"/>
  <c r="L485" i="9"/>
  <c r="L501" i="9"/>
  <c r="L518" i="9"/>
  <c r="L526" i="9"/>
  <c r="L530" i="9"/>
  <c r="L577" i="9"/>
  <c r="L587" i="9"/>
  <c r="L635" i="9"/>
  <c r="L627" i="9"/>
  <c r="L626" i="9"/>
  <c r="L647" i="9"/>
  <c r="L644" i="9"/>
  <c r="L574" i="9"/>
  <c r="L588" i="9"/>
  <c r="L639" i="9"/>
  <c r="L646" i="9"/>
  <c r="L566" i="9"/>
  <c r="L569" i="9"/>
  <c r="L585" i="9"/>
  <c r="L612" i="9"/>
  <c r="L643" i="9"/>
  <c r="L618" i="9"/>
  <c r="L637" i="9"/>
  <c r="L641" i="9"/>
  <c r="L645" i="9"/>
  <c r="L660" i="9"/>
  <c r="L655" i="9"/>
  <c r="L675" i="9"/>
  <c r="N703" i="9"/>
  <c r="B702" i="3" l="1"/>
  <c r="F702" i="3" s="1"/>
  <c r="B706" i="3"/>
  <c r="F706" i="3" s="1"/>
  <c r="AC552" i="11"/>
  <c r="AC449" i="11"/>
  <c r="AC446" i="11"/>
  <c r="AC443" i="11"/>
  <c r="AC447" i="11"/>
  <c r="AC445" i="11"/>
  <c r="AC448" i="11"/>
  <c r="AC444" i="11"/>
  <c r="Z645" i="11"/>
  <c r="AB645" i="11" s="1"/>
  <c r="AC642" i="11" s="1"/>
  <c r="C646" i="11"/>
  <c r="AC641" i="11"/>
  <c r="AC369" i="11"/>
  <c r="AC455" i="11"/>
  <c r="AC547" i="11"/>
  <c r="AC542" i="11"/>
  <c r="AC543" i="11"/>
  <c r="AC541" i="11"/>
  <c r="AC545" i="11"/>
  <c r="AC544" i="11"/>
  <c r="AC546" i="11"/>
  <c r="F23" i="3"/>
  <c r="F714" i="3" s="1"/>
  <c r="B714" i="3"/>
  <c r="E719" i="1"/>
  <c r="I31" i="4"/>
  <c r="L31" i="4" s="1"/>
  <c r="I95" i="4"/>
  <c r="M95" i="4" s="1"/>
  <c r="I19" i="4"/>
  <c r="M19" i="4" s="1"/>
  <c r="I83" i="4"/>
  <c r="L83" i="4" s="1"/>
  <c r="I33" i="4"/>
  <c r="M33" i="4" s="1"/>
  <c r="I21" i="4"/>
  <c r="M21" i="4" s="1"/>
  <c r="I85" i="4"/>
  <c r="L85" i="4" s="1"/>
  <c r="I41" i="4"/>
  <c r="M41" i="4" s="1"/>
  <c r="I13" i="4"/>
  <c r="L13" i="4" s="1"/>
  <c r="I519" i="4"/>
  <c r="L519" i="4" s="1"/>
  <c r="I535" i="4"/>
  <c r="L535" i="4" s="1"/>
  <c r="I551" i="4"/>
  <c r="L551" i="4" s="1"/>
  <c r="I567" i="4"/>
  <c r="L567" i="4" s="1"/>
  <c r="I583" i="4"/>
  <c r="L583" i="4" s="1"/>
  <c r="I599" i="4"/>
  <c r="L599" i="4" s="1"/>
  <c r="I615" i="4"/>
  <c r="L615" i="4" s="1"/>
  <c r="I631" i="4"/>
  <c r="L631" i="4" s="1"/>
  <c r="I647" i="4"/>
  <c r="L647" i="4" s="1"/>
  <c r="I663" i="4"/>
  <c r="L663" i="4" s="1"/>
  <c r="I679" i="4"/>
  <c r="L679" i="4" s="1"/>
  <c r="I695" i="4"/>
  <c r="L695" i="4" s="1"/>
  <c r="I39" i="4"/>
  <c r="L39" i="4" s="1"/>
  <c r="I103" i="4"/>
  <c r="M103" i="4" s="1"/>
  <c r="I27" i="4"/>
  <c r="L27" i="4" s="1"/>
  <c r="I91" i="4"/>
  <c r="M91" i="4" s="1"/>
  <c r="I65" i="4"/>
  <c r="M65" i="4" s="1"/>
  <c r="I29" i="4"/>
  <c r="M29" i="4" s="1"/>
  <c r="I93" i="4"/>
  <c r="L93" i="4" s="1"/>
  <c r="I521" i="4"/>
  <c r="L521" i="4" s="1"/>
  <c r="I537" i="4"/>
  <c r="L537" i="4" s="1"/>
  <c r="I553" i="4"/>
  <c r="L553" i="4" s="1"/>
  <c r="I569" i="4"/>
  <c r="L569" i="4" s="1"/>
  <c r="I585" i="4"/>
  <c r="L585" i="4" s="1"/>
  <c r="I601" i="4"/>
  <c r="L601" i="4" s="1"/>
  <c r="I617" i="4"/>
  <c r="L617" i="4" s="1"/>
  <c r="I633" i="4"/>
  <c r="L633" i="4" s="1"/>
  <c r="I649" i="4"/>
  <c r="L649" i="4" s="1"/>
  <c r="I665" i="4"/>
  <c r="L665" i="4" s="1"/>
  <c r="I681" i="4"/>
  <c r="L681" i="4" s="1"/>
  <c r="I697" i="4"/>
  <c r="L697" i="4" s="1"/>
  <c r="I73" i="4"/>
  <c r="I26" i="4"/>
  <c r="M26" i="4" s="1"/>
  <c r="I42" i="4"/>
  <c r="I58" i="4"/>
  <c r="I74" i="4"/>
  <c r="I90" i="4"/>
  <c r="I106" i="4"/>
  <c r="I506" i="4"/>
  <c r="M506" i="4" s="1"/>
  <c r="I522" i="4"/>
  <c r="M522" i="4" s="1"/>
  <c r="I538" i="4"/>
  <c r="I554" i="4"/>
  <c r="I570" i="4"/>
  <c r="M570" i="4" s="1"/>
  <c r="I586" i="4"/>
  <c r="I602" i="4"/>
  <c r="M602" i="4" s="1"/>
  <c r="I618" i="4"/>
  <c r="I634" i="4"/>
  <c r="M634" i="4" s="1"/>
  <c r="I650" i="4"/>
  <c r="I666" i="4"/>
  <c r="I682" i="4"/>
  <c r="M682" i="4" s="1"/>
  <c r="I698" i="4"/>
  <c r="M698" i="4" s="1"/>
  <c r="I25" i="4"/>
  <c r="I16" i="4"/>
  <c r="I32" i="4"/>
  <c r="I48" i="4"/>
  <c r="I64" i="4"/>
  <c r="I80" i="4"/>
  <c r="I96" i="4"/>
  <c r="I112" i="4"/>
  <c r="I512" i="4"/>
  <c r="M512" i="4" s="1"/>
  <c r="I528" i="4"/>
  <c r="M528" i="4" s="1"/>
  <c r="I544" i="4"/>
  <c r="M544" i="4" s="1"/>
  <c r="I560" i="4"/>
  <c r="M560" i="4" s="1"/>
  <c r="I576" i="4"/>
  <c r="M576" i="4" s="1"/>
  <c r="I592" i="4"/>
  <c r="M592" i="4" s="1"/>
  <c r="I608" i="4"/>
  <c r="M608" i="4" s="1"/>
  <c r="I624" i="4"/>
  <c r="M624" i="4" s="1"/>
  <c r="I640" i="4"/>
  <c r="M640" i="4" s="1"/>
  <c r="I656" i="4"/>
  <c r="M656" i="4" s="1"/>
  <c r="I672" i="4"/>
  <c r="M672" i="4" s="1"/>
  <c r="I688" i="4"/>
  <c r="M688" i="4" s="1"/>
  <c r="I704" i="4"/>
  <c r="M704" i="4" s="1"/>
  <c r="I47" i="4"/>
  <c r="M47" i="4" s="1"/>
  <c r="I111" i="4"/>
  <c r="L111" i="4" s="1"/>
  <c r="I35" i="4"/>
  <c r="M35" i="4" s="1"/>
  <c r="I99" i="4"/>
  <c r="L99" i="4" s="1"/>
  <c r="I97" i="4"/>
  <c r="M97" i="4" s="1"/>
  <c r="I37" i="4"/>
  <c r="M37" i="4" s="1"/>
  <c r="I101" i="4"/>
  <c r="M101" i="4" s="1"/>
  <c r="I105" i="4"/>
  <c r="I507" i="4"/>
  <c r="I523" i="4"/>
  <c r="I539" i="4"/>
  <c r="I555" i="4"/>
  <c r="I571" i="4"/>
  <c r="I587" i="4"/>
  <c r="I603" i="4"/>
  <c r="I619" i="4"/>
  <c r="I635" i="4"/>
  <c r="I651" i="4"/>
  <c r="I667" i="4"/>
  <c r="I683" i="4"/>
  <c r="I699" i="4"/>
  <c r="I57" i="4"/>
  <c r="I708" i="4"/>
  <c r="I55" i="4"/>
  <c r="M55" i="4" s="1"/>
  <c r="I119" i="4"/>
  <c r="L119" i="4" s="1"/>
  <c r="I43" i="4"/>
  <c r="M43" i="4" s="1"/>
  <c r="I107" i="4"/>
  <c r="M107" i="4" s="1"/>
  <c r="I45" i="4"/>
  <c r="I109" i="4"/>
  <c r="M109" i="4" s="1"/>
  <c r="I509" i="4"/>
  <c r="I525" i="4"/>
  <c r="I541" i="4"/>
  <c r="L541" i="4" s="1"/>
  <c r="I557" i="4"/>
  <c r="I573" i="4"/>
  <c r="I589" i="4"/>
  <c r="I605" i="4"/>
  <c r="L605" i="4" s="1"/>
  <c r="I621" i="4"/>
  <c r="I637" i="4"/>
  <c r="I653" i="4"/>
  <c r="I669" i="4"/>
  <c r="L669" i="4" s="1"/>
  <c r="I685" i="4"/>
  <c r="I701" i="4"/>
  <c r="I14" i="4"/>
  <c r="I30" i="4"/>
  <c r="I46" i="4"/>
  <c r="I62" i="4"/>
  <c r="I78" i="4"/>
  <c r="I94" i="4"/>
  <c r="I110" i="4"/>
  <c r="I510" i="4"/>
  <c r="I526" i="4"/>
  <c r="I542" i="4"/>
  <c r="I558" i="4"/>
  <c r="I574" i="4"/>
  <c r="I590" i="4"/>
  <c r="I606" i="4"/>
  <c r="I622" i="4"/>
  <c r="I638" i="4"/>
  <c r="I654" i="4"/>
  <c r="I670" i="4"/>
  <c r="I686" i="4"/>
  <c r="I702" i="4"/>
  <c r="I89" i="4"/>
  <c r="I20" i="4"/>
  <c r="I36" i="4"/>
  <c r="I52" i="4"/>
  <c r="I68" i="4"/>
  <c r="I84" i="4"/>
  <c r="I100" i="4"/>
  <c r="I116" i="4"/>
  <c r="I516" i="4"/>
  <c r="I532" i="4"/>
  <c r="I548" i="4"/>
  <c r="I564" i="4"/>
  <c r="I580" i="4"/>
  <c r="I596" i="4"/>
  <c r="I612" i="4"/>
  <c r="I628" i="4"/>
  <c r="I644" i="4"/>
  <c r="I660" i="4"/>
  <c r="I676" i="4"/>
  <c r="I692" i="4"/>
  <c r="I712" i="4"/>
  <c r="I63" i="4"/>
  <c r="M63" i="4" s="1"/>
  <c r="I51" i="4"/>
  <c r="L51" i="4" s="1"/>
  <c r="I115" i="4"/>
  <c r="M115" i="4" s="1"/>
  <c r="I53" i="4"/>
  <c r="M53" i="4" s="1"/>
  <c r="I117" i="4"/>
  <c r="L117" i="4" s="1"/>
  <c r="I511" i="4"/>
  <c r="L511" i="4" s="1"/>
  <c r="I527" i="4"/>
  <c r="L527" i="4" s="1"/>
  <c r="I543" i="4"/>
  <c r="L543" i="4" s="1"/>
  <c r="I559" i="4"/>
  <c r="L559" i="4" s="1"/>
  <c r="I575" i="4"/>
  <c r="L575" i="4" s="1"/>
  <c r="I591" i="4"/>
  <c r="L591" i="4" s="1"/>
  <c r="I607" i="4"/>
  <c r="L607" i="4" s="1"/>
  <c r="I623" i="4"/>
  <c r="L623" i="4" s="1"/>
  <c r="I639" i="4"/>
  <c r="L639" i="4" s="1"/>
  <c r="I655" i="4"/>
  <c r="L655" i="4" s="1"/>
  <c r="I671" i="4"/>
  <c r="L671" i="4" s="1"/>
  <c r="I687" i="4"/>
  <c r="L687" i="4" s="1"/>
  <c r="I703" i="4"/>
  <c r="L703" i="4" s="1"/>
  <c r="I17" i="4"/>
  <c r="L17" i="4" s="1"/>
  <c r="I71" i="4"/>
  <c r="L71" i="4" s="1"/>
  <c r="I59" i="4"/>
  <c r="L59" i="4" s="1"/>
  <c r="I61" i="4"/>
  <c r="M61" i="4" s="1"/>
  <c r="I513" i="4"/>
  <c r="I529" i="4"/>
  <c r="L529" i="4" s="1"/>
  <c r="I545" i="4"/>
  <c r="L545" i="4" s="1"/>
  <c r="I561" i="4"/>
  <c r="L561" i="4" s="1"/>
  <c r="I577" i="4"/>
  <c r="I593" i="4"/>
  <c r="L593" i="4" s="1"/>
  <c r="I609" i="4"/>
  <c r="L609" i="4" s="1"/>
  <c r="I625" i="4"/>
  <c r="L625" i="4" s="1"/>
  <c r="I641" i="4"/>
  <c r="L641" i="4" s="1"/>
  <c r="I657" i="4"/>
  <c r="I673" i="4"/>
  <c r="I689" i="4"/>
  <c r="L689" i="4" s="1"/>
  <c r="I705" i="4"/>
  <c r="I18" i="4"/>
  <c r="M18" i="4" s="1"/>
  <c r="I34" i="4"/>
  <c r="L34" i="4" s="1"/>
  <c r="I50" i="4"/>
  <c r="L50" i="4" s="1"/>
  <c r="I66" i="4"/>
  <c r="L66" i="4" s="1"/>
  <c r="I82" i="4"/>
  <c r="L82" i="4" s="1"/>
  <c r="I98" i="4"/>
  <c r="L98" i="4" s="1"/>
  <c r="I114" i="4"/>
  <c r="L114" i="4" s="1"/>
  <c r="I514" i="4"/>
  <c r="M514" i="4" s="1"/>
  <c r="I530" i="4"/>
  <c r="M530" i="4" s="1"/>
  <c r="I546" i="4"/>
  <c r="M546" i="4" s="1"/>
  <c r="I562" i="4"/>
  <c r="M562" i="4" s="1"/>
  <c r="I578" i="4"/>
  <c r="M578" i="4" s="1"/>
  <c r="I594" i="4"/>
  <c r="M594" i="4" s="1"/>
  <c r="I610" i="4"/>
  <c r="M610" i="4" s="1"/>
  <c r="I626" i="4"/>
  <c r="M626" i="4" s="1"/>
  <c r="I642" i="4"/>
  <c r="M642" i="4" s="1"/>
  <c r="I658" i="4"/>
  <c r="M658" i="4" s="1"/>
  <c r="I674" i="4"/>
  <c r="M674" i="4" s="1"/>
  <c r="I690" i="4"/>
  <c r="M690" i="4" s="1"/>
  <c r="I706" i="4"/>
  <c r="M706" i="4" s="1"/>
  <c r="I707" i="4"/>
  <c r="I24" i="4"/>
  <c r="M24" i="4" s="1"/>
  <c r="I40" i="4"/>
  <c r="I56" i="4"/>
  <c r="I72" i="4"/>
  <c r="I88" i="4"/>
  <c r="I104" i="4"/>
  <c r="M104" i="4" s="1"/>
  <c r="I120" i="4"/>
  <c r="M120" i="4" s="1"/>
  <c r="I520" i="4"/>
  <c r="I536" i="4"/>
  <c r="I552" i="4"/>
  <c r="I568" i="4"/>
  <c r="I584" i="4"/>
  <c r="I600" i="4"/>
  <c r="I616" i="4"/>
  <c r="I632" i="4"/>
  <c r="I648" i="4"/>
  <c r="I664" i="4"/>
  <c r="I680" i="4"/>
  <c r="I696" i="4"/>
  <c r="I49" i="4"/>
  <c r="I15" i="4"/>
  <c r="M15" i="4" s="1"/>
  <c r="I79" i="4"/>
  <c r="L79" i="4" s="1"/>
  <c r="I67" i="4"/>
  <c r="M67" i="4" s="1"/>
  <c r="I69" i="4"/>
  <c r="M69" i="4" s="1"/>
  <c r="I709" i="4"/>
  <c r="L709" i="4" s="1"/>
  <c r="I710" i="4"/>
  <c r="I515" i="4"/>
  <c r="I531" i="4"/>
  <c r="I547" i="4"/>
  <c r="I563" i="4"/>
  <c r="I579" i="4"/>
  <c r="I595" i="4"/>
  <c r="I611" i="4"/>
  <c r="I627" i="4"/>
  <c r="I643" i="4"/>
  <c r="I659" i="4"/>
  <c r="I675" i="4"/>
  <c r="I691" i="4"/>
  <c r="I711" i="4"/>
  <c r="I81" i="4"/>
  <c r="I23" i="4"/>
  <c r="L23" i="4" s="1"/>
  <c r="I87" i="4"/>
  <c r="M87" i="4" s="1"/>
  <c r="I75" i="4"/>
  <c r="L75" i="4" s="1"/>
  <c r="I77" i="4"/>
  <c r="M77" i="4" s="1"/>
  <c r="I517" i="4"/>
  <c r="I533" i="4"/>
  <c r="I549" i="4"/>
  <c r="I565" i="4"/>
  <c r="L565" i="4" s="1"/>
  <c r="I581" i="4"/>
  <c r="I597" i="4"/>
  <c r="I613" i="4"/>
  <c r="I629" i="4"/>
  <c r="L629" i="4" s="1"/>
  <c r="I645" i="4"/>
  <c r="I661" i="4"/>
  <c r="I677" i="4"/>
  <c r="I693" i="4"/>
  <c r="L693" i="4" s="1"/>
  <c r="I713" i="4"/>
  <c r="I22" i="4"/>
  <c r="I38" i="4"/>
  <c r="I54" i="4"/>
  <c r="I70" i="4"/>
  <c r="I86" i="4"/>
  <c r="I102" i="4"/>
  <c r="I118" i="4"/>
  <c r="I518" i="4"/>
  <c r="I534" i="4"/>
  <c r="I550" i="4"/>
  <c r="I566" i="4"/>
  <c r="I582" i="4"/>
  <c r="I598" i="4"/>
  <c r="I614" i="4"/>
  <c r="I630" i="4"/>
  <c r="I646" i="4"/>
  <c r="I662" i="4"/>
  <c r="I678" i="4"/>
  <c r="I694" i="4"/>
  <c r="I714" i="4"/>
  <c r="I28" i="4"/>
  <c r="I44" i="4"/>
  <c r="I60" i="4"/>
  <c r="I76" i="4"/>
  <c r="I92" i="4"/>
  <c r="I108" i="4"/>
  <c r="I508" i="4"/>
  <c r="I524" i="4"/>
  <c r="I540" i="4"/>
  <c r="I556" i="4"/>
  <c r="I572" i="4"/>
  <c r="I588" i="4"/>
  <c r="I604" i="4"/>
  <c r="I620" i="4"/>
  <c r="I636" i="4"/>
  <c r="I652" i="4"/>
  <c r="I668" i="4"/>
  <c r="I684" i="4"/>
  <c r="I700" i="4"/>
  <c r="I113" i="4"/>
  <c r="I503" i="4"/>
  <c r="L503" i="4" s="1"/>
  <c r="I505" i="4"/>
  <c r="L505" i="4" s="1"/>
  <c r="I496" i="4"/>
  <c r="M496" i="4" s="1"/>
  <c r="I500" i="4"/>
  <c r="I497" i="4"/>
  <c r="L497" i="4" s="1"/>
  <c r="I498" i="4"/>
  <c r="M498" i="4" s="1"/>
  <c r="I504" i="4"/>
  <c r="M504" i="4" s="1"/>
  <c r="I499" i="4"/>
  <c r="I501" i="4"/>
  <c r="I502" i="4"/>
  <c r="I157" i="4"/>
  <c r="L157" i="4" s="1"/>
  <c r="I221" i="4"/>
  <c r="L221" i="4" s="1"/>
  <c r="I135" i="4"/>
  <c r="M135" i="4" s="1"/>
  <c r="I151" i="4"/>
  <c r="L151" i="4" s="1"/>
  <c r="I167" i="4"/>
  <c r="M167" i="4" s="1"/>
  <c r="I183" i="4"/>
  <c r="L183" i="4" s="1"/>
  <c r="I199" i="4"/>
  <c r="M199" i="4" s="1"/>
  <c r="I215" i="4"/>
  <c r="M215" i="4" s="1"/>
  <c r="I231" i="4"/>
  <c r="L231" i="4" s="1"/>
  <c r="I247" i="4"/>
  <c r="M247" i="4" s="1"/>
  <c r="I263" i="4"/>
  <c r="L263" i="4" s="1"/>
  <c r="I279" i="4"/>
  <c r="M279" i="4" s="1"/>
  <c r="I295" i="4"/>
  <c r="M295" i="4" s="1"/>
  <c r="I311" i="4"/>
  <c r="L311" i="4" s="1"/>
  <c r="I327" i="4"/>
  <c r="L327" i="4" s="1"/>
  <c r="I343" i="4"/>
  <c r="M343" i="4" s="1"/>
  <c r="I359" i="4"/>
  <c r="L359" i="4" s="1"/>
  <c r="I375" i="4"/>
  <c r="M375" i="4" s="1"/>
  <c r="I391" i="4"/>
  <c r="L391" i="4" s="1"/>
  <c r="I407" i="4"/>
  <c r="L407" i="4" s="1"/>
  <c r="I423" i="4"/>
  <c r="M423" i="4" s="1"/>
  <c r="I439" i="4"/>
  <c r="L439" i="4" s="1"/>
  <c r="I455" i="4"/>
  <c r="M455" i="4" s="1"/>
  <c r="I471" i="4"/>
  <c r="L471" i="4" s="1"/>
  <c r="I487" i="4"/>
  <c r="L487" i="4" s="1"/>
  <c r="I249" i="4"/>
  <c r="L249" i="4" s="1"/>
  <c r="I137" i="4"/>
  <c r="M137" i="4" s="1"/>
  <c r="I181" i="4"/>
  <c r="L181" i="4" s="1"/>
  <c r="I245" i="4"/>
  <c r="L245" i="4" s="1"/>
  <c r="I265" i="4"/>
  <c r="L265" i="4" s="1"/>
  <c r="I281" i="4"/>
  <c r="L281" i="4" s="1"/>
  <c r="I297" i="4"/>
  <c r="L297" i="4" s="1"/>
  <c r="I313" i="4"/>
  <c r="L313" i="4" s="1"/>
  <c r="I329" i="4"/>
  <c r="L329" i="4" s="1"/>
  <c r="I345" i="4"/>
  <c r="L345" i="4" s="1"/>
  <c r="I361" i="4"/>
  <c r="L361" i="4" s="1"/>
  <c r="I377" i="4"/>
  <c r="L377" i="4" s="1"/>
  <c r="I393" i="4"/>
  <c r="L393" i="4" s="1"/>
  <c r="I409" i="4"/>
  <c r="L409" i="4" s="1"/>
  <c r="I425" i="4"/>
  <c r="L425" i="4" s="1"/>
  <c r="I441" i="4"/>
  <c r="L441" i="4" s="1"/>
  <c r="I457" i="4"/>
  <c r="L457" i="4" s="1"/>
  <c r="I473" i="4"/>
  <c r="L473" i="4" s="1"/>
  <c r="I489" i="4"/>
  <c r="L489" i="4" s="1"/>
  <c r="I122" i="4"/>
  <c r="L122" i="4" s="1"/>
  <c r="I138" i="4"/>
  <c r="I154" i="4"/>
  <c r="I170" i="4"/>
  <c r="I186" i="4"/>
  <c r="I202" i="4"/>
  <c r="I218" i="4"/>
  <c r="I234" i="4"/>
  <c r="I250" i="4"/>
  <c r="I266" i="4"/>
  <c r="I282" i="4"/>
  <c r="I298" i="4"/>
  <c r="I314" i="4"/>
  <c r="I330" i="4"/>
  <c r="I346" i="4"/>
  <c r="I362" i="4"/>
  <c r="I378" i="4"/>
  <c r="I394" i="4"/>
  <c r="I410" i="4"/>
  <c r="I426" i="4"/>
  <c r="I442" i="4"/>
  <c r="I458" i="4"/>
  <c r="I474" i="4"/>
  <c r="I490" i="4"/>
  <c r="I128" i="4"/>
  <c r="M128" i="4" s="1"/>
  <c r="I144" i="4"/>
  <c r="I160" i="4"/>
  <c r="I176" i="4"/>
  <c r="I192" i="4"/>
  <c r="I208" i="4"/>
  <c r="I224" i="4"/>
  <c r="I240" i="4"/>
  <c r="I256" i="4"/>
  <c r="I272" i="4"/>
  <c r="I288" i="4"/>
  <c r="I304" i="4"/>
  <c r="I320" i="4"/>
  <c r="I336" i="4"/>
  <c r="I352" i="4"/>
  <c r="I368" i="4"/>
  <c r="I384" i="4"/>
  <c r="I400" i="4"/>
  <c r="I416" i="4"/>
  <c r="I432" i="4"/>
  <c r="I448" i="4"/>
  <c r="I464" i="4"/>
  <c r="I480" i="4"/>
  <c r="I145" i="4"/>
  <c r="I141" i="4"/>
  <c r="M141" i="4" s="1"/>
  <c r="I205" i="4"/>
  <c r="L205" i="4" s="1"/>
  <c r="I123" i="4"/>
  <c r="I139" i="4"/>
  <c r="I155" i="4"/>
  <c r="I171" i="4"/>
  <c r="I187" i="4"/>
  <c r="I203" i="4"/>
  <c r="I219" i="4"/>
  <c r="I235" i="4"/>
  <c r="I251" i="4"/>
  <c r="I267" i="4"/>
  <c r="I283" i="4"/>
  <c r="I299" i="4"/>
  <c r="I315" i="4"/>
  <c r="I331" i="4"/>
  <c r="I347" i="4"/>
  <c r="I363" i="4"/>
  <c r="I379" i="4"/>
  <c r="I395" i="4"/>
  <c r="I411" i="4"/>
  <c r="I427" i="4"/>
  <c r="I443" i="4"/>
  <c r="I459" i="4"/>
  <c r="I475" i="4"/>
  <c r="I491" i="4"/>
  <c r="I169" i="4"/>
  <c r="I129" i="4"/>
  <c r="L129" i="4" s="1"/>
  <c r="I165" i="4"/>
  <c r="L165" i="4" s="1"/>
  <c r="I229" i="4"/>
  <c r="L229" i="4" s="1"/>
  <c r="I269" i="4"/>
  <c r="L269" i="4" s="1"/>
  <c r="I285" i="4"/>
  <c r="M285" i="4" s="1"/>
  <c r="I301" i="4"/>
  <c r="L301" i="4" s="1"/>
  <c r="I317" i="4"/>
  <c r="L317" i="4" s="1"/>
  <c r="I333" i="4"/>
  <c r="I349" i="4"/>
  <c r="L349" i="4" s="1"/>
  <c r="I365" i="4"/>
  <c r="M365" i="4" s="1"/>
  <c r="I381" i="4"/>
  <c r="M381" i="4" s="1"/>
  <c r="I397" i="4"/>
  <c r="I413" i="4"/>
  <c r="M413" i="4" s="1"/>
  <c r="I429" i="4"/>
  <c r="L429" i="4" s="1"/>
  <c r="I445" i="4"/>
  <c r="M445" i="4" s="1"/>
  <c r="I461" i="4"/>
  <c r="M461" i="4" s="1"/>
  <c r="I477" i="4"/>
  <c r="M477" i="4" s="1"/>
  <c r="I493" i="4"/>
  <c r="L493" i="4" s="1"/>
  <c r="I126" i="4"/>
  <c r="I142" i="4"/>
  <c r="I158" i="4"/>
  <c r="I174" i="4"/>
  <c r="I190" i="4"/>
  <c r="I206" i="4"/>
  <c r="I222" i="4"/>
  <c r="I238" i="4"/>
  <c r="I254" i="4"/>
  <c r="I270" i="4"/>
  <c r="I286" i="4"/>
  <c r="I302" i="4"/>
  <c r="I318" i="4"/>
  <c r="I334" i="4"/>
  <c r="I350" i="4"/>
  <c r="I366" i="4"/>
  <c r="I382" i="4"/>
  <c r="I398" i="4"/>
  <c r="I414" i="4"/>
  <c r="I430" i="4"/>
  <c r="I446" i="4"/>
  <c r="I462" i="4"/>
  <c r="I478" i="4"/>
  <c r="I494" i="4"/>
  <c r="I132" i="4"/>
  <c r="I148" i="4"/>
  <c r="I164" i="4"/>
  <c r="I180" i="4"/>
  <c r="I196" i="4"/>
  <c r="I212" i="4"/>
  <c r="I228" i="4"/>
  <c r="I244" i="4"/>
  <c r="I260" i="4"/>
  <c r="I276" i="4"/>
  <c r="I292" i="4"/>
  <c r="I308" i="4"/>
  <c r="I324" i="4"/>
  <c r="I340" i="4"/>
  <c r="I356" i="4"/>
  <c r="I372" i="4"/>
  <c r="I388" i="4"/>
  <c r="I404" i="4"/>
  <c r="I420" i="4"/>
  <c r="I436" i="4"/>
  <c r="I452" i="4"/>
  <c r="I468" i="4"/>
  <c r="I484" i="4"/>
  <c r="I177" i="4"/>
  <c r="I161" i="4"/>
  <c r="L161" i="4" s="1"/>
  <c r="I189" i="4"/>
  <c r="L189" i="4" s="1"/>
  <c r="I253" i="4"/>
  <c r="L253" i="4" s="1"/>
  <c r="I127" i="4"/>
  <c r="L127" i="4" s="1"/>
  <c r="I143" i="4"/>
  <c r="M143" i="4" s="1"/>
  <c r="I159" i="4"/>
  <c r="L159" i="4" s="1"/>
  <c r="I175" i="4"/>
  <c r="M175" i="4" s="1"/>
  <c r="I191" i="4"/>
  <c r="L191" i="4" s="1"/>
  <c r="I207" i="4"/>
  <c r="L207" i="4" s="1"/>
  <c r="I223" i="4"/>
  <c r="M223" i="4" s="1"/>
  <c r="I239" i="4"/>
  <c r="L239" i="4" s="1"/>
  <c r="I255" i="4"/>
  <c r="L255" i="4" s="1"/>
  <c r="I271" i="4"/>
  <c r="M271" i="4" s="1"/>
  <c r="I287" i="4"/>
  <c r="L287" i="4" s="1"/>
  <c r="I303" i="4"/>
  <c r="M303" i="4" s="1"/>
  <c r="I319" i="4"/>
  <c r="M319" i="4" s="1"/>
  <c r="I335" i="4"/>
  <c r="L335" i="4" s="1"/>
  <c r="I351" i="4"/>
  <c r="M351" i="4" s="1"/>
  <c r="I367" i="4"/>
  <c r="L367" i="4" s="1"/>
  <c r="I383" i="4"/>
  <c r="M383" i="4" s="1"/>
  <c r="I399" i="4"/>
  <c r="M399" i="4" s="1"/>
  <c r="I415" i="4"/>
  <c r="L415" i="4" s="1"/>
  <c r="I431" i="4"/>
  <c r="M431" i="4" s="1"/>
  <c r="I447" i="4"/>
  <c r="L447" i="4" s="1"/>
  <c r="I463" i="4"/>
  <c r="L463" i="4" s="1"/>
  <c r="I479" i="4"/>
  <c r="L479" i="4" s="1"/>
  <c r="I495" i="4"/>
  <c r="L495" i="4" s="1"/>
  <c r="I121" i="4"/>
  <c r="L121" i="4" s="1"/>
  <c r="I201" i="4"/>
  <c r="L201" i="4" s="1"/>
  <c r="I193" i="4"/>
  <c r="L193" i="4" s="1"/>
  <c r="I125" i="4"/>
  <c r="L125" i="4" s="1"/>
  <c r="I149" i="4"/>
  <c r="L149" i="4" s="1"/>
  <c r="I213" i="4"/>
  <c r="L213" i="4" s="1"/>
  <c r="I273" i="4"/>
  <c r="L273" i="4" s="1"/>
  <c r="I289" i="4"/>
  <c r="L289" i="4" s="1"/>
  <c r="I305" i="4"/>
  <c r="L305" i="4" s="1"/>
  <c r="I321" i="4"/>
  <c r="L321" i="4" s="1"/>
  <c r="I337" i="4"/>
  <c r="L337" i="4" s="1"/>
  <c r="I353" i="4"/>
  <c r="L353" i="4" s="1"/>
  <c r="I369" i="4"/>
  <c r="L369" i="4" s="1"/>
  <c r="I385" i="4"/>
  <c r="L385" i="4" s="1"/>
  <c r="I401" i="4"/>
  <c r="L401" i="4" s="1"/>
  <c r="I417" i="4"/>
  <c r="L417" i="4" s="1"/>
  <c r="I433" i="4"/>
  <c r="L433" i="4" s="1"/>
  <c r="I449" i="4"/>
  <c r="L449" i="4" s="1"/>
  <c r="I465" i="4"/>
  <c r="L465" i="4" s="1"/>
  <c r="I481" i="4"/>
  <c r="L481" i="4" s="1"/>
  <c r="I130" i="4"/>
  <c r="L130" i="4" s="1"/>
  <c r="I146" i="4"/>
  <c r="L146" i="4" s="1"/>
  <c r="I162" i="4"/>
  <c r="L162" i="4" s="1"/>
  <c r="I178" i="4"/>
  <c r="L178" i="4" s="1"/>
  <c r="I194" i="4"/>
  <c r="L194" i="4" s="1"/>
  <c r="I210" i="4"/>
  <c r="L210" i="4" s="1"/>
  <c r="I226" i="4"/>
  <c r="L226" i="4" s="1"/>
  <c r="I242" i="4"/>
  <c r="L242" i="4" s="1"/>
  <c r="I258" i="4"/>
  <c r="L258" i="4" s="1"/>
  <c r="I274" i="4"/>
  <c r="L274" i="4" s="1"/>
  <c r="I290" i="4"/>
  <c r="L290" i="4" s="1"/>
  <c r="I306" i="4"/>
  <c r="L306" i="4" s="1"/>
  <c r="I322" i="4"/>
  <c r="L322" i="4" s="1"/>
  <c r="I338" i="4"/>
  <c r="L338" i="4" s="1"/>
  <c r="I354" i="4"/>
  <c r="L354" i="4" s="1"/>
  <c r="I370" i="4"/>
  <c r="L370" i="4" s="1"/>
  <c r="I386" i="4"/>
  <c r="L386" i="4" s="1"/>
  <c r="I402" i="4"/>
  <c r="L402" i="4" s="1"/>
  <c r="I418" i="4"/>
  <c r="L418" i="4" s="1"/>
  <c r="I434" i="4"/>
  <c r="L434" i="4" s="1"/>
  <c r="I450" i="4"/>
  <c r="L450" i="4" s="1"/>
  <c r="I466" i="4"/>
  <c r="L466" i="4" s="1"/>
  <c r="I482" i="4"/>
  <c r="L482" i="4" s="1"/>
  <c r="I153" i="4"/>
  <c r="I136" i="4"/>
  <c r="I152" i="4"/>
  <c r="M152" i="4" s="1"/>
  <c r="I168" i="4"/>
  <c r="M168" i="4" s="1"/>
  <c r="I184" i="4"/>
  <c r="M184" i="4" s="1"/>
  <c r="I200" i="4"/>
  <c r="M200" i="4" s="1"/>
  <c r="I216" i="4"/>
  <c r="M216" i="4" s="1"/>
  <c r="I232" i="4"/>
  <c r="M232" i="4" s="1"/>
  <c r="I248" i="4"/>
  <c r="M248" i="4" s="1"/>
  <c r="I264" i="4"/>
  <c r="M264" i="4" s="1"/>
  <c r="I280" i="4"/>
  <c r="M280" i="4" s="1"/>
  <c r="I296" i="4"/>
  <c r="M296" i="4" s="1"/>
  <c r="I312" i="4"/>
  <c r="M312" i="4" s="1"/>
  <c r="I328" i="4"/>
  <c r="M328" i="4" s="1"/>
  <c r="I344" i="4"/>
  <c r="M344" i="4" s="1"/>
  <c r="I360" i="4"/>
  <c r="M360" i="4" s="1"/>
  <c r="I376" i="4"/>
  <c r="M376" i="4" s="1"/>
  <c r="I392" i="4"/>
  <c r="M392" i="4" s="1"/>
  <c r="I408" i="4"/>
  <c r="M408" i="4" s="1"/>
  <c r="I424" i="4"/>
  <c r="M424" i="4" s="1"/>
  <c r="I440" i="4"/>
  <c r="M440" i="4" s="1"/>
  <c r="I456" i="4"/>
  <c r="M456" i="4" s="1"/>
  <c r="I472" i="4"/>
  <c r="M472" i="4" s="1"/>
  <c r="I488" i="4"/>
  <c r="M488" i="4" s="1"/>
  <c r="I209" i="4"/>
  <c r="I225" i="4"/>
  <c r="L225" i="4" s="1"/>
  <c r="I173" i="4"/>
  <c r="M173" i="4" s="1"/>
  <c r="I237" i="4"/>
  <c r="L237" i="4" s="1"/>
  <c r="I131" i="4"/>
  <c r="I147" i="4"/>
  <c r="I163" i="4"/>
  <c r="I179" i="4"/>
  <c r="I195" i="4"/>
  <c r="I211" i="4"/>
  <c r="I227" i="4"/>
  <c r="I243" i="4"/>
  <c r="I259" i="4"/>
  <c r="I275" i="4"/>
  <c r="I291" i="4"/>
  <c r="I307" i="4"/>
  <c r="I323" i="4"/>
  <c r="I339" i="4"/>
  <c r="I355" i="4"/>
  <c r="I371" i="4"/>
  <c r="I387" i="4"/>
  <c r="I403" i="4"/>
  <c r="I419" i="4"/>
  <c r="I435" i="4"/>
  <c r="I451" i="4"/>
  <c r="I467" i="4"/>
  <c r="I483" i="4"/>
  <c r="I185" i="4"/>
  <c r="I233" i="4"/>
  <c r="I257" i="4"/>
  <c r="L257" i="4" s="1"/>
  <c r="I133" i="4"/>
  <c r="M133" i="4" s="1"/>
  <c r="I197" i="4"/>
  <c r="L197" i="4" s="1"/>
  <c r="I261" i="4"/>
  <c r="L261" i="4" s="1"/>
  <c r="I277" i="4"/>
  <c r="M277" i="4" s="1"/>
  <c r="I293" i="4"/>
  <c r="L293" i="4" s="1"/>
  <c r="I309" i="4"/>
  <c r="L309" i="4" s="1"/>
  <c r="I325" i="4"/>
  <c r="I341" i="4"/>
  <c r="I357" i="4"/>
  <c r="L357" i="4" s="1"/>
  <c r="I373" i="4"/>
  <c r="M373" i="4" s="1"/>
  <c r="I389" i="4"/>
  <c r="L389" i="4" s="1"/>
  <c r="I405" i="4"/>
  <c r="M405" i="4" s="1"/>
  <c r="I421" i="4"/>
  <c r="I437" i="4"/>
  <c r="L437" i="4" s="1"/>
  <c r="I453" i="4"/>
  <c r="M453" i="4" s="1"/>
  <c r="I469" i="4"/>
  <c r="M469" i="4" s="1"/>
  <c r="I485" i="4"/>
  <c r="M485" i="4" s="1"/>
  <c r="I134" i="4"/>
  <c r="I150" i="4"/>
  <c r="I166" i="4"/>
  <c r="I182" i="4"/>
  <c r="I198" i="4"/>
  <c r="I214" i="4"/>
  <c r="I230" i="4"/>
  <c r="I246" i="4"/>
  <c r="I262" i="4"/>
  <c r="I278" i="4"/>
  <c r="I294" i="4"/>
  <c r="I310" i="4"/>
  <c r="I326" i="4"/>
  <c r="I342" i="4"/>
  <c r="I358" i="4"/>
  <c r="I374" i="4"/>
  <c r="I390" i="4"/>
  <c r="I406" i="4"/>
  <c r="I422" i="4"/>
  <c r="I438" i="4"/>
  <c r="I454" i="4"/>
  <c r="I470" i="4"/>
  <c r="I486" i="4"/>
  <c r="I217" i="4"/>
  <c r="I124" i="4"/>
  <c r="I140" i="4"/>
  <c r="I156" i="4"/>
  <c r="I172" i="4"/>
  <c r="I188" i="4"/>
  <c r="I204" i="4"/>
  <c r="I220" i="4"/>
  <c r="I236" i="4"/>
  <c r="I252" i="4"/>
  <c r="I268" i="4"/>
  <c r="I284" i="4"/>
  <c r="I300" i="4"/>
  <c r="I316" i="4"/>
  <c r="I332" i="4"/>
  <c r="I348" i="4"/>
  <c r="I364" i="4"/>
  <c r="I380" i="4"/>
  <c r="I396" i="4"/>
  <c r="I412" i="4"/>
  <c r="I428" i="4"/>
  <c r="I444" i="4"/>
  <c r="I460" i="4"/>
  <c r="I476" i="4"/>
  <c r="I492" i="4"/>
  <c r="I241" i="4"/>
  <c r="L87" i="4"/>
  <c r="L107" i="4"/>
  <c r="M541" i="4"/>
  <c r="M565" i="4"/>
  <c r="M669" i="4"/>
  <c r="M693" i="4"/>
  <c r="M301" i="4"/>
  <c r="M229" i="4"/>
  <c r="M269" i="4"/>
  <c r="L285" i="4"/>
  <c r="M178" i="4"/>
  <c r="M226" i="4"/>
  <c r="M274" i="4"/>
  <c r="M306" i="4"/>
  <c r="M402" i="4"/>
  <c r="M434" i="4"/>
  <c r="M34" i="4"/>
  <c r="M50" i="4"/>
  <c r="M66" i="4"/>
  <c r="M82" i="4"/>
  <c r="M122" i="4"/>
  <c r="L128" i="4"/>
  <c r="L152" i="4"/>
  <c r="L184" i="4"/>
  <c r="L232" i="4"/>
  <c r="L280" i="4"/>
  <c r="L312" i="4"/>
  <c r="L408" i="4"/>
  <c r="L440" i="4"/>
  <c r="M489" i="4"/>
  <c r="L141" i="4"/>
  <c r="L504" i="4"/>
  <c r="M146" i="4"/>
  <c r="L120" i="4"/>
  <c r="M529" i="4"/>
  <c r="M609" i="4"/>
  <c r="L133" i="4"/>
  <c r="M293" i="4"/>
  <c r="L413" i="4"/>
  <c r="M429" i="4"/>
  <c r="M457" i="4"/>
  <c r="L26" i="4"/>
  <c r="L55" i="4"/>
  <c r="L77" i="4"/>
  <c r="L381" i="4"/>
  <c r="M119" i="4"/>
  <c r="M197" i="4"/>
  <c r="L365" i="4"/>
  <c r="M377" i="4"/>
  <c r="L43" i="4"/>
  <c r="L65" i="4"/>
  <c r="M329" i="4"/>
  <c r="M361" i="4"/>
  <c r="M441" i="4"/>
  <c r="M93" i="4"/>
  <c r="M165" i="4"/>
  <c r="M245" i="4"/>
  <c r="L29" i="4"/>
  <c r="M313" i="4"/>
  <c r="M71" i="4"/>
  <c r="L91" i="4"/>
  <c r="L47" i="4"/>
  <c r="M111" i="4"/>
  <c r="M593" i="4"/>
  <c r="M641" i="4"/>
  <c r="L522" i="4"/>
  <c r="L682" i="4"/>
  <c r="M27" i="4"/>
  <c r="M59" i="4"/>
  <c r="M149" i="4"/>
  <c r="M181" i="4"/>
  <c r="M305" i="4"/>
  <c r="M433" i="4"/>
  <c r="L69" i="4"/>
  <c r="L101" i="4"/>
  <c r="L41" i="4"/>
  <c r="L173" i="4"/>
  <c r="M221" i="4"/>
  <c r="L15" i="4"/>
  <c r="L35" i="4"/>
  <c r="L67" i="4"/>
  <c r="M79" i="4"/>
  <c r="L53" i="4"/>
  <c r="M253" i="4"/>
  <c r="M121" i="4"/>
  <c r="M157" i="4"/>
  <c r="M249" i="4"/>
  <c r="M625" i="4"/>
  <c r="M689" i="4"/>
  <c r="L506" i="4"/>
  <c r="L570" i="4"/>
  <c r="L634" i="4"/>
  <c r="L698" i="4"/>
  <c r="L61" i="4"/>
  <c r="M117" i="4"/>
  <c r="M161" i="4"/>
  <c r="M213" i="4"/>
  <c r="M289" i="4"/>
  <c r="M385" i="4"/>
  <c r="M417" i="4"/>
  <c r="L19" i="4"/>
  <c r="M495" i="4"/>
  <c r="M527" i="4"/>
  <c r="M543" i="4"/>
  <c r="M575" i="4"/>
  <c r="M607" i="4"/>
  <c r="M639" i="4"/>
  <c r="M31" i="4"/>
  <c r="L95" i="4"/>
  <c r="L167" i="4"/>
  <c r="L247" i="4"/>
  <c r="L279" i="4"/>
  <c r="L295" i="4"/>
  <c r="L375" i="4"/>
  <c r="L383" i="4"/>
  <c r="L423" i="4"/>
  <c r="C459" i="11"/>
  <c r="Z459" i="11" s="1"/>
  <c r="AB459" i="11" s="1"/>
  <c r="Y463" i="1"/>
  <c r="M13" i="4"/>
  <c r="M537" i="4"/>
  <c r="M569" i="4"/>
  <c r="M585" i="4"/>
  <c r="M601" i="4"/>
  <c r="M617" i="4"/>
  <c r="M633" i="4"/>
  <c r="M665" i="4"/>
  <c r="M697" i="4"/>
  <c r="L498" i="4"/>
  <c r="L530" i="4"/>
  <c r="L546" i="4"/>
  <c r="L562" i="4"/>
  <c r="L578" i="4"/>
  <c r="L594" i="4"/>
  <c r="L658" i="4"/>
  <c r="L674" i="4"/>
  <c r="L690" i="4"/>
  <c r="L706" i="4"/>
  <c r="L496" i="4"/>
  <c r="L560" i="4"/>
  <c r="L576" i="4"/>
  <c r="L592" i="4"/>
  <c r="L608" i="4"/>
  <c r="L624" i="4"/>
  <c r="L640" i="4"/>
  <c r="L688" i="4"/>
  <c r="L704" i="4"/>
  <c r="M83" i="4"/>
  <c r="M127" i="4"/>
  <c r="M151" i="4"/>
  <c r="M207" i="4"/>
  <c r="M231" i="4"/>
  <c r="M239" i="4"/>
  <c r="M255" i="4"/>
  <c r="M335" i="4"/>
  <c r="M359" i="4"/>
  <c r="M367" i="4"/>
  <c r="M407" i="4"/>
  <c r="M463" i="4"/>
  <c r="Y651" i="1"/>
  <c r="C160" i="11"/>
  <c r="Z160" i="11" s="1"/>
  <c r="AB160" i="11" s="1"/>
  <c r="Y164" i="1"/>
  <c r="C518" i="11"/>
  <c r="Z518" i="11" s="1"/>
  <c r="AB518" i="11" s="1"/>
  <c r="Y522" i="1"/>
  <c r="M511" i="4"/>
  <c r="M623" i="4"/>
  <c r="M655" i="4"/>
  <c r="M671" i="4"/>
  <c r="M703" i="4"/>
  <c r="C556" i="11"/>
  <c r="Z556" i="11" s="1"/>
  <c r="AB556" i="11" s="1"/>
  <c r="Y560" i="1"/>
  <c r="M519" i="4"/>
  <c r="M535" i="4"/>
  <c r="M551" i="4"/>
  <c r="M583" i="4"/>
  <c r="M615" i="4"/>
  <c r="M631" i="4"/>
  <c r="M647" i="4"/>
  <c r="M663" i="4"/>
  <c r="M679" i="4"/>
  <c r="C373" i="11"/>
  <c r="Z373" i="11" s="1"/>
  <c r="AB373" i="11" s="1"/>
  <c r="Y377" i="1"/>
  <c r="N559" i="9"/>
  <c r="L706" i="9"/>
  <c r="L697" i="9"/>
  <c r="N618" i="9"/>
  <c r="L582" i="9"/>
  <c r="L610" i="9"/>
  <c r="L572" i="9"/>
  <c r="N568" i="9"/>
  <c r="N485" i="9"/>
  <c r="N453" i="9"/>
  <c r="N489" i="9"/>
  <c r="N466" i="9"/>
  <c r="N457" i="9"/>
  <c r="N443" i="9"/>
  <c r="L405" i="9"/>
  <c r="N680" i="9"/>
  <c r="N551" i="9"/>
  <c r="N546" i="9"/>
  <c r="N507" i="9"/>
  <c r="N449" i="9"/>
  <c r="N708" i="9"/>
  <c r="N689" i="9"/>
  <c r="N676" i="9"/>
  <c r="L657" i="9"/>
  <c r="L534" i="9"/>
  <c r="L570" i="9"/>
  <c r="N554" i="9"/>
  <c r="N587" i="9"/>
  <c r="N519" i="9"/>
  <c r="N503" i="9"/>
  <c r="L414" i="9"/>
  <c r="L382" i="9"/>
  <c r="N621" i="9"/>
  <c r="N523" i="9"/>
  <c r="L364" i="9"/>
  <c r="L714" i="9"/>
  <c r="L707" i="9"/>
  <c r="L702" i="9"/>
  <c r="L672" i="9"/>
  <c r="N649" i="9"/>
  <c r="N636" i="9"/>
  <c r="L628" i="9"/>
  <c r="L597" i="9"/>
  <c r="N570" i="9"/>
  <c r="L529" i="9"/>
  <c r="N473" i="9"/>
  <c r="N435" i="9"/>
  <c r="N403" i="9"/>
  <c r="N383" i="9"/>
  <c r="L358" i="9"/>
  <c r="L350" i="9"/>
  <c r="N296" i="9"/>
  <c r="N292" i="9"/>
  <c r="N701" i="9"/>
  <c r="L688" i="9"/>
  <c r="L700" i="9"/>
  <c r="L709" i="9"/>
  <c r="N714" i="9"/>
  <c r="L701" i="9"/>
  <c r="N706" i="9"/>
  <c r="L693" i="9"/>
  <c r="N698" i="9"/>
  <c r="L685" i="9"/>
  <c r="L713" i="9"/>
  <c r="L712" i="9"/>
  <c r="N713" i="9"/>
  <c r="L708" i="9"/>
  <c r="L691" i="9"/>
  <c r="N693" i="9"/>
  <c r="L680" i="9"/>
  <c r="L679" i="9"/>
  <c r="N675" i="9"/>
  <c r="L662" i="9"/>
  <c r="L699" i="9"/>
  <c r="L670" i="9"/>
  <c r="N678" i="9"/>
  <c r="L633" i="9"/>
  <c r="N646" i="9"/>
  <c r="N677" i="9"/>
  <c r="N670" i="9"/>
  <c r="N669" i="9"/>
  <c r="N615" i="9"/>
  <c r="L602" i="9"/>
  <c r="N673" i="9"/>
  <c r="N662" i="9"/>
  <c r="N654" i="9"/>
  <c r="N644" i="9"/>
  <c r="L619" i="9"/>
  <c r="N632" i="9"/>
  <c r="N661" i="9"/>
  <c r="N643" i="9"/>
  <c r="N633" i="9"/>
  <c r="N626" i="9"/>
  <c r="L613" i="9"/>
  <c r="N617" i="9"/>
  <c r="L593" i="9"/>
  <c r="N582" i="9"/>
  <c r="N565" i="9"/>
  <c r="L552" i="9"/>
  <c r="N627" i="9"/>
  <c r="N604" i="9"/>
  <c r="L591" i="9"/>
  <c r="L648" i="9"/>
  <c r="L611" i="9"/>
  <c r="N623" i="9"/>
  <c r="N608" i="9"/>
  <c r="L595" i="9"/>
  <c r="N583" i="9"/>
  <c r="N547" i="9"/>
  <c r="N640" i="9"/>
  <c r="N625" i="9"/>
  <c r="L578" i="9"/>
  <c r="N566" i="9"/>
  <c r="L553" i="9"/>
  <c r="N645" i="9"/>
  <c r="N602" i="9"/>
  <c r="L589" i="9"/>
  <c r="N577" i="9"/>
  <c r="L564" i="9"/>
  <c r="N548" i="9"/>
  <c r="L535" i="9"/>
  <c r="N537" i="9"/>
  <c r="L524" i="9"/>
  <c r="N529" i="9"/>
  <c r="L516" i="9"/>
  <c r="N521" i="9"/>
  <c r="L508" i="9"/>
  <c r="N513" i="9"/>
  <c r="L500" i="9"/>
  <c r="N505" i="9"/>
  <c r="L492" i="9"/>
  <c r="N497" i="9"/>
  <c r="L484" i="9"/>
  <c r="N600" i="9"/>
  <c r="N576" i="9"/>
  <c r="N462" i="9"/>
  <c r="L449" i="9"/>
  <c r="N653" i="9"/>
  <c r="N607" i="9"/>
  <c r="N476" i="9"/>
  <c r="L463" i="9"/>
  <c r="N467" i="9"/>
  <c r="L454" i="9"/>
  <c r="L614" i="9"/>
  <c r="L601" i="9"/>
  <c r="N567" i="9"/>
  <c r="N490" i="9"/>
  <c r="L469" i="9"/>
  <c r="L461" i="9"/>
  <c r="L453" i="9"/>
  <c r="L445" i="9"/>
  <c r="L525" i="9"/>
  <c r="L502" i="9"/>
  <c r="L486" i="9"/>
  <c r="L431" i="9"/>
  <c r="N444" i="9"/>
  <c r="N412" i="9"/>
  <c r="L399" i="9"/>
  <c r="N380" i="9"/>
  <c r="L367" i="9"/>
  <c r="L561" i="9"/>
  <c r="N542" i="9"/>
  <c r="L509" i="9"/>
  <c r="L493" i="9"/>
  <c r="N487" i="9"/>
  <c r="N479" i="9"/>
  <c r="N471" i="9"/>
  <c r="N463" i="9"/>
  <c r="N455" i="9"/>
  <c r="N447" i="9"/>
  <c r="L434" i="9"/>
  <c r="N441" i="9"/>
  <c r="L428" i="9"/>
  <c r="N434" i="9"/>
  <c r="L413" i="9"/>
  <c r="L397" i="9"/>
  <c r="L389" i="9"/>
  <c r="N539" i="9"/>
  <c r="N530" i="9"/>
  <c r="L510" i="9"/>
  <c r="L494" i="9"/>
  <c r="N472" i="9"/>
  <c r="L451" i="9"/>
  <c r="L427" i="9"/>
  <c r="N440" i="9"/>
  <c r="N432" i="9"/>
  <c r="L419" i="9"/>
  <c r="N424" i="9"/>
  <c r="L411" i="9"/>
  <c r="N416" i="9"/>
  <c r="L403" i="9"/>
  <c r="N408" i="9"/>
  <c r="L395" i="9"/>
  <c r="N400" i="9"/>
  <c r="L387" i="9"/>
  <c r="L432" i="9"/>
  <c r="L425" i="9"/>
  <c r="N414" i="9"/>
  <c r="N406" i="9"/>
  <c r="N398" i="9"/>
  <c r="N390" i="9"/>
  <c r="N382" i="9"/>
  <c r="L377" i="9"/>
  <c r="N381" i="9"/>
  <c r="L368" i="9"/>
  <c r="N431" i="9"/>
  <c r="N415" i="9"/>
  <c r="N399" i="9"/>
  <c r="N376" i="9"/>
  <c r="L363" i="9"/>
  <c r="N368" i="9"/>
  <c r="L355" i="9"/>
  <c r="L430" i="9"/>
  <c r="L398" i="9"/>
  <c r="N465" i="9"/>
  <c r="L345" i="9"/>
  <c r="N330" i="9"/>
  <c r="N349" i="9"/>
  <c r="N333" i="9"/>
  <c r="L366" i="9"/>
  <c r="L362" i="9"/>
  <c r="L354" i="9"/>
  <c r="N360" i="9"/>
  <c r="N359" i="9"/>
  <c r="N343" i="9"/>
  <c r="N315" i="9"/>
  <c r="N295" i="9"/>
  <c r="L309" i="9"/>
  <c r="N318" i="9"/>
  <c r="N306" i="9"/>
  <c r="N321" i="9"/>
  <c r="N305" i="9"/>
  <c r="N312" i="9"/>
  <c r="N705" i="9"/>
  <c r="L692" i="9"/>
  <c r="N697" i="9"/>
  <c r="L684" i="9"/>
  <c r="N695" i="9"/>
  <c r="L682" i="9"/>
  <c r="N682" i="9"/>
  <c r="L669" i="9"/>
  <c r="L703" i="9"/>
  <c r="N704" i="9"/>
  <c r="N686" i="9"/>
  <c r="L673" i="9"/>
  <c r="N667" i="9"/>
  <c r="L654" i="9"/>
  <c r="N683" i="9"/>
  <c r="N638" i="9"/>
  <c r="L625" i="9"/>
  <c r="L686" i="9"/>
  <c r="N681" i="9"/>
  <c r="L668" i="9"/>
  <c r="L667" i="9"/>
  <c r="L623" i="9"/>
  <c r="L683" i="9"/>
  <c r="N650" i="9"/>
  <c r="L631" i="9"/>
  <c r="N631" i="9"/>
  <c r="L663" i="9"/>
  <c r="N656" i="9"/>
  <c r="N642" i="9"/>
  <c r="N630" i="9"/>
  <c r="N616" i="9"/>
  <c r="L603" i="9"/>
  <c r="N606" i="9"/>
  <c r="N581" i="9"/>
  <c r="L568" i="9"/>
  <c r="L544" i="9"/>
  <c r="N557" i="9"/>
  <c r="N659" i="9"/>
  <c r="L599" i="9"/>
  <c r="N612" i="9"/>
  <c r="N664" i="9"/>
  <c r="N624" i="9"/>
  <c r="N572" i="9"/>
  <c r="L559" i="9"/>
  <c r="N556" i="9"/>
  <c r="L543" i="9"/>
  <c r="N685" i="9"/>
  <c r="N660" i="9"/>
  <c r="L596" i="9"/>
  <c r="N591" i="9"/>
  <c r="N563" i="9"/>
  <c r="N648" i="9"/>
  <c r="N599" i="9"/>
  <c r="N585" i="9"/>
  <c r="N564" i="9"/>
  <c r="L551" i="9"/>
  <c r="N536" i="9"/>
  <c r="L523" i="9"/>
  <c r="N528" i="9"/>
  <c r="L515" i="9"/>
  <c r="N526" i="9"/>
  <c r="N520" i="9"/>
  <c r="L507" i="9"/>
  <c r="N512" i="9"/>
  <c r="L499" i="9"/>
  <c r="N504" i="9"/>
  <c r="L491" i="9"/>
  <c r="N496" i="9"/>
  <c r="L483" i="9"/>
  <c r="N610" i="9"/>
  <c r="L531" i="9"/>
  <c r="N470" i="9"/>
  <c r="L457" i="9"/>
  <c r="N484" i="9"/>
  <c r="L471" i="9"/>
  <c r="N475" i="9"/>
  <c r="L462" i="9"/>
  <c r="L439" i="9"/>
  <c r="N452" i="9"/>
  <c r="L616" i="9"/>
  <c r="N614" i="9"/>
  <c r="N579" i="9"/>
  <c r="N552" i="9"/>
  <c r="L477" i="9"/>
  <c r="N482" i="9"/>
  <c r="N474" i="9"/>
  <c r="N458" i="9"/>
  <c r="N531" i="9"/>
  <c r="N515" i="9"/>
  <c r="N499" i="9"/>
  <c r="N420" i="9"/>
  <c r="L407" i="9"/>
  <c r="N388" i="9"/>
  <c r="L375" i="9"/>
  <c r="L562" i="9"/>
  <c r="N574" i="9"/>
  <c r="L557" i="9"/>
  <c r="L545" i="9"/>
  <c r="L541" i="9"/>
  <c r="N534" i="9"/>
  <c r="L498" i="9"/>
  <c r="L482" i="9"/>
  <c r="L472" i="9"/>
  <c r="L456" i="9"/>
  <c r="L440" i="9"/>
  <c r="N426" i="9"/>
  <c r="N433" i="9"/>
  <c r="L420" i="9"/>
  <c r="N425" i="9"/>
  <c r="L412" i="9"/>
  <c r="N417" i="9"/>
  <c r="L404" i="9"/>
  <c r="N409" i="9"/>
  <c r="L396" i="9"/>
  <c r="N401" i="9"/>
  <c r="L388" i="9"/>
  <c r="L373" i="9"/>
  <c r="N594" i="9"/>
  <c r="L517" i="9"/>
  <c r="L475" i="9"/>
  <c r="N480" i="9"/>
  <c r="L443" i="9"/>
  <c r="L567" i="9"/>
  <c r="N514" i="9"/>
  <c r="N498" i="9"/>
  <c r="N430" i="9"/>
  <c r="N445" i="9"/>
  <c r="N438" i="9"/>
  <c r="L417" i="9"/>
  <c r="L409" i="9"/>
  <c r="L401" i="9"/>
  <c r="L393" i="9"/>
  <c r="L385" i="9"/>
  <c r="N389" i="9"/>
  <c r="L376" i="9"/>
  <c r="L422" i="9"/>
  <c r="L406" i="9"/>
  <c r="L390" i="9"/>
  <c r="L374" i="9"/>
  <c r="L476" i="9"/>
  <c r="L444" i="9"/>
  <c r="L361" i="9"/>
  <c r="N374" i="9"/>
  <c r="L353" i="9"/>
  <c r="N366" i="9"/>
  <c r="N427" i="9"/>
  <c r="N411" i="9"/>
  <c r="N395" i="9"/>
  <c r="L468" i="9"/>
  <c r="N346" i="9"/>
  <c r="N334" i="9"/>
  <c r="L344" i="9"/>
  <c r="N353" i="9"/>
  <c r="N337" i="9"/>
  <c r="N379" i="9"/>
  <c r="N375" i="9"/>
  <c r="N371" i="9"/>
  <c r="N367" i="9"/>
  <c r="N363" i="9"/>
  <c r="L347" i="9"/>
  <c r="N352" i="9"/>
  <c r="N344" i="9"/>
  <c r="N336" i="9"/>
  <c r="N347" i="9"/>
  <c r="N331" i="9"/>
  <c r="N325" i="9"/>
  <c r="L312" i="9"/>
  <c r="L306" i="9"/>
  <c r="N322" i="9"/>
  <c r="N294" i="9"/>
  <c r="N309" i="9"/>
  <c r="N293" i="9"/>
  <c r="L307" i="9"/>
  <c r="N316" i="9"/>
  <c r="N300" i="9"/>
  <c r="O192" i="9"/>
  <c r="O188" i="9"/>
  <c r="O184" i="9"/>
  <c r="O180" i="9"/>
  <c r="O176" i="9"/>
  <c r="O172" i="9"/>
  <c r="O168" i="9"/>
  <c r="O164" i="9"/>
  <c r="O160" i="9"/>
  <c r="O156" i="9"/>
  <c r="O152" i="9"/>
  <c r="O148" i="9"/>
  <c r="O144" i="9"/>
  <c r="O140" i="9"/>
  <c r="O136" i="9"/>
  <c r="O132" i="9"/>
  <c r="O128" i="9"/>
  <c r="O124" i="9"/>
  <c r="O120" i="9"/>
  <c r="O116" i="9"/>
  <c r="O112" i="9"/>
  <c r="O108" i="9"/>
  <c r="O104" i="9"/>
  <c r="O100" i="9"/>
  <c r="O96" i="9"/>
  <c r="O193" i="9"/>
  <c r="O189" i="9"/>
  <c r="O185" i="9"/>
  <c r="O181" i="9"/>
  <c r="O177" i="9"/>
  <c r="O173" i="9"/>
  <c r="O169" i="9"/>
  <c r="O165" i="9"/>
  <c r="O161" i="9"/>
  <c r="O157" i="9"/>
  <c r="O153" i="9"/>
  <c r="O149" i="9"/>
  <c r="O145" i="9"/>
  <c r="O141" i="9"/>
  <c r="O137" i="9"/>
  <c r="O133" i="9"/>
  <c r="O129" i="9"/>
  <c r="O125" i="9"/>
  <c r="O121" i="9"/>
  <c r="O117" i="9"/>
  <c r="O113" i="9"/>
  <c r="O109" i="9"/>
  <c r="O105" i="9"/>
  <c r="O101" i="9"/>
  <c r="O97" i="9"/>
  <c r="O194" i="9"/>
  <c r="O190" i="9"/>
  <c r="O186" i="9"/>
  <c r="O182" i="9"/>
  <c r="O178" i="9"/>
  <c r="O174" i="9"/>
  <c r="O170" i="9"/>
  <c r="O166" i="9"/>
  <c r="O162" i="9"/>
  <c r="O158" i="9"/>
  <c r="O154" i="9"/>
  <c r="O150" i="9"/>
  <c r="O146" i="9"/>
  <c r="O142" i="9"/>
  <c r="O138" i="9"/>
  <c r="O134" i="9"/>
  <c r="O130" i="9"/>
  <c r="O126" i="9"/>
  <c r="O122" i="9"/>
  <c r="O118" i="9"/>
  <c r="O114" i="9"/>
  <c r="O110" i="9"/>
  <c r="O106" i="9"/>
  <c r="O102" i="9"/>
  <c r="O98" i="9"/>
  <c r="O195" i="9"/>
  <c r="O191" i="9"/>
  <c r="O187" i="9"/>
  <c r="O183" i="9"/>
  <c r="O179" i="9"/>
  <c r="O175" i="9"/>
  <c r="O171" i="9"/>
  <c r="O167" i="9"/>
  <c r="O163" i="9"/>
  <c r="O159" i="9"/>
  <c r="O155" i="9"/>
  <c r="O151" i="9"/>
  <c r="O147" i="9"/>
  <c r="O143" i="9"/>
  <c r="O139" i="9"/>
  <c r="O135" i="9"/>
  <c r="O131" i="9"/>
  <c r="O127" i="9"/>
  <c r="O123" i="9"/>
  <c r="O119" i="9"/>
  <c r="O115" i="9"/>
  <c r="O111" i="9"/>
  <c r="O107" i="9"/>
  <c r="O103" i="9"/>
  <c r="O99" i="9"/>
  <c r="N711" i="9"/>
  <c r="L698" i="9"/>
  <c r="L694" i="9"/>
  <c r="N674" i="9"/>
  <c r="L705" i="9"/>
  <c r="N702" i="9"/>
  <c r="L689" i="9"/>
  <c r="N694" i="9"/>
  <c r="L681" i="9"/>
  <c r="N707" i="9"/>
  <c r="N690" i="9"/>
  <c r="L677" i="9"/>
  <c r="N679" i="9"/>
  <c r="L666" i="9"/>
  <c r="L687" i="9"/>
  <c r="N688" i="9"/>
  <c r="N710" i="9"/>
  <c r="L678" i="9"/>
  <c r="L711" i="9"/>
  <c r="N699" i="9"/>
  <c r="L661" i="9"/>
  <c r="L653" i="9"/>
  <c r="N635" i="9"/>
  <c r="L622" i="9"/>
  <c r="N696" i="9"/>
  <c r="N666" i="9"/>
  <c r="N658" i="9"/>
  <c r="L624" i="9"/>
  <c r="L650" i="9"/>
  <c r="L629" i="9"/>
  <c r="L617" i="9"/>
  <c r="N605" i="9"/>
  <c r="L592" i="9"/>
  <c r="N598" i="9"/>
  <c r="N589" i="9"/>
  <c r="L576" i="9"/>
  <c r="L565" i="9"/>
  <c r="N578" i="9"/>
  <c r="L536" i="9"/>
  <c r="N549" i="9"/>
  <c r="N657" i="9"/>
  <c r="N628" i="9"/>
  <c r="L609" i="9"/>
  <c r="N622" i="9"/>
  <c r="N588" i="9"/>
  <c r="L575" i="9"/>
  <c r="L671" i="9"/>
  <c r="L651" i="9"/>
  <c r="L607" i="9"/>
  <c r="N620" i="9"/>
  <c r="N601" i="9"/>
  <c r="L573" i="9"/>
  <c r="N586" i="9"/>
  <c r="N665" i="9"/>
  <c r="N609" i="9"/>
  <c r="L571" i="9"/>
  <c r="L550" i="9"/>
  <c r="L586" i="9"/>
  <c r="N545" i="9"/>
  <c r="L532" i="9"/>
  <c r="N533" i="9"/>
  <c r="L520" i="9"/>
  <c r="N525" i="9"/>
  <c r="L512" i="9"/>
  <c r="N517" i="9"/>
  <c r="L504" i="9"/>
  <c r="N509" i="9"/>
  <c r="L496" i="9"/>
  <c r="N501" i="9"/>
  <c r="L488" i="9"/>
  <c r="N493" i="9"/>
  <c r="L480" i="9"/>
  <c r="L590" i="9"/>
  <c r="L580" i="9"/>
  <c r="L547" i="9"/>
  <c r="N544" i="9"/>
  <c r="N478" i="9"/>
  <c r="L465" i="9"/>
  <c r="N655" i="9"/>
  <c r="N651" i="9"/>
  <c r="N641" i="9"/>
  <c r="N562" i="9"/>
  <c r="L533" i="9"/>
  <c r="N483" i="9"/>
  <c r="L470" i="9"/>
  <c r="L447" i="9"/>
  <c r="N460" i="9"/>
  <c r="N450" i="9"/>
  <c r="L437" i="9"/>
  <c r="N629" i="9"/>
  <c r="N611" i="9"/>
  <c r="N510" i="9"/>
  <c r="N494" i="9"/>
  <c r="N428" i="9"/>
  <c r="L415" i="9"/>
  <c r="N396" i="9"/>
  <c r="L383" i="9"/>
  <c r="N575" i="9"/>
  <c r="L558" i="9"/>
  <c r="N555" i="9"/>
  <c r="N543" i="9"/>
  <c r="L521" i="9"/>
  <c r="N511" i="9"/>
  <c r="N495" i="9"/>
  <c r="N477" i="9"/>
  <c r="N469" i="9"/>
  <c r="N461" i="9"/>
  <c r="L429" i="9"/>
  <c r="N418" i="9"/>
  <c r="L381" i="9"/>
  <c r="N385" i="9"/>
  <c r="L372" i="9"/>
  <c r="L522" i="9"/>
  <c r="L514" i="9"/>
  <c r="N518" i="9"/>
  <c r="N502" i="9"/>
  <c r="N488" i="9"/>
  <c r="N456" i="9"/>
  <c r="N384" i="9"/>
  <c r="L371" i="9"/>
  <c r="N580" i="9"/>
  <c r="L433" i="9"/>
  <c r="N437" i="9"/>
  <c r="N429" i="9"/>
  <c r="N421" i="9"/>
  <c r="N413" i="9"/>
  <c r="N405" i="9"/>
  <c r="N397" i="9"/>
  <c r="N419" i="9"/>
  <c r="N387" i="9"/>
  <c r="N372" i="9"/>
  <c r="L359" i="9"/>
  <c r="N364" i="9"/>
  <c r="L351" i="9"/>
  <c r="L426" i="9"/>
  <c r="L410" i="9"/>
  <c r="L394" i="9"/>
  <c r="N481" i="9"/>
  <c r="N350" i="9"/>
  <c r="N338" i="9"/>
  <c r="N357" i="9"/>
  <c r="N341" i="9"/>
  <c r="L360" i="9"/>
  <c r="L352" i="9"/>
  <c r="L348" i="9"/>
  <c r="L343" i="9"/>
  <c r="N351" i="9"/>
  <c r="N323" i="9"/>
  <c r="L310" i="9"/>
  <c r="N319" i="9"/>
  <c r="N311" i="9"/>
  <c r="N299" i="9"/>
  <c r="N291" i="9"/>
  <c r="N310" i="9"/>
  <c r="N298" i="9"/>
  <c r="L304" i="9"/>
  <c r="N313" i="9"/>
  <c r="N297" i="9"/>
  <c r="N320" i="9"/>
  <c r="N304" i="9"/>
  <c r="O292" i="9"/>
  <c r="O288" i="9"/>
  <c r="O284" i="9"/>
  <c r="O280" i="9"/>
  <c r="O276" i="9"/>
  <c r="O272" i="9"/>
  <c r="O268" i="9"/>
  <c r="O264" i="9"/>
  <c r="O260" i="9"/>
  <c r="O256" i="9"/>
  <c r="O252" i="9"/>
  <c r="O248" i="9"/>
  <c r="O244" i="9"/>
  <c r="O240" i="9"/>
  <c r="O236" i="9"/>
  <c r="O232" i="9"/>
  <c r="O228" i="9"/>
  <c r="O224" i="9"/>
  <c r="O220" i="9"/>
  <c r="O216" i="9"/>
  <c r="O293" i="9"/>
  <c r="O289" i="9"/>
  <c r="O285" i="9"/>
  <c r="O281" i="9"/>
  <c r="O277" i="9"/>
  <c r="O273" i="9"/>
  <c r="O269" i="9"/>
  <c r="O265" i="9"/>
  <c r="O261" i="9"/>
  <c r="O257" i="9"/>
  <c r="O253" i="9"/>
  <c r="O249" i="9"/>
  <c r="O245" i="9"/>
  <c r="O241" i="9"/>
  <c r="O237" i="9"/>
  <c r="O233" i="9"/>
  <c r="O229" i="9"/>
  <c r="O225" i="9"/>
  <c r="O221" i="9"/>
  <c r="O217" i="9"/>
  <c r="O294" i="9"/>
  <c r="O290" i="9"/>
  <c r="O286" i="9"/>
  <c r="O282" i="9"/>
  <c r="O278" i="9"/>
  <c r="O274" i="9"/>
  <c r="O270" i="9"/>
  <c r="O266" i="9"/>
  <c r="O262" i="9"/>
  <c r="O258" i="9"/>
  <c r="O254" i="9"/>
  <c r="O250" i="9"/>
  <c r="O246" i="9"/>
  <c r="O242" i="9"/>
  <c r="O238" i="9"/>
  <c r="O234" i="9"/>
  <c r="O230" i="9"/>
  <c r="O226" i="9"/>
  <c r="O222" i="9"/>
  <c r="O218" i="9"/>
  <c r="O295" i="9"/>
  <c r="O291" i="9"/>
  <c r="O287" i="9"/>
  <c r="O283" i="9"/>
  <c r="O279" i="9"/>
  <c r="O275" i="9"/>
  <c r="O271" i="9"/>
  <c r="O267" i="9"/>
  <c r="O263" i="9"/>
  <c r="O259" i="9"/>
  <c r="O255" i="9"/>
  <c r="O251" i="9"/>
  <c r="O247" i="9"/>
  <c r="O243" i="9"/>
  <c r="O239" i="9"/>
  <c r="O235" i="9"/>
  <c r="O231" i="9"/>
  <c r="O227" i="9"/>
  <c r="O223" i="9"/>
  <c r="O219" i="9"/>
  <c r="O212" i="9"/>
  <c r="O208" i="9"/>
  <c r="O204" i="9"/>
  <c r="O200" i="9"/>
  <c r="O196" i="9"/>
  <c r="O213" i="9"/>
  <c r="O209" i="9"/>
  <c r="O205" i="9"/>
  <c r="O201" i="9"/>
  <c r="O197" i="9"/>
  <c r="O214" i="9"/>
  <c r="O210" i="9"/>
  <c r="O206" i="9"/>
  <c r="O202" i="9"/>
  <c r="O198" i="9"/>
  <c r="O215" i="9"/>
  <c r="O211" i="9"/>
  <c r="O207" i="9"/>
  <c r="O203" i="9"/>
  <c r="O199" i="9"/>
  <c r="O92" i="9"/>
  <c r="O88" i="9"/>
  <c r="O84" i="9"/>
  <c r="O80" i="9"/>
  <c r="O76" i="9"/>
  <c r="O72" i="9"/>
  <c r="O68" i="9"/>
  <c r="O64" i="9"/>
  <c r="O60" i="9"/>
  <c r="O56" i="9"/>
  <c r="O52" i="9"/>
  <c r="O48" i="9"/>
  <c r="O44" i="9"/>
  <c r="O40" i="9"/>
  <c r="O36" i="9"/>
  <c r="O32" i="9"/>
  <c r="O93" i="9"/>
  <c r="O89" i="9"/>
  <c r="O85" i="9"/>
  <c r="O81" i="9"/>
  <c r="O77" i="9"/>
  <c r="O73" i="9"/>
  <c r="O69" i="9"/>
  <c r="O65" i="9"/>
  <c r="O61" i="9"/>
  <c r="O57" i="9"/>
  <c r="O53" i="9"/>
  <c r="O49" i="9"/>
  <c r="O45" i="9"/>
  <c r="O41" i="9"/>
  <c r="O37" i="9"/>
  <c r="O33" i="9"/>
  <c r="O94" i="9"/>
  <c r="O90" i="9"/>
  <c r="O86" i="9"/>
  <c r="O82" i="9"/>
  <c r="O78" i="9"/>
  <c r="O74" i="9"/>
  <c r="O70" i="9"/>
  <c r="O66" i="9"/>
  <c r="O62" i="9"/>
  <c r="O58" i="9"/>
  <c r="O54" i="9"/>
  <c r="O50" i="9"/>
  <c r="O46" i="9"/>
  <c r="O42" i="9"/>
  <c r="O38" i="9"/>
  <c r="O34" i="9"/>
  <c r="O30" i="9"/>
  <c r="O95" i="9"/>
  <c r="O91" i="9"/>
  <c r="O87" i="9"/>
  <c r="O83" i="9"/>
  <c r="O79" i="9"/>
  <c r="O75" i="9"/>
  <c r="O71" i="9"/>
  <c r="O67" i="9"/>
  <c r="O63" i="9"/>
  <c r="O59" i="9"/>
  <c r="O55" i="9"/>
  <c r="O51" i="9"/>
  <c r="O47" i="9"/>
  <c r="O43" i="9"/>
  <c r="O39" i="9"/>
  <c r="O35" i="9"/>
  <c r="O31" i="9"/>
  <c r="O27" i="9"/>
  <c r="O23" i="9"/>
  <c r="O20" i="9"/>
  <c r="O18" i="9"/>
  <c r="O16" i="9"/>
  <c r="O14" i="9"/>
  <c r="O12" i="9"/>
  <c r="O10" i="9"/>
  <c r="O28" i="9"/>
  <c r="O24" i="9"/>
  <c r="O29" i="9"/>
  <c r="O25" i="9"/>
  <c r="O21" i="9"/>
  <c r="O19" i="9"/>
  <c r="O17" i="9"/>
  <c r="O15" i="9"/>
  <c r="O13" i="9"/>
  <c r="O11" i="9"/>
  <c r="O9" i="9"/>
  <c r="O26" i="9"/>
  <c r="O22" i="9"/>
  <c r="L710" i="9"/>
  <c r="N709" i="9"/>
  <c r="L696" i="9"/>
  <c r="N671" i="9"/>
  <c r="L658" i="9"/>
  <c r="N668" i="9"/>
  <c r="L695" i="9"/>
  <c r="N700" i="9"/>
  <c r="N687" i="9"/>
  <c r="L674" i="9"/>
  <c r="L704" i="9"/>
  <c r="N692" i="9"/>
  <c r="N672" i="9"/>
  <c r="L659" i="9"/>
  <c r="N712" i="9"/>
  <c r="N691" i="9"/>
  <c r="L665" i="9"/>
  <c r="L690" i="9"/>
  <c r="L676" i="9"/>
  <c r="L664" i="9"/>
  <c r="L656" i="9"/>
  <c r="N639" i="9"/>
  <c r="L649" i="9"/>
  <c r="N647" i="9"/>
  <c r="L634" i="9"/>
  <c r="L621" i="9"/>
  <c r="N634" i="9"/>
  <c r="N637" i="9"/>
  <c r="N619" i="9"/>
  <c r="L606" i="9"/>
  <c r="L605" i="9"/>
  <c r="N663" i="9"/>
  <c r="L630" i="9"/>
  <c r="L620" i="9"/>
  <c r="L604" i="9"/>
  <c r="N590" i="9"/>
  <c r="N597" i="9"/>
  <c r="L584" i="9"/>
  <c r="N573" i="9"/>
  <c r="L560" i="9"/>
  <c r="L528" i="9"/>
  <c r="N541" i="9"/>
  <c r="N652" i="9"/>
  <c r="L615" i="9"/>
  <c r="N596" i="9"/>
  <c r="L583" i="9"/>
  <c r="N684" i="9"/>
  <c r="N613" i="9"/>
  <c r="L600" i="9"/>
  <c r="N569" i="9"/>
  <c r="L556" i="9"/>
  <c r="L555" i="9"/>
  <c r="N553" i="9"/>
  <c r="L540" i="9"/>
  <c r="L539" i="9"/>
  <c r="L652" i="9"/>
  <c r="L581" i="9"/>
  <c r="N584" i="9"/>
  <c r="L537" i="9"/>
  <c r="N550" i="9"/>
  <c r="L632" i="9"/>
  <c r="N592" i="9"/>
  <c r="L579" i="9"/>
  <c r="N561" i="9"/>
  <c r="L548" i="9"/>
  <c r="N540" i="9"/>
  <c r="L527" i="9"/>
  <c r="N532" i="9"/>
  <c r="L519" i="9"/>
  <c r="N524" i="9"/>
  <c r="L511" i="9"/>
  <c r="N516" i="9"/>
  <c r="L503" i="9"/>
  <c r="N508" i="9"/>
  <c r="L495" i="9"/>
  <c r="N500" i="9"/>
  <c r="L487" i="9"/>
  <c r="N492" i="9"/>
  <c r="L479" i="9"/>
  <c r="N603" i="9"/>
  <c r="N593" i="9"/>
  <c r="L563" i="9"/>
  <c r="N560" i="9"/>
  <c r="N486" i="9"/>
  <c r="L473" i="9"/>
  <c r="N454" i="9"/>
  <c r="L441" i="9"/>
  <c r="L594" i="9"/>
  <c r="L549" i="9"/>
  <c r="N491" i="9"/>
  <c r="L478" i="9"/>
  <c r="L455" i="9"/>
  <c r="N468" i="9"/>
  <c r="N459" i="9"/>
  <c r="L446" i="9"/>
  <c r="L435" i="9"/>
  <c r="N448" i="9"/>
  <c r="L598" i="9"/>
  <c r="L554" i="9"/>
  <c r="L538" i="9"/>
  <c r="N538" i="9"/>
  <c r="L513" i="9"/>
  <c r="L497" i="9"/>
  <c r="L481" i="9"/>
  <c r="N436" i="9"/>
  <c r="L423" i="9"/>
  <c r="N404" i="9"/>
  <c r="L391" i="9"/>
  <c r="N558" i="9"/>
  <c r="N571" i="9"/>
  <c r="L546" i="9"/>
  <c r="L542" i="9"/>
  <c r="N522" i="9"/>
  <c r="N506" i="9"/>
  <c r="L474" i="9"/>
  <c r="L466" i="9"/>
  <c r="L458" i="9"/>
  <c r="L450" i="9"/>
  <c r="L442" i="9"/>
  <c r="N451" i="9"/>
  <c r="L438" i="9"/>
  <c r="N442" i="9"/>
  <c r="L421" i="9"/>
  <c r="N410" i="9"/>
  <c r="N402" i="9"/>
  <c r="N394" i="9"/>
  <c r="N386" i="9"/>
  <c r="N393" i="9"/>
  <c r="L380" i="9"/>
  <c r="L608" i="9"/>
  <c r="N595" i="9"/>
  <c r="N535" i="9"/>
  <c r="N527" i="9"/>
  <c r="L505" i="9"/>
  <c r="L489" i="9"/>
  <c r="N464" i="9"/>
  <c r="L459" i="9"/>
  <c r="L416" i="9"/>
  <c r="L408" i="9"/>
  <c r="L400" i="9"/>
  <c r="L392" i="9"/>
  <c r="L384" i="9"/>
  <c r="N392" i="9"/>
  <c r="L379" i="9"/>
  <c r="L506" i="9"/>
  <c r="L490" i="9"/>
  <c r="L436" i="9"/>
  <c r="N446" i="9"/>
  <c r="N422" i="9"/>
  <c r="L369" i="9"/>
  <c r="L418" i="9"/>
  <c r="L402" i="9"/>
  <c r="L386" i="9"/>
  <c r="L370" i="9"/>
  <c r="L460" i="9"/>
  <c r="L365" i="9"/>
  <c r="N378" i="9"/>
  <c r="L357" i="9"/>
  <c r="N370" i="9"/>
  <c r="L349" i="9"/>
  <c r="N362" i="9"/>
  <c r="N439" i="9"/>
  <c r="N423" i="9"/>
  <c r="N407" i="9"/>
  <c r="N391" i="9"/>
  <c r="L452" i="9"/>
  <c r="N358" i="9"/>
  <c r="N354" i="9"/>
  <c r="N342" i="9"/>
  <c r="N345" i="9"/>
  <c r="N377" i="9"/>
  <c r="N373" i="9"/>
  <c r="N369" i="9"/>
  <c r="N365" i="9"/>
  <c r="N361" i="9"/>
  <c r="N356" i="9"/>
  <c r="N348" i="9"/>
  <c r="N340" i="9"/>
  <c r="N332" i="9"/>
  <c r="L346" i="9"/>
  <c r="N355" i="9"/>
  <c r="N339" i="9"/>
  <c r="N307" i="9"/>
  <c r="N303" i="9"/>
  <c r="N314" i="9"/>
  <c r="N302" i="9"/>
  <c r="L308" i="9"/>
  <c r="N317" i="9"/>
  <c r="N301" i="9"/>
  <c r="N308" i="9"/>
  <c r="M17" i="4" l="1"/>
  <c r="M418" i="4"/>
  <c r="M273" i="4"/>
  <c r="M263" i="4"/>
  <c r="M471" i="4"/>
  <c r="L512" i="4"/>
  <c r="M466" i="4"/>
  <c r="L445" i="4"/>
  <c r="M391" i="4"/>
  <c r="L271" i="4"/>
  <c r="M687" i="4"/>
  <c r="M449" i="4"/>
  <c r="M497" i="4"/>
  <c r="M205" i="4"/>
  <c r="M265" i="4"/>
  <c r="L344" i="4"/>
  <c r="M210" i="4"/>
  <c r="M567" i="4"/>
  <c r="M183" i="4"/>
  <c r="L399" i="4"/>
  <c r="L223" i="4"/>
  <c r="M709" i="4"/>
  <c r="M545" i="4"/>
  <c r="L24" i="4"/>
  <c r="L296" i="4"/>
  <c r="L104" i="4"/>
  <c r="L137" i="4"/>
  <c r="M695" i="4"/>
  <c r="M479" i="4"/>
  <c r="M321" i="4"/>
  <c r="M473" i="4"/>
  <c r="M125" i="4"/>
  <c r="M338" i="4"/>
  <c r="M605" i="4"/>
  <c r="M559" i="4"/>
  <c r="M311" i="4"/>
  <c r="L143" i="4"/>
  <c r="L33" i="4"/>
  <c r="M98" i="4"/>
  <c r="L472" i="4"/>
  <c r="L610" i="4"/>
  <c r="M521" i="4"/>
  <c r="L351" i="4"/>
  <c r="L135" i="4"/>
  <c r="M393" i="4"/>
  <c r="M23" i="4"/>
  <c r="M75" i="4"/>
  <c r="L216" i="4"/>
  <c r="M290" i="4"/>
  <c r="M439" i="4"/>
  <c r="L63" i="4"/>
  <c r="M649" i="4"/>
  <c r="M189" i="4"/>
  <c r="M99" i="4"/>
  <c r="M345" i="4"/>
  <c r="M317" i="4"/>
  <c r="L424" i="4"/>
  <c r="M201" i="4"/>
  <c r="AC553" i="11"/>
  <c r="C647" i="11"/>
  <c r="Z646" i="11"/>
  <c r="AB646" i="11" s="1"/>
  <c r="AC456" i="11"/>
  <c r="AC370" i="11"/>
  <c r="AC643" i="11"/>
  <c r="AC157" i="11"/>
  <c r="AC515" i="11"/>
  <c r="M447" i="4"/>
  <c r="M327" i="4"/>
  <c r="M191" i="4"/>
  <c r="M505" i="4"/>
  <c r="M353" i="4"/>
  <c r="M561" i="4"/>
  <c r="M237" i="4"/>
  <c r="M309" i="4"/>
  <c r="M425" i="4"/>
  <c r="M409" i="4"/>
  <c r="L18" i="4"/>
  <c r="L360" i="4"/>
  <c r="M354" i="4"/>
  <c r="L477" i="4"/>
  <c r="M629" i="4"/>
  <c r="M370" i="4"/>
  <c r="M39" i="4"/>
  <c r="M401" i="4"/>
  <c r="M369" i="4"/>
  <c r="M465" i="4"/>
  <c r="L168" i="4"/>
  <c r="M162" i="4"/>
  <c r="L461" i="4"/>
  <c r="M591" i="4"/>
  <c r="M415" i="4"/>
  <c r="M287" i="4"/>
  <c r="M159" i="4"/>
  <c r="L672" i="4"/>
  <c r="L544" i="4"/>
  <c r="L642" i="4"/>
  <c r="L514" i="4"/>
  <c r="M51" i="4"/>
  <c r="M193" i="4"/>
  <c r="M281" i="4"/>
  <c r="L488" i="4"/>
  <c r="M482" i="4"/>
  <c r="M114" i="4"/>
  <c r="L103" i="4"/>
  <c r="M503" i="4"/>
  <c r="L21" i="4"/>
  <c r="L656" i="4"/>
  <c r="L528" i="4"/>
  <c r="L626" i="4"/>
  <c r="L343" i="4"/>
  <c r="L215" i="4"/>
  <c r="L602" i="4"/>
  <c r="M337" i="4"/>
  <c r="M389" i="4"/>
  <c r="M349" i="4"/>
  <c r="M130" i="4"/>
  <c r="L373" i="4"/>
  <c r="M85" i="4"/>
  <c r="M487" i="4"/>
  <c r="L455" i="4"/>
  <c r="L319" i="4"/>
  <c r="L199" i="4"/>
  <c r="M481" i="4"/>
  <c r="L97" i="4"/>
  <c r="L109" i="4"/>
  <c r="M261" i="4"/>
  <c r="M493" i="4"/>
  <c r="L376" i="4"/>
  <c r="M599" i="4"/>
  <c r="L115" i="4"/>
  <c r="M681" i="4"/>
  <c r="M553" i="4"/>
  <c r="L431" i="4"/>
  <c r="L303" i="4"/>
  <c r="L175" i="4"/>
  <c r="L37" i="4"/>
  <c r="M297" i="4"/>
  <c r="L248" i="4"/>
  <c r="M242" i="4"/>
  <c r="M129" i="4"/>
  <c r="L277" i="4"/>
  <c r="M386" i="4"/>
  <c r="M258" i="4"/>
  <c r="M700" i="4"/>
  <c r="L700" i="4"/>
  <c r="M636" i="4"/>
  <c r="L636" i="4"/>
  <c r="M572" i="4"/>
  <c r="L572" i="4"/>
  <c r="M508" i="4"/>
  <c r="L508" i="4"/>
  <c r="M60" i="4"/>
  <c r="L60" i="4"/>
  <c r="M694" i="4"/>
  <c r="L694" i="4"/>
  <c r="M630" i="4"/>
  <c r="L630" i="4"/>
  <c r="M566" i="4"/>
  <c r="L566" i="4"/>
  <c r="M118" i="4"/>
  <c r="L118" i="4"/>
  <c r="L54" i="4"/>
  <c r="M54" i="4"/>
  <c r="M81" i="4"/>
  <c r="L81" i="4"/>
  <c r="L659" i="4"/>
  <c r="M659" i="4"/>
  <c r="L595" i="4"/>
  <c r="M595" i="4"/>
  <c r="L531" i="4"/>
  <c r="M531" i="4"/>
  <c r="M49" i="4"/>
  <c r="L49" i="4"/>
  <c r="M648" i="4"/>
  <c r="L648" i="4"/>
  <c r="M584" i="4"/>
  <c r="L584" i="4"/>
  <c r="M520" i="4"/>
  <c r="L520" i="4"/>
  <c r="L72" i="4"/>
  <c r="M72" i="4"/>
  <c r="L707" i="4"/>
  <c r="M707" i="4"/>
  <c r="L657" i="4"/>
  <c r="M657" i="4"/>
  <c r="M712" i="4"/>
  <c r="L712" i="4"/>
  <c r="M644" i="4"/>
  <c r="L644" i="4"/>
  <c r="M580" i="4"/>
  <c r="L580" i="4"/>
  <c r="M516" i="4"/>
  <c r="L516" i="4"/>
  <c r="M68" i="4"/>
  <c r="L68" i="4"/>
  <c r="M89" i="4"/>
  <c r="L89" i="4"/>
  <c r="M654" i="4"/>
  <c r="L654" i="4"/>
  <c r="M590" i="4"/>
  <c r="L590" i="4"/>
  <c r="M526" i="4"/>
  <c r="L526" i="4"/>
  <c r="L78" i="4"/>
  <c r="M78" i="4"/>
  <c r="M14" i="4"/>
  <c r="L14" i="4"/>
  <c r="L653" i="4"/>
  <c r="M653" i="4"/>
  <c r="L589" i="4"/>
  <c r="M589" i="4"/>
  <c r="L525" i="4"/>
  <c r="M525" i="4"/>
  <c r="M708" i="4"/>
  <c r="L708" i="4"/>
  <c r="L667" i="4"/>
  <c r="M667" i="4"/>
  <c r="L603" i="4"/>
  <c r="M603" i="4"/>
  <c r="L539" i="4"/>
  <c r="M539" i="4"/>
  <c r="M112" i="4"/>
  <c r="L112" i="4"/>
  <c r="L48" i="4"/>
  <c r="M48" i="4"/>
  <c r="L58" i="4"/>
  <c r="M58" i="4"/>
  <c r="L469" i="4"/>
  <c r="L392" i="4"/>
  <c r="L264" i="4"/>
  <c r="M684" i="4"/>
  <c r="L684" i="4"/>
  <c r="M620" i="4"/>
  <c r="L620" i="4"/>
  <c r="M556" i="4"/>
  <c r="L556" i="4"/>
  <c r="L108" i="4"/>
  <c r="M108" i="4"/>
  <c r="M44" i="4"/>
  <c r="L44" i="4"/>
  <c r="M678" i="4"/>
  <c r="L678" i="4"/>
  <c r="M614" i="4"/>
  <c r="L614" i="4"/>
  <c r="M550" i="4"/>
  <c r="L550" i="4"/>
  <c r="M102" i="4"/>
  <c r="L102" i="4"/>
  <c r="M38" i="4"/>
  <c r="L38" i="4"/>
  <c r="L677" i="4"/>
  <c r="M677" i="4"/>
  <c r="L613" i="4"/>
  <c r="M613" i="4"/>
  <c r="L549" i="4"/>
  <c r="M549" i="4"/>
  <c r="L711" i="4"/>
  <c r="M711" i="4"/>
  <c r="L643" i="4"/>
  <c r="M643" i="4"/>
  <c r="L579" i="4"/>
  <c r="M579" i="4"/>
  <c r="L515" i="4"/>
  <c r="M515" i="4"/>
  <c r="M696" i="4"/>
  <c r="L696" i="4"/>
  <c r="M632" i="4"/>
  <c r="L632" i="4"/>
  <c r="M568" i="4"/>
  <c r="L568" i="4"/>
  <c r="L56" i="4"/>
  <c r="M56" i="4"/>
  <c r="L705" i="4"/>
  <c r="M705" i="4"/>
  <c r="L577" i="4"/>
  <c r="M577" i="4"/>
  <c r="L513" i="4"/>
  <c r="M513" i="4"/>
  <c r="M692" i="4"/>
  <c r="L692" i="4"/>
  <c r="M628" i="4"/>
  <c r="L628" i="4"/>
  <c r="M564" i="4"/>
  <c r="L564" i="4"/>
  <c r="L116" i="4"/>
  <c r="M116" i="4"/>
  <c r="M52" i="4"/>
  <c r="L52" i="4"/>
  <c r="M702" i="4"/>
  <c r="L702" i="4"/>
  <c r="M638" i="4"/>
  <c r="L638" i="4"/>
  <c r="M574" i="4"/>
  <c r="L574" i="4"/>
  <c r="M510" i="4"/>
  <c r="L510" i="4"/>
  <c r="L62" i="4"/>
  <c r="M62" i="4"/>
  <c r="L701" i="4"/>
  <c r="M701" i="4"/>
  <c r="L637" i="4"/>
  <c r="M637" i="4"/>
  <c r="L573" i="4"/>
  <c r="M573" i="4"/>
  <c r="L509" i="4"/>
  <c r="M509" i="4"/>
  <c r="L57" i="4"/>
  <c r="M57" i="4"/>
  <c r="L651" i="4"/>
  <c r="M651" i="4"/>
  <c r="L587" i="4"/>
  <c r="M587" i="4"/>
  <c r="L523" i="4"/>
  <c r="M523" i="4"/>
  <c r="M96" i="4"/>
  <c r="L96" i="4"/>
  <c r="L32" i="4"/>
  <c r="M32" i="4"/>
  <c r="M618" i="4"/>
  <c r="L618" i="4"/>
  <c r="M554" i="4"/>
  <c r="L554" i="4"/>
  <c r="L106" i="4"/>
  <c r="M106" i="4"/>
  <c r="L42" i="4"/>
  <c r="M42" i="4"/>
  <c r="L405" i="4"/>
  <c r="M450" i="4"/>
  <c r="M322" i="4"/>
  <c r="M194" i="4"/>
  <c r="M668" i="4"/>
  <c r="L668" i="4"/>
  <c r="M604" i="4"/>
  <c r="L604" i="4"/>
  <c r="M540" i="4"/>
  <c r="L540" i="4"/>
  <c r="L92" i="4"/>
  <c r="M92" i="4"/>
  <c r="M28" i="4"/>
  <c r="L28" i="4"/>
  <c r="M662" i="4"/>
  <c r="L662" i="4"/>
  <c r="M598" i="4"/>
  <c r="L598" i="4"/>
  <c r="M534" i="4"/>
  <c r="L534" i="4"/>
  <c r="L86" i="4"/>
  <c r="M86" i="4"/>
  <c r="L22" i="4"/>
  <c r="M22" i="4"/>
  <c r="L661" i="4"/>
  <c r="M661" i="4"/>
  <c r="L597" i="4"/>
  <c r="M597" i="4"/>
  <c r="L533" i="4"/>
  <c r="M533" i="4"/>
  <c r="L691" i="4"/>
  <c r="M691" i="4"/>
  <c r="L627" i="4"/>
  <c r="M627" i="4"/>
  <c r="L563" i="4"/>
  <c r="M563" i="4"/>
  <c r="M710" i="4"/>
  <c r="L710" i="4"/>
  <c r="M680" i="4"/>
  <c r="L680" i="4"/>
  <c r="M616" i="4"/>
  <c r="L616" i="4"/>
  <c r="M552" i="4"/>
  <c r="L552" i="4"/>
  <c r="L40" i="4"/>
  <c r="M40" i="4"/>
  <c r="M676" i="4"/>
  <c r="L676" i="4"/>
  <c r="M612" i="4"/>
  <c r="L612" i="4"/>
  <c r="M548" i="4"/>
  <c r="L548" i="4"/>
  <c r="L100" i="4"/>
  <c r="M100" i="4"/>
  <c r="M36" i="4"/>
  <c r="L36" i="4"/>
  <c r="M686" i="4"/>
  <c r="L686" i="4"/>
  <c r="M622" i="4"/>
  <c r="L622" i="4"/>
  <c r="M558" i="4"/>
  <c r="L558" i="4"/>
  <c r="M110" i="4"/>
  <c r="L110" i="4"/>
  <c r="L46" i="4"/>
  <c r="M46" i="4"/>
  <c r="L685" i="4"/>
  <c r="M685" i="4"/>
  <c r="L621" i="4"/>
  <c r="M621" i="4"/>
  <c r="L557" i="4"/>
  <c r="M557" i="4"/>
  <c r="L699" i="4"/>
  <c r="M699" i="4"/>
  <c r="L635" i="4"/>
  <c r="M635" i="4"/>
  <c r="L571" i="4"/>
  <c r="M571" i="4"/>
  <c r="L507" i="4"/>
  <c r="M507" i="4"/>
  <c r="M80" i="4"/>
  <c r="L80" i="4"/>
  <c r="M16" i="4"/>
  <c r="L16" i="4"/>
  <c r="M666" i="4"/>
  <c r="L666" i="4"/>
  <c r="M538" i="4"/>
  <c r="L538" i="4"/>
  <c r="L90" i="4"/>
  <c r="M90" i="4"/>
  <c r="M225" i="4"/>
  <c r="M257" i="4"/>
  <c r="L456" i="4"/>
  <c r="L328" i="4"/>
  <c r="L200" i="4"/>
  <c r="M113" i="4"/>
  <c r="L113" i="4"/>
  <c r="M652" i="4"/>
  <c r="L652" i="4"/>
  <c r="M588" i="4"/>
  <c r="L588" i="4"/>
  <c r="M524" i="4"/>
  <c r="L524" i="4"/>
  <c r="L76" i="4"/>
  <c r="M76" i="4"/>
  <c r="M714" i="4"/>
  <c r="L714" i="4"/>
  <c r="M646" i="4"/>
  <c r="L646" i="4"/>
  <c r="M582" i="4"/>
  <c r="L582" i="4"/>
  <c r="M518" i="4"/>
  <c r="L518" i="4"/>
  <c r="L70" i="4"/>
  <c r="M70" i="4"/>
  <c r="L713" i="4"/>
  <c r="M713" i="4"/>
  <c r="L645" i="4"/>
  <c r="M645" i="4"/>
  <c r="L581" i="4"/>
  <c r="M581" i="4"/>
  <c r="L517" i="4"/>
  <c r="M517" i="4"/>
  <c r="L675" i="4"/>
  <c r="M675" i="4"/>
  <c r="L611" i="4"/>
  <c r="M611" i="4"/>
  <c r="L547" i="4"/>
  <c r="M547" i="4"/>
  <c r="M664" i="4"/>
  <c r="L664" i="4"/>
  <c r="M600" i="4"/>
  <c r="L600" i="4"/>
  <c r="M536" i="4"/>
  <c r="L536" i="4"/>
  <c r="M88" i="4"/>
  <c r="L88" i="4"/>
  <c r="L673" i="4"/>
  <c r="M673" i="4"/>
  <c r="M660" i="4"/>
  <c r="L660" i="4"/>
  <c r="M596" i="4"/>
  <c r="L596" i="4"/>
  <c r="M532" i="4"/>
  <c r="L532" i="4"/>
  <c r="L84" i="4"/>
  <c r="M84" i="4"/>
  <c r="M20" i="4"/>
  <c r="L20" i="4"/>
  <c r="M670" i="4"/>
  <c r="L670" i="4"/>
  <c r="M606" i="4"/>
  <c r="L606" i="4"/>
  <c r="M542" i="4"/>
  <c r="L542" i="4"/>
  <c r="L94" i="4"/>
  <c r="M94" i="4"/>
  <c r="L30" i="4"/>
  <c r="M30" i="4"/>
  <c r="L45" i="4"/>
  <c r="M45" i="4"/>
  <c r="L683" i="4"/>
  <c r="M683" i="4"/>
  <c r="L619" i="4"/>
  <c r="M619" i="4"/>
  <c r="L555" i="4"/>
  <c r="M555" i="4"/>
  <c r="M105" i="4"/>
  <c r="L105" i="4"/>
  <c r="L64" i="4"/>
  <c r="M64" i="4"/>
  <c r="L25" i="4"/>
  <c r="M25" i="4"/>
  <c r="M650" i="4"/>
  <c r="L650" i="4"/>
  <c r="M586" i="4"/>
  <c r="L586" i="4"/>
  <c r="L74" i="4"/>
  <c r="M74" i="4"/>
  <c r="M73" i="4"/>
  <c r="L73" i="4"/>
  <c r="L499" i="4"/>
  <c r="M499" i="4"/>
  <c r="M500" i="4"/>
  <c r="L500" i="4"/>
  <c r="M502" i="4"/>
  <c r="L502" i="4"/>
  <c r="L501" i="4"/>
  <c r="M501" i="4"/>
  <c r="L453" i="4"/>
  <c r="M460" i="4"/>
  <c r="L460" i="4"/>
  <c r="M396" i="4"/>
  <c r="L396" i="4"/>
  <c r="M332" i="4"/>
  <c r="L332" i="4"/>
  <c r="M268" i="4"/>
  <c r="L268" i="4"/>
  <c r="M204" i="4"/>
  <c r="L204" i="4"/>
  <c r="M140" i="4"/>
  <c r="L140" i="4"/>
  <c r="L470" i="4"/>
  <c r="M470" i="4"/>
  <c r="L406" i="4"/>
  <c r="M406" i="4"/>
  <c r="L342" i="4"/>
  <c r="M342" i="4"/>
  <c r="L278" i="4"/>
  <c r="M278" i="4"/>
  <c r="L214" i="4"/>
  <c r="M214" i="4"/>
  <c r="L150" i="4"/>
  <c r="M150" i="4"/>
  <c r="L325" i="4"/>
  <c r="M325" i="4"/>
  <c r="L233" i="4"/>
  <c r="M233" i="4"/>
  <c r="M451" i="4"/>
  <c r="L451" i="4"/>
  <c r="L387" i="4"/>
  <c r="M387" i="4"/>
  <c r="M323" i="4"/>
  <c r="L323" i="4"/>
  <c r="L259" i="4"/>
  <c r="M259" i="4"/>
  <c r="M195" i="4"/>
  <c r="L195" i="4"/>
  <c r="M131" i="4"/>
  <c r="L131" i="4"/>
  <c r="M209" i="4"/>
  <c r="L209" i="4"/>
  <c r="L153" i="4"/>
  <c r="M153" i="4"/>
  <c r="L484" i="4"/>
  <c r="M484" i="4"/>
  <c r="L420" i="4"/>
  <c r="M420" i="4"/>
  <c r="L356" i="4"/>
  <c r="M356" i="4"/>
  <c r="L292" i="4"/>
  <c r="M292" i="4"/>
  <c r="L228" i="4"/>
  <c r="M228" i="4"/>
  <c r="L164" i="4"/>
  <c r="M164" i="4"/>
  <c r="L478" i="4"/>
  <c r="M478" i="4"/>
  <c r="L414" i="4"/>
  <c r="M414" i="4"/>
  <c r="L350" i="4"/>
  <c r="M350" i="4"/>
  <c r="L286" i="4"/>
  <c r="M286" i="4"/>
  <c r="L222" i="4"/>
  <c r="M222" i="4"/>
  <c r="L158" i="4"/>
  <c r="M158" i="4"/>
  <c r="M459" i="4"/>
  <c r="L459" i="4"/>
  <c r="M395" i="4"/>
  <c r="L395" i="4"/>
  <c r="M331" i="4"/>
  <c r="L331" i="4"/>
  <c r="M267" i="4"/>
  <c r="L267" i="4"/>
  <c r="L203" i="4"/>
  <c r="M203" i="4"/>
  <c r="M139" i="4"/>
  <c r="L139" i="4"/>
  <c r="M145" i="4"/>
  <c r="L145" i="4"/>
  <c r="M432" i="4"/>
  <c r="L432" i="4"/>
  <c r="M368" i="4"/>
  <c r="L368" i="4"/>
  <c r="M304" i="4"/>
  <c r="L304" i="4"/>
  <c r="M240" i="4"/>
  <c r="L240" i="4"/>
  <c r="M176" i="4"/>
  <c r="L176" i="4"/>
  <c r="L490" i="4"/>
  <c r="M490" i="4"/>
  <c r="L426" i="4"/>
  <c r="M426" i="4"/>
  <c r="L362" i="4"/>
  <c r="M362" i="4"/>
  <c r="L298" i="4"/>
  <c r="M298" i="4"/>
  <c r="L234" i="4"/>
  <c r="M234" i="4"/>
  <c r="L170" i="4"/>
  <c r="M170" i="4"/>
  <c r="M241" i="4"/>
  <c r="L241" i="4"/>
  <c r="L444" i="4"/>
  <c r="M444" i="4"/>
  <c r="L380" i="4"/>
  <c r="M380" i="4"/>
  <c r="L316" i="4"/>
  <c r="M316" i="4"/>
  <c r="L252" i="4"/>
  <c r="M252" i="4"/>
  <c r="L188" i="4"/>
  <c r="M188" i="4"/>
  <c r="M124" i="4"/>
  <c r="L124" i="4"/>
  <c r="L454" i="4"/>
  <c r="M454" i="4"/>
  <c r="L390" i="4"/>
  <c r="M390" i="4"/>
  <c r="L326" i="4"/>
  <c r="M326" i="4"/>
  <c r="L262" i="4"/>
  <c r="M262" i="4"/>
  <c r="L198" i="4"/>
  <c r="M198" i="4"/>
  <c r="L134" i="4"/>
  <c r="M134" i="4"/>
  <c r="M185" i="4"/>
  <c r="L185" i="4"/>
  <c r="M435" i="4"/>
  <c r="L435" i="4"/>
  <c r="M371" i="4"/>
  <c r="L371" i="4"/>
  <c r="L307" i="4"/>
  <c r="M307" i="4"/>
  <c r="M243" i="4"/>
  <c r="L243" i="4"/>
  <c r="M179" i="4"/>
  <c r="L179" i="4"/>
  <c r="L468" i="4"/>
  <c r="M468" i="4"/>
  <c r="L404" i="4"/>
  <c r="M404" i="4"/>
  <c r="L340" i="4"/>
  <c r="M340" i="4"/>
  <c r="L276" i="4"/>
  <c r="M276" i="4"/>
  <c r="L212" i="4"/>
  <c r="M212" i="4"/>
  <c r="L148" i="4"/>
  <c r="M148" i="4"/>
  <c r="L462" i="4"/>
  <c r="M462" i="4"/>
  <c r="L398" i="4"/>
  <c r="M398" i="4"/>
  <c r="L334" i="4"/>
  <c r="M334" i="4"/>
  <c r="L270" i="4"/>
  <c r="M270" i="4"/>
  <c r="L206" i="4"/>
  <c r="M206" i="4"/>
  <c r="L142" i="4"/>
  <c r="M142" i="4"/>
  <c r="L397" i="4"/>
  <c r="M397" i="4"/>
  <c r="L333" i="4"/>
  <c r="M333" i="4"/>
  <c r="M169" i="4"/>
  <c r="L169" i="4"/>
  <c r="M443" i="4"/>
  <c r="L443" i="4"/>
  <c r="L379" i="4"/>
  <c r="M379" i="4"/>
  <c r="M315" i="4"/>
  <c r="L315" i="4"/>
  <c r="L251" i="4"/>
  <c r="M251" i="4"/>
  <c r="M187" i="4"/>
  <c r="L187" i="4"/>
  <c r="M123" i="4"/>
  <c r="L123" i="4"/>
  <c r="M480" i="4"/>
  <c r="L480" i="4"/>
  <c r="M416" i="4"/>
  <c r="L416" i="4"/>
  <c r="M352" i="4"/>
  <c r="L352" i="4"/>
  <c r="M288" i="4"/>
  <c r="L288" i="4"/>
  <c r="M224" i="4"/>
  <c r="L224" i="4"/>
  <c r="M160" i="4"/>
  <c r="L160" i="4"/>
  <c r="L474" i="4"/>
  <c r="M474" i="4"/>
  <c r="L410" i="4"/>
  <c r="M410" i="4"/>
  <c r="L346" i="4"/>
  <c r="M346" i="4"/>
  <c r="L282" i="4"/>
  <c r="M282" i="4"/>
  <c r="L218" i="4"/>
  <c r="M218" i="4"/>
  <c r="L154" i="4"/>
  <c r="M154" i="4"/>
  <c r="M492" i="4"/>
  <c r="L492" i="4"/>
  <c r="L428" i="4"/>
  <c r="M428" i="4"/>
  <c r="L364" i="4"/>
  <c r="M364" i="4"/>
  <c r="L300" i="4"/>
  <c r="M300" i="4"/>
  <c r="L236" i="4"/>
  <c r="M236" i="4"/>
  <c r="L172" i="4"/>
  <c r="M172" i="4"/>
  <c r="M217" i="4"/>
  <c r="L217" i="4"/>
  <c r="L438" i="4"/>
  <c r="M438" i="4"/>
  <c r="L374" i="4"/>
  <c r="M374" i="4"/>
  <c r="L310" i="4"/>
  <c r="M310" i="4"/>
  <c r="L246" i="4"/>
  <c r="M246" i="4"/>
  <c r="L182" i="4"/>
  <c r="M182" i="4"/>
  <c r="L421" i="4"/>
  <c r="M421" i="4"/>
  <c r="M483" i="4"/>
  <c r="L483" i="4"/>
  <c r="M419" i="4"/>
  <c r="L419" i="4"/>
  <c r="M355" i="4"/>
  <c r="L355" i="4"/>
  <c r="M291" i="4"/>
  <c r="L291" i="4"/>
  <c r="M227" i="4"/>
  <c r="L227" i="4"/>
  <c r="L163" i="4"/>
  <c r="M163" i="4"/>
  <c r="L452" i="4"/>
  <c r="M452" i="4"/>
  <c r="L388" i="4"/>
  <c r="M388" i="4"/>
  <c r="L324" i="4"/>
  <c r="M324" i="4"/>
  <c r="L260" i="4"/>
  <c r="M260" i="4"/>
  <c r="L196" i="4"/>
  <c r="M196" i="4"/>
  <c r="L132" i="4"/>
  <c r="M132" i="4"/>
  <c r="M446" i="4"/>
  <c r="L446" i="4"/>
  <c r="M382" i="4"/>
  <c r="L382" i="4"/>
  <c r="M318" i="4"/>
  <c r="L318" i="4"/>
  <c r="M254" i="4"/>
  <c r="L254" i="4"/>
  <c r="M190" i="4"/>
  <c r="L190" i="4"/>
  <c r="L126" i="4"/>
  <c r="M126" i="4"/>
  <c r="M491" i="4"/>
  <c r="L491" i="4"/>
  <c r="L427" i="4"/>
  <c r="M427" i="4"/>
  <c r="M363" i="4"/>
  <c r="L363" i="4"/>
  <c r="L299" i="4"/>
  <c r="M299" i="4"/>
  <c r="L235" i="4"/>
  <c r="M235" i="4"/>
  <c r="M171" i="4"/>
  <c r="L171" i="4"/>
  <c r="M464" i="4"/>
  <c r="L464" i="4"/>
  <c r="M400" i="4"/>
  <c r="L400" i="4"/>
  <c r="M336" i="4"/>
  <c r="L336" i="4"/>
  <c r="M272" i="4"/>
  <c r="L272" i="4"/>
  <c r="M208" i="4"/>
  <c r="L208" i="4"/>
  <c r="M144" i="4"/>
  <c r="L144" i="4"/>
  <c r="L458" i="4"/>
  <c r="M458" i="4"/>
  <c r="L394" i="4"/>
  <c r="M394" i="4"/>
  <c r="L330" i="4"/>
  <c r="M330" i="4"/>
  <c r="L266" i="4"/>
  <c r="M266" i="4"/>
  <c r="L202" i="4"/>
  <c r="M202" i="4"/>
  <c r="L138" i="4"/>
  <c r="M138" i="4"/>
  <c r="M437" i="4"/>
  <c r="L485" i="4"/>
  <c r="M357" i="4"/>
  <c r="L476" i="4"/>
  <c r="M476" i="4"/>
  <c r="L412" i="4"/>
  <c r="M412" i="4"/>
  <c r="L348" i="4"/>
  <c r="M348" i="4"/>
  <c r="L284" i="4"/>
  <c r="M284" i="4"/>
  <c r="L220" i="4"/>
  <c r="M220" i="4"/>
  <c r="L156" i="4"/>
  <c r="M156" i="4"/>
  <c r="L486" i="4"/>
  <c r="M486" i="4"/>
  <c r="L422" i="4"/>
  <c r="M422" i="4"/>
  <c r="L358" i="4"/>
  <c r="M358" i="4"/>
  <c r="L294" i="4"/>
  <c r="M294" i="4"/>
  <c r="L230" i="4"/>
  <c r="M230" i="4"/>
  <c r="L166" i="4"/>
  <c r="M166" i="4"/>
  <c r="L341" i="4"/>
  <c r="M341" i="4"/>
  <c r="L467" i="4"/>
  <c r="M467" i="4"/>
  <c r="M403" i="4"/>
  <c r="L403" i="4"/>
  <c r="L339" i="4"/>
  <c r="M339" i="4"/>
  <c r="M275" i="4"/>
  <c r="L275" i="4"/>
  <c r="L211" i="4"/>
  <c r="M211" i="4"/>
  <c r="M147" i="4"/>
  <c r="L147" i="4"/>
  <c r="M136" i="4"/>
  <c r="L136" i="4"/>
  <c r="L177" i="4"/>
  <c r="M177" i="4"/>
  <c r="L436" i="4"/>
  <c r="M436" i="4"/>
  <c r="L372" i="4"/>
  <c r="M372" i="4"/>
  <c r="L308" i="4"/>
  <c r="M308" i="4"/>
  <c r="L244" i="4"/>
  <c r="M244" i="4"/>
  <c r="L180" i="4"/>
  <c r="M180" i="4"/>
  <c r="M494" i="4"/>
  <c r="L494" i="4"/>
  <c r="L430" i="4"/>
  <c r="M430" i="4"/>
  <c r="L366" i="4"/>
  <c r="M366" i="4"/>
  <c r="L302" i="4"/>
  <c r="M302" i="4"/>
  <c r="L238" i="4"/>
  <c r="M238" i="4"/>
  <c r="L174" i="4"/>
  <c r="M174" i="4"/>
  <c r="M475" i="4"/>
  <c r="L475" i="4"/>
  <c r="M411" i="4"/>
  <c r="L411" i="4"/>
  <c r="M347" i="4"/>
  <c r="L347" i="4"/>
  <c r="M283" i="4"/>
  <c r="L283" i="4"/>
  <c r="L219" i="4"/>
  <c r="M219" i="4"/>
  <c r="M155" i="4"/>
  <c r="L155" i="4"/>
  <c r="M448" i="4"/>
  <c r="L448" i="4"/>
  <c r="M384" i="4"/>
  <c r="L384" i="4"/>
  <c r="M320" i="4"/>
  <c r="L320" i="4"/>
  <c r="M256" i="4"/>
  <c r="L256" i="4"/>
  <c r="M192" i="4"/>
  <c r="L192" i="4"/>
  <c r="L442" i="4"/>
  <c r="M442" i="4"/>
  <c r="L378" i="4"/>
  <c r="M378" i="4"/>
  <c r="L314" i="4"/>
  <c r="M314" i="4"/>
  <c r="L250" i="4"/>
  <c r="M250" i="4"/>
  <c r="L186" i="4"/>
  <c r="M186" i="4"/>
  <c r="C460" i="11"/>
  <c r="Z460" i="11" s="1"/>
  <c r="AB460" i="11" s="1"/>
  <c r="Y464" i="1"/>
  <c r="C161" i="11"/>
  <c r="Z161" i="11" s="1"/>
  <c r="AB161" i="11" s="1"/>
  <c r="Y165" i="1"/>
  <c r="C557" i="11"/>
  <c r="Z557" i="11" s="1"/>
  <c r="AB557" i="11" s="1"/>
  <c r="Y561" i="1"/>
  <c r="C374" i="11"/>
  <c r="Y378" i="1"/>
  <c r="C519" i="11"/>
  <c r="Z519" i="11" s="1"/>
  <c r="AB519" i="11" s="1"/>
  <c r="Y523" i="1"/>
  <c r="Y652" i="1"/>
  <c r="O384" i="9"/>
  <c r="M704" i="9"/>
  <c r="M9" i="9"/>
  <c r="M17" i="9"/>
  <c r="M24" i="9"/>
  <c r="M27" i="9"/>
  <c r="M14" i="9"/>
  <c r="M22" i="9"/>
  <c r="M101" i="9"/>
  <c r="M117" i="9"/>
  <c r="M133" i="9"/>
  <c r="M149" i="9"/>
  <c r="M165" i="9"/>
  <c r="M181" i="9"/>
  <c r="M197" i="9"/>
  <c r="M213" i="9"/>
  <c r="M36" i="9"/>
  <c r="M44" i="9"/>
  <c r="M52" i="9"/>
  <c r="M60" i="9"/>
  <c r="M68" i="9"/>
  <c r="M76" i="9"/>
  <c r="M84" i="9"/>
  <c r="M92" i="9"/>
  <c r="M104" i="9"/>
  <c r="M120" i="9"/>
  <c r="M136" i="9"/>
  <c r="M152" i="9"/>
  <c r="M168" i="9"/>
  <c r="M184" i="9"/>
  <c r="M200" i="9"/>
  <c r="M31" i="9"/>
  <c r="M39" i="9"/>
  <c r="M47" i="9"/>
  <c r="M55" i="9"/>
  <c r="M63" i="9"/>
  <c r="M71" i="9"/>
  <c r="M79" i="9"/>
  <c r="M87" i="9"/>
  <c r="M95" i="9"/>
  <c r="M111" i="9"/>
  <c r="M127" i="9"/>
  <c r="M143" i="9"/>
  <c r="M159" i="9"/>
  <c r="M175" i="9"/>
  <c r="M191" i="9"/>
  <c r="M207" i="9"/>
  <c r="M98" i="9"/>
  <c r="M114" i="9"/>
  <c r="M130" i="9"/>
  <c r="M146" i="9"/>
  <c r="M162" i="9"/>
  <c r="M178" i="9"/>
  <c r="M194" i="9"/>
  <c r="M210" i="9"/>
  <c r="M225" i="9"/>
  <c r="M241" i="9"/>
  <c r="M257" i="9"/>
  <c r="M273" i="9"/>
  <c r="M289" i="9"/>
  <c r="M305" i="9"/>
  <c r="M228" i="9"/>
  <c r="M244" i="9"/>
  <c r="M260" i="9"/>
  <c r="M276" i="9"/>
  <c r="M292" i="9"/>
  <c r="M308" i="9"/>
  <c r="M227" i="9"/>
  <c r="M243" i="9"/>
  <c r="M259" i="9"/>
  <c r="M275" i="9"/>
  <c r="M291" i="9"/>
  <c r="M218" i="9"/>
  <c r="M234" i="9"/>
  <c r="M250" i="9"/>
  <c r="M266" i="9"/>
  <c r="M282" i="9"/>
  <c r="M298" i="9"/>
  <c r="M313" i="9"/>
  <c r="M329" i="9"/>
  <c r="M312" i="9"/>
  <c r="M328" i="9"/>
  <c r="M344" i="9"/>
  <c r="M319" i="9"/>
  <c r="M335" i="9"/>
  <c r="M318" i="9"/>
  <c r="M334" i="9"/>
  <c r="M347" i="9"/>
  <c r="M355" i="9"/>
  <c r="M365" i="9"/>
  <c r="M397" i="9"/>
  <c r="M429" i="9"/>
  <c r="M360" i="9"/>
  <c r="M393" i="9"/>
  <c r="M425" i="9"/>
  <c r="M463" i="9"/>
  <c r="M346" i="9"/>
  <c r="M362" i="9"/>
  <c r="M376" i="9"/>
  <c r="M392" i="9"/>
  <c r="M408" i="9"/>
  <c r="M424" i="9"/>
  <c r="M371" i="9"/>
  <c r="M387" i="9"/>
  <c r="M403" i="9"/>
  <c r="M419" i="9"/>
  <c r="M451" i="9"/>
  <c r="M530" i="9"/>
  <c r="M366" i="9"/>
  <c r="M382" i="9"/>
  <c r="M398" i="9"/>
  <c r="M414" i="9"/>
  <c r="M430" i="9"/>
  <c r="M577" i="9"/>
  <c r="M446" i="9"/>
  <c r="M462" i="9"/>
  <c r="M477" i="9"/>
  <c r="M493" i="9"/>
  <c r="M509" i="9"/>
  <c r="M525" i="9"/>
  <c r="M441" i="9"/>
  <c r="M457" i="9"/>
  <c r="M473" i="9"/>
  <c r="M488" i="9"/>
  <c r="M504" i="9"/>
  <c r="M520" i="9"/>
  <c r="M541" i="9"/>
  <c r="M593" i="9"/>
  <c r="M444" i="9"/>
  <c r="M460" i="9"/>
  <c r="M585" i="9"/>
  <c r="M487" i="9"/>
  <c r="M503" i="9"/>
  <c r="M519" i="9"/>
  <c r="M545" i="9"/>
  <c r="M612" i="9"/>
  <c r="M490" i="9"/>
  <c r="M506" i="9"/>
  <c r="M522" i="9"/>
  <c r="M536" i="9"/>
  <c r="M552" i="9"/>
  <c r="M565" i="9"/>
  <c r="M627" i="9"/>
  <c r="M576" i="9"/>
  <c r="M592" i="9"/>
  <c r="M607" i="9"/>
  <c r="M527" i="9"/>
  <c r="M543" i="9"/>
  <c r="M559" i="9"/>
  <c r="M575" i="9"/>
  <c r="M591" i="9"/>
  <c r="M570" i="9"/>
  <c r="M586" i="9"/>
  <c r="M602" i="9"/>
  <c r="M614" i="9"/>
  <c r="M635" i="9"/>
  <c r="M643" i="9"/>
  <c r="M597" i="9"/>
  <c r="M613" i="9"/>
  <c r="M631" i="9"/>
  <c r="M616" i="9"/>
  <c r="M651" i="9"/>
  <c r="M642" i="9"/>
  <c r="M654" i="9"/>
  <c r="M659" i="9"/>
  <c r="M624" i="9"/>
  <c r="M640" i="9"/>
  <c r="M658" i="9"/>
  <c r="M674" i="9"/>
  <c r="M661" i="9"/>
  <c r="M679" i="9"/>
  <c r="M691" i="9"/>
  <c r="M681" i="9"/>
  <c r="M680" i="9"/>
  <c r="M699" i="9"/>
  <c r="M687" i="9"/>
  <c r="M712" i="9"/>
  <c r="M701" i="9"/>
  <c r="M713" i="9"/>
  <c r="M708" i="9"/>
  <c r="O298" i="9"/>
  <c r="O301" i="9"/>
  <c r="O296" i="9"/>
  <c r="O311" i="9"/>
  <c r="O327" i="9"/>
  <c r="O343" i="9"/>
  <c r="O351" i="9"/>
  <c r="O359" i="9"/>
  <c r="O322" i="9"/>
  <c r="O338" i="9"/>
  <c r="O317" i="9"/>
  <c r="O333" i="9"/>
  <c r="O316" i="9"/>
  <c r="O332" i="9"/>
  <c r="O346" i="9"/>
  <c r="O362" i="9"/>
  <c r="O391" i="9"/>
  <c r="O360" i="9"/>
  <c r="O387" i="9"/>
  <c r="O374" i="9"/>
  <c r="O390" i="9"/>
  <c r="O373" i="9"/>
  <c r="O389" i="9"/>
  <c r="O372" i="9"/>
  <c r="O388" i="9"/>
  <c r="O714" i="9"/>
  <c r="O706" i="9"/>
  <c r="O702" i="9"/>
  <c r="O698" i="9"/>
  <c r="O712" i="9"/>
  <c r="O710" i="9"/>
  <c r="O707" i="9"/>
  <c r="O703" i="9"/>
  <c r="O699" i="9"/>
  <c r="O713" i="9"/>
  <c r="O709" i="9"/>
  <c r="O708" i="9"/>
  <c r="O705" i="9"/>
  <c r="O704" i="9"/>
  <c r="O701" i="9"/>
  <c r="O700" i="9"/>
  <c r="O697" i="9"/>
  <c r="O696" i="9"/>
  <c r="O711" i="9"/>
  <c r="M11" i="9"/>
  <c r="M19" i="9"/>
  <c r="M16" i="9"/>
  <c r="M29" i="9"/>
  <c r="M37" i="9"/>
  <c r="M45" i="9"/>
  <c r="M53" i="9"/>
  <c r="M61" i="9"/>
  <c r="M69" i="9"/>
  <c r="M77" i="9"/>
  <c r="M85" i="9"/>
  <c r="M93" i="9"/>
  <c r="M105" i="9"/>
  <c r="M121" i="9"/>
  <c r="M137" i="9"/>
  <c r="M153" i="9"/>
  <c r="M169" i="9"/>
  <c r="M185" i="9"/>
  <c r="M201" i="9"/>
  <c r="M108" i="9"/>
  <c r="M124" i="9"/>
  <c r="M140" i="9"/>
  <c r="M156" i="9"/>
  <c r="M172" i="9"/>
  <c r="M188" i="9"/>
  <c r="M204" i="9"/>
  <c r="M99" i="9"/>
  <c r="M115" i="9"/>
  <c r="M131" i="9"/>
  <c r="M147" i="9"/>
  <c r="M163" i="9"/>
  <c r="M179" i="9"/>
  <c r="M195" i="9"/>
  <c r="M211" i="9"/>
  <c r="M34" i="9"/>
  <c r="M42" i="9"/>
  <c r="M50" i="9"/>
  <c r="M58" i="9"/>
  <c r="M66" i="9"/>
  <c r="M74" i="9"/>
  <c r="M82" i="9"/>
  <c r="M90" i="9"/>
  <c r="M102" i="9"/>
  <c r="M118" i="9"/>
  <c r="M134" i="9"/>
  <c r="M150" i="9"/>
  <c r="M166" i="9"/>
  <c r="M182" i="9"/>
  <c r="M198" i="9"/>
  <c r="M214" i="9"/>
  <c r="M229" i="9"/>
  <c r="M245" i="9"/>
  <c r="M261" i="9"/>
  <c r="M277" i="9"/>
  <c r="M293" i="9"/>
  <c r="M216" i="9"/>
  <c r="M232" i="9"/>
  <c r="M248" i="9"/>
  <c r="M264" i="9"/>
  <c r="M280" i="9"/>
  <c r="M296" i="9"/>
  <c r="M310" i="9"/>
  <c r="M231" i="9"/>
  <c r="M247" i="9"/>
  <c r="M263" i="9"/>
  <c r="M279" i="9"/>
  <c r="M295" i="9"/>
  <c r="M222" i="9"/>
  <c r="M238" i="9"/>
  <c r="M254" i="9"/>
  <c r="M270" i="9"/>
  <c r="M286" i="9"/>
  <c r="M302" i="9"/>
  <c r="M317" i="9"/>
  <c r="M333" i="9"/>
  <c r="M316" i="9"/>
  <c r="M332" i="9"/>
  <c r="M307" i="9"/>
  <c r="M323" i="9"/>
  <c r="M339" i="9"/>
  <c r="M322" i="9"/>
  <c r="M338" i="9"/>
  <c r="M349" i="9"/>
  <c r="M357" i="9"/>
  <c r="M373" i="9"/>
  <c r="M405" i="9"/>
  <c r="M348" i="9"/>
  <c r="M369" i="9"/>
  <c r="M401" i="9"/>
  <c r="M439" i="9"/>
  <c r="M471" i="9"/>
  <c r="M350" i="9"/>
  <c r="M364" i="9"/>
  <c r="M380" i="9"/>
  <c r="M396" i="9"/>
  <c r="M412" i="9"/>
  <c r="M428" i="9"/>
  <c r="M375" i="9"/>
  <c r="M391" i="9"/>
  <c r="M407" i="9"/>
  <c r="M423" i="9"/>
  <c r="M459" i="9"/>
  <c r="M533" i="9"/>
  <c r="M370" i="9"/>
  <c r="M386" i="9"/>
  <c r="M402" i="9"/>
  <c r="M418" i="9"/>
  <c r="M431" i="9"/>
  <c r="M434" i="9"/>
  <c r="M450" i="9"/>
  <c r="M466" i="9"/>
  <c r="M481" i="9"/>
  <c r="M497" i="9"/>
  <c r="M513" i="9"/>
  <c r="M569" i="9"/>
  <c r="M445" i="9"/>
  <c r="M461" i="9"/>
  <c r="M476" i="9"/>
  <c r="M492" i="9"/>
  <c r="M508" i="9"/>
  <c r="M524" i="9"/>
  <c r="M548" i="9"/>
  <c r="M432" i="9"/>
  <c r="M448" i="9"/>
  <c r="M464" i="9"/>
  <c r="M608" i="9"/>
  <c r="M491" i="9"/>
  <c r="M507" i="9"/>
  <c r="M523" i="9"/>
  <c r="M553" i="9"/>
  <c r="M478" i="9"/>
  <c r="M494" i="9"/>
  <c r="M510" i="9"/>
  <c r="M526" i="9"/>
  <c r="M542" i="9"/>
  <c r="M558" i="9"/>
  <c r="M573" i="9"/>
  <c r="M564" i="9"/>
  <c r="M580" i="9"/>
  <c r="M596" i="9"/>
  <c r="M611" i="9"/>
  <c r="M531" i="9"/>
  <c r="M547" i="9"/>
  <c r="M563" i="9"/>
  <c r="M579" i="9"/>
  <c r="M595" i="9"/>
  <c r="M574" i="9"/>
  <c r="M590" i="9"/>
  <c r="M619" i="9"/>
  <c r="M618" i="9"/>
  <c r="M637" i="9"/>
  <c r="M645" i="9"/>
  <c r="M601" i="9"/>
  <c r="M617" i="9"/>
  <c r="M655" i="9"/>
  <c r="M620" i="9"/>
  <c r="M663" i="9"/>
  <c r="M646" i="9"/>
  <c r="M660" i="9"/>
  <c r="M671" i="9"/>
  <c r="M628" i="9"/>
  <c r="M644" i="9"/>
  <c r="M664" i="9"/>
  <c r="M710" i="9"/>
  <c r="M665" i="9"/>
  <c r="M682" i="9"/>
  <c r="M668" i="9"/>
  <c r="M685" i="9"/>
  <c r="M684" i="9"/>
  <c r="M703" i="9"/>
  <c r="M698" i="9"/>
  <c r="M714" i="9"/>
  <c r="M705" i="9"/>
  <c r="M696" i="9"/>
  <c r="O592" i="9"/>
  <c r="O588" i="9"/>
  <c r="O584" i="9"/>
  <c r="O580" i="9"/>
  <c r="O576" i="9"/>
  <c r="O572" i="9"/>
  <c r="O568" i="9"/>
  <c r="O593" i="9"/>
  <c r="O589" i="9"/>
  <c r="O585" i="9"/>
  <c r="O581" i="9"/>
  <c r="O577" i="9"/>
  <c r="O573" i="9"/>
  <c r="O569" i="9"/>
  <c r="O565" i="9"/>
  <c r="O561" i="9"/>
  <c r="O557" i="9"/>
  <c r="O553" i="9"/>
  <c r="O549" i="9"/>
  <c r="O545" i="9"/>
  <c r="O541" i="9"/>
  <c r="O537" i="9"/>
  <c r="O533" i="9"/>
  <c r="O529" i="9"/>
  <c r="O525" i="9"/>
  <c r="O594" i="9"/>
  <c r="O590" i="9"/>
  <c r="O586" i="9"/>
  <c r="O582" i="9"/>
  <c r="O578" i="9"/>
  <c r="O574" i="9"/>
  <c r="O570" i="9"/>
  <c r="O566" i="9"/>
  <c r="O562" i="9"/>
  <c r="O554" i="9"/>
  <c r="O546" i="9"/>
  <c r="O538" i="9"/>
  <c r="O530" i="9"/>
  <c r="O520" i="9"/>
  <c r="O516" i="9"/>
  <c r="O512" i="9"/>
  <c r="O508" i="9"/>
  <c r="O504" i="9"/>
  <c r="O500" i="9"/>
  <c r="O496" i="9"/>
  <c r="O595" i="9"/>
  <c r="O587" i="9"/>
  <c r="O579" i="9"/>
  <c r="O571" i="9"/>
  <c r="O556" i="9"/>
  <c r="O555" i="9"/>
  <c r="O548" i="9"/>
  <c r="O547" i="9"/>
  <c r="O540" i="9"/>
  <c r="O539" i="9"/>
  <c r="O532" i="9"/>
  <c r="O531" i="9"/>
  <c r="O524" i="9"/>
  <c r="O521" i="9"/>
  <c r="O517" i="9"/>
  <c r="O513" i="9"/>
  <c r="O509" i="9"/>
  <c r="O505" i="9"/>
  <c r="O501" i="9"/>
  <c r="O497" i="9"/>
  <c r="O567" i="9"/>
  <c r="O550" i="9"/>
  <c r="O534" i="9"/>
  <c r="O575" i="9"/>
  <c r="O559" i="9"/>
  <c r="O552" i="9"/>
  <c r="O543" i="9"/>
  <c r="O536" i="9"/>
  <c r="O527" i="9"/>
  <c r="O523" i="9"/>
  <c r="O522" i="9"/>
  <c r="O519" i="9"/>
  <c r="O518" i="9"/>
  <c r="O515" i="9"/>
  <c r="O514" i="9"/>
  <c r="O511" i="9"/>
  <c r="O510" i="9"/>
  <c r="O507" i="9"/>
  <c r="O506" i="9"/>
  <c r="O503" i="9"/>
  <c r="O502" i="9"/>
  <c r="O499" i="9"/>
  <c r="O498" i="9"/>
  <c r="O583" i="9"/>
  <c r="O558" i="9"/>
  <c r="O542" i="9"/>
  <c r="O526" i="9"/>
  <c r="O560" i="9"/>
  <c r="O544" i="9"/>
  <c r="O528" i="9"/>
  <c r="O591" i="9"/>
  <c r="O563" i="9"/>
  <c r="O551" i="9"/>
  <c r="O535" i="9"/>
  <c r="O564" i="9"/>
  <c r="O302" i="9"/>
  <c r="O305" i="9"/>
  <c r="O300" i="9"/>
  <c r="O315" i="9"/>
  <c r="O331" i="9"/>
  <c r="O345" i="9"/>
  <c r="O353" i="9"/>
  <c r="O361" i="9"/>
  <c r="O326" i="9"/>
  <c r="O342" i="9"/>
  <c r="O321" i="9"/>
  <c r="O337" i="9"/>
  <c r="O320" i="9"/>
  <c r="O336" i="9"/>
  <c r="O350" i="9"/>
  <c r="O367" i="9"/>
  <c r="O348" i="9"/>
  <c r="O363" i="9"/>
  <c r="O395" i="9"/>
  <c r="O378" i="9"/>
  <c r="O394" i="9"/>
  <c r="O377" i="9"/>
  <c r="O393" i="9"/>
  <c r="O376" i="9"/>
  <c r="O392" i="9"/>
  <c r="M13" i="9"/>
  <c r="M21" i="9"/>
  <c r="M28" i="9"/>
  <c r="M23" i="9"/>
  <c r="M10" i="9"/>
  <c r="M18" i="9"/>
  <c r="M26" i="9"/>
  <c r="M109" i="9"/>
  <c r="M125" i="9"/>
  <c r="M141" i="9"/>
  <c r="M157" i="9"/>
  <c r="M173" i="9"/>
  <c r="M189" i="9"/>
  <c r="M205" i="9"/>
  <c r="M32" i="9"/>
  <c r="M40" i="9"/>
  <c r="M48" i="9"/>
  <c r="M56" i="9"/>
  <c r="M64" i="9"/>
  <c r="M72" i="9"/>
  <c r="M80" i="9"/>
  <c r="M88" i="9"/>
  <c r="M96" i="9"/>
  <c r="M112" i="9"/>
  <c r="M128" i="9"/>
  <c r="M144" i="9"/>
  <c r="M160" i="9"/>
  <c r="M176" i="9"/>
  <c r="M192" i="9"/>
  <c r="M208" i="9"/>
  <c r="M35" i="9"/>
  <c r="M43" i="9"/>
  <c r="M51" i="9"/>
  <c r="M59" i="9"/>
  <c r="M67" i="9"/>
  <c r="M75" i="9"/>
  <c r="M83" i="9"/>
  <c r="M91" i="9"/>
  <c r="M103" i="9"/>
  <c r="M119" i="9"/>
  <c r="M135" i="9"/>
  <c r="M151" i="9"/>
  <c r="M167" i="9"/>
  <c r="M183" i="9"/>
  <c r="M199" i="9"/>
  <c r="M215" i="9"/>
  <c r="M106" i="9"/>
  <c r="M122" i="9"/>
  <c r="M138" i="9"/>
  <c r="M154" i="9"/>
  <c r="M170" i="9"/>
  <c r="M186" i="9"/>
  <c r="M202" i="9"/>
  <c r="M217" i="9"/>
  <c r="M233" i="9"/>
  <c r="M249" i="9"/>
  <c r="M265" i="9"/>
  <c r="M281" i="9"/>
  <c r="M297" i="9"/>
  <c r="M220" i="9"/>
  <c r="M236" i="9"/>
  <c r="M252" i="9"/>
  <c r="M268" i="9"/>
  <c r="M284" i="9"/>
  <c r="M300" i="9"/>
  <c r="M219" i="9"/>
  <c r="M235" i="9"/>
  <c r="M251" i="9"/>
  <c r="M267" i="9"/>
  <c r="M283" i="9"/>
  <c r="M299" i="9"/>
  <c r="M226" i="9"/>
  <c r="M242" i="9"/>
  <c r="M258" i="9"/>
  <c r="M274" i="9"/>
  <c r="M290" i="9"/>
  <c r="M306" i="9"/>
  <c r="M321" i="9"/>
  <c r="M337" i="9"/>
  <c r="M320" i="9"/>
  <c r="M336" i="9"/>
  <c r="M311" i="9"/>
  <c r="M327" i="9"/>
  <c r="M343" i="9"/>
  <c r="M326" i="9"/>
  <c r="M342" i="9"/>
  <c r="M351" i="9"/>
  <c r="M359" i="9"/>
  <c r="M381" i="9"/>
  <c r="M413" i="9"/>
  <c r="M352" i="9"/>
  <c r="M377" i="9"/>
  <c r="M409" i="9"/>
  <c r="M447" i="9"/>
  <c r="M540" i="9"/>
  <c r="M354" i="9"/>
  <c r="M368" i="9"/>
  <c r="M384" i="9"/>
  <c r="M400" i="9"/>
  <c r="M416" i="9"/>
  <c r="M363" i="9"/>
  <c r="M379" i="9"/>
  <c r="M395" i="9"/>
  <c r="M411" i="9"/>
  <c r="M427" i="9"/>
  <c r="M467" i="9"/>
  <c r="M546" i="9"/>
  <c r="M374" i="9"/>
  <c r="M390" i="9"/>
  <c r="M406" i="9"/>
  <c r="M422" i="9"/>
  <c r="M433" i="9"/>
  <c r="M438" i="9"/>
  <c r="M454" i="9"/>
  <c r="M470" i="9"/>
  <c r="M485" i="9"/>
  <c r="M501" i="9"/>
  <c r="M517" i="9"/>
  <c r="M629" i="9"/>
  <c r="M449" i="9"/>
  <c r="M465" i="9"/>
  <c r="M480" i="9"/>
  <c r="M496" i="9"/>
  <c r="M512" i="9"/>
  <c r="M532" i="9"/>
  <c r="M554" i="9"/>
  <c r="M436" i="9"/>
  <c r="M452" i="9"/>
  <c r="M468" i="9"/>
  <c r="M479" i="9"/>
  <c r="M495" i="9"/>
  <c r="M511" i="9"/>
  <c r="M529" i="9"/>
  <c r="M561" i="9"/>
  <c r="M482" i="9"/>
  <c r="M498" i="9"/>
  <c r="M514" i="9"/>
  <c r="M528" i="9"/>
  <c r="M544" i="9"/>
  <c r="M560" i="9"/>
  <c r="M581" i="9"/>
  <c r="M568" i="9"/>
  <c r="M584" i="9"/>
  <c r="M598" i="9"/>
  <c r="M615" i="9"/>
  <c r="M535" i="9"/>
  <c r="M551" i="9"/>
  <c r="M567" i="9"/>
  <c r="M583" i="9"/>
  <c r="M603" i="9"/>
  <c r="M578" i="9"/>
  <c r="M594" i="9"/>
  <c r="M606" i="9"/>
  <c r="M626" i="9"/>
  <c r="M639" i="9"/>
  <c r="M647" i="9"/>
  <c r="M605" i="9"/>
  <c r="M623" i="9"/>
  <c r="M667" i="9"/>
  <c r="M622" i="9"/>
  <c r="M634" i="9"/>
  <c r="M650" i="9"/>
  <c r="M662" i="9"/>
  <c r="M677" i="9"/>
  <c r="M632" i="9"/>
  <c r="M648" i="9"/>
  <c r="M666" i="9"/>
  <c r="M653" i="9"/>
  <c r="M669" i="9"/>
  <c r="M686" i="9"/>
  <c r="M672" i="9"/>
  <c r="M689" i="9"/>
  <c r="M688" i="9"/>
  <c r="M707" i="9"/>
  <c r="M702" i="9"/>
  <c r="M693" i="9"/>
  <c r="M709" i="9"/>
  <c r="M700" i="9"/>
  <c r="O492" i="9"/>
  <c r="O488" i="9"/>
  <c r="O484" i="9"/>
  <c r="O480" i="9"/>
  <c r="O476" i="9"/>
  <c r="O493" i="9"/>
  <c r="O489" i="9"/>
  <c r="O485" i="9"/>
  <c r="O481" i="9"/>
  <c r="O477" i="9"/>
  <c r="O474" i="9"/>
  <c r="O470" i="9"/>
  <c r="O466" i="9"/>
  <c r="O462" i="9"/>
  <c r="O458" i="9"/>
  <c r="O454" i="9"/>
  <c r="O450" i="9"/>
  <c r="O446" i="9"/>
  <c r="O442" i="9"/>
  <c r="O438" i="9"/>
  <c r="O434" i="9"/>
  <c r="O495" i="9"/>
  <c r="O494" i="9"/>
  <c r="O491" i="9"/>
  <c r="O490" i="9"/>
  <c r="O487" i="9"/>
  <c r="O486" i="9"/>
  <c r="O483" i="9"/>
  <c r="O482" i="9"/>
  <c r="O479" i="9"/>
  <c r="O478" i="9"/>
  <c r="O475" i="9"/>
  <c r="O471" i="9"/>
  <c r="O467" i="9"/>
  <c r="O463" i="9"/>
  <c r="O459" i="9"/>
  <c r="O455" i="9"/>
  <c r="O451" i="9"/>
  <c r="O447" i="9"/>
  <c r="O443" i="9"/>
  <c r="O439" i="9"/>
  <c r="O472" i="9"/>
  <c r="O468" i="9"/>
  <c r="O464" i="9"/>
  <c r="O460" i="9"/>
  <c r="O456" i="9"/>
  <c r="O452" i="9"/>
  <c r="O448" i="9"/>
  <c r="O444" i="9"/>
  <c r="O440" i="9"/>
  <c r="O436" i="9"/>
  <c r="O432" i="9"/>
  <c r="O469" i="9"/>
  <c r="O461" i="9"/>
  <c r="O453" i="9"/>
  <c r="O445" i="9"/>
  <c r="O437" i="9"/>
  <c r="O428" i="9"/>
  <c r="O424" i="9"/>
  <c r="O420" i="9"/>
  <c r="O416" i="9"/>
  <c r="O412" i="9"/>
  <c r="O408" i="9"/>
  <c r="O404" i="9"/>
  <c r="O400" i="9"/>
  <c r="O396" i="9"/>
  <c r="O429" i="9"/>
  <c r="O425" i="9"/>
  <c r="O421" i="9"/>
  <c r="O417" i="9"/>
  <c r="O413" i="9"/>
  <c r="O409" i="9"/>
  <c r="O405" i="9"/>
  <c r="O401" i="9"/>
  <c r="O397" i="9"/>
  <c r="O473" i="9"/>
  <c r="O465" i="9"/>
  <c r="O457" i="9"/>
  <c r="O449" i="9"/>
  <c r="O441" i="9"/>
  <c r="O430" i="9"/>
  <c r="O426" i="9"/>
  <c r="O422" i="9"/>
  <c r="O418" i="9"/>
  <c r="O414" i="9"/>
  <c r="O410" i="9"/>
  <c r="O406" i="9"/>
  <c r="O402" i="9"/>
  <c r="O398" i="9"/>
  <c r="O427" i="9"/>
  <c r="O419" i="9"/>
  <c r="O411" i="9"/>
  <c r="O403" i="9"/>
  <c r="O435" i="9"/>
  <c r="O431" i="9"/>
  <c r="O423" i="9"/>
  <c r="O415" i="9"/>
  <c r="O407" i="9"/>
  <c r="O399" i="9"/>
  <c r="O433" i="9"/>
  <c r="O299" i="9"/>
  <c r="O306" i="9"/>
  <c r="O308" i="9"/>
  <c r="O304" i="9"/>
  <c r="O319" i="9"/>
  <c r="O335" i="9"/>
  <c r="O347" i="9"/>
  <c r="O355" i="9"/>
  <c r="O314" i="9"/>
  <c r="O330" i="9"/>
  <c r="O309" i="9"/>
  <c r="O325" i="9"/>
  <c r="O341" i="9"/>
  <c r="O324" i="9"/>
  <c r="O340" i="9"/>
  <c r="O354" i="9"/>
  <c r="O375" i="9"/>
  <c r="O352" i="9"/>
  <c r="O371" i="9"/>
  <c r="O366" i="9"/>
  <c r="O382" i="9"/>
  <c r="O365" i="9"/>
  <c r="O381" i="9"/>
  <c r="O364" i="9"/>
  <c r="O380" i="9"/>
  <c r="M15" i="9"/>
  <c r="M12" i="9"/>
  <c r="M20" i="9"/>
  <c r="M25" i="9"/>
  <c r="M33" i="9"/>
  <c r="M41" i="9"/>
  <c r="M49" i="9"/>
  <c r="M57" i="9"/>
  <c r="M65" i="9"/>
  <c r="M73" i="9"/>
  <c r="M81" i="9"/>
  <c r="M89" i="9"/>
  <c r="M97" i="9"/>
  <c r="M113" i="9"/>
  <c r="M129" i="9"/>
  <c r="M145" i="9"/>
  <c r="M161" i="9"/>
  <c r="M177" i="9"/>
  <c r="M193" i="9"/>
  <c r="M209" i="9"/>
  <c r="M100" i="9"/>
  <c r="M116" i="9"/>
  <c r="M132" i="9"/>
  <c r="M148" i="9"/>
  <c r="M164" i="9"/>
  <c r="M180" i="9"/>
  <c r="M196" i="9"/>
  <c r="M212" i="9"/>
  <c r="M107" i="9"/>
  <c r="M123" i="9"/>
  <c r="M139" i="9"/>
  <c r="M155" i="9"/>
  <c r="M171" i="9"/>
  <c r="M187" i="9"/>
  <c r="M203" i="9"/>
  <c r="M30" i="9"/>
  <c r="M38" i="9"/>
  <c r="M46" i="9"/>
  <c r="M54" i="9"/>
  <c r="M62" i="9"/>
  <c r="M70" i="9"/>
  <c r="M78" i="9"/>
  <c r="M86" i="9"/>
  <c r="M94" i="9"/>
  <c r="M110" i="9"/>
  <c r="M126" i="9"/>
  <c r="M142" i="9"/>
  <c r="M158" i="9"/>
  <c r="M174" i="9"/>
  <c r="M190" i="9"/>
  <c r="M206" i="9"/>
  <c r="M221" i="9"/>
  <c r="M237" i="9"/>
  <c r="M253" i="9"/>
  <c r="M269" i="9"/>
  <c r="M285" i="9"/>
  <c r="M301" i="9"/>
  <c r="M224" i="9"/>
  <c r="M240" i="9"/>
  <c r="M256" i="9"/>
  <c r="M272" i="9"/>
  <c r="M288" i="9"/>
  <c r="M304" i="9"/>
  <c r="M223" i="9"/>
  <c r="M239" i="9"/>
  <c r="M255" i="9"/>
  <c r="M271" i="9"/>
  <c r="M287" i="9"/>
  <c r="M303" i="9"/>
  <c r="M230" i="9"/>
  <c r="M246" i="9"/>
  <c r="M262" i="9"/>
  <c r="M278" i="9"/>
  <c r="M294" i="9"/>
  <c r="M309" i="9"/>
  <c r="M325" i="9"/>
  <c r="M341" i="9"/>
  <c r="M324" i="9"/>
  <c r="M340" i="9"/>
  <c r="M315" i="9"/>
  <c r="M331" i="9"/>
  <c r="M314" i="9"/>
  <c r="M330" i="9"/>
  <c r="M345" i="9"/>
  <c r="M353" i="9"/>
  <c r="M361" i="9"/>
  <c r="M389" i="9"/>
  <c r="M421" i="9"/>
  <c r="M356" i="9"/>
  <c r="M385" i="9"/>
  <c r="M417" i="9"/>
  <c r="M455" i="9"/>
  <c r="M556" i="9"/>
  <c r="M358" i="9"/>
  <c r="M372" i="9"/>
  <c r="M388" i="9"/>
  <c r="M404" i="9"/>
  <c r="M420" i="9"/>
  <c r="M367" i="9"/>
  <c r="M383" i="9"/>
  <c r="M399" i="9"/>
  <c r="M415" i="9"/>
  <c r="M443" i="9"/>
  <c r="M475" i="9"/>
  <c r="M549" i="9"/>
  <c r="M378" i="9"/>
  <c r="M394" i="9"/>
  <c r="M410" i="9"/>
  <c r="M426" i="9"/>
  <c r="M435" i="9"/>
  <c r="M442" i="9"/>
  <c r="M458" i="9"/>
  <c r="M474" i="9"/>
  <c r="M489" i="9"/>
  <c r="M505" i="9"/>
  <c r="M521" i="9"/>
  <c r="M437" i="9"/>
  <c r="M453" i="9"/>
  <c r="M469" i="9"/>
  <c r="M484" i="9"/>
  <c r="M500" i="9"/>
  <c r="M516" i="9"/>
  <c r="M538" i="9"/>
  <c r="M557" i="9"/>
  <c r="M440" i="9"/>
  <c r="M456" i="9"/>
  <c r="M472" i="9"/>
  <c r="M483" i="9"/>
  <c r="M499" i="9"/>
  <c r="M515" i="9"/>
  <c r="M537" i="9"/>
  <c r="M599" i="9"/>
  <c r="M486" i="9"/>
  <c r="M502" i="9"/>
  <c r="M518" i="9"/>
  <c r="M534" i="9"/>
  <c r="M550" i="9"/>
  <c r="M562" i="9"/>
  <c r="M589" i="9"/>
  <c r="M572" i="9"/>
  <c r="M588" i="9"/>
  <c r="M604" i="9"/>
  <c r="M621" i="9"/>
  <c r="M539" i="9"/>
  <c r="M555" i="9"/>
  <c r="M571" i="9"/>
  <c r="M587" i="9"/>
  <c r="M566" i="9"/>
  <c r="M582" i="9"/>
  <c r="M600" i="9"/>
  <c r="M610" i="9"/>
  <c r="M633" i="9"/>
  <c r="M641" i="9"/>
  <c r="M649" i="9"/>
  <c r="M609" i="9"/>
  <c r="M625" i="9"/>
  <c r="M675" i="9"/>
  <c r="M630" i="9"/>
  <c r="M638" i="9"/>
  <c r="M652" i="9"/>
  <c r="M694" i="9"/>
  <c r="M692" i="9"/>
  <c r="M636" i="9"/>
  <c r="M656" i="9"/>
  <c r="M670" i="9"/>
  <c r="M657" i="9"/>
  <c r="M673" i="9"/>
  <c r="M690" i="9"/>
  <c r="M678" i="9"/>
  <c r="M676" i="9"/>
  <c r="M695" i="9"/>
  <c r="M683" i="9"/>
  <c r="M706" i="9"/>
  <c r="M697" i="9"/>
  <c r="M711" i="9"/>
  <c r="O695" i="9"/>
  <c r="O691" i="9"/>
  <c r="O689" i="9"/>
  <c r="O685" i="9"/>
  <c r="O681" i="9"/>
  <c r="O692" i="9"/>
  <c r="O690" i="9"/>
  <c r="O686" i="9"/>
  <c r="O682" i="9"/>
  <c r="O678" i="9"/>
  <c r="O693" i="9"/>
  <c r="O688" i="9"/>
  <c r="O687" i="9"/>
  <c r="O684" i="9"/>
  <c r="O683" i="9"/>
  <c r="O680" i="9"/>
  <c r="O674" i="9"/>
  <c r="O670" i="9"/>
  <c r="O666" i="9"/>
  <c r="O675" i="9"/>
  <c r="O671" i="9"/>
  <c r="O667" i="9"/>
  <c r="O663" i="9"/>
  <c r="O659" i="9"/>
  <c r="O655" i="9"/>
  <c r="O651" i="9"/>
  <c r="O694" i="9"/>
  <c r="O677" i="9"/>
  <c r="O676" i="9"/>
  <c r="O672" i="9"/>
  <c r="O668" i="9"/>
  <c r="O679" i="9"/>
  <c r="O673" i="9"/>
  <c r="O660" i="9"/>
  <c r="O652" i="9"/>
  <c r="O650" i="9"/>
  <c r="O646" i="9"/>
  <c r="O642" i="9"/>
  <c r="O638" i="9"/>
  <c r="O634" i="9"/>
  <c r="O630" i="9"/>
  <c r="O626" i="9"/>
  <c r="O622" i="9"/>
  <c r="O662" i="9"/>
  <c r="O661" i="9"/>
  <c r="O654" i="9"/>
  <c r="O653" i="9"/>
  <c r="O669" i="9"/>
  <c r="O664" i="9"/>
  <c r="O656" i="9"/>
  <c r="O648" i="9"/>
  <c r="O644" i="9"/>
  <c r="O640" i="9"/>
  <c r="O636" i="9"/>
  <c r="O632" i="9"/>
  <c r="O625" i="9"/>
  <c r="O624" i="9"/>
  <c r="O618" i="9"/>
  <c r="O614" i="9"/>
  <c r="O649" i="9"/>
  <c r="O647" i="9"/>
  <c r="O645" i="9"/>
  <c r="O643" i="9"/>
  <c r="O641" i="9"/>
  <c r="O639" i="9"/>
  <c r="O637" i="9"/>
  <c r="O635" i="9"/>
  <c r="O633" i="9"/>
  <c r="O627" i="9"/>
  <c r="O619" i="9"/>
  <c r="O615" i="9"/>
  <c r="O611" i="9"/>
  <c r="O607" i="9"/>
  <c r="O603" i="9"/>
  <c r="O599" i="9"/>
  <c r="O665" i="9"/>
  <c r="O658" i="9"/>
  <c r="O629" i="9"/>
  <c r="O628" i="9"/>
  <c r="O621" i="9"/>
  <c r="O620" i="9"/>
  <c r="O616" i="9"/>
  <c r="O612" i="9"/>
  <c r="O608" i="9"/>
  <c r="O623" i="9"/>
  <c r="O604" i="9"/>
  <c r="O596" i="9"/>
  <c r="O657" i="9"/>
  <c r="O631" i="9"/>
  <c r="O617" i="9"/>
  <c r="O605" i="9"/>
  <c r="O598" i="9"/>
  <c r="O597" i="9"/>
  <c r="O610" i="9"/>
  <c r="O609" i="9"/>
  <c r="O606" i="9"/>
  <c r="O600" i="9"/>
  <c r="O602" i="9"/>
  <c r="O601" i="9"/>
  <c r="O613" i="9"/>
  <c r="O303" i="9"/>
  <c r="O297" i="9"/>
  <c r="O310" i="9"/>
  <c r="O307" i="9"/>
  <c r="O323" i="9"/>
  <c r="O339" i="9"/>
  <c r="O349" i="9"/>
  <c r="O357" i="9"/>
  <c r="O318" i="9"/>
  <c r="O334" i="9"/>
  <c r="O313" i="9"/>
  <c r="O329" i="9"/>
  <c r="O312" i="9"/>
  <c r="O328" i="9"/>
  <c r="O344" i="9"/>
  <c r="O358" i="9"/>
  <c r="O383" i="9"/>
  <c r="O356" i="9"/>
  <c r="O379" i="9"/>
  <c r="O370" i="9"/>
  <c r="O386" i="9"/>
  <c r="O369" i="9"/>
  <c r="O385" i="9"/>
  <c r="O368" i="9"/>
  <c r="AC158" i="11" l="1"/>
  <c r="AC516" i="11"/>
  <c r="AC457" i="11"/>
  <c r="Y379" i="1"/>
  <c r="Z374" i="11"/>
  <c r="AB374" i="11" s="1"/>
  <c r="AC554" i="11"/>
  <c r="C648" i="11"/>
  <c r="Y653" i="1" s="1"/>
  <c r="Z647" i="11"/>
  <c r="AB647" i="11" s="1"/>
  <c r="C162" i="11"/>
  <c r="Z162" i="11" s="1"/>
  <c r="AB162" i="11" s="1"/>
  <c r="Y166" i="1"/>
  <c r="C520" i="11"/>
  <c r="Z520" i="11" s="1"/>
  <c r="AB520" i="11" s="1"/>
  <c r="Y524" i="1"/>
  <c r="C558" i="11"/>
  <c r="Z558" i="11" s="1"/>
  <c r="AB558" i="11" s="1"/>
  <c r="Y562" i="1"/>
  <c r="C461" i="11"/>
  <c r="Z461" i="11" s="1"/>
  <c r="AB461" i="11" s="1"/>
  <c r="Y465" i="1"/>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C458" i="11" l="1"/>
  <c r="AC644" i="11"/>
  <c r="AC159" i="11"/>
  <c r="C649" i="11"/>
  <c r="Z648" i="11"/>
  <c r="AB648" i="11" s="1"/>
  <c r="AC377" i="11"/>
  <c r="AC371" i="11"/>
  <c r="AC372" i="11"/>
  <c r="AC376" i="11"/>
  <c r="AC373" i="11"/>
  <c r="AC375" i="11"/>
  <c r="AC374" i="11"/>
  <c r="AC555" i="11"/>
  <c r="AC517" i="11"/>
  <c r="C462" i="11"/>
  <c r="Z462" i="11" s="1"/>
  <c r="AB462" i="11" s="1"/>
  <c r="Y466" i="1"/>
  <c r="C521" i="11"/>
  <c r="Z521" i="11" s="1"/>
  <c r="AB521" i="11" s="1"/>
  <c r="AC518" i="11" s="1"/>
  <c r="Y525" i="1"/>
  <c r="C559" i="11"/>
  <c r="Z559" i="11" s="1"/>
  <c r="AB559" i="11" s="1"/>
  <c r="Y563" i="1"/>
  <c r="C163" i="11"/>
  <c r="Z163" i="11" s="1"/>
  <c r="AB163" i="11" s="1"/>
  <c r="Y167"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24" i="1"/>
  <c r="AC556" i="11" l="1"/>
  <c r="AC645" i="11"/>
  <c r="C650" i="11"/>
  <c r="Y655" i="1" s="1"/>
  <c r="Z649" i="11"/>
  <c r="AB649" i="11" s="1"/>
  <c r="AC160" i="11"/>
  <c r="AC459" i="11"/>
  <c r="Y654" i="1"/>
  <c r="C560" i="11"/>
  <c r="Z560" i="11" s="1"/>
  <c r="AB560" i="11" s="1"/>
  <c r="Y564" i="1"/>
  <c r="C463" i="11"/>
  <c r="Z463" i="11" s="1"/>
  <c r="AB463" i="11" s="1"/>
  <c r="Y467" i="1"/>
  <c r="C164" i="11"/>
  <c r="Z164" i="11" s="1"/>
  <c r="AB164" i="11" s="1"/>
  <c r="Y168" i="1"/>
  <c r="C522" i="11"/>
  <c r="Z522" i="11" s="1"/>
  <c r="AB522" i="11" s="1"/>
  <c r="AC519" i="11" s="1"/>
  <c r="Y526" i="1"/>
  <c r="AC161" i="11" l="1"/>
  <c r="AC460" i="11"/>
  <c r="C651" i="11"/>
  <c r="Y656" i="1" s="1"/>
  <c r="Z650" i="11"/>
  <c r="AB650" i="11" s="1"/>
  <c r="AC557" i="11"/>
  <c r="AC646" i="11"/>
  <c r="AC647" i="11"/>
  <c r="C523" i="11"/>
  <c r="Z523" i="11" s="1"/>
  <c r="AB523" i="11" s="1"/>
  <c r="Y527" i="1"/>
  <c r="C464" i="11"/>
  <c r="Y468" i="1"/>
  <c r="C165" i="11"/>
  <c r="Z165" i="11" s="1"/>
  <c r="AB165" i="11" s="1"/>
  <c r="Y169" i="1"/>
  <c r="C561" i="11"/>
  <c r="Z561" i="11" s="1"/>
  <c r="AB561" i="11" s="1"/>
  <c r="AC558" i="11" s="1"/>
  <c r="Y565" i="1"/>
  <c r="AC520" i="11" l="1"/>
  <c r="AC162" i="11"/>
  <c r="Y469" i="1"/>
  <c r="Z464" i="11"/>
  <c r="AB464" i="11" s="1"/>
  <c r="C652" i="11"/>
  <c r="Y657" i="1" s="1"/>
  <c r="Z651" i="11"/>
  <c r="AB651" i="11" s="1"/>
  <c r="C562" i="11"/>
  <c r="Z562" i="11" s="1"/>
  <c r="AB562" i="11" s="1"/>
  <c r="Y566" i="1"/>
  <c r="C524" i="11"/>
  <c r="Z524" i="11" s="1"/>
  <c r="AB524" i="11" s="1"/>
  <c r="Y528" i="1"/>
  <c r="C166" i="11"/>
  <c r="Z166" i="11" s="1"/>
  <c r="AB166" i="11" s="1"/>
  <c r="Y170" i="1"/>
  <c r="AC163" i="11" l="1"/>
  <c r="C653" i="11"/>
  <c r="Y658" i="1" s="1"/>
  <c r="Z652" i="11"/>
  <c r="AB652" i="11" s="1"/>
  <c r="AC559" i="11"/>
  <c r="AC467" i="11"/>
  <c r="AC461" i="11"/>
  <c r="AC462" i="11"/>
  <c r="AC464" i="11"/>
  <c r="AC465" i="11"/>
  <c r="AC463" i="11"/>
  <c r="AC466" i="11"/>
  <c r="AC648" i="11"/>
  <c r="AC649" i="11"/>
  <c r="AC521" i="11"/>
  <c r="C167" i="11"/>
  <c r="Z167" i="11" s="1"/>
  <c r="AB167" i="11" s="1"/>
  <c r="Y171" i="1"/>
  <c r="C525" i="11"/>
  <c r="Z525" i="11" s="1"/>
  <c r="AB525" i="11" s="1"/>
  <c r="Y529" i="1"/>
  <c r="C563" i="11"/>
  <c r="Z563" i="11" s="1"/>
  <c r="AB563" i="11" s="1"/>
  <c r="Y567" i="1"/>
  <c r="C654" i="11" l="1"/>
  <c r="Z653" i="11"/>
  <c r="AB653" i="11" s="1"/>
  <c r="AC560" i="11"/>
  <c r="AC522" i="11"/>
  <c r="AC164" i="11"/>
  <c r="C564" i="11"/>
  <c r="Z564" i="11" s="1"/>
  <c r="AB564" i="11" s="1"/>
  <c r="Y568" i="1"/>
  <c r="C168" i="11"/>
  <c r="Z168" i="11" s="1"/>
  <c r="AB168" i="11" s="1"/>
  <c r="Y172" i="1"/>
  <c r="C526" i="11"/>
  <c r="Z526" i="11" s="1"/>
  <c r="AB526" i="11" s="1"/>
  <c r="Y530" i="1"/>
  <c r="AC523" i="11" l="1"/>
  <c r="C655" i="11"/>
  <c r="Z654" i="11"/>
  <c r="AB654" i="11" s="1"/>
  <c r="AC561" i="11"/>
  <c r="AC165" i="11"/>
  <c r="AC166" i="11"/>
  <c r="Y659" i="1"/>
  <c r="AC650" i="11"/>
  <c r="C527" i="11"/>
  <c r="Z527" i="11" s="1"/>
  <c r="AB527" i="11" s="1"/>
  <c r="Y531" i="1"/>
  <c r="C169" i="11"/>
  <c r="Z169" i="11" s="1"/>
  <c r="AB169" i="11" s="1"/>
  <c r="Y173" i="1"/>
  <c r="C565" i="11"/>
  <c r="Z565" i="11" s="1"/>
  <c r="AB565" i="11" s="1"/>
  <c r="Y569" i="1"/>
  <c r="C656" i="11" l="1"/>
  <c r="Z655" i="11"/>
  <c r="AB655" i="11" s="1"/>
  <c r="AC652" i="11" s="1"/>
  <c r="Y660" i="1"/>
  <c r="AC651" i="11"/>
  <c r="AC562" i="11"/>
  <c r="AC524" i="11"/>
  <c r="C566" i="11"/>
  <c r="Z566" i="11" s="1"/>
  <c r="AB566" i="11" s="1"/>
  <c r="Y570" i="1"/>
  <c r="C170" i="11"/>
  <c r="Z170" i="11" s="1"/>
  <c r="AB170" i="11" s="1"/>
  <c r="Y174" i="1"/>
  <c r="Y661" i="1"/>
  <c r="C528" i="11"/>
  <c r="Z528" i="11" s="1"/>
  <c r="AB528" i="11" s="1"/>
  <c r="Y532" i="1"/>
  <c r="AC525" i="11" l="1"/>
  <c r="AC563" i="11"/>
  <c r="AC167" i="11"/>
  <c r="C657" i="11"/>
  <c r="Y662" i="1" s="1"/>
  <c r="Z656" i="11"/>
  <c r="AB656" i="11" s="1"/>
  <c r="C529" i="11"/>
  <c r="Z529" i="11" s="1"/>
  <c r="AB529" i="11" s="1"/>
  <c r="AC526" i="11" s="1"/>
  <c r="Y533" i="1"/>
  <c r="C171" i="11"/>
  <c r="Z171" i="11" s="1"/>
  <c r="AB171" i="11" s="1"/>
  <c r="Y175" i="1"/>
  <c r="C567" i="11"/>
  <c r="Z567" i="11" s="1"/>
  <c r="AB567" i="11" s="1"/>
  <c r="Y571" i="1"/>
  <c r="AC564" i="11" l="1"/>
  <c r="AC168" i="11"/>
  <c r="C658" i="11"/>
  <c r="Z657" i="11"/>
  <c r="AB657" i="11" s="1"/>
  <c r="AC653" i="11"/>
  <c r="C568" i="11"/>
  <c r="Z568" i="11" s="1"/>
  <c r="AB568" i="11" s="1"/>
  <c r="Y572" i="1"/>
  <c r="C172" i="11"/>
  <c r="Y176" i="1"/>
  <c r="C530" i="11"/>
  <c r="Z530" i="11" s="1"/>
  <c r="AB530" i="11" s="1"/>
  <c r="Y534" i="1"/>
  <c r="AC654" i="11" l="1"/>
  <c r="Y177" i="1"/>
  <c r="Z172" i="11"/>
  <c r="AB172" i="11" s="1"/>
  <c r="C659" i="11"/>
  <c r="Y664" i="1" s="1"/>
  <c r="Z658" i="11"/>
  <c r="AB658" i="11" s="1"/>
  <c r="Y663" i="1"/>
  <c r="AC527" i="11"/>
  <c r="AC565" i="11"/>
  <c r="C531" i="11"/>
  <c r="Z531" i="11" s="1"/>
  <c r="AB531" i="11" s="1"/>
  <c r="Y535" i="1"/>
  <c r="C569" i="11"/>
  <c r="Z569" i="11" s="1"/>
  <c r="AB569" i="11" s="1"/>
  <c r="Y573" i="1"/>
  <c r="AC566" i="11" l="1"/>
  <c r="AC528" i="11"/>
  <c r="AC175" i="11"/>
  <c r="AC170" i="11"/>
  <c r="AC173" i="11"/>
  <c r="AC169" i="11"/>
  <c r="AC171" i="11"/>
  <c r="AC174" i="11"/>
  <c r="AC172" i="11"/>
  <c r="C660" i="11"/>
  <c r="Z659" i="11"/>
  <c r="AB659" i="11" s="1"/>
  <c r="AC655" i="11"/>
  <c r="Y665" i="1"/>
  <c r="C570" i="11"/>
  <c r="Z570" i="11" s="1"/>
  <c r="AB570" i="11" s="1"/>
  <c r="Y574" i="1"/>
  <c r="C532" i="11"/>
  <c r="Z532" i="11" s="1"/>
  <c r="AB532" i="11" s="1"/>
  <c r="Y536" i="1"/>
  <c r="C661" i="11" l="1"/>
  <c r="Z660" i="11"/>
  <c r="AB660" i="11" s="1"/>
  <c r="AC656" i="11"/>
  <c r="AC567" i="11"/>
  <c r="AC657" i="11"/>
  <c r="AC529" i="11"/>
  <c r="C533" i="11"/>
  <c r="Y537" i="1"/>
  <c r="C571" i="11"/>
  <c r="Z571" i="11" s="1"/>
  <c r="AB571" i="11" s="1"/>
  <c r="Y575" i="1"/>
  <c r="AC568" i="11" l="1"/>
  <c r="Y538" i="1"/>
  <c r="Z533" i="11"/>
  <c r="AB533" i="11" s="1"/>
  <c r="C662" i="11"/>
  <c r="Z661" i="11"/>
  <c r="AB661" i="11" s="1"/>
  <c r="Y666" i="1"/>
  <c r="C572" i="11"/>
  <c r="Z572" i="11" s="1"/>
  <c r="AB572" i="11" s="1"/>
  <c r="Y576" i="1"/>
  <c r="AC658" i="11" l="1"/>
  <c r="AC536" i="11"/>
  <c r="AC531" i="11"/>
  <c r="AC534" i="11"/>
  <c r="AC530" i="11"/>
  <c r="AC532" i="11"/>
  <c r="AC533" i="11"/>
  <c r="AC535" i="11"/>
  <c r="C663" i="11"/>
  <c r="Z662" i="11"/>
  <c r="AB662" i="11" s="1"/>
  <c r="AC569" i="11"/>
  <c r="Y667" i="1"/>
  <c r="Y668" i="1"/>
  <c r="C573" i="11"/>
  <c r="Z573" i="11" s="1"/>
  <c r="AB573" i="11" s="1"/>
  <c r="Y577" i="1"/>
  <c r="C664" i="11" l="1"/>
  <c r="Z663" i="11"/>
  <c r="AB663" i="11" s="1"/>
  <c r="AC570" i="11"/>
  <c r="AC659" i="11"/>
  <c r="C574" i="11"/>
  <c r="Z574" i="11" s="1"/>
  <c r="AB574" i="11" s="1"/>
  <c r="Y578" i="1"/>
  <c r="Y669" i="1"/>
  <c r="AC660" i="11" l="1"/>
  <c r="C665" i="11"/>
  <c r="Y670" i="1" s="1"/>
  <c r="Z664" i="11"/>
  <c r="AB664" i="11" s="1"/>
  <c r="AC571" i="11"/>
  <c r="C575" i="11"/>
  <c r="Z575" i="11" s="1"/>
  <c r="AB575" i="11" s="1"/>
  <c r="Y579" i="1"/>
  <c r="AC572" i="11" l="1"/>
  <c r="AC661" i="11"/>
  <c r="C666" i="11"/>
  <c r="Z665" i="11"/>
  <c r="AB665" i="11" s="1"/>
  <c r="AC662" i="11" s="1"/>
  <c r="C576" i="11"/>
  <c r="Z576" i="11" s="1"/>
  <c r="AB576" i="11" s="1"/>
  <c r="Y580" i="1"/>
  <c r="Y671" i="1"/>
  <c r="AC573" i="11" l="1"/>
  <c r="C667" i="11"/>
  <c r="Z666" i="11"/>
  <c r="AB666" i="11" s="1"/>
  <c r="C577" i="11"/>
  <c r="Z577" i="11" s="1"/>
  <c r="AB577" i="11" s="1"/>
  <c r="Y581" i="1"/>
  <c r="C668" i="11" l="1"/>
  <c r="Z667" i="11"/>
  <c r="AB667" i="11" s="1"/>
  <c r="AC574" i="11"/>
  <c r="Y672" i="1"/>
  <c r="AC663" i="11"/>
  <c r="C578" i="11"/>
  <c r="Z578" i="11" s="1"/>
  <c r="AB578" i="11" s="1"/>
  <c r="Y582" i="1"/>
  <c r="Y673" i="1"/>
  <c r="C669" i="11" l="1"/>
  <c r="Z668" i="11"/>
  <c r="AB668" i="11" s="1"/>
  <c r="AC664" i="11"/>
  <c r="AC575" i="11"/>
  <c r="C579" i="11"/>
  <c r="Z579" i="11" s="1"/>
  <c r="AB579" i="11" s="1"/>
  <c r="Y583" i="1"/>
  <c r="AC665" i="11" l="1"/>
  <c r="Z669" i="11"/>
  <c r="AB669" i="11" s="1"/>
  <c r="AC667" i="11" s="1"/>
  <c r="Y674" i="1"/>
  <c r="AC576" i="11"/>
  <c r="C580" i="11"/>
  <c r="Z580" i="11" s="1"/>
  <c r="AB580" i="11" s="1"/>
  <c r="Y584" i="1"/>
  <c r="AC672" i="11" l="1"/>
  <c r="AC666" i="11"/>
  <c r="AC670" i="11"/>
  <c r="AC669" i="11"/>
  <c r="AC671" i="11"/>
  <c r="AC668" i="11"/>
  <c r="AC577" i="11"/>
  <c r="C581" i="11"/>
  <c r="Z581" i="11" s="1"/>
  <c r="AB581" i="11" s="1"/>
  <c r="Y585" i="1"/>
  <c r="AC578" i="11" l="1"/>
  <c r="C582" i="11"/>
  <c r="Z582" i="11" s="1"/>
  <c r="AB582" i="11" s="1"/>
  <c r="Y586" i="1"/>
  <c r="AC579" i="11" l="1"/>
  <c r="C583" i="11"/>
  <c r="Z583" i="11" s="1"/>
  <c r="AB583" i="11" s="1"/>
  <c r="Y587" i="1"/>
  <c r="AC580" i="11" l="1"/>
  <c r="C584" i="11"/>
  <c r="Z584" i="11" s="1"/>
  <c r="AB584" i="11" s="1"/>
  <c r="Y588" i="1"/>
  <c r="AC581" i="11" l="1"/>
  <c r="C585" i="11"/>
  <c r="Z585" i="11" s="1"/>
  <c r="AB585" i="11" s="1"/>
  <c r="Y589" i="1"/>
  <c r="AC582" i="11" l="1"/>
  <c r="C586" i="11"/>
  <c r="Z586" i="11" s="1"/>
  <c r="AB586" i="11" s="1"/>
  <c r="Y590" i="1"/>
  <c r="AC583" i="11" l="1"/>
  <c r="C587" i="11"/>
  <c r="Z587" i="11" s="1"/>
  <c r="AB587" i="11" s="1"/>
  <c r="Y591" i="1"/>
  <c r="AC584" i="11" l="1"/>
  <c r="C588" i="11"/>
  <c r="Z588" i="11" s="1"/>
  <c r="AB588" i="11" s="1"/>
  <c r="Y592" i="1"/>
  <c r="AC585" i="11" l="1"/>
  <c r="C589" i="11"/>
  <c r="Z589" i="11" s="1"/>
  <c r="AB589" i="11" s="1"/>
  <c r="Y593" i="1"/>
  <c r="AC586" i="11" l="1"/>
  <c r="C590" i="11"/>
  <c r="Z590" i="11" s="1"/>
  <c r="AB590" i="11" s="1"/>
  <c r="Y594" i="1"/>
  <c r="AC587" i="11" l="1"/>
  <c r="C591" i="11"/>
  <c r="Z591" i="11" s="1"/>
  <c r="AB591" i="11" s="1"/>
  <c r="Y595" i="1"/>
  <c r="AC588" i="11" l="1"/>
  <c r="C592" i="11"/>
  <c r="Z592" i="11" s="1"/>
  <c r="AB592" i="11" s="1"/>
  <c r="Y596" i="1"/>
  <c r="AC589" i="11" l="1"/>
  <c r="C593" i="11"/>
  <c r="Z593" i="11" s="1"/>
  <c r="AB593" i="11" s="1"/>
  <c r="Y597" i="1"/>
  <c r="AC590" i="11" l="1"/>
  <c r="C594" i="11"/>
  <c r="Z594" i="11" s="1"/>
  <c r="AB594" i="11" s="1"/>
  <c r="Y598" i="1"/>
  <c r="AC591" i="11" l="1"/>
  <c r="C595" i="11"/>
  <c r="Z595" i="11" s="1"/>
  <c r="AB595" i="11" s="1"/>
  <c r="Y599" i="1"/>
  <c r="AC592" i="11" l="1"/>
  <c r="C596" i="11"/>
  <c r="Z596" i="11" s="1"/>
  <c r="AB596" i="11" s="1"/>
  <c r="Y600" i="1"/>
  <c r="AC593" i="11" l="1"/>
  <c r="C597" i="11"/>
  <c r="Z597" i="11" s="1"/>
  <c r="AB597" i="11" s="1"/>
  <c r="Y601" i="1"/>
  <c r="AC594" i="11" l="1"/>
  <c r="C598" i="11"/>
  <c r="Z598" i="11" s="1"/>
  <c r="AB598" i="11" s="1"/>
  <c r="Y602" i="1"/>
  <c r="AC595" i="11" l="1"/>
  <c r="C599" i="11"/>
  <c r="Z599" i="11" s="1"/>
  <c r="AB599" i="11" s="1"/>
  <c r="Y603" i="1"/>
  <c r="AC596" i="11" l="1"/>
  <c r="C600" i="11"/>
  <c r="Z600" i="11" s="1"/>
  <c r="AB600" i="11" s="1"/>
  <c r="Y604" i="1"/>
  <c r="AC597" i="11" l="1"/>
  <c r="C601" i="11"/>
  <c r="Z601" i="11" s="1"/>
  <c r="AB601" i="11" s="1"/>
  <c r="Y605" i="1"/>
  <c r="AC598" i="11" l="1"/>
  <c r="C602" i="11"/>
  <c r="Z602" i="11" s="1"/>
  <c r="AB602" i="11" s="1"/>
  <c r="Y606" i="1"/>
  <c r="AC599" i="11" l="1"/>
  <c r="C603" i="11"/>
  <c r="Z603" i="11" s="1"/>
  <c r="AB603" i="11" s="1"/>
  <c r="Y607" i="1"/>
  <c r="AC600" i="11" l="1"/>
  <c r="C604" i="11"/>
  <c r="Z604" i="11" s="1"/>
  <c r="AB604" i="11" s="1"/>
  <c r="Y608" i="1"/>
  <c r="AC601" i="11" l="1"/>
  <c r="C605" i="11"/>
  <c r="Z605" i="11" s="1"/>
  <c r="AB605" i="11" s="1"/>
  <c r="Y609" i="1"/>
  <c r="AC602" i="11" l="1"/>
  <c r="C606" i="11"/>
  <c r="Z606" i="11" s="1"/>
  <c r="AB606" i="11" s="1"/>
  <c r="Y610" i="1"/>
  <c r="AC603" i="11" l="1"/>
  <c r="C607" i="11"/>
  <c r="Z607" i="11" s="1"/>
  <c r="AB607" i="11" s="1"/>
  <c r="AC604" i="11" s="1"/>
  <c r="Y611" i="1"/>
  <c r="C608" i="11" l="1"/>
  <c r="Z608" i="11" s="1"/>
  <c r="AB608" i="11" s="1"/>
  <c r="Y612" i="1"/>
  <c r="AC605" i="11" l="1"/>
  <c r="C609" i="11"/>
  <c r="Z609" i="11" s="1"/>
  <c r="AB609" i="11" s="1"/>
  <c r="Y613" i="1"/>
  <c r="AC606" i="11" l="1"/>
  <c r="C610" i="11"/>
  <c r="Z610" i="11" s="1"/>
  <c r="AB610" i="11" s="1"/>
  <c r="Y614" i="1"/>
  <c r="AC607" i="11" l="1"/>
  <c r="C611" i="11"/>
  <c r="Z611" i="11" s="1"/>
  <c r="AB611" i="11" s="1"/>
  <c r="Y615" i="1"/>
  <c r="AC608" i="11" l="1"/>
  <c r="C612" i="11"/>
  <c r="Z612" i="11" s="1"/>
  <c r="AB612" i="11" s="1"/>
  <c r="Y616" i="1"/>
  <c r="AC609" i="11" l="1"/>
  <c r="C613" i="11"/>
  <c r="Z613" i="11" s="1"/>
  <c r="AB613" i="11" s="1"/>
  <c r="Y617" i="1"/>
  <c r="AC610" i="11" l="1"/>
  <c r="C614" i="11"/>
  <c r="Z614" i="11" s="1"/>
  <c r="AB614" i="11" s="1"/>
  <c r="Y618" i="1"/>
  <c r="AC611" i="11" l="1"/>
  <c r="C615" i="11"/>
  <c r="Z615" i="11" s="1"/>
  <c r="AB615" i="11" s="1"/>
  <c r="Y619" i="1"/>
  <c r="AC612" i="11" l="1"/>
  <c r="C616" i="11"/>
  <c r="Z616" i="11" s="1"/>
  <c r="AB616" i="11" s="1"/>
  <c r="Y620" i="1"/>
  <c r="AC613" i="11" l="1"/>
  <c r="C617" i="11"/>
  <c r="Z617" i="11" s="1"/>
  <c r="AB617" i="11" s="1"/>
  <c r="Y621" i="1"/>
  <c r="AC614" i="11" l="1"/>
  <c r="C618" i="11"/>
  <c r="Z618" i="11" s="1"/>
  <c r="AB618" i="11" s="1"/>
  <c r="Y622" i="1"/>
  <c r="AC615" i="11" l="1"/>
  <c r="C619" i="11"/>
  <c r="Z619" i="11" s="1"/>
  <c r="AB619" i="11" s="1"/>
  <c r="Y623" i="1"/>
  <c r="AC616" i="11" l="1"/>
  <c r="C620" i="11"/>
  <c r="Z620" i="11" s="1"/>
  <c r="AB620" i="11" s="1"/>
  <c r="AC617" i="11" s="1"/>
  <c r="Y624" i="1"/>
  <c r="C621" i="11" l="1"/>
  <c r="Z621" i="11" s="1"/>
  <c r="AB621" i="11" s="1"/>
  <c r="AC618" i="11" s="1"/>
  <c r="Y625" i="1"/>
  <c r="C622" i="11" l="1"/>
  <c r="Z622" i="11" s="1"/>
  <c r="AB622" i="11" s="1"/>
  <c r="Y626" i="1"/>
  <c r="AC619" i="11" l="1"/>
  <c r="C623" i="11"/>
  <c r="Z623" i="11" s="1"/>
  <c r="AB623" i="11" s="1"/>
  <c r="Y627" i="1"/>
  <c r="AC620" i="11" l="1"/>
  <c r="C624" i="11"/>
  <c r="Y628" i="1"/>
  <c r="Y629" i="1" l="1"/>
  <c r="Z624" i="11"/>
  <c r="AB624" i="11" s="1"/>
  <c r="AC627" i="11" l="1"/>
  <c r="AC621" i="11"/>
  <c r="AC623" i="11"/>
  <c r="AC624" i="11"/>
  <c r="AC625" i="11"/>
  <c r="AC626" i="11"/>
  <c r="AC622" i="11"/>
</calcChain>
</file>

<file path=xl/sharedStrings.xml><?xml version="1.0" encoding="utf-8"?>
<sst xmlns="http://schemas.openxmlformats.org/spreadsheetml/2006/main" count="868" uniqueCount="719">
  <si>
    <t>Year</t>
  </si>
  <si>
    <t>Global sovereign nominal</t>
  </si>
  <si>
    <t>Global inflation</t>
  </si>
  <si>
    <t>Private nominal</t>
  </si>
  <si>
    <t>Private inflation</t>
  </si>
  <si>
    <t>Private R</t>
  </si>
  <si>
    <t>Non-marketable loans</t>
  </si>
  <si>
    <t>Global R</t>
  </si>
  <si>
    <t>Not averaged</t>
  </si>
  <si>
    <t>Unit</t>
  </si>
  <si>
    <t>Nominal</t>
  </si>
  <si>
    <t>Real</t>
  </si>
  <si>
    <t>Safe asset provider nominal</t>
  </si>
  <si>
    <t>Safe asset provider real</t>
  </si>
  <si>
    <t>Safe asset provider inflation</t>
  </si>
  <si>
    <t>Holland</t>
  </si>
  <si>
    <t>Japan</t>
  </si>
  <si>
    <t>Italy</t>
  </si>
  <si>
    <t>UK</t>
  </si>
  <si>
    <t>Germany</t>
  </si>
  <si>
    <t>France</t>
  </si>
  <si>
    <t>United States</t>
  </si>
  <si>
    <t>Spain</t>
  </si>
  <si>
    <t>Share of DM GDP with neg real rates (7-year centred avg)</t>
  </si>
  <si>
    <t>All-time DM GDP share avg negative rates</t>
  </si>
  <si>
    <t>Share of DM GDP with neg real rates (33-year centred avg)</t>
  </si>
  <si>
    <t>Centennial share</t>
  </si>
  <si>
    <t>Global G2 (Maddison basis)</t>
  </si>
  <si>
    <t>all year-on-year real %</t>
  </si>
  <si>
    <t>Safe asset provider G</t>
  </si>
  <si>
    <t>Safe asset provider R</t>
  </si>
  <si>
    <t>R-G1</t>
  </si>
  <si>
    <t>Safe R-G</t>
  </si>
  <si>
    <t>Total real GDP covered, 1990 US$ M</t>
  </si>
  <si>
    <t>Total DM GDP (Maddison basis, 1990 US$ M)</t>
  </si>
  <si>
    <t>in %*100</t>
  </si>
  <si>
    <t>%</t>
  </si>
  <si>
    <t>7-year averaged</t>
  </si>
  <si>
    <t>Sum of GDP shares</t>
  </si>
  <si>
    <t>Land R-G</t>
  </si>
  <si>
    <t>Land R (to 1984)</t>
  </si>
  <si>
    <t>Source</t>
  </si>
  <si>
    <t xml:space="preserve">Flanders, States General, and Burgund </t>
  </si>
  <si>
    <t>English crown</t>
  </si>
  <si>
    <t>Spanish crown</t>
  </si>
  <si>
    <t>French crown</t>
  </si>
  <si>
    <t>Emperor, Habsburg, and German princes</t>
  </si>
  <si>
    <t>Genoa</t>
  </si>
  <si>
    <t>Milan</t>
  </si>
  <si>
    <t>King of Denmark</t>
  </si>
  <si>
    <t>Other and state unions</t>
  </si>
  <si>
    <t xml:space="preserve">United States </t>
  </si>
  <si>
    <t>Papal States: short term and monti</t>
  </si>
  <si>
    <t>Papal States: venal offices</t>
  </si>
  <si>
    <t>Sieveking (1898, 84)</t>
  </si>
  <si>
    <t>Fryde and Fryde (1963, 499)</t>
  </si>
  <si>
    <t>William de la Pole to Crown. Fryde (1988, 19); Loan Cardinal Lucas de Fiescho to Genoa (Sieveking 1898, 99)</t>
  </si>
  <si>
    <t>Fryde (1983, IV, 209-210)</t>
  </si>
  <si>
    <t>Reg Imperii VII, H 4, no. 44</t>
  </si>
  <si>
    <t>Reg Imperii VII, H 4, no. 72 and 75</t>
  </si>
  <si>
    <t>Reg Imperii RegPluss Baden, 1/1, 893</t>
  </si>
  <si>
    <t>Reg Imperii VII, H 6, no. 62</t>
  </si>
  <si>
    <t>Reg Imperii VII, H 3, no. 405</t>
  </si>
  <si>
    <t>Simon van Halen to Edward III. Fryde (1967, 1190)</t>
  </si>
  <si>
    <t>Reg Imperii, VII, H 2, no.322</t>
  </si>
  <si>
    <t>EB Heinrich III loan from Herbort Ring (Schrohe 1933, 31)</t>
  </si>
  <si>
    <t>Reg Imperii VII, H 8, no. 548</t>
  </si>
  <si>
    <t>2,100fl Bonfantini loan to Humbert II of Viennos (Arens 1928, 317).</t>
  </si>
  <si>
    <t>Reg Imperii VIII, no. 1059</t>
  </si>
  <si>
    <t>300 annual tariff must refer to Oct 8 1356 2,100 gulden debt. Plus Ruprecht 200 Pfund Heller debt. Schrohe (1933, 40, 62, 68)</t>
  </si>
  <si>
    <t>Reg Imperii VIII, no. 2822</t>
  </si>
  <si>
    <t>Hohenklingen capital to Dukes of Austria. Bittmann (1991, 161)</t>
  </si>
  <si>
    <t>Loan Elsbeth von Landenberg to Dukes Albrecht and Leopold of Austria. Bittmann (1991, 137)</t>
  </si>
  <si>
    <t>Loans to Karl IV HRE by Heinz zu Jungen (Schrohe 1933, 45, 46)</t>
  </si>
  <si>
    <t>71,000 gulden Loan to Karl IV HRE, by Heinz II (Schrohe 1933, 39)</t>
  </si>
  <si>
    <t>Loan Rudolf of Homburg to King Sigismund. Bittmann (1991, 141)</t>
  </si>
  <si>
    <t>Loan to Duke Leopold. Bittmann (1991, 139)</t>
  </si>
  <si>
    <t>Loan to Walram Graf von Nassau from town of Mainz. HHStAW Bestand 3001 Nr. 7 fol. 1 b</t>
  </si>
  <si>
    <t>Loan to Graf Philipp von Nassau-Saarbruecken by Heinrich von Bubenheim. HHStAW Bestand 130 I Nr. U 76</t>
  </si>
  <si>
    <t>Loan to Graf Philipp von Nassau-Saarbruecken. HHStAW Bestand 130 I Nr. U 77</t>
  </si>
  <si>
    <t>Deutsche Reichstagsakten Vol. 5, p.216, note to item 37 [loan from Franciscus Amadi and Wilhelm Rommel]</t>
  </si>
  <si>
    <t>Reg Pfalz, Ruprecht III, no. 2124</t>
  </si>
  <si>
    <t>Reg Pfalz, Ruprecht III, no. 3134, 3199</t>
  </si>
  <si>
    <t>Reg Pfalz, Ruprecht III, no. 4244, 4256</t>
  </si>
  <si>
    <t>Reg Pfalz, Ruprecht III, no. 4409</t>
  </si>
  <si>
    <t>Bigwood (1921, I, 108f.)</t>
  </si>
  <si>
    <t>Koeln Disagio</t>
  </si>
  <si>
    <t>Fryde and Fryde (1963, 483); Reg Imperii, XI, 1, no. 1731</t>
  </si>
  <si>
    <t>Bigwood (1921, I, 86)</t>
  </si>
  <si>
    <t>Reg Imperii, XI, 2, no. 33</t>
  </si>
  <si>
    <t>Reg Imperii, IX, 1, no. 39</t>
  </si>
  <si>
    <t>Loan Gebhart von Bodendick to Archduke Friederich I. of Brandenburg. GStAPK  VII. HA Maerkische Ortschaften Salzwedel Nr. 77</t>
  </si>
  <si>
    <t>Philip the Good loan. Mollat (1958, 318)</t>
  </si>
  <si>
    <t>Paumgartner loans to Duke Ludwig of Bavaria. Stromer (1970, 428f.); also in Krag (1914, 10f.)</t>
  </si>
  <si>
    <t>Paumgartner loans to Markgraf von Brandenburg. Stromer (1970, 286)</t>
  </si>
  <si>
    <t>Fryde and Fryde (1963, 505)</t>
  </si>
  <si>
    <t>Loans to Saxon dukes. Schirmer (2006, 88).</t>
  </si>
  <si>
    <t>Loans to Albrecht von Sachsen, Puff (1911, 175f.) - weighted</t>
  </si>
  <si>
    <t>Loans to Albrecht von Sachsen, Puff (1911, 177) - weighted</t>
  </si>
  <si>
    <t>Loans to Albrecht von Sachsen, Puff (1911, 178) - weighted</t>
  </si>
  <si>
    <t>Loan Bishop of Meissen to Albrecht of Saxony (Fryde and Fryde 1963, 523); Reg Imperii XIV, 2, n 4199</t>
  </si>
  <si>
    <t>Loan to Adolf Graf zu Nassau-Wiesbaden. HHStAW Bestand 3001. Nr. 13 fol 37; Reg Imperii XIV, 2, n5896 (100 fuder salt valued at 44.936fl.)</t>
  </si>
  <si>
    <t>Loan to Adolf Graf zu Nassau-Wiesbaden. HHStAW Bestand 3001 Nr. 13 fol. 82</t>
  </si>
  <si>
    <t>Fugger to Papal Chamber (Schulte 1904, 24)</t>
  </si>
  <si>
    <t>Darlehen 30,000fl Melchior von Brixen an Raitkammer (Maximilian I.). Regesta Imperii XIV, 4, 16970</t>
  </si>
  <si>
    <t>Anleihe durch J. Fugger an Maximilian. Regesta Imperii XIV, 4, 1 n. 17472</t>
  </si>
  <si>
    <t>Anleihe durch Ulrich Fugger zu Fuessen, 24,000fl 5% auf 8 Monate. Regesta Imperii XIV, 4, 1 n.17469; Anleihe Jakob Fugger 26,000fl 10% auf 2 Jahre. (Ibid., 17452).</t>
  </si>
  <si>
    <t>Loan to Graf Adolf von Nassau. HHStAW Bestand 3001, Nr. 13 fol. 132</t>
  </si>
  <si>
    <t>Florence ad hoc loan (Bullard 1980, 65)</t>
  </si>
  <si>
    <t>OeStA HHStA, UR NUK 523+525 (96,000fl loan to King Charles of Castile from city of Antwerp; 36,000fl loan from Antwerp merchants)</t>
  </si>
  <si>
    <t>King Christian of Denmark 32345 gulden loan from Archduke John of Brandenburg. GStaAPK VII. Haussachen der Landesherren Nr.76</t>
  </si>
  <si>
    <t>Bullard (1980, 115)</t>
  </si>
  <si>
    <t>Contracted by Charles V in Antwerp</t>
  </si>
  <si>
    <t>Loans by Centurione and Grimaldi to Spanish generals at Genoa for Charles V campaigns, weighted. Tracy (2002, 178)</t>
  </si>
  <si>
    <t>Kohler (2003, 182): Zinslast bei Tode Ferdinand I.; P/R, Nr. 29</t>
  </si>
  <si>
    <t>35,000fl loan of the city of Augsburg to Emperor. P/R, Nr. 71</t>
  </si>
  <si>
    <t>King Sigismund of Poland loan from Dukes of Pommerania. GStAPK VII. HA, Nichtmärkische Urkunden, Polen Nr. 28; P/R, Nr. 78</t>
  </si>
  <si>
    <t>Partner (1980, 26)</t>
  </si>
  <si>
    <t>22,000fl loan Counts of Nassau to General States, 6 years. HHStaW 171/G 717, fols. 119-122</t>
  </si>
  <si>
    <t>P/R, Nr. 131</t>
  </si>
  <si>
    <t>P/R, Nr.168 (Note)</t>
  </si>
  <si>
    <t>Wilhelm Pfalzgraf bei Rhein, 26,000 gulden loan from Uni Ingolstadt. Ludwig Maximilians-Universität, Universitätsarchiv Urkunden A-V-1, 18.10.1592</t>
  </si>
  <si>
    <t>P/R, Nr.184, 277</t>
  </si>
  <si>
    <t>P/R, Nr. 277; Mueller (1900, 276, weighted)</t>
  </si>
  <si>
    <t>Mueller (1900, 276-7, weighted)</t>
  </si>
  <si>
    <t>P/R, Nr. 277</t>
  </si>
  <si>
    <t>P/R, Nr.216</t>
  </si>
  <si>
    <t xml:space="preserve">P/R, Nr. 234 </t>
  </si>
  <si>
    <t>P/R, Nr. 245</t>
  </si>
  <si>
    <t>P/R, Nr. 234 (Note)</t>
  </si>
  <si>
    <t>P/R, Nr. 258</t>
  </si>
  <si>
    <t>Ashton (1960, 119f.)</t>
  </si>
  <si>
    <t>250,000 ducat Portuguese banker asientos loans to Spanish crown. Boyajian (1978, 118f.)</t>
  </si>
  <si>
    <t>Calendar of State Papers Domestic 1634-1635, Nov 22, p.299; Spain: Boyajian (1978, 127)</t>
  </si>
  <si>
    <t>Calendar of State Papers Domestic, Charles II, Vol. 12, entry no. [290]</t>
  </si>
  <si>
    <t>Queen Henrietta Maria, 2x 150,000 LT loans at 7% and 8%. TNA SP 84/157, 227, 231</t>
  </si>
  <si>
    <t>4,000l advanced by Commissioners of Excise to Lieutenant of the Ordnance for ammunition and bullets. Calendar of State Papers Domestic, Vol. 20, p.330, entry no. VOL. DVI., 62</t>
  </si>
  <si>
    <t>80,000l lent by merchant group of John Woollaston, Aldermen et al. Calendar of State Papers Domestic, Vol. 20, p.377, entry no. VOL. DVI., 84</t>
  </si>
  <si>
    <t>6,000 due to Walter Frost to the Excise of the Ordinance to pursue the enemy at Siege of Lichfield. Calendar of State Papers, Vol. 21, p.384, entry no. VOL. DXIII., [67i]</t>
  </si>
  <si>
    <t xml:space="preserve">35,000l due to Marquis of Argyle. Calendar of State Papers Domestic, Vol. 21, p.527, entry no. VOL. DXV., [22a] </t>
  </si>
  <si>
    <t>2,000 lent to Commissioners of Navy by John Holt. Calendar of State Papers, Vol. 22, p.323, entry no. VOL. DXVI., 113</t>
  </si>
  <si>
    <t>20,000l per month loans raised for Ireland by Lord Mayor Thomas Andrewes, interest to subscribers (Daniel Hutcheson). Calendar of State Papers Domestic Series [Commonwealth], Vol.3, p.540, entry no. [9.68]</t>
  </si>
  <si>
    <t>Charles II discount on receipts from Dunkirk sale. Grose (1929, 178).</t>
  </si>
  <si>
    <t>100,000l Oct loan by City of London to the King, for 1.5 years for the Navy. Calendar of State Papers Domestic, Charles II, Vol.4, p.43, entry no. VOL. CIII., 126-7</t>
  </si>
  <si>
    <t>Swiss loan to Ludwig von der Pfalz, 5 years, 52,000fl. Sellin (1978, 51)</t>
  </si>
  <si>
    <t>Calendar of State Papers Domestic 1670, Vol. 10, entry no. [2735]</t>
  </si>
  <si>
    <t>4m florin loan priced between 2-3pc. Calendar of State Papers Venetian, Vol.37, entry no.35; 1.25m war loan, Calendar of State Papers Domestic, Charles II, Vol. 12, entry no. [521]</t>
  </si>
  <si>
    <t>60,000l City of London loan. Paid via free-farm rents at 12 years purchase. [Taken as spread to 20-year market rate here]. Calendar of state papers Domestic, Charles II, Vol. 13, p.428, entry no. [1985]</t>
  </si>
  <si>
    <t>285,000l loans by Richard Kent and Charles Duncombe to King. Calendar of State Papers Domestic, James II, Vol. 1, p.125, entry no. 1685, 518</t>
  </si>
  <si>
    <t>140,000l loan from States General. Calendar of State Papers Domestic, William III and Mary II, Vol. 6, p.167, entry no. Addenda., [839]</t>
  </si>
  <si>
    <t>Spanish payments on 500,000 escudos debt to Max Emanuel of Bavaria (Hartmann 1978, 47)</t>
  </si>
  <si>
    <t>8,000fl and 10,000 loans to Charles Duke of Lorraine. OeStA HHStA House Este, Box 14, letter 10 June 1698 and letter 28 July 1698</t>
  </si>
  <si>
    <t>Loan to Graf von Hohensolms (Dietz Bd. 3, 264)</t>
  </si>
  <si>
    <t>2 Loans to Charles Duke of Lorraine. OeStA HHStA House Este, Box 14</t>
  </si>
  <si>
    <t>250,000l loan from English for support of Emperor's army in Italy (Prince of Savoy). Calender of State Papers Domestic, Anne I, Vol.4, p.80, entry no. Text, 474; France: Rowlands (2015, 104). 3 Loans to Charles Duke of Lorraine ('other'). OeStA HHStA House Este, Box 14</t>
  </si>
  <si>
    <t>Rowlands (2012, 73)</t>
  </si>
  <si>
    <t>OeStA FHKA SUS NL Brandau, Nr. 11-13</t>
  </si>
  <si>
    <t>400k loan from Marlborough family - to satisfy damages in Jersey. Calendar of Treasury Books and Papers Vol. 2, 1731-1734, p.44</t>
  </si>
  <si>
    <t>1m pieces of eight loan, merchants of Cadiz to King of Spain. TNA SP 78/223, 41-42; OeStA FHKA SUS NL Brandau, Nr. 11-13, Genueser anticipationes</t>
  </si>
  <si>
    <t>1.2m loan on salt, Corporation of Lyme Regis and various payees. Calendar of Treasury Books, Vol. 5, pp.171, 402; OeStA FHKA SUS NL Brandau, Nr. 11-13, Genueser anticipatones</t>
  </si>
  <si>
    <t>OeStA FHKA SUS NL Brandau, Nr. 11-13. Weighted rates 'Militaer-Fundo Capitalien' und 'von Staenden garantierte Capitalien'</t>
  </si>
  <si>
    <t>OeStA FHKA SUS NL Beer, 02/79</t>
  </si>
  <si>
    <t>Loan Ohlenschlaegersche Handlung to Duke of Ansbach-Bayreuth (Dietz, 4/1, 375)</t>
  </si>
  <si>
    <t>French/Spanish war loans to U.S. (House of Representatives 1876, 24f.); Austrian loan negotiations with Boas Bank. OeStA HHStA Kolowrat 9. 594</t>
  </si>
  <si>
    <t>OeStA HHStA Kolowrat 9, 595 and 613 (loan by House of Osy)</t>
  </si>
  <si>
    <t>Loans to Austria (Sinclair 1803 [3rd ed.], 144); OeStA HHStA Kolowrat 21, 1374, 1399 (Lombardy loans)</t>
  </si>
  <si>
    <t>OeStA HHStA Kolowrat 21, 1394</t>
  </si>
  <si>
    <t>Hope &amp; Co. loan to Spain (StAAm 735, 2058)</t>
  </si>
  <si>
    <t>Virginia war loans from banks (1/3 state-owned). Calendar of Virginia State Papers and other Manuscripts, pp.508f.</t>
  </si>
  <si>
    <t>Papal Treasury - Rothschild loan for Beni dell Appanaggio (Felisini 2016, 120).</t>
  </si>
  <si>
    <t>British 2m l. loan to King of Sardinia related to Crimean War. Public Income and Expenditure of the United Kingdom 1801 to 1869 (1869, 506).</t>
  </si>
  <si>
    <t>Savings Bond E. 2.9% at 75 % face value issue</t>
  </si>
  <si>
    <t>Savings Bonds F and G, weighted 2.515% at 74% face value</t>
  </si>
  <si>
    <t>US EE Savings Bonds (Treasury Direct data)</t>
  </si>
  <si>
    <t xml:space="preserve"> </t>
  </si>
  <si>
    <t>Details and source</t>
  </si>
  <si>
    <t>Average nominal personal loans (7-Y)</t>
  </si>
  <si>
    <t>127M Guilders loan. StAAm 183, 722</t>
  </si>
  <si>
    <t>Inflation, not averaged</t>
  </si>
  <si>
    <t>Real rates, not averaged</t>
  </si>
  <si>
    <t>Real rates, 7-Y averaged</t>
  </si>
  <si>
    <r>
      <t xml:space="preserve">Luzzatto, Gino, </t>
    </r>
    <r>
      <rPr>
        <i/>
        <sz val="11"/>
        <color theme="1"/>
        <rFont val="Calibri"/>
        <family val="2"/>
        <scheme val="minor"/>
      </rPr>
      <t>I Prestiti della Repubblica di Venezia, Sec. XIII – XV</t>
    </r>
    <r>
      <rPr>
        <sz val="11"/>
        <color theme="1"/>
        <rFont val="Calibri"/>
        <family val="2"/>
        <scheme val="minor"/>
      </rPr>
      <t xml:space="preserve"> (Padua: R. Accademia Dei Lincei, Libreria Editrice A. Draghi, 1929).</t>
    </r>
  </si>
  <si>
    <r>
      <t xml:space="preserve">Kernkamp, J.H., </t>
    </r>
    <r>
      <rPr>
        <i/>
        <sz val="11"/>
        <color theme="1"/>
        <rFont val="Calibri"/>
        <family val="2"/>
        <scheme val="minor"/>
      </rPr>
      <t>Vijftiende-Eeuwse Rentenbrieven van Noordnederlandse Steden</t>
    </r>
    <r>
      <rPr>
        <sz val="11"/>
        <color theme="1"/>
        <rFont val="Calibri"/>
        <family val="2"/>
        <scheme val="minor"/>
      </rPr>
      <t xml:space="preserve"> (Groningen: J.B. Wolters, 1961).</t>
    </r>
  </si>
  <si>
    <r>
      <t xml:space="preserve">Kedar, Benjamin Z., </t>
    </r>
    <r>
      <rPr>
        <i/>
        <sz val="11"/>
        <color theme="1"/>
        <rFont val="Calibri"/>
        <family val="2"/>
        <scheme val="minor"/>
      </rPr>
      <t>Merchants in Crisis: Genoese and Venetian Men of Affairs and the Fourteenth Century Depression</t>
    </r>
    <r>
      <rPr>
        <sz val="11"/>
        <color theme="1"/>
        <rFont val="Calibri"/>
        <family val="2"/>
        <scheme val="minor"/>
      </rPr>
      <t xml:space="preserve"> (New Haven and London: Yale University Press, 1976).</t>
    </r>
  </si>
  <si>
    <r>
      <t xml:space="preserve">Heers, Jacques, </t>
    </r>
    <r>
      <rPr>
        <i/>
        <sz val="11"/>
        <color theme="1"/>
        <rFont val="Calibri"/>
        <family val="2"/>
        <scheme val="minor"/>
      </rPr>
      <t>Genes au XVe siècle</t>
    </r>
    <r>
      <rPr>
        <sz val="11"/>
        <color theme="1"/>
        <rFont val="Calibri"/>
        <family val="2"/>
        <scheme val="minor"/>
      </rPr>
      <t xml:space="preserve"> (Paris: S.E.V.P.E.N., 1961).</t>
    </r>
  </si>
  <si>
    <r>
      <t xml:space="preserve">Homer, Sidney, and Richard Sylla, </t>
    </r>
    <r>
      <rPr>
        <i/>
        <sz val="11"/>
        <color theme="1"/>
        <rFont val="Calibri"/>
        <family val="2"/>
        <scheme val="minor"/>
      </rPr>
      <t>A History of Interest Rates</t>
    </r>
    <r>
      <rPr>
        <sz val="11"/>
        <color theme="1"/>
        <rFont val="Calibri"/>
        <family val="2"/>
        <scheme val="minor"/>
      </rPr>
      <t xml:space="preserve"> (New Brunswick: Rutgers University Press, 2005, 4th ed.; [1996, 1991]). </t>
    </r>
  </si>
  <si>
    <r>
      <t xml:space="preserve">Dormans, Eduard H.M., </t>
    </r>
    <r>
      <rPr>
        <i/>
        <sz val="11"/>
        <color theme="1"/>
        <rFont val="Calibri"/>
        <family val="2"/>
        <scheme val="minor"/>
      </rPr>
      <t>Het tekort. Staatsschuld in de tijd der Republiek</t>
    </r>
    <r>
      <rPr>
        <sz val="11"/>
        <color theme="1"/>
        <rFont val="Calibri"/>
        <family val="2"/>
        <scheme val="minor"/>
      </rPr>
      <t xml:space="preserve"> (Amsterdam: NEHA, 1991).</t>
    </r>
  </si>
  <si>
    <r>
      <t xml:space="preserve">Doucet, Roger, </t>
    </r>
    <r>
      <rPr>
        <i/>
        <sz val="11"/>
        <color theme="1"/>
        <rFont val="Calibri"/>
        <family val="2"/>
        <scheme val="minor"/>
      </rPr>
      <t>Finances Municipales et credit public a Lyon au XVI siècle</t>
    </r>
    <r>
      <rPr>
        <sz val="11"/>
        <color theme="1"/>
        <rFont val="Calibri"/>
        <family val="2"/>
        <scheme val="minor"/>
      </rPr>
      <t xml:space="preserve"> (Paris: Marcel Riviere, 1937).</t>
    </r>
  </si>
  <si>
    <r>
      <t xml:space="preserve">Espinas, Georges, </t>
    </r>
    <r>
      <rPr>
        <i/>
        <sz val="11"/>
        <color theme="1"/>
        <rFont val="Calibri"/>
        <family val="2"/>
        <scheme val="minor"/>
      </rPr>
      <t>Les Finances de la Commune de Douai des Origines au XVe Siecle</t>
    </r>
    <r>
      <rPr>
        <sz val="11"/>
        <color theme="1"/>
        <rFont val="Calibri"/>
        <family val="2"/>
        <scheme val="minor"/>
      </rPr>
      <t xml:space="preserve"> (Paris: Picard et Fils, 1902).</t>
    </r>
  </si>
  <si>
    <r>
      <t xml:space="preserve">Day, John, </t>
    </r>
    <r>
      <rPr>
        <i/>
        <sz val="11"/>
        <color theme="1"/>
        <rFont val="Calibri"/>
        <family val="2"/>
        <scheme val="minor"/>
      </rPr>
      <t>Les Douanes de Genes, 1376-1377</t>
    </r>
    <r>
      <rPr>
        <sz val="11"/>
        <color theme="1"/>
        <rFont val="Calibri"/>
        <family val="2"/>
        <scheme val="minor"/>
      </rPr>
      <t xml:space="preserve"> (Paris: S.E.V.P.E.N., 1963).</t>
    </r>
  </si>
  <si>
    <r>
      <t xml:space="preserve">De Luca, Giuseppe, “Debito pubblico, mercato finanziario ed economia reale nel Ducato di Milano e nella Repubblica di Venezia tra XVI e XVII secolo”, in: Giuseppe De Luca and Angelo Moioli (eds.), </t>
    </r>
    <r>
      <rPr>
        <i/>
        <sz val="11"/>
        <color theme="1"/>
        <rFont val="Calibri"/>
        <family val="2"/>
        <scheme val="minor"/>
      </rPr>
      <t>Debito Pubblico e mercati finanziari in Italia, secoli XIII-XX</t>
    </r>
    <r>
      <rPr>
        <sz val="11"/>
        <color theme="1"/>
        <rFont val="Calibri"/>
        <family val="2"/>
        <scheme val="minor"/>
      </rPr>
      <t xml:space="preserve"> (Milano: FrancoAngeli, 2007), 119-146.</t>
    </r>
  </si>
  <si>
    <r>
      <t xml:space="preserve">Conti, Elio, </t>
    </r>
    <r>
      <rPr>
        <i/>
        <sz val="11"/>
        <color theme="1"/>
        <rFont val="Calibri"/>
        <family val="2"/>
        <scheme val="minor"/>
      </rPr>
      <t>L’imposta Diretta A Firenze Nel Quattrocento (1427-1494)</t>
    </r>
    <r>
      <rPr>
        <sz val="11"/>
        <color theme="1"/>
        <rFont val="Calibri"/>
        <family val="2"/>
        <scheme val="minor"/>
      </rPr>
      <t xml:space="preserve"> (Rome: Nella Sede Dell’Istituto Palazzo Borromini, 1984).</t>
    </r>
  </si>
  <si>
    <t>Boyajian, James C., The Portuguese Bankers and the international payments mechanism, 1626-1647, Dissertation University of California Berkeley (1978).</t>
  </si>
  <si>
    <t>Bos-Rops, Jeanette A.M.Y., “Guerres du comte et argent des villes. Les relations financieres entre les comtes de Hollande et Zelande et leurs villes (1389-1433)”, in: Jean-Marie Cauchies (ed.), Finances et Financiers des princes et des villes a l’epoque Bourguignonne (Turnhout: Brepols, 2004), 29-40.</t>
  </si>
  <si>
    <r>
      <t xml:space="preserve">Marsilje, Jannis W., </t>
    </r>
    <r>
      <rPr>
        <i/>
        <sz val="11"/>
        <color theme="1"/>
        <rFont val="Calibri"/>
        <family val="2"/>
        <scheme val="minor"/>
      </rPr>
      <t>Het financiele beleid van Leiden in de laat-Beierse en Bourgondische periode, 1390-1477</t>
    </r>
    <r>
      <rPr>
        <sz val="11"/>
        <color theme="1"/>
        <rFont val="Calibri"/>
        <family val="2"/>
        <scheme val="minor"/>
      </rPr>
      <t xml:space="preserve"> (Hilversum: Verloren, 1985).</t>
    </r>
  </si>
  <si>
    <r>
      <t xml:space="preserve">Maugis, M. Eduard, </t>
    </r>
    <r>
      <rPr>
        <i/>
        <sz val="11"/>
        <color theme="1"/>
        <rFont val="Calibri"/>
        <family val="2"/>
        <scheme val="minor"/>
      </rPr>
      <t>Essai sur le regime financier de la ville d’Amiens du XIV a la fin de XVI siècle (1356-1588)</t>
    </r>
    <r>
      <rPr>
        <sz val="11"/>
        <color theme="1"/>
        <rFont val="Calibri"/>
        <family val="2"/>
        <scheme val="minor"/>
      </rPr>
      <t xml:space="preserve"> (Amiens: Imprimerie Yvert et Tellier, 1898). </t>
    </r>
  </si>
  <si>
    <r>
      <t xml:space="preserve">Neumann, Max, </t>
    </r>
    <r>
      <rPr>
        <i/>
        <sz val="11"/>
        <color theme="1"/>
        <rFont val="Calibri"/>
        <family val="2"/>
        <scheme val="minor"/>
      </rPr>
      <t>Geschichte des Wuchers in Deutschland bis zur Begruendung der heutigen Zinsengesetze (1654)</t>
    </r>
    <r>
      <rPr>
        <sz val="11"/>
        <color theme="1"/>
        <rFont val="Calibri"/>
        <family val="2"/>
        <scheme val="minor"/>
      </rPr>
      <t xml:space="preserve"> (Halle: Verlag des Waisenhauses, 1865).</t>
    </r>
  </si>
  <si>
    <r>
      <t xml:space="preserve">Schnapper, Bernard, </t>
    </r>
    <r>
      <rPr>
        <i/>
        <sz val="11"/>
        <color theme="1"/>
        <rFont val="Calibri"/>
        <family val="2"/>
        <scheme val="minor"/>
      </rPr>
      <t>Les Rentes au XVIe siècle. Histoire d’un instrument de credit</t>
    </r>
    <r>
      <rPr>
        <sz val="11"/>
        <color theme="1"/>
        <rFont val="Calibri"/>
        <family val="2"/>
        <scheme val="minor"/>
      </rPr>
      <t xml:space="preserve"> (Paris: S.E.V.P.E.N., 1957).</t>
    </r>
  </si>
  <si>
    <r>
      <t>Sander, Paul,</t>
    </r>
    <r>
      <rPr>
        <i/>
        <sz val="11"/>
        <color theme="1"/>
        <rFont val="Calibri"/>
        <family val="2"/>
        <scheme val="minor"/>
      </rPr>
      <t xml:space="preserve"> Die reichsstaedtische Haushaltung Nuernbergs, dargestellt auf Grund ihres Zustandes von 1431 bis 1440</t>
    </r>
    <r>
      <rPr>
        <sz val="11"/>
        <color theme="1"/>
        <rFont val="Calibri"/>
        <family val="2"/>
        <scheme val="minor"/>
      </rPr>
      <t xml:space="preserve"> (Leipzig: B.G. Teubner, 1902).</t>
    </r>
  </si>
  <si>
    <r>
      <t xml:space="preserve">Mueller, Reinhold C., </t>
    </r>
    <r>
      <rPr>
        <i/>
        <sz val="11"/>
        <color theme="1"/>
        <rFont val="Calibri"/>
        <family val="2"/>
        <scheme val="minor"/>
      </rPr>
      <t>The Venetian Money Market: Banks, Panics, and the Public Debt: 1200-1500</t>
    </r>
    <r>
      <rPr>
        <sz val="11"/>
        <color theme="1"/>
        <rFont val="Calibri"/>
        <family val="2"/>
        <scheme val="minor"/>
      </rPr>
      <t xml:space="preserve"> (Baltimore: Johns Hopkins University Press, 1997).</t>
    </r>
  </si>
  <si>
    <t>Reincke, Heinrich, “Die alte Hamburger Stadtschuld der Hansezeit (1300-1563)”, in: Ahasver von Brandt, and Wilhelm Koppe (eds.), Gedaechtnisschrift fuer Fritz Roerig (Luebeck: Schmidt-Roemhild, 1953), 489-512.</t>
  </si>
  <si>
    <r>
      <t xml:space="preserve">Tracy, James D., </t>
    </r>
    <r>
      <rPr>
        <i/>
        <sz val="11"/>
        <color theme="1"/>
        <rFont val="Calibri"/>
        <family val="2"/>
        <scheme val="minor"/>
      </rPr>
      <t>A Financial Revolution in the Habsburg Netherlands. Renten and Rentiers in the County of Holland, 1515-1565</t>
    </r>
    <r>
      <rPr>
        <sz val="11"/>
        <color theme="1"/>
        <rFont val="Calibri"/>
        <family val="2"/>
        <scheme val="minor"/>
      </rPr>
      <t xml:space="preserve"> (Berkeley: University of California Press, 1985). </t>
    </r>
  </si>
  <si>
    <t>Ucendo, Jose I.A., and Ramon Lanza Garcia, “Data on Spanish Crown Finance: Interest Rate on Consolidated Public Debt (‘Juros’) from 1500-1714”, in: Richard Bonney (ed.): “European State Finance Database”, 2007, accessed September 11, 2018.</t>
  </si>
  <si>
    <r>
      <t xml:space="preserve">Vuehrer, A., </t>
    </r>
    <r>
      <rPr>
        <i/>
        <sz val="11"/>
        <color theme="1"/>
        <rFont val="Calibri"/>
        <family val="2"/>
        <scheme val="minor"/>
      </rPr>
      <t>Histoire de la Dette Publique en France</t>
    </r>
    <r>
      <rPr>
        <sz val="11"/>
        <color theme="1"/>
        <rFont val="Calibri"/>
        <family val="2"/>
        <scheme val="minor"/>
      </rPr>
      <t xml:space="preserve"> (Nancy: Berger-Levrault et Cie, 1886).</t>
    </r>
  </si>
  <si>
    <r>
      <t xml:space="preserve">Zuijderduijn, Jaco, </t>
    </r>
    <r>
      <rPr>
        <i/>
        <sz val="11"/>
        <color theme="1"/>
        <rFont val="Calibri"/>
        <family val="2"/>
        <scheme val="minor"/>
      </rPr>
      <t>Medieval Capital Markets: Markets for ‘Renten’, State Formation, and Private Investment in Holland, (1300-1500)</t>
    </r>
    <r>
      <rPr>
        <sz val="11"/>
        <color theme="1"/>
        <rFont val="Calibri"/>
        <family val="2"/>
        <scheme val="minor"/>
      </rPr>
      <t xml:space="preserve"> (Leiden and Boston: Brill, 2009). </t>
    </r>
  </si>
  <si>
    <r>
      <t xml:space="preserve">Weeveringh, J.J., </t>
    </r>
    <r>
      <rPr>
        <i/>
        <sz val="11"/>
        <color theme="1"/>
        <rFont val="Calibri"/>
        <family val="2"/>
        <scheme val="minor"/>
      </rPr>
      <t>Handleiding tot de Geschiedenis der Staatsschulden</t>
    </r>
    <r>
      <rPr>
        <sz val="11"/>
        <color theme="1"/>
        <rFont val="Calibri"/>
        <family val="2"/>
        <scheme val="minor"/>
      </rPr>
      <t xml:space="preserve"> (Haarlem: A.C. Vruseman, 1852).</t>
    </r>
  </si>
  <si>
    <r>
      <t xml:space="preserve">Bigwood, Georges, </t>
    </r>
    <r>
      <rPr>
        <i/>
        <sz val="11"/>
        <color theme="1"/>
        <rFont val="Calibri"/>
        <family val="2"/>
        <scheme val="minor"/>
      </rPr>
      <t>Le Regime juridique et economique commerce de l’argent dans la Belgique du Moyen Age, Tomes I-II</t>
    </r>
    <r>
      <rPr>
        <sz val="11"/>
        <color theme="1"/>
        <rFont val="Calibri"/>
        <family val="2"/>
        <scheme val="minor"/>
      </rPr>
      <t xml:space="preserve"> (Bruxelles: Lamertin/Hayez, 1921).</t>
    </r>
  </si>
  <si>
    <r>
      <t xml:space="preserve">Bruscoli, Francesco Guidi, </t>
    </r>
    <r>
      <rPr>
        <i/>
        <sz val="11"/>
        <color theme="1"/>
        <rFont val="Calibri"/>
        <family val="2"/>
        <scheme val="minor"/>
      </rPr>
      <t>Papal Banking in Renaissance Rome</t>
    </r>
    <r>
      <rPr>
        <sz val="11"/>
        <color theme="1"/>
        <rFont val="Calibri"/>
        <family val="2"/>
        <scheme val="minor"/>
      </rPr>
      <t xml:space="preserve"> (Aldershot: Ashgate, 2007).</t>
    </r>
  </si>
  <si>
    <r>
      <t xml:space="preserve">Dietz, Alexander, </t>
    </r>
    <r>
      <rPr>
        <i/>
        <sz val="11"/>
        <color theme="1"/>
        <rFont val="Calibri"/>
        <family val="2"/>
        <scheme val="minor"/>
      </rPr>
      <t>Frankfurter Handelsgeschichte</t>
    </r>
    <r>
      <rPr>
        <sz val="11"/>
        <color theme="1"/>
        <rFont val="Calibri"/>
        <family val="2"/>
        <scheme val="minor"/>
      </rPr>
      <t>, 5vols. (Frankfurt: Hermann Minjon, 1910-1925).</t>
    </r>
  </si>
  <si>
    <r>
      <t xml:space="preserve">Felisini, Daniela, </t>
    </r>
    <r>
      <rPr>
        <i/>
        <sz val="11"/>
        <color theme="1"/>
        <rFont val="Calibri"/>
        <family val="2"/>
        <scheme val="minor"/>
      </rPr>
      <t>Alessandro Torlonia: the Pope’s Banker</t>
    </r>
    <r>
      <rPr>
        <sz val="11"/>
        <color theme="1"/>
        <rFont val="Calibri"/>
        <family val="2"/>
        <scheme val="minor"/>
      </rPr>
      <t xml:space="preserve"> (London: Palgrave, 2016).</t>
    </r>
  </si>
  <si>
    <r>
      <t xml:space="preserve">Fryde, Edmund B., and M.M. Fryde, “Public credit, with special reference to northwestern Europe”, in: M.M. Postan, E.E. Rich, and E. Miller (eds.), </t>
    </r>
    <r>
      <rPr>
        <i/>
        <sz val="11"/>
        <color theme="1"/>
        <rFont val="Calibri"/>
        <family val="2"/>
        <scheme val="minor"/>
      </rPr>
      <t>Cambridge Economic History of Europe, Vol. III: Economic Organization and Policies in the Middle Ages</t>
    </r>
    <r>
      <rPr>
        <sz val="11"/>
        <color theme="1"/>
        <rFont val="Calibri"/>
        <family val="2"/>
        <scheme val="minor"/>
      </rPr>
      <t xml:space="preserve"> (Cambridge: Cambridge University Press, 1963), 430-553.</t>
    </r>
  </si>
  <si>
    <r>
      <t xml:space="preserve">Fuhrmann, Bernd, </t>
    </r>
    <r>
      <rPr>
        <i/>
        <sz val="11"/>
        <color theme="1"/>
        <rFont val="Calibri"/>
        <family val="2"/>
        <scheme val="minor"/>
      </rPr>
      <t>Konrad von Weinsberg – ein adliger Oikos zwischen Territorium und Reich</t>
    </r>
    <r>
      <rPr>
        <sz val="11"/>
        <color theme="1"/>
        <rFont val="Calibri"/>
        <family val="2"/>
        <scheme val="minor"/>
      </rPr>
      <t xml:space="preserve"> (Stuttgart: Franz Steiner, 2004).</t>
    </r>
  </si>
  <si>
    <r>
      <t xml:space="preserve">Hoefler, Constantin, </t>
    </r>
    <r>
      <rPr>
        <i/>
        <sz val="11"/>
        <color theme="1"/>
        <rFont val="Calibri"/>
        <family val="2"/>
        <scheme val="minor"/>
      </rPr>
      <t>Ritter Ludwig von Eyb. Denkwuerdikeiten Brandenburgischer (Hohenzollerischer) Fuersten</t>
    </r>
    <r>
      <rPr>
        <sz val="11"/>
        <color theme="1"/>
        <rFont val="Calibri"/>
        <family val="2"/>
        <scheme val="minor"/>
      </rPr>
      <t xml:space="preserve"> (Bayreuth: R. Buchnersche Buchhandlung, 1849).</t>
    </r>
  </si>
  <si>
    <r>
      <t xml:space="preserve">Krag, Wilhelm, </t>
    </r>
    <r>
      <rPr>
        <i/>
        <sz val="11"/>
        <color theme="1"/>
        <rFont val="Calibri"/>
        <family val="2"/>
        <scheme val="minor"/>
      </rPr>
      <t>Die Paumgartner von Nuernberg und Augsburg: Ein Beitrag zur Handelsgeschichte des XV. und XVI. Jahrhunderts</t>
    </r>
    <r>
      <rPr>
        <sz val="11"/>
        <color theme="1"/>
        <rFont val="Calibri"/>
        <family val="2"/>
        <scheme val="minor"/>
      </rPr>
      <t xml:space="preserve"> (Leipzig: K.B. Hofbuchdruckerei, 1914).</t>
    </r>
  </si>
  <si>
    <r>
      <t xml:space="preserve">Lambert, Bart, </t>
    </r>
    <r>
      <rPr>
        <i/>
        <sz val="11"/>
        <color theme="1"/>
        <rFont val="Calibri"/>
        <family val="2"/>
        <scheme val="minor"/>
      </rPr>
      <t>The City, the Duke and their Banker. The Rapondi Family and the Formation of the Burgundian State (1384-1430)</t>
    </r>
    <r>
      <rPr>
        <sz val="11"/>
        <color theme="1"/>
        <rFont val="Calibri"/>
        <family val="2"/>
        <scheme val="minor"/>
      </rPr>
      <t xml:space="preserve"> (Turnhout: Brepols, 2006).</t>
    </r>
  </si>
  <si>
    <r>
      <t xml:space="preserve">Mirot, Leon, and Eugenio Lazzareschi, “Lettere di mercanti Lucchesi da Bruges e da Parigi, 1407-1421”, </t>
    </r>
    <r>
      <rPr>
        <i/>
        <sz val="11"/>
        <color theme="1"/>
        <rFont val="Calibri"/>
        <family val="2"/>
        <scheme val="minor"/>
      </rPr>
      <t>Bollettino Storico Lucchese</t>
    </r>
    <r>
      <rPr>
        <sz val="11"/>
        <color theme="1"/>
        <rFont val="Calibri"/>
        <family val="2"/>
        <scheme val="minor"/>
      </rPr>
      <t>, I/3 (1929), 165-199.</t>
    </r>
  </si>
  <si>
    <r>
      <t xml:space="preserve">Alvarez-Nogal, Carlos, “La Demanda de Juros en Castilla durante la edad moderna: los juros de alcabalas de Murcia”, </t>
    </r>
    <r>
      <rPr>
        <i/>
        <sz val="11"/>
        <color theme="1"/>
        <rFont val="Calibri"/>
        <family val="2"/>
        <scheme val="minor"/>
      </rPr>
      <t>Studia Historica: Historia moderna</t>
    </r>
    <r>
      <rPr>
        <sz val="11"/>
        <color theme="1"/>
        <rFont val="Calibri"/>
        <family val="2"/>
        <scheme val="minor"/>
      </rPr>
      <t>, 32 (2010), 47-82.</t>
    </r>
  </si>
  <si>
    <r>
      <t>Van der Wee, Herman,</t>
    </r>
    <r>
      <rPr>
        <i/>
        <sz val="11"/>
        <color theme="1"/>
        <rFont val="Calibri"/>
        <family val="2"/>
        <scheme val="minor"/>
      </rPr>
      <t xml:space="preserve"> The Growth of the Antwerp Market and the European Economy (Fourteenth-Sixteenth centuries)</t>
    </r>
    <r>
      <rPr>
        <sz val="11"/>
        <color theme="1"/>
        <rFont val="Calibri"/>
        <family val="2"/>
        <scheme val="minor"/>
      </rPr>
      <t>, III vols. (The Hague: Martinus Nijhoff, 1963).</t>
    </r>
  </si>
  <si>
    <r>
      <t xml:space="preserve">Stromer, Manfred von, </t>
    </r>
    <r>
      <rPr>
        <i/>
        <sz val="11"/>
        <color theme="1"/>
        <rFont val="Calibri"/>
        <family val="2"/>
        <scheme val="minor"/>
      </rPr>
      <t>Oberdeutsche Hochfinanz 1350-1450</t>
    </r>
    <r>
      <rPr>
        <sz val="11"/>
        <color theme="1"/>
        <rFont val="Calibri"/>
        <family val="2"/>
        <scheme val="minor"/>
      </rPr>
      <t>, 3 Vols. (Wiesbaden: Franz Steiner, 1970).</t>
    </r>
  </si>
  <si>
    <r>
      <t xml:space="preserve">Tewes, Goetz-Ruediger, </t>
    </r>
    <r>
      <rPr>
        <i/>
        <sz val="11"/>
        <color theme="1"/>
        <rFont val="Calibri"/>
        <family val="2"/>
        <scheme val="minor"/>
      </rPr>
      <t>Kampf um Florenz: Die Medici im Exil, 1494-1512</t>
    </r>
    <r>
      <rPr>
        <sz val="11"/>
        <color theme="1"/>
        <rFont val="Calibri"/>
        <family val="2"/>
        <scheme val="minor"/>
      </rPr>
      <t xml:space="preserve"> (Koeln: Boehlau, 2011).</t>
    </r>
  </si>
  <si>
    <r>
      <t xml:space="preserve">Sieveking, Heinrich, “Genueser Finanzwesen mit besonderer Beruecksichtigung der Casa di S. Giorgio”, in: Carl Johannes Fuchs et al. (eds.), </t>
    </r>
    <r>
      <rPr>
        <i/>
        <sz val="11"/>
        <color theme="1"/>
        <rFont val="Calibri"/>
        <family val="2"/>
        <scheme val="minor"/>
      </rPr>
      <t>Volkswirtschaftliche Abhandlungen der Badischen Hochschulen</t>
    </r>
    <r>
      <rPr>
        <sz val="11"/>
        <color theme="1"/>
        <rFont val="Calibri"/>
        <family val="2"/>
        <scheme val="minor"/>
      </rPr>
      <t>, Vol. 3/1 (Freiburg i. Br.: J.C.B. Mohr, 1898).</t>
    </r>
  </si>
  <si>
    <r>
      <t xml:space="preserve">Bittmann, Markus, </t>
    </r>
    <r>
      <rPr>
        <i/>
        <sz val="11"/>
        <color theme="1"/>
        <rFont val="Calibri"/>
        <family val="2"/>
        <scheme val="minor"/>
      </rPr>
      <t>Kreditwirtschaft und Finanzierungsmethoden. Studien zu den wirtschaftlichen Verhaeltnissen des Adels im westlichen Bodenseeraum 1300-1500</t>
    </r>
    <r>
      <rPr>
        <sz val="11"/>
        <color theme="1"/>
        <rFont val="Calibri"/>
        <family val="2"/>
        <scheme val="minor"/>
      </rPr>
      <t xml:space="preserve"> (Wiesbaden: Franz Steiner, 1991).</t>
    </r>
  </si>
  <si>
    <r>
      <t xml:space="preserve">Blendinger, Friedrich, “Muenchner Buerger, Kloester, und Stiftungen als Glaeubiger der Reichsstadt Augsburg im 14. und 15. Jahrhundert”, in: Horst Heldmann (ed.), </t>
    </r>
    <r>
      <rPr>
        <i/>
        <sz val="11"/>
        <color theme="1"/>
        <rFont val="Calibri"/>
        <family val="2"/>
        <scheme val="minor"/>
      </rPr>
      <t>Studien zur fraenkischen und bayerischen Geschichte, Friedolin Solleder zum 80. Geburtstag dargebracht</t>
    </r>
    <r>
      <rPr>
        <sz val="11"/>
        <color theme="1"/>
        <rFont val="Calibri"/>
        <family val="2"/>
        <scheme val="minor"/>
      </rPr>
      <t xml:space="preserve"> (Neustadt: Ph.C.W. Schmidt, 1966), 80-109.</t>
    </r>
  </si>
  <si>
    <r>
      <t xml:space="preserve">Rowlands, Guy, </t>
    </r>
    <r>
      <rPr>
        <i/>
        <sz val="11"/>
        <color theme="1"/>
        <rFont val="Calibri"/>
        <family val="2"/>
        <scheme val="minor"/>
      </rPr>
      <t>The financial decline of a great power: war, influence, and money in Louis XIV’s France</t>
    </r>
    <r>
      <rPr>
        <sz val="11"/>
        <color theme="1"/>
        <rFont val="Calibri"/>
        <family val="2"/>
        <scheme val="minor"/>
      </rPr>
      <t xml:space="preserve"> (Oxford: Oxford University Press, 2012).</t>
    </r>
  </si>
  <si>
    <r>
      <t xml:space="preserve">Rowlands, Guy, </t>
    </r>
    <r>
      <rPr>
        <i/>
        <sz val="11"/>
        <color theme="1"/>
        <rFont val="Calibri"/>
        <family val="2"/>
        <scheme val="minor"/>
      </rPr>
      <t>Dangerous and dishonest men: the international bankers of Louis XIV’s France</t>
    </r>
    <r>
      <rPr>
        <sz val="11"/>
        <color theme="1"/>
        <rFont val="Calibri"/>
        <family val="2"/>
        <scheme val="minor"/>
      </rPr>
      <t xml:space="preserve"> (Basingstoke: Palgrave, 2015).</t>
    </r>
  </si>
  <si>
    <r>
      <t xml:space="preserve">Puff, Alexander, </t>
    </r>
    <r>
      <rPr>
        <i/>
        <sz val="11"/>
        <color theme="1"/>
        <rFont val="Calibri"/>
        <family val="2"/>
        <scheme val="minor"/>
      </rPr>
      <t>Die Finanzen Albrechts des Beherzten</t>
    </r>
    <r>
      <rPr>
        <sz val="11"/>
        <color theme="1"/>
        <rFont val="Calibri"/>
        <family val="2"/>
        <scheme val="minor"/>
      </rPr>
      <t xml:space="preserve"> (Leipzig: Quelle &amp; Meyer, 1911).</t>
    </r>
  </si>
  <si>
    <r>
      <t xml:space="preserve">Mueller, Johannes, “Die Verdienste Zacharias Geizkoflers um die Beschaffung der Geldmittel fuer den Tuerkenkrieg Kaiser Rudolfs II.”, </t>
    </r>
    <r>
      <rPr>
        <i/>
        <sz val="11"/>
        <color theme="1"/>
        <rFont val="Calibri"/>
        <family val="2"/>
        <scheme val="minor"/>
      </rPr>
      <t>Mitteilungen des Instituts fuer Oesterreichische Geschichte,</t>
    </r>
    <r>
      <rPr>
        <sz val="11"/>
        <color theme="1"/>
        <rFont val="Calibri"/>
        <family val="2"/>
        <scheme val="minor"/>
      </rPr>
      <t xml:space="preserve"> 21 (1900), 251-304.</t>
    </r>
  </si>
  <si>
    <r>
      <t xml:space="preserve">Mollat, Michel, “Recherches sur les Finances des Ducs Valois de Bourgogne”, </t>
    </r>
    <r>
      <rPr>
        <i/>
        <sz val="11"/>
        <color theme="1"/>
        <rFont val="Calibri"/>
        <family val="2"/>
        <scheme val="minor"/>
      </rPr>
      <t>Revue Historique,</t>
    </r>
    <r>
      <rPr>
        <sz val="11"/>
        <color theme="1"/>
        <rFont val="Calibri"/>
        <family val="2"/>
        <scheme val="minor"/>
      </rPr>
      <t xml:space="preserve"> CCLXIX (1958), 285-321.</t>
    </r>
  </si>
  <si>
    <r>
      <t xml:space="preserve">Schrohe, Heinrich, </t>
    </r>
    <r>
      <rPr>
        <i/>
        <sz val="11"/>
        <color theme="1"/>
        <rFont val="Calibri"/>
        <family val="2"/>
        <scheme val="minor"/>
      </rPr>
      <t>Das Mainzer Geschlecht zum Jungen in Diensten des Deutschen Koenigtums und der Stadt Mainz (1353-1437)</t>
    </r>
    <r>
      <rPr>
        <sz val="11"/>
        <color theme="1"/>
        <rFont val="Calibri"/>
        <family val="2"/>
        <scheme val="minor"/>
      </rPr>
      <t xml:space="preserve"> (Mainz: L. Wickens, 1933).</t>
    </r>
  </si>
  <si>
    <r>
      <t xml:space="preserve">De Roover, Raymond, </t>
    </r>
    <r>
      <rPr>
        <i/>
        <sz val="11"/>
        <color theme="1"/>
        <rFont val="Calibri"/>
        <family val="2"/>
        <scheme val="minor"/>
      </rPr>
      <t xml:space="preserve">The Rise and Decline of the Medici Bank, 1397-1494 </t>
    </r>
    <r>
      <rPr>
        <sz val="11"/>
        <color theme="1"/>
        <rFont val="Calibri"/>
        <family val="2"/>
        <scheme val="minor"/>
      </rPr>
      <t>(Cambridge: Harvard University Press, 1963).</t>
    </r>
  </si>
  <si>
    <r>
      <t xml:space="preserve">Hartmann, Peter C., </t>
    </r>
    <r>
      <rPr>
        <i/>
        <sz val="11"/>
        <color theme="1"/>
        <rFont val="Calibri"/>
        <family val="2"/>
        <scheme val="minor"/>
      </rPr>
      <t>Geld als Instrument europaeischer Machtpolitik im Zeitalter des Merkantilismus</t>
    </r>
    <r>
      <rPr>
        <sz val="11"/>
        <color theme="1"/>
        <rFont val="Calibri"/>
        <family val="2"/>
        <scheme val="minor"/>
      </rPr>
      <t xml:space="preserve"> (Muenchen: Kommission fuer Bayerische Landesgeschichte, 1978).</t>
    </r>
  </si>
  <si>
    <r>
      <t xml:space="preserve">Bonney, Richard, </t>
    </r>
    <r>
      <rPr>
        <i/>
        <sz val="11"/>
        <color theme="1"/>
        <rFont val="Calibri"/>
        <family val="2"/>
        <scheme val="minor"/>
      </rPr>
      <t>The King’s Debts. Finance and Politics in France, 1589-1661</t>
    </r>
    <r>
      <rPr>
        <sz val="11"/>
        <color theme="1"/>
        <rFont val="Calibri"/>
        <family val="2"/>
        <scheme val="minor"/>
      </rPr>
      <t xml:space="preserve"> (Oxford: Clarendon Press, 1981).</t>
    </r>
  </si>
  <si>
    <r>
      <t xml:space="preserve">Beyer, Otto, </t>
    </r>
    <r>
      <rPr>
        <i/>
        <sz val="11"/>
        <color theme="1"/>
        <rFont val="Calibri"/>
        <family val="2"/>
        <scheme val="minor"/>
      </rPr>
      <t>Das Schuldenwesen der Stadt Breslau im 14. und 15. Jahrhundert mit besonderer Beruecksichtigung der Verschuldung durch Rentenverkauf</t>
    </r>
    <r>
      <rPr>
        <sz val="11"/>
        <color theme="1"/>
        <rFont val="Calibri"/>
        <family val="2"/>
        <scheme val="minor"/>
      </rPr>
      <t xml:space="preserve"> (Inauguraldissertation, I. Teil) (Breslau: R.Rischkowsky, 1900).</t>
    </r>
  </si>
  <si>
    <r>
      <t xml:space="preserve">Fryde, Edmund B., </t>
    </r>
    <r>
      <rPr>
        <i/>
        <sz val="11"/>
        <color theme="1"/>
        <rFont val="Calibri"/>
        <family val="2"/>
        <scheme val="minor"/>
      </rPr>
      <t>Studies in Medieval Trade and Finance</t>
    </r>
    <r>
      <rPr>
        <sz val="11"/>
        <color theme="1"/>
        <rFont val="Calibri"/>
        <family val="2"/>
        <scheme val="minor"/>
      </rPr>
      <t xml:space="preserve"> (London: Hambledon Press, 1983).</t>
    </r>
  </si>
  <si>
    <r>
      <t xml:space="preserve">Fuhrmann, Bernd, “Der rat aber war zu rat mer ewigs gelts zu verkauffen – Das kommunale Kreditwesen Nuernbergs im 15. Jahrhundert”, in: Harm von Seggern, Gerhard Fouquet, and Hans-Joerg Gilomen (eds.), </t>
    </r>
    <r>
      <rPr>
        <i/>
        <sz val="11"/>
        <color theme="1"/>
        <rFont val="Calibri"/>
        <family val="2"/>
        <scheme val="minor"/>
      </rPr>
      <t>Staedtische Finanzwirtschaft am Uebergang vom Mittelalter zur Fruehen Neuzeit</t>
    </r>
    <r>
      <rPr>
        <sz val="11"/>
        <color theme="1"/>
        <rFont val="Calibri"/>
        <family val="2"/>
        <scheme val="minor"/>
      </rPr>
      <t xml:space="preserve"> (Frankfurt: Peter Lang, 2007), 139-168.</t>
    </r>
  </si>
  <si>
    <r>
      <t xml:space="preserve">Grose, Clyde L., “Louis XIV’s financial relations with Charles II and the English Parliament”, </t>
    </r>
    <r>
      <rPr>
        <i/>
        <sz val="11"/>
        <color theme="1"/>
        <rFont val="Calibri"/>
        <family val="2"/>
        <scheme val="minor"/>
      </rPr>
      <t>The Journal of Modern History</t>
    </r>
    <r>
      <rPr>
        <sz val="11"/>
        <color theme="1"/>
        <rFont val="Calibri"/>
        <family val="2"/>
        <scheme val="minor"/>
      </rPr>
      <t>, 1/2 (1929), 177-204.</t>
    </r>
  </si>
  <si>
    <r>
      <t xml:space="preserve">Humbert, Francoise, </t>
    </r>
    <r>
      <rPr>
        <i/>
        <sz val="11"/>
        <color theme="1"/>
        <rFont val="Calibri"/>
        <family val="2"/>
        <scheme val="minor"/>
      </rPr>
      <t>Les finances municipales de Dijon du milieu du XIV siècle a 1477</t>
    </r>
    <r>
      <rPr>
        <sz val="11"/>
        <color theme="1"/>
        <rFont val="Calibri"/>
        <family val="2"/>
        <scheme val="minor"/>
      </rPr>
      <t xml:space="preserve"> (Paris: Les Belles Lettres, 1961).</t>
    </r>
  </si>
  <si>
    <r>
      <t xml:space="preserve">Nieuwenhuysen, A. van, </t>
    </r>
    <r>
      <rPr>
        <i/>
        <sz val="11"/>
        <color theme="1"/>
        <rFont val="Calibri"/>
        <family val="2"/>
        <scheme val="minor"/>
      </rPr>
      <t>Les Finances du Duc de Bourgogne Philippe Le Hardi (1384-1404). Economie et Politique</t>
    </r>
    <r>
      <rPr>
        <sz val="11"/>
        <color theme="1"/>
        <rFont val="Calibri"/>
        <family val="2"/>
        <scheme val="minor"/>
      </rPr>
      <t xml:space="preserve"> (Bruxelles: Editions de L’Universite de Bruxelles, 1984).</t>
    </r>
  </si>
  <si>
    <t>Average of loans to free John sans peur from Nicopolis per Mollat (1958, 316), and 17.5 month loan to Duke of Nevers per Mirot and Lazzareschi (1929, 170). Cf notes to Figure III, paper appendix.</t>
  </si>
  <si>
    <r>
      <t xml:space="preserve">Arens, Franz, “Analekten zur Geschichte des spaetmittelalterlichen Geldhandels im Dauphiné”, </t>
    </r>
    <r>
      <rPr>
        <i/>
        <sz val="11"/>
        <color theme="1"/>
        <rFont val="Calibri"/>
        <family val="2"/>
        <scheme val="minor"/>
      </rPr>
      <t>Vierteljahrschrift fuer Sozial- und Wirtschaftsgeschichte</t>
    </r>
    <r>
      <rPr>
        <sz val="11"/>
        <color theme="1"/>
        <rFont val="Calibri"/>
        <family val="2"/>
        <scheme val="minor"/>
      </rPr>
      <t>, 21/3 (1928), 299-318.</t>
    </r>
  </si>
  <si>
    <t>Documents inedits concernant la ville et le siege du bailliage d’Amiens, 3 Vols., Eduard Maugis (ed.) (Amiens/Paris: Yvert et Tellier/Auguste Picard, 1908-1921).</t>
  </si>
  <si>
    <t>La Gascogne dans les Registres du Tresor des Chartes, Charles Samaran (ed.) (Paris: Bibliotheque Nationale, 1966).</t>
  </si>
  <si>
    <t>Quellen zur Geschichte des Koelner Handels und Verkehrs im Mittelalter, Dritter Band: Besondere Quellengruppen des spaeten Mittelalters, Bruno Kuske (ed.) (Droste: Duesseldorf, 1978 [reprint of 1923 ed.].</t>
  </si>
  <si>
    <t>Quellen und Regesten zu den Augsburger Handelshaeusern Paler und Rehlinger 1539-1642, 2 Vols., Reinhard Hildebrandt (ed.) (Stuttgart: Franz Steiner, 1996 and 2004).</t>
  </si>
  <si>
    <t>Regesta Imperii (Reg Imperii), Vol. VI (Heinrich VII): 4/2; Vol VII (Ludwig der Bayer); Vol. VIII (Karl IV); Vol. XI (Sigmund); Neubearb. 1; Neubearb. 2; Vol. XIV (Maximilian I): Vol. 2/1: 1496-1498; Vols. 4/1-2: 1502-1504. - Hermann Wiesflecker (ed.) – (Cologne: Boehlau Verlag, 1993, 2002-2004); RI Plus Margraves of Baden and Hachberg, Vol. 1/1, Richard Fester (ed.) (Innsbruck: Wagnersche U.Buchhandlung, 1892).</t>
  </si>
  <si>
    <t>Regesten van Oorkonden betreffende De Bisschoppen van Utrecht uit de Jaren 1301-1340, J.W. Berkelback van der Sprenkel (ed.) (Utrecht: Broekhoff, 1937).</t>
  </si>
  <si>
    <t>Regesten der Erzbischhoefe von Mainz, 1289-1396 (Reg EB Mainz), 5 Vols., W. Kreimes, Heinrich Otto, Fritz Vigener, Ernst Vogt (eds.) (Darmstadt/Leipzig: Veit &amp; Comp., 1913-1958).</t>
  </si>
  <si>
    <t>Regesten der Pfalzgrafen am Rhein, 1214-1508 (Reg Pfalz), Eduard Winkelmann (ed.) (Innsbruck: Wagner’sche Universitaetsbuchhandlung, 1894): Vol. 1, Ruprecht I, Ruprecht III.</t>
  </si>
  <si>
    <t>Calendar of State Papers, Domestic Series, (London: Longman, PRO, 1858-): James I: Vol. 3; Charles I: Vols. 7, 20-22; Charles II: Vols. 4, 10, 12, 13; James II: Vol. 1; William III and Mary II: vol. 6; Anne I: Vol. 4; Commonwealth: Vol. 3; Venetian: Vol.37.</t>
  </si>
  <si>
    <t>Calendar of Treasury Books and Papers, Vols. 2 (1731-1734), 5 (1742-1745).</t>
  </si>
  <si>
    <t>Calendar of Virginia State Papers and other Manuscripts, Vol. X, January 1, 1808-December 31, 1835, Henry W. Flournoy (ed.) (Richmond: J.E. Goode, 1892).</t>
  </si>
  <si>
    <t>Codex diplomaticus et epistolares. Moraviae Vol.13 (Bruenn: Verlag des Maehrischen Landes-Ausschusses, 1897): Regesten Wenzel.</t>
  </si>
  <si>
    <t>Der Besitz des Mainzer Domkapitels im Spaetmittelalter, Irmtraut Liebeherr (ed.) (Mainz: Sebstverlag der Gesellschaft fuer Mittelrheinische Kirchengeschichte, 1971).</t>
  </si>
  <si>
    <t xml:space="preserve">Deutsche Reichstagsakten (RTA), Aeltere Reihe, Vol. 5, Unter Koenig Ruprecht 1401-1405, 2/2, Julius Weizsaecker (ed.) (Gotha: Friedrich Perthes, 1885). </t>
  </si>
  <si>
    <t>Imhof an Koelner Kurfuerst. Stromer (1970, 260f.); loan to Philip the Good of Burgundy, van der Wee (1963, 57)</t>
  </si>
  <si>
    <t>Loans to Archduke Friedrich von Brandenburg. Stromer (1970, 285-7).</t>
  </si>
  <si>
    <r>
      <t xml:space="preserve">Bullard, Melissa Meriam, </t>
    </r>
    <r>
      <rPr>
        <i/>
        <sz val="11"/>
        <color theme="1"/>
        <rFont val="Calibri"/>
        <family val="2"/>
        <scheme val="minor"/>
      </rPr>
      <t>Filippo Strozzi and the Medici: favour and finance in sixteenth-century Florence and Rome</t>
    </r>
    <r>
      <rPr>
        <sz val="11"/>
        <color theme="1"/>
        <rFont val="Calibri"/>
        <family val="2"/>
        <scheme val="minor"/>
      </rPr>
      <t xml:space="preserve"> (Cambridge: Cambridge University Press, 1980).</t>
    </r>
  </si>
  <si>
    <r>
      <t xml:space="preserve">Hamon, Philippe, "L-Italie Finance-t-elle les guerres l'Italie?", in: Jean Balsamo (ed.), </t>
    </r>
    <r>
      <rPr>
        <i/>
        <sz val="11"/>
        <color theme="1"/>
        <rFont val="Calibri"/>
        <family val="2"/>
        <scheme val="minor"/>
      </rPr>
      <t>Passer les monts. Francais en Italie - L'Italie en France</t>
    </r>
    <r>
      <rPr>
        <sz val="11"/>
        <color theme="1"/>
        <rFont val="Calibri"/>
        <family val="2"/>
        <scheme val="minor"/>
      </rPr>
      <t xml:space="preserve"> (1494-1525) (Paris: Honore Champion Editeur, 1998), 25-37.</t>
    </r>
  </si>
  <si>
    <t>Avg of Sauli credit to Charles VIII: Tewes (2011, 46); Spring 1494 loan via Hamon (1998, 34)</t>
  </si>
  <si>
    <t>Aspetti dell'Amministrazione Finanziaria del Comune di Milano dal XIV al XVIII secolo, Caterina Santoro (ed.) (Milano: Castello Sforzesco, 1963).</t>
  </si>
  <si>
    <t>Maddison (2010, horizontal file)</t>
  </si>
  <si>
    <t>I. Archival funds used</t>
  </si>
  <si>
    <t>Institut fuer Stadtgeschichte Frankfurt (ISG)</t>
  </si>
  <si>
    <t>II. Printed primary sources used</t>
  </si>
  <si>
    <t>III. Secondary source material used</t>
  </si>
  <si>
    <t>III.II Nominal interest rate data, unconsolidated public (personal loans, non-marketable debt)</t>
  </si>
  <si>
    <t>Nominal, not averaged</t>
  </si>
  <si>
    <t>GDP-weighted nominal</t>
  </si>
  <si>
    <t>GDP-weighted inflation</t>
  </si>
  <si>
    <r>
      <t xml:space="preserve">Shakespeare, Howard, </t>
    </r>
    <r>
      <rPr>
        <i/>
        <sz val="11"/>
        <color theme="1"/>
        <rFont val="Calibri"/>
        <family val="2"/>
        <scheme val="minor"/>
      </rPr>
      <t>France – the royal loans. Les emprunts royales, 1689-1789</t>
    </r>
    <r>
      <rPr>
        <sz val="11"/>
        <color theme="1"/>
        <rFont val="Calibri"/>
        <family val="2"/>
        <scheme val="minor"/>
      </rPr>
      <t xml:space="preserve"> (Shrewsbury: Squirrel, 1986).</t>
    </r>
  </si>
  <si>
    <t>Santoro (ed., 1963, 79)</t>
  </si>
  <si>
    <t>Santoro (ed., 1963, 27)</t>
  </si>
  <si>
    <t>P/R, Nr.162; Santoro (ed., 1963, 78)</t>
  </si>
  <si>
    <t>Santoro (ed., 1963, 35)</t>
  </si>
  <si>
    <t>HStAK, Best 10A 3M, fol. 185a</t>
  </si>
  <si>
    <t>Maddison (2010, interpolated)</t>
  </si>
  <si>
    <t xml:space="preserve"> Italy: Malanima (2011, 205-217, series 3); Spain: Alvarez-Nogal and Escosura(2013, 33); Holland: van Zanden and van Leeuwen (2012, appendix table 2); UK: Broadberry et al. (2015) via Thomas and Dimsdale (2017); ; Germany: Hoffman (1965, 14, interpolated); U.S.: BEA via FRED series GDPC1.</t>
  </si>
  <si>
    <t>Land returns: including Ward (1960); Featherstone and Baker (1987, 545-546); Clark (1988; 2010, table 7).</t>
  </si>
  <si>
    <t>"show GDP share if negative real rate observed"</t>
  </si>
  <si>
    <t>Safe asset provider battle deaths (leading role)</t>
  </si>
  <si>
    <t>Other advanced economy battle deaths</t>
  </si>
  <si>
    <t>Global nominal rate, % (RHS)</t>
  </si>
  <si>
    <t>The National Archives, Kew (TNA): E 30/1186/3; SP 36/107/1/45; T 29/627: “Minute Book containing extracts relative to the rate of interest or discount on loans or tallies, compiled in the beginning of Queen Anne's reign”; E 30/1736: “Joint obligation by Maximilian, King of the Romans, and Charles, Prince of Spain, to repay the loan of 100,000 gold crowns which Henry VII. has promised to pay the Prince. November 1508”; SP 78/223/ fols. 40-42: “Waldegrave to Harrington, June 1740”.</t>
  </si>
  <si>
    <t>|</t>
  </si>
  <si>
    <t>Stadtarchiv Muenster (StdAMs): Ratsarchiv (Altes Archiv) bis 1802, Stadtschulden A IX: 717: “Rechnungsbuch des Gruthauses 1669”; 721: “Rentenregister renovatum 1732”; 724: “Schuldenregister und Uebersicht der Kapitalanlagen, 1790-1809”; 725 a+b: “Verzeichnis der Stadtschulden von 1802”; 726: “Rechnung der Stadtschulden-Casse zu Muenster vom 1. September 1804 bis 31. Mai 1805”.</t>
  </si>
  <si>
    <t>Yale University, Beinecke Rare Book and Manuscript Library (Yale BL): American Historical Financial Documents Collection (GEN MSS 1081), Box 2, fols. 57.</t>
  </si>
  <si>
    <t>Stadtarchiv Worms (StAWs): 001AI/0149 (Urkunde, 17 Dezember 1346).</t>
  </si>
  <si>
    <t xml:space="preserve">Stadtarchiv Nuernberg (NStA): B 17/II: Zinsmeisteramt Akten: 6. Depositen, Obligationen, Darlehen, Schuldendienst, Steuern (1671-1809): Nr. 140: Aufstellungen und Berechnungen von Zinsen und Tilgungen for Depositengelder bzw. Aufgenommene Kapitalien (ab 1427); Nr. 144: Schuldendienst fuer aufgenommene Kapitalien (Zinsen und Tilgung), 1702-1808; Nr. 147: “Schulden des Zinsmeisteramtes und deren Verzinsung gegenüber Nürnberger Bürgern und privaten Wohltätigkeitsstiftungen”; Herrschaft Schwarzenberg Urkunden 1440. </t>
  </si>
  <si>
    <t>Stadtarchiv Mainz (StdAMz): Urkunden: (chronologically) U/1407 November 20/II; U/1412 Januar 14; U/1420 Maerz 24; U/1421 September 22; U/1545 April 21; U/1559 Maerz 15; U/1587 Dezember 2; U/1590 Mai 23; U/1609 Mai 18; U/1612 September 8; U/1615 Juni 24 (see also notes to Figure VIII).</t>
  </si>
  <si>
    <t>Bank of England Archive (BoEA): “Average Prices of Funds, 1705-1880” (10A 270/1); “Report of the Proceedings of the Commissioners for the Reduction of the National Debt” (14A 156/1): Funded Debt for Terminable Annuities – Great Britain – 1693-1836.</t>
  </si>
  <si>
    <t>Oesterreichisches Staatsarchiv (OeStA): FHKA: SUS RA 75.6 and 238.44; NL Beer 01/3a-1 (“Münzkurse (Wert von Reichstaler, Gulden, Dukat und Geldgulden) von 1400 bzw. 1582 bis 1690 (erstellt nach 1767))”, 02/79 (“Philipp Graf von Sinzendorf aus Amsterdam, Berichte zum Wechselkurs des holländischen Gulden und Gutachten über eine Anleihe in Holland, Rekognitionen und Instruktionen, Johann Graf von Choteck, Ministerial-Bankodeputation, an Maria Theresia zur Beauftragung Sinzendorfs mit der Aufnahme einer Anleihe auf Kredit des Banko”); HHStA: RHR Judicialia Antiqua 104-8; MEA Muenzsachen 8, “Vom Einfluss der Muenzerhoehungen auf die Preise der vornehmsten Beduerfnissen”; Hausarchiv – Lothringisches Hausarchiv Este, Box 14; Nachlaesse der Kabinettskanzlei – Leopold Kolowrat, Box 21, 1355-1446.</t>
  </si>
  <si>
    <t>Stadsarchief Amsterdam (StAAm): Archief 735 - Archief van de Company Hope &amp; Co. met verwante archiefvormers: No. 1518 (“Stukken betreffende vorderingen van Hope &amp; Co te Amsterdam op diverse Europese schuldenaren”).</t>
  </si>
  <si>
    <t>Stadtarchiv Bamberg (StABb): A 21; D 3001, Rep 1+1508; D 4017.</t>
  </si>
  <si>
    <t>Hessisches Hauptstaatsarchiv, Wiesbaden (HHStaW): Bestand 130 I/U 76, 77; 130 II/258 and 260; 6/95; Bestand 3001 Nr. 13, fols. 37, 82, 132 and Nr. 7, fol.1b; Bestand 171/G 717, fols. 119-122.</t>
  </si>
  <si>
    <t>Hauptstaatsarchiv Dresden (HStAD): Bestand 10036, Loc. 33698, Rep. 11, Sect. 2, Lit. F, Nr. 0013; Bestand 10690, Reichskammergericht No. 12.</t>
  </si>
  <si>
    <t>Geheimes Staatsarchiv Preussischer Kulturbesitz (GStAPK): I. HA Rep. 78 (Kurmaerkische Lehnskanzlei), Nr. 10: Altmaerkisches Register, 96-131; VII. HA Nichtmaerkische Urkunden, Pommern Nr. 69, Polen Nr. 28; VII. Haussachen der Landesherren Nr. 76; VII. HA Maerkische Ortschaften Salzwedel Nr. 77.</t>
  </si>
  <si>
    <r>
      <t xml:space="preserve">Allen, Robert, “The Great Divergence in European Wages and Prices from the Middle Ages to the First World War”, </t>
    </r>
    <r>
      <rPr>
        <i/>
        <sz val="11"/>
        <color theme="1"/>
        <rFont val="Calibri"/>
        <family val="2"/>
        <scheme val="minor"/>
      </rPr>
      <t>Explorations in Economic History</t>
    </r>
    <r>
      <rPr>
        <sz val="11"/>
        <color theme="1"/>
        <rFont val="Calibri"/>
        <family val="2"/>
        <scheme val="minor"/>
      </rPr>
      <t>, 38/4 (2001), 411-447.</t>
    </r>
  </si>
  <si>
    <r>
      <t xml:space="preserve">Clark, Gregory, “The Macroeconomic Aggregates for England, 1209-1869”, </t>
    </r>
    <r>
      <rPr>
        <i/>
        <sz val="11"/>
        <color theme="1"/>
        <rFont val="Calibri"/>
        <family val="2"/>
        <scheme val="minor"/>
      </rPr>
      <t>Research in Economic History</t>
    </r>
    <r>
      <rPr>
        <sz val="11"/>
        <color theme="1"/>
        <rFont val="Calibri"/>
        <family val="2"/>
        <scheme val="minor"/>
      </rPr>
      <t>, 27 (2010), 51-140.</t>
    </r>
  </si>
  <si>
    <r>
      <t xml:space="preserve">Broadberry, Steve, Bruce M.S. Campbell, Alexander Klein, Mark Overton and Bas van Leeuwen, </t>
    </r>
    <r>
      <rPr>
        <i/>
        <sz val="11"/>
        <color theme="1"/>
        <rFont val="Calibri"/>
        <family val="2"/>
        <scheme val="minor"/>
      </rPr>
      <t>British Economic Growth, 1270-1870</t>
    </r>
    <r>
      <rPr>
        <sz val="11"/>
        <color theme="1"/>
        <rFont val="Calibri"/>
        <family val="2"/>
        <scheme val="minor"/>
      </rPr>
      <t xml:space="preserve"> (Cambridge: Cambridge University Press, 2015).</t>
    </r>
  </si>
  <si>
    <r>
      <t xml:space="preserve">Carreras, Albert, and Xavier Tafunell (eds.), </t>
    </r>
    <r>
      <rPr>
        <i/>
        <sz val="11"/>
        <color theme="1"/>
        <rFont val="Calibri"/>
        <family val="2"/>
        <scheme val="minor"/>
      </rPr>
      <t>Estadisticas Historicas de Espana: siglos XIX-XX</t>
    </r>
    <r>
      <rPr>
        <sz val="11"/>
        <color theme="1"/>
        <rFont val="Calibri"/>
        <family val="2"/>
        <scheme val="minor"/>
      </rPr>
      <t xml:space="preserve"> (Bilbao: Fundacion BBVA, 2005, 2nd ed.).</t>
    </r>
  </si>
  <si>
    <t>Used where</t>
  </si>
  <si>
    <t>British nominal yields, 1700-</t>
  </si>
  <si>
    <t>U.S. personal/non-marketable loans</t>
  </si>
  <si>
    <t>U.S. personal/non-marketable loans, 1778-1780</t>
  </si>
  <si>
    <t>German personal/non-marketable loans</t>
  </si>
  <si>
    <t>British personal/non-marketable loans</t>
  </si>
  <si>
    <t>German municipal yields</t>
  </si>
  <si>
    <t>German personal/non-marketable loans; German inflation (robustness)</t>
  </si>
  <si>
    <t>German municipal yields; 'Carolingian' private R</t>
  </si>
  <si>
    <t>Italian municipal yields</t>
  </si>
  <si>
    <t>German personal/non-marketable loans; 'Carolingian' private R</t>
  </si>
  <si>
    <t>Spanish consolidated yields</t>
  </si>
  <si>
    <t>Italian municipal yields (Milan)</t>
  </si>
  <si>
    <t>Italian municipal yields (Genoa)</t>
  </si>
  <si>
    <t>Italian municipal yields (Florence)</t>
  </si>
  <si>
    <t>German municipal yields (Breslau)</t>
  </si>
  <si>
    <t>German municipal yields (Augsburg)</t>
  </si>
  <si>
    <t>French municipal yields (Lyon)</t>
  </si>
  <si>
    <t>Dutch consolidated yields</t>
  </si>
  <si>
    <t>Dutch consolidated yields (Holland)</t>
  </si>
  <si>
    <t>French consolidated yields</t>
  </si>
  <si>
    <t>German municipal yields (Nuremberg)</t>
  </si>
  <si>
    <t>Italian municipal yields (Venice)</t>
  </si>
  <si>
    <t>German municipal yields (numerous)</t>
  </si>
  <si>
    <t>French municipal yields (Paris)</t>
  </si>
  <si>
    <t>German municipal yields (Hamburg)</t>
  </si>
  <si>
    <t>United States consolidated yields</t>
  </si>
  <si>
    <t>Dutch municipal and provincial yields (Holland)</t>
  </si>
  <si>
    <t>French municipal yields (Douai)</t>
  </si>
  <si>
    <t>French municipal yields (Dijon)</t>
  </si>
  <si>
    <t>British (English) personal/non-marketable loans</t>
  </si>
  <si>
    <t>French personal/non-marketable loans</t>
  </si>
  <si>
    <t>Italian personal/non-marketable loans (Genoa)</t>
  </si>
  <si>
    <t>French personal/non-marketable loans (Dauphine)</t>
  </si>
  <si>
    <t>Italian personal/non-marketable loans</t>
  </si>
  <si>
    <t>French, German, Dutch, English, Spanish personal/non-marketable loans</t>
  </si>
  <si>
    <t>Dutch personal/non-marketable loans</t>
  </si>
  <si>
    <t>French, German, Dutch, English personal/non-marketable loans</t>
  </si>
  <si>
    <t>1378-1485</t>
  </si>
  <si>
    <t>1477-1500</t>
  </si>
  <si>
    <t>1391-1400</t>
  </si>
  <si>
    <t>1483-1612</t>
  </si>
  <si>
    <t>1689-1744</t>
  </si>
  <si>
    <t>Carolingian' private R</t>
  </si>
  <si>
    <t>1626-1647</t>
  </si>
  <si>
    <t>Spanish personal/non-marketable loans</t>
  </si>
  <si>
    <t>1543-1694</t>
  </si>
  <si>
    <t>1475-1477</t>
  </si>
  <si>
    <t>1387-1570</t>
  </si>
  <si>
    <t>1402-1486</t>
  </si>
  <si>
    <t>Dutch municipal yields (Leiden, Haarlem, Utrecht, Schiedam, Amsterdam)</t>
  </si>
  <si>
    <t>1313-1620</t>
  </si>
  <si>
    <t>1331-1410</t>
  </si>
  <si>
    <t>1326-1338</t>
  </si>
  <si>
    <t>1778-1780</t>
  </si>
  <si>
    <t>1313-1327</t>
  </si>
  <si>
    <t>1328-1331</t>
  </si>
  <si>
    <t>1329-1504</t>
  </si>
  <si>
    <t>1312-1496</t>
  </si>
  <si>
    <t>1345-1376</t>
  </si>
  <si>
    <t>1426-1636</t>
  </si>
  <si>
    <t>1656-1661</t>
  </si>
  <si>
    <t>1329-1348</t>
  </si>
  <si>
    <t>1487-1493</t>
  </si>
  <si>
    <t>1359-1400</t>
  </si>
  <si>
    <t>1430-1446</t>
  </si>
  <si>
    <t>1511-1572</t>
  </si>
  <si>
    <t>1547-1810</t>
  </si>
  <si>
    <t>1513-1527</t>
  </si>
  <si>
    <t>1692-1722</t>
  </si>
  <si>
    <t>1398-1704</t>
  </si>
  <si>
    <t>1411-1418</t>
  </si>
  <si>
    <r>
      <t xml:space="preserve">Vigne, Marcel, </t>
    </r>
    <r>
      <rPr>
        <i/>
        <sz val="11"/>
        <color theme="1"/>
        <rFont val="Calibri"/>
        <family val="2"/>
        <scheme val="minor"/>
      </rPr>
      <t>La Banque a Lyon du XVe au XVIIIe siècle</t>
    </r>
    <r>
      <rPr>
        <sz val="11"/>
        <color theme="1"/>
        <rFont val="Calibri"/>
        <family val="2"/>
        <scheme val="minor"/>
      </rPr>
      <t xml:space="preserve"> (Lyon: A. Rey, 1903).</t>
    </r>
  </si>
  <si>
    <t>1537-1560</t>
  </si>
  <si>
    <t>1397-1434</t>
  </si>
  <si>
    <t>1369-1398</t>
  </si>
  <si>
    <t>1422-1450</t>
  </si>
  <si>
    <t>1425-1671</t>
  </si>
  <si>
    <t>1595-1598</t>
  </si>
  <si>
    <t>1707-1709</t>
  </si>
  <si>
    <t>1705-1706</t>
  </si>
  <si>
    <t>1313-1332</t>
  </si>
  <si>
    <t>1311-1481</t>
  </si>
  <si>
    <t>1445-1466</t>
  </si>
  <si>
    <t>1343-1407</t>
  </si>
  <si>
    <t>1418-1475</t>
  </si>
  <si>
    <t>1418-1508</t>
  </si>
  <si>
    <r>
      <t xml:space="preserve">Schirmer, Uwe, </t>
    </r>
    <r>
      <rPr>
        <i/>
        <sz val="11"/>
        <color theme="1"/>
        <rFont val="Calibri"/>
        <family val="2"/>
        <scheme val="minor"/>
      </rPr>
      <t>Kursaechsische Staatsfinanzen (1456-1656). Strukturen - Verfassung - Funktionseliten</t>
    </r>
    <r>
      <rPr>
        <sz val="11"/>
        <color theme="1"/>
        <rFont val="Calibri"/>
        <family val="2"/>
        <scheme val="minor"/>
      </rPr>
      <t xml:space="preserve"> (Stuttgart: Franz Steiner, 2006).</t>
    </r>
  </si>
  <si>
    <t>1813-1815</t>
  </si>
  <si>
    <t>1325-1516</t>
  </si>
  <si>
    <t>1315; 1295-1368</t>
  </si>
  <si>
    <t>1460-1543</t>
  </si>
  <si>
    <t>1402-1408</t>
  </si>
  <si>
    <t>1539-1622</t>
  </si>
  <si>
    <t>1622-1731</t>
  </si>
  <si>
    <t>1793-1844</t>
  </si>
  <si>
    <t>1517-1796</t>
  </si>
  <si>
    <t>1393-1720</t>
  </si>
  <si>
    <t>1355-1822</t>
  </si>
  <si>
    <r>
      <t>when</t>
    </r>
    <r>
      <rPr>
        <sz val="11"/>
        <color theme="1"/>
        <rFont val="Calibri"/>
        <family val="2"/>
        <scheme val="minor"/>
      </rPr>
      <t xml:space="preserve"> (first and last datapoint)</t>
    </r>
  </si>
  <si>
    <t>1350-1620</t>
  </si>
  <si>
    <t>1313-1324</t>
  </si>
  <si>
    <t>1504-1687</t>
  </si>
  <si>
    <t>1515-1678</t>
  </si>
  <si>
    <t>1405-1433</t>
  </si>
  <si>
    <t>1427-1496</t>
  </si>
  <si>
    <t>1327; 1354</t>
  </si>
  <si>
    <t>French municipal yields; 'Carolingian' private R</t>
  </si>
  <si>
    <t>French municipal yields (Amiens); 'Carolingian' private R</t>
  </si>
  <si>
    <t>1388-1536; 1361</t>
  </si>
  <si>
    <t>1796-1811</t>
  </si>
  <si>
    <t>1431-1440</t>
  </si>
  <si>
    <r>
      <t xml:space="preserve">Kahn, Julius, </t>
    </r>
    <r>
      <rPr>
        <i/>
        <sz val="11"/>
        <color theme="1"/>
        <rFont val="Calibri"/>
        <family val="2"/>
        <scheme val="minor"/>
      </rPr>
      <t>Geschichte des Zinsfusses in Deutschland seit 1815 und die Ursachen seiner Veraenderung</t>
    </r>
    <r>
      <rPr>
        <sz val="11"/>
        <color theme="1"/>
        <rFont val="Calibri"/>
        <family val="2"/>
        <scheme val="minor"/>
      </rPr>
      <t xml:space="preserve"> (Stuttgart: J.G. Cotta’sche Buchhandlung, 1884).</t>
    </r>
  </si>
  <si>
    <t>1815-1883</t>
  </si>
  <si>
    <t>1503-1626</t>
  </si>
  <si>
    <t>Notes</t>
  </si>
  <si>
    <t>1688-1730</t>
  </si>
  <si>
    <t>On the basis of Alvarez-Nogal (2010, 61), the following weights are applied for the Murcia Juros, which serve as the proxy for Spanish consolidated assets: 1688-1730, 95%*5%, 5%*10%.</t>
  </si>
  <si>
    <t>Paris pendant la domination anglaise (1420-1436). Documents: extraits des registres de la chancellerie de France, Auguste Longnon (ed.) (Paris: H. Champion, 1878).</t>
  </si>
  <si>
    <t>1393-1578</t>
  </si>
  <si>
    <t>1507-1818</t>
  </si>
  <si>
    <t>1642-1740</t>
  </si>
  <si>
    <t>Course of the exchange (John Castaing ed.) via ESFDB, accessed November 19, 2018.</t>
  </si>
  <si>
    <t>British consolidated debt</t>
  </si>
  <si>
    <t>1734-1820</t>
  </si>
  <si>
    <t>Milan is included in Italian nominal rates between 1543-1694. I use De Luca (2007, 127), and also include the Zecca rates (ibid., 130, averaging the two) between 1537-1540, and for 1570-1616, as Zecca volumes between 1540-1570 are very low.</t>
  </si>
  <si>
    <t>The Papal States are not included in the Italian aggregates. Papal loans only feature for illustrative purposes in the personal loan overview.</t>
  </si>
  <si>
    <t>Tape via Inter-University Consortium for Political and Social Research, Ann Arbor, USA. (ESFDB =https://www.esfdb.org/table.aspx?resourceid=11346)</t>
  </si>
  <si>
    <t>Die Protokolle des Mainzer Domkapitels, 4 vols., Fritz Herrmann, Hans Knies (eds.) (Darmstadt: Hessische Historische Kommission, 1976-).</t>
  </si>
  <si>
    <t>Lettres de Charles VIII, roi de France, publiées d'après les originaux pour la Société de l'histoire de France, 5 vols., Paul Pelicier (ed.) (Paris: Librairie Renouard, H. Laurens, successeur, 1898-1905).</t>
  </si>
  <si>
    <t xml:space="preserve">The Schnapper (1957, 111) reference weighs his six Paris interest rate brackets between 1483-1612: for &gt;10% bracket (“inferieur denier 10”), I have taken 15%; for &lt;6.6% (“au-dela du denier 15”), I have taken 5%. </t>
  </si>
  <si>
    <t>Prices of the 3% Generaliteit Obligationen are taken, averaging Jan+Jul.</t>
  </si>
  <si>
    <t>1703-1733</t>
  </si>
  <si>
    <r>
      <t xml:space="preserve">Ashton, Robert, </t>
    </r>
    <r>
      <rPr>
        <i/>
        <sz val="11"/>
        <color theme="1"/>
        <rFont val="Calibri"/>
        <family val="2"/>
        <scheme val="minor"/>
      </rPr>
      <t>The Crown and the Money Market, 1603-1640</t>
    </r>
    <r>
      <rPr>
        <sz val="11"/>
        <color theme="1"/>
        <rFont val="Calibri"/>
        <family val="2"/>
        <scheme val="minor"/>
      </rPr>
      <t xml:space="preserve"> (Oxford: Oxford University Press, 1960).</t>
    </r>
  </si>
  <si>
    <t>The “official” interest rate and the “adehala” interest rate components charged by the Portuguese bankers recorded in Boyajian (1978, table III, 137) are summed here. While classical asientos were marketable to a degree, the contracts debated here were all separately negotiated with the Crown and in years did not change hands (cf. constant liabilities in books, ibid., table IV, 145).</t>
  </si>
  <si>
    <t>Van der Wee (1963, I, appendix 45) does not specify which maturities he considers “short-term”. It appears that he treats at least some multi-year loans as short-term, such as the 1425 loan for the voyage of Duke Philip to Hainaut (ibid., II, 57), which must refer to a war loan for the 1425-1428 campaign against Jacqueline of Bavaria. Apart from this instance, and the 1554 loan to Carlos V (ibid., II, 213) I still exclude the data for the series.</t>
  </si>
  <si>
    <t>Stromer (1970, 286) suggests that Duke Albrecht inherited debt contracts in the 10-16.67% range from his father Friedrich. After some digging, one arrives at the original reference in Hoefler (1849, 124f.) who reports that after Albrecht’s marriage with Margaret of Baden in 1446, but before the Bavarian Wars starting in 1459, he attempted a renegotiation of the existing debt – only partially successful. I have here assumed the mid-point of the range for 1446-1450.</t>
  </si>
  <si>
    <t>Konrad von Weinsberg’s credit activities have only been included to the extent that Fuhrmann (2004) describes them as Reich-related, not for his extensive personal business. For instance, I include Weinsberg’s 4000fl loan on Reich income in Basel in 1435-1436, but exclude his borrowing in 1441-1442 from the city of Heilbronn (ibid., 278, 297).</t>
  </si>
  <si>
    <t>The Duke of Milan’s 218,072 Milanese Pound loan from the Medici outstanding in 1459 is imputed here at 15.4%. De Roover (1963, 269) states that the interest rate recorded in the Medici balance sheet represents the net return after expenses on deposits are paid out. These are imputed at 10.5%, the midpoint between the data for borrowing “from friends” and via time deposits stated by Roover (ibid., 268-269).</t>
  </si>
  <si>
    <t>Mirot and Lazzareschi (1929, 170) imply a loan duration of 10.5-17.5 months, and an interest rate range of 23-38% for Filippo Rapondi’s 1397 loans: I have chosen the longest duration consistent with their reporting.</t>
  </si>
  <si>
    <t xml:space="preserve">The 1401 Amadi/Rommel loan appears to have been originally conceived as a short-term loan, but an actual repayment in the short-term is not recorded. In RTA (Older series, Vol. 5, No. 173, Nov. 6, 1401) we only learn that the Imperial chamber forwards the 1,200 ducats to Nikolaus Wispriger as a salary. </t>
  </si>
  <si>
    <t xml:space="preserve">Mollat (1958) does not provide maturities for the Burgundian loans during the capture of John sans Peur at Nicopolis in 1396-1397. Lambert (2006, 116f.) reports on a fictitious 7% annuity sale by Dino Rapondi for the same purpose. Since these transactions took several years to complete, they are all treated as long-term (with the latter not involving an actual new annuity issuance, hence treated as a loan). For the 1430s-1450s, I have only included Mollat’s “long-term” 15-month loan priced at 13.2% p.a., taken for the year 1434 (ibid., 318). </t>
  </si>
  <si>
    <t>The Virginia war loans between 1813-1815 included here were partly extended by the Bank of Virginia. One-third of the latter’s stock was owned by the state government (Gruchy 1937, 167f.). The loans are included here since this does not represent a majority stake and the loan terms show no evidence of financial repression features, but it may be seen as a borderline case.</t>
  </si>
  <si>
    <t>Luzzatto (1929) provides secondary market prices (% of par). Venetian yields are obtained with reference to official gross interest: between 1262 and 1381, a gross rate of interest of 5% per annum was paid; in 1382, the rate was reduced to 4% (Mueller 1997, 471). Where multiple Venetian prices are provided for individual years, I average datapoints recorded.</t>
  </si>
  <si>
    <r>
      <t xml:space="preserve">Voye, Ernst, </t>
    </r>
    <r>
      <rPr>
        <i/>
        <sz val="11"/>
        <color theme="1"/>
        <rFont val="Calibri"/>
        <family val="2"/>
        <scheme val="minor"/>
      </rPr>
      <t>Ueber die Hoehe der verschiedenen Zinsarten und ihre wechselseitige Abhaengigkeit</t>
    </r>
    <r>
      <rPr>
        <sz val="11"/>
        <color theme="1"/>
        <rFont val="Calibri"/>
        <family val="2"/>
        <scheme val="minor"/>
      </rPr>
      <t xml:space="preserve"> (Jena: Fischer, 1902).</t>
    </r>
  </si>
  <si>
    <t>1807-1900</t>
  </si>
  <si>
    <t xml:space="preserve">Voye (1902, 24, 29-30, 35-36, 45, 90-91, 94) data takes the 3.5% “Pfandbriefe” datapoints for all Prussian regions covered (Ostpreussische, Westpreussische, Pommernsche, Kur- und neumaerkische, Schlesische). </t>
  </si>
  <si>
    <t>1397-1402</t>
  </si>
  <si>
    <t>1446-1450</t>
  </si>
  <si>
    <t>Cf. note to Stromer (1970): Stromer (1970, 286) suggests that Duke Albrecht inherited debt contracts in the 10-16.67% range from his father Friedrich. After some digging, one arrives at the original reference in Hoefler (1849, 124f.) who reports that after Albrecht’s marriage with Margaret of Baden in 1446, but before the Bavarian Wars starting in 1459, he attempted a renegotiation of the existing debt – only partially successful. I have here assumed the mid-point of the range for 1446-1450.</t>
  </si>
  <si>
    <t>For England 1560-1568: Travers (1975, 641ff.), taking 'exchequer debts', 12m+, averaging where multiple instances.</t>
  </si>
  <si>
    <t>Travers, Anita P., The Practice of Usury in mid-Sixteenth century England. University of Edinburgh Dissertation (1975).</t>
  </si>
  <si>
    <t>1560-1568</t>
  </si>
  <si>
    <t>Averaging all instances for 'exchequer debts' 12m+ maturities (pp.641-643).</t>
  </si>
  <si>
    <t>green background denotes interpolated values. P/R denotes "Paler and Rehlinger" loans, all of which are sourced from Hildebrandt (ed., 1996 and 2004).</t>
  </si>
  <si>
    <t>Reg Imperii, XI, 2, 11494. Loan at Prague</t>
  </si>
  <si>
    <t>Florence ad hoc loan (Bullard ibid.)</t>
  </si>
  <si>
    <t>NStA, Herrschaft Schwarzenberg, Urkunden 1440, "Reichserbschenk Limpurg quittiert Jahreszins an Georg v. Seinsheim"; P/R, Nr.180</t>
  </si>
  <si>
    <t>1537-1573</t>
  </si>
  <si>
    <r>
      <t xml:space="preserve">Däbritz, Walther, </t>
    </r>
    <r>
      <rPr>
        <i/>
        <sz val="11"/>
        <color theme="1"/>
        <rFont val="Calibri"/>
        <family val="2"/>
        <scheme val="minor"/>
      </rPr>
      <t>Die Staatsschulden Sachsens in der Zeit von 1763 bis 1837</t>
    </r>
    <r>
      <rPr>
        <sz val="11"/>
        <color theme="1"/>
        <rFont val="Calibri"/>
        <family val="2"/>
        <scheme val="minor"/>
      </rPr>
      <t xml:space="preserve"> (Leipzig: B.T. Teubner, 1906).</t>
    </r>
  </si>
  <si>
    <t>German consolidated yields</t>
  </si>
  <si>
    <t>1764-1836</t>
  </si>
  <si>
    <t xml:space="preserve">For Däbritz (1906, 83, 113, 127), the 3% “Landschaftliche Obligationen” of 1763 between 1764-1801, the 5% “Landschaftliche (Reichenbachsche) Obligationen” for 1815-1821, and the 4% emission of 1821 for 1822-1836 are used. </t>
  </si>
  <si>
    <t>Sylla, Richard E., Jack W. Wilson, and Robert E. Wright, “Price Quotations in Early United States Securities Markets, 1790-1860”, 2005, EH.NET database, accessed March 11, 2018.</t>
  </si>
  <si>
    <t>1790-1853</t>
  </si>
  <si>
    <r>
      <t xml:space="preserve">Velde, Francois R., and David R. Weir, “The Financial Market and Government Debt Policy in France, 1746-1793”, </t>
    </r>
    <r>
      <rPr>
        <i/>
        <sz val="11"/>
        <color theme="1"/>
        <rFont val="Calibri"/>
        <family val="2"/>
        <scheme val="minor"/>
      </rPr>
      <t>Journal of Economic History</t>
    </r>
    <r>
      <rPr>
        <sz val="11"/>
        <color theme="1"/>
        <rFont val="Calibri"/>
        <family val="2"/>
        <scheme val="minor"/>
      </rPr>
      <t>, 52/1 (1992), 1-39.</t>
    </r>
  </si>
  <si>
    <t>1746-1793</t>
  </si>
  <si>
    <t>1610-1617</t>
  </si>
  <si>
    <t>European-wide municipal inflation</t>
  </si>
  <si>
    <t>English/British real GDP growth</t>
  </si>
  <si>
    <r>
      <t xml:space="preserve">Malanima, Paolo, “The long decline of a leading economy: GDP in central and northern Italy, 1300-1913”, </t>
    </r>
    <r>
      <rPr>
        <i/>
        <sz val="11"/>
        <color theme="1"/>
        <rFont val="Calibri"/>
        <family val="2"/>
        <scheme val="minor"/>
      </rPr>
      <t>European Review of Economic History</t>
    </r>
    <r>
      <rPr>
        <sz val="11"/>
        <color theme="1"/>
        <rFont val="Calibri"/>
        <family val="2"/>
        <scheme val="minor"/>
      </rPr>
      <t>, 15/2 (2011), 169-219.</t>
    </r>
  </si>
  <si>
    <r>
      <t xml:space="preserve">Alvarez-Nogal, Carlos, and Leandro Prados De La Escosura, “The rise and fall of Spain (1270-1850)”, </t>
    </r>
    <r>
      <rPr>
        <i/>
        <sz val="11"/>
        <color theme="1"/>
        <rFont val="Calibri"/>
        <family val="2"/>
        <scheme val="minor"/>
      </rPr>
      <t>Economic History Review</t>
    </r>
    <r>
      <rPr>
        <sz val="11"/>
        <color theme="1"/>
        <rFont val="Calibri"/>
        <family val="2"/>
        <scheme val="minor"/>
      </rPr>
      <t>, 66/1 (2013), 1-37.</t>
    </r>
  </si>
  <si>
    <t>Spanish real GDP growth</t>
  </si>
  <si>
    <r>
      <t xml:space="preserve">Gobbers, Joseph, “Die Erbleihe und ihr Verhaeltniss zum Rentenkauf im Mittelalterlichen Koeln des XII. – XIV. Jahrhunderts”, </t>
    </r>
    <r>
      <rPr>
        <i/>
        <sz val="11"/>
        <color theme="1"/>
        <rFont val="Calibri"/>
        <family val="2"/>
        <scheme val="minor"/>
      </rPr>
      <t>Zeitschrift der Savigny-Stiftung fuer Rechtsgeschichte</t>
    </r>
    <r>
      <rPr>
        <sz val="11"/>
        <color theme="1"/>
        <rFont val="Calibri"/>
        <family val="2"/>
        <scheme val="minor"/>
      </rPr>
      <t>, 17 (1883), 130-214.</t>
    </r>
  </si>
  <si>
    <t>1251-1433</t>
  </si>
  <si>
    <t>III.I Nominal interest rate data, consolidated public (incl. municipal debt) and private</t>
  </si>
  <si>
    <r>
      <t xml:space="preserve">Arnold, Wilhelm, </t>
    </r>
    <r>
      <rPr>
        <i/>
        <sz val="11"/>
        <color theme="1"/>
        <rFont val="Calibri"/>
        <family val="2"/>
        <scheme val="minor"/>
      </rPr>
      <t>Zur Geschichte des Eigentums in den deutschen Staedten. Mit Urkunden</t>
    </r>
    <r>
      <rPr>
        <sz val="11"/>
        <color theme="1"/>
        <rFont val="Calibri"/>
        <family val="2"/>
        <scheme val="minor"/>
      </rPr>
      <t xml:space="preserve"> (Basel: H.Georg, 1861).</t>
    </r>
  </si>
  <si>
    <t>1273-1516</t>
  </si>
  <si>
    <t>Japanese inflation</t>
  </si>
  <si>
    <t>Pfister, Ulrich, “German economic growth: 1500-1850”, University of Muenster Historical seminar working paper (2008), 1-54.</t>
  </si>
  <si>
    <t>German real GDP growth</t>
  </si>
  <si>
    <r>
      <t xml:space="preserve">Schulte, Aloys, </t>
    </r>
    <r>
      <rPr>
        <i/>
        <sz val="11"/>
        <color theme="1"/>
        <rFont val="Calibri"/>
        <family val="2"/>
        <scheme val="minor"/>
      </rPr>
      <t>Die Fugger in Rom 1495-1523</t>
    </r>
    <r>
      <rPr>
        <sz val="11"/>
        <color theme="1"/>
        <rFont val="Calibri"/>
        <family val="2"/>
        <scheme val="minor"/>
      </rPr>
      <t xml:space="preserve">, Vol. 1 (Leipzig: Duncker &amp; Humblot, 1904). </t>
    </r>
  </si>
  <si>
    <t>Papal States personal/non-marketable loans</t>
  </si>
  <si>
    <t>1501-1519</t>
  </si>
  <si>
    <t>Papal States personal/non-marketable loans [papal states not included in aggregate figures]</t>
  </si>
  <si>
    <r>
      <t xml:space="preserve">Van Zanden, Jan Luiten, and Bas van Leeuwen, “Persistent but not consistent: the growth of national income in Holland, 1347-1807”, </t>
    </r>
    <r>
      <rPr>
        <i/>
        <sz val="11"/>
        <color theme="1"/>
        <rFont val="Calibri"/>
        <family val="2"/>
        <scheme val="minor"/>
      </rPr>
      <t>Explorations in Economic History</t>
    </r>
    <r>
      <rPr>
        <sz val="11"/>
        <color theme="1"/>
        <rFont val="Calibri"/>
        <family val="2"/>
        <scheme val="minor"/>
      </rPr>
      <t>, 49/2 (2012), 119-130.</t>
    </r>
  </si>
  <si>
    <t>Dutch real GDP growth (Holland)</t>
  </si>
  <si>
    <t>Van Zanden, Jan Luiten, “The prices of the most important consumer goods, and indices of wages and the cost of living in the western part of the Netherlands, 1450-1800”, database available at authors homepage, http://www.iisg.nl/hpw/brenv.php. Accessed September 9, 2018.</t>
  </si>
  <si>
    <t>Used for robustness series</t>
  </si>
  <si>
    <r>
      <t xml:space="preserve">Abel, Wilhelm, </t>
    </r>
    <r>
      <rPr>
        <i/>
        <sz val="11"/>
        <color theme="1"/>
        <rFont val="Calibri"/>
        <family val="2"/>
        <scheme val="minor"/>
      </rPr>
      <t>Agrarkrisen und Agrarkonjunktur</t>
    </r>
    <r>
      <rPr>
        <sz val="11"/>
        <color theme="1"/>
        <rFont val="Calibri"/>
        <family val="2"/>
        <scheme val="minor"/>
      </rPr>
      <t xml:space="preserve"> (Hamburg: Paul Parey, 1978).</t>
    </r>
  </si>
  <si>
    <t>German inflation</t>
  </si>
  <si>
    <r>
      <t xml:space="preserve">Elsas, Moritz John, </t>
    </r>
    <r>
      <rPr>
        <i/>
        <sz val="11"/>
        <color theme="1"/>
        <rFont val="Calibri"/>
        <family val="2"/>
        <scheme val="minor"/>
      </rPr>
      <t>Umriss einer Geschichte der Preise und Löhne in Deutschland</t>
    </r>
    <r>
      <rPr>
        <sz val="11"/>
        <color theme="1"/>
        <rFont val="Calibri"/>
        <family val="2"/>
        <scheme val="minor"/>
      </rPr>
      <t>, Vol. I (Leiden: A.W. Sijthoff’s Uitgeversmaatschappij, 1936).</t>
    </r>
  </si>
  <si>
    <r>
      <t xml:space="preserve">David, Paul A., and Peter Solar, “A Bicentenary Contribution to the History of the Cost of Living in America”, </t>
    </r>
    <r>
      <rPr>
        <i/>
        <sz val="11"/>
        <color theme="1"/>
        <rFont val="Calibri"/>
        <family val="2"/>
        <scheme val="minor"/>
      </rPr>
      <t>Research in Economic History</t>
    </r>
    <r>
      <rPr>
        <sz val="11"/>
        <color theme="1"/>
        <rFont val="Calibri"/>
        <family val="2"/>
        <scheme val="minor"/>
      </rPr>
      <t>, 2/1 (1977), 1-80.</t>
    </r>
  </si>
  <si>
    <t>United States inflation</t>
  </si>
  <si>
    <t>Durand, David, and Willis J. Winn, “Basic Yields of Bonds, 1926-1947: Their Measurement and Patterns”, NBER Technical Paper No. 6 (1947).</t>
  </si>
  <si>
    <t>1926-1947</t>
  </si>
  <si>
    <t>Sourced via Dimsdale and Thomas, "A Millennium of Macroeconomic Data", Tab A.8 'preferred GDP at factor cost'.</t>
  </si>
  <si>
    <r>
      <t xml:space="preserve">Baulant, Micheline, “Le prix des grains à Paris de 1431 à 1788”, </t>
    </r>
    <r>
      <rPr>
        <i/>
        <sz val="11"/>
        <color theme="1"/>
        <rFont val="Calibri"/>
        <family val="2"/>
        <scheme val="minor"/>
      </rPr>
      <t>Annales. Economies, societies, civilizations</t>
    </r>
    <r>
      <rPr>
        <sz val="11"/>
        <color theme="1"/>
        <rFont val="Calibri"/>
        <family val="2"/>
        <scheme val="minor"/>
      </rPr>
      <t>, 23 (1968), 520-540.</t>
    </r>
  </si>
  <si>
    <t>French inflation</t>
  </si>
  <si>
    <r>
      <t xml:space="preserve">Bauernfeind, Walter, </t>
    </r>
    <r>
      <rPr>
        <i/>
        <sz val="11"/>
        <color theme="1"/>
        <rFont val="Calibri"/>
        <family val="2"/>
        <scheme val="minor"/>
      </rPr>
      <t>Materielle Grundstrukturen im Spaetmittelalter und der fruehen Neuzeit: Preisentwicklung und Agrarkonjunktur am Nürnberger Getreidemarkt von 1339 bis 1670</t>
    </r>
    <r>
      <rPr>
        <sz val="11"/>
        <color theme="1"/>
        <rFont val="Calibri"/>
        <family val="2"/>
        <scheme val="minor"/>
      </rPr>
      <t xml:space="preserve"> (Nuremberg: Schriften des Stadtarchivs Nuernberg, 1993).</t>
    </r>
  </si>
  <si>
    <r>
      <t xml:space="preserve">Hansen, Joseph, “Der englische Staatskredit unter Koenig Eduard III. (1327-1377) und die hansischen Kaufleute”, </t>
    </r>
    <r>
      <rPr>
        <i/>
        <sz val="11"/>
        <color theme="1"/>
        <rFont val="Calibri"/>
        <family val="2"/>
        <scheme val="minor"/>
      </rPr>
      <t>Hansische Geschichtsblaetter</t>
    </r>
    <r>
      <rPr>
        <sz val="11"/>
        <color theme="1"/>
        <rFont val="Calibri"/>
        <family val="2"/>
        <scheme val="minor"/>
      </rPr>
      <t>, 16 (1910), 323-416.</t>
    </r>
  </si>
  <si>
    <t>NBER Macrohistory database</t>
  </si>
  <si>
    <t>1919-1967</t>
  </si>
  <si>
    <t xml:space="preserve">See tables 38 ('Federal government bonds - selected market yields'), and 46 ('consol 2s of 1930') (1991 ed.) </t>
  </si>
  <si>
    <r>
      <t xml:space="preserve">Mitchell, Brian R., </t>
    </r>
    <r>
      <rPr>
        <i/>
        <sz val="11"/>
        <color theme="1"/>
        <rFont val="Calibri"/>
        <family val="2"/>
        <scheme val="minor"/>
      </rPr>
      <t>European Historical Statistics, 1750-1970</t>
    </r>
    <r>
      <rPr>
        <sz val="11"/>
        <color theme="1"/>
        <rFont val="Calibri"/>
        <family val="2"/>
        <scheme val="minor"/>
      </rPr>
      <t xml:space="preserve"> (New York: Columbia University Press, 1975).</t>
    </r>
  </si>
  <si>
    <t>1911-1969 (Dutch); 1870-1969 (France); 1914-1969 (Spain); 1861-1969 (Italy); 1820-1969 (Germany)</t>
  </si>
  <si>
    <t>Dutch inflation, French inflation, Spanish inflation, Italian inflation, German inflation</t>
  </si>
  <si>
    <t>Spanish inflation</t>
  </si>
  <si>
    <t>1962-2000</t>
  </si>
  <si>
    <t>See 'Cuadro 17.16, consume privado', pp. 1359-1361</t>
  </si>
  <si>
    <t>For 1927-1930, 'price of foodstuff, Tokyo', from 1931-1944 'Cost of living, Tokyo' index which excludes rent. Digitized yearbooks available https://wayback.archiveit.org/6321/20160901163315/http://digital.library.northwestern.edu/league/stat.html#1939</t>
  </si>
  <si>
    <t>1927-1944</t>
  </si>
  <si>
    <t>1450-1800</t>
  </si>
  <si>
    <t>Dutch inflation  ('Western Netherlands')</t>
  </si>
  <si>
    <t>Phelps Brown, E.H., and Sheila V. Hopkins, “Seven Centuries of the Prices of Consumables, Compared with Builders’ Wage-Rates”, Economica (New Series), 23 (1956), 296-314.</t>
  </si>
  <si>
    <t>(North) Italian real GDP growth; North Italian inflation (robustness)</t>
  </si>
  <si>
    <t xml:space="preserve">British inflation </t>
  </si>
  <si>
    <t>1311-1800</t>
  </si>
  <si>
    <t>1955-2018</t>
  </si>
  <si>
    <t>Pfandbrief' basis, series BBK01.WU0018. Averaging monthly rates Jan-Dec.</t>
  </si>
  <si>
    <t>Bundesbank (2018, online statistics)</t>
  </si>
  <si>
    <t>Averaging yields from Karlsruhe, Berlin, Muenchen, Hamburg, Dresden, and Kempten.</t>
  </si>
  <si>
    <t>Maddison, Angus, "Statistics on World Population, GDP, and per capita GDP, 1-2008 AD". University of Groningen (2010).</t>
  </si>
  <si>
    <t>Full sample real GDP growth, GDP shares</t>
  </si>
  <si>
    <t>Horizontal file used via: http://www.ggdc.net/maddison/Historical_Statistics/horizontal-file_02-2010.xls. Note: the final 2008 GDP weights are kept static for 2008-2018.</t>
  </si>
  <si>
    <t>1311-2018</t>
  </si>
  <si>
    <t>1500-1850</t>
  </si>
  <si>
    <t>Heavily interpolated (see table 6, in 1913 Mark).</t>
  </si>
  <si>
    <t>Wuerzburg basis: averaged are prices for 'Roggen', 'Hafer', 'Weizen', 'Stroh', 'Butter', 'Fleisch/Rindfleisch' (equal weights). Missing years are interpolated. Nominal prices in 'denar' are transformed into silver prices on the basis of Elasas silver g/denar values.</t>
  </si>
  <si>
    <t>Denoted 'Ashton 1960b' in accompanying paper. For Ashton (1960), I include rolled-over loans (the 1610 and 1617 loans; ibid., 118ff.) and exclude the loans actually repaid in the short-term (such as the 1626 Alderman loan; ibid., 130).</t>
  </si>
  <si>
    <t>British consolidated yields</t>
  </si>
  <si>
    <t>Statistisches Handbuch von Deutschland 1928-1944 (Laenderrat ed.) (Muenchen: Franz Ehrenwirth, 1949).</t>
  </si>
  <si>
    <t>1928-1944</t>
  </si>
  <si>
    <t>Averaging Pfandbriefe - "HAB" and "OERK" (p.527)</t>
  </si>
  <si>
    <t>International Statistical Yearbook/Annuaire Statistique de la Societe de Nations, League of Nations, Economic and Financial Section (issues 1-17) (Geneva: 1927-1945).</t>
  </si>
  <si>
    <t>For inflation, taking 'column 1', price index in 1420-40=1; For real GDP, taking 'column 6', GDP index in 1420-1440 prices' (pp. 205-217).</t>
  </si>
  <si>
    <t>1311-1913</t>
  </si>
  <si>
    <t>English/British inflation</t>
  </si>
  <si>
    <r>
      <t xml:space="preserve">Bell, Adrian R., Chris Brooks, and Tony K. Moore, “Interest in Medieval Accounts: Examples from England, 1272-1340”, </t>
    </r>
    <r>
      <rPr>
        <i/>
        <sz val="11"/>
        <color theme="1"/>
        <rFont val="Calibri"/>
        <family val="2"/>
        <scheme val="minor"/>
      </rPr>
      <t>History</t>
    </r>
    <r>
      <rPr>
        <sz val="11"/>
        <color theme="1"/>
        <rFont val="Calibri"/>
        <family val="2"/>
        <scheme val="minor"/>
      </rPr>
      <t>, 94/4 (2009), 411-433.</t>
    </r>
  </si>
  <si>
    <t>Adjusting the interest rate reported in Fryde (1967).</t>
  </si>
  <si>
    <t>Fryde, Edmund B., "Financial Resources of Edward III in the Netherlands, 1338-40", Revue Belge de Philologie et d'Histoire, 4/LXV (1967), 1142-1216.</t>
  </si>
  <si>
    <t>Compare Bell, Brooks, and Moore (2009) comment above.</t>
  </si>
  <si>
    <t>1986-2018 (Dutch, Germany); 1988-2018 (Italy); 1991-2018 (France); 2000-2018 (Spain)</t>
  </si>
  <si>
    <t>ECB Statistical Data Warehouse (SDW).</t>
  </si>
  <si>
    <t>Federal Reserve Economic Data (FRED).</t>
  </si>
  <si>
    <t>1511-1807</t>
  </si>
  <si>
    <t>Appendix table 2: interpolated decadal real GDP, constant 1800 prices.</t>
  </si>
  <si>
    <t>1431-1788</t>
  </si>
  <si>
    <t>Lange Reihen', series BBNZ1.A.DE.N.H.0000.L</t>
  </si>
  <si>
    <t>1950-2018</t>
  </si>
  <si>
    <t>Used for robustness series. Allen (2001, 439) relies on a combination of Baulant (ibid.) and other sources.</t>
  </si>
  <si>
    <t>Bundesbank (2018, online statistics).</t>
  </si>
  <si>
    <t>1310-1660</t>
  </si>
  <si>
    <t>Sourced via Dimsdale and Thomas, "A Millennium of Macroeconomic Data", Tab A.47, "Consumer Price Index - preferred measure" (spliced index from multiple sources, switches basis from 1661).</t>
  </si>
  <si>
    <t>1311-1870</t>
  </si>
  <si>
    <t>1543-1559</t>
  </si>
  <si>
    <t>Interpolated decadal real per capita GDP, estimate 1 (Table A.2). Adjusted by interpolated Spanish population in Allen (2000, 9).</t>
  </si>
  <si>
    <t>Spanish population</t>
  </si>
  <si>
    <t>1418-1730</t>
  </si>
  <si>
    <t>Interpolated figures to adjust real p.c. GDP in Alvarez-Nogal and Escosura (2013).</t>
  </si>
  <si>
    <t>Global G1 (weighted country level studies)</t>
  </si>
  <si>
    <t>UK: Broadberry et al. (2015) via Thomas and Dimsdale (2017); Italy: Malanima (2011, 205-217, series 3); Spain: Alvarez-Nogal and Escosura(2013, 33, est. I); Germany: Pfister (2008, interpolated); Holland: van Zanden and van Leeuwen (2012, appendix table 2); France: Maddison (2010); U.S.: BEA via FRED series GDPC1.</t>
  </si>
  <si>
    <t>1800-1947</t>
  </si>
  <si>
    <r>
      <t xml:space="preserve">Mitchell, Brian R., </t>
    </r>
    <r>
      <rPr>
        <i/>
        <sz val="11"/>
        <color theme="1"/>
        <rFont val="Calibri"/>
        <family val="2"/>
        <scheme val="minor"/>
      </rPr>
      <t>International Historical Statistics: The Americas and Australasia</t>
    </r>
    <r>
      <rPr>
        <sz val="11"/>
        <color theme="1"/>
        <rFont val="Calibri"/>
        <family val="2"/>
        <scheme val="minor"/>
      </rPr>
      <t xml:space="preserve"> (Detroit: Gale Research, 1983).</t>
    </r>
  </si>
  <si>
    <t>Dutch inflation, French inflation, Spanish inflation, Italian inflation, German inflation; German real GDP</t>
  </si>
  <si>
    <r>
      <t xml:space="preserve">Allen, Robert, “Economic Structure and agricultural productivity in Europe, 1300-1800”, </t>
    </r>
    <r>
      <rPr>
        <i/>
        <sz val="11"/>
        <color theme="1"/>
        <rFont val="Calibri"/>
        <family val="2"/>
        <scheme val="minor"/>
      </rPr>
      <t>European Review of Economic History</t>
    </r>
    <r>
      <rPr>
        <sz val="11"/>
        <color theme="1"/>
        <rFont val="Calibri"/>
        <family val="2"/>
        <scheme val="minor"/>
      </rPr>
      <t>, 3/1 (2000), 1-25.</t>
    </r>
  </si>
  <si>
    <r>
      <t xml:space="preserve">Sieveking, Heinrich, “Genueser Finanzwesen mit besonderer Beruecksichtigung der Casa di S. Giorgio”, in: Carl Johannes Fuchs et al. (eds.), </t>
    </r>
    <r>
      <rPr>
        <i/>
        <sz val="11"/>
        <color theme="1"/>
        <rFont val="Calibri"/>
        <family val="2"/>
        <scheme val="minor"/>
      </rPr>
      <t>Volkswirtschaftliche Abhandlungen der Badischen Hochschulen</t>
    </r>
    <r>
      <rPr>
        <sz val="11"/>
        <color theme="1"/>
        <rFont val="Calibri"/>
        <family val="2"/>
        <scheme val="minor"/>
      </rPr>
      <t xml:space="preserve">, Vol. 3/1 (Freiburg i. Br.: J.C.B. Mohr, 1898). </t>
    </r>
    <r>
      <rPr>
        <u/>
        <sz val="11"/>
        <color theme="1"/>
        <rFont val="Calibri"/>
        <family val="2"/>
        <scheme val="minor"/>
      </rPr>
      <t>In Italian as</t>
    </r>
    <r>
      <rPr>
        <sz val="11"/>
        <color theme="1"/>
        <rFont val="Calibri"/>
        <family val="2"/>
        <scheme val="minor"/>
      </rPr>
      <t xml:space="preserve">: </t>
    </r>
    <r>
      <rPr>
        <i/>
        <sz val="11"/>
        <color theme="1"/>
        <rFont val="Calibri"/>
        <family val="2"/>
        <scheme val="minor"/>
      </rPr>
      <t>Studio sulle finanze genovesi nel Medioevo e in particolare sulla Casa di S. Giorgio</t>
    </r>
    <r>
      <rPr>
        <sz val="11"/>
        <color theme="1"/>
        <rFont val="Calibri"/>
        <family val="2"/>
        <scheme val="minor"/>
      </rPr>
      <t>, Atti della Società Ligure di Storia Patria, Vol. XXXV (Parte Seconda) (Genova: Tipografia della Gioventù, 1906).</t>
    </r>
  </si>
  <si>
    <t>consolidated in 1906 ed.; personal/non-marketable in 1898 ed.</t>
  </si>
  <si>
    <t>Italian municipal yields; Italian personal/non-marketable loans</t>
  </si>
  <si>
    <t>Jacks, David, and Peter Lindert, “Japan Prices, Wages, and exchange rates, 1885-1926”, UC Davis GPIH Project, 2006, http://gpih.ucdavis.edu/files/Japan_1885-1926.xls, accessed September 17, 2018.</t>
  </si>
  <si>
    <t>1888-1926</t>
  </si>
  <si>
    <t>Arithmetic weights for all components - in GBP, converted to silver basis via Jastram series in same source. 1915 and 1916 are interpolated.</t>
  </si>
  <si>
    <t>1341-1801</t>
  </si>
  <si>
    <t>1495-1799</t>
  </si>
  <si>
    <t>1428-1671</t>
  </si>
  <si>
    <t>Interpolating decadal rye price index ("Mittel der Preisreihen", 309)</t>
  </si>
  <si>
    <t>King Lewis to Archbishop Peter von Aspelt, Rente auf die Frankfurter Juden. RegPlus EB Mainz, No. 1744. [German datapoints only included from 1326]</t>
  </si>
  <si>
    <t>Loans to Henry of Luxemburg (Fryde and Fryde 1963, 512). [German datapoints only included from 1326]</t>
  </si>
  <si>
    <t>Historisches Archiv der Stadt Koeln (HStAK): Best. 1 – U1/17139; U1/452; Best. 3 – U1/1181, U1/1198, U1/1225, U1/1234, U1/1284, U1/1287, U2/461, U2/234, U2/1096, U2/1131, U2/1148, U2/1157, U2/1164, U2/1165, U2/1168, U2/1170-1; Best. 135 – U2/7; U2/8; Best. 210 (Domstift) – U3/1652; Best. 223 (Jesuiten) – A 1401, A 2057, A 2213, A 2221, A 2242, U2/544; Best. 227 (Johann und Cordula) – U2/224A, U3/261A; Best. 228 (Karmeliter) – U1/214; Best. 246 (Maria in Bethlehem) – U2/4; Best. 254 (Michael) – U2/19, U2/160; Best. 310L – A 73; Best. 310W – A 71: Klaeger: Adolph von Opperfeld; Best. 1037 – Nachlaesse R, Raitz von Frentz, Gutsarchiv Listringhausen/Badinghagen, Kasten 23, 63, 72; Best. 1037 – Hausarchiv Schlenderhan. Kasten 11, 14, 16, 32, 37.</t>
  </si>
  <si>
    <t>Hessisches Hauptstaatsarchiv, Marburg (HHStaM): Fonds Urk. 15 No 484; Fonds Urk. 37 No 3440; ; Fonds Urk. 49 No 3289; Fonds Urk. 56 No 1398.</t>
  </si>
  <si>
    <t>1786-1789 y-o-y inflation is set as =1790 y-o-y inflation</t>
  </si>
  <si>
    <t>United States real GDP; United States consolidated yields; United States inflation</t>
  </si>
  <si>
    <t>Series GDPC1; GS10; CPIAUCSL</t>
  </si>
  <si>
    <t>1947-2018; 1962-2018; 1948-2018</t>
  </si>
  <si>
    <t>Series m13033a-b. Identical to Federal Reserve Board (1943, 468) and Federal Reserve Board (1976, 720). 11.5 year maturity 1943-1947, 10-year from 1948.</t>
  </si>
  <si>
    <t>Claes le Duc to Edward III, Fryde (1967, 1199). Cologne merchant loans to Edward III, Hansen (1910, 376, 386, 401): "sluggish" repayment over the course of 18 months+</t>
  </si>
  <si>
    <t>Intentional delays in repayment to realize interest payments. See Hansen (1910, 398ff.).</t>
  </si>
  <si>
    <t>% of advanced economy real GDP covered</t>
  </si>
  <si>
    <t>Holland/NL</t>
  </si>
  <si>
    <t>ST Dev Global R (30-year centered avg, %)</t>
  </si>
  <si>
    <t>ST Dev safe asset provider R (30-year centered avg, %)</t>
  </si>
  <si>
    <t>Global R-G</t>
  </si>
  <si>
    <t>R-G reversal 1570-1648</t>
  </si>
  <si>
    <t>Multiple real rate ST Dev - nominal rate ST Dev, safe R basis</t>
  </si>
  <si>
    <t>Multiple real rate ST Dev - nominal rate ST Dev, global R basis</t>
  </si>
  <si>
    <t>World nominal rate, GDP-weighted (%)</t>
  </si>
  <si>
    <t>World nominal rate, arithmetically-weighted (%)</t>
  </si>
  <si>
    <t>For 1692-1700 all loans in T 29/627, fols. 5-36 are averaged.</t>
  </si>
  <si>
    <t>Dimsdale, Nicolas, and Ryland Thomas, “A Millennium of U.K. macroeconomic data”, Bank of England OBRA dataset, Version 3.1 (April 2017).</t>
  </si>
  <si>
    <t>1821-2018</t>
  </si>
  <si>
    <t>The average of rentes, “October loans”, and direct loans in Velde and Weir (1992, 14, 20) is taken, in combination with Vuehrer's (1886, 212-290) data between 1746-1793.</t>
  </si>
  <si>
    <t>1522-1793</t>
  </si>
  <si>
    <t>Between 1757 and 1793 used in combination with Velde and Weir (1992, 14, 20), arithmetically-weighted with rentes, October loans, and direct loans. See above.</t>
  </si>
  <si>
    <t>Global inflation, GDP-weighted (7-Y centered avg, %)</t>
  </si>
  <si>
    <t>Global inflation, arithmetically-weighted (7-Y centered avg, %)</t>
  </si>
  <si>
    <t>Access link here (working as of December 7, 2019). For the U.S., I rely on Sylla, Wilson, and Wright’s (2005) New York prices, beginning with the December 1790 listing in “U.S. 3s” (their code: “US-0010”), to 1832; between 1833-1842 on Pennsylvania 5s (their code: “S-2240”); between 1843-1853 taking “U.S. loan 6s 1862” (their code “US-0825”).</t>
  </si>
  <si>
    <t>1854-1918</t>
  </si>
  <si>
    <r>
      <t xml:space="preserve">Cipolla, Carlo M., “Note sulla storia del saggio d’interesse, corso dividend e sconto dei dividend del Banco di S. Giorgio nel Sec. XVI”, </t>
    </r>
    <r>
      <rPr>
        <i/>
        <sz val="11"/>
        <color theme="1"/>
        <rFont val="Calibri"/>
        <family val="2"/>
        <scheme val="minor"/>
      </rPr>
      <t>Economia Internazionale</t>
    </r>
    <r>
      <rPr>
        <sz val="11"/>
        <color theme="1"/>
        <rFont val="Calibri"/>
        <family val="2"/>
        <scheme val="minor"/>
      </rPr>
      <t>, 5 (1952), 255-274.</t>
    </r>
  </si>
  <si>
    <t>1522-1625</t>
  </si>
  <si>
    <t>All-time average</t>
  </si>
  <si>
    <t>Maddison (2010) shares kept constant 2008-2018.</t>
  </si>
  <si>
    <t>1786-1820</t>
  </si>
  <si>
    <t>I. Readme, sources</t>
  </si>
  <si>
    <t>II. Headline series</t>
  </si>
  <si>
    <t>VII. Negative real rate frequency, 1313-2018</t>
  </si>
  <si>
    <t>Contents:</t>
  </si>
  <si>
    <t>back to contents</t>
  </si>
  <si>
    <r>
      <t xml:space="preserve">Levy, Jack S., </t>
    </r>
    <r>
      <rPr>
        <i/>
        <sz val="11"/>
        <color theme="1"/>
        <rFont val="Calibri"/>
        <family val="2"/>
        <scheme val="minor"/>
      </rPr>
      <t>War in the Great Modern Power System, 1495-1975</t>
    </r>
    <r>
      <rPr>
        <sz val="11"/>
        <color theme="1"/>
        <rFont val="Calibri"/>
        <family val="2"/>
        <scheme val="minor"/>
      </rPr>
      <t xml:space="preserve"> (Lexington: University Press of Kentucky, 1983).</t>
    </r>
  </si>
  <si>
    <t>IV. Growth, inflation, and war frequency data</t>
  </si>
  <si>
    <t>Full sample war frequency</t>
  </si>
  <si>
    <t>1495-1975</t>
  </si>
  <si>
    <t xml:space="preserve">Table 4.1 is used. Note that in the original Levy (1983) version, the “severity” column in fact counts absolute battle deaths. His “intensity” column in fact counts battle deaths/million European population. </t>
  </si>
  <si>
    <t>Compare also all archival primary sources listed in the accompanying Schmelzing SWP 845 (2020, pp.75-77, 99-107).</t>
  </si>
  <si>
    <t xml:space="preserve">Severity' (column 6) over 'duration' (column 3) </t>
  </si>
  <si>
    <t>Intensity' (column 7) over 'duration' (column 3)</t>
  </si>
  <si>
    <t>Combined safe asset provider + other advanced economy</t>
  </si>
  <si>
    <t>IX. War frequency, 1495-2018</t>
  </si>
  <si>
    <t>III. GDP shares, 1310-2018</t>
  </si>
  <si>
    <t>Cf Sheet I, and Schmelzing SWP 845 (2020, Data appendix)</t>
  </si>
  <si>
    <t>Cf sheet VIII.</t>
  </si>
  <si>
    <t>VI. R-G variations, 1317-2018</t>
  </si>
  <si>
    <t>V. Standard deviation, 1329-2018</t>
  </si>
  <si>
    <t>IV. Country level: nominal yields and inflation, 1310-2018</t>
  </si>
  <si>
    <t>VIII. Personal sovereign loans, 1312-2018</t>
  </si>
  <si>
    <t>Reg Imperii VIII, no. 507. All Genoa loans to 1390, Sieveking (1898, 99ff.)</t>
  </si>
  <si>
    <t>Rapondi ficticious annuity loan (Lambert 2006, 117); Milan - Santoro (ed., 1963, 77)</t>
  </si>
  <si>
    <t>Medici loans to Duke of Milan, derived from balance sheet information. De Roover (1963, 264-269)</t>
  </si>
  <si>
    <t>German municipal yields; 'Carolingian' private R; German personal/non-marketable loans</t>
  </si>
  <si>
    <t>1417-1672; 1450-1795; 1486</t>
  </si>
  <si>
    <t>20,000fl. loan to Maximilian II. From Hans Bernhard von Wallprun. OeStA FHKA SUS RA 75.6; P/R, Nr. 47</t>
  </si>
  <si>
    <t>Jahreszinsen an Fugger. OeStA FHKA SUS RA 238.44; P/R, Nr. 71</t>
  </si>
  <si>
    <t>1427-1720; 1591</t>
  </si>
  <si>
    <t>Calendar of State Papers James I, Vol.3. Entry no. VOL. CXXXIII., [57a]; P/R, Nr. 343</t>
  </si>
  <si>
    <t>Calendar of State Papers James I (May 26, 1624). Vol. 4, entry no VOL. CLXV., [47a]</t>
  </si>
  <si>
    <t>600,000 Gfl. Genoese loan (5.5 midpoint + 2% gratituity). OeStA HKA RA Kt. 273.18</t>
  </si>
  <si>
    <t>Longer-term French loan, Rowlands (2012, 80)</t>
  </si>
  <si>
    <t>2.2m loans to Bavarian Prince-Elector from Noe Samuel Isaac (Hartmann 1976, 68), to 1725</t>
  </si>
  <si>
    <t>2-year Altovini Loan to Guigues VIII of Viennos, for 4147fl.; Arens (1928, 317)</t>
  </si>
  <si>
    <t>Duke Jost of Moravia to King Wenzel. Regg. Wenzel No 3815; Other: Hans von Lupfen to Duke Leopold IV, Bittmann (1991, 153)</t>
  </si>
  <si>
    <t>Spain: Aragon - Kuechler (ibid., 253)</t>
  </si>
  <si>
    <t>Average rate for Markgraf Albrecht (later: Albrecht von Brandenburg) - Stromer (1970, 286), Sander (1902, 718); France: Fryde and Fryde (1963, 488)</t>
  </si>
  <si>
    <t>Archduke John of Brandenburg 9900 gulden loan. GStAPK VII HA, Allg Urkundensammlung No 3; Spain: loans to Ferdinand and Isabella, Usher (1943, 174)</t>
  </si>
  <si>
    <t>Loan from Aug. 1520 to Christmas 1521 taken for NL - Ehrenberg (1928, 259)</t>
  </si>
  <si>
    <t>Seiler loan to French crown. Ehrenberg (1922, 1, 312)</t>
  </si>
  <si>
    <t xml:space="preserve">Paler/Rehlinger and Austrian loans </t>
  </si>
  <si>
    <t>All references to "Ehrenberg (1928)" refer to the English translation (transl. H.M. Lucas, New York: Harcourt, Brace &amp; Co., 1928).</t>
  </si>
  <si>
    <r>
      <t xml:space="preserve">Ehrenberg, Richard, </t>
    </r>
    <r>
      <rPr>
        <i/>
        <sz val="11"/>
        <color theme="1"/>
        <rFont val="Calibri"/>
        <family val="2"/>
        <scheme val="minor"/>
      </rPr>
      <t>Das Zeitalter der Fugger: Geldkapital und Creditverkehr im 16. Jahrhundert, 2 Vols.</t>
    </r>
    <r>
      <rPr>
        <sz val="11"/>
        <color theme="1"/>
        <rFont val="Calibri"/>
        <family val="2"/>
        <scheme val="minor"/>
      </rPr>
      <t xml:space="preserve"> (Jena: Gustav Fischer, 1922, 3rd edition).</t>
    </r>
  </si>
  <si>
    <t>Herwart loans to Dutch government. Ehrenberg (1922, 1, 218)</t>
  </si>
  <si>
    <t>3-year Herwart loan to Dutch government (Ehrenberg 1922, 1, 218f.)</t>
  </si>
  <si>
    <t>Strozzi 4,000 scudi cash loan to Clement VII, Bullard (ibid., 160)</t>
  </si>
  <si>
    <t>English crown; French crown (Ehrenberg 1922, 1, 147, 222)</t>
  </si>
  <si>
    <t>17-months English crown loan (Ehrenberg 1922, 1, 150); Duke August of Saxony 1000 gulden loan from Joachim Faust. SStA Dresden Bestand 10036, Loc. 33698, Rep. 11, Sect. 2, Lit. F, Nr. 0013</t>
  </si>
  <si>
    <t>1545-1549; 1549</t>
  </si>
  <si>
    <t>7-y+ loans to Spain. Ehrenberg (1922, 1, 165)</t>
  </si>
  <si>
    <t>1565-1568: loan to Don Carlos, Prince of Asturias - Ehrenberg (1922, 1, 182)</t>
  </si>
  <si>
    <t>P/R, Nos. 30-31</t>
  </si>
  <si>
    <t>Bonney (1981, 318), to 1661</t>
  </si>
  <si>
    <t>Weinsberg implied interest rates - Fuhrmann (2010, 114), to 1445; Spain: Aragon - Kuechler (1983, 251)</t>
  </si>
  <si>
    <t>s.o.</t>
  </si>
  <si>
    <t>Tucher loans - Ehrenberg (1922, 1, 256)</t>
  </si>
  <si>
    <t>300,000 ducat Fugger loan to Philip II - Ehrenberg (1922, 1, 177)</t>
  </si>
  <si>
    <t>Haug loans to Ferdinand and French crown - Ehrenberg (1922, 1, 233)</t>
  </si>
  <si>
    <t>English, Spanish crowns; Altoviti loan to French crown - Ehrenberg (1928, 217)</t>
  </si>
  <si>
    <t>Altoviti consortium to French crown - Ehrenberg (1922, 1, 305).</t>
  </si>
  <si>
    <t>Loan to Jobst, Duke of Hoya, from Bodo von Bodenhausen. HStAD 10690 Reichskammergericht No.12</t>
  </si>
  <si>
    <t xml:space="preserve">Paler/Rehlinger via Hildebrandt (ed., 1998-2004 [denoted "P/L" subsequently], Nr.3; Bruscoli (2007, 84, 86, 122), to 1549, for Papal States. </t>
  </si>
  <si>
    <t>Antwerp 16,000 gulden loan from Hermann von Hatzfeld (Dietz, Vol. 3, 212); P/R, Nr. 26</t>
  </si>
  <si>
    <t>36,000fl loan from Bodeck to Duke John of Palatia (Dietz, Vol. 3, 251)</t>
  </si>
  <si>
    <t>Dietz (Vol. 2, 313; P/R, Nr. 330</t>
  </si>
  <si>
    <t>Loan to James I from Christian of Denmark. TNA E 30/1186/3; Dietz (Vol. 2, 313)</t>
  </si>
  <si>
    <t>Loan to Anne of Pomerania (0.66 Gulden=1 Taler). GStA PK VII. HA, Nichtmärkische Urkunden, Pommern Nr. 69</t>
  </si>
  <si>
    <t>Boyajian (1978, table III, 137 - Interest+'adehala'), to 1647</t>
  </si>
  <si>
    <t>Dietz (Vol. 4/2, 756)</t>
  </si>
  <si>
    <t>Jakob Adami loan to Ernst Lewis of Hesse-Darmstadt - Dietz (Vol. 4/2, 622)</t>
  </si>
  <si>
    <t>400,000fl loan city of Frankfurt to Charles VI - Dietz (Vol. 4/2, 426)</t>
  </si>
  <si>
    <t>250,000 pound English loan to HRE Charles VI ('Silesia loan'). Fechner (1886, 69ff.); some context in TNA SP 36/107/1, fol. 45</t>
  </si>
  <si>
    <t xml:space="preserve">100,000fl loan from Bar Isaac to Ernst Lewis of Hesse-Darmstadt - Dietz (Vol. 4/1, 398) </t>
  </si>
  <si>
    <t>Brothers Steitz 17,000fl loan to Saxonian executives - Dietz (Vol. 4/1, 417)</t>
  </si>
  <si>
    <t>Hope &amp; Co. loan to Holland (StAAm, 735, 1957)</t>
  </si>
  <si>
    <t>2m Gulden loan Bethmann Bank to Emperor Franz II. ISG Frankfurt, 1.117; Hope &amp; Co. loan to U.S.A., USD 11.25M (StAAm 735, 1913)</t>
  </si>
  <si>
    <t>StAAm 735, 1518, fol. 5-6 (here: certificates, weighted)</t>
  </si>
  <si>
    <t>To king of Denmark (Dietz, Vol. 4/2, 755)</t>
  </si>
  <si>
    <t>Anglo-American Loan. GPO (1945, 7-12)</t>
  </si>
  <si>
    <t>Digitized via FRASER.</t>
  </si>
  <si>
    <r>
      <t xml:space="preserve">GPO: </t>
    </r>
    <r>
      <rPr>
        <i/>
        <sz val="11"/>
        <color theme="1"/>
        <rFont val="Calibri"/>
        <family val="2"/>
        <scheme val="minor"/>
      </rPr>
      <t>Anglo-American Financial and Commercial Agreements</t>
    </r>
    <r>
      <rPr>
        <sz val="11"/>
        <color theme="1"/>
        <rFont val="Calibri"/>
        <family val="2"/>
        <scheme val="minor"/>
      </rPr>
      <t xml:space="preserve"> (Washington: 1945)</t>
    </r>
  </si>
  <si>
    <t>English crown - Ehrenberg (1922, 1, 254); Other: loan to Duke Cosimo of Florence - Ehrenberg (1922, 1, 159)</t>
  </si>
  <si>
    <t>Van der Wee (1963, vol. II, 213), to Carlos V; Other: loan to Duke Cosimo of Florence - Ehrenberg (1922, 1, 159)</t>
  </si>
  <si>
    <t>Loan Anton Haug to city of Frankfurt, 12% (Dietz, Vol. 3, 211)</t>
  </si>
  <si>
    <t>German: Ehrenberg (1922, 1, 129f.); Milan: 20,000 gulden debt of Francesco II to Karl V., of which 2,000 gulden are due to Hoechstaett at 5% annual. OeStA HHStA RHR Judicialia Antiqua 104-8</t>
  </si>
  <si>
    <t>NL: unweighted loan rates (Ehrenberg 1928, 258)</t>
  </si>
  <si>
    <t>NL: loan from May 1519 to Easter 1520, Ehrenberg (1928, 259); Schulte (1904, 167); OeStA HHStA, UR NUK 532</t>
  </si>
  <si>
    <t>King Sigismund of Poland (Simson ed., no.3905)</t>
  </si>
  <si>
    <t>Danzinger Inventar, 1531-1591, Paul Simson (ed.) (Muenchen: Duncker &amp; Humblot, 1913)</t>
  </si>
  <si>
    <t>Other' personal/non-marketable loans</t>
  </si>
  <si>
    <t>Loans/'Verschreibungen' King Ruprecht (Schrohe 1933, 114); Reg Pfalzgrafen, no. 5164 - 2 Jahre loan</t>
  </si>
  <si>
    <t>Weinsberg loan (Fuhrmann 2010, 104)</t>
  </si>
  <si>
    <t>Inflation (arithmetically-weighted)</t>
  </si>
  <si>
    <t>Real rate personal loans</t>
  </si>
  <si>
    <t>7-Y centered average real rate personal loans</t>
  </si>
  <si>
    <t>Average nominal personal loan rates</t>
  </si>
  <si>
    <t>Note: the 'combined safe asset provider + other advanced economy' series is denoted 'other advanced economy battle deaths' in SWP 845</t>
  </si>
  <si>
    <t>1425-1463</t>
  </si>
  <si>
    <t>1428-1440; 1313-1327</t>
  </si>
  <si>
    <t>Between 1311-1325 for Northern Italy, Florence silver wheat prices on Allen's basis are used; afterwards his aggregated silver CPI values.</t>
  </si>
  <si>
    <t>1311-1914</t>
  </si>
  <si>
    <t>All nominal datapoints refer to long-term yields. Real rates are reported ex-post (on the basis of realized inflation). Observations are arithmetically weighted on the country-level across consolidated debt and personal loan datapoints (both interpolated) until the following years: France to 1709; Germany to 1618; Holland to 1671; Italy to 1691; U.K. personal/non-marketable debt 100% to 1702. Afterwards, personal/non-marketable loan data (Sheet VIII) only included arithmetically "at occurence". Forced loans and intra-governmental loans are excluded. For details, see also notes in the accompanying SWP 845.</t>
  </si>
  <si>
    <t>s.o. (Sieveking (1898, 99ff.))</t>
  </si>
  <si>
    <t>This version: 1.2      January 2020</t>
  </si>
  <si>
    <t>This spreadsheet contains underlying data to the Bank of England Staff Working Paper No. 845, "Eight centuries of global real interest rates, R-G, and the 'suprasecular' decline, 1311-2018", by Paul Schmelzing. If you spot errors or have comments, contact the author at schmelzing[at]fas.harvard.edu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</si>
</sst>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00_-;_-* #,##0.00\-;_-* &quot;-&quot;??_-;_-@_-"/>
    <numFmt numFmtId="165" formatCode="0.0%"/>
    <numFmt numFmtId="166" formatCode="0.0"/>
    <numFmt numFmtId="167" formatCode="0.000"/>
    <numFmt numFmtId="168" formatCode="0.0000"/>
  </numFmts>
  <fonts count="17" x14ac:knownFonts="1">
    <font>
      <sz val="11"/>
      <color theme="1"/>
      <name val="Calibri"/>
      <family val="2"/>
      <scheme val="minor"/>
    </font>
    <font>
      <sz val="11"/>
      <color theme="1"/>
      <name val="Calibri"/>
      <family val="2"/>
      <scheme val="minor"/>
    </font>
    <font>
      <u/>
      <sz val="11"/>
      <color theme="10"/>
      <name val="Calibri"/>
      <family val="2"/>
      <scheme val="minor"/>
    </font>
    <font>
      <sz val="10"/>
      <name val="Courier"/>
    </font>
    <font>
      <sz val="10"/>
      <color theme="1"/>
      <name val="Arial"/>
      <family val="2"/>
    </font>
    <font>
      <sz val="12"/>
      <color theme="1"/>
      <name val="Calibri"/>
      <family val="2"/>
      <scheme val="minor"/>
    </font>
    <font>
      <sz val="10"/>
      <name val="Arial"/>
      <family val="2"/>
    </font>
    <font>
      <sz val="10"/>
      <name val="Arial"/>
      <family val="2"/>
    </font>
    <font>
      <sz val="10"/>
      <color theme="1"/>
      <name val="Arial"/>
      <family val="2"/>
    </font>
    <font>
      <u/>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i/>
      <sz val="11"/>
      <color theme="1"/>
      <name val="Calibri"/>
      <family val="2"/>
      <scheme val="minor"/>
    </font>
    <font>
      <sz val="11"/>
      <name val="Arial"/>
      <family val="2"/>
    </font>
    <font>
      <sz val="11"/>
      <name val="Calibri"/>
      <family val="2"/>
      <scheme val="minor"/>
    </font>
    <font>
      <i/>
      <sz val="11"/>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4" tint="0.79998168889431442"/>
        <bgColor indexed="64"/>
      </patternFill>
    </fill>
  </fills>
  <borders count="1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23">
    <xf numFmtId="0" fontId="0" fillId="0" borderId="0"/>
    <xf numFmtId="0" fontId="3" fillId="0" borderId="0"/>
    <xf numFmtId="0" fontId="4" fillId="0" borderId="0"/>
    <xf numFmtId="9" fontId="4" fillId="0" borderId="0" applyFont="0" applyFill="0" applyBorder="0" applyAlignment="0" applyProtection="0"/>
    <xf numFmtId="0" fontId="1" fillId="0" borderId="0"/>
    <xf numFmtId="0" fontId="5" fillId="0" borderId="0"/>
    <xf numFmtId="0" fontId="1" fillId="0" borderId="0"/>
    <xf numFmtId="0" fontId="6" fillId="0" borderId="0"/>
    <xf numFmtId="164" fontId="6" fillId="0" borderId="0" applyFont="0" applyFill="0" applyBorder="0" applyAlignment="0" applyProtection="0"/>
    <xf numFmtId="43" fontId="7" fillId="0" borderId="0" applyFont="0" applyFill="0" applyBorder="0" applyAlignment="0" applyProtection="0"/>
    <xf numFmtId="0" fontId="7" fillId="0" borderId="0"/>
    <xf numFmtId="9" fontId="6" fillId="0" borderId="0" applyFont="0" applyFill="0" applyBorder="0" applyAlignment="0" applyProtection="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4" fontId="7" fillId="0" borderId="0" applyFont="0" applyFill="0" applyBorder="0" applyAlignment="0" applyProtection="0"/>
    <xf numFmtId="0" fontId="8" fillId="0" borderId="0"/>
    <xf numFmtId="0" fontId="7" fillId="0" borderId="0"/>
    <xf numFmtId="9" fontId="8"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26">
    <xf numFmtId="0" fontId="0" fillId="0" borderId="0" xfId="0"/>
    <xf numFmtId="0" fontId="0" fillId="0" borderId="0" xfId="0"/>
    <xf numFmtId="0" fontId="0" fillId="0" borderId="0" xfId="0"/>
    <xf numFmtId="0" fontId="0" fillId="0" borderId="0" xfId="0" applyAlignment="1">
      <alignment horizontal="center"/>
    </xf>
    <xf numFmtId="0" fontId="0" fillId="0" borderId="0" xfId="0" applyFill="1"/>
    <xf numFmtId="0" fontId="0" fillId="0" borderId="0" xfId="0" applyAlignment="1">
      <alignment horizontal="left"/>
    </xf>
    <xf numFmtId="0" fontId="6" fillId="0" borderId="0" xfId="7"/>
    <xf numFmtId="0" fontId="7" fillId="0" borderId="0" xfId="7" applyFont="1"/>
    <xf numFmtId="165" fontId="0" fillId="0" borderId="0" xfId="11" applyNumberFormat="1" applyFont="1"/>
    <xf numFmtId="10" fontId="0" fillId="0" borderId="0" xfId="11" applyNumberFormat="1" applyFont="1"/>
    <xf numFmtId="0" fontId="0" fillId="0" borderId="0" xfId="0" applyAlignment="1">
      <alignment horizontal="center"/>
    </xf>
    <xf numFmtId="0" fontId="0" fillId="0" borderId="2" xfId="0" applyBorder="1"/>
    <xf numFmtId="0" fontId="0" fillId="0" borderId="0" xfId="0" applyAlignment="1">
      <alignment horizontal="right"/>
    </xf>
    <xf numFmtId="165" fontId="0" fillId="0" borderId="0" xfId="21" applyNumberFormat="1" applyFont="1"/>
    <xf numFmtId="0" fontId="10" fillId="0" borderId="0" xfId="0" applyFont="1"/>
    <xf numFmtId="166" fontId="0" fillId="0" borderId="0" xfId="0" applyNumberFormat="1"/>
    <xf numFmtId="0" fontId="0" fillId="4" borderId="0" xfId="0" applyFill="1"/>
    <xf numFmtId="0" fontId="2" fillId="0" borderId="0" xfId="22"/>
    <xf numFmtId="0" fontId="6" fillId="0" borderId="0" xfId="7" applyFill="1"/>
    <xf numFmtId="0" fontId="2" fillId="0" borderId="0" xfId="22" applyAlignment="1">
      <alignment horizontal="left"/>
    </xf>
    <xf numFmtId="0" fontId="0" fillId="0" borderId="0" xfId="0" applyAlignment="1">
      <alignment horizontal="center"/>
    </xf>
    <xf numFmtId="0" fontId="12" fillId="0" borderId="0" xfId="0" applyFont="1" applyBorder="1" applyAlignment="1">
      <alignment vertical="center" wrapText="1"/>
    </xf>
    <xf numFmtId="0" fontId="0" fillId="0" borderId="0" xfId="0" applyBorder="1"/>
    <xf numFmtId="0" fontId="0" fillId="0" borderId="0" xfId="0" applyFill="1" applyBorder="1"/>
    <xf numFmtId="0" fontId="0" fillId="0" borderId="0" xfId="0" applyAlignment="1">
      <alignment horizontal="left"/>
    </xf>
    <xf numFmtId="0" fontId="0" fillId="0" borderId="0" xfId="0" applyBorder="1" applyAlignment="1">
      <alignment horizontal="center" wrapText="1"/>
    </xf>
    <xf numFmtId="0" fontId="0" fillId="0" borderId="0" xfId="0" applyBorder="1" applyAlignment="1">
      <alignment horizontal="left" vertical="center"/>
    </xf>
    <xf numFmtId="0" fontId="0" fillId="0" borderId="0" xfId="0" applyAlignment="1">
      <alignment horizontal="left"/>
    </xf>
    <xf numFmtId="167" fontId="0" fillId="0" borderId="0" xfId="0" applyNumberFormat="1"/>
    <xf numFmtId="168" fontId="0" fillId="0" borderId="0" xfId="0" applyNumberFormat="1"/>
    <xf numFmtId="0" fontId="6" fillId="0" borderId="0" xfId="7" applyFill="1" applyBorder="1" applyAlignment="1">
      <alignment horizontal="center"/>
    </xf>
    <xf numFmtId="167" fontId="0" fillId="0" borderId="0" xfId="0" applyNumberFormat="1" applyBorder="1"/>
    <xf numFmtId="0" fontId="0" fillId="0" borderId="0" xfId="0" applyBorder="1" applyAlignment="1">
      <alignment horizontal="center" vertical="center" wrapText="1"/>
    </xf>
    <xf numFmtId="0" fontId="0" fillId="0" borderId="0" xfId="0" applyBorder="1" applyAlignment="1">
      <alignment vertical="center" wrapText="1"/>
    </xf>
    <xf numFmtId="0" fontId="0" fillId="0" borderId="0" xfId="0" quotePrefix="1"/>
    <xf numFmtId="2" fontId="6" fillId="0" borderId="0" xfId="7" applyNumberFormat="1"/>
    <xf numFmtId="0" fontId="0" fillId="0" borderId="0" xfId="0" applyBorder="1" applyAlignment="1">
      <alignment horizontal="left" wrapText="1"/>
    </xf>
    <xf numFmtId="0" fontId="11" fillId="0" borderId="0" xfId="0" applyFont="1" applyBorder="1" applyAlignment="1">
      <alignment horizontal="center" wrapText="1"/>
    </xf>
    <xf numFmtId="0" fontId="0" fillId="0" borderId="0" xfId="0" applyAlignment="1"/>
    <xf numFmtId="0" fontId="0" fillId="0" borderId="0" xfId="0" applyBorder="1" applyAlignment="1"/>
    <xf numFmtId="0" fontId="9" fillId="0" borderId="0" xfId="0" applyFont="1" applyBorder="1" applyAlignment="1">
      <alignment vertical="center" wrapText="1"/>
    </xf>
    <xf numFmtId="0" fontId="0" fillId="0" borderId="0" xfId="0" quotePrefix="1" applyAlignment="1">
      <alignment horizontal="left"/>
    </xf>
    <xf numFmtId="0" fontId="0" fillId="0" borderId="0" xfId="0" applyAlignment="1">
      <alignment horizontal="left"/>
    </xf>
    <xf numFmtId="0" fontId="0" fillId="0" borderId="0" xfId="0" applyAlignment="1">
      <alignment horizontal="left"/>
    </xf>
    <xf numFmtId="0" fontId="0" fillId="0" borderId="0" xfId="0" quotePrefix="1" applyAlignment="1">
      <alignment horizontal="left"/>
    </xf>
    <xf numFmtId="0" fontId="0" fillId="0" borderId="0" xfId="0" applyAlignment="1">
      <alignment horizontal="left"/>
    </xf>
    <xf numFmtId="0" fontId="0" fillId="0" borderId="0" xfId="0" quotePrefix="1" applyAlignment="1">
      <alignment horizontal="left"/>
    </xf>
    <xf numFmtId="0" fontId="0" fillId="0" borderId="0" xfId="0" quotePrefix="1" applyFill="1"/>
    <xf numFmtId="0" fontId="0" fillId="3" borderId="0" xfId="0" applyFill="1" applyAlignment="1">
      <alignment horizontal="center"/>
    </xf>
    <xf numFmtId="0" fontId="0" fillId="0" borderId="0" xfId="0" applyAlignment="1">
      <alignment horizontal="center"/>
    </xf>
    <xf numFmtId="0" fontId="0" fillId="0" borderId="0" xfId="0" applyAlignment="1">
      <alignment horizontal="left"/>
    </xf>
    <xf numFmtId="0" fontId="0" fillId="0" borderId="0" xfId="0" quotePrefix="1" applyAlignment="1">
      <alignment horizontal="left"/>
    </xf>
    <xf numFmtId="0" fontId="0" fillId="0" borderId="0" xfId="0" applyAlignment="1">
      <alignment horizontal="left"/>
    </xf>
    <xf numFmtId="0" fontId="0" fillId="0" borderId="0" xfId="0" quotePrefix="1" applyAlignment="1">
      <alignment horizontal="left"/>
    </xf>
    <xf numFmtId="2" fontId="0" fillId="0" borderId="0" xfId="0" applyNumberFormat="1"/>
    <xf numFmtId="0" fontId="13" fillId="0" borderId="0" xfId="0" applyFont="1"/>
    <xf numFmtId="167" fontId="0" fillId="0" borderId="0" xfId="0" applyNumberFormat="1" applyFill="1"/>
    <xf numFmtId="0" fontId="1" fillId="0" borderId="0" xfId="2" applyFont="1"/>
    <xf numFmtId="2" fontId="0" fillId="4" borderId="0" xfId="0" applyNumberFormat="1" applyFill="1"/>
    <xf numFmtId="167" fontId="14" fillId="0" borderId="0" xfId="7" applyNumberFormat="1" applyFont="1"/>
    <xf numFmtId="0" fontId="15" fillId="0" borderId="0" xfId="7" applyFont="1"/>
    <xf numFmtId="0" fontId="16" fillId="0" borderId="0" xfId="7" applyFont="1"/>
    <xf numFmtId="0" fontId="15" fillId="0" borderId="0" xfId="7" applyFont="1" applyAlignment="1">
      <alignment horizontal="right"/>
    </xf>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9" fillId="0" borderId="0" xfId="0" applyFont="1" applyFill="1" applyBorder="1"/>
    <xf numFmtId="0" fontId="0" fillId="0" borderId="11" xfId="0" applyFill="1" applyBorder="1"/>
    <xf numFmtId="0" fontId="0" fillId="0" borderId="0" xfId="0" applyFill="1" applyBorder="1" applyAlignment="1">
      <alignment horizontal="left" indent="1"/>
    </xf>
    <xf numFmtId="0" fontId="2" fillId="0" borderId="0" xfId="22" applyFill="1" applyBorder="1" applyAlignment="1">
      <alignment horizontal="left" indent="1"/>
    </xf>
    <xf numFmtId="0" fontId="0" fillId="0" borderId="3" xfId="0" applyFill="1" applyBorder="1"/>
    <xf numFmtId="0" fontId="0" fillId="0" borderId="2" xfId="0" applyFill="1" applyBorder="1"/>
    <xf numFmtId="0" fontId="0" fillId="0" borderId="1" xfId="0" applyFill="1" applyBorder="1"/>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0" xfId="0"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11" fillId="0" borderId="2" xfId="0" applyFont="1" applyBorder="1" applyAlignment="1">
      <alignment horizontal="center"/>
    </xf>
    <xf numFmtId="0" fontId="0" fillId="0" borderId="7" xfId="0" applyFill="1" applyBorder="1" applyAlignment="1">
      <alignment horizontal="center" wrapText="1"/>
    </xf>
    <xf numFmtId="0" fontId="0" fillId="0" borderId="8" xfId="0" applyFill="1" applyBorder="1" applyAlignment="1">
      <alignment horizontal="center" wrapText="1"/>
    </xf>
    <xf numFmtId="0" fontId="0" fillId="0" borderId="9" xfId="0" applyFill="1" applyBorder="1" applyAlignment="1">
      <alignment horizontal="center" wrapText="1"/>
    </xf>
    <xf numFmtId="0" fontId="0" fillId="0" borderId="3" xfId="0" applyFill="1" applyBorder="1" applyAlignment="1">
      <alignment horizontal="center" wrapText="1"/>
    </xf>
    <xf numFmtId="0" fontId="0" fillId="0" borderId="2" xfId="0" applyFill="1" applyBorder="1" applyAlignment="1">
      <alignment horizontal="center" wrapText="1"/>
    </xf>
    <xf numFmtId="0" fontId="0" fillId="0" borderId="1" xfId="0" applyFill="1" applyBorder="1" applyAlignment="1">
      <alignment horizontal="center" wrapText="1"/>
    </xf>
    <xf numFmtId="0" fontId="11" fillId="0" borderId="2" xfId="0" applyFont="1" applyBorder="1" applyAlignment="1">
      <alignment horizontal="center" wrapText="1"/>
    </xf>
    <xf numFmtId="0" fontId="0" fillId="0" borderId="0" xfId="0" applyAlignment="1">
      <alignment horizontal="left"/>
    </xf>
    <xf numFmtId="0" fontId="0" fillId="0" borderId="0" xfId="0" quotePrefix="1" applyAlignment="1">
      <alignment horizontal="left"/>
    </xf>
    <xf numFmtId="0" fontId="9" fillId="0" borderId="0" xfId="0" applyFont="1" applyAlignment="1">
      <alignment horizontal="center" vertical="center"/>
    </xf>
    <xf numFmtId="0" fontId="9" fillId="0" borderId="0" xfId="0" applyFont="1" applyBorder="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0" fontId="9" fillId="0" borderId="0" xfId="0" applyFont="1" applyAlignment="1">
      <alignment horizontal="center" vertical="center" wrapText="1"/>
    </xf>
    <xf numFmtId="0" fontId="9" fillId="2" borderId="0" xfId="0" applyFont="1" applyFill="1" applyAlignment="1">
      <alignment horizontal="center"/>
    </xf>
    <xf numFmtId="0" fontId="0" fillId="3" borderId="0" xfId="0" applyFill="1" applyAlignment="1">
      <alignment horizontal="center"/>
    </xf>
    <xf numFmtId="0" fontId="0" fillId="0" borderId="0" xfId="0" applyAlignment="1">
      <alignment horizontal="center"/>
    </xf>
    <xf numFmtId="0" fontId="2" fillId="0" borderId="0" xfId="22" applyAlignment="1">
      <alignment horizontal="center"/>
    </xf>
    <xf numFmtId="0" fontId="6" fillId="8" borderId="4" xfId="7" applyFill="1" applyBorder="1" applyAlignment="1">
      <alignment horizontal="center"/>
    </xf>
    <xf numFmtId="0" fontId="6" fillId="8" borderId="5" xfId="7" applyFill="1" applyBorder="1" applyAlignment="1">
      <alignment horizontal="center"/>
    </xf>
    <xf numFmtId="0" fontId="6" fillId="8" borderId="6" xfId="7" applyFill="1" applyBorder="1" applyAlignment="1">
      <alignment horizontal="center"/>
    </xf>
    <xf numFmtId="0" fontId="6" fillId="6" borderId="4" xfId="7" applyFill="1" applyBorder="1" applyAlignment="1">
      <alignment horizontal="center"/>
    </xf>
    <xf numFmtId="0" fontId="6" fillId="6" borderId="5" xfId="7" applyFill="1" applyBorder="1" applyAlignment="1">
      <alignment horizontal="center"/>
    </xf>
    <xf numFmtId="0" fontId="6" fillId="6" borderId="6" xfId="7" applyFill="1" applyBorder="1" applyAlignment="1">
      <alignment horizontal="center"/>
    </xf>
    <xf numFmtId="0" fontId="6" fillId="2" borderId="4" xfId="7" applyFill="1" applyBorder="1" applyAlignment="1">
      <alignment horizontal="center"/>
    </xf>
    <xf numFmtId="0" fontId="6" fillId="2" borderId="5" xfId="7" applyFill="1" applyBorder="1" applyAlignment="1">
      <alignment horizontal="center"/>
    </xf>
    <xf numFmtId="0" fontId="6" fillId="2" borderId="6" xfId="7" applyFill="1" applyBorder="1" applyAlignment="1">
      <alignment horizontal="center"/>
    </xf>
    <xf numFmtId="0" fontId="6" fillId="3" borderId="3" xfId="7" applyFill="1" applyBorder="1" applyAlignment="1">
      <alignment horizontal="center"/>
    </xf>
    <xf numFmtId="0" fontId="6" fillId="3" borderId="2" xfId="7" applyFill="1" applyBorder="1" applyAlignment="1">
      <alignment horizontal="center"/>
    </xf>
    <xf numFmtId="0" fontId="6" fillId="5" borderId="4" xfId="7" applyFill="1" applyBorder="1" applyAlignment="1">
      <alignment horizontal="center"/>
    </xf>
    <xf numFmtId="0" fontId="6" fillId="5" borderId="5" xfId="7" applyFill="1" applyBorder="1" applyAlignment="1">
      <alignment horizontal="center"/>
    </xf>
    <xf numFmtId="0" fontId="6" fillId="5" borderId="6" xfId="7" applyFill="1" applyBorder="1" applyAlignment="1">
      <alignment horizontal="center"/>
    </xf>
    <xf numFmtId="0" fontId="6" fillId="7" borderId="4" xfId="7" applyFill="1" applyBorder="1" applyAlignment="1">
      <alignment horizontal="center"/>
    </xf>
    <xf numFmtId="0" fontId="6" fillId="7" borderId="5" xfId="7" applyFill="1" applyBorder="1" applyAlignment="1">
      <alignment horizontal="center"/>
    </xf>
    <xf numFmtId="0" fontId="6" fillId="7" borderId="6" xfId="7" applyFill="1"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4" borderId="0" xfId="0" applyFill="1" applyAlignment="1">
      <alignment horizontal="center" vertical="center" wrapText="1"/>
    </xf>
  </cellXfs>
  <cellStyles count="23">
    <cellStyle name="Comma 2" xfId="9"/>
    <cellStyle name="Comma 3" xfId="8"/>
    <cellStyle name="Comma 3 2" xfId="16"/>
    <cellStyle name="Hyperlink" xfId="22" builtinId="8"/>
    <cellStyle name="Hyperlink 2" xfId="14"/>
    <cellStyle name="Normal" xfId="0" builtinId="0"/>
    <cellStyle name="Normal 2" xfId="1"/>
    <cellStyle name="Normal 2 2" xfId="4"/>
    <cellStyle name="Normal 2 3" xfId="15"/>
    <cellStyle name="Normal 2 4" xfId="10"/>
    <cellStyle name="Normal 3" xfId="2"/>
    <cellStyle name="Normal 3 2" xfId="17"/>
    <cellStyle name="Normal 4" xfId="12"/>
    <cellStyle name="Normal 5" xfId="6"/>
    <cellStyle name="Normal 6" xfId="7"/>
    <cellStyle name="Normal 6 2" xfId="18"/>
    <cellStyle name="Normal 7" xfId="5"/>
    <cellStyle name="Percent" xfId="21" builtinId="5"/>
    <cellStyle name="Percent 2" xfId="3"/>
    <cellStyle name="Percent 2 2" xfId="19"/>
    <cellStyle name="Percent 3" xfId="13"/>
    <cellStyle name="Percent 4" xfId="11"/>
    <cellStyle name="Percent 4 2" xfId="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a:t>
            </a:r>
            <a:r>
              <a:rPr lang="en-US" baseline="0"/>
              <a:t> Figure IV</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2.4477252843394574E-2"/>
                  <c:y val="-0.4372331583552056"/>
                </c:manualLayout>
              </c:layout>
              <c:numFmt formatCode="#,##0.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'II. Headline series'!$A$15:$A$716</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2013</c:v>
                </c:pt>
                <c:pt idx="697">
                  <c:v>2014</c:v>
                </c:pt>
                <c:pt idx="698">
                  <c:v>2015</c:v>
                </c:pt>
                <c:pt idx="699">
                  <c:v>2016</c:v>
                </c:pt>
                <c:pt idx="700">
                  <c:v>2017</c:v>
                </c:pt>
                <c:pt idx="701">
                  <c:v>2018</c:v>
                </c:pt>
              </c:numCache>
            </c:numRef>
          </c:cat>
          <c:val>
            <c:numRef>
              <c:f>'II. Headline series'!$E$15:$E$716</c:f>
              <c:numCache>
                <c:formatCode>0.000</c:formatCode>
                <c:ptCount val="702"/>
                <c:pt idx="0">
                  <c:v>13.3491020330995</c:v>
                </c:pt>
                <c:pt idx="1">
                  <c:v>12.97706536420637</c:v>
                </c:pt>
                <c:pt idx="2">
                  <c:v>0.69946480011682766</c:v>
                </c:pt>
                <c:pt idx="3">
                  <c:v>-1.8709522328895785</c:v>
                </c:pt>
                <c:pt idx="4">
                  <c:v>5.9609984272948813</c:v>
                </c:pt>
                <c:pt idx="5">
                  <c:v>7.9649824210272522</c:v>
                </c:pt>
                <c:pt idx="6">
                  <c:v>6.2972895255224328</c:v>
                </c:pt>
                <c:pt idx="7">
                  <c:v>4.0718119570842859</c:v>
                </c:pt>
                <c:pt idx="8">
                  <c:v>1.9623555749534651</c:v>
                </c:pt>
                <c:pt idx="9">
                  <c:v>8.942448107702246</c:v>
                </c:pt>
                <c:pt idx="10">
                  <c:v>13.033558689002161</c:v>
                </c:pt>
                <c:pt idx="11">
                  <c:v>12.164874196451526</c:v>
                </c:pt>
                <c:pt idx="12">
                  <c:v>9.9629687834699645</c:v>
                </c:pt>
                <c:pt idx="13">
                  <c:v>8.0557708876742975</c:v>
                </c:pt>
                <c:pt idx="14">
                  <c:v>8.3019108170547007</c:v>
                </c:pt>
                <c:pt idx="15">
                  <c:v>9.2074227683255518</c:v>
                </c:pt>
                <c:pt idx="16">
                  <c:v>11.685731269474593</c:v>
                </c:pt>
                <c:pt idx="17">
                  <c:v>11.340019658996543</c:v>
                </c:pt>
                <c:pt idx="18">
                  <c:v>9.56180245722142</c:v>
                </c:pt>
                <c:pt idx="19">
                  <c:v>7.965037216154621</c:v>
                </c:pt>
                <c:pt idx="20">
                  <c:v>9.299205938774131</c:v>
                </c:pt>
                <c:pt idx="21">
                  <c:v>10.728028074308337</c:v>
                </c:pt>
                <c:pt idx="22">
                  <c:v>11.817661785664113</c:v>
                </c:pt>
                <c:pt idx="23">
                  <c:v>11.672412742611927</c:v>
                </c:pt>
                <c:pt idx="24">
                  <c:v>11.14706888023972</c:v>
                </c:pt>
                <c:pt idx="25">
                  <c:v>11.086309738458553</c:v>
                </c:pt>
                <c:pt idx="26">
                  <c:v>11.990113075058648</c:v>
                </c:pt>
                <c:pt idx="27">
                  <c:v>10.640362583506416</c:v>
                </c:pt>
                <c:pt idx="28">
                  <c:v>9.591157893923155</c:v>
                </c:pt>
                <c:pt idx="29">
                  <c:v>8.3877277426356169</c:v>
                </c:pt>
                <c:pt idx="30">
                  <c:v>7.7051491957437799</c:v>
                </c:pt>
                <c:pt idx="31">
                  <c:v>7.2672893359711699</c:v>
                </c:pt>
                <c:pt idx="32">
                  <c:v>6.9449847753107887</c:v>
                </c:pt>
                <c:pt idx="33">
                  <c:v>6.7265665369073862</c:v>
                </c:pt>
                <c:pt idx="34">
                  <c:v>8.1332954354458575</c:v>
                </c:pt>
                <c:pt idx="35">
                  <c:v>8.3555966427283774</c:v>
                </c:pt>
                <c:pt idx="36">
                  <c:v>8.7274654647962624</c:v>
                </c:pt>
                <c:pt idx="37">
                  <c:v>9.9844461111220593</c:v>
                </c:pt>
                <c:pt idx="38">
                  <c:v>11.138162846541096</c:v>
                </c:pt>
                <c:pt idx="39">
                  <c:v>11.479370078860944</c:v>
                </c:pt>
                <c:pt idx="40">
                  <c:v>11.345579474381791</c:v>
                </c:pt>
                <c:pt idx="41">
                  <c:v>11.786841424161036</c:v>
                </c:pt>
                <c:pt idx="42">
                  <c:v>11.921763199832412</c:v>
                </c:pt>
                <c:pt idx="43">
                  <c:v>11.244388706010639</c:v>
                </c:pt>
                <c:pt idx="44">
                  <c:v>10.68265727876614</c:v>
                </c:pt>
                <c:pt idx="45">
                  <c:v>11.040971028509315</c:v>
                </c:pt>
                <c:pt idx="46">
                  <c:v>13.591322278220401</c:v>
                </c:pt>
                <c:pt idx="47">
                  <c:v>12.322375336221608</c:v>
                </c:pt>
                <c:pt idx="48">
                  <c:v>10.492920064468574</c:v>
                </c:pt>
                <c:pt idx="49">
                  <c:v>10.413218033464224</c:v>
                </c:pt>
                <c:pt idx="50">
                  <c:v>9.231336001762191</c:v>
                </c:pt>
                <c:pt idx="51">
                  <c:v>10.932202257795385</c:v>
                </c:pt>
                <c:pt idx="52">
                  <c:v>13.187249611701583</c:v>
                </c:pt>
                <c:pt idx="53">
                  <c:v>11.134407376925717</c:v>
                </c:pt>
                <c:pt idx="54">
                  <c:v>8.0327292791472242</c:v>
                </c:pt>
                <c:pt idx="55">
                  <c:v>6.3627091483276716</c:v>
                </c:pt>
                <c:pt idx="56">
                  <c:v>9.6210550829706829</c:v>
                </c:pt>
                <c:pt idx="57">
                  <c:v>13.266480326029685</c:v>
                </c:pt>
                <c:pt idx="58">
                  <c:v>12.437255332943726</c:v>
                </c:pt>
                <c:pt idx="59">
                  <c:v>11.336454782074307</c:v>
                </c:pt>
                <c:pt idx="60">
                  <c:v>11.719529487025881</c:v>
                </c:pt>
                <c:pt idx="61">
                  <c:v>14.484290478808045</c:v>
                </c:pt>
                <c:pt idx="62">
                  <c:v>18.08849280993055</c:v>
                </c:pt>
                <c:pt idx="63">
                  <c:v>13.878092614194641</c:v>
                </c:pt>
                <c:pt idx="64">
                  <c:v>11.983781612466037</c:v>
                </c:pt>
                <c:pt idx="65">
                  <c:v>11.777241553570891</c:v>
                </c:pt>
                <c:pt idx="66">
                  <c:v>9.8600884746272772</c:v>
                </c:pt>
                <c:pt idx="67">
                  <c:v>11.031070692389429</c:v>
                </c:pt>
                <c:pt idx="68">
                  <c:v>11.932830686732673</c:v>
                </c:pt>
                <c:pt idx="69">
                  <c:v>9.612089834579475</c:v>
                </c:pt>
                <c:pt idx="70">
                  <c:v>11.273727851583134</c:v>
                </c:pt>
                <c:pt idx="71">
                  <c:v>11.483389515982774</c:v>
                </c:pt>
                <c:pt idx="72">
                  <c:v>12.232548043378497</c:v>
                </c:pt>
                <c:pt idx="73">
                  <c:v>13.513690327828225</c:v>
                </c:pt>
                <c:pt idx="74">
                  <c:v>12.551770747845836</c:v>
                </c:pt>
                <c:pt idx="75">
                  <c:v>13.301275940499886</c:v>
                </c:pt>
                <c:pt idx="76">
                  <c:v>14.950378769676059</c:v>
                </c:pt>
                <c:pt idx="77">
                  <c:v>12.820048666095186</c:v>
                </c:pt>
                <c:pt idx="78">
                  <c:v>13.650939636760748</c:v>
                </c:pt>
                <c:pt idx="79">
                  <c:v>12.72621540340957</c:v>
                </c:pt>
                <c:pt idx="80">
                  <c:v>13.17830636379492</c:v>
                </c:pt>
                <c:pt idx="81">
                  <c:v>11.367069365740871</c:v>
                </c:pt>
                <c:pt idx="82">
                  <c:v>12.268692124231267</c:v>
                </c:pt>
                <c:pt idx="83">
                  <c:v>13.006792152522902</c:v>
                </c:pt>
                <c:pt idx="84">
                  <c:v>14.687360839836513</c:v>
                </c:pt>
                <c:pt idx="85">
                  <c:v>13.623581421118649</c:v>
                </c:pt>
                <c:pt idx="86">
                  <c:v>14.159896489699909</c:v>
                </c:pt>
                <c:pt idx="87">
                  <c:v>13.340021314502007</c:v>
                </c:pt>
                <c:pt idx="88">
                  <c:v>12.961784467360035</c:v>
                </c:pt>
                <c:pt idx="89">
                  <c:v>13.021786581081779</c:v>
                </c:pt>
                <c:pt idx="90">
                  <c:v>13.183012964588247</c:v>
                </c:pt>
                <c:pt idx="91">
                  <c:v>12.632794161169068</c:v>
                </c:pt>
                <c:pt idx="92">
                  <c:v>14.112335157172</c:v>
                </c:pt>
                <c:pt idx="93">
                  <c:v>14.860652877939506</c:v>
                </c:pt>
                <c:pt idx="94">
                  <c:v>13.368788342110546</c:v>
                </c:pt>
                <c:pt idx="95">
                  <c:v>14.225538584313364</c:v>
                </c:pt>
                <c:pt idx="96">
                  <c:v>12.380615728174009</c:v>
                </c:pt>
                <c:pt idx="97">
                  <c:v>11.734569131284941</c:v>
                </c:pt>
                <c:pt idx="98">
                  <c:v>12.972991028277866</c:v>
                </c:pt>
                <c:pt idx="99">
                  <c:v>11.14400951042515</c:v>
                </c:pt>
                <c:pt idx="100">
                  <c:v>8.1594055814285884</c:v>
                </c:pt>
                <c:pt idx="101">
                  <c:v>9.5221115770094169</c:v>
                </c:pt>
                <c:pt idx="102">
                  <c:v>11.292123050511515</c:v>
                </c:pt>
                <c:pt idx="103">
                  <c:v>12.342739678937097</c:v>
                </c:pt>
                <c:pt idx="104">
                  <c:v>12.979212988610024</c:v>
                </c:pt>
                <c:pt idx="105">
                  <c:v>11.078818331394213</c:v>
                </c:pt>
                <c:pt idx="106">
                  <c:v>11.727782680901155</c:v>
                </c:pt>
                <c:pt idx="107">
                  <c:v>13.734425862200457</c:v>
                </c:pt>
                <c:pt idx="108">
                  <c:v>13.806867966438242</c:v>
                </c:pt>
                <c:pt idx="109">
                  <c:v>11.776456313246317</c:v>
                </c:pt>
                <c:pt idx="110">
                  <c:v>11.207562966849295</c:v>
                </c:pt>
                <c:pt idx="111">
                  <c:v>8.4143253159527962</c:v>
                </c:pt>
                <c:pt idx="112">
                  <c:v>8.3748260068176474</c:v>
                </c:pt>
                <c:pt idx="113">
                  <c:v>9.2841345685912575</c:v>
                </c:pt>
                <c:pt idx="114">
                  <c:v>11.012498871607741</c:v>
                </c:pt>
                <c:pt idx="115">
                  <c:v>10.359382848212491</c:v>
                </c:pt>
                <c:pt idx="116">
                  <c:v>9.2212766665613941</c:v>
                </c:pt>
                <c:pt idx="117">
                  <c:v>9.1122617196195179</c:v>
                </c:pt>
                <c:pt idx="118">
                  <c:v>10.717993645020446</c:v>
                </c:pt>
                <c:pt idx="119">
                  <c:v>11.308053231651197</c:v>
                </c:pt>
                <c:pt idx="120">
                  <c:v>11.703689968413565</c:v>
                </c:pt>
                <c:pt idx="121">
                  <c:v>9.7777332452070684</c:v>
                </c:pt>
                <c:pt idx="122">
                  <c:v>9.6139524177608138</c:v>
                </c:pt>
                <c:pt idx="123">
                  <c:v>13.533665703716675</c:v>
                </c:pt>
                <c:pt idx="124">
                  <c:v>14.574772314767852</c:v>
                </c:pt>
                <c:pt idx="125">
                  <c:v>15.61674964269832</c:v>
                </c:pt>
                <c:pt idx="126">
                  <c:v>16.176028584014649</c:v>
                </c:pt>
                <c:pt idx="127">
                  <c:v>13.917219886000987</c:v>
                </c:pt>
                <c:pt idx="128">
                  <c:v>15.16505506585372</c:v>
                </c:pt>
                <c:pt idx="129">
                  <c:v>15.183374848605904</c:v>
                </c:pt>
                <c:pt idx="130">
                  <c:v>13.691153499198142</c:v>
                </c:pt>
                <c:pt idx="131">
                  <c:v>13.460351878965769</c:v>
                </c:pt>
                <c:pt idx="132">
                  <c:v>12.808135344746322</c:v>
                </c:pt>
                <c:pt idx="133">
                  <c:v>12.709105458529203</c:v>
                </c:pt>
                <c:pt idx="134">
                  <c:v>14.430287377148586</c:v>
                </c:pt>
                <c:pt idx="135">
                  <c:v>12.328793956646212</c:v>
                </c:pt>
                <c:pt idx="136">
                  <c:v>10.692134022184005</c:v>
                </c:pt>
                <c:pt idx="137">
                  <c:v>10.801840269115615</c:v>
                </c:pt>
                <c:pt idx="138">
                  <c:v>13.065280555654594</c:v>
                </c:pt>
                <c:pt idx="139">
                  <c:v>13.843119206482841</c:v>
                </c:pt>
                <c:pt idx="140">
                  <c:v>14.130407526740269</c:v>
                </c:pt>
                <c:pt idx="141">
                  <c:v>13.38685563076098</c:v>
                </c:pt>
                <c:pt idx="142">
                  <c:v>14.157956865269341</c:v>
                </c:pt>
                <c:pt idx="143">
                  <c:v>15.402119687931807</c:v>
                </c:pt>
                <c:pt idx="144">
                  <c:v>13.828804591204209</c:v>
                </c:pt>
                <c:pt idx="145">
                  <c:v>11.501286628702664</c:v>
                </c:pt>
                <c:pt idx="146">
                  <c:v>11.349027004237726</c:v>
                </c:pt>
                <c:pt idx="147">
                  <c:v>10.783363457805732</c:v>
                </c:pt>
                <c:pt idx="148">
                  <c:v>10.850701977214214</c:v>
                </c:pt>
                <c:pt idx="149">
                  <c:v>10.647366907185505</c:v>
                </c:pt>
                <c:pt idx="150">
                  <c:v>12.516021544696466</c:v>
                </c:pt>
                <c:pt idx="151">
                  <c:v>13.449643206289659</c:v>
                </c:pt>
                <c:pt idx="152">
                  <c:v>14.190045592740573</c:v>
                </c:pt>
                <c:pt idx="153">
                  <c:v>11.826365024476818</c:v>
                </c:pt>
                <c:pt idx="154">
                  <c:v>11.073723304046856</c:v>
                </c:pt>
                <c:pt idx="155">
                  <c:v>11.744514707354858</c:v>
                </c:pt>
                <c:pt idx="156">
                  <c:v>12.402020956466968</c:v>
                </c:pt>
                <c:pt idx="157">
                  <c:v>10.614448589485706</c:v>
                </c:pt>
                <c:pt idx="158">
                  <c:v>10.947897308742622</c:v>
                </c:pt>
                <c:pt idx="159">
                  <c:v>11.662524576007318</c:v>
                </c:pt>
                <c:pt idx="160">
                  <c:v>14.12111219379241</c:v>
                </c:pt>
                <c:pt idx="161">
                  <c:v>13.09330192372062</c:v>
                </c:pt>
                <c:pt idx="162">
                  <c:v>10.065703470343477</c:v>
                </c:pt>
                <c:pt idx="163">
                  <c:v>8.0262194147249186</c:v>
                </c:pt>
                <c:pt idx="164">
                  <c:v>8.6889798353187668</c:v>
                </c:pt>
                <c:pt idx="165">
                  <c:v>9.4849466162372096</c:v>
                </c:pt>
                <c:pt idx="166">
                  <c:v>7.6177592545999016</c:v>
                </c:pt>
                <c:pt idx="167">
                  <c:v>5.9266484612229871</c:v>
                </c:pt>
                <c:pt idx="168">
                  <c:v>7.6833448784608036</c:v>
                </c:pt>
                <c:pt idx="169">
                  <c:v>9.2716936433412318</c:v>
                </c:pt>
                <c:pt idx="170">
                  <c:v>10.65250529240914</c:v>
                </c:pt>
                <c:pt idx="171">
                  <c:v>9.6369939408747758</c:v>
                </c:pt>
                <c:pt idx="172">
                  <c:v>9.0189992812824311</c:v>
                </c:pt>
                <c:pt idx="173">
                  <c:v>10.298610646532008</c:v>
                </c:pt>
                <c:pt idx="174">
                  <c:v>9.6940312214840798</c:v>
                </c:pt>
                <c:pt idx="175">
                  <c:v>9.0508260879530749</c:v>
                </c:pt>
                <c:pt idx="176">
                  <c:v>7.9908253001513012</c:v>
                </c:pt>
                <c:pt idx="177">
                  <c:v>4.8449737328217113</c:v>
                </c:pt>
                <c:pt idx="178">
                  <c:v>7.6049225660470574</c:v>
                </c:pt>
                <c:pt idx="179">
                  <c:v>7.7935527630987025</c:v>
                </c:pt>
                <c:pt idx="180">
                  <c:v>6.3259304559949712</c:v>
                </c:pt>
                <c:pt idx="181">
                  <c:v>4.4446620675084301</c:v>
                </c:pt>
                <c:pt idx="182">
                  <c:v>3.9178418888121209</c:v>
                </c:pt>
                <c:pt idx="183">
                  <c:v>5.4072940498179447</c:v>
                </c:pt>
                <c:pt idx="184">
                  <c:v>8.6557052405707342</c:v>
                </c:pt>
                <c:pt idx="185">
                  <c:v>5.2267441260903951</c:v>
                </c:pt>
                <c:pt idx="186">
                  <c:v>6.6566479148853102</c:v>
                </c:pt>
                <c:pt idx="187">
                  <c:v>6.1575198492178922</c:v>
                </c:pt>
                <c:pt idx="188">
                  <c:v>9.0103976505091481</c:v>
                </c:pt>
                <c:pt idx="189">
                  <c:v>10.958489380192576</c:v>
                </c:pt>
                <c:pt idx="190">
                  <c:v>11.23841004768118</c:v>
                </c:pt>
                <c:pt idx="191">
                  <c:v>9.4369269648887997</c:v>
                </c:pt>
                <c:pt idx="192">
                  <c:v>9.4999347841689818</c:v>
                </c:pt>
                <c:pt idx="193">
                  <c:v>7.0861149862049553</c:v>
                </c:pt>
                <c:pt idx="194">
                  <c:v>7.7569742005346489</c:v>
                </c:pt>
                <c:pt idx="195">
                  <c:v>7.3494695320703984</c:v>
                </c:pt>
                <c:pt idx="196">
                  <c:v>5.5853014830623904</c:v>
                </c:pt>
                <c:pt idx="197">
                  <c:v>4.8551899376595573</c:v>
                </c:pt>
                <c:pt idx="198">
                  <c:v>7.5330437706841353</c:v>
                </c:pt>
                <c:pt idx="199">
                  <c:v>8.9437613552935247</c:v>
                </c:pt>
                <c:pt idx="200">
                  <c:v>7.3631132564585657</c:v>
                </c:pt>
                <c:pt idx="201">
                  <c:v>6.2232104548399576</c:v>
                </c:pt>
                <c:pt idx="202">
                  <c:v>5.7003285934971322</c:v>
                </c:pt>
                <c:pt idx="203">
                  <c:v>7.6651640713729963</c:v>
                </c:pt>
                <c:pt idx="204">
                  <c:v>7.1083543426307072</c:v>
                </c:pt>
                <c:pt idx="205">
                  <c:v>6.7054941682671281</c:v>
                </c:pt>
                <c:pt idx="206">
                  <c:v>7.0518055118698317</c:v>
                </c:pt>
                <c:pt idx="207">
                  <c:v>6.6181007922986925</c:v>
                </c:pt>
                <c:pt idx="208">
                  <c:v>6.1948893282869211</c:v>
                </c:pt>
                <c:pt idx="209">
                  <c:v>6.2526926027861069</c:v>
                </c:pt>
                <c:pt idx="210">
                  <c:v>3.2689499825018018</c:v>
                </c:pt>
                <c:pt idx="211">
                  <c:v>4.3170979100299576</c:v>
                </c:pt>
                <c:pt idx="212">
                  <c:v>4.64833944584898</c:v>
                </c:pt>
                <c:pt idx="213">
                  <c:v>4.5228180993479246</c:v>
                </c:pt>
                <c:pt idx="214">
                  <c:v>7.2283776822824439</c:v>
                </c:pt>
                <c:pt idx="215">
                  <c:v>10.686005459354861</c:v>
                </c:pt>
                <c:pt idx="216">
                  <c:v>10.695603258617073</c:v>
                </c:pt>
                <c:pt idx="217">
                  <c:v>12.791861743573971</c:v>
                </c:pt>
                <c:pt idx="218">
                  <c:v>11.767179167841165</c:v>
                </c:pt>
                <c:pt idx="219">
                  <c:v>7.727375039833019</c:v>
                </c:pt>
                <c:pt idx="220">
                  <c:v>5.6049541956741207</c:v>
                </c:pt>
                <c:pt idx="221">
                  <c:v>6.6009380904949575</c:v>
                </c:pt>
                <c:pt idx="222">
                  <c:v>5.7460812720893149</c:v>
                </c:pt>
                <c:pt idx="223">
                  <c:v>5.7792257649418719</c:v>
                </c:pt>
                <c:pt idx="224">
                  <c:v>5.122361087471714</c:v>
                </c:pt>
                <c:pt idx="225">
                  <c:v>4.896989630539748</c:v>
                </c:pt>
                <c:pt idx="226">
                  <c:v>7.19289428823277</c:v>
                </c:pt>
                <c:pt idx="227">
                  <c:v>9.9759678372237897</c:v>
                </c:pt>
                <c:pt idx="228">
                  <c:v>7.9430958632915223</c:v>
                </c:pt>
                <c:pt idx="229">
                  <c:v>5.7315093925614908</c:v>
                </c:pt>
                <c:pt idx="230">
                  <c:v>5.5489708296923128</c:v>
                </c:pt>
                <c:pt idx="231">
                  <c:v>5.0691610671502492</c:v>
                </c:pt>
                <c:pt idx="232">
                  <c:v>6.3649063700503206</c:v>
                </c:pt>
                <c:pt idx="233">
                  <c:v>7.6739587529405275</c:v>
                </c:pt>
                <c:pt idx="234">
                  <c:v>5.2652781471478596</c:v>
                </c:pt>
                <c:pt idx="235">
                  <c:v>3.9427160950303013</c:v>
                </c:pt>
                <c:pt idx="236">
                  <c:v>4.9106298203262071</c:v>
                </c:pt>
                <c:pt idx="237">
                  <c:v>6.221059512115894</c:v>
                </c:pt>
                <c:pt idx="238">
                  <c:v>8.3833052952201381</c:v>
                </c:pt>
                <c:pt idx="239">
                  <c:v>8.6213233659320245</c:v>
                </c:pt>
                <c:pt idx="240">
                  <c:v>7.5106220456092103</c:v>
                </c:pt>
                <c:pt idx="241">
                  <c:v>8.8968565769271297</c:v>
                </c:pt>
                <c:pt idx="242">
                  <c:v>9.7725579504674815</c:v>
                </c:pt>
                <c:pt idx="243">
                  <c:v>9.8975509786652474</c:v>
                </c:pt>
                <c:pt idx="244">
                  <c:v>11.318243413973383</c:v>
                </c:pt>
                <c:pt idx="245">
                  <c:v>8.9077671324671464</c:v>
                </c:pt>
                <c:pt idx="246">
                  <c:v>6.8572755511853227</c:v>
                </c:pt>
                <c:pt idx="247">
                  <c:v>7.9929927679025985</c:v>
                </c:pt>
                <c:pt idx="248">
                  <c:v>8.0530912044966438</c:v>
                </c:pt>
                <c:pt idx="249">
                  <c:v>8.1454901746686481</c:v>
                </c:pt>
                <c:pt idx="250">
                  <c:v>7.3940152015777647</c:v>
                </c:pt>
                <c:pt idx="251">
                  <c:v>5.1108045383116849</c:v>
                </c:pt>
                <c:pt idx="252">
                  <c:v>5.7864635819366503</c:v>
                </c:pt>
                <c:pt idx="253">
                  <c:v>6.2400711476575328</c:v>
                </c:pt>
                <c:pt idx="254">
                  <c:v>5.0000615308356027</c:v>
                </c:pt>
                <c:pt idx="255">
                  <c:v>6.3236310427716091</c:v>
                </c:pt>
                <c:pt idx="256">
                  <c:v>6.753740090977673</c:v>
                </c:pt>
                <c:pt idx="257">
                  <c:v>8.3590291466244704</c:v>
                </c:pt>
                <c:pt idx="258">
                  <c:v>8.8300604725998912</c:v>
                </c:pt>
                <c:pt idx="259">
                  <c:v>8.3675140036444251</c:v>
                </c:pt>
                <c:pt idx="260">
                  <c:v>9.0461308438179469</c:v>
                </c:pt>
                <c:pt idx="261">
                  <c:v>9.9258384122267049</c:v>
                </c:pt>
                <c:pt idx="262">
                  <c:v>8.0767879436646535</c:v>
                </c:pt>
                <c:pt idx="263">
                  <c:v>7.5201942083633844</c:v>
                </c:pt>
                <c:pt idx="264">
                  <c:v>7.3949128165343989</c:v>
                </c:pt>
                <c:pt idx="265">
                  <c:v>7.7066529572520324</c:v>
                </c:pt>
                <c:pt idx="266">
                  <c:v>5.8103957270696593</c:v>
                </c:pt>
                <c:pt idx="267">
                  <c:v>5.3988706557920283</c:v>
                </c:pt>
                <c:pt idx="268">
                  <c:v>6.5466421498139109</c:v>
                </c:pt>
                <c:pt idx="269">
                  <c:v>5.5078198288416411</c:v>
                </c:pt>
                <c:pt idx="270">
                  <c:v>3.7929916959716161</c:v>
                </c:pt>
                <c:pt idx="271">
                  <c:v>2.3573662354904599</c:v>
                </c:pt>
                <c:pt idx="272">
                  <c:v>3.2303279529665452</c:v>
                </c:pt>
                <c:pt idx="273">
                  <c:v>5.9473457448219449</c:v>
                </c:pt>
                <c:pt idx="274">
                  <c:v>6.7212628539323385</c:v>
                </c:pt>
                <c:pt idx="275">
                  <c:v>4.6130497252859817</c:v>
                </c:pt>
                <c:pt idx="276">
                  <c:v>5.6612332980283089</c:v>
                </c:pt>
                <c:pt idx="277">
                  <c:v>7.03502022971304</c:v>
                </c:pt>
                <c:pt idx="278">
                  <c:v>8.5933678036660925</c:v>
                </c:pt>
                <c:pt idx="279">
                  <c:v>8.4433113359766168</c:v>
                </c:pt>
                <c:pt idx="280">
                  <c:v>8.4076997730521033</c:v>
                </c:pt>
                <c:pt idx="281">
                  <c:v>8.0691483686776415</c:v>
                </c:pt>
                <c:pt idx="282">
                  <c:v>8.5348720373445577</c:v>
                </c:pt>
                <c:pt idx="283">
                  <c:v>8.9978876308022961</c:v>
                </c:pt>
                <c:pt idx="284">
                  <c:v>10.051620337729849</c:v>
                </c:pt>
                <c:pt idx="285">
                  <c:v>9.1025516810419624</c:v>
                </c:pt>
                <c:pt idx="286">
                  <c:v>7.8977008722641102</c:v>
                </c:pt>
                <c:pt idx="287">
                  <c:v>7.2394629146451086</c:v>
                </c:pt>
                <c:pt idx="288">
                  <c:v>6.9263726414571352</c:v>
                </c:pt>
                <c:pt idx="289">
                  <c:v>7.1150435879983229</c:v>
                </c:pt>
                <c:pt idx="290">
                  <c:v>6.6822490299910564</c:v>
                </c:pt>
                <c:pt idx="291">
                  <c:v>6.3345691995502502</c:v>
                </c:pt>
                <c:pt idx="292">
                  <c:v>6.2668308727957527</c:v>
                </c:pt>
                <c:pt idx="293">
                  <c:v>6.8691159913997835</c:v>
                </c:pt>
                <c:pt idx="294">
                  <c:v>6.7479130699051737</c:v>
                </c:pt>
                <c:pt idx="295">
                  <c:v>7.5531386888145402</c:v>
                </c:pt>
                <c:pt idx="296">
                  <c:v>7.2398952775976415</c:v>
                </c:pt>
                <c:pt idx="297">
                  <c:v>6.8621369771204508</c:v>
                </c:pt>
                <c:pt idx="298">
                  <c:v>6.5270569551181552</c:v>
                </c:pt>
                <c:pt idx="299">
                  <c:v>7.0468848445978649</c:v>
                </c:pt>
                <c:pt idx="300">
                  <c:v>6.6522864570035329</c:v>
                </c:pt>
                <c:pt idx="301">
                  <c:v>4.983626217477501</c:v>
                </c:pt>
                <c:pt idx="302">
                  <c:v>2.527464185755314</c:v>
                </c:pt>
                <c:pt idx="303">
                  <c:v>2.5647165764489119</c:v>
                </c:pt>
                <c:pt idx="304">
                  <c:v>3.9350710330173819</c:v>
                </c:pt>
                <c:pt idx="305">
                  <c:v>4.2741285481306592</c:v>
                </c:pt>
                <c:pt idx="306">
                  <c:v>3.0081140203993044</c:v>
                </c:pt>
                <c:pt idx="307">
                  <c:v>3.7950245376603311</c:v>
                </c:pt>
                <c:pt idx="308">
                  <c:v>6.397941364015522</c:v>
                </c:pt>
                <c:pt idx="309">
                  <c:v>8.6991722268983178</c:v>
                </c:pt>
                <c:pt idx="310">
                  <c:v>8.2831457858805688</c:v>
                </c:pt>
                <c:pt idx="311">
                  <c:v>6.4533494661391231</c:v>
                </c:pt>
                <c:pt idx="312">
                  <c:v>6.8239568059372511</c:v>
                </c:pt>
                <c:pt idx="313">
                  <c:v>8.4350536728686105</c:v>
                </c:pt>
                <c:pt idx="314">
                  <c:v>7.6676783914644897</c:v>
                </c:pt>
                <c:pt idx="315">
                  <c:v>7.5298247167248675</c:v>
                </c:pt>
                <c:pt idx="316">
                  <c:v>7.5017020433833039</c:v>
                </c:pt>
                <c:pt idx="317">
                  <c:v>8.2440531625886013</c:v>
                </c:pt>
                <c:pt idx="318">
                  <c:v>9.3963174338692692</c:v>
                </c:pt>
                <c:pt idx="319">
                  <c:v>9.9612758135127173</c:v>
                </c:pt>
                <c:pt idx="320">
                  <c:v>10.036341545955745</c:v>
                </c:pt>
                <c:pt idx="321">
                  <c:v>9.3328539183054975</c:v>
                </c:pt>
                <c:pt idx="322">
                  <c:v>9.512416448850459</c:v>
                </c:pt>
                <c:pt idx="323">
                  <c:v>9.020074202878801</c:v>
                </c:pt>
                <c:pt idx="324">
                  <c:v>8.908380310581828</c:v>
                </c:pt>
                <c:pt idx="325">
                  <c:v>9.4980328438881276</c:v>
                </c:pt>
                <c:pt idx="326">
                  <c:v>8.7298384274515879</c:v>
                </c:pt>
                <c:pt idx="327">
                  <c:v>7.3899205952985039</c:v>
                </c:pt>
                <c:pt idx="328">
                  <c:v>7.083390381449381</c:v>
                </c:pt>
                <c:pt idx="329">
                  <c:v>5.9734184216493942</c:v>
                </c:pt>
                <c:pt idx="330">
                  <c:v>6.0471419833087996</c:v>
                </c:pt>
                <c:pt idx="331">
                  <c:v>6.6928294858015471</c:v>
                </c:pt>
                <c:pt idx="332">
                  <c:v>5.9447744627536183</c:v>
                </c:pt>
                <c:pt idx="333">
                  <c:v>7.3429494802983948</c:v>
                </c:pt>
                <c:pt idx="334">
                  <c:v>9.6438568065276637</c:v>
                </c:pt>
                <c:pt idx="335">
                  <c:v>11.125701322459303</c:v>
                </c:pt>
                <c:pt idx="336">
                  <c:v>11.839852868976072</c:v>
                </c:pt>
                <c:pt idx="337">
                  <c:v>12.320267827510889</c:v>
                </c:pt>
                <c:pt idx="338">
                  <c:v>10.938515612381064</c:v>
                </c:pt>
                <c:pt idx="339">
                  <c:v>10.436464823218071</c:v>
                </c:pt>
                <c:pt idx="340">
                  <c:v>8.5792218610479658</c:v>
                </c:pt>
                <c:pt idx="341">
                  <c:v>5.5167049358329772</c:v>
                </c:pt>
                <c:pt idx="342">
                  <c:v>4.4156540552401458</c:v>
                </c:pt>
                <c:pt idx="343">
                  <c:v>5.4074774909175067</c:v>
                </c:pt>
                <c:pt idx="344">
                  <c:v>5.331571756178489</c:v>
                </c:pt>
                <c:pt idx="345">
                  <c:v>6.0895197028973351</c:v>
                </c:pt>
                <c:pt idx="346">
                  <c:v>6.8177448256178774</c:v>
                </c:pt>
                <c:pt idx="347">
                  <c:v>7.7433237222469966</c:v>
                </c:pt>
                <c:pt idx="348">
                  <c:v>9.2889501846089075</c:v>
                </c:pt>
                <c:pt idx="349">
                  <c:v>10.19116632872443</c:v>
                </c:pt>
                <c:pt idx="350">
                  <c:v>9.0294202544446058</c:v>
                </c:pt>
                <c:pt idx="351">
                  <c:v>8.666080290146116</c:v>
                </c:pt>
                <c:pt idx="352">
                  <c:v>8.1232822580735036</c:v>
                </c:pt>
                <c:pt idx="353">
                  <c:v>7.6938241467866293</c:v>
                </c:pt>
                <c:pt idx="354">
                  <c:v>6.2608557932033992</c:v>
                </c:pt>
                <c:pt idx="355">
                  <c:v>5.2286159427579681</c:v>
                </c:pt>
                <c:pt idx="356">
                  <c:v>4.8873888534268657</c:v>
                </c:pt>
                <c:pt idx="357">
                  <c:v>4.7187157988166897</c:v>
                </c:pt>
                <c:pt idx="358">
                  <c:v>4.3444229351765973</c:v>
                </c:pt>
                <c:pt idx="359">
                  <c:v>4.2475853104992884</c:v>
                </c:pt>
                <c:pt idx="360">
                  <c:v>4.0216009775519934</c:v>
                </c:pt>
                <c:pt idx="361">
                  <c:v>4.6765478657051398</c:v>
                </c:pt>
                <c:pt idx="362">
                  <c:v>5.955661475811854</c:v>
                </c:pt>
                <c:pt idx="363">
                  <c:v>5.3383472892279027</c:v>
                </c:pt>
                <c:pt idx="364">
                  <c:v>4.7562843448883152</c:v>
                </c:pt>
                <c:pt idx="365">
                  <c:v>5.2126478930443225</c:v>
                </c:pt>
                <c:pt idx="366">
                  <c:v>6.0792066981492283</c:v>
                </c:pt>
                <c:pt idx="367">
                  <c:v>6.6972291983141803</c:v>
                </c:pt>
                <c:pt idx="368">
                  <c:v>6.7097169502716714</c:v>
                </c:pt>
                <c:pt idx="369">
                  <c:v>6.2128990734946798</c:v>
                </c:pt>
                <c:pt idx="370">
                  <c:v>6.4514099067064468</c:v>
                </c:pt>
                <c:pt idx="371">
                  <c:v>6.9218722388365297</c:v>
                </c:pt>
                <c:pt idx="372">
                  <c:v>6.0279686666468377</c:v>
                </c:pt>
                <c:pt idx="373">
                  <c:v>3.8325323289934397</c:v>
                </c:pt>
                <c:pt idx="374">
                  <c:v>2.6623975886709212</c:v>
                </c:pt>
                <c:pt idx="375">
                  <c:v>3.8618779932300038</c:v>
                </c:pt>
                <c:pt idx="376">
                  <c:v>4.1052937090377544</c:v>
                </c:pt>
                <c:pt idx="377">
                  <c:v>3.807531907344297</c:v>
                </c:pt>
                <c:pt idx="378">
                  <c:v>2.961242411813251</c:v>
                </c:pt>
                <c:pt idx="379">
                  <c:v>3.0406865692306555</c:v>
                </c:pt>
                <c:pt idx="380">
                  <c:v>5.6382459202408128</c:v>
                </c:pt>
                <c:pt idx="381">
                  <c:v>7.4789830441453464</c:v>
                </c:pt>
                <c:pt idx="382">
                  <c:v>6.9780261669686103</c:v>
                </c:pt>
                <c:pt idx="383">
                  <c:v>6.7046059600995713</c:v>
                </c:pt>
                <c:pt idx="384">
                  <c:v>7.4532803399682228</c:v>
                </c:pt>
                <c:pt idx="385">
                  <c:v>9.2801730621298297</c:v>
                </c:pt>
                <c:pt idx="386">
                  <c:v>9.5469875714071595</c:v>
                </c:pt>
                <c:pt idx="387">
                  <c:v>8.5891517856475144</c:v>
                </c:pt>
                <c:pt idx="388">
                  <c:v>6.444047807366835</c:v>
                </c:pt>
                <c:pt idx="389">
                  <c:v>1.0408545758257308</c:v>
                </c:pt>
                <c:pt idx="390">
                  <c:v>1.3793120821097793</c:v>
                </c:pt>
                <c:pt idx="391">
                  <c:v>2.5529128160938179</c:v>
                </c:pt>
                <c:pt idx="392">
                  <c:v>2.2514717823935144</c:v>
                </c:pt>
                <c:pt idx="393">
                  <c:v>1.8285174307737948</c:v>
                </c:pt>
                <c:pt idx="394">
                  <c:v>1.5432853957142372</c:v>
                </c:pt>
                <c:pt idx="395">
                  <c:v>2.7723723224475862</c:v>
                </c:pt>
                <c:pt idx="396">
                  <c:v>8.1523639694083965</c:v>
                </c:pt>
                <c:pt idx="397">
                  <c:v>8.4007678122878442</c:v>
                </c:pt>
                <c:pt idx="398">
                  <c:v>7.4533417120945744</c:v>
                </c:pt>
                <c:pt idx="399">
                  <c:v>6.7187599128715449</c:v>
                </c:pt>
                <c:pt idx="400">
                  <c:v>7.5495572768419672</c:v>
                </c:pt>
                <c:pt idx="401">
                  <c:v>7.6610151056641325</c:v>
                </c:pt>
                <c:pt idx="402">
                  <c:v>7.0087500231318378</c:v>
                </c:pt>
                <c:pt idx="403">
                  <c:v>5.716812012381177</c:v>
                </c:pt>
                <c:pt idx="404">
                  <c:v>4.0320401049923502</c:v>
                </c:pt>
                <c:pt idx="405">
                  <c:v>2.4626714183995011</c:v>
                </c:pt>
                <c:pt idx="406">
                  <c:v>2.4860266675127778</c:v>
                </c:pt>
                <c:pt idx="407">
                  <c:v>3.324532618217408</c:v>
                </c:pt>
                <c:pt idx="408">
                  <c:v>3.2330223590933591</c:v>
                </c:pt>
                <c:pt idx="409">
                  <c:v>2.9211854639765127</c:v>
                </c:pt>
                <c:pt idx="410">
                  <c:v>4.0767306985005449</c:v>
                </c:pt>
                <c:pt idx="411">
                  <c:v>4.4107344743239976</c:v>
                </c:pt>
                <c:pt idx="412">
                  <c:v>6.0474585195441692</c:v>
                </c:pt>
                <c:pt idx="413">
                  <c:v>5.889049913573623</c:v>
                </c:pt>
                <c:pt idx="414">
                  <c:v>4.1939757038071912</c:v>
                </c:pt>
                <c:pt idx="415">
                  <c:v>4.3716204519485364</c:v>
                </c:pt>
                <c:pt idx="416">
                  <c:v>4.7773315618394951</c:v>
                </c:pt>
                <c:pt idx="417">
                  <c:v>3.6735086172019487</c:v>
                </c:pt>
                <c:pt idx="418">
                  <c:v>4.0610111121162884</c:v>
                </c:pt>
                <c:pt idx="419">
                  <c:v>3.1079772388386728</c:v>
                </c:pt>
                <c:pt idx="420">
                  <c:v>1.8518399108932979</c:v>
                </c:pt>
                <c:pt idx="421">
                  <c:v>1.4743661150791907</c:v>
                </c:pt>
                <c:pt idx="422">
                  <c:v>2.9757661827213591</c:v>
                </c:pt>
                <c:pt idx="423">
                  <c:v>3.8272769334855674</c:v>
                </c:pt>
                <c:pt idx="424">
                  <c:v>4.624432944938917</c:v>
                </c:pt>
                <c:pt idx="425">
                  <c:v>4.71081983905301</c:v>
                </c:pt>
                <c:pt idx="426">
                  <c:v>4.2372381134107586</c:v>
                </c:pt>
                <c:pt idx="427">
                  <c:v>5.5361782077303596</c:v>
                </c:pt>
                <c:pt idx="428">
                  <c:v>5.9896154016675505</c:v>
                </c:pt>
                <c:pt idx="429">
                  <c:v>4.4408662235496648</c:v>
                </c:pt>
                <c:pt idx="430">
                  <c:v>3.3964724154768495</c:v>
                </c:pt>
                <c:pt idx="431">
                  <c:v>2.7051107400872851</c:v>
                </c:pt>
                <c:pt idx="432">
                  <c:v>2.5071022100580369</c:v>
                </c:pt>
                <c:pt idx="433">
                  <c:v>3.678659516824951</c:v>
                </c:pt>
                <c:pt idx="434">
                  <c:v>4.0198878685963066</c:v>
                </c:pt>
                <c:pt idx="435">
                  <c:v>4.8326220912932119</c:v>
                </c:pt>
                <c:pt idx="436">
                  <c:v>3.8757690754965042</c:v>
                </c:pt>
                <c:pt idx="437">
                  <c:v>2.6325242592664764</c:v>
                </c:pt>
                <c:pt idx="438">
                  <c:v>2.7747071401631209</c:v>
                </c:pt>
                <c:pt idx="439">
                  <c:v>3.5092937002324098</c:v>
                </c:pt>
                <c:pt idx="440">
                  <c:v>3.4211068842578038</c:v>
                </c:pt>
                <c:pt idx="441">
                  <c:v>3.291937352276014</c:v>
                </c:pt>
                <c:pt idx="442">
                  <c:v>2.9083687546737416</c:v>
                </c:pt>
                <c:pt idx="443">
                  <c:v>3.5530767901725886</c:v>
                </c:pt>
                <c:pt idx="444">
                  <c:v>4.3614218442492794</c:v>
                </c:pt>
                <c:pt idx="445">
                  <c:v>3.8764085947250519</c:v>
                </c:pt>
                <c:pt idx="446">
                  <c:v>3.3772798522729852</c:v>
                </c:pt>
                <c:pt idx="447">
                  <c:v>2.1118676453063854</c:v>
                </c:pt>
                <c:pt idx="448">
                  <c:v>1.7699229716801288</c:v>
                </c:pt>
                <c:pt idx="449">
                  <c:v>2.592815203345558</c:v>
                </c:pt>
                <c:pt idx="450">
                  <c:v>1.8850826181692</c:v>
                </c:pt>
                <c:pt idx="451">
                  <c:v>1.8543892386674503</c:v>
                </c:pt>
                <c:pt idx="452">
                  <c:v>2.4623470179296949</c:v>
                </c:pt>
                <c:pt idx="453">
                  <c:v>3.1830729155344488</c:v>
                </c:pt>
                <c:pt idx="454">
                  <c:v>3.8287702263461219</c:v>
                </c:pt>
                <c:pt idx="455">
                  <c:v>4.0325212914389841</c:v>
                </c:pt>
                <c:pt idx="456">
                  <c:v>3.991991450580048</c:v>
                </c:pt>
                <c:pt idx="457">
                  <c:v>4.0156740439862642</c:v>
                </c:pt>
                <c:pt idx="458">
                  <c:v>4.5652400263812698</c:v>
                </c:pt>
                <c:pt idx="459">
                  <c:v>5.4906496273838545</c:v>
                </c:pt>
                <c:pt idx="460">
                  <c:v>5.1642965526734494</c:v>
                </c:pt>
                <c:pt idx="461">
                  <c:v>4.4768068471089126</c:v>
                </c:pt>
                <c:pt idx="462">
                  <c:v>4.4254062399749845</c:v>
                </c:pt>
                <c:pt idx="463">
                  <c:v>3.8848173312420968</c:v>
                </c:pt>
                <c:pt idx="464">
                  <c:v>4.3626992717197135</c:v>
                </c:pt>
                <c:pt idx="465">
                  <c:v>5.2033312122685107</c:v>
                </c:pt>
                <c:pt idx="466">
                  <c:v>4.442613627024536</c:v>
                </c:pt>
                <c:pt idx="467">
                  <c:v>3.46781852387572</c:v>
                </c:pt>
                <c:pt idx="468">
                  <c:v>4.5580115078739363</c:v>
                </c:pt>
                <c:pt idx="469">
                  <c:v>4.5221033587136095</c:v>
                </c:pt>
                <c:pt idx="470">
                  <c:v>4.194196235101125</c:v>
                </c:pt>
                <c:pt idx="471">
                  <c:v>5.1088852902012016</c:v>
                </c:pt>
                <c:pt idx="472">
                  <c:v>4.0815406754005066</c:v>
                </c:pt>
                <c:pt idx="473">
                  <c:v>2.0547555077041268</c:v>
                </c:pt>
                <c:pt idx="474">
                  <c:v>2.6169544666226239</c:v>
                </c:pt>
                <c:pt idx="475">
                  <c:v>1.1114602796107313</c:v>
                </c:pt>
                <c:pt idx="476">
                  <c:v>1.6295797891927599</c:v>
                </c:pt>
                <c:pt idx="477">
                  <c:v>2.9584867953824974</c:v>
                </c:pt>
                <c:pt idx="478">
                  <c:v>3.9765538763225003</c:v>
                </c:pt>
                <c:pt idx="479">
                  <c:v>3.7985280444904133</c:v>
                </c:pt>
                <c:pt idx="480">
                  <c:v>3.2838767621155269</c:v>
                </c:pt>
                <c:pt idx="481">
                  <c:v>2.7882320270056726</c:v>
                </c:pt>
                <c:pt idx="482">
                  <c:v>5.7028405438588265</c:v>
                </c:pt>
                <c:pt idx="483">
                  <c:v>5.6200162202952368</c:v>
                </c:pt>
                <c:pt idx="484">
                  <c:v>4.7665536365981422</c:v>
                </c:pt>
                <c:pt idx="485">
                  <c:v>2.5394000595919004</c:v>
                </c:pt>
                <c:pt idx="486">
                  <c:v>3.8081861089221873</c:v>
                </c:pt>
                <c:pt idx="487">
                  <c:v>6.8265493770988552</c:v>
                </c:pt>
                <c:pt idx="488">
                  <c:v>7.13630768244421</c:v>
                </c:pt>
                <c:pt idx="489">
                  <c:v>5.7965587791114093</c:v>
                </c:pt>
                <c:pt idx="490">
                  <c:v>5.4374761258107966</c:v>
                </c:pt>
                <c:pt idx="491">
                  <c:v>4.2987499821678634</c:v>
                </c:pt>
                <c:pt idx="492">
                  <c:v>3.9256117359962146</c:v>
                </c:pt>
                <c:pt idx="493">
                  <c:v>4.8253736531486355</c:v>
                </c:pt>
                <c:pt idx="494">
                  <c:v>5.3705276448239152</c:v>
                </c:pt>
                <c:pt idx="495">
                  <c:v>6.4352012457349597</c:v>
                </c:pt>
                <c:pt idx="496">
                  <c:v>6.3179405363327108</c:v>
                </c:pt>
                <c:pt idx="497">
                  <c:v>5.2643108303404356</c:v>
                </c:pt>
                <c:pt idx="498">
                  <c:v>8.555441390183157</c:v>
                </c:pt>
                <c:pt idx="499">
                  <c:v>11.670668334729369</c:v>
                </c:pt>
                <c:pt idx="500">
                  <c:v>11.380401720696341</c:v>
                </c:pt>
                <c:pt idx="501">
                  <c:v>11.39496734334702</c:v>
                </c:pt>
                <c:pt idx="502">
                  <c:v>11.084548798269875</c:v>
                </c:pt>
                <c:pt idx="503">
                  <c:v>10.735080917985382</c:v>
                </c:pt>
                <c:pt idx="504">
                  <c:v>12.403028249684025</c:v>
                </c:pt>
                <c:pt idx="505">
                  <c:v>9.7978334802725424</c:v>
                </c:pt>
                <c:pt idx="506">
                  <c:v>7.92987986810473</c:v>
                </c:pt>
                <c:pt idx="507">
                  <c:v>6.6182820020658415</c:v>
                </c:pt>
                <c:pt idx="508">
                  <c:v>5.6161753304811555</c:v>
                </c:pt>
                <c:pt idx="509">
                  <c:v>5.6135162877098725</c:v>
                </c:pt>
                <c:pt idx="510">
                  <c:v>6.0780891544047808</c:v>
                </c:pt>
                <c:pt idx="511">
                  <c:v>4.7288467435946062</c:v>
                </c:pt>
                <c:pt idx="512">
                  <c:v>5.5259872799528988</c:v>
                </c:pt>
                <c:pt idx="513">
                  <c:v>6.0922815399992158</c:v>
                </c:pt>
                <c:pt idx="514">
                  <c:v>7.3860161430793605</c:v>
                </c:pt>
                <c:pt idx="515">
                  <c:v>6.395381516175993</c:v>
                </c:pt>
                <c:pt idx="516">
                  <c:v>5.3705234320981834</c:v>
                </c:pt>
                <c:pt idx="517">
                  <c:v>4.4424142066818062</c:v>
                </c:pt>
                <c:pt idx="518">
                  <c:v>5.0106263482203675</c:v>
                </c:pt>
                <c:pt idx="519">
                  <c:v>4.0276570615557814</c:v>
                </c:pt>
                <c:pt idx="520">
                  <c:v>3.6587353098372049</c:v>
                </c:pt>
                <c:pt idx="521">
                  <c:v>2.8985576001932993</c:v>
                </c:pt>
                <c:pt idx="522">
                  <c:v>3.7072705154539114</c:v>
                </c:pt>
                <c:pt idx="523">
                  <c:v>4.9525058226977716</c:v>
                </c:pt>
                <c:pt idx="524">
                  <c:v>5.997751161568039</c:v>
                </c:pt>
                <c:pt idx="525">
                  <c:v>5.6600293093438898</c:v>
                </c:pt>
                <c:pt idx="526">
                  <c:v>4.882976289475728</c:v>
                </c:pt>
                <c:pt idx="527">
                  <c:v>3.3264728144489317</c:v>
                </c:pt>
                <c:pt idx="528">
                  <c:v>5.249925303149543</c:v>
                </c:pt>
                <c:pt idx="529">
                  <c:v>5.8082541283989721</c:v>
                </c:pt>
                <c:pt idx="530">
                  <c:v>6.1263510451870147</c:v>
                </c:pt>
                <c:pt idx="531">
                  <c:v>4.8816467803684356</c:v>
                </c:pt>
                <c:pt idx="532">
                  <c:v>4.825650377259235</c:v>
                </c:pt>
                <c:pt idx="533">
                  <c:v>4.7573041748683451</c:v>
                </c:pt>
                <c:pt idx="534">
                  <c:v>4.0104236013302481</c:v>
                </c:pt>
                <c:pt idx="535">
                  <c:v>1.0958890591466539</c:v>
                </c:pt>
                <c:pt idx="536">
                  <c:v>0.23482569732046846</c:v>
                </c:pt>
                <c:pt idx="537">
                  <c:v>0.19374503125537501</c:v>
                </c:pt>
                <c:pt idx="538">
                  <c:v>1.7614565092194441</c:v>
                </c:pt>
                <c:pt idx="539">
                  <c:v>2.4411360585729409</c:v>
                </c:pt>
                <c:pt idx="540">
                  <c:v>3.357705266200429</c:v>
                </c:pt>
                <c:pt idx="541">
                  <c:v>4.8054090737459987</c:v>
                </c:pt>
                <c:pt idx="542">
                  <c:v>5.1734676248362046</c:v>
                </c:pt>
                <c:pt idx="543">
                  <c:v>5.3130082795628031</c:v>
                </c:pt>
                <c:pt idx="544">
                  <c:v>3.5751869456501386</c:v>
                </c:pt>
                <c:pt idx="545">
                  <c:v>2.9145217557749215</c:v>
                </c:pt>
                <c:pt idx="546">
                  <c:v>2.3537314121837127</c:v>
                </c:pt>
                <c:pt idx="547">
                  <c:v>2.0249635543013791</c:v>
                </c:pt>
                <c:pt idx="548">
                  <c:v>2.5852691084875148</c:v>
                </c:pt>
                <c:pt idx="549">
                  <c:v>3.4978805775245303</c:v>
                </c:pt>
                <c:pt idx="550">
                  <c:v>3.7493524296650582</c:v>
                </c:pt>
                <c:pt idx="551">
                  <c:v>4.2321023096281953</c:v>
                </c:pt>
                <c:pt idx="552">
                  <c:v>4.1895555980235475</c:v>
                </c:pt>
                <c:pt idx="553">
                  <c:v>4.2198208938966228</c:v>
                </c:pt>
                <c:pt idx="554">
                  <c:v>4.6130175182235122</c:v>
                </c:pt>
                <c:pt idx="555">
                  <c:v>5.2289029632782382</c:v>
                </c:pt>
                <c:pt idx="556">
                  <c:v>4.7484250878039989</c:v>
                </c:pt>
                <c:pt idx="557">
                  <c:v>4.6719915266790553</c:v>
                </c:pt>
                <c:pt idx="558">
                  <c:v>5.6179916714455258</c:v>
                </c:pt>
                <c:pt idx="559">
                  <c:v>5.1235227724441597</c:v>
                </c:pt>
                <c:pt idx="560">
                  <c:v>4.9140766566899652</c:v>
                </c:pt>
                <c:pt idx="561">
                  <c:v>4.971896892704466</c:v>
                </c:pt>
                <c:pt idx="562">
                  <c:v>4.3810955300159975</c:v>
                </c:pt>
                <c:pt idx="563">
                  <c:v>4.3390500771218878</c:v>
                </c:pt>
                <c:pt idx="564">
                  <c:v>4.6558224136894548</c:v>
                </c:pt>
                <c:pt idx="565">
                  <c:v>3.9337017512587833</c:v>
                </c:pt>
                <c:pt idx="566">
                  <c:v>4.4445853648851212</c:v>
                </c:pt>
                <c:pt idx="567">
                  <c:v>5.0037903190260833</c:v>
                </c:pt>
                <c:pt idx="568">
                  <c:v>5.0542623964219926</c:v>
                </c:pt>
                <c:pt idx="569">
                  <c:v>4.3089086421183627</c:v>
                </c:pt>
                <c:pt idx="570">
                  <c:v>3.8026473871686224</c:v>
                </c:pt>
                <c:pt idx="571">
                  <c:v>3.2012792279458373</c:v>
                </c:pt>
                <c:pt idx="572">
                  <c:v>3.4851909935263499</c:v>
                </c:pt>
                <c:pt idx="573">
                  <c:v>3.6503202359401206</c:v>
                </c:pt>
                <c:pt idx="574">
                  <c:v>3.8630666065410435</c:v>
                </c:pt>
                <c:pt idx="575">
                  <c:v>4.0400979634665255</c:v>
                </c:pt>
                <c:pt idx="576">
                  <c:v>4.3645124779081454</c:v>
                </c:pt>
                <c:pt idx="577">
                  <c:v>4.2018538665994436</c:v>
                </c:pt>
                <c:pt idx="578">
                  <c:v>4.1514202316386193</c:v>
                </c:pt>
                <c:pt idx="579">
                  <c:v>3.5762262169054528</c:v>
                </c:pt>
                <c:pt idx="580">
                  <c:v>2.7982965101619031</c:v>
                </c:pt>
                <c:pt idx="581">
                  <c:v>2.431798471501629</c:v>
                </c:pt>
                <c:pt idx="582">
                  <c:v>2.104489625351635</c:v>
                </c:pt>
                <c:pt idx="583">
                  <c:v>1.9474643509355347</c:v>
                </c:pt>
                <c:pt idx="584">
                  <c:v>2.0365553832572889</c:v>
                </c:pt>
                <c:pt idx="585">
                  <c:v>1.5506501821563645</c:v>
                </c:pt>
                <c:pt idx="586">
                  <c:v>1.5267501308865601</c:v>
                </c:pt>
                <c:pt idx="587">
                  <c:v>1.6649694402006197</c:v>
                </c:pt>
                <c:pt idx="588">
                  <c:v>2.1296280842869204</c:v>
                </c:pt>
                <c:pt idx="589">
                  <c:v>1.5873713335073472</c:v>
                </c:pt>
                <c:pt idx="590">
                  <c:v>1.7211146314452175</c:v>
                </c:pt>
                <c:pt idx="591">
                  <c:v>1.4109396206778813</c:v>
                </c:pt>
                <c:pt idx="592">
                  <c:v>1.5746513665990787</c:v>
                </c:pt>
                <c:pt idx="593">
                  <c:v>2.0101712603660018</c:v>
                </c:pt>
                <c:pt idx="594">
                  <c:v>1.8835447910296215</c:v>
                </c:pt>
                <c:pt idx="595">
                  <c:v>0.49881135926308573</c:v>
                </c:pt>
                <c:pt idx="596">
                  <c:v>-0.58649694807412023</c:v>
                </c:pt>
                <c:pt idx="597">
                  <c:v>-3.4769991801862852</c:v>
                </c:pt>
                <c:pt idx="598">
                  <c:v>-6.0726880204966296</c:v>
                </c:pt>
                <c:pt idx="599">
                  <c:v>-7.2722887182428835</c:v>
                </c:pt>
                <c:pt idx="600">
                  <c:v>-8.8684589794002964</c:v>
                </c:pt>
                <c:pt idx="601">
                  <c:v>-6.681395752910305</c:v>
                </c:pt>
                <c:pt idx="602">
                  <c:v>-4.8715407299757585</c:v>
                </c:pt>
                <c:pt idx="603">
                  <c:v>-3.2883528210357547</c:v>
                </c:pt>
                <c:pt idx="604">
                  <c:v>-0.2829531782238543</c:v>
                </c:pt>
                <c:pt idx="605">
                  <c:v>2.5804452746749353</c:v>
                </c:pt>
                <c:pt idx="606">
                  <c:v>3.9931836088319916</c:v>
                </c:pt>
                <c:pt idx="607">
                  <c:v>6.0436164059081374</c:v>
                </c:pt>
                <c:pt idx="608">
                  <c:v>4.2245973291804626</c:v>
                </c:pt>
                <c:pt idx="609">
                  <c:v>3.5909075961275705</c:v>
                </c:pt>
                <c:pt idx="610">
                  <c:v>4.6812622360135592</c:v>
                </c:pt>
                <c:pt idx="611">
                  <c:v>5.9017090599177582</c:v>
                </c:pt>
                <c:pt idx="612">
                  <c:v>7.2211956837576858</c:v>
                </c:pt>
                <c:pt idx="613">
                  <c:v>7.4173278360709061</c:v>
                </c:pt>
                <c:pt idx="614">
                  <c:v>6.9854049908900757</c:v>
                </c:pt>
                <c:pt idx="615">
                  <c:v>6.8123710011886587</c:v>
                </c:pt>
                <c:pt idx="616">
                  <c:v>6.1402810939035364</c:v>
                </c:pt>
                <c:pt idx="617">
                  <c:v>4.4196451815462776</c:v>
                </c:pt>
                <c:pt idx="618">
                  <c:v>2.8670652176407745</c:v>
                </c:pt>
                <c:pt idx="619">
                  <c:v>1.1302301368022081</c:v>
                </c:pt>
                <c:pt idx="620">
                  <c:v>-3.8228496184572816E-2</c:v>
                </c:pt>
                <c:pt idx="621">
                  <c:v>-1.5527307965065396</c:v>
                </c:pt>
                <c:pt idx="622">
                  <c:v>-2.5485706781154041</c:v>
                </c:pt>
                <c:pt idx="623">
                  <c:v>-3.1498395278026359</c:v>
                </c:pt>
                <c:pt idx="624">
                  <c:v>-5.6489535621996136</c:v>
                </c:pt>
                <c:pt idx="625">
                  <c:v>-6.8586962250105818</c:v>
                </c:pt>
                <c:pt idx="626">
                  <c:v>-9.1313401462599106</c:v>
                </c:pt>
                <c:pt idx="627">
                  <c:v>-10.110144903919334</c:v>
                </c:pt>
                <c:pt idx="628">
                  <c:v>-10.373879671471936</c:v>
                </c:pt>
                <c:pt idx="629">
                  <c:v>-9.094193675710553</c:v>
                </c:pt>
                <c:pt idx="630">
                  <c:v>-8.646905122312635</c:v>
                </c:pt>
                <c:pt idx="631">
                  <c:v>-6.5717132141919992</c:v>
                </c:pt>
                <c:pt idx="632">
                  <c:v>-5.3782291846420662</c:v>
                </c:pt>
                <c:pt idx="633">
                  <c:v>-2.5317442808294754</c:v>
                </c:pt>
                <c:pt idx="634">
                  <c:v>-0.53057276151807309</c:v>
                </c:pt>
                <c:pt idx="635">
                  <c:v>0.97560776208142508</c:v>
                </c:pt>
                <c:pt idx="636">
                  <c:v>0.67238253049664753</c:v>
                </c:pt>
                <c:pt idx="637">
                  <c:v>1.0614641000650751</c:v>
                </c:pt>
                <c:pt idx="638">
                  <c:v>2.2248071431908669</c:v>
                </c:pt>
                <c:pt idx="639">
                  <c:v>2.5204255578935011</c:v>
                </c:pt>
                <c:pt idx="640">
                  <c:v>2.6113023512081099</c:v>
                </c:pt>
                <c:pt idx="641">
                  <c:v>2.6787973225242112</c:v>
                </c:pt>
                <c:pt idx="642">
                  <c:v>2.6019146338961407</c:v>
                </c:pt>
                <c:pt idx="643">
                  <c:v>2.6457641564697951</c:v>
                </c:pt>
                <c:pt idx="644">
                  <c:v>2.8749407388218891</c:v>
                </c:pt>
                <c:pt idx="645">
                  <c:v>2.8488795346485816</c:v>
                </c:pt>
                <c:pt idx="646">
                  <c:v>2.697764923778625</c:v>
                </c:pt>
                <c:pt idx="647">
                  <c:v>2.6280830836034221</c:v>
                </c:pt>
                <c:pt idx="648">
                  <c:v>2.5099634119532159</c:v>
                </c:pt>
                <c:pt idx="649">
                  <c:v>2.5289659095740329</c:v>
                </c:pt>
                <c:pt idx="650">
                  <c:v>2.4586109029062202</c:v>
                </c:pt>
                <c:pt idx="651">
                  <c:v>2.3213955761008487</c:v>
                </c:pt>
                <c:pt idx="652">
                  <c:v>2.28009490726485</c:v>
                </c:pt>
                <c:pt idx="653">
                  <c:v>1.5730891379437657</c:v>
                </c:pt>
                <c:pt idx="654">
                  <c:v>0.38804241970111619</c:v>
                </c:pt>
                <c:pt idx="655">
                  <c:v>2.395154357494711E-2</c:v>
                </c:pt>
                <c:pt idx="656">
                  <c:v>-0.27836697550238526</c:v>
                </c:pt>
                <c:pt idx="657">
                  <c:v>-0.44305474107574089</c:v>
                </c:pt>
                <c:pt idx="658">
                  <c:v>-0.54931649614801281</c:v>
                </c:pt>
                <c:pt idx="659">
                  <c:v>-1.004919399645734</c:v>
                </c:pt>
                <c:pt idx="660">
                  <c:v>-0.61554167571558061</c:v>
                </c:pt>
                <c:pt idx="661">
                  <c:v>0.59231776653875123</c:v>
                </c:pt>
                <c:pt idx="662">
                  <c:v>1.3803009430946476</c:v>
                </c:pt>
                <c:pt idx="663">
                  <c:v>2.286386087779237</c:v>
                </c:pt>
                <c:pt idx="664">
                  <c:v>3.1019118552886118</c:v>
                </c:pt>
                <c:pt idx="665">
                  <c:v>3.7428324484478344</c:v>
                </c:pt>
                <c:pt idx="666">
                  <c:v>4.747697897247539</c:v>
                </c:pt>
                <c:pt idx="667">
                  <c:v>5.4780141177238857</c:v>
                </c:pt>
                <c:pt idx="668">
                  <c:v>5.6990920043753075</c:v>
                </c:pt>
                <c:pt idx="669">
                  <c:v>5.4942901483085427</c:v>
                </c:pt>
                <c:pt idx="670">
                  <c:v>5.1468640236271694</c:v>
                </c:pt>
                <c:pt idx="671">
                  <c:v>4.847272329142025</c:v>
                </c:pt>
                <c:pt idx="672">
                  <c:v>4.6893235594274207</c:v>
                </c:pt>
                <c:pt idx="673">
                  <c:v>4.2716766647379183</c:v>
                </c:pt>
                <c:pt idx="674">
                  <c:v>4.2648200459007777</c:v>
                </c:pt>
                <c:pt idx="675">
                  <c:v>4.1822994135401199</c:v>
                </c:pt>
                <c:pt idx="676">
                  <c:v>4.1274654146396426</c:v>
                </c:pt>
                <c:pt idx="677">
                  <c:v>4.0111009001313294</c:v>
                </c:pt>
                <c:pt idx="678">
                  <c:v>3.8542291651468514</c:v>
                </c:pt>
                <c:pt idx="679">
                  <c:v>3.673044729425341</c:v>
                </c:pt>
                <c:pt idx="680">
                  <c:v>3.6031753045680142</c:v>
                </c:pt>
                <c:pt idx="681">
                  <c:v>3.2463185495291933</c:v>
                </c:pt>
                <c:pt idx="682">
                  <c:v>3.0041436684599638</c:v>
                </c:pt>
                <c:pt idx="683">
                  <c:v>2.7607782724558687</c:v>
                </c:pt>
                <c:pt idx="684">
                  <c:v>2.5177789090923284</c:v>
                </c:pt>
                <c:pt idx="685">
                  <c:v>2.2667040156829477</c:v>
                </c:pt>
                <c:pt idx="686">
                  <c:v>2.0167753547985625</c:v>
                </c:pt>
                <c:pt idx="687">
                  <c:v>1.8519083600739978</c:v>
                </c:pt>
                <c:pt idx="688">
                  <c:v>1.5711871782053539</c:v>
                </c:pt>
                <c:pt idx="689">
                  <c:v>1.7050835448111836</c:v>
                </c:pt>
                <c:pt idx="690">
                  <c:v>1.6533302313819738</c:v>
                </c:pt>
                <c:pt idx="691">
                  <c:v>1.4803151517817128</c:v>
                </c:pt>
                <c:pt idx="692">
                  <c:v>1.3301813157611115</c:v>
                </c:pt>
                <c:pt idx="693">
                  <c:v>1.2489640488450768</c:v>
                </c:pt>
                <c:pt idx="694">
                  <c:v>1.0843831041475387</c:v>
                </c:pt>
                <c:pt idx="695">
                  <c:v>1.1783220704135555</c:v>
                </c:pt>
                <c:pt idx="696">
                  <c:v>0.75852562810750246</c:v>
                </c:pt>
                <c:pt idx="697">
                  <c:v>0.4972089890534826</c:v>
                </c:pt>
                <c:pt idx="698">
                  <c:v>0.4192001126624198</c:v>
                </c:pt>
                <c:pt idx="699">
                  <c:v>0.44721164734096175</c:v>
                </c:pt>
                <c:pt idx="700">
                  <c:v>0.31098866095970112</c:v>
                </c:pt>
                <c:pt idx="701">
                  <c:v>1.5318124771216974</c:v>
                </c:pt>
              </c:numCache>
            </c:numRef>
          </c:val>
          <c:smooth val="0"/>
          <c:extLst>
            <c:ext xmlns:c16="http://schemas.microsoft.com/office/drawing/2014/chart" uri="{C3380CC4-5D6E-409C-BE32-E72D297353CC}">
              <c16:uniqueId val="{00000001-5F46-41CB-9385-3DC20F29C9B2}"/>
            </c:ext>
          </c:extLst>
        </c:ser>
        <c:dLbls>
          <c:showLegendKey val="0"/>
          <c:showVal val="0"/>
          <c:showCatName val="0"/>
          <c:showSerName val="0"/>
          <c:showPercent val="0"/>
          <c:showBubbleSize val="0"/>
        </c:dLbls>
        <c:smooth val="0"/>
        <c:axId val="833608520"/>
        <c:axId val="833608192"/>
      </c:lineChart>
      <c:catAx>
        <c:axId val="833608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08192"/>
        <c:crosses val="autoZero"/>
        <c:auto val="1"/>
        <c:lblAlgn val="ctr"/>
        <c:lblOffset val="100"/>
        <c:noMultiLvlLbl val="0"/>
      </c:catAx>
      <c:valAx>
        <c:axId val="833608192"/>
        <c:scaling>
          <c:orientation val="minMax"/>
          <c:min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085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Cf. Figure XIV</a:t>
            </a:r>
          </a:p>
        </c:rich>
      </c:tx>
      <c:overlay val="0"/>
    </c:title>
    <c:autoTitleDeleted val="0"/>
    <c:plotArea>
      <c:layout/>
      <c:lineChart>
        <c:grouping val="standard"/>
        <c:varyColors val="0"/>
        <c:ser>
          <c:idx val="0"/>
          <c:order val="0"/>
          <c:tx>
            <c:strRef>
              <c:f>'VII. Neg. rates freq., 1313- '!$L$2</c:f>
              <c:strCache>
                <c:ptCount val="1"/>
                <c:pt idx="0">
                  <c:v>Share of DM GDP with neg real rates (7-year centred avg)</c:v>
                </c:pt>
              </c:strCache>
            </c:strRef>
          </c:tx>
          <c:spPr>
            <a:ln w="28575" cap="rnd">
              <a:solidFill>
                <a:schemeClr val="accent1"/>
              </a:solidFill>
              <a:round/>
            </a:ln>
            <a:effectLst/>
          </c:spPr>
          <c:marker>
            <c:symbol val="none"/>
          </c:marker>
          <c:trendline>
            <c:trendlineType val="linear"/>
            <c:dispRSqr val="0"/>
            <c:dispEq val="1"/>
            <c:trendlineLbl>
              <c:layout>
                <c:manualLayout>
                  <c:x val="-0.16746208193969694"/>
                  <c:y val="-0.27300552057383926"/>
                </c:manualLayout>
              </c:layout>
              <c:numFmt formatCode="#,##0.00000000" sourceLinked="0"/>
            </c:trendlineLbl>
          </c:trendline>
          <c:cat>
            <c:numRef>
              <c:f>'VII. Neg. rates freq., 1313- '!$A$9:$A$714</c:f>
              <c:numCache>
                <c:formatCode>General</c:formatCode>
                <c:ptCount val="706"/>
                <c:pt idx="0">
                  <c:v>1313</c:v>
                </c:pt>
                <c:pt idx="1">
                  <c:v>1314</c:v>
                </c:pt>
                <c:pt idx="2">
                  <c:v>1315</c:v>
                </c:pt>
                <c:pt idx="3">
                  <c:v>1316</c:v>
                </c:pt>
                <c:pt idx="4">
                  <c:v>1317</c:v>
                </c:pt>
                <c:pt idx="5">
                  <c:v>1318</c:v>
                </c:pt>
                <c:pt idx="6">
                  <c:v>1319</c:v>
                </c:pt>
                <c:pt idx="7">
                  <c:v>1320</c:v>
                </c:pt>
                <c:pt idx="8">
                  <c:v>1321</c:v>
                </c:pt>
                <c:pt idx="9">
                  <c:v>1322</c:v>
                </c:pt>
                <c:pt idx="10">
                  <c:v>1323</c:v>
                </c:pt>
                <c:pt idx="11">
                  <c:v>1324</c:v>
                </c:pt>
                <c:pt idx="12">
                  <c:v>1325</c:v>
                </c:pt>
                <c:pt idx="13">
                  <c:v>1326</c:v>
                </c:pt>
                <c:pt idx="14">
                  <c:v>1327</c:v>
                </c:pt>
                <c:pt idx="15">
                  <c:v>1328</c:v>
                </c:pt>
                <c:pt idx="16">
                  <c:v>1329</c:v>
                </c:pt>
                <c:pt idx="17">
                  <c:v>1330</c:v>
                </c:pt>
                <c:pt idx="18">
                  <c:v>1331</c:v>
                </c:pt>
                <c:pt idx="19">
                  <c:v>1332</c:v>
                </c:pt>
                <c:pt idx="20">
                  <c:v>1333</c:v>
                </c:pt>
                <c:pt idx="21">
                  <c:v>1334</c:v>
                </c:pt>
                <c:pt idx="22">
                  <c:v>1335</c:v>
                </c:pt>
                <c:pt idx="23">
                  <c:v>1336</c:v>
                </c:pt>
                <c:pt idx="24">
                  <c:v>1337</c:v>
                </c:pt>
                <c:pt idx="25">
                  <c:v>1338</c:v>
                </c:pt>
                <c:pt idx="26">
                  <c:v>1339</c:v>
                </c:pt>
                <c:pt idx="27">
                  <c:v>1340</c:v>
                </c:pt>
                <c:pt idx="28">
                  <c:v>1341</c:v>
                </c:pt>
                <c:pt idx="29">
                  <c:v>1342</c:v>
                </c:pt>
                <c:pt idx="30">
                  <c:v>1343</c:v>
                </c:pt>
                <c:pt idx="31">
                  <c:v>1344</c:v>
                </c:pt>
                <c:pt idx="32">
                  <c:v>1345</c:v>
                </c:pt>
                <c:pt idx="33">
                  <c:v>1346</c:v>
                </c:pt>
                <c:pt idx="34">
                  <c:v>1347</c:v>
                </c:pt>
                <c:pt idx="35">
                  <c:v>1348</c:v>
                </c:pt>
                <c:pt idx="36">
                  <c:v>1349</c:v>
                </c:pt>
                <c:pt idx="37">
                  <c:v>1350</c:v>
                </c:pt>
                <c:pt idx="38">
                  <c:v>1351</c:v>
                </c:pt>
                <c:pt idx="39">
                  <c:v>1352</c:v>
                </c:pt>
                <c:pt idx="40">
                  <c:v>1353</c:v>
                </c:pt>
                <c:pt idx="41">
                  <c:v>1354</c:v>
                </c:pt>
                <c:pt idx="42">
                  <c:v>1355</c:v>
                </c:pt>
                <c:pt idx="43">
                  <c:v>1356</c:v>
                </c:pt>
                <c:pt idx="44">
                  <c:v>1357</c:v>
                </c:pt>
                <c:pt idx="45">
                  <c:v>1358</c:v>
                </c:pt>
                <c:pt idx="46">
                  <c:v>1359</c:v>
                </c:pt>
                <c:pt idx="47">
                  <c:v>1360</c:v>
                </c:pt>
                <c:pt idx="48">
                  <c:v>1361</c:v>
                </c:pt>
                <c:pt idx="49">
                  <c:v>1362</c:v>
                </c:pt>
                <c:pt idx="50">
                  <c:v>1363</c:v>
                </c:pt>
                <c:pt idx="51">
                  <c:v>1364</c:v>
                </c:pt>
                <c:pt idx="52">
                  <c:v>1365</c:v>
                </c:pt>
                <c:pt idx="53">
                  <c:v>1366</c:v>
                </c:pt>
                <c:pt idx="54">
                  <c:v>1367</c:v>
                </c:pt>
                <c:pt idx="55">
                  <c:v>1368</c:v>
                </c:pt>
                <c:pt idx="56">
                  <c:v>1369</c:v>
                </c:pt>
                <c:pt idx="57">
                  <c:v>1370</c:v>
                </c:pt>
                <c:pt idx="58">
                  <c:v>1371</c:v>
                </c:pt>
                <c:pt idx="59">
                  <c:v>1372</c:v>
                </c:pt>
                <c:pt idx="60">
                  <c:v>1373</c:v>
                </c:pt>
                <c:pt idx="61">
                  <c:v>1374</c:v>
                </c:pt>
                <c:pt idx="62">
                  <c:v>1375</c:v>
                </c:pt>
                <c:pt idx="63">
                  <c:v>1376</c:v>
                </c:pt>
                <c:pt idx="64">
                  <c:v>1377</c:v>
                </c:pt>
                <c:pt idx="65">
                  <c:v>1378</c:v>
                </c:pt>
                <c:pt idx="66">
                  <c:v>1379</c:v>
                </c:pt>
                <c:pt idx="67">
                  <c:v>1380</c:v>
                </c:pt>
                <c:pt idx="68">
                  <c:v>1381</c:v>
                </c:pt>
                <c:pt idx="69">
                  <c:v>1382</c:v>
                </c:pt>
                <c:pt idx="70">
                  <c:v>1383</c:v>
                </c:pt>
                <c:pt idx="71">
                  <c:v>1384</c:v>
                </c:pt>
                <c:pt idx="72">
                  <c:v>1385</c:v>
                </c:pt>
                <c:pt idx="73">
                  <c:v>1386</c:v>
                </c:pt>
                <c:pt idx="74">
                  <c:v>1387</c:v>
                </c:pt>
                <c:pt idx="75">
                  <c:v>1388</c:v>
                </c:pt>
                <c:pt idx="76">
                  <c:v>1389</c:v>
                </c:pt>
                <c:pt idx="77">
                  <c:v>1390</c:v>
                </c:pt>
                <c:pt idx="78">
                  <c:v>1391</c:v>
                </c:pt>
                <c:pt idx="79">
                  <c:v>1392</c:v>
                </c:pt>
                <c:pt idx="80">
                  <c:v>1393</c:v>
                </c:pt>
                <c:pt idx="81">
                  <c:v>1394</c:v>
                </c:pt>
                <c:pt idx="82">
                  <c:v>1395</c:v>
                </c:pt>
                <c:pt idx="83">
                  <c:v>1396</c:v>
                </c:pt>
                <c:pt idx="84">
                  <c:v>1397</c:v>
                </c:pt>
                <c:pt idx="85">
                  <c:v>1398</c:v>
                </c:pt>
                <c:pt idx="86">
                  <c:v>1399</c:v>
                </c:pt>
                <c:pt idx="87">
                  <c:v>1400</c:v>
                </c:pt>
                <c:pt idx="88">
                  <c:v>1401</c:v>
                </c:pt>
                <c:pt idx="89">
                  <c:v>1402</c:v>
                </c:pt>
                <c:pt idx="90">
                  <c:v>1403</c:v>
                </c:pt>
                <c:pt idx="91">
                  <c:v>1404</c:v>
                </c:pt>
                <c:pt idx="92">
                  <c:v>1405</c:v>
                </c:pt>
                <c:pt idx="93">
                  <c:v>1406</c:v>
                </c:pt>
                <c:pt idx="94">
                  <c:v>1407</c:v>
                </c:pt>
                <c:pt idx="95">
                  <c:v>1408</c:v>
                </c:pt>
                <c:pt idx="96">
                  <c:v>1409</c:v>
                </c:pt>
                <c:pt idx="97">
                  <c:v>1410</c:v>
                </c:pt>
                <c:pt idx="98">
                  <c:v>1411</c:v>
                </c:pt>
                <c:pt idx="99">
                  <c:v>1412</c:v>
                </c:pt>
                <c:pt idx="100">
                  <c:v>1413</c:v>
                </c:pt>
                <c:pt idx="101">
                  <c:v>1414</c:v>
                </c:pt>
                <c:pt idx="102">
                  <c:v>1415</c:v>
                </c:pt>
                <c:pt idx="103">
                  <c:v>1416</c:v>
                </c:pt>
                <c:pt idx="104">
                  <c:v>1417</c:v>
                </c:pt>
                <c:pt idx="105">
                  <c:v>1418</c:v>
                </c:pt>
                <c:pt idx="106">
                  <c:v>1419</c:v>
                </c:pt>
                <c:pt idx="107">
                  <c:v>1420</c:v>
                </c:pt>
                <c:pt idx="108">
                  <c:v>1421</c:v>
                </c:pt>
                <c:pt idx="109">
                  <c:v>1422</c:v>
                </c:pt>
                <c:pt idx="110">
                  <c:v>1423</c:v>
                </c:pt>
                <c:pt idx="111">
                  <c:v>1424</c:v>
                </c:pt>
                <c:pt idx="112">
                  <c:v>1425</c:v>
                </c:pt>
                <c:pt idx="113">
                  <c:v>1426</c:v>
                </c:pt>
                <c:pt idx="114">
                  <c:v>1427</c:v>
                </c:pt>
                <c:pt idx="115">
                  <c:v>1428</c:v>
                </c:pt>
                <c:pt idx="116">
                  <c:v>1429</c:v>
                </c:pt>
                <c:pt idx="117">
                  <c:v>1430</c:v>
                </c:pt>
                <c:pt idx="118">
                  <c:v>1431</c:v>
                </c:pt>
                <c:pt idx="119">
                  <c:v>1432</c:v>
                </c:pt>
                <c:pt idx="120">
                  <c:v>1433</c:v>
                </c:pt>
                <c:pt idx="121">
                  <c:v>1434</c:v>
                </c:pt>
                <c:pt idx="122">
                  <c:v>1435</c:v>
                </c:pt>
                <c:pt idx="123">
                  <c:v>1436</c:v>
                </c:pt>
                <c:pt idx="124">
                  <c:v>1437</c:v>
                </c:pt>
                <c:pt idx="125">
                  <c:v>1438</c:v>
                </c:pt>
                <c:pt idx="126">
                  <c:v>1439</c:v>
                </c:pt>
                <c:pt idx="127">
                  <c:v>1440</c:v>
                </c:pt>
                <c:pt idx="128">
                  <c:v>1441</c:v>
                </c:pt>
                <c:pt idx="129">
                  <c:v>1442</c:v>
                </c:pt>
                <c:pt idx="130">
                  <c:v>1443</c:v>
                </c:pt>
                <c:pt idx="131">
                  <c:v>1444</c:v>
                </c:pt>
                <c:pt idx="132">
                  <c:v>1445</c:v>
                </c:pt>
                <c:pt idx="133">
                  <c:v>1446</c:v>
                </c:pt>
                <c:pt idx="134">
                  <c:v>1447</c:v>
                </c:pt>
                <c:pt idx="135">
                  <c:v>1448</c:v>
                </c:pt>
                <c:pt idx="136">
                  <c:v>1449</c:v>
                </c:pt>
                <c:pt idx="137">
                  <c:v>1450</c:v>
                </c:pt>
                <c:pt idx="138">
                  <c:v>1451</c:v>
                </c:pt>
                <c:pt idx="139">
                  <c:v>1452</c:v>
                </c:pt>
                <c:pt idx="140">
                  <c:v>1453</c:v>
                </c:pt>
                <c:pt idx="141">
                  <c:v>1454</c:v>
                </c:pt>
                <c:pt idx="142">
                  <c:v>1455</c:v>
                </c:pt>
                <c:pt idx="143">
                  <c:v>1456</c:v>
                </c:pt>
                <c:pt idx="144">
                  <c:v>1457</c:v>
                </c:pt>
                <c:pt idx="145">
                  <c:v>1458</c:v>
                </c:pt>
                <c:pt idx="146">
                  <c:v>1459</c:v>
                </c:pt>
                <c:pt idx="147">
                  <c:v>1460</c:v>
                </c:pt>
                <c:pt idx="148">
                  <c:v>1461</c:v>
                </c:pt>
                <c:pt idx="149">
                  <c:v>1462</c:v>
                </c:pt>
                <c:pt idx="150">
                  <c:v>1463</c:v>
                </c:pt>
                <c:pt idx="151">
                  <c:v>1464</c:v>
                </c:pt>
                <c:pt idx="152">
                  <c:v>1465</c:v>
                </c:pt>
                <c:pt idx="153">
                  <c:v>1466</c:v>
                </c:pt>
                <c:pt idx="154">
                  <c:v>1467</c:v>
                </c:pt>
                <c:pt idx="155">
                  <c:v>1468</c:v>
                </c:pt>
                <c:pt idx="156">
                  <c:v>1469</c:v>
                </c:pt>
                <c:pt idx="157">
                  <c:v>1470</c:v>
                </c:pt>
                <c:pt idx="158">
                  <c:v>1471</c:v>
                </c:pt>
                <c:pt idx="159">
                  <c:v>1472</c:v>
                </c:pt>
                <c:pt idx="160">
                  <c:v>1473</c:v>
                </c:pt>
                <c:pt idx="161">
                  <c:v>1474</c:v>
                </c:pt>
                <c:pt idx="162">
                  <c:v>1475</c:v>
                </c:pt>
                <c:pt idx="163">
                  <c:v>1476</c:v>
                </c:pt>
                <c:pt idx="164">
                  <c:v>1477</c:v>
                </c:pt>
                <c:pt idx="165">
                  <c:v>1478</c:v>
                </c:pt>
                <c:pt idx="166">
                  <c:v>1479</c:v>
                </c:pt>
                <c:pt idx="167">
                  <c:v>1480</c:v>
                </c:pt>
                <c:pt idx="168">
                  <c:v>1481</c:v>
                </c:pt>
                <c:pt idx="169">
                  <c:v>1482</c:v>
                </c:pt>
                <c:pt idx="170">
                  <c:v>1483</c:v>
                </c:pt>
                <c:pt idx="171">
                  <c:v>1484</c:v>
                </c:pt>
                <c:pt idx="172">
                  <c:v>1485</c:v>
                </c:pt>
                <c:pt idx="173">
                  <c:v>1486</c:v>
                </c:pt>
                <c:pt idx="174">
                  <c:v>1487</c:v>
                </c:pt>
                <c:pt idx="175">
                  <c:v>1488</c:v>
                </c:pt>
                <c:pt idx="176">
                  <c:v>1489</c:v>
                </c:pt>
                <c:pt idx="177">
                  <c:v>1490</c:v>
                </c:pt>
                <c:pt idx="178">
                  <c:v>1491</c:v>
                </c:pt>
                <c:pt idx="179">
                  <c:v>1492</c:v>
                </c:pt>
                <c:pt idx="180">
                  <c:v>1493</c:v>
                </c:pt>
                <c:pt idx="181">
                  <c:v>1494</c:v>
                </c:pt>
                <c:pt idx="182">
                  <c:v>1495</c:v>
                </c:pt>
                <c:pt idx="183">
                  <c:v>1496</c:v>
                </c:pt>
                <c:pt idx="184">
                  <c:v>1497</c:v>
                </c:pt>
                <c:pt idx="185">
                  <c:v>1498</c:v>
                </c:pt>
                <c:pt idx="186">
                  <c:v>1499</c:v>
                </c:pt>
                <c:pt idx="187">
                  <c:v>1500</c:v>
                </c:pt>
                <c:pt idx="188">
                  <c:v>1501</c:v>
                </c:pt>
                <c:pt idx="189">
                  <c:v>1502</c:v>
                </c:pt>
                <c:pt idx="190">
                  <c:v>1503</c:v>
                </c:pt>
                <c:pt idx="191">
                  <c:v>1504</c:v>
                </c:pt>
                <c:pt idx="192">
                  <c:v>1505</c:v>
                </c:pt>
                <c:pt idx="193">
                  <c:v>1506</c:v>
                </c:pt>
                <c:pt idx="194">
                  <c:v>1507</c:v>
                </c:pt>
                <c:pt idx="195">
                  <c:v>1508</c:v>
                </c:pt>
                <c:pt idx="196">
                  <c:v>1509</c:v>
                </c:pt>
                <c:pt idx="197">
                  <c:v>1510</c:v>
                </c:pt>
                <c:pt idx="198">
                  <c:v>1511</c:v>
                </c:pt>
                <c:pt idx="199">
                  <c:v>1512</c:v>
                </c:pt>
                <c:pt idx="200">
                  <c:v>1513</c:v>
                </c:pt>
                <c:pt idx="201">
                  <c:v>1514</c:v>
                </c:pt>
                <c:pt idx="202">
                  <c:v>1515</c:v>
                </c:pt>
                <c:pt idx="203">
                  <c:v>1516</c:v>
                </c:pt>
                <c:pt idx="204">
                  <c:v>1517</c:v>
                </c:pt>
                <c:pt idx="205">
                  <c:v>1518</c:v>
                </c:pt>
                <c:pt idx="206">
                  <c:v>1519</c:v>
                </c:pt>
                <c:pt idx="207">
                  <c:v>1520</c:v>
                </c:pt>
                <c:pt idx="208">
                  <c:v>1521</c:v>
                </c:pt>
                <c:pt idx="209">
                  <c:v>1522</c:v>
                </c:pt>
                <c:pt idx="210">
                  <c:v>1523</c:v>
                </c:pt>
                <c:pt idx="211">
                  <c:v>1524</c:v>
                </c:pt>
                <c:pt idx="212">
                  <c:v>1525</c:v>
                </c:pt>
                <c:pt idx="213">
                  <c:v>1526</c:v>
                </c:pt>
                <c:pt idx="214">
                  <c:v>1527</c:v>
                </c:pt>
                <c:pt idx="215">
                  <c:v>1528</c:v>
                </c:pt>
                <c:pt idx="216">
                  <c:v>1529</c:v>
                </c:pt>
                <c:pt idx="217">
                  <c:v>1530</c:v>
                </c:pt>
                <c:pt idx="218">
                  <c:v>1531</c:v>
                </c:pt>
                <c:pt idx="219">
                  <c:v>1532</c:v>
                </c:pt>
                <c:pt idx="220">
                  <c:v>1533</c:v>
                </c:pt>
                <c:pt idx="221">
                  <c:v>1534</c:v>
                </c:pt>
                <c:pt idx="222">
                  <c:v>1535</c:v>
                </c:pt>
                <c:pt idx="223">
                  <c:v>1536</c:v>
                </c:pt>
                <c:pt idx="224">
                  <c:v>1537</c:v>
                </c:pt>
                <c:pt idx="225">
                  <c:v>1538</c:v>
                </c:pt>
                <c:pt idx="226">
                  <c:v>1539</c:v>
                </c:pt>
                <c:pt idx="227">
                  <c:v>1540</c:v>
                </c:pt>
                <c:pt idx="228">
                  <c:v>1541</c:v>
                </c:pt>
                <c:pt idx="229">
                  <c:v>1542</c:v>
                </c:pt>
                <c:pt idx="230">
                  <c:v>1543</c:v>
                </c:pt>
                <c:pt idx="231">
                  <c:v>1544</c:v>
                </c:pt>
                <c:pt idx="232">
                  <c:v>1545</c:v>
                </c:pt>
                <c:pt idx="233">
                  <c:v>1546</c:v>
                </c:pt>
                <c:pt idx="234">
                  <c:v>1547</c:v>
                </c:pt>
                <c:pt idx="235">
                  <c:v>1548</c:v>
                </c:pt>
                <c:pt idx="236">
                  <c:v>1549</c:v>
                </c:pt>
                <c:pt idx="237">
                  <c:v>1550</c:v>
                </c:pt>
                <c:pt idx="238">
                  <c:v>1551</c:v>
                </c:pt>
                <c:pt idx="239">
                  <c:v>1552</c:v>
                </c:pt>
                <c:pt idx="240">
                  <c:v>1553</c:v>
                </c:pt>
                <c:pt idx="241">
                  <c:v>1554</c:v>
                </c:pt>
                <c:pt idx="242">
                  <c:v>1555</c:v>
                </c:pt>
                <c:pt idx="243">
                  <c:v>1556</c:v>
                </c:pt>
                <c:pt idx="244">
                  <c:v>1557</c:v>
                </c:pt>
                <c:pt idx="245">
                  <c:v>1558</c:v>
                </c:pt>
                <c:pt idx="246">
                  <c:v>1559</c:v>
                </c:pt>
                <c:pt idx="247">
                  <c:v>1560</c:v>
                </c:pt>
                <c:pt idx="248">
                  <c:v>1561</c:v>
                </c:pt>
                <c:pt idx="249">
                  <c:v>1562</c:v>
                </c:pt>
                <c:pt idx="250">
                  <c:v>1563</c:v>
                </c:pt>
                <c:pt idx="251">
                  <c:v>1564</c:v>
                </c:pt>
                <c:pt idx="252">
                  <c:v>1565</c:v>
                </c:pt>
                <c:pt idx="253">
                  <c:v>1566</c:v>
                </c:pt>
                <c:pt idx="254">
                  <c:v>1567</c:v>
                </c:pt>
                <c:pt idx="255">
                  <c:v>1568</c:v>
                </c:pt>
                <c:pt idx="256">
                  <c:v>1569</c:v>
                </c:pt>
                <c:pt idx="257">
                  <c:v>1570</c:v>
                </c:pt>
                <c:pt idx="258">
                  <c:v>1571</c:v>
                </c:pt>
                <c:pt idx="259">
                  <c:v>1572</c:v>
                </c:pt>
                <c:pt idx="260">
                  <c:v>1573</c:v>
                </c:pt>
                <c:pt idx="261">
                  <c:v>1574</c:v>
                </c:pt>
                <c:pt idx="262">
                  <c:v>1575</c:v>
                </c:pt>
                <c:pt idx="263">
                  <c:v>1576</c:v>
                </c:pt>
                <c:pt idx="264">
                  <c:v>1577</c:v>
                </c:pt>
                <c:pt idx="265">
                  <c:v>1578</c:v>
                </c:pt>
                <c:pt idx="266">
                  <c:v>1579</c:v>
                </c:pt>
                <c:pt idx="267">
                  <c:v>1580</c:v>
                </c:pt>
                <c:pt idx="268">
                  <c:v>1581</c:v>
                </c:pt>
                <c:pt idx="269">
                  <c:v>1582</c:v>
                </c:pt>
                <c:pt idx="270">
                  <c:v>1583</c:v>
                </c:pt>
                <c:pt idx="271">
                  <c:v>1584</c:v>
                </c:pt>
                <c:pt idx="272">
                  <c:v>1585</c:v>
                </c:pt>
                <c:pt idx="273">
                  <c:v>1586</c:v>
                </c:pt>
                <c:pt idx="274">
                  <c:v>1587</c:v>
                </c:pt>
                <c:pt idx="275">
                  <c:v>1588</c:v>
                </c:pt>
                <c:pt idx="276">
                  <c:v>1589</c:v>
                </c:pt>
                <c:pt idx="277">
                  <c:v>1590</c:v>
                </c:pt>
                <c:pt idx="278">
                  <c:v>1591</c:v>
                </c:pt>
                <c:pt idx="279">
                  <c:v>1592</c:v>
                </c:pt>
                <c:pt idx="280">
                  <c:v>1593</c:v>
                </c:pt>
                <c:pt idx="281">
                  <c:v>1594</c:v>
                </c:pt>
                <c:pt idx="282">
                  <c:v>1595</c:v>
                </c:pt>
                <c:pt idx="283">
                  <c:v>1596</c:v>
                </c:pt>
                <c:pt idx="284">
                  <c:v>1597</c:v>
                </c:pt>
                <c:pt idx="285">
                  <c:v>1598</c:v>
                </c:pt>
                <c:pt idx="286">
                  <c:v>1599</c:v>
                </c:pt>
                <c:pt idx="287">
                  <c:v>1600</c:v>
                </c:pt>
                <c:pt idx="288">
                  <c:v>1601</c:v>
                </c:pt>
                <c:pt idx="289">
                  <c:v>1602</c:v>
                </c:pt>
                <c:pt idx="290">
                  <c:v>1603</c:v>
                </c:pt>
                <c:pt idx="291">
                  <c:v>1604</c:v>
                </c:pt>
                <c:pt idx="292">
                  <c:v>1605</c:v>
                </c:pt>
                <c:pt idx="293">
                  <c:v>1606</c:v>
                </c:pt>
                <c:pt idx="294">
                  <c:v>1607</c:v>
                </c:pt>
                <c:pt idx="295">
                  <c:v>1608</c:v>
                </c:pt>
                <c:pt idx="296">
                  <c:v>1609</c:v>
                </c:pt>
                <c:pt idx="297">
                  <c:v>1610</c:v>
                </c:pt>
                <c:pt idx="298">
                  <c:v>1611</c:v>
                </c:pt>
                <c:pt idx="299">
                  <c:v>1612</c:v>
                </c:pt>
                <c:pt idx="300">
                  <c:v>1613</c:v>
                </c:pt>
                <c:pt idx="301">
                  <c:v>1614</c:v>
                </c:pt>
                <c:pt idx="302">
                  <c:v>1615</c:v>
                </c:pt>
                <c:pt idx="303">
                  <c:v>1616</c:v>
                </c:pt>
                <c:pt idx="304">
                  <c:v>1617</c:v>
                </c:pt>
                <c:pt idx="305">
                  <c:v>1618</c:v>
                </c:pt>
                <c:pt idx="306">
                  <c:v>1619</c:v>
                </c:pt>
                <c:pt idx="307">
                  <c:v>1620</c:v>
                </c:pt>
                <c:pt idx="308">
                  <c:v>1621</c:v>
                </c:pt>
                <c:pt idx="309">
                  <c:v>1622</c:v>
                </c:pt>
                <c:pt idx="310">
                  <c:v>1623</c:v>
                </c:pt>
                <c:pt idx="311">
                  <c:v>1624</c:v>
                </c:pt>
                <c:pt idx="312">
                  <c:v>1625</c:v>
                </c:pt>
                <c:pt idx="313">
                  <c:v>1626</c:v>
                </c:pt>
                <c:pt idx="314">
                  <c:v>1627</c:v>
                </c:pt>
                <c:pt idx="315">
                  <c:v>1628</c:v>
                </c:pt>
                <c:pt idx="316">
                  <c:v>1629</c:v>
                </c:pt>
                <c:pt idx="317">
                  <c:v>1630</c:v>
                </c:pt>
                <c:pt idx="318">
                  <c:v>1631</c:v>
                </c:pt>
                <c:pt idx="319">
                  <c:v>1632</c:v>
                </c:pt>
                <c:pt idx="320">
                  <c:v>1633</c:v>
                </c:pt>
                <c:pt idx="321">
                  <c:v>1634</c:v>
                </c:pt>
                <c:pt idx="322">
                  <c:v>1635</c:v>
                </c:pt>
                <c:pt idx="323">
                  <c:v>1636</c:v>
                </c:pt>
                <c:pt idx="324">
                  <c:v>1637</c:v>
                </c:pt>
                <c:pt idx="325">
                  <c:v>1638</c:v>
                </c:pt>
                <c:pt idx="326">
                  <c:v>1639</c:v>
                </c:pt>
                <c:pt idx="327">
                  <c:v>1640</c:v>
                </c:pt>
                <c:pt idx="328">
                  <c:v>1641</c:v>
                </c:pt>
                <c:pt idx="329">
                  <c:v>1642</c:v>
                </c:pt>
                <c:pt idx="330">
                  <c:v>1643</c:v>
                </c:pt>
                <c:pt idx="331">
                  <c:v>1644</c:v>
                </c:pt>
                <c:pt idx="332">
                  <c:v>1645</c:v>
                </c:pt>
                <c:pt idx="333">
                  <c:v>1646</c:v>
                </c:pt>
                <c:pt idx="334">
                  <c:v>1647</c:v>
                </c:pt>
                <c:pt idx="335">
                  <c:v>1648</c:v>
                </c:pt>
                <c:pt idx="336">
                  <c:v>1649</c:v>
                </c:pt>
                <c:pt idx="337">
                  <c:v>1650</c:v>
                </c:pt>
                <c:pt idx="338">
                  <c:v>1651</c:v>
                </c:pt>
                <c:pt idx="339">
                  <c:v>1652</c:v>
                </c:pt>
                <c:pt idx="340">
                  <c:v>1653</c:v>
                </c:pt>
                <c:pt idx="341">
                  <c:v>1654</c:v>
                </c:pt>
                <c:pt idx="342">
                  <c:v>1655</c:v>
                </c:pt>
                <c:pt idx="343">
                  <c:v>1656</c:v>
                </c:pt>
                <c:pt idx="344">
                  <c:v>1657</c:v>
                </c:pt>
                <c:pt idx="345">
                  <c:v>1658</c:v>
                </c:pt>
                <c:pt idx="346">
                  <c:v>1659</c:v>
                </c:pt>
                <c:pt idx="347">
                  <c:v>1660</c:v>
                </c:pt>
                <c:pt idx="348">
                  <c:v>1661</c:v>
                </c:pt>
                <c:pt idx="349">
                  <c:v>1662</c:v>
                </c:pt>
                <c:pt idx="350">
                  <c:v>1663</c:v>
                </c:pt>
                <c:pt idx="351">
                  <c:v>1664</c:v>
                </c:pt>
                <c:pt idx="352">
                  <c:v>1665</c:v>
                </c:pt>
                <c:pt idx="353">
                  <c:v>1666</c:v>
                </c:pt>
                <c:pt idx="354">
                  <c:v>1667</c:v>
                </c:pt>
                <c:pt idx="355">
                  <c:v>1668</c:v>
                </c:pt>
                <c:pt idx="356">
                  <c:v>1669</c:v>
                </c:pt>
                <c:pt idx="357">
                  <c:v>1670</c:v>
                </c:pt>
                <c:pt idx="358">
                  <c:v>1671</c:v>
                </c:pt>
                <c:pt idx="359">
                  <c:v>1672</c:v>
                </c:pt>
                <c:pt idx="360">
                  <c:v>1673</c:v>
                </c:pt>
                <c:pt idx="361">
                  <c:v>1674</c:v>
                </c:pt>
                <c:pt idx="362">
                  <c:v>1675</c:v>
                </c:pt>
                <c:pt idx="363">
                  <c:v>1676</c:v>
                </c:pt>
                <c:pt idx="364">
                  <c:v>1677</c:v>
                </c:pt>
                <c:pt idx="365">
                  <c:v>1678</c:v>
                </c:pt>
                <c:pt idx="366">
                  <c:v>1679</c:v>
                </c:pt>
                <c:pt idx="367">
                  <c:v>1680</c:v>
                </c:pt>
                <c:pt idx="368">
                  <c:v>1681</c:v>
                </c:pt>
                <c:pt idx="369">
                  <c:v>1682</c:v>
                </c:pt>
                <c:pt idx="370">
                  <c:v>1683</c:v>
                </c:pt>
                <c:pt idx="371">
                  <c:v>1684</c:v>
                </c:pt>
                <c:pt idx="372">
                  <c:v>1685</c:v>
                </c:pt>
                <c:pt idx="373">
                  <c:v>1686</c:v>
                </c:pt>
                <c:pt idx="374">
                  <c:v>1687</c:v>
                </c:pt>
                <c:pt idx="375">
                  <c:v>1688</c:v>
                </c:pt>
                <c:pt idx="376">
                  <c:v>1689</c:v>
                </c:pt>
                <c:pt idx="377">
                  <c:v>1690</c:v>
                </c:pt>
                <c:pt idx="378">
                  <c:v>1691</c:v>
                </c:pt>
                <c:pt idx="379">
                  <c:v>1692</c:v>
                </c:pt>
                <c:pt idx="380">
                  <c:v>1693</c:v>
                </c:pt>
                <c:pt idx="381">
                  <c:v>1694</c:v>
                </c:pt>
                <c:pt idx="382">
                  <c:v>1695</c:v>
                </c:pt>
                <c:pt idx="383">
                  <c:v>1696</c:v>
                </c:pt>
                <c:pt idx="384">
                  <c:v>1697</c:v>
                </c:pt>
                <c:pt idx="385">
                  <c:v>1698</c:v>
                </c:pt>
                <c:pt idx="386">
                  <c:v>1699</c:v>
                </c:pt>
                <c:pt idx="387">
                  <c:v>1700</c:v>
                </c:pt>
                <c:pt idx="388">
                  <c:v>1701</c:v>
                </c:pt>
                <c:pt idx="389">
                  <c:v>1702</c:v>
                </c:pt>
                <c:pt idx="390">
                  <c:v>1703</c:v>
                </c:pt>
                <c:pt idx="391">
                  <c:v>1704</c:v>
                </c:pt>
                <c:pt idx="392">
                  <c:v>1705</c:v>
                </c:pt>
                <c:pt idx="393">
                  <c:v>1706</c:v>
                </c:pt>
                <c:pt idx="394">
                  <c:v>1707</c:v>
                </c:pt>
                <c:pt idx="395">
                  <c:v>1708</c:v>
                </c:pt>
                <c:pt idx="396">
                  <c:v>1709</c:v>
                </c:pt>
                <c:pt idx="397">
                  <c:v>1710</c:v>
                </c:pt>
                <c:pt idx="398">
                  <c:v>1711</c:v>
                </c:pt>
                <c:pt idx="399">
                  <c:v>1712</c:v>
                </c:pt>
                <c:pt idx="400">
                  <c:v>1713</c:v>
                </c:pt>
                <c:pt idx="401">
                  <c:v>1714</c:v>
                </c:pt>
                <c:pt idx="402">
                  <c:v>1715</c:v>
                </c:pt>
                <c:pt idx="403">
                  <c:v>1716</c:v>
                </c:pt>
                <c:pt idx="404">
                  <c:v>1717</c:v>
                </c:pt>
                <c:pt idx="405">
                  <c:v>1718</c:v>
                </c:pt>
                <c:pt idx="406">
                  <c:v>1719</c:v>
                </c:pt>
                <c:pt idx="407">
                  <c:v>1720</c:v>
                </c:pt>
                <c:pt idx="408">
                  <c:v>1721</c:v>
                </c:pt>
                <c:pt idx="409">
                  <c:v>1722</c:v>
                </c:pt>
                <c:pt idx="410">
                  <c:v>1723</c:v>
                </c:pt>
                <c:pt idx="411">
                  <c:v>1724</c:v>
                </c:pt>
                <c:pt idx="412">
                  <c:v>1725</c:v>
                </c:pt>
                <c:pt idx="413">
                  <c:v>1726</c:v>
                </c:pt>
                <c:pt idx="414">
                  <c:v>1727</c:v>
                </c:pt>
                <c:pt idx="415">
                  <c:v>1728</c:v>
                </c:pt>
                <c:pt idx="416">
                  <c:v>1729</c:v>
                </c:pt>
                <c:pt idx="417">
                  <c:v>1730</c:v>
                </c:pt>
                <c:pt idx="418">
                  <c:v>1731</c:v>
                </c:pt>
                <c:pt idx="419">
                  <c:v>1732</c:v>
                </c:pt>
                <c:pt idx="420">
                  <c:v>1733</c:v>
                </c:pt>
                <c:pt idx="421">
                  <c:v>1734</c:v>
                </c:pt>
                <c:pt idx="422">
                  <c:v>1735</c:v>
                </c:pt>
                <c:pt idx="423">
                  <c:v>1736</c:v>
                </c:pt>
                <c:pt idx="424">
                  <c:v>1737</c:v>
                </c:pt>
                <c:pt idx="425">
                  <c:v>1738</c:v>
                </c:pt>
                <c:pt idx="426">
                  <c:v>1739</c:v>
                </c:pt>
                <c:pt idx="427">
                  <c:v>1740</c:v>
                </c:pt>
                <c:pt idx="428">
                  <c:v>1741</c:v>
                </c:pt>
                <c:pt idx="429">
                  <c:v>1742</c:v>
                </c:pt>
                <c:pt idx="430">
                  <c:v>1743</c:v>
                </c:pt>
                <c:pt idx="431">
                  <c:v>1744</c:v>
                </c:pt>
                <c:pt idx="432">
                  <c:v>1745</c:v>
                </c:pt>
                <c:pt idx="433">
                  <c:v>1746</c:v>
                </c:pt>
                <c:pt idx="434">
                  <c:v>1747</c:v>
                </c:pt>
                <c:pt idx="435">
                  <c:v>1748</c:v>
                </c:pt>
                <c:pt idx="436">
                  <c:v>1749</c:v>
                </c:pt>
                <c:pt idx="437">
                  <c:v>1750</c:v>
                </c:pt>
                <c:pt idx="438">
                  <c:v>1751</c:v>
                </c:pt>
                <c:pt idx="439">
                  <c:v>1752</c:v>
                </c:pt>
                <c:pt idx="440">
                  <c:v>1753</c:v>
                </c:pt>
                <c:pt idx="441">
                  <c:v>1754</c:v>
                </c:pt>
                <c:pt idx="442">
                  <c:v>1755</c:v>
                </c:pt>
                <c:pt idx="443">
                  <c:v>1756</c:v>
                </c:pt>
                <c:pt idx="444">
                  <c:v>1757</c:v>
                </c:pt>
                <c:pt idx="445">
                  <c:v>1758</c:v>
                </c:pt>
                <c:pt idx="446">
                  <c:v>1759</c:v>
                </c:pt>
                <c:pt idx="447">
                  <c:v>1760</c:v>
                </c:pt>
                <c:pt idx="448">
                  <c:v>1761</c:v>
                </c:pt>
                <c:pt idx="449">
                  <c:v>1762</c:v>
                </c:pt>
                <c:pt idx="450">
                  <c:v>1763</c:v>
                </c:pt>
                <c:pt idx="451">
                  <c:v>1764</c:v>
                </c:pt>
                <c:pt idx="452">
                  <c:v>1765</c:v>
                </c:pt>
                <c:pt idx="453">
                  <c:v>1766</c:v>
                </c:pt>
                <c:pt idx="454">
                  <c:v>1767</c:v>
                </c:pt>
                <c:pt idx="455">
                  <c:v>1768</c:v>
                </c:pt>
                <c:pt idx="456">
                  <c:v>1769</c:v>
                </c:pt>
                <c:pt idx="457">
                  <c:v>1770</c:v>
                </c:pt>
                <c:pt idx="458">
                  <c:v>1771</c:v>
                </c:pt>
                <c:pt idx="459">
                  <c:v>1772</c:v>
                </c:pt>
                <c:pt idx="460">
                  <c:v>1773</c:v>
                </c:pt>
                <c:pt idx="461">
                  <c:v>1774</c:v>
                </c:pt>
                <c:pt idx="462">
                  <c:v>1775</c:v>
                </c:pt>
                <c:pt idx="463">
                  <c:v>1776</c:v>
                </c:pt>
                <c:pt idx="464">
                  <c:v>1777</c:v>
                </c:pt>
                <c:pt idx="465">
                  <c:v>1778</c:v>
                </c:pt>
                <c:pt idx="466">
                  <c:v>1779</c:v>
                </c:pt>
                <c:pt idx="467">
                  <c:v>1780</c:v>
                </c:pt>
                <c:pt idx="468">
                  <c:v>1781</c:v>
                </c:pt>
                <c:pt idx="469">
                  <c:v>1782</c:v>
                </c:pt>
                <c:pt idx="470">
                  <c:v>1783</c:v>
                </c:pt>
                <c:pt idx="471">
                  <c:v>1784</c:v>
                </c:pt>
                <c:pt idx="472">
                  <c:v>1785</c:v>
                </c:pt>
                <c:pt idx="473">
                  <c:v>1786</c:v>
                </c:pt>
                <c:pt idx="474">
                  <c:v>1787</c:v>
                </c:pt>
                <c:pt idx="475">
                  <c:v>1788</c:v>
                </c:pt>
                <c:pt idx="476">
                  <c:v>1789</c:v>
                </c:pt>
                <c:pt idx="477">
                  <c:v>1790</c:v>
                </c:pt>
                <c:pt idx="478">
                  <c:v>1791</c:v>
                </c:pt>
                <c:pt idx="479">
                  <c:v>1792</c:v>
                </c:pt>
                <c:pt idx="480">
                  <c:v>1793</c:v>
                </c:pt>
                <c:pt idx="481">
                  <c:v>1794</c:v>
                </c:pt>
                <c:pt idx="482">
                  <c:v>1795</c:v>
                </c:pt>
                <c:pt idx="483">
                  <c:v>1796</c:v>
                </c:pt>
                <c:pt idx="484">
                  <c:v>1797</c:v>
                </c:pt>
                <c:pt idx="485">
                  <c:v>1798</c:v>
                </c:pt>
                <c:pt idx="486">
                  <c:v>1799</c:v>
                </c:pt>
                <c:pt idx="487">
                  <c:v>1800</c:v>
                </c:pt>
                <c:pt idx="488">
                  <c:v>1801</c:v>
                </c:pt>
                <c:pt idx="489">
                  <c:v>1802</c:v>
                </c:pt>
                <c:pt idx="490">
                  <c:v>1803</c:v>
                </c:pt>
                <c:pt idx="491">
                  <c:v>1804</c:v>
                </c:pt>
                <c:pt idx="492">
                  <c:v>1805</c:v>
                </c:pt>
                <c:pt idx="493">
                  <c:v>1806</c:v>
                </c:pt>
                <c:pt idx="494">
                  <c:v>1807</c:v>
                </c:pt>
                <c:pt idx="495">
                  <c:v>1808</c:v>
                </c:pt>
                <c:pt idx="496">
                  <c:v>1809</c:v>
                </c:pt>
                <c:pt idx="497">
                  <c:v>1810</c:v>
                </c:pt>
                <c:pt idx="498">
                  <c:v>1811</c:v>
                </c:pt>
                <c:pt idx="499">
                  <c:v>1812</c:v>
                </c:pt>
                <c:pt idx="500">
                  <c:v>1813</c:v>
                </c:pt>
                <c:pt idx="501">
                  <c:v>1814</c:v>
                </c:pt>
                <c:pt idx="502">
                  <c:v>1815</c:v>
                </c:pt>
                <c:pt idx="503">
                  <c:v>1816</c:v>
                </c:pt>
                <c:pt idx="504">
                  <c:v>1817</c:v>
                </c:pt>
                <c:pt idx="505">
                  <c:v>1818</c:v>
                </c:pt>
                <c:pt idx="506">
                  <c:v>1819</c:v>
                </c:pt>
                <c:pt idx="507">
                  <c:v>1820</c:v>
                </c:pt>
                <c:pt idx="508">
                  <c:v>1821</c:v>
                </c:pt>
                <c:pt idx="509">
                  <c:v>1822</c:v>
                </c:pt>
                <c:pt idx="510">
                  <c:v>1823</c:v>
                </c:pt>
                <c:pt idx="511">
                  <c:v>1824</c:v>
                </c:pt>
                <c:pt idx="512">
                  <c:v>1825</c:v>
                </c:pt>
                <c:pt idx="513">
                  <c:v>1826</c:v>
                </c:pt>
                <c:pt idx="514">
                  <c:v>1827</c:v>
                </c:pt>
                <c:pt idx="515">
                  <c:v>1828</c:v>
                </c:pt>
                <c:pt idx="516">
                  <c:v>1829</c:v>
                </c:pt>
                <c:pt idx="517">
                  <c:v>1830</c:v>
                </c:pt>
                <c:pt idx="518">
                  <c:v>1831</c:v>
                </c:pt>
                <c:pt idx="519">
                  <c:v>1832</c:v>
                </c:pt>
                <c:pt idx="520">
                  <c:v>1833</c:v>
                </c:pt>
                <c:pt idx="521">
                  <c:v>1834</c:v>
                </c:pt>
                <c:pt idx="522">
                  <c:v>1835</c:v>
                </c:pt>
                <c:pt idx="523">
                  <c:v>1836</c:v>
                </c:pt>
                <c:pt idx="524">
                  <c:v>1837</c:v>
                </c:pt>
                <c:pt idx="525">
                  <c:v>1838</c:v>
                </c:pt>
                <c:pt idx="526">
                  <c:v>1839</c:v>
                </c:pt>
                <c:pt idx="527">
                  <c:v>1840</c:v>
                </c:pt>
                <c:pt idx="528">
                  <c:v>1841</c:v>
                </c:pt>
                <c:pt idx="529">
                  <c:v>1842</c:v>
                </c:pt>
                <c:pt idx="530">
                  <c:v>1843</c:v>
                </c:pt>
                <c:pt idx="531">
                  <c:v>1844</c:v>
                </c:pt>
                <c:pt idx="532">
                  <c:v>1845</c:v>
                </c:pt>
                <c:pt idx="533">
                  <c:v>1846</c:v>
                </c:pt>
                <c:pt idx="534">
                  <c:v>1847</c:v>
                </c:pt>
                <c:pt idx="535">
                  <c:v>1848</c:v>
                </c:pt>
                <c:pt idx="536">
                  <c:v>1849</c:v>
                </c:pt>
                <c:pt idx="537">
                  <c:v>1850</c:v>
                </c:pt>
                <c:pt idx="538">
                  <c:v>1851</c:v>
                </c:pt>
                <c:pt idx="539">
                  <c:v>1852</c:v>
                </c:pt>
                <c:pt idx="540">
                  <c:v>1853</c:v>
                </c:pt>
                <c:pt idx="541">
                  <c:v>1854</c:v>
                </c:pt>
                <c:pt idx="542">
                  <c:v>1855</c:v>
                </c:pt>
                <c:pt idx="543">
                  <c:v>1856</c:v>
                </c:pt>
                <c:pt idx="544">
                  <c:v>1857</c:v>
                </c:pt>
                <c:pt idx="545">
                  <c:v>1858</c:v>
                </c:pt>
                <c:pt idx="546">
                  <c:v>1859</c:v>
                </c:pt>
                <c:pt idx="547">
                  <c:v>1860</c:v>
                </c:pt>
                <c:pt idx="548">
                  <c:v>1861</c:v>
                </c:pt>
                <c:pt idx="549">
                  <c:v>1862</c:v>
                </c:pt>
                <c:pt idx="550">
                  <c:v>1863</c:v>
                </c:pt>
                <c:pt idx="551">
                  <c:v>1864</c:v>
                </c:pt>
                <c:pt idx="552">
                  <c:v>1865</c:v>
                </c:pt>
                <c:pt idx="553">
                  <c:v>1866</c:v>
                </c:pt>
                <c:pt idx="554">
                  <c:v>1867</c:v>
                </c:pt>
                <c:pt idx="555">
                  <c:v>1868</c:v>
                </c:pt>
                <c:pt idx="556">
                  <c:v>1869</c:v>
                </c:pt>
                <c:pt idx="557">
                  <c:v>1870</c:v>
                </c:pt>
                <c:pt idx="558">
                  <c:v>1871</c:v>
                </c:pt>
                <c:pt idx="559">
                  <c:v>1872</c:v>
                </c:pt>
                <c:pt idx="560">
                  <c:v>1873</c:v>
                </c:pt>
                <c:pt idx="561">
                  <c:v>1874</c:v>
                </c:pt>
                <c:pt idx="562">
                  <c:v>1875</c:v>
                </c:pt>
                <c:pt idx="563">
                  <c:v>1876</c:v>
                </c:pt>
                <c:pt idx="564">
                  <c:v>1877</c:v>
                </c:pt>
                <c:pt idx="565">
                  <c:v>1878</c:v>
                </c:pt>
                <c:pt idx="566">
                  <c:v>1879</c:v>
                </c:pt>
                <c:pt idx="567">
                  <c:v>1880</c:v>
                </c:pt>
                <c:pt idx="568">
                  <c:v>1881</c:v>
                </c:pt>
                <c:pt idx="569">
                  <c:v>1882</c:v>
                </c:pt>
                <c:pt idx="570">
                  <c:v>1883</c:v>
                </c:pt>
                <c:pt idx="571">
                  <c:v>1884</c:v>
                </c:pt>
                <c:pt idx="572">
                  <c:v>1885</c:v>
                </c:pt>
                <c:pt idx="573">
                  <c:v>1886</c:v>
                </c:pt>
                <c:pt idx="574">
                  <c:v>1887</c:v>
                </c:pt>
                <c:pt idx="575">
                  <c:v>1888</c:v>
                </c:pt>
                <c:pt idx="576">
                  <c:v>1889</c:v>
                </c:pt>
                <c:pt idx="577">
                  <c:v>1890</c:v>
                </c:pt>
                <c:pt idx="578">
                  <c:v>1891</c:v>
                </c:pt>
                <c:pt idx="579">
                  <c:v>1892</c:v>
                </c:pt>
                <c:pt idx="580">
                  <c:v>1893</c:v>
                </c:pt>
                <c:pt idx="581">
                  <c:v>1894</c:v>
                </c:pt>
                <c:pt idx="582">
                  <c:v>1895</c:v>
                </c:pt>
                <c:pt idx="583">
                  <c:v>1896</c:v>
                </c:pt>
                <c:pt idx="584">
                  <c:v>1897</c:v>
                </c:pt>
                <c:pt idx="585">
                  <c:v>1898</c:v>
                </c:pt>
                <c:pt idx="586">
                  <c:v>1899</c:v>
                </c:pt>
                <c:pt idx="587">
                  <c:v>1900</c:v>
                </c:pt>
                <c:pt idx="588">
                  <c:v>1901</c:v>
                </c:pt>
                <c:pt idx="589">
                  <c:v>1902</c:v>
                </c:pt>
                <c:pt idx="590">
                  <c:v>1903</c:v>
                </c:pt>
                <c:pt idx="591">
                  <c:v>1904</c:v>
                </c:pt>
                <c:pt idx="592">
                  <c:v>1905</c:v>
                </c:pt>
                <c:pt idx="593">
                  <c:v>1906</c:v>
                </c:pt>
                <c:pt idx="594">
                  <c:v>1907</c:v>
                </c:pt>
                <c:pt idx="595">
                  <c:v>1908</c:v>
                </c:pt>
                <c:pt idx="596">
                  <c:v>1909</c:v>
                </c:pt>
                <c:pt idx="597">
                  <c:v>1910</c:v>
                </c:pt>
                <c:pt idx="598">
                  <c:v>1911</c:v>
                </c:pt>
                <c:pt idx="599">
                  <c:v>1912</c:v>
                </c:pt>
                <c:pt idx="600">
                  <c:v>1913</c:v>
                </c:pt>
                <c:pt idx="601">
                  <c:v>1914</c:v>
                </c:pt>
                <c:pt idx="602">
                  <c:v>1915</c:v>
                </c:pt>
                <c:pt idx="603">
                  <c:v>1916</c:v>
                </c:pt>
                <c:pt idx="604">
                  <c:v>1917</c:v>
                </c:pt>
                <c:pt idx="605">
                  <c:v>1918</c:v>
                </c:pt>
                <c:pt idx="606">
                  <c:v>1919</c:v>
                </c:pt>
                <c:pt idx="607">
                  <c:v>1920</c:v>
                </c:pt>
                <c:pt idx="608">
                  <c:v>1921</c:v>
                </c:pt>
                <c:pt idx="609">
                  <c:v>1922</c:v>
                </c:pt>
                <c:pt idx="610">
                  <c:v>1923</c:v>
                </c:pt>
                <c:pt idx="611">
                  <c:v>1924</c:v>
                </c:pt>
                <c:pt idx="612">
                  <c:v>1925</c:v>
                </c:pt>
                <c:pt idx="613">
                  <c:v>1926</c:v>
                </c:pt>
                <c:pt idx="614">
                  <c:v>1927</c:v>
                </c:pt>
                <c:pt idx="615">
                  <c:v>1928</c:v>
                </c:pt>
                <c:pt idx="616">
                  <c:v>1929</c:v>
                </c:pt>
                <c:pt idx="617">
                  <c:v>1930</c:v>
                </c:pt>
                <c:pt idx="618">
                  <c:v>1931</c:v>
                </c:pt>
                <c:pt idx="619">
                  <c:v>1932</c:v>
                </c:pt>
                <c:pt idx="620">
                  <c:v>1933</c:v>
                </c:pt>
                <c:pt idx="621">
                  <c:v>1934</c:v>
                </c:pt>
                <c:pt idx="622">
                  <c:v>1935</c:v>
                </c:pt>
                <c:pt idx="623">
                  <c:v>1936</c:v>
                </c:pt>
                <c:pt idx="624">
                  <c:v>1937</c:v>
                </c:pt>
                <c:pt idx="625">
                  <c:v>1938</c:v>
                </c:pt>
                <c:pt idx="626">
                  <c:v>1939</c:v>
                </c:pt>
                <c:pt idx="627">
                  <c:v>1940</c:v>
                </c:pt>
                <c:pt idx="628">
                  <c:v>1941</c:v>
                </c:pt>
                <c:pt idx="629">
                  <c:v>1942</c:v>
                </c:pt>
                <c:pt idx="630">
                  <c:v>1943</c:v>
                </c:pt>
                <c:pt idx="631">
                  <c:v>1944</c:v>
                </c:pt>
                <c:pt idx="632">
                  <c:v>1945</c:v>
                </c:pt>
                <c:pt idx="633">
                  <c:v>1946</c:v>
                </c:pt>
                <c:pt idx="634">
                  <c:v>1947</c:v>
                </c:pt>
                <c:pt idx="635">
                  <c:v>1948</c:v>
                </c:pt>
                <c:pt idx="636">
                  <c:v>1949</c:v>
                </c:pt>
                <c:pt idx="637">
                  <c:v>1950</c:v>
                </c:pt>
                <c:pt idx="638">
                  <c:v>1951</c:v>
                </c:pt>
                <c:pt idx="639">
                  <c:v>1952</c:v>
                </c:pt>
                <c:pt idx="640">
                  <c:v>1953</c:v>
                </c:pt>
                <c:pt idx="641">
                  <c:v>1954</c:v>
                </c:pt>
                <c:pt idx="642">
                  <c:v>1955</c:v>
                </c:pt>
                <c:pt idx="643">
                  <c:v>1956</c:v>
                </c:pt>
                <c:pt idx="644">
                  <c:v>1957</c:v>
                </c:pt>
                <c:pt idx="645">
                  <c:v>1958</c:v>
                </c:pt>
                <c:pt idx="646">
                  <c:v>1959</c:v>
                </c:pt>
                <c:pt idx="647">
                  <c:v>1960</c:v>
                </c:pt>
                <c:pt idx="648">
                  <c:v>1961</c:v>
                </c:pt>
                <c:pt idx="649">
                  <c:v>1962</c:v>
                </c:pt>
                <c:pt idx="650">
                  <c:v>1963</c:v>
                </c:pt>
                <c:pt idx="651">
                  <c:v>1964</c:v>
                </c:pt>
                <c:pt idx="652">
                  <c:v>1965</c:v>
                </c:pt>
                <c:pt idx="653">
                  <c:v>1966</c:v>
                </c:pt>
                <c:pt idx="654">
                  <c:v>1967</c:v>
                </c:pt>
                <c:pt idx="655">
                  <c:v>1968</c:v>
                </c:pt>
                <c:pt idx="656">
                  <c:v>1969</c:v>
                </c:pt>
                <c:pt idx="657">
                  <c:v>1970</c:v>
                </c:pt>
                <c:pt idx="658">
                  <c:v>1971</c:v>
                </c:pt>
                <c:pt idx="659">
                  <c:v>1972</c:v>
                </c:pt>
                <c:pt idx="660">
                  <c:v>1973</c:v>
                </c:pt>
                <c:pt idx="661">
                  <c:v>1974</c:v>
                </c:pt>
                <c:pt idx="662">
                  <c:v>1975</c:v>
                </c:pt>
                <c:pt idx="663">
                  <c:v>1976</c:v>
                </c:pt>
                <c:pt idx="664">
                  <c:v>1977</c:v>
                </c:pt>
                <c:pt idx="665">
                  <c:v>1978</c:v>
                </c:pt>
                <c:pt idx="666">
                  <c:v>1979</c:v>
                </c:pt>
                <c:pt idx="667">
                  <c:v>1980</c:v>
                </c:pt>
                <c:pt idx="668">
                  <c:v>1981</c:v>
                </c:pt>
                <c:pt idx="669">
                  <c:v>1982</c:v>
                </c:pt>
                <c:pt idx="670">
                  <c:v>1983</c:v>
                </c:pt>
                <c:pt idx="671">
                  <c:v>1984</c:v>
                </c:pt>
                <c:pt idx="672">
                  <c:v>1985</c:v>
                </c:pt>
                <c:pt idx="673">
                  <c:v>1986</c:v>
                </c:pt>
                <c:pt idx="674">
                  <c:v>1987</c:v>
                </c:pt>
                <c:pt idx="675">
                  <c:v>1988</c:v>
                </c:pt>
                <c:pt idx="676">
                  <c:v>1989</c:v>
                </c:pt>
                <c:pt idx="677">
                  <c:v>1990</c:v>
                </c:pt>
                <c:pt idx="678">
                  <c:v>1991</c:v>
                </c:pt>
                <c:pt idx="679">
                  <c:v>1992</c:v>
                </c:pt>
                <c:pt idx="680">
                  <c:v>1993</c:v>
                </c:pt>
                <c:pt idx="681">
                  <c:v>1994</c:v>
                </c:pt>
                <c:pt idx="682">
                  <c:v>1995</c:v>
                </c:pt>
                <c:pt idx="683">
                  <c:v>1996</c:v>
                </c:pt>
                <c:pt idx="684">
                  <c:v>1997</c:v>
                </c:pt>
                <c:pt idx="685">
                  <c:v>1998</c:v>
                </c:pt>
                <c:pt idx="686">
                  <c:v>1999</c:v>
                </c:pt>
                <c:pt idx="687">
                  <c:v>2000</c:v>
                </c:pt>
                <c:pt idx="688">
                  <c:v>2001</c:v>
                </c:pt>
                <c:pt idx="689">
                  <c:v>2002</c:v>
                </c:pt>
                <c:pt idx="690">
                  <c:v>2003</c:v>
                </c:pt>
                <c:pt idx="691">
                  <c:v>2004</c:v>
                </c:pt>
                <c:pt idx="692">
                  <c:v>2005</c:v>
                </c:pt>
                <c:pt idx="693">
                  <c:v>2006</c:v>
                </c:pt>
                <c:pt idx="694">
                  <c:v>2007</c:v>
                </c:pt>
                <c:pt idx="695">
                  <c:v>2008</c:v>
                </c:pt>
                <c:pt idx="696">
                  <c:v>2009</c:v>
                </c:pt>
                <c:pt idx="697">
                  <c:v>2010</c:v>
                </c:pt>
                <c:pt idx="698">
                  <c:v>2011</c:v>
                </c:pt>
                <c:pt idx="699">
                  <c:v>2012</c:v>
                </c:pt>
                <c:pt idx="700">
                  <c:v>2013</c:v>
                </c:pt>
                <c:pt idx="701">
                  <c:v>2014</c:v>
                </c:pt>
                <c:pt idx="702">
                  <c:v>2015</c:v>
                </c:pt>
                <c:pt idx="703">
                  <c:v>2016</c:v>
                </c:pt>
                <c:pt idx="704">
                  <c:v>2017</c:v>
                </c:pt>
                <c:pt idx="705">
                  <c:v>2018</c:v>
                </c:pt>
              </c:numCache>
            </c:numRef>
          </c:cat>
          <c:val>
            <c:numRef>
              <c:f>'VII. Neg. rates freq., 1313- '!$L$9:$L$714</c:f>
              <c:numCache>
                <c:formatCode>0.00%</c:formatCode>
                <c:ptCount val="706"/>
                <c:pt idx="0">
                  <c:v>2.9065408194769108E-2</c:v>
                </c:pt>
                <c:pt idx="1">
                  <c:v>0.14285714285714285</c:v>
                </c:pt>
                <c:pt idx="2">
                  <c:v>0.14285714285714285</c:v>
                </c:pt>
                <c:pt idx="3">
                  <c:v>0.14285714285714285</c:v>
                </c:pt>
                <c:pt idx="4">
                  <c:v>0.14285714285714285</c:v>
                </c:pt>
                <c:pt idx="5">
                  <c:v>0.14285714285714285</c:v>
                </c:pt>
                <c:pt idx="6">
                  <c:v>0.2857142857142857</c:v>
                </c:pt>
                <c:pt idx="7">
                  <c:v>0.37044061218189039</c:v>
                </c:pt>
                <c:pt idx="8">
                  <c:v>0.25664887751951665</c:v>
                </c:pt>
                <c:pt idx="9">
                  <c:v>0.25664887751951665</c:v>
                </c:pt>
                <c:pt idx="10">
                  <c:v>0.25664887751951665</c:v>
                </c:pt>
                <c:pt idx="11">
                  <c:v>0.32897997132421292</c:v>
                </c:pt>
                <c:pt idx="12">
                  <c:v>0.40127740339837537</c:v>
                </c:pt>
                <c:pt idx="13">
                  <c:v>0.33068406220154539</c:v>
                </c:pt>
                <c:pt idx="14">
                  <c:v>0.21689232753917162</c:v>
                </c:pt>
                <c:pt idx="15">
                  <c:v>0.21689232753917162</c:v>
                </c:pt>
                <c:pt idx="16">
                  <c:v>0.21689232753917162</c:v>
                </c:pt>
                <c:pt idx="17">
                  <c:v>0.28902191983850262</c:v>
                </c:pt>
                <c:pt idx="18">
                  <c:v>0.21669082603380629</c:v>
                </c:pt>
                <c:pt idx="19">
                  <c:v>0.14439339395964387</c:v>
                </c:pt>
                <c:pt idx="20">
                  <c:v>7.2129592299330997E-2</c:v>
                </c:pt>
                <c:pt idx="21">
                  <c:v>7.2129592299330997E-2</c:v>
                </c:pt>
                <c:pt idx="22">
                  <c:v>7.2129592299330997E-2</c:v>
                </c:pt>
                <c:pt idx="23">
                  <c:v>0.12468490865005891</c:v>
                </c:pt>
                <c:pt idx="24">
                  <c:v>7.0919429651954177E-2</c:v>
                </c:pt>
                <c:pt idx="25">
                  <c:v>7.0919429651954177E-2</c:v>
                </c:pt>
                <c:pt idx="26">
                  <c:v>7.0919429651954177E-2</c:v>
                </c:pt>
                <c:pt idx="27">
                  <c:v>7.0919429651954177E-2</c:v>
                </c:pt>
                <c:pt idx="28">
                  <c:v>7.0919429651954177E-2</c:v>
                </c:pt>
                <c:pt idx="29">
                  <c:v>7.0919429651954177E-2</c:v>
                </c:pt>
                <c:pt idx="30">
                  <c:v>1.8364113301226264E-2</c:v>
                </c:pt>
                <c:pt idx="31">
                  <c:v>7.1663759956866732E-2</c:v>
                </c:pt>
                <c:pt idx="32">
                  <c:v>7.1663759956866732E-2</c:v>
                </c:pt>
                <c:pt idx="33">
                  <c:v>0.14326146316239369</c:v>
                </c:pt>
                <c:pt idx="34">
                  <c:v>0.21482618363754222</c:v>
                </c:pt>
                <c:pt idx="35">
                  <c:v>0.28635795175645956</c:v>
                </c:pt>
                <c:pt idx="36">
                  <c:v>0.28635795175645956</c:v>
                </c:pt>
                <c:pt idx="37">
                  <c:v>0.35782390611767972</c:v>
                </c:pt>
                <c:pt idx="38">
                  <c:v>0.28616014616081298</c:v>
                </c:pt>
                <c:pt idx="39">
                  <c:v>0.28616014616081298</c:v>
                </c:pt>
                <c:pt idx="40">
                  <c:v>0.21456244295528601</c:v>
                </c:pt>
                <c:pt idx="41">
                  <c:v>0.14299772248013753</c:v>
                </c:pt>
                <c:pt idx="42">
                  <c:v>7.1465954361220163E-2</c:v>
                </c:pt>
                <c:pt idx="43">
                  <c:v>7.1465954361220163E-2</c:v>
                </c:pt>
                <c:pt idx="44">
                  <c:v>0</c:v>
                </c:pt>
                <c:pt idx="45">
                  <c:v>0</c:v>
                </c:pt>
                <c:pt idx="46">
                  <c:v>0</c:v>
                </c:pt>
                <c:pt idx="47">
                  <c:v>0</c:v>
                </c:pt>
                <c:pt idx="48">
                  <c:v>0</c:v>
                </c:pt>
                <c:pt idx="49">
                  <c:v>0</c:v>
                </c:pt>
                <c:pt idx="50">
                  <c:v>0</c:v>
                </c:pt>
                <c:pt idx="51">
                  <c:v>7.1008627316070799E-2</c:v>
                </c:pt>
                <c:pt idx="52">
                  <c:v>0.14198481228225757</c:v>
                </c:pt>
                <c:pt idx="53">
                  <c:v>0.14198481228225757</c:v>
                </c:pt>
                <c:pt idx="54">
                  <c:v>0.2310088391640937</c:v>
                </c:pt>
                <c:pt idx="55">
                  <c:v>0.2310088391640937</c:v>
                </c:pt>
                <c:pt idx="56">
                  <c:v>0.2310088391640937</c:v>
                </c:pt>
                <c:pt idx="57">
                  <c:v>0.2310088391640937</c:v>
                </c:pt>
                <c:pt idx="58">
                  <c:v>0.23078236354661286</c:v>
                </c:pt>
                <c:pt idx="59">
                  <c:v>0.23428641696001493</c:v>
                </c:pt>
                <c:pt idx="60">
                  <c:v>0.23428641696001493</c:v>
                </c:pt>
                <c:pt idx="61">
                  <c:v>0.14526239007817879</c:v>
                </c:pt>
                <c:pt idx="62">
                  <c:v>0.14526239007817879</c:v>
                </c:pt>
                <c:pt idx="63">
                  <c:v>0.14526239007817879</c:v>
                </c:pt>
                <c:pt idx="64">
                  <c:v>0.14526239007817879</c:v>
                </c:pt>
                <c:pt idx="65">
                  <c:v>0.14877369487157871</c:v>
                </c:pt>
                <c:pt idx="66">
                  <c:v>7.4293456491989845E-2</c:v>
                </c:pt>
                <c:pt idx="67">
                  <c:v>0.14852486036422433</c:v>
                </c:pt>
                <c:pt idx="68">
                  <c:v>0.14852486036422433</c:v>
                </c:pt>
                <c:pt idx="69">
                  <c:v>0.14852486036422433</c:v>
                </c:pt>
                <c:pt idx="70">
                  <c:v>0.14852486036422433</c:v>
                </c:pt>
                <c:pt idx="71">
                  <c:v>0.14852486036422433</c:v>
                </c:pt>
                <c:pt idx="72">
                  <c:v>0.12365379316378231</c:v>
                </c:pt>
                <c:pt idx="73">
                  <c:v>0.17306244460991804</c:v>
                </c:pt>
                <c:pt idx="74">
                  <c:v>9.8831040737683576E-2</c:v>
                </c:pt>
                <c:pt idx="75">
                  <c:v>9.8831040737683576E-2</c:v>
                </c:pt>
                <c:pt idx="76">
                  <c:v>9.8831040737683576E-2</c:v>
                </c:pt>
                <c:pt idx="77">
                  <c:v>9.8831040737683576E-2</c:v>
                </c:pt>
                <c:pt idx="78">
                  <c:v>9.8831040737683576E-2</c:v>
                </c:pt>
                <c:pt idx="79">
                  <c:v>9.8735035937404403E-2</c:v>
                </c:pt>
                <c:pt idx="80">
                  <c:v>4.9326384491268659E-2</c:v>
                </c:pt>
                <c:pt idx="81">
                  <c:v>9.8625407509172508E-2</c:v>
                </c:pt>
                <c:pt idx="82">
                  <c:v>9.8625407509172508E-2</c:v>
                </c:pt>
                <c:pt idx="83">
                  <c:v>9.8625407509172508E-2</c:v>
                </c:pt>
                <c:pt idx="84">
                  <c:v>9.8625407509172508E-2</c:v>
                </c:pt>
                <c:pt idx="85">
                  <c:v>0.14683553043527242</c:v>
                </c:pt>
                <c:pt idx="86">
                  <c:v>9.7509145944003769E-2</c:v>
                </c:pt>
                <c:pt idx="87">
                  <c:v>9.7509145944003769E-2</c:v>
                </c:pt>
                <c:pt idx="88">
                  <c:v>4.821012292609992E-2</c:v>
                </c:pt>
                <c:pt idx="89">
                  <c:v>9.6367999322972034E-2</c:v>
                </c:pt>
                <c:pt idx="90">
                  <c:v>9.6367999322972034E-2</c:v>
                </c:pt>
                <c:pt idx="91">
                  <c:v>9.6367999322972034E-2</c:v>
                </c:pt>
                <c:pt idx="92">
                  <c:v>9.6276642151381028E-2</c:v>
                </c:pt>
                <c:pt idx="93">
                  <c:v>9.6276642151381028E-2</c:v>
                </c:pt>
                <c:pt idx="94">
                  <c:v>9.6276642151381028E-2</c:v>
                </c:pt>
                <c:pt idx="95">
                  <c:v>0.14435636073813127</c:v>
                </c:pt>
                <c:pt idx="96">
                  <c:v>9.6198484341259147E-2</c:v>
                </c:pt>
                <c:pt idx="97">
                  <c:v>9.6198484341259147E-2</c:v>
                </c:pt>
                <c:pt idx="98">
                  <c:v>0.14423921908045642</c:v>
                </c:pt>
                <c:pt idx="99">
                  <c:v>0.14414820749383647</c:v>
                </c:pt>
                <c:pt idx="100">
                  <c:v>0.19216298810320401</c:v>
                </c:pt>
                <c:pt idx="101">
                  <c:v>0.19216298810320401</c:v>
                </c:pt>
                <c:pt idx="102">
                  <c:v>0.14408326951645378</c:v>
                </c:pt>
                <c:pt idx="103">
                  <c:v>0.1858859309222442</c:v>
                </c:pt>
                <c:pt idx="104">
                  <c:v>0.22767167777691286</c:v>
                </c:pt>
                <c:pt idx="105">
                  <c:v>0.19804646375227167</c:v>
                </c:pt>
                <c:pt idx="106">
                  <c:v>0.15001870958438271</c:v>
                </c:pt>
                <c:pt idx="107">
                  <c:v>0.14373901420607152</c:v>
                </c:pt>
                <c:pt idx="108">
                  <c:v>0.14373901420607152</c:v>
                </c:pt>
                <c:pt idx="109">
                  <c:v>0.185440393213891</c:v>
                </c:pt>
                <c:pt idx="110">
                  <c:v>0.14363773180810058</c:v>
                </c:pt>
                <c:pt idx="111">
                  <c:v>0.10185198495343191</c:v>
                </c:pt>
                <c:pt idx="112">
                  <c:v>8.3436464238875879E-2</c:v>
                </c:pt>
                <c:pt idx="113">
                  <c:v>8.3436464238875879E-2</c:v>
                </c:pt>
                <c:pt idx="114">
                  <c:v>0.10191276280553134</c:v>
                </c:pt>
                <c:pt idx="115">
                  <c:v>0.14354257822725322</c:v>
                </c:pt>
                <c:pt idx="116">
                  <c:v>0.19163718741465555</c:v>
                </c:pt>
                <c:pt idx="117">
                  <c:v>0.22118888571909226</c:v>
                </c:pt>
                <c:pt idx="118">
                  <c:v>0.22118888571909226</c:v>
                </c:pt>
                <c:pt idx="119">
                  <c:v>0.28147002231380652</c:v>
                </c:pt>
                <c:pt idx="120">
                  <c:v>0.32306470821380923</c:v>
                </c:pt>
                <c:pt idx="121">
                  <c:v>0.33498200499820691</c:v>
                </c:pt>
                <c:pt idx="122">
                  <c:v>0.34411663378320145</c:v>
                </c:pt>
                <c:pt idx="123">
                  <c:v>0.29664665543118812</c:v>
                </c:pt>
                <c:pt idx="124">
                  <c:v>0.26709495712675135</c:v>
                </c:pt>
                <c:pt idx="125">
                  <c:v>0.26709495712675135</c:v>
                </c:pt>
                <c:pt idx="126">
                  <c:v>0.25399016054586421</c:v>
                </c:pt>
                <c:pt idx="127">
                  <c:v>0.21239547464586153</c:v>
                </c:pt>
                <c:pt idx="128">
                  <c:v>0.18256003119683975</c:v>
                </c:pt>
                <c:pt idx="129">
                  <c:v>0.13443583349093721</c:v>
                </c:pt>
                <c:pt idx="130">
                  <c:v>9.2109823647728781E-2</c:v>
                </c:pt>
                <c:pt idx="131">
                  <c:v>0.13438342150406796</c:v>
                </c:pt>
                <c:pt idx="132">
                  <c:v>0.13438342150406796</c:v>
                </c:pt>
                <c:pt idx="133">
                  <c:v>0.10436716207738993</c:v>
                </c:pt>
                <c:pt idx="134">
                  <c:v>0.10436716207738993</c:v>
                </c:pt>
                <c:pt idx="135">
                  <c:v>6.2073924944302042E-2</c:v>
                </c:pt>
                <c:pt idx="136">
                  <c:v>5.9433678443488187E-2</c:v>
                </c:pt>
                <c:pt idx="137">
                  <c:v>5.9433678443488187E-2</c:v>
                </c:pt>
                <c:pt idx="138">
                  <c:v>1.9796652996299458E-2</c:v>
                </c:pt>
                <c:pt idx="139">
                  <c:v>2.2432817804150351E-2</c:v>
                </c:pt>
                <c:pt idx="140">
                  <c:v>4.7487526527127275E-2</c:v>
                </c:pt>
                <c:pt idx="141">
                  <c:v>4.7487526527127275E-2</c:v>
                </c:pt>
                <c:pt idx="142">
                  <c:v>4.7487526527127275E-2</c:v>
                </c:pt>
                <c:pt idx="143">
                  <c:v>4.7487526527127275E-2</c:v>
                </c:pt>
                <c:pt idx="144">
                  <c:v>4.7487526527127275E-2</c:v>
                </c:pt>
                <c:pt idx="145">
                  <c:v>4.4850954117976828E-2</c:v>
                </c:pt>
                <c:pt idx="146">
                  <c:v>4.2214789310125934E-2</c:v>
                </c:pt>
                <c:pt idx="147">
                  <c:v>4.216916232884891E-2</c:v>
                </c:pt>
                <c:pt idx="148">
                  <c:v>8.433181456769745E-2</c:v>
                </c:pt>
                <c:pt idx="149">
                  <c:v>8.6963910283303761E-2</c:v>
                </c:pt>
                <c:pt idx="150">
                  <c:v>8.6963910283303761E-2</c:v>
                </c:pt>
                <c:pt idx="151">
                  <c:v>0.10710440539192079</c:v>
                </c:pt>
                <c:pt idx="152">
                  <c:v>0.10973528282827451</c:v>
                </c:pt>
                <c:pt idx="153">
                  <c:v>0.10973528282827451</c:v>
                </c:pt>
                <c:pt idx="154">
                  <c:v>6.7566120499425592E-2</c:v>
                </c:pt>
                <c:pt idx="155">
                  <c:v>2.5403468260577069E-2</c:v>
                </c:pt>
                <c:pt idx="156">
                  <c:v>2.2771372544970751E-2</c:v>
                </c:pt>
                <c:pt idx="157">
                  <c:v>8.5129531926207605E-2</c:v>
                </c:pt>
                <c:pt idx="158">
                  <c:v>0.12735960450401146</c:v>
                </c:pt>
                <c:pt idx="159">
                  <c:v>0.12472872706765774</c:v>
                </c:pt>
                <c:pt idx="160">
                  <c:v>0.12472872706765774</c:v>
                </c:pt>
                <c:pt idx="161">
                  <c:v>0.1273559564235138</c:v>
                </c:pt>
                <c:pt idx="162">
                  <c:v>0.14770439752136838</c:v>
                </c:pt>
                <c:pt idx="163">
                  <c:v>0.14770439752136838</c:v>
                </c:pt>
                <c:pt idx="164">
                  <c:v>8.5346238140131536E-2</c:v>
                </c:pt>
                <c:pt idx="165">
                  <c:v>6.5653175720245024E-2</c:v>
                </c:pt>
                <c:pt idx="166">
                  <c:v>0.19551026916404987</c:v>
                </c:pt>
                <c:pt idx="167">
                  <c:v>0.23754961048732223</c:v>
                </c:pt>
                <c:pt idx="168">
                  <c:v>0.27695525238358715</c:v>
                </c:pt>
                <c:pt idx="169">
                  <c:v>0.25660681128573259</c:v>
                </c:pt>
                <c:pt idx="170">
                  <c:v>0.25923040266423192</c:v>
                </c:pt>
                <c:pt idx="171">
                  <c:v>0.30124387564671146</c:v>
                </c:pt>
                <c:pt idx="172">
                  <c:v>0.26118915468707465</c:v>
                </c:pt>
                <c:pt idx="173">
                  <c:v>0.16126667759796892</c:v>
                </c:pt>
                <c:pt idx="174">
                  <c:v>0.14915734978816769</c:v>
                </c:pt>
                <c:pt idx="175">
                  <c:v>0.13704989062356696</c:v>
                </c:pt>
                <c:pt idx="176">
                  <c:v>0.13704989062356696</c:v>
                </c:pt>
                <c:pt idx="177">
                  <c:v>0.1344262992450676</c:v>
                </c:pt>
                <c:pt idx="178">
                  <c:v>0.13438110617037388</c:v>
                </c:pt>
                <c:pt idx="179">
                  <c:v>0.17372015355338191</c:v>
                </c:pt>
                <c:pt idx="180">
                  <c:v>0.18574092265187717</c:v>
                </c:pt>
                <c:pt idx="181">
                  <c:v>0.24062778127254239</c:v>
                </c:pt>
                <c:pt idx="182">
                  <c:v>0.21332112557063571</c:v>
                </c:pt>
                <c:pt idx="183">
                  <c:v>0.21332112557063571</c:v>
                </c:pt>
                <c:pt idx="184">
                  <c:v>0.24642257548713556</c:v>
                </c:pt>
                <c:pt idx="185">
                  <c:v>0.32028412585587113</c:v>
                </c:pt>
                <c:pt idx="186">
                  <c:v>0.29491754681562465</c:v>
                </c:pt>
                <c:pt idx="187">
                  <c:v>0.3118439750543352</c:v>
                </c:pt>
                <c:pt idx="188">
                  <c:v>0.26996290884933211</c:v>
                </c:pt>
                <c:pt idx="189">
                  <c:v>0.30942033291234639</c:v>
                </c:pt>
                <c:pt idx="190">
                  <c:v>0.30942033291234639</c:v>
                </c:pt>
                <c:pt idx="191">
                  <c:v>0.31820039220723367</c:v>
                </c:pt>
                <c:pt idx="192">
                  <c:v>0.24415611196616621</c:v>
                </c:pt>
                <c:pt idx="193">
                  <c:v>0.2275608593165071</c:v>
                </c:pt>
                <c:pt idx="194">
                  <c:v>0.16867904562460215</c:v>
                </c:pt>
                <c:pt idx="195">
                  <c:v>0.19781926614552298</c:v>
                </c:pt>
                <c:pt idx="196">
                  <c:v>0.19715367813452125</c:v>
                </c:pt>
                <c:pt idx="197">
                  <c:v>0.19715367813452125</c:v>
                </c:pt>
                <c:pt idx="198">
                  <c:v>0.19964630954084608</c:v>
                </c:pt>
                <c:pt idx="199">
                  <c:v>0.15786075950539219</c:v>
                </c:pt>
                <c:pt idx="200">
                  <c:v>0.22954073526336907</c:v>
                </c:pt>
                <c:pt idx="201">
                  <c:v>0.22954073526336907</c:v>
                </c:pt>
                <c:pt idx="202">
                  <c:v>0.15746470881331501</c:v>
                </c:pt>
                <c:pt idx="203">
                  <c:v>0.1160541163756889</c:v>
                </c:pt>
                <c:pt idx="204">
                  <c:v>0.16008836657999886</c:v>
                </c:pt>
                <c:pt idx="205">
                  <c:v>0.17561951962167122</c:v>
                </c:pt>
                <c:pt idx="206">
                  <c:v>0.23296492641954439</c:v>
                </c:pt>
                <c:pt idx="207">
                  <c:v>0.20173250246778501</c:v>
                </c:pt>
                <c:pt idx="208">
                  <c:v>0.24140727913371404</c:v>
                </c:pt>
                <c:pt idx="209">
                  <c:v>0.24140727913371404</c:v>
                </c:pt>
                <c:pt idx="210">
                  <c:v>0.28160816058650229</c:v>
                </c:pt>
                <c:pt idx="211">
                  <c:v>0.2812339237093186</c:v>
                </c:pt>
                <c:pt idx="212">
                  <c:v>0.27339201088046333</c:v>
                </c:pt>
                <c:pt idx="213">
                  <c:v>0.30327165936673284</c:v>
                </c:pt>
                <c:pt idx="214">
                  <c:v>0.30270592777604682</c:v>
                </c:pt>
                <c:pt idx="215">
                  <c:v>0.30256596129321572</c:v>
                </c:pt>
                <c:pt idx="216">
                  <c:v>0.30256596129321572</c:v>
                </c:pt>
                <c:pt idx="217">
                  <c:v>0.26236507984042751</c:v>
                </c:pt>
                <c:pt idx="218">
                  <c:v>0.21870506651330124</c:v>
                </c:pt>
                <c:pt idx="219">
                  <c:v>0.1827774586128405</c:v>
                </c:pt>
                <c:pt idx="220">
                  <c:v>0.17441539077644166</c:v>
                </c:pt>
                <c:pt idx="221">
                  <c:v>0.13453357056091009</c:v>
                </c:pt>
                <c:pt idx="222">
                  <c:v>0.16897074202612256</c:v>
                </c:pt>
                <c:pt idx="223">
                  <c:v>0.26839600131191826</c:v>
                </c:pt>
                <c:pt idx="224">
                  <c:v>0.35538128459530405</c:v>
                </c:pt>
                <c:pt idx="225">
                  <c:v>0.35538128459530405</c:v>
                </c:pt>
                <c:pt idx="226">
                  <c:v>0.36018593410477723</c:v>
                </c:pt>
                <c:pt idx="227">
                  <c:v>0.31222496211522766</c:v>
                </c:pt>
                <c:pt idx="228">
                  <c:v>0.31621790695025759</c:v>
                </c:pt>
                <c:pt idx="229">
                  <c:v>0.27211057124849969</c:v>
                </c:pt>
                <c:pt idx="230">
                  <c:v>0.22897724902347649</c:v>
                </c:pt>
                <c:pt idx="231">
                  <c:v>0.18063116078672709</c:v>
                </c:pt>
                <c:pt idx="232">
                  <c:v>0.18063116078672709</c:v>
                </c:pt>
                <c:pt idx="233">
                  <c:v>0.24216798347053756</c:v>
                </c:pt>
                <c:pt idx="234">
                  <c:v>0.29862316121091942</c:v>
                </c:pt>
                <c:pt idx="235">
                  <c:v>0.34267224447111416</c:v>
                </c:pt>
                <c:pt idx="236">
                  <c:v>0.31280759852456158</c:v>
                </c:pt>
                <c:pt idx="237">
                  <c:v>0.25651566146378907</c:v>
                </c:pt>
                <c:pt idx="238">
                  <c:v>0.25605156248461414</c:v>
                </c:pt>
                <c:pt idx="239">
                  <c:v>0.31169040191462727</c:v>
                </c:pt>
                <c:pt idx="240">
                  <c:v>0.24680514518332167</c:v>
                </c:pt>
                <c:pt idx="241">
                  <c:v>0.17656455861887799</c:v>
                </c:pt>
                <c:pt idx="242">
                  <c:v>0.12852253052365342</c:v>
                </c:pt>
                <c:pt idx="243">
                  <c:v>0.1639030993430069</c:v>
                </c:pt>
                <c:pt idx="244">
                  <c:v>0.1639030993430069</c:v>
                </c:pt>
                <c:pt idx="245">
                  <c:v>0.12572800327554551</c:v>
                </c:pt>
                <c:pt idx="246">
                  <c:v>8.7242481376681738E-2</c:v>
                </c:pt>
                <c:pt idx="247">
                  <c:v>6.9650492984635312E-2</c:v>
                </c:pt>
                <c:pt idx="248">
                  <c:v>5.2533886350502788E-2</c:v>
                </c:pt>
                <c:pt idx="249">
                  <c:v>9.5965960888894974E-2</c:v>
                </c:pt>
                <c:pt idx="250">
                  <c:v>0.14780123018399088</c:v>
                </c:pt>
                <c:pt idx="251">
                  <c:v>0.18341447021352547</c:v>
                </c:pt>
                <c:pt idx="252">
                  <c:v>0.18341447021352547</c:v>
                </c:pt>
                <c:pt idx="253">
                  <c:v>0.23463442621960992</c:v>
                </c:pt>
                <c:pt idx="254">
                  <c:v>0.30753471304077068</c:v>
                </c:pt>
                <c:pt idx="255">
                  <c:v>0.32475074791890474</c:v>
                </c:pt>
                <c:pt idx="256">
                  <c:v>0.29987150094031556</c:v>
                </c:pt>
                <c:pt idx="257">
                  <c:v>0.25613661795310366</c:v>
                </c:pt>
                <c:pt idx="258">
                  <c:v>0.23453124450298807</c:v>
                </c:pt>
                <c:pt idx="259">
                  <c:v>0.27145369925983781</c:v>
                </c:pt>
                <c:pt idx="260">
                  <c:v>0.22032956233089607</c:v>
                </c:pt>
                <c:pt idx="261">
                  <c:v>0.15214520584225297</c:v>
                </c:pt>
                <c:pt idx="262">
                  <c:v>0.18894994756212927</c:v>
                </c:pt>
                <c:pt idx="263">
                  <c:v>0.2382853065796697</c:v>
                </c:pt>
                <c:pt idx="264">
                  <c:v>0.19957768056211181</c:v>
                </c:pt>
                <c:pt idx="265">
                  <c:v>0.19982353438657055</c:v>
                </c:pt>
                <c:pt idx="266">
                  <c:v>0.18018841132173155</c:v>
                </c:pt>
                <c:pt idx="267">
                  <c:v>0.18023281706713118</c:v>
                </c:pt>
                <c:pt idx="268">
                  <c:v>0.17551688673461355</c:v>
                </c:pt>
                <c:pt idx="269">
                  <c:v>0.12149611013660315</c:v>
                </c:pt>
                <c:pt idx="270">
                  <c:v>0.1742685831668053</c:v>
                </c:pt>
                <c:pt idx="271">
                  <c:v>0.21305528643908503</c:v>
                </c:pt>
                <c:pt idx="272">
                  <c:v>0.19880156603520724</c:v>
                </c:pt>
                <c:pt idx="273">
                  <c:v>0.26628034570541786</c:v>
                </c:pt>
                <c:pt idx="274">
                  <c:v>0.37450811161927872</c:v>
                </c:pt>
                <c:pt idx="275">
                  <c:v>0.44920325712597098</c:v>
                </c:pt>
                <c:pt idx="276">
                  <c:v>0.46655080798910969</c:v>
                </c:pt>
                <c:pt idx="277">
                  <c:v>0.38217304616268916</c:v>
                </c:pt>
                <c:pt idx="278">
                  <c:v>0.37567771837779829</c:v>
                </c:pt>
                <c:pt idx="279">
                  <c:v>0.43132465351258137</c:v>
                </c:pt>
                <c:pt idx="280">
                  <c:v>0.38240364005565003</c:v>
                </c:pt>
                <c:pt idx="281">
                  <c:v>0.31252961525384715</c:v>
                </c:pt>
                <c:pt idx="282">
                  <c:v>0.28652091860684559</c:v>
                </c:pt>
                <c:pt idx="283">
                  <c:v>0.28656070812258166</c:v>
                </c:pt>
                <c:pt idx="284">
                  <c:v>0.25027781034145663</c:v>
                </c:pt>
                <c:pt idx="285">
                  <c:v>0.2487993462285282</c:v>
                </c:pt>
                <c:pt idx="286">
                  <c:v>0.2286684369415195</c:v>
                </c:pt>
                <c:pt idx="287">
                  <c:v>0.21013888845399317</c:v>
                </c:pt>
                <c:pt idx="288">
                  <c:v>0.15449160498824346</c:v>
                </c:pt>
                <c:pt idx="289">
                  <c:v>0.1230696994607423</c:v>
                </c:pt>
                <c:pt idx="290">
                  <c:v>0.10568235908186753</c:v>
                </c:pt>
                <c:pt idx="291">
                  <c:v>0.14085174171260437</c:v>
                </c:pt>
                <c:pt idx="292">
                  <c:v>0.12622046949029361</c:v>
                </c:pt>
                <c:pt idx="293">
                  <c:v>9.0704443642519256E-2</c:v>
                </c:pt>
                <c:pt idx="294">
                  <c:v>0.13925668910944691</c:v>
                </c:pt>
                <c:pt idx="295">
                  <c:v>0.13925668910944691</c:v>
                </c:pt>
                <c:pt idx="296">
                  <c:v>0.17391146527923276</c:v>
                </c:pt>
                <c:pt idx="297">
                  <c:v>0.17391146527923276</c:v>
                </c:pt>
                <c:pt idx="298">
                  <c:v>0.18652459038490068</c:v>
                </c:pt>
                <c:pt idx="299">
                  <c:v>0.1655696221230715</c:v>
                </c:pt>
                <c:pt idx="300">
                  <c:v>0.17128345991841445</c:v>
                </c:pt>
                <c:pt idx="301">
                  <c:v>0.15688051289008795</c:v>
                </c:pt>
                <c:pt idx="302">
                  <c:v>0.19131236141588032</c:v>
                </c:pt>
                <c:pt idx="303">
                  <c:v>0.20430463161751497</c:v>
                </c:pt>
                <c:pt idx="304">
                  <c:v>0.23481083120022259</c:v>
                </c:pt>
                <c:pt idx="305">
                  <c:v>0.21749574243003561</c:v>
                </c:pt>
                <c:pt idx="306">
                  <c:v>0.28733850282700441</c:v>
                </c:pt>
                <c:pt idx="307">
                  <c:v>0.30440737733160317</c:v>
                </c:pt>
                <c:pt idx="308">
                  <c:v>0.25294252947523843</c:v>
                </c:pt>
                <c:pt idx="309">
                  <c:v>0.21851068094944609</c:v>
                </c:pt>
                <c:pt idx="310">
                  <c:v>0.22277650793341808</c:v>
                </c:pt>
                <c:pt idx="311">
                  <c:v>0.19227030835071046</c:v>
                </c:pt>
                <c:pt idx="312">
                  <c:v>0.18463950754690486</c:v>
                </c:pt>
                <c:pt idx="313">
                  <c:v>0.12095955828568083</c:v>
                </c:pt>
                <c:pt idx="314">
                  <c:v>0.12162308307875073</c:v>
                </c:pt>
                <c:pt idx="315">
                  <c:v>0.1605970788539684</c:v>
                </c:pt>
                <c:pt idx="316">
                  <c:v>0.19064813893598362</c:v>
                </c:pt>
                <c:pt idx="317">
                  <c:v>0.15148483722877606</c:v>
                </c:pt>
                <c:pt idx="318">
                  <c:v>0.1877914616917539</c:v>
                </c:pt>
                <c:pt idx="319">
                  <c:v>0.16495484352934167</c:v>
                </c:pt>
                <c:pt idx="320">
                  <c:v>0.15879203239359693</c:v>
                </c:pt>
                <c:pt idx="321">
                  <c:v>0.14177341969945526</c:v>
                </c:pt>
                <c:pt idx="322">
                  <c:v>0.10279942392423759</c:v>
                </c:pt>
                <c:pt idx="323">
                  <c:v>7.2748363842222358E-2</c:v>
                </c:pt>
                <c:pt idx="324">
                  <c:v>4.9259030035460394E-2</c:v>
                </c:pt>
                <c:pt idx="325">
                  <c:v>4.7421594636615126E-2</c:v>
                </c:pt>
                <c:pt idx="326">
                  <c:v>4.7421594636615126E-2</c:v>
                </c:pt>
                <c:pt idx="327">
                  <c:v>0.10955569850054804</c:v>
                </c:pt>
                <c:pt idx="328">
                  <c:v>0.11947756857994495</c:v>
                </c:pt>
                <c:pt idx="329">
                  <c:v>0.11947756857994495</c:v>
                </c:pt>
                <c:pt idx="330">
                  <c:v>0.11947756857994495</c:v>
                </c:pt>
                <c:pt idx="331">
                  <c:v>0.14771621290890385</c:v>
                </c:pt>
                <c:pt idx="332">
                  <c:v>0.16805082119209397</c:v>
                </c:pt>
                <c:pt idx="333">
                  <c:v>0.2043027258507279</c:v>
                </c:pt>
                <c:pt idx="334">
                  <c:v>0.18824569323035142</c:v>
                </c:pt>
                <c:pt idx="335">
                  <c:v>0.17189619875208453</c:v>
                </c:pt>
                <c:pt idx="336">
                  <c:v>0.17189619875208453</c:v>
                </c:pt>
                <c:pt idx="337">
                  <c:v>0.17189619875208453</c:v>
                </c:pt>
                <c:pt idx="338">
                  <c:v>0.13713277324951306</c:v>
                </c:pt>
                <c:pt idx="339">
                  <c:v>8.2328975902190377E-2</c:v>
                </c:pt>
                <c:pt idx="340">
                  <c:v>7.2198091011251977E-2</c:v>
                </c:pt>
                <c:pt idx="341">
                  <c:v>2.6121019767695493E-2</c:v>
                </c:pt>
                <c:pt idx="342">
                  <c:v>5.2436849801878446E-2</c:v>
                </c:pt>
                <c:pt idx="343">
                  <c:v>0.10795224028625607</c:v>
                </c:pt>
                <c:pt idx="344">
                  <c:v>0.13702168635147041</c:v>
                </c:pt>
                <c:pt idx="345">
                  <c:v>0.23204322996499158</c:v>
                </c:pt>
                <c:pt idx="346">
                  <c:v>0.27143592005614753</c:v>
                </c:pt>
                <c:pt idx="347">
                  <c:v>0.24531490028845207</c:v>
                </c:pt>
                <c:pt idx="348">
                  <c:v>0.26124713181014364</c:v>
                </c:pt>
                <c:pt idx="349">
                  <c:v>0.25813541937118789</c:v>
                </c:pt>
                <c:pt idx="350">
                  <c:v>0.20262002888681027</c:v>
                </c:pt>
                <c:pt idx="351">
                  <c:v>0.17355058282159594</c:v>
                </c:pt>
                <c:pt idx="352">
                  <c:v>0.10176073244296258</c:v>
                </c:pt>
                <c:pt idx="353">
                  <c:v>6.236804235180661E-2</c:v>
                </c:pt>
                <c:pt idx="354">
                  <c:v>6.9804852073457435E-2</c:v>
                </c:pt>
                <c:pt idx="355">
                  <c:v>5.3872620551765879E-2</c:v>
                </c:pt>
                <c:pt idx="356">
                  <c:v>3.8162514824960074E-2</c:v>
                </c:pt>
                <c:pt idx="357">
                  <c:v>3.8162514824960074E-2</c:v>
                </c:pt>
                <c:pt idx="358">
                  <c:v>8.70509617046719E-2</c:v>
                </c:pt>
                <c:pt idx="359">
                  <c:v>0.15229331565245863</c:v>
                </c:pt>
                <c:pt idx="360">
                  <c:v>0.16798990286065091</c:v>
                </c:pt>
                <c:pt idx="361">
                  <c:v>0.17623051129963388</c:v>
                </c:pt>
                <c:pt idx="362">
                  <c:v>0.19188883056502451</c:v>
                </c:pt>
                <c:pt idx="363">
                  <c:v>0.18439481869660307</c:v>
                </c:pt>
                <c:pt idx="364">
                  <c:v>0.20001514909366547</c:v>
                </c:pt>
                <c:pt idx="365">
                  <c:v>0.15112670221395366</c:v>
                </c:pt>
                <c:pt idx="366">
                  <c:v>6.265265503127912E-2</c:v>
                </c:pt>
                <c:pt idx="367">
                  <c:v>6.2519931540651483E-2</c:v>
                </c:pt>
                <c:pt idx="368">
                  <c:v>7.5149765328777707E-2</c:v>
                </c:pt>
                <c:pt idx="369">
                  <c:v>5.9491446063387098E-2</c:v>
                </c:pt>
                <c:pt idx="370">
                  <c:v>5.9491446063387098E-2</c:v>
                </c:pt>
                <c:pt idx="371">
                  <c:v>4.3871115666324699E-2</c:v>
                </c:pt>
                <c:pt idx="372">
                  <c:v>7.2057726851026835E-2</c:v>
                </c:pt>
                <c:pt idx="373">
                  <c:v>7.2057726851026835E-2</c:v>
                </c:pt>
                <c:pt idx="374">
                  <c:v>7.1928330371595947E-2</c:v>
                </c:pt>
                <c:pt idx="375">
                  <c:v>4.3621078422835899E-2</c:v>
                </c:pt>
                <c:pt idx="376">
                  <c:v>7.9732351779831609E-2</c:v>
                </c:pt>
                <c:pt idx="377">
                  <c:v>0.15560576355266939</c:v>
                </c:pt>
                <c:pt idx="378">
                  <c:v>0.21687138375004347</c:v>
                </c:pt>
                <c:pt idx="379">
                  <c:v>0.21215143369107001</c:v>
                </c:pt>
                <c:pt idx="380">
                  <c:v>0.21215143369107001</c:v>
                </c:pt>
                <c:pt idx="381">
                  <c:v>0.23281327534672866</c:v>
                </c:pt>
                <c:pt idx="382">
                  <c:v>0.32401853386665491</c:v>
                </c:pt>
                <c:pt idx="383">
                  <c:v>0.35560342069321821</c:v>
                </c:pt>
                <c:pt idx="384">
                  <c:v>0.27973000892038036</c:v>
                </c:pt>
                <c:pt idx="385">
                  <c:v>0.2184643887230063</c:v>
                </c:pt>
                <c:pt idx="386">
                  <c:v>0.19499772759727763</c:v>
                </c:pt>
                <c:pt idx="387">
                  <c:v>0.22446036999201838</c:v>
                </c:pt>
                <c:pt idx="388">
                  <c:v>0.19635331585235169</c:v>
                </c:pt>
                <c:pt idx="389">
                  <c:v>0.10514805733242545</c:v>
                </c:pt>
                <c:pt idx="390">
                  <c:v>8.4078104282186567E-2</c:v>
                </c:pt>
                <c:pt idx="391">
                  <c:v>0.11307509782170955</c:v>
                </c:pt>
                <c:pt idx="392">
                  <c:v>0.19608950510967629</c:v>
                </c:pt>
                <c:pt idx="393">
                  <c:v>0.33894664796681923</c:v>
                </c:pt>
                <c:pt idx="394">
                  <c:v>0.34926933539091104</c:v>
                </c:pt>
                <c:pt idx="395">
                  <c:v>0.36657412432676623</c:v>
                </c:pt>
                <c:pt idx="396">
                  <c:v>0.39419349303903667</c:v>
                </c:pt>
                <c:pt idx="397">
                  <c:v>0.39395719983553878</c:v>
                </c:pt>
                <c:pt idx="398">
                  <c:v>0.39321220637994214</c:v>
                </c:pt>
                <c:pt idx="399">
                  <c:v>0.33834995887376096</c:v>
                </c:pt>
                <c:pt idx="400">
                  <c:v>0.19549281601661803</c:v>
                </c:pt>
                <c:pt idx="401">
                  <c:v>0.194396095797047</c:v>
                </c:pt>
                <c:pt idx="402">
                  <c:v>0.16910205210706605</c:v>
                </c:pt>
                <c:pt idx="403">
                  <c:v>0.17607463147691724</c:v>
                </c:pt>
                <c:pt idx="404">
                  <c:v>0.1573854388076654</c:v>
                </c:pt>
                <c:pt idx="405">
                  <c:v>0.15671756042245438</c:v>
                </c:pt>
                <c:pt idx="406">
                  <c:v>0.17036203942387246</c:v>
                </c:pt>
                <c:pt idx="407">
                  <c:v>0.22297758028889098</c:v>
                </c:pt>
                <c:pt idx="408">
                  <c:v>0.27869559388517157</c:v>
                </c:pt>
                <c:pt idx="409">
                  <c:v>0.37992919563042415</c:v>
                </c:pt>
                <c:pt idx="410">
                  <c:v>0.4018853770558018</c:v>
                </c:pt>
                <c:pt idx="411">
                  <c:v>0.37418465579523147</c:v>
                </c:pt>
                <c:pt idx="412">
                  <c:v>0.36069415054909204</c:v>
                </c:pt>
                <c:pt idx="413">
                  <c:v>0.42031824965150777</c:v>
                </c:pt>
                <c:pt idx="414">
                  <c:v>0.3677027087864892</c:v>
                </c:pt>
                <c:pt idx="415">
                  <c:v>0.37532493304409303</c:v>
                </c:pt>
                <c:pt idx="416">
                  <c:v>0.2740913312988405</c:v>
                </c:pt>
                <c:pt idx="417">
                  <c:v>0.24700333220738591</c:v>
                </c:pt>
                <c:pt idx="418">
                  <c:v>0.31056325336289359</c:v>
                </c:pt>
                <c:pt idx="419">
                  <c:v>0.30358785420874917</c:v>
                </c:pt>
                <c:pt idx="420">
                  <c:v>0.2323866819238494</c:v>
                </c:pt>
                <c:pt idx="421">
                  <c:v>0.27424728233323875</c:v>
                </c:pt>
                <c:pt idx="422">
                  <c:v>0.21385311674218427</c:v>
                </c:pt>
                <c:pt idx="423">
                  <c:v>0.24401477625944515</c:v>
                </c:pt>
                <c:pt idx="424">
                  <c:v>0.35741178870054341</c:v>
                </c:pt>
                <c:pt idx="425">
                  <c:v>0.39973079935089068</c:v>
                </c:pt>
                <c:pt idx="426">
                  <c:v>0.3926125820524593</c:v>
                </c:pt>
                <c:pt idx="427">
                  <c:v>0.3623930164517396</c:v>
                </c:pt>
                <c:pt idx="428">
                  <c:v>0.34905645778116717</c:v>
                </c:pt>
                <c:pt idx="429">
                  <c:v>0.34416345065766363</c:v>
                </c:pt>
                <c:pt idx="430">
                  <c:v>0.35726119256536826</c:v>
                </c:pt>
                <c:pt idx="431">
                  <c:v>0.249305508193324</c:v>
                </c:pt>
                <c:pt idx="432">
                  <c:v>0.24971154720870864</c:v>
                </c:pt>
                <c:pt idx="433">
                  <c:v>0.24971154720870864</c:v>
                </c:pt>
                <c:pt idx="434">
                  <c:v>0.2842742285589101</c:v>
                </c:pt>
                <c:pt idx="435">
                  <c:v>0.26220748182596332</c:v>
                </c:pt>
                <c:pt idx="436">
                  <c:v>0.34039945834739277</c:v>
                </c:pt>
                <c:pt idx="437">
                  <c:v>0.32705981018033653</c:v>
                </c:pt>
                <c:pt idx="438">
                  <c:v>0.29215835169523796</c:v>
                </c:pt>
                <c:pt idx="439">
                  <c:v>0.21989894277870967</c:v>
                </c:pt>
                <c:pt idx="440">
                  <c:v>0.29440706480416662</c:v>
                </c:pt>
                <c:pt idx="441">
                  <c:v>0.34526589710786748</c:v>
                </c:pt>
                <c:pt idx="442">
                  <c:v>0.39616257052412168</c:v>
                </c:pt>
                <c:pt idx="443">
                  <c:v>0.30867379135298828</c:v>
                </c:pt>
                <c:pt idx="444">
                  <c:v>0.3085678500328331</c:v>
                </c:pt>
                <c:pt idx="445">
                  <c:v>0.34447455916234321</c:v>
                </c:pt>
                <c:pt idx="446">
                  <c:v>0.31652356873799553</c:v>
                </c:pt>
                <c:pt idx="447">
                  <c:v>0.26920429258447803</c:v>
                </c:pt>
                <c:pt idx="448">
                  <c:v>0.25052014828581587</c:v>
                </c:pt>
                <c:pt idx="449">
                  <c:v>0.2599906160469716</c:v>
                </c:pt>
                <c:pt idx="450">
                  <c:v>0.23849305859515813</c:v>
                </c:pt>
                <c:pt idx="451">
                  <c:v>0.28436309912848079</c:v>
                </c:pt>
                <c:pt idx="452">
                  <c:v>0.28864496650549648</c:v>
                </c:pt>
                <c:pt idx="453">
                  <c:v>0.28842601615455765</c:v>
                </c:pt>
                <c:pt idx="454">
                  <c:v>0.3581591893635333</c:v>
                </c:pt>
                <c:pt idx="455">
                  <c:v>0.39420851455978673</c:v>
                </c:pt>
                <c:pt idx="456">
                  <c:v>0.3947910744592199</c:v>
                </c:pt>
                <c:pt idx="457">
                  <c:v>0.38884375982214942</c:v>
                </c:pt>
                <c:pt idx="458">
                  <c:v>0.33970232858299582</c:v>
                </c:pt>
                <c:pt idx="459">
                  <c:v>0.29951375207646996</c:v>
                </c:pt>
                <c:pt idx="460">
                  <c:v>0.29365813094704502</c:v>
                </c:pt>
                <c:pt idx="461">
                  <c:v>0.29974764340872256</c:v>
                </c:pt>
                <c:pt idx="462">
                  <c:v>0.22328714168283287</c:v>
                </c:pt>
                <c:pt idx="463">
                  <c:v>0.15588014560011956</c:v>
                </c:pt>
                <c:pt idx="464">
                  <c:v>0.16142443513123772</c:v>
                </c:pt>
                <c:pt idx="465">
                  <c:v>0.2084927804416134</c:v>
                </c:pt>
                <c:pt idx="466">
                  <c:v>0.24351566713301417</c:v>
                </c:pt>
                <c:pt idx="467">
                  <c:v>0.24351566713301417</c:v>
                </c:pt>
                <c:pt idx="468">
                  <c:v>0.20961395325026802</c:v>
                </c:pt>
                <c:pt idx="469">
                  <c:v>0.18328776042466408</c:v>
                </c:pt>
                <c:pt idx="470">
                  <c:v>0.18810792545024818</c:v>
                </c:pt>
                <c:pt idx="471">
                  <c:v>0.23203550367204978</c:v>
                </c:pt>
                <c:pt idx="472">
                  <c:v>0.15842473712975108</c:v>
                </c:pt>
                <c:pt idx="473">
                  <c:v>0.1586078157516371</c:v>
                </c:pt>
                <c:pt idx="474">
                  <c:v>0.19695991996301881</c:v>
                </c:pt>
                <c:pt idx="475">
                  <c:v>0.12785010230317242</c:v>
                </c:pt>
                <c:pt idx="476">
                  <c:v>0.18575267557380332</c:v>
                </c:pt>
                <c:pt idx="477">
                  <c:v>0.28196147638464292</c:v>
                </c:pt>
                <c:pt idx="478">
                  <c:v>0.27899361475331019</c:v>
                </c:pt>
                <c:pt idx="479">
                  <c:v>0.38693676733974708</c:v>
                </c:pt>
                <c:pt idx="480">
                  <c:v>0.35173080202646023</c:v>
                </c:pt>
                <c:pt idx="481">
                  <c:v>0.33595873583810498</c:v>
                </c:pt>
                <c:pt idx="482">
                  <c:v>0.33595873583810498</c:v>
                </c:pt>
                <c:pt idx="483">
                  <c:v>0.34406060229880558</c:v>
                </c:pt>
                <c:pt idx="484">
                  <c:v>0.32784776286907408</c:v>
                </c:pt>
                <c:pt idx="485">
                  <c:v>0.36054232971159728</c:v>
                </c:pt>
                <c:pt idx="486">
                  <c:v>0.26376076444185309</c:v>
                </c:pt>
                <c:pt idx="487">
                  <c:v>0.28997622526705408</c:v>
                </c:pt>
                <c:pt idx="488">
                  <c:v>0.27852097917391677</c:v>
                </c:pt>
                <c:pt idx="489">
                  <c:v>0.34282357768252647</c:v>
                </c:pt>
                <c:pt idx="490">
                  <c:v>0.27681913795119512</c:v>
                </c:pt>
                <c:pt idx="491">
                  <c:v>0.19200301154450281</c:v>
                </c:pt>
                <c:pt idx="492">
                  <c:v>0.1520447946590377</c:v>
                </c:pt>
                <c:pt idx="493">
                  <c:v>0.17749697985894944</c:v>
                </c:pt>
                <c:pt idx="494">
                  <c:v>0.17154200694170682</c:v>
                </c:pt>
                <c:pt idx="495">
                  <c:v>0.23879456574793245</c:v>
                </c:pt>
                <c:pt idx="496">
                  <c:v>0.2538305255356853</c:v>
                </c:pt>
                <c:pt idx="497">
                  <c:v>0.26951604034717608</c:v>
                </c:pt>
                <c:pt idx="498">
                  <c:v>0.2852596086589399</c:v>
                </c:pt>
                <c:pt idx="499">
                  <c:v>0.26608994392519786</c:v>
                </c:pt>
                <c:pt idx="500">
                  <c:v>0.28848249535554882</c:v>
                </c:pt>
                <c:pt idx="501">
                  <c:v>0.36426471432221919</c:v>
                </c:pt>
                <c:pt idx="502">
                  <c:v>0.2858873635861045</c:v>
                </c:pt>
                <c:pt idx="503">
                  <c:v>0.20654880528974182</c:v>
                </c:pt>
                <c:pt idx="504">
                  <c:v>0.19086329047825101</c:v>
                </c:pt>
                <c:pt idx="505">
                  <c:v>0.17511972216648722</c:v>
                </c:pt>
                <c:pt idx="506">
                  <c:v>0.18694882206822799</c:v>
                </c:pt>
                <c:pt idx="507">
                  <c:v>0.16341772668335658</c:v>
                </c:pt>
                <c:pt idx="508">
                  <c:v>0.11278908134071826</c:v>
                </c:pt>
                <c:pt idx="509">
                  <c:v>0.14764585356544818</c:v>
                </c:pt>
                <c:pt idx="510">
                  <c:v>0.20682983563040663</c:v>
                </c:pt>
                <c:pt idx="511">
                  <c:v>0.30085587989142076</c:v>
                </c:pt>
                <c:pt idx="512">
                  <c:v>0.30085587989142076</c:v>
                </c:pt>
                <c:pt idx="513">
                  <c:v>0.27327561323463073</c:v>
                </c:pt>
                <c:pt idx="514">
                  <c:v>0.26700757690685401</c:v>
                </c:pt>
                <c:pt idx="515">
                  <c:v>0.29900071522769617</c:v>
                </c:pt>
                <c:pt idx="516">
                  <c:v>0.26414394300296623</c:v>
                </c:pt>
                <c:pt idx="517">
                  <c:v>0.20495996093800775</c:v>
                </c:pt>
                <c:pt idx="518">
                  <c:v>0.11093391667699366</c:v>
                </c:pt>
                <c:pt idx="519">
                  <c:v>0.13711887133305053</c:v>
                </c:pt>
                <c:pt idx="520">
                  <c:v>0.20328636567369449</c:v>
                </c:pt>
                <c:pt idx="521">
                  <c:v>0.24153337048264475</c:v>
                </c:pt>
                <c:pt idx="522">
                  <c:v>0.19149900481648294</c:v>
                </c:pt>
                <c:pt idx="523">
                  <c:v>0.28826974725742865</c:v>
                </c:pt>
                <c:pt idx="524">
                  <c:v>0.28826974725742865</c:v>
                </c:pt>
                <c:pt idx="525">
                  <c:v>0.28826974725742865</c:v>
                </c:pt>
                <c:pt idx="526">
                  <c:v>0.28974558923698568</c:v>
                </c:pt>
                <c:pt idx="527">
                  <c:v>0.24653978692503431</c:v>
                </c:pt>
                <c:pt idx="528">
                  <c:v>0.17908558988177672</c:v>
                </c:pt>
                <c:pt idx="529">
                  <c:v>0.24662568373059954</c:v>
                </c:pt>
                <c:pt idx="530">
                  <c:v>0.26277259994232566</c:v>
                </c:pt>
                <c:pt idx="531">
                  <c:v>0.34359575965134898</c:v>
                </c:pt>
                <c:pt idx="532">
                  <c:v>0.34359575965134898</c:v>
                </c:pt>
                <c:pt idx="533">
                  <c:v>0.33869140306943996</c:v>
                </c:pt>
                <c:pt idx="534">
                  <c:v>0.31141018645089352</c:v>
                </c:pt>
                <c:pt idx="535">
                  <c:v>0.36013965671654058</c:v>
                </c:pt>
                <c:pt idx="536">
                  <c:v>0.30689668476746096</c:v>
                </c:pt>
                <c:pt idx="537">
                  <c:v>0.33683616897193186</c:v>
                </c:pt>
                <c:pt idx="538">
                  <c:v>0.33497894326738409</c:v>
                </c:pt>
                <c:pt idx="539">
                  <c:v>0.36220335900792311</c:v>
                </c:pt>
                <c:pt idx="540">
                  <c:v>0.34757776061084872</c:v>
                </c:pt>
                <c:pt idx="541">
                  <c:v>0.34757776061084872</c:v>
                </c:pt>
                <c:pt idx="542">
                  <c:v>0.29884829034520166</c:v>
                </c:pt>
                <c:pt idx="543">
                  <c:v>0.2731621886791713</c:v>
                </c:pt>
                <c:pt idx="544">
                  <c:v>0.19970242705448341</c:v>
                </c:pt>
                <c:pt idx="545">
                  <c:v>0.15594444985942288</c:v>
                </c:pt>
                <c:pt idx="546">
                  <c:v>0.15881465635454672</c:v>
                </c:pt>
                <c:pt idx="547">
                  <c:v>0.18112718172151882</c:v>
                </c:pt>
                <c:pt idx="548">
                  <c:v>0.23713144755951232</c:v>
                </c:pt>
                <c:pt idx="549">
                  <c:v>0.26883069474287835</c:v>
                </c:pt>
                <c:pt idx="550">
                  <c:v>0.31395876929386918</c:v>
                </c:pt>
                <c:pt idx="551">
                  <c:v>0.30285836026124141</c:v>
                </c:pt>
                <c:pt idx="552">
                  <c:v>0.2676504034518265</c:v>
                </c:pt>
                <c:pt idx="553">
                  <c:v>0.23755578121616355</c:v>
                </c:pt>
                <c:pt idx="554">
                  <c:v>0.20711241419256113</c:v>
                </c:pt>
                <c:pt idx="555">
                  <c:v>0.18511915399052697</c:v>
                </c:pt>
                <c:pt idx="556">
                  <c:v>0.19826733592181187</c:v>
                </c:pt>
                <c:pt idx="557">
                  <c:v>0.16881472659988611</c:v>
                </c:pt>
                <c:pt idx="558">
                  <c:v>0.11822688770027996</c:v>
                </c:pt>
                <c:pt idx="559">
                  <c:v>0.11822688770027996</c:v>
                </c:pt>
                <c:pt idx="560">
                  <c:v>0.12136385536525172</c:v>
                </c:pt>
                <c:pt idx="561">
                  <c:v>0.12935650144167166</c:v>
                </c:pt>
                <c:pt idx="562">
                  <c:v>0.10318491613322735</c:v>
                </c:pt>
                <c:pt idx="563">
                  <c:v>0.10498058764073072</c:v>
                </c:pt>
                <c:pt idx="564">
                  <c:v>0.14338417183804</c:v>
                </c:pt>
                <c:pt idx="565">
                  <c:v>0.17657752379101299</c:v>
                </c:pt>
                <c:pt idx="566">
                  <c:v>0.17657752379101299</c:v>
                </c:pt>
                <c:pt idx="567">
                  <c:v>0.17344055612604123</c:v>
                </c:pt>
                <c:pt idx="568">
                  <c:v>0.16544791004962128</c:v>
                </c:pt>
                <c:pt idx="569">
                  <c:v>0.16513834312678585</c:v>
                </c:pt>
                <c:pt idx="570">
                  <c:v>0.11849524250463153</c:v>
                </c:pt>
                <c:pt idx="571">
                  <c:v>4.8432338657873678E-2</c:v>
                </c:pt>
                <c:pt idx="572">
                  <c:v>7.5298534046796105E-3</c:v>
                </c:pt>
                <c:pt idx="573">
                  <c:v>3.805746772297728E-2</c:v>
                </c:pt>
                <c:pt idx="574">
                  <c:v>4.618361078386813E-2</c:v>
                </c:pt>
                <c:pt idx="575">
                  <c:v>7.1915551176952808E-2</c:v>
                </c:pt>
                <c:pt idx="576">
                  <c:v>6.4385697772273195E-2</c:v>
                </c:pt>
                <c:pt idx="577">
                  <c:v>6.4385697772273195E-2</c:v>
                </c:pt>
                <c:pt idx="578">
                  <c:v>6.4385697772273195E-2</c:v>
                </c:pt>
                <c:pt idx="579">
                  <c:v>6.4385697772273195E-2</c:v>
                </c:pt>
                <c:pt idx="580">
                  <c:v>3.8854272950372373E-2</c:v>
                </c:pt>
                <c:pt idx="581">
                  <c:v>6.3037167415882583E-2</c:v>
                </c:pt>
                <c:pt idx="582">
                  <c:v>3.7305227022797913E-2</c:v>
                </c:pt>
                <c:pt idx="583">
                  <c:v>8.4493029266205125E-2</c:v>
                </c:pt>
                <c:pt idx="584">
                  <c:v>0.12032786326808649</c:v>
                </c:pt>
                <c:pt idx="585">
                  <c:v>0.12295294255537972</c:v>
                </c:pt>
                <c:pt idx="586">
                  <c:v>0.13037932976239516</c:v>
                </c:pt>
                <c:pt idx="587">
                  <c:v>0.13306731523407841</c:v>
                </c:pt>
                <c:pt idx="588">
                  <c:v>0.10846287629719939</c:v>
                </c:pt>
                <c:pt idx="589">
                  <c:v>0.14020954583028564</c:v>
                </c:pt>
                <c:pt idx="590">
                  <c:v>0.17150648208044997</c:v>
                </c:pt>
                <c:pt idx="591">
                  <c:v>0.20653900591533023</c:v>
                </c:pt>
                <c:pt idx="592">
                  <c:v>0.20391392662803698</c:v>
                </c:pt>
                <c:pt idx="593">
                  <c:v>0.25063976006200905</c:v>
                </c:pt>
                <c:pt idx="594">
                  <c:v>0.24295558509392892</c:v>
                </c:pt>
                <c:pt idx="595">
                  <c:v>0.28274927776693193</c:v>
                </c:pt>
                <c:pt idx="596">
                  <c:v>0.25867609755530879</c:v>
                </c:pt>
                <c:pt idx="597">
                  <c:v>0.18019135906173728</c:v>
                </c:pt>
                <c:pt idx="598">
                  <c:v>0.13204942406226025</c:v>
                </c:pt>
                <c:pt idx="599">
                  <c:v>0.20848068775406753</c:v>
                </c:pt>
                <c:pt idx="600">
                  <c:v>0.27765336447918243</c:v>
                </c:pt>
                <c:pt idx="601">
                  <c:v>0.40058639862781587</c:v>
                </c:pt>
                <c:pt idx="602">
                  <c:v>0.47635916038060461</c:v>
                </c:pt>
                <c:pt idx="603">
                  <c:v>0.59905799513908664</c:v>
                </c:pt>
                <c:pt idx="604">
                  <c:v>0.6599147625658992</c:v>
                </c:pt>
                <c:pt idx="605">
                  <c:v>0.64877782599726286</c:v>
                </c:pt>
                <c:pt idx="606">
                  <c:v>0.58382822753009334</c:v>
                </c:pt>
                <c:pt idx="607">
                  <c:v>0.47635543140685394</c:v>
                </c:pt>
                <c:pt idx="608">
                  <c:v>0.37795226334622228</c:v>
                </c:pt>
                <c:pt idx="609">
                  <c:v>0.27889834069290032</c:v>
                </c:pt>
                <c:pt idx="610">
                  <c:v>0.16288653088344349</c:v>
                </c:pt>
                <c:pt idx="611">
                  <c:v>0.10202976345663092</c:v>
                </c:pt>
                <c:pt idx="612">
                  <c:v>0.10461987814003357</c:v>
                </c:pt>
                <c:pt idx="613">
                  <c:v>9.3138212915395729E-2</c:v>
                </c:pt>
                <c:pt idx="614">
                  <c:v>9.7034191721424218E-2</c:v>
                </c:pt>
                <c:pt idx="615">
                  <c:v>7.2504325633422323E-2</c:v>
                </c:pt>
                <c:pt idx="616">
                  <c:v>5.9916587876855866E-2</c:v>
                </c:pt>
                <c:pt idx="617">
                  <c:v>4.5556073606367611E-2</c:v>
                </c:pt>
                <c:pt idx="618">
                  <c:v>4.5556073606367611E-2</c:v>
                </c:pt>
                <c:pt idx="619">
                  <c:v>9.7340025457231666E-2</c:v>
                </c:pt>
                <c:pt idx="620">
                  <c:v>0.13180009640955861</c:v>
                </c:pt>
                <c:pt idx="621">
                  <c:v>0.22938957109238864</c:v>
                </c:pt>
                <c:pt idx="622">
                  <c:v>0.25487136808851851</c:v>
                </c:pt>
                <c:pt idx="623">
                  <c:v>0.27592810690985431</c:v>
                </c:pt>
                <c:pt idx="624">
                  <c:v>0.33635016412652569</c:v>
                </c:pt>
                <c:pt idx="625">
                  <c:v>0.44343872953051139</c:v>
                </c:pt>
                <c:pt idx="626">
                  <c:v>0.48426626889460017</c:v>
                </c:pt>
                <c:pt idx="627">
                  <c:v>0.56787058353316466</c:v>
                </c:pt>
                <c:pt idx="628">
                  <c:v>0.57321054345891043</c:v>
                </c:pt>
                <c:pt idx="629">
                  <c:v>0.67200097658452085</c:v>
                </c:pt>
                <c:pt idx="630">
                  <c:v>0.78217198801490262</c:v>
                </c:pt>
                <c:pt idx="631">
                  <c:v>0.8516171117161242</c:v>
                </c:pt>
                <c:pt idx="632">
                  <c:v>0.87554256822413545</c:v>
                </c:pt>
                <c:pt idx="633">
                  <c:v>0.77540678293572718</c:v>
                </c:pt>
                <c:pt idx="634">
                  <c:v>0.75980084357225375</c:v>
                </c:pt>
                <c:pt idx="635">
                  <c:v>0.77669509048541452</c:v>
                </c:pt>
                <c:pt idx="636">
                  <c:v>0.68374490091953011</c:v>
                </c:pt>
                <c:pt idx="637">
                  <c:v>0.55050232769792096</c:v>
                </c:pt>
                <c:pt idx="638">
                  <c:v>0.42381193948155493</c:v>
                </c:pt>
                <c:pt idx="639">
                  <c:v>0.31824795255409449</c:v>
                </c:pt>
                <c:pt idx="640">
                  <c:v>0.33413079625122488</c:v>
                </c:pt>
                <c:pt idx="641">
                  <c:v>0.24986481485104123</c:v>
                </c:pt>
                <c:pt idx="642">
                  <c:v>0.12557269857247538</c:v>
                </c:pt>
                <c:pt idx="643">
                  <c:v>0.10558463807917384</c:v>
                </c:pt>
                <c:pt idx="644">
                  <c:v>9.5970068443639936E-2</c:v>
                </c:pt>
                <c:pt idx="645">
                  <c:v>9.2793275742113074E-2</c:v>
                </c:pt>
                <c:pt idx="646">
                  <c:v>8.1453760328100061E-2</c:v>
                </c:pt>
                <c:pt idx="647">
                  <c:v>8.5225748702285206E-2</c:v>
                </c:pt>
                <c:pt idx="648">
                  <c:v>7.0923481850914266E-2</c:v>
                </c:pt>
                <c:pt idx="649">
                  <c:v>6.2684957468790395E-2</c:v>
                </c:pt>
                <c:pt idx="650">
                  <c:v>5.1350977406235988E-2</c:v>
                </c:pt>
                <c:pt idx="651">
                  <c:v>5.1350977406235988E-2</c:v>
                </c:pt>
                <c:pt idx="652">
                  <c:v>5.1350977406235988E-2</c:v>
                </c:pt>
                <c:pt idx="653">
                  <c:v>3.7240457835712518E-2</c:v>
                </c:pt>
                <c:pt idx="654">
                  <c:v>3.1553613295858381E-2</c:v>
                </c:pt>
                <c:pt idx="655">
                  <c:v>4.7351091819084042E-2</c:v>
                </c:pt>
                <c:pt idx="656">
                  <c:v>4.3448708341130751E-2</c:v>
                </c:pt>
                <c:pt idx="657">
                  <c:v>0.14261077002434791</c:v>
                </c:pt>
                <c:pt idx="658">
                  <c:v>0.26878573601144301</c:v>
                </c:pt>
                <c:pt idx="659">
                  <c:v>0.28881053527681827</c:v>
                </c:pt>
                <c:pt idx="660">
                  <c:v>0.34112154378332388</c:v>
                </c:pt>
                <c:pt idx="661">
                  <c:v>0.33685299900659738</c:v>
                </c:pt>
                <c:pt idx="662">
                  <c:v>0.32227638547850795</c:v>
                </c:pt>
                <c:pt idx="663">
                  <c:v>0.40831155322031581</c:v>
                </c:pt>
                <c:pt idx="664">
                  <c:v>0.39275585052793666</c:v>
                </c:pt>
                <c:pt idx="665">
                  <c:v>0.26658088454084156</c:v>
                </c:pt>
                <c:pt idx="666">
                  <c:v>0.24655608527546621</c:v>
                </c:pt>
                <c:pt idx="667">
                  <c:v>0.19424507676896066</c:v>
                </c:pt>
                <c:pt idx="668">
                  <c:v>0.17789132713563013</c:v>
                </c:pt>
                <c:pt idx="669">
                  <c:v>0.17278026416463035</c:v>
                </c:pt>
                <c:pt idx="670">
                  <c:v>8.3606358990837917E-2</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5.7085961812135882E-3</c:v>
                </c:pt>
                <c:pt idx="690">
                  <c:v>5.7085961812135882E-3</c:v>
                </c:pt>
                <c:pt idx="691">
                  <c:v>5.7085961812135882E-3</c:v>
                </c:pt>
                <c:pt idx="692">
                  <c:v>7.5772296800336619E-2</c:v>
                </c:pt>
                <c:pt idx="693">
                  <c:v>7.5772296800336619E-2</c:v>
                </c:pt>
                <c:pt idx="694">
                  <c:v>7.5772296800336619E-2</c:v>
                </c:pt>
                <c:pt idx="695">
                  <c:v>0.17221694036023008</c:v>
                </c:pt>
                <c:pt idx="696">
                  <c:v>0.25226475910579965</c:v>
                </c:pt>
                <c:pt idx="697">
                  <c:v>0.25226475910579965</c:v>
                </c:pt>
                <c:pt idx="698">
                  <c:v>0.28940944474836955</c:v>
                </c:pt>
                <c:pt idx="699">
                  <c:v>0.21934574412924654</c:v>
                </c:pt>
                <c:pt idx="700">
                  <c:v>0.24269035375249853</c:v>
                </c:pt>
                <c:pt idx="701">
                  <c:v>0.30693270488018332</c:v>
                </c:pt>
                <c:pt idx="702">
                  <c:v>0.27473041244797464</c:v>
                </c:pt>
                <c:pt idx="703">
                  <c:v>0.22046966377472332</c:v>
                </c:pt>
                <c:pt idx="704">
                  <c:v>0.26456359652966799</c:v>
                </c:pt>
                <c:pt idx="705">
                  <c:v>0.26570129578758772</c:v>
                </c:pt>
              </c:numCache>
            </c:numRef>
          </c:val>
          <c:smooth val="0"/>
          <c:extLst>
            <c:ext xmlns:c16="http://schemas.microsoft.com/office/drawing/2014/chart" uri="{C3380CC4-5D6E-409C-BE32-E72D297353CC}">
              <c16:uniqueId val="{00000000-FEE6-4BE9-9430-16A6A6FF7B7D}"/>
            </c:ext>
          </c:extLst>
        </c:ser>
        <c:ser>
          <c:idx val="1"/>
          <c:order val="1"/>
          <c:tx>
            <c:strRef>
              <c:f>'VII. Neg. rates freq., 1313- '!$N$2</c:f>
              <c:strCache>
                <c:ptCount val="1"/>
                <c:pt idx="0">
                  <c:v>Share of DM GDP with neg real rates (33-year centred avg)</c:v>
                </c:pt>
              </c:strCache>
            </c:strRef>
          </c:tx>
          <c:spPr>
            <a:ln w="28575" cap="rnd">
              <a:solidFill>
                <a:schemeClr val="accent2"/>
              </a:solidFill>
              <a:round/>
            </a:ln>
            <a:effectLst/>
          </c:spPr>
          <c:marker>
            <c:symbol val="none"/>
          </c:marker>
          <c:val>
            <c:numRef>
              <c:f>'VII. Neg. rates freq., 1313- '!$N$9:$N$714</c:f>
              <c:numCache>
                <c:formatCode>0.00%</c:formatCode>
                <c:ptCount val="706"/>
                <c:pt idx="13">
                  <c:v>0.1610948966384792</c:v>
                </c:pt>
                <c:pt idx="14">
                  <c:v>0.1610948966384792</c:v>
                </c:pt>
                <c:pt idx="15">
                  <c:v>0.1610948966384792</c:v>
                </c:pt>
                <c:pt idx="16">
                  <c:v>0.1610948966384792</c:v>
                </c:pt>
                <c:pt idx="17">
                  <c:v>0.1610948966384792</c:v>
                </c:pt>
                <c:pt idx="18">
                  <c:v>0.17629630026569337</c:v>
                </c:pt>
                <c:pt idx="19">
                  <c:v>0.17629630026569337</c:v>
                </c:pt>
                <c:pt idx="20">
                  <c:v>0.18531830223767232</c:v>
                </c:pt>
                <c:pt idx="21">
                  <c:v>0.17636105680401848</c:v>
                </c:pt>
                <c:pt idx="22">
                  <c:v>0.19153446216257672</c:v>
                </c:pt>
                <c:pt idx="23">
                  <c:v>0.19153446216257672</c:v>
                </c:pt>
                <c:pt idx="24">
                  <c:v>0.20669390702707796</c:v>
                </c:pt>
                <c:pt idx="25">
                  <c:v>0.20669390702707796</c:v>
                </c:pt>
                <c:pt idx="26">
                  <c:v>0.17639087672404766</c:v>
                </c:pt>
                <c:pt idx="27">
                  <c:v>0.15225323603808957</c:v>
                </c:pt>
                <c:pt idx="28">
                  <c:v>0.15225323603808957</c:v>
                </c:pt>
                <c:pt idx="29">
                  <c:v>0.15225323603808957</c:v>
                </c:pt>
                <c:pt idx="30">
                  <c:v>0.15225323603808957</c:v>
                </c:pt>
                <c:pt idx="31">
                  <c:v>0.13691027674618428</c:v>
                </c:pt>
                <c:pt idx="32">
                  <c:v>0.12157445782136195</c:v>
                </c:pt>
                <c:pt idx="33">
                  <c:v>0.10624577262068954</c:v>
                </c:pt>
                <c:pt idx="34">
                  <c:v>0.10624577262068954</c:v>
                </c:pt>
                <c:pt idx="35">
                  <c:v>0.10624577262068954</c:v>
                </c:pt>
                <c:pt idx="36">
                  <c:v>0.10624577262068954</c:v>
                </c:pt>
                <c:pt idx="37">
                  <c:v>9.0945556072346598E-2</c:v>
                </c:pt>
                <c:pt idx="38">
                  <c:v>0.10600799216969495</c:v>
                </c:pt>
                <c:pt idx="39">
                  <c:v>0.12106354655646184</c:v>
                </c:pt>
                <c:pt idx="40">
                  <c:v>0.12106354655646184</c:v>
                </c:pt>
                <c:pt idx="41">
                  <c:v>0.1399474310465483</c:v>
                </c:pt>
                <c:pt idx="42">
                  <c:v>0.1399474310465483</c:v>
                </c:pt>
                <c:pt idx="43">
                  <c:v>0.12879933363881813</c:v>
                </c:pt>
                <c:pt idx="44">
                  <c:v>0.12490391566583073</c:v>
                </c:pt>
                <c:pt idx="45">
                  <c:v>0.13991831148068315</c:v>
                </c:pt>
                <c:pt idx="46">
                  <c:v>0.15571714992483837</c:v>
                </c:pt>
                <c:pt idx="47">
                  <c:v>0.15571714992483837</c:v>
                </c:pt>
                <c:pt idx="48">
                  <c:v>0.15571714992483837</c:v>
                </c:pt>
                <c:pt idx="49">
                  <c:v>0.15571714992483837</c:v>
                </c:pt>
                <c:pt idx="50">
                  <c:v>0.15571714992483837</c:v>
                </c:pt>
                <c:pt idx="51">
                  <c:v>0.14051574629762417</c:v>
                </c:pt>
                <c:pt idx="52">
                  <c:v>0.15627496434137958</c:v>
                </c:pt>
                <c:pt idx="53">
                  <c:v>0.14108757275232842</c:v>
                </c:pt>
                <c:pt idx="54">
                  <c:v>0.14165323286686185</c:v>
                </c:pt>
                <c:pt idx="55">
                  <c:v>0.12647982750830361</c:v>
                </c:pt>
                <c:pt idx="56">
                  <c:v>0.12647982750830361</c:v>
                </c:pt>
                <c:pt idx="57">
                  <c:v>0.11132038264380235</c:v>
                </c:pt>
                <c:pt idx="58">
                  <c:v>0.11132038264380235</c:v>
                </c:pt>
                <c:pt idx="59">
                  <c:v>0.12180391976625189</c:v>
                </c:pt>
                <c:pt idx="60">
                  <c:v>0.13228454280028068</c:v>
                </c:pt>
                <c:pt idx="61">
                  <c:v>0.13228454280028068</c:v>
                </c:pt>
                <c:pt idx="62">
                  <c:v>0.13228454280028068</c:v>
                </c:pt>
                <c:pt idx="63">
                  <c:v>0.13228454280028068</c:v>
                </c:pt>
                <c:pt idx="64">
                  <c:v>0.13228454280028068</c:v>
                </c:pt>
                <c:pt idx="65">
                  <c:v>0.13228454280028068</c:v>
                </c:pt>
                <c:pt idx="66">
                  <c:v>0.14274771526812555</c:v>
                </c:pt>
                <c:pt idx="67">
                  <c:v>0.14274771526812555</c:v>
                </c:pt>
                <c:pt idx="68">
                  <c:v>0.15320508378707484</c:v>
                </c:pt>
                <c:pt idx="69">
                  <c:v>0.15320508378707484</c:v>
                </c:pt>
                <c:pt idx="70">
                  <c:v>0.15320508378707484</c:v>
                </c:pt>
                <c:pt idx="71">
                  <c:v>0.13814264768972651</c:v>
                </c:pt>
                <c:pt idx="72">
                  <c:v>0.13331348301455656</c:v>
                </c:pt>
                <c:pt idx="73">
                  <c:v>0.13331348301455656</c:v>
                </c:pt>
                <c:pt idx="74">
                  <c:v>0.11442959852447011</c:v>
                </c:pt>
                <c:pt idx="75">
                  <c:v>0.11442959852447011</c:v>
                </c:pt>
                <c:pt idx="76">
                  <c:v>0.12464490563895815</c:v>
                </c:pt>
                <c:pt idx="77">
                  <c:v>0.12464490563895815</c:v>
                </c:pt>
                <c:pt idx="78">
                  <c:v>0.10963050982410574</c:v>
                </c:pt>
                <c:pt idx="79">
                  <c:v>0.10403868229757363</c:v>
                </c:pt>
                <c:pt idx="80">
                  <c:v>0.10403868229757363</c:v>
                </c:pt>
                <c:pt idx="81">
                  <c:v>0.10403868229757363</c:v>
                </c:pt>
                <c:pt idx="82">
                  <c:v>0.11423741048264185</c:v>
                </c:pt>
                <c:pt idx="83">
                  <c:v>0.11423741048264185</c:v>
                </c:pt>
                <c:pt idx="84">
                  <c:v>0.11423741048264185</c:v>
                </c:pt>
                <c:pt idx="85">
                  <c:v>0.10866865132295858</c:v>
                </c:pt>
                <c:pt idx="86">
                  <c:v>0.11885635675251079</c:v>
                </c:pt>
                <c:pt idx="87">
                  <c:v>0.11329525484826627</c:v>
                </c:pt>
                <c:pt idx="88">
                  <c:v>0.11329525484826627</c:v>
                </c:pt>
                <c:pt idx="89">
                  <c:v>0.11329525484826627</c:v>
                </c:pt>
                <c:pt idx="90">
                  <c:v>0.12216248605555516</c:v>
                </c:pt>
                <c:pt idx="91">
                  <c:v>0.13102612932775762</c:v>
                </c:pt>
                <c:pt idx="92">
                  <c:v>0.12444891478112299</c:v>
                </c:pt>
                <c:pt idx="93">
                  <c:v>0.11396829174709418</c:v>
                </c:pt>
                <c:pt idx="94">
                  <c:v>0.12282118861428798</c:v>
                </c:pt>
                <c:pt idx="95">
                  <c:v>0.12282118861428798</c:v>
                </c:pt>
                <c:pt idx="96">
                  <c:v>0.13166693567655272</c:v>
                </c:pt>
                <c:pt idx="97">
                  <c:v>0.13166693567655272</c:v>
                </c:pt>
                <c:pt idx="98">
                  <c:v>0.13166693567655272</c:v>
                </c:pt>
                <c:pt idx="99">
                  <c:v>0.12120376320870786</c:v>
                </c:pt>
                <c:pt idx="100">
                  <c:v>0.12120376320870786</c:v>
                </c:pt>
                <c:pt idx="101">
                  <c:v>0.12351850640442469</c:v>
                </c:pt>
                <c:pt idx="102">
                  <c:v>0.13234907331206267</c:v>
                </c:pt>
                <c:pt idx="103">
                  <c:v>0.15139670717165515</c:v>
                </c:pt>
                <c:pt idx="104">
                  <c:v>0.15766524923623268</c:v>
                </c:pt>
                <c:pt idx="105">
                  <c:v>0.14743885952463573</c:v>
                </c:pt>
                <c:pt idx="106">
                  <c:v>0.16022576728715088</c:v>
                </c:pt>
                <c:pt idx="107">
                  <c:v>0.16904888247806055</c:v>
                </c:pt>
                <c:pt idx="108">
                  <c:v>0.18434890563184136</c:v>
                </c:pt>
                <c:pt idx="109">
                  <c:v>0.18490181395514163</c:v>
                </c:pt>
                <c:pt idx="110">
                  <c:v>0.19388005846733736</c:v>
                </c:pt>
                <c:pt idx="111">
                  <c:v>0.19388005846733736</c:v>
                </c:pt>
                <c:pt idx="112">
                  <c:v>0.18367304754971425</c:v>
                </c:pt>
                <c:pt idx="113">
                  <c:v>0.19368014997688968</c:v>
                </c:pt>
                <c:pt idx="114">
                  <c:v>0.19368014997688968</c:v>
                </c:pt>
                <c:pt idx="115">
                  <c:v>0.19245271451702192</c:v>
                </c:pt>
                <c:pt idx="116">
                  <c:v>0.19301276680507334</c:v>
                </c:pt>
                <c:pt idx="117">
                  <c:v>0.19301276680507334</c:v>
                </c:pt>
                <c:pt idx="118">
                  <c:v>0.19178943473901253</c:v>
                </c:pt>
                <c:pt idx="119">
                  <c:v>0.18160172930946034</c:v>
                </c:pt>
                <c:pt idx="120">
                  <c:v>0.17505679294111096</c:v>
                </c:pt>
                <c:pt idx="121">
                  <c:v>0.17505679294111096</c:v>
                </c:pt>
                <c:pt idx="122">
                  <c:v>0.17505679294111096</c:v>
                </c:pt>
                <c:pt idx="123">
                  <c:v>0.16618956173382207</c:v>
                </c:pt>
                <c:pt idx="124">
                  <c:v>0.15732591846161964</c:v>
                </c:pt>
                <c:pt idx="125">
                  <c:v>0.15397886882107903</c:v>
                </c:pt>
                <c:pt idx="126">
                  <c:v>0.15453805529547165</c:v>
                </c:pt>
                <c:pt idx="127">
                  <c:v>0.15463981070618335</c:v>
                </c:pt>
                <c:pt idx="128">
                  <c:v>0.15463981070618335</c:v>
                </c:pt>
                <c:pt idx="129">
                  <c:v>0.14579406364391861</c:v>
                </c:pt>
                <c:pt idx="130">
                  <c:v>0.14579406364391861</c:v>
                </c:pt>
                <c:pt idx="131">
                  <c:v>0.14579406364391861</c:v>
                </c:pt>
                <c:pt idx="132">
                  <c:v>0.14579406364391861</c:v>
                </c:pt>
                <c:pt idx="133">
                  <c:v>0.14579406364391861</c:v>
                </c:pt>
                <c:pt idx="134">
                  <c:v>0.14196692575658401</c:v>
                </c:pt>
                <c:pt idx="135">
                  <c:v>0.14207995174809579</c:v>
                </c:pt>
                <c:pt idx="136">
                  <c:v>0.12359064122211676</c:v>
                </c:pt>
                <c:pt idx="137">
                  <c:v>0.11732209915753926</c:v>
                </c:pt>
                <c:pt idx="138">
                  <c:v>0.12159432539270046</c:v>
                </c:pt>
                <c:pt idx="139">
                  <c:v>0.10936548254092701</c:v>
                </c:pt>
                <c:pt idx="140">
                  <c:v>0.10054236735001736</c:v>
                </c:pt>
                <c:pt idx="141">
                  <c:v>8.5242344196236497E-2</c:v>
                </c:pt>
                <c:pt idx="142">
                  <c:v>7.4474128758448166E-2</c:v>
                </c:pt>
                <c:pt idx="143">
                  <c:v>6.5495884246252439E-2</c:v>
                </c:pt>
                <c:pt idx="144">
                  <c:v>7.8723372599848143E-2</c:v>
                </c:pt>
                <c:pt idx="145">
                  <c:v>9.1953493018179844E-2</c:v>
                </c:pt>
                <c:pt idx="146">
                  <c:v>8.1946390591004434E-2</c:v>
                </c:pt>
                <c:pt idx="147">
                  <c:v>8.1946390591004434E-2</c:v>
                </c:pt>
                <c:pt idx="148">
                  <c:v>7.3532388941288593E-2</c:v>
                </c:pt>
                <c:pt idx="149">
                  <c:v>7.7288672643691173E-2</c:v>
                </c:pt>
                <c:pt idx="150">
                  <c:v>7.7288672643691173E-2</c:v>
                </c:pt>
                <c:pt idx="151">
                  <c:v>6.8321545825679827E-2</c:v>
                </c:pt>
                <c:pt idx="152">
                  <c:v>7.7374349973126519E-2</c:v>
                </c:pt>
                <c:pt idx="153">
                  <c:v>0.10127977694272017</c:v>
                </c:pt>
                <c:pt idx="154">
                  <c:v>0.11019721298099006</c:v>
                </c:pt>
                <c:pt idx="155">
                  <c:v>0.11911327657992481</c:v>
                </c:pt>
                <c:pt idx="156">
                  <c:v>0.11911327657992481</c:v>
                </c:pt>
                <c:pt idx="157">
                  <c:v>0.11966979596324284</c:v>
                </c:pt>
                <c:pt idx="158">
                  <c:v>0.12802247184243384</c:v>
                </c:pt>
                <c:pt idx="159">
                  <c:v>0.12801963355435284</c:v>
                </c:pt>
                <c:pt idx="160">
                  <c:v>0.1254147483819896</c:v>
                </c:pt>
                <c:pt idx="161">
                  <c:v>0.13176353912727135</c:v>
                </c:pt>
                <c:pt idx="162">
                  <c:v>0.13811135381250289</c:v>
                </c:pt>
                <c:pt idx="163">
                  <c:v>0.13811135381250289</c:v>
                </c:pt>
                <c:pt idx="164">
                  <c:v>0.13811135381250289</c:v>
                </c:pt>
                <c:pt idx="165">
                  <c:v>0.14701371621718473</c:v>
                </c:pt>
                <c:pt idx="166">
                  <c:v>0.15591471081807379</c:v>
                </c:pt>
                <c:pt idx="167">
                  <c:v>0.1558693642080865</c:v>
                </c:pt>
                <c:pt idx="168">
                  <c:v>0.16491722903435968</c:v>
                </c:pt>
                <c:pt idx="169">
                  <c:v>0.1649143994795127</c:v>
                </c:pt>
                <c:pt idx="170">
                  <c:v>0.1649143994795127</c:v>
                </c:pt>
                <c:pt idx="171">
                  <c:v>0.16766369292360908</c:v>
                </c:pt>
                <c:pt idx="172">
                  <c:v>0.19167559201091738</c:v>
                </c:pt>
                <c:pt idx="173">
                  <c:v>0.19519579711842083</c:v>
                </c:pt>
                <c:pt idx="174">
                  <c:v>0.2076858788106431</c:v>
                </c:pt>
                <c:pt idx="175">
                  <c:v>0.216793474007732</c:v>
                </c:pt>
                <c:pt idx="176">
                  <c:v>0.22571872440592577</c:v>
                </c:pt>
                <c:pt idx="177">
                  <c:v>0.21249123605233011</c:v>
                </c:pt>
                <c:pt idx="178">
                  <c:v>0.20814507213338354</c:v>
                </c:pt>
                <c:pt idx="179">
                  <c:v>0.21700867365605561</c:v>
                </c:pt>
                <c:pt idx="180">
                  <c:v>0.21700867365605561</c:v>
                </c:pt>
                <c:pt idx="181">
                  <c:v>0.21645138258057101</c:v>
                </c:pt>
                <c:pt idx="182">
                  <c:v>0.22742390068558299</c:v>
                </c:pt>
                <c:pt idx="183">
                  <c:v>0.23620796574810976</c:v>
                </c:pt>
                <c:pt idx="184">
                  <c:v>0.23620796574810976</c:v>
                </c:pt>
                <c:pt idx="185">
                  <c:v>0.23656785809532926</c:v>
                </c:pt>
                <c:pt idx="186">
                  <c:v>0.20902241403149188</c:v>
                </c:pt>
                <c:pt idx="187">
                  <c:v>0.21530982133582313</c:v>
                </c:pt>
                <c:pt idx="188">
                  <c:v>0.20639375773688834</c:v>
                </c:pt>
                <c:pt idx="189">
                  <c:v>0.20639375773688834</c:v>
                </c:pt>
                <c:pt idx="190">
                  <c:v>0.20583723835357032</c:v>
                </c:pt>
                <c:pt idx="191">
                  <c:v>0.20626588806729193</c:v>
                </c:pt>
                <c:pt idx="192">
                  <c:v>0.21841672338448609</c:v>
                </c:pt>
                <c:pt idx="193">
                  <c:v>0.22423113347849263</c:v>
                </c:pt>
                <c:pt idx="194">
                  <c:v>0.22646212644968131</c:v>
                </c:pt>
                <c:pt idx="195">
                  <c:v>0.22853017348146498</c:v>
                </c:pt>
                <c:pt idx="196">
                  <c:v>0.22853017348146498</c:v>
                </c:pt>
                <c:pt idx="197">
                  <c:v>0.23705763318357159</c:v>
                </c:pt>
                <c:pt idx="198">
                  <c:v>0.23741648572706803</c:v>
                </c:pt>
                <c:pt idx="199">
                  <c:v>0.23955923857507908</c:v>
                </c:pt>
                <c:pt idx="200">
                  <c:v>0.24916189581194684</c:v>
                </c:pt>
                <c:pt idx="201">
                  <c:v>0.23963021813224286</c:v>
                </c:pt>
                <c:pt idx="202">
                  <c:v>0.24746089621049713</c:v>
                </c:pt>
                <c:pt idx="203">
                  <c:v>0.24746089621049713</c:v>
                </c:pt>
                <c:pt idx="204">
                  <c:v>0.24043937653123959</c:v>
                </c:pt>
                <c:pt idx="205">
                  <c:v>0.21586941253318959</c:v>
                </c:pt>
                <c:pt idx="206">
                  <c:v>0.21577194713812486</c:v>
                </c:pt>
                <c:pt idx="207">
                  <c:v>0.22001037793481801</c:v>
                </c:pt>
                <c:pt idx="208">
                  <c:v>0.21090278273772911</c:v>
                </c:pt>
                <c:pt idx="209">
                  <c:v>0.217668558749783</c:v>
                </c:pt>
                <c:pt idx="210">
                  <c:v>0.23875876526495179</c:v>
                </c:pt>
                <c:pt idx="211">
                  <c:v>0.24832623249234542</c:v>
                </c:pt>
                <c:pt idx="212">
                  <c:v>0.23946263096967335</c:v>
                </c:pt>
                <c:pt idx="213">
                  <c:v>0.24390453875987914</c:v>
                </c:pt>
                <c:pt idx="214">
                  <c:v>0.25045951173585973</c:v>
                </c:pt>
                <c:pt idx="215">
                  <c:v>0.23601764593873342</c:v>
                </c:pt>
                <c:pt idx="216">
                  <c:v>0.23356850577396021</c:v>
                </c:pt>
                <c:pt idx="217">
                  <c:v>0.24550921969594228</c:v>
                </c:pt>
                <c:pt idx="218">
                  <c:v>0.24429271608995651</c:v>
                </c:pt>
                <c:pt idx="219">
                  <c:v>0.24429271608995651</c:v>
                </c:pt>
                <c:pt idx="220">
                  <c:v>0.24658304595533906</c:v>
                </c:pt>
                <c:pt idx="221">
                  <c:v>0.26511335966412797</c:v>
                </c:pt>
                <c:pt idx="222">
                  <c:v>0.2753040928964483</c:v>
                </c:pt>
                <c:pt idx="223">
                  <c:v>0.2753040928964483</c:v>
                </c:pt>
                <c:pt idx="224">
                  <c:v>0.26596349436826139</c:v>
                </c:pt>
                <c:pt idx="225">
                  <c:v>0.26135405851542914</c:v>
                </c:pt>
                <c:pt idx="226">
                  <c:v>0.26099205937679226</c:v>
                </c:pt>
                <c:pt idx="227">
                  <c:v>0.256143909561665</c:v>
                </c:pt>
                <c:pt idx="228">
                  <c:v>0.25135884319128393</c:v>
                </c:pt>
                <c:pt idx="229">
                  <c:v>0.25135884319128393</c:v>
                </c:pt>
                <c:pt idx="230">
                  <c:v>0.25033635263267662</c:v>
                </c:pt>
                <c:pt idx="231">
                  <c:v>0.24107513768449829</c:v>
                </c:pt>
                <c:pt idx="232">
                  <c:v>0.23003139023559818</c:v>
                </c:pt>
                <c:pt idx="233">
                  <c:v>0.21516768828799354</c:v>
                </c:pt>
                <c:pt idx="234">
                  <c:v>0.20670790824227472</c:v>
                </c:pt>
                <c:pt idx="235">
                  <c:v>0.19832173638525394</c:v>
                </c:pt>
                <c:pt idx="236">
                  <c:v>0.20753460068127655</c:v>
                </c:pt>
                <c:pt idx="237">
                  <c:v>0.22603492997828095</c:v>
                </c:pt>
                <c:pt idx="238">
                  <c:v>0.23358925362090951</c:v>
                </c:pt>
                <c:pt idx="239">
                  <c:v>0.23016651390847079</c:v>
                </c:pt>
                <c:pt idx="240">
                  <c:v>0.22794142307896867</c:v>
                </c:pt>
                <c:pt idx="241">
                  <c:v>0.24340512028345734</c:v>
                </c:pt>
                <c:pt idx="242">
                  <c:v>0.23136598005948047</c:v>
                </c:pt>
                <c:pt idx="243">
                  <c:v>0.21421122181457297</c:v>
                </c:pt>
                <c:pt idx="244">
                  <c:v>0.20498303099357182</c:v>
                </c:pt>
                <c:pt idx="245">
                  <c:v>0.20795439663163037</c:v>
                </c:pt>
                <c:pt idx="246">
                  <c:v>0.21134452469893819</c:v>
                </c:pt>
                <c:pt idx="247">
                  <c:v>0.20844845948835283</c:v>
                </c:pt>
                <c:pt idx="248">
                  <c:v>0.20860182004842598</c:v>
                </c:pt>
                <c:pt idx="249">
                  <c:v>0.21372584776237155</c:v>
                </c:pt>
                <c:pt idx="250">
                  <c:v>0.21618565826588662</c:v>
                </c:pt>
                <c:pt idx="251">
                  <c:v>0.2090019897338049</c:v>
                </c:pt>
                <c:pt idx="252">
                  <c:v>0.21202550618311233</c:v>
                </c:pt>
                <c:pt idx="253">
                  <c:v>0.19819734272797931</c:v>
                </c:pt>
                <c:pt idx="254">
                  <c:v>0.18333535618512503</c:v>
                </c:pt>
                <c:pt idx="255">
                  <c:v>0.17314462295280469</c:v>
                </c:pt>
                <c:pt idx="256">
                  <c:v>0.17314462295280469</c:v>
                </c:pt>
                <c:pt idx="257">
                  <c:v>0.19873930832410225</c:v>
                </c:pt>
                <c:pt idx="258">
                  <c:v>0.19988156754232905</c:v>
                </c:pt>
                <c:pt idx="259">
                  <c:v>0.1880793894814172</c:v>
                </c:pt>
                <c:pt idx="260">
                  <c:v>0.20232844586903001</c:v>
                </c:pt>
                <c:pt idx="261">
                  <c:v>0.22532338257914944</c:v>
                </c:pt>
                <c:pt idx="262">
                  <c:v>0.2411678073835993</c:v>
                </c:pt>
                <c:pt idx="263">
                  <c:v>0.23734262175652343</c:v>
                </c:pt>
                <c:pt idx="264">
                  <c:v>0.2450389940131257</c:v>
                </c:pt>
                <c:pt idx="265">
                  <c:v>0.25290120407917055</c:v>
                </c:pt>
                <c:pt idx="266">
                  <c:v>0.26106651690418375</c:v>
                </c:pt>
                <c:pt idx="267">
                  <c:v>0.26867002252045735</c:v>
                </c:pt>
                <c:pt idx="268">
                  <c:v>0.28047399174046483</c:v>
                </c:pt>
                <c:pt idx="269">
                  <c:v>0.28158855599043731</c:v>
                </c:pt>
                <c:pt idx="270">
                  <c:v>0.26677645041016385</c:v>
                </c:pt>
                <c:pt idx="271">
                  <c:v>0.25922212676753537</c:v>
                </c:pt>
                <c:pt idx="272">
                  <c:v>0.26677072323386802</c:v>
                </c:pt>
                <c:pt idx="273">
                  <c:v>0.25980100402701306</c:v>
                </c:pt>
                <c:pt idx="274">
                  <c:v>0.24801030215356518</c:v>
                </c:pt>
                <c:pt idx="275">
                  <c:v>0.24435841596729435</c:v>
                </c:pt>
                <c:pt idx="276">
                  <c:v>0.24408514355537633</c:v>
                </c:pt>
                <c:pt idx="277">
                  <c:v>0.23486191064959869</c:v>
                </c:pt>
                <c:pt idx="278">
                  <c:v>0.23935071708472669</c:v>
                </c:pt>
                <c:pt idx="279">
                  <c:v>0.23596367449487388</c:v>
                </c:pt>
                <c:pt idx="280">
                  <c:v>0.23230476672947861</c:v>
                </c:pt>
                <c:pt idx="281">
                  <c:v>0.24527637436175787</c:v>
                </c:pt>
                <c:pt idx="282">
                  <c:v>0.23381742175005868</c:v>
                </c:pt>
                <c:pt idx="283">
                  <c:v>0.23043008630982911</c:v>
                </c:pt>
                <c:pt idx="284">
                  <c:v>0.2294175619532304</c:v>
                </c:pt>
                <c:pt idx="285">
                  <c:v>0.23652972896316038</c:v>
                </c:pt>
                <c:pt idx="286">
                  <c:v>0.23286271921030965</c:v>
                </c:pt>
                <c:pt idx="287">
                  <c:v>0.23040641824338723</c:v>
                </c:pt>
                <c:pt idx="288">
                  <c:v>0.24132320415231309</c:v>
                </c:pt>
                <c:pt idx="289">
                  <c:v>0.24862692959717814</c:v>
                </c:pt>
                <c:pt idx="290">
                  <c:v>0.23680136931452511</c:v>
                </c:pt>
                <c:pt idx="291">
                  <c:v>0.2340323744783202</c:v>
                </c:pt>
                <c:pt idx="292">
                  <c:v>0.24049516031963913</c:v>
                </c:pt>
                <c:pt idx="293">
                  <c:v>0.23732960102397949</c:v>
                </c:pt>
                <c:pt idx="294">
                  <c:v>0.21553656551569844</c:v>
                </c:pt>
                <c:pt idx="295">
                  <c:v>0.19969214071124858</c:v>
                </c:pt>
                <c:pt idx="296">
                  <c:v>0.19601235719482521</c:v>
                </c:pt>
                <c:pt idx="297">
                  <c:v>0.20298998241740701</c:v>
                </c:pt>
                <c:pt idx="298">
                  <c:v>0.19512777235136217</c:v>
                </c:pt>
                <c:pt idx="299">
                  <c:v>0.18816800814510168</c:v>
                </c:pt>
                <c:pt idx="300">
                  <c:v>0.18187176549701634</c:v>
                </c:pt>
                <c:pt idx="301">
                  <c:v>0.17504124050885977</c:v>
                </c:pt>
                <c:pt idx="302">
                  <c:v>0.17298102318791095</c:v>
                </c:pt>
                <c:pt idx="303">
                  <c:v>0.17566726676130437</c:v>
                </c:pt>
                <c:pt idx="304">
                  <c:v>0.18203389721168683</c:v>
                </c:pt>
                <c:pt idx="305">
                  <c:v>0.18218670593447062</c:v>
                </c:pt>
                <c:pt idx="306">
                  <c:v>0.1746530034819124</c:v>
                </c:pt>
                <c:pt idx="307">
                  <c:v>0.17098000815087167</c:v>
                </c:pt>
                <c:pt idx="308">
                  <c:v>0.17234344362941983</c:v>
                </c:pt>
                <c:pt idx="309">
                  <c:v>0.16868126777107659</c:v>
                </c:pt>
                <c:pt idx="310">
                  <c:v>0.16868126777107659</c:v>
                </c:pt>
                <c:pt idx="311">
                  <c:v>0.16260514018926236</c:v>
                </c:pt>
                <c:pt idx="312">
                  <c:v>0.16547179308672061</c:v>
                </c:pt>
                <c:pt idx="313">
                  <c:v>0.16547179308672061</c:v>
                </c:pt>
                <c:pt idx="314">
                  <c:v>0.16467979802171126</c:v>
                </c:pt>
                <c:pt idx="315">
                  <c:v>0.16814787260801031</c:v>
                </c:pt>
                <c:pt idx="316">
                  <c:v>0.15713468362274283</c:v>
                </c:pt>
                <c:pt idx="317">
                  <c:v>0.15713468362274283</c:v>
                </c:pt>
                <c:pt idx="318">
                  <c:v>0.15437306011859639</c:v>
                </c:pt>
                <c:pt idx="319">
                  <c:v>0.16599810804075574</c:v>
                </c:pt>
                <c:pt idx="320">
                  <c:v>0.17247587979963561</c:v>
                </c:pt>
                <c:pt idx="321">
                  <c:v>0.1713330180938884</c:v>
                </c:pt>
                <c:pt idx="322">
                  <c:v>0.16402929264902336</c:v>
                </c:pt>
                <c:pt idx="323">
                  <c:v>0.15026016756037877</c:v>
                </c:pt>
                <c:pt idx="324">
                  <c:v>0.14378915552768323</c:v>
                </c:pt>
                <c:pt idx="325">
                  <c:v>0.1373263696863643</c:v>
                </c:pt>
                <c:pt idx="326">
                  <c:v>0.12251123869306789</c:v>
                </c:pt>
                <c:pt idx="327">
                  <c:v>0.12321936451956111</c:v>
                </c:pt>
                <c:pt idx="328">
                  <c:v>0.12321936451956111</c:v>
                </c:pt>
                <c:pt idx="329">
                  <c:v>0.1288015102843878</c:v>
                </c:pt>
                <c:pt idx="330">
                  <c:v>0.12590350472613232</c:v>
                </c:pt>
                <c:pt idx="331">
                  <c:v>0.13206975086117778</c:v>
                </c:pt>
                <c:pt idx="332">
                  <c:v>0.14738170474474635</c:v>
                </c:pt>
                <c:pt idx="333">
                  <c:v>0.15443046694740936</c:v>
                </c:pt>
                <c:pt idx="334">
                  <c:v>0.14945702271555836</c:v>
                </c:pt>
                <c:pt idx="335">
                  <c:v>0.14456937575268916</c:v>
                </c:pt>
                <c:pt idx="336">
                  <c:v>0.14311699401306752</c:v>
                </c:pt>
                <c:pt idx="337">
                  <c:v>0.13675036356268505</c:v>
                </c:pt>
                <c:pt idx="338">
                  <c:v>0.12904895837356856</c:v>
                </c:pt>
                <c:pt idx="339">
                  <c:v>0.1339768933021811</c:v>
                </c:pt>
                <c:pt idx="340">
                  <c:v>0.1339768933021811</c:v>
                </c:pt>
                <c:pt idx="341">
                  <c:v>0.1341909629161043</c:v>
                </c:pt>
                <c:pt idx="342">
                  <c:v>0.1341909629161043</c:v>
                </c:pt>
                <c:pt idx="343">
                  <c:v>0.13578060179728463</c:v>
                </c:pt>
                <c:pt idx="344">
                  <c:v>0.13439655730591227</c:v>
                </c:pt>
                <c:pt idx="345">
                  <c:v>0.13745518775164117</c:v>
                </c:pt>
                <c:pt idx="346">
                  <c:v>0.1562224098812994</c:v>
                </c:pt>
                <c:pt idx="347">
                  <c:v>0.1463720275603847</c:v>
                </c:pt>
                <c:pt idx="348">
                  <c:v>0.14622946591725042</c:v>
                </c:pt>
                <c:pt idx="349">
                  <c:v>0.149550927579606</c:v>
                </c:pt>
                <c:pt idx="350">
                  <c:v>0.149550927579606</c:v>
                </c:pt>
                <c:pt idx="351">
                  <c:v>0.14549027104207377</c:v>
                </c:pt>
                <c:pt idx="352">
                  <c:v>0.13386522311991439</c:v>
                </c:pt>
                <c:pt idx="353">
                  <c:v>0.1261754251620224</c:v>
                </c:pt>
                <c:pt idx="354">
                  <c:v>0.11970292659590293</c:v>
                </c:pt>
                <c:pt idx="355">
                  <c:v>0.12570749519109445</c:v>
                </c:pt>
                <c:pt idx="356">
                  <c:v>0.12570749519109445</c:v>
                </c:pt>
                <c:pt idx="357">
                  <c:v>0.12570749519109445</c:v>
                </c:pt>
                <c:pt idx="358">
                  <c:v>0.12570749519109445</c:v>
                </c:pt>
                <c:pt idx="359">
                  <c:v>0.1316864733211828</c:v>
                </c:pt>
                <c:pt idx="360">
                  <c:v>0.12614565094621707</c:v>
                </c:pt>
                <c:pt idx="361">
                  <c:v>0.12941962884521513</c:v>
                </c:pt>
                <c:pt idx="362">
                  <c:v>0.12383748308038843</c:v>
                </c:pt>
                <c:pt idx="363">
                  <c:v>0.11972145823518623</c:v>
                </c:pt>
                <c:pt idx="364">
                  <c:v>0.12964957217316694</c:v>
                </c:pt>
                <c:pt idx="365">
                  <c:v>0.12248922478186303</c:v>
                </c:pt>
                <c:pt idx="366">
                  <c:v>0.11911097621343907</c:v>
                </c:pt>
                <c:pt idx="367">
                  <c:v>0.11911097621343907</c:v>
                </c:pt>
                <c:pt idx="368">
                  <c:v>0.12338820474691498</c:v>
                </c:pt>
                <c:pt idx="369">
                  <c:v>0.1378126891854875</c:v>
                </c:pt>
                <c:pt idx="370">
                  <c:v>0.15217248073957579</c:v>
                </c:pt>
                <c:pt idx="371">
                  <c:v>0.15217248073957579</c:v>
                </c:pt>
                <c:pt idx="372">
                  <c:v>0.14724454581096322</c:v>
                </c:pt>
                <c:pt idx="373">
                  <c:v>0.14724454581096322</c:v>
                </c:pt>
                <c:pt idx="374">
                  <c:v>0.15191669213555803</c:v>
                </c:pt>
                <c:pt idx="375">
                  <c:v>0.15361138253794832</c:v>
                </c:pt>
                <c:pt idx="376">
                  <c:v>0.15202174365676804</c:v>
                </c:pt>
                <c:pt idx="377">
                  <c:v>0.16191215123050259</c:v>
                </c:pt>
                <c:pt idx="378">
                  <c:v>0.15769275203712921</c:v>
                </c:pt>
                <c:pt idx="379">
                  <c:v>0.1565346466049185</c:v>
                </c:pt>
                <c:pt idx="380">
                  <c:v>0.18350809780318073</c:v>
                </c:pt>
                <c:pt idx="381">
                  <c:v>0.18862189724582895</c:v>
                </c:pt>
                <c:pt idx="382">
                  <c:v>0.19066583879043905</c:v>
                </c:pt>
                <c:pt idx="383">
                  <c:v>0.19652449275970851</c:v>
                </c:pt>
                <c:pt idx="384">
                  <c:v>0.2030513741151424</c:v>
                </c:pt>
                <c:pt idx="385">
                  <c:v>0.20904422261779346</c:v>
                </c:pt>
                <c:pt idx="386">
                  <c:v>0.21501589287453582</c:v>
                </c:pt>
                <c:pt idx="387">
                  <c:v>0.21171446723747664</c:v>
                </c:pt>
                <c:pt idx="388">
                  <c:v>0.21391657340576484</c:v>
                </c:pt>
                <c:pt idx="389">
                  <c:v>0.21391657340576484</c:v>
                </c:pt>
                <c:pt idx="390">
                  <c:v>0.2212542593625785</c:v>
                </c:pt>
                <c:pt idx="391">
                  <c:v>0.22713016993300253</c:v>
                </c:pt>
                <c:pt idx="392">
                  <c:v>0.22700236913294472</c:v>
                </c:pt>
                <c:pt idx="393">
                  <c:v>0.23586832281423034</c:v>
                </c:pt>
                <c:pt idx="394">
                  <c:v>0.24375521721993321</c:v>
                </c:pt>
                <c:pt idx="395">
                  <c:v>0.26378086456444216</c:v>
                </c:pt>
                <c:pt idx="396">
                  <c:v>0.27759469179831475</c:v>
                </c:pt>
                <c:pt idx="397">
                  <c:v>0.27349538949960661</c:v>
                </c:pt>
                <c:pt idx="398">
                  <c:v>0.26049965188198176</c:v>
                </c:pt>
                <c:pt idx="399">
                  <c:v>0.25851143028464635</c:v>
                </c:pt>
                <c:pt idx="400">
                  <c:v>0.28002492013917168</c:v>
                </c:pt>
                <c:pt idx="401">
                  <c:v>0.27236812734351873</c:v>
                </c:pt>
                <c:pt idx="402">
                  <c:v>0.27466404014753509</c:v>
                </c:pt>
                <c:pt idx="403">
                  <c:v>0.26030424859344681</c:v>
                </c:pt>
                <c:pt idx="404">
                  <c:v>0.26655336716654721</c:v>
                </c:pt>
                <c:pt idx="405">
                  <c:v>0.28003577468438218</c:v>
                </c:pt>
                <c:pt idx="406">
                  <c:v>0.28154569956586761</c:v>
                </c:pt>
                <c:pt idx="407">
                  <c:v>0.28170625903380259</c:v>
                </c:pt>
                <c:pt idx="408">
                  <c:v>0.2888910899303736</c:v>
                </c:pt>
                <c:pt idx="409">
                  <c:v>0.29772268911324151</c:v>
                </c:pt>
                <c:pt idx="410">
                  <c:v>0.29423020931589561</c:v>
                </c:pt>
                <c:pt idx="411">
                  <c:v>0.31838236220145133</c:v>
                </c:pt>
                <c:pt idx="412">
                  <c:v>0.32323241285676091</c:v>
                </c:pt>
                <c:pt idx="413">
                  <c:v>0.29292938255373069</c:v>
                </c:pt>
                <c:pt idx="414">
                  <c:v>0.28449007016791766</c:v>
                </c:pt>
                <c:pt idx="415">
                  <c:v>0.28517522126918587</c:v>
                </c:pt>
                <c:pt idx="416">
                  <c:v>0.28711025588082906</c:v>
                </c:pt>
                <c:pt idx="417">
                  <c:v>0.28644620777373825</c:v>
                </c:pt>
                <c:pt idx="418">
                  <c:v>0.28785669894974453</c:v>
                </c:pt>
                <c:pt idx="419">
                  <c:v>0.30443032553387106</c:v>
                </c:pt>
                <c:pt idx="420">
                  <c:v>0.30443032553387106</c:v>
                </c:pt>
                <c:pt idx="421">
                  <c:v>0.30355512863255529</c:v>
                </c:pt>
                <c:pt idx="422">
                  <c:v>0.3049248578762247</c:v>
                </c:pt>
                <c:pt idx="423">
                  <c:v>0.32196703733820264</c:v>
                </c:pt>
                <c:pt idx="424">
                  <c:v>0.32243774109521389</c:v>
                </c:pt>
                <c:pt idx="425">
                  <c:v>0.3165865637651834</c:v>
                </c:pt>
                <c:pt idx="426">
                  <c:v>0.31493815351823046</c:v>
                </c:pt>
                <c:pt idx="427">
                  <c:v>0.31958203437044475</c:v>
                </c:pt>
                <c:pt idx="428">
                  <c:v>0.31767610204343022</c:v>
                </c:pt>
                <c:pt idx="429">
                  <c:v>0.30836830103549395</c:v>
                </c:pt>
                <c:pt idx="430">
                  <c:v>0.30219488279518164</c:v>
                </c:pt>
                <c:pt idx="431">
                  <c:v>0.30851902472137188</c:v>
                </c:pt>
                <c:pt idx="432">
                  <c:v>0.31314604438011551</c:v>
                </c:pt>
                <c:pt idx="433">
                  <c:v>0.29292109999112181</c:v>
                </c:pt>
                <c:pt idx="434">
                  <c:v>0.29868843093365444</c:v>
                </c:pt>
                <c:pt idx="435">
                  <c:v>0.29120235982197745</c:v>
                </c:pt>
                <c:pt idx="436">
                  <c:v>0.30537724022449142</c:v>
                </c:pt>
                <c:pt idx="437">
                  <c:v>0.30038967324107269</c:v>
                </c:pt>
                <c:pt idx="438">
                  <c:v>0.30296141624740547</c:v>
                </c:pt>
                <c:pt idx="439">
                  <c:v>0.30997634092791038</c:v>
                </c:pt>
                <c:pt idx="440">
                  <c:v>0.3048082314946054</c:v>
                </c:pt>
                <c:pt idx="441">
                  <c:v>0.31648792636432299</c:v>
                </c:pt>
                <c:pt idx="442">
                  <c:v>0.32945956541965071</c:v>
                </c:pt>
                <c:pt idx="443">
                  <c:v>0.33736009135777695</c:v>
                </c:pt>
                <c:pt idx="444">
                  <c:v>0.30705706105474662</c:v>
                </c:pt>
                <c:pt idx="445">
                  <c:v>0.29022810426633683</c:v>
                </c:pt>
                <c:pt idx="446">
                  <c:v>0.29022810426633683</c:v>
                </c:pt>
                <c:pt idx="447">
                  <c:v>0.29022810426633683</c:v>
                </c:pt>
                <c:pt idx="448">
                  <c:v>0.30602848089138013</c:v>
                </c:pt>
                <c:pt idx="449">
                  <c:v>0.30381913624317136</c:v>
                </c:pt>
                <c:pt idx="450">
                  <c:v>0.29464289957726963</c:v>
                </c:pt>
                <c:pt idx="451">
                  <c:v>0.28841562131430415</c:v>
                </c:pt>
                <c:pt idx="452">
                  <c:v>0.28148472949755909</c:v>
                </c:pt>
                <c:pt idx="453">
                  <c:v>0.28891382667452292</c:v>
                </c:pt>
                <c:pt idx="454">
                  <c:v>0.281582348812359</c:v>
                </c:pt>
                <c:pt idx="455">
                  <c:v>0.29487227786017212</c:v>
                </c:pt>
                <c:pt idx="456">
                  <c:v>0.27049241244138056</c:v>
                </c:pt>
                <c:pt idx="457">
                  <c:v>0.26516825736179633</c:v>
                </c:pt>
                <c:pt idx="458">
                  <c:v>0.275662289915446</c:v>
                </c:pt>
                <c:pt idx="459">
                  <c:v>0.26844474648111333</c:v>
                </c:pt>
                <c:pt idx="460">
                  <c:v>0.26010792536034993</c:v>
                </c:pt>
                <c:pt idx="461">
                  <c:v>0.25012350517557286</c:v>
                </c:pt>
                <c:pt idx="462">
                  <c:v>0.23795751187391012</c:v>
                </c:pt>
                <c:pt idx="463">
                  <c:v>0.24441823636700791</c:v>
                </c:pt>
                <c:pt idx="464">
                  <c:v>0.25952448113339244</c:v>
                </c:pt>
                <c:pt idx="465">
                  <c:v>0.26177239261656027</c:v>
                </c:pt>
                <c:pt idx="466">
                  <c:v>0.28338087951784846</c:v>
                </c:pt>
                <c:pt idx="467">
                  <c:v>0.27761354857531589</c:v>
                </c:pt>
                <c:pt idx="468">
                  <c:v>0.26824684192908871</c:v>
                </c:pt>
                <c:pt idx="469">
                  <c:v>0.25407196152657469</c:v>
                </c:pt>
                <c:pt idx="470">
                  <c:v>0.26681135169808468</c:v>
                </c:pt>
                <c:pt idx="471">
                  <c:v>0.26874850071473044</c:v>
                </c:pt>
                <c:pt idx="472">
                  <c:v>0.27702334844815735</c:v>
                </c:pt>
                <c:pt idx="473">
                  <c:v>0.27814885642727472</c:v>
                </c:pt>
                <c:pt idx="474">
                  <c:v>0.26315049558515363</c:v>
                </c:pt>
                <c:pt idx="475">
                  <c:v>0.24370706169572234</c:v>
                </c:pt>
                <c:pt idx="476">
                  <c:v>0.24304855311939733</c:v>
                </c:pt>
                <c:pt idx="477">
                  <c:v>0.24304855311939733</c:v>
                </c:pt>
                <c:pt idx="478">
                  <c:v>0.23741834255505007</c:v>
                </c:pt>
                <c:pt idx="479">
                  <c:v>0.24574205445052022</c:v>
                </c:pt>
                <c:pt idx="480">
                  <c:v>0.25350861225707266</c:v>
                </c:pt>
                <c:pt idx="481">
                  <c:v>0.23595536057699873</c:v>
                </c:pt>
                <c:pt idx="482">
                  <c:v>0.24699651528528893</c:v>
                </c:pt>
                <c:pt idx="483">
                  <c:v>0.26382590643906284</c:v>
                </c:pt>
                <c:pt idx="484">
                  <c:v>0.26597707543792976</c:v>
                </c:pt>
                <c:pt idx="485">
                  <c:v>0.2537022152072102</c:v>
                </c:pt>
                <c:pt idx="486">
                  <c:v>0.25053053740643799</c:v>
                </c:pt>
                <c:pt idx="487">
                  <c:v>0.26304703036488314</c:v>
                </c:pt>
                <c:pt idx="488">
                  <c:v>0.26876006747104902</c:v>
                </c:pt>
                <c:pt idx="489">
                  <c:v>0.26876006747104902</c:v>
                </c:pt>
                <c:pt idx="490">
                  <c:v>0.26773760822319786</c:v>
                </c:pt>
                <c:pt idx="491">
                  <c:v>0.2572435756695482</c:v>
                </c:pt>
                <c:pt idx="492">
                  <c:v>0.2572435756695482</c:v>
                </c:pt>
                <c:pt idx="493">
                  <c:v>0.25654226601904817</c:v>
                </c:pt>
                <c:pt idx="494">
                  <c:v>0.2559320196691971</c:v>
                </c:pt>
                <c:pt idx="495">
                  <c:v>0.26556530544871021</c:v>
                </c:pt>
                <c:pt idx="496">
                  <c:v>0.26067680219654943</c:v>
                </c:pt>
                <c:pt idx="497">
                  <c:v>0.2518005935177538</c:v>
                </c:pt>
                <c:pt idx="498">
                  <c:v>0.26188102585035955</c:v>
                </c:pt>
                <c:pt idx="499">
                  <c:v>0.2389839934835396</c:v>
                </c:pt>
                <c:pt idx="500">
                  <c:v>0.2399002562753268</c:v>
                </c:pt>
                <c:pt idx="501">
                  <c:v>0.24130601625953788</c:v>
                </c:pt>
                <c:pt idx="502">
                  <c:v>0.2577257253192296</c:v>
                </c:pt>
                <c:pt idx="503">
                  <c:v>0.24372478355803812</c:v>
                </c:pt>
                <c:pt idx="504">
                  <c:v>0.22573348401722459</c:v>
                </c:pt>
                <c:pt idx="505">
                  <c:v>0.20893378672180729</c:v>
                </c:pt>
                <c:pt idx="506">
                  <c:v>0.21212056161197543</c:v>
                </c:pt>
                <c:pt idx="507">
                  <c:v>0.22151149817976565</c:v>
                </c:pt>
                <c:pt idx="508">
                  <c:v>0.23346015987048016</c:v>
                </c:pt>
                <c:pt idx="509">
                  <c:v>0.22562657349915977</c:v>
                </c:pt>
                <c:pt idx="510">
                  <c:v>0.24615370068360276</c:v>
                </c:pt>
                <c:pt idx="511">
                  <c:v>0.24615370068360276</c:v>
                </c:pt>
                <c:pt idx="512">
                  <c:v>0.23782998878813263</c:v>
                </c:pt>
                <c:pt idx="513">
                  <c:v>0.23593087269216492</c:v>
                </c:pt>
                <c:pt idx="514">
                  <c:v>0.23742011817622904</c:v>
                </c:pt>
                <c:pt idx="515">
                  <c:v>0.22079461953523499</c:v>
                </c:pt>
                <c:pt idx="516">
                  <c:v>0.22409827372232333</c:v>
                </c:pt>
                <c:pt idx="517">
                  <c:v>0.24472327393105872</c:v>
                </c:pt>
                <c:pt idx="518">
                  <c:v>0.25852803574259864</c:v>
                </c:pt>
                <c:pt idx="519">
                  <c:v>0.25427061636640713</c:v>
                </c:pt>
                <c:pt idx="520">
                  <c:v>0.24658124705571755</c:v>
                </c:pt>
                <c:pt idx="521">
                  <c:v>0.226208551658069</c:v>
                </c:pt>
                <c:pt idx="522">
                  <c:v>0.23654510595684261</c:v>
                </c:pt>
                <c:pt idx="523">
                  <c:v>0.24538418755093039</c:v>
                </c:pt>
                <c:pt idx="524">
                  <c:v>0.27568721785396072</c:v>
                </c:pt>
                <c:pt idx="525">
                  <c:v>0.2924375674912737</c:v>
                </c:pt>
                <c:pt idx="526">
                  <c:v>0.29144582117179696</c:v>
                </c:pt>
                <c:pt idx="527">
                  <c:v>0.28564549667670069</c:v>
                </c:pt>
                <c:pt idx="528">
                  <c:v>0.27601221089718758</c:v>
                </c:pt>
                <c:pt idx="529">
                  <c:v>0.26861835012224494</c:v>
                </c:pt>
                <c:pt idx="530">
                  <c:v>0.25945468668248661</c:v>
                </c:pt>
                <c:pt idx="531">
                  <c:v>0.25423042482794372</c:v>
                </c:pt>
                <c:pt idx="532">
                  <c:v>0.26169877930266811</c:v>
                </c:pt>
                <c:pt idx="533">
                  <c:v>0.2671662242578397</c:v>
                </c:pt>
                <c:pt idx="534">
                  <c:v>0.26742844315253866</c:v>
                </c:pt>
                <c:pt idx="535">
                  <c:v>0.26288842684636071</c:v>
                </c:pt>
                <c:pt idx="536">
                  <c:v>0.26961250958222627</c:v>
                </c:pt>
                <c:pt idx="537">
                  <c:v>0.28257564603069962</c:v>
                </c:pt>
                <c:pt idx="538">
                  <c:v>0.29494167043672359</c:v>
                </c:pt>
                <c:pt idx="539">
                  <c:v>0.28938728611574188</c:v>
                </c:pt>
                <c:pt idx="540">
                  <c:v>0.27443549422139385</c:v>
                </c:pt>
                <c:pt idx="541">
                  <c:v>0.26012702818191497</c:v>
                </c:pt>
                <c:pt idx="542">
                  <c:v>0.26153512515600641</c:v>
                </c:pt>
                <c:pt idx="543">
                  <c:v>0.25052108899588332</c:v>
                </c:pt>
                <c:pt idx="544">
                  <c:v>0.25723670225485729</c:v>
                </c:pt>
                <c:pt idx="545">
                  <c:v>0.25887197295490422</c:v>
                </c:pt>
                <c:pt idx="546">
                  <c:v>0.25300453124431943</c:v>
                </c:pt>
                <c:pt idx="547">
                  <c:v>0.24788302389053088</c:v>
                </c:pt>
                <c:pt idx="548">
                  <c:v>0.24957843366431692</c:v>
                </c:pt>
                <c:pt idx="549">
                  <c:v>0.23110829566565483</c:v>
                </c:pt>
                <c:pt idx="550">
                  <c:v>0.21705005608342381</c:v>
                </c:pt>
                <c:pt idx="551">
                  <c:v>0.2147675775671857</c:v>
                </c:pt>
                <c:pt idx="552">
                  <c:v>0.22344386231786323</c:v>
                </c:pt>
                <c:pt idx="553">
                  <c:v>0.21861673867010767</c:v>
                </c:pt>
                <c:pt idx="554">
                  <c:v>0.21861673867010767</c:v>
                </c:pt>
                <c:pt idx="555">
                  <c:v>0.208280184371334</c:v>
                </c:pt>
                <c:pt idx="556">
                  <c:v>0.2010383444085419</c:v>
                </c:pt>
                <c:pt idx="557">
                  <c:v>0.1707353141055116</c:v>
                </c:pt>
                <c:pt idx="558">
                  <c:v>0.15398496446819857</c:v>
                </c:pt>
                <c:pt idx="559">
                  <c:v>0.14821008840202365</c:v>
                </c:pt>
                <c:pt idx="560">
                  <c:v>0.15296091896661973</c:v>
                </c:pt>
                <c:pt idx="561">
                  <c:v>0.15468464628256626</c:v>
                </c:pt>
                <c:pt idx="562">
                  <c:v>0.16014293666897816</c:v>
                </c:pt>
                <c:pt idx="563">
                  <c:v>0.15675242209495743</c:v>
                </c:pt>
                <c:pt idx="564">
                  <c:v>0.14203176546989121</c:v>
                </c:pt>
                <c:pt idx="565">
                  <c:v>0.13456341099516683</c:v>
                </c:pt>
                <c:pt idx="566">
                  <c:v>0.12817970324820802</c:v>
                </c:pt>
                <c:pt idx="567">
                  <c:v>0.12278181710607351</c:v>
                </c:pt>
                <c:pt idx="568">
                  <c:v>0.11775555655512966</c:v>
                </c:pt>
                <c:pt idx="569">
                  <c:v>0.11103147381926415</c:v>
                </c:pt>
                <c:pt idx="570">
                  <c:v>0.10807787117999838</c:v>
                </c:pt>
                <c:pt idx="571">
                  <c:v>0.10331317519861592</c:v>
                </c:pt>
                <c:pt idx="572">
                  <c:v>0.10387001019895085</c:v>
                </c:pt>
                <c:pt idx="573">
                  <c:v>0.10544530445498443</c:v>
                </c:pt>
                <c:pt idx="574">
                  <c:v>0.10707528096336506</c:v>
                </c:pt>
                <c:pt idx="575">
                  <c:v>0.10149513401412079</c:v>
                </c:pt>
                <c:pt idx="576">
                  <c:v>9.8716185011970686E-2</c:v>
                </c:pt>
                <c:pt idx="577">
                  <c:v>0.10864884961526952</c:v>
                </c:pt>
                <c:pt idx="578">
                  <c:v>0.12204604875938418</c:v>
                </c:pt>
                <c:pt idx="579">
                  <c:v>0.12204604875938418</c:v>
                </c:pt>
                <c:pt idx="580">
                  <c:v>0.13286746605732691</c:v>
                </c:pt>
                <c:pt idx="581">
                  <c:v>0.13117205628354084</c:v>
                </c:pt>
                <c:pt idx="582">
                  <c:v>0.1395845440576339</c:v>
                </c:pt>
                <c:pt idx="583">
                  <c:v>0.13131826287263879</c:v>
                </c:pt>
                <c:pt idx="584">
                  <c:v>0.11645643478393256</c:v>
                </c:pt>
                <c:pt idx="585">
                  <c:v>0.11260069427146692</c:v>
                </c:pt>
                <c:pt idx="586">
                  <c:v>0.12881338656972907</c:v>
                </c:pt>
                <c:pt idx="587">
                  <c:v>0.1549732132837508</c:v>
                </c:pt>
                <c:pt idx="588">
                  <c:v>0.18104991749709728</c:v>
                </c:pt>
                <c:pt idx="589">
                  <c:v>0.20560108105086822</c:v>
                </c:pt>
                <c:pt idx="590">
                  <c:v>0.23325581646176566</c:v>
                </c:pt>
                <c:pt idx="591">
                  <c:v>0.24616482773411985</c:v>
                </c:pt>
                <c:pt idx="592">
                  <c:v>0.24862299148807557</c:v>
                </c:pt>
                <c:pt idx="593">
                  <c:v>0.24458294168032946</c:v>
                </c:pt>
                <c:pt idx="594">
                  <c:v>0.24622178129468716</c:v>
                </c:pt>
                <c:pt idx="595">
                  <c:v>0.24596679583603323</c:v>
                </c:pt>
                <c:pt idx="596">
                  <c:v>0.25110376288251635</c:v>
                </c:pt>
                <c:pt idx="597">
                  <c:v>0.25414993257625629</c:v>
                </c:pt>
                <c:pt idx="598">
                  <c:v>0.25414993257625629</c:v>
                </c:pt>
                <c:pt idx="599">
                  <c:v>0.2571575145963883</c:v>
                </c:pt>
                <c:pt idx="600">
                  <c:v>0.25609771682442534</c:v>
                </c:pt>
                <c:pt idx="601">
                  <c:v>0.25343327129889293</c:v>
                </c:pt>
                <c:pt idx="602">
                  <c:v>0.25343327129889293</c:v>
                </c:pt>
                <c:pt idx="603">
                  <c:v>0.24589057834538164</c:v>
                </c:pt>
                <c:pt idx="604">
                  <c:v>0.23828924992074019</c:v>
                </c:pt>
                <c:pt idx="605">
                  <c:v>0.23773241492040526</c:v>
                </c:pt>
                <c:pt idx="606">
                  <c:v>0.25014917731953551</c:v>
                </c:pt>
                <c:pt idx="607">
                  <c:v>0.2558289128313454</c:v>
                </c:pt>
                <c:pt idx="608">
                  <c:v>0.27908438837666044</c:v>
                </c:pt>
                <c:pt idx="609">
                  <c:v>0.27775547602033629</c:v>
                </c:pt>
                <c:pt idx="610">
                  <c:v>0.26804061997586132</c:v>
                </c:pt>
                <c:pt idx="611">
                  <c:v>0.26582495014735741</c:v>
                </c:pt>
                <c:pt idx="612">
                  <c:v>0.28854070644517255</c:v>
                </c:pt>
                <c:pt idx="613">
                  <c:v>0.29970631555675181</c:v>
                </c:pt>
                <c:pt idx="614">
                  <c:v>0.32475027613663787</c:v>
                </c:pt>
                <c:pt idx="615">
                  <c:v>0.34069738412950434</c:v>
                </c:pt>
                <c:pt idx="616">
                  <c:v>0.36543045035986615</c:v>
                </c:pt>
                <c:pt idx="617">
                  <c:v>0.39573348066289649</c:v>
                </c:pt>
                <c:pt idx="618">
                  <c:v>0.41846052025575275</c:v>
                </c:pt>
                <c:pt idx="619">
                  <c:v>0.43003868109033849</c:v>
                </c:pt>
                <c:pt idx="620">
                  <c:v>0.405290374017231</c:v>
                </c:pt>
                <c:pt idx="621">
                  <c:v>0.40094727960970034</c:v>
                </c:pt>
                <c:pt idx="622">
                  <c:v>0.4044050056668882</c:v>
                </c:pt>
                <c:pt idx="623">
                  <c:v>0.38339433946480861</c:v>
                </c:pt>
                <c:pt idx="624">
                  <c:v>0.37252478235756781</c:v>
                </c:pt>
                <c:pt idx="625">
                  <c:v>0.37074048372211776</c:v>
                </c:pt>
                <c:pt idx="626">
                  <c:v>0.3737034712469447</c:v>
                </c:pt>
                <c:pt idx="627">
                  <c:v>0.37512151201452176</c:v>
                </c:pt>
                <c:pt idx="628">
                  <c:v>0.37377721477738929</c:v>
                </c:pt>
                <c:pt idx="629">
                  <c:v>0.37188138461104048</c:v>
                </c:pt>
                <c:pt idx="630">
                  <c:v>0.37123939250632726</c:v>
                </c:pt>
                <c:pt idx="631">
                  <c:v>0.37123939250632726</c:v>
                </c:pt>
                <c:pt idx="632">
                  <c:v>0.36823181048619519</c:v>
                </c:pt>
                <c:pt idx="633">
                  <c:v>0.37122495100115471</c:v>
                </c:pt>
                <c:pt idx="634">
                  <c:v>0.37261669076803772</c:v>
                </c:pt>
                <c:pt idx="635">
                  <c:v>0.37344188427806935</c:v>
                </c:pt>
                <c:pt idx="636">
                  <c:v>0.3724686145244811</c:v>
                </c:pt>
                <c:pt idx="637">
                  <c:v>0.3724686145244811</c:v>
                </c:pt>
                <c:pt idx="638">
                  <c:v>0.3724686145244811</c:v>
                </c:pt>
                <c:pt idx="639">
                  <c:v>0.35847655786931731</c:v>
                </c:pt>
                <c:pt idx="640">
                  <c:v>0.35116684584912672</c:v>
                </c:pt>
                <c:pt idx="641">
                  <c:v>0.3306514875990767</c:v>
                </c:pt>
                <c:pt idx="642">
                  <c:v>0.32942243173606811</c:v>
                </c:pt>
                <c:pt idx="643">
                  <c:v>0.32315480270687308</c:v>
                </c:pt>
                <c:pt idx="644">
                  <c:v>0.33137237941189795</c:v>
                </c:pt>
                <c:pt idx="645">
                  <c:v>0.33542100983861811</c:v>
                </c:pt>
                <c:pt idx="646">
                  <c:v>0.31701625073827261</c:v>
                </c:pt>
                <c:pt idx="647">
                  <c:v>0.3030685646900696</c:v>
                </c:pt>
                <c:pt idx="648">
                  <c:v>0.28051503877585887</c:v>
                </c:pt>
                <c:pt idx="649">
                  <c:v>0.25523842756206538</c:v>
                </c:pt>
                <c:pt idx="650">
                  <c:v>0.24385107411408194</c:v>
                </c:pt>
                <c:pt idx="651">
                  <c:v>0.23403817249319153</c:v>
                </c:pt>
                <c:pt idx="652">
                  <c:v>0.20624731936034368</c:v>
                </c:pt>
                <c:pt idx="653">
                  <c:v>0.20483579971942945</c:v>
                </c:pt>
                <c:pt idx="654">
                  <c:v>0.18310218991361349</c:v>
                </c:pt>
                <c:pt idx="655">
                  <c:v>0.15349605867135913</c:v>
                </c:pt>
                <c:pt idx="656">
                  <c:v>0.14685198946254122</c:v>
                </c:pt>
                <c:pt idx="657">
                  <c:v>0.14481253529742796</c:v>
                </c:pt>
                <c:pt idx="658">
                  <c:v>0.14413867017892226</c:v>
                </c:pt>
                <c:pt idx="659">
                  <c:v>0.13874017790947513</c:v>
                </c:pt>
                <c:pt idx="660">
                  <c:v>0.13395957021159388</c:v>
                </c:pt>
                <c:pt idx="661">
                  <c:v>0.13010056252096838</c:v>
                </c:pt>
                <c:pt idx="662">
                  <c:v>0.12685942564083405</c:v>
                </c:pt>
                <c:pt idx="663">
                  <c:v>0.12445524805180737</c:v>
                </c:pt>
                <c:pt idx="664">
                  <c:v>0.12445524805180737</c:v>
                </c:pt>
                <c:pt idx="665">
                  <c:v>0.12445524805180737</c:v>
                </c:pt>
                <c:pt idx="666">
                  <c:v>0.12146210753684783</c:v>
                </c:pt>
                <c:pt idx="667">
                  <c:v>0.11588138109292732</c:v>
                </c:pt>
                <c:pt idx="668">
                  <c:v>0.11505618758289567</c:v>
                </c:pt>
                <c:pt idx="669">
                  <c:v>0.11356261648078762</c:v>
                </c:pt>
                <c:pt idx="670">
                  <c:v>0.11356261648078762</c:v>
                </c:pt>
                <c:pt idx="671">
                  <c:v>0.11356261648078762</c:v>
                </c:pt>
                <c:pt idx="672">
                  <c:v>0.11356261648078762</c:v>
                </c:pt>
                <c:pt idx="673">
                  <c:v>0.11356261648078762</c:v>
                </c:pt>
                <c:pt idx="674">
                  <c:v>0.10918819039380585</c:v>
                </c:pt>
                <c:pt idx="675">
                  <c:v>0.10501201659096873</c:v>
                </c:pt>
                <c:pt idx="676">
                  <c:v>0.10555713814383551</c:v>
                </c:pt>
                <c:pt idx="677">
                  <c:v>8.4522761423153084E-2</c:v>
                </c:pt>
                <c:pt idx="678">
                  <c:v>5.7758374698617755E-2</c:v>
                </c:pt>
                <c:pt idx="679">
                  <c:v>6.8372687106988489E-2</c:v>
                </c:pt>
                <c:pt idx="680">
                  <c:v>5.7276412575305476E-2</c:v>
                </c:pt>
                <c:pt idx="681">
                  <c:v>5.380743538035658E-2</c:v>
                </c:pt>
                <c:pt idx="682">
                  <c:v>7.3181225202243128E-2</c:v>
                </c:pt>
                <c:pt idx="683">
                  <c:v>7.2456303028635094E-2</c:v>
                </c:pt>
                <c:pt idx="684">
                  <c:v>5.4721620818457356E-2</c:v>
                </c:pt>
                <c:pt idx="685">
                  <c:v>6.2600796560820668E-2</c:v>
                </c:pt>
                <c:pt idx="686">
                  <c:v>6.2600796560820668E-2</c:v>
                </c:pt>
                <c:pt idx="687">
                  <c:v>6.7552683450601392E-2</c:v>
                </c:pt>
                <c:pt idx="688">
                  <c:v>8.1179848841322413E-2</c:v>
                </c:pt>
                <c:pt idx="689">
                  <c:v>9.4807014232043421E-2</c:v>
                </c:pt>
                <c:pt idx="690">
                  <c:v>9.7769733426794778E-2</c:v>
                </c:pt>
                <c:pt idx="691">
                  <c:v>0.10092359579540106</c:v>
                </c:pt>
                <c:pt idx="692">
                  <c:v>0.10428771565524776</c:v>
                </c:pt>
                <c:pt idx="693">
                  <c:v>0.10788384378129079</c:v>
                </c:pt>
                <c:pt idx="694">
                  <c:v>0.11173683820205117</c:v>
                </c:pt>
                <c:pt idx="695">
                  <c:v>0.11587523961694196</c:v>
                </c:pt>
                <c:pt idx="696">
                  <c:v>0.12033197960220895</c:v>
                </c:pt>
                <c:pt idx="697">
                  <c:v>0.12514525878629731</c:v>
                </c:pt>
                <c:pt idx="698">
                  <c:v>0.13035964456905971</c:v>
                </c:pt>
                <c:pt idx="699">
                  <c:v>0.13602745520249709</c:v>
                </c:pt>
                <c:pt idx="700">
                  <c:v>0.14221052134806514</c:v>
                </c:pt>
                <c:pt idx="701">
                  <c:v>0.14898245093606824</c:v>
                </c:pt>
                <c:pt idx="702">
                  <c:v>0.15643157348287165</c:v>
                </c:pt>
                <c:pt idx="703">
                  <c:v>0.16466481419249646</c:v>
                </c:pt>
                <c:pt idx="704">
                  <c:v>0.17381285942541294</c:v>
                </c:pt>
                <c:pt idx="705">
                  <c:v>0.18403714527396664</c:v>
                </c:pt>
              </c:numCache>
            </c:numRef>
          </c:val>
          <c:smooth val="0"/>
          <c:extLst>
            <c:ext xmlns:c16="http://schemas.microsoft.com/office/drawing/2014/chart" uri="{C3380CC4-5D6E-409C-BE32-E72D297353CC}">
              <c16:uniqueId val="{00000001-FEE6-4BE9-9430-16A6A6FF7B7D}"/>
            </c:ext>
          </c:extLst>
        </c:ser>
        <c:dLbls>
          <c:showLegendKey val="0"/>
          <c:showVal val="0"/>
          <c:showCatName val="0"/>
          <c:showSerName val="0"/>
          <c:showPercent val="0"/>
          <c:showBubbleSize val="0"/>
        </c:dLbls>
        <c:smooth val="0"/>
        <c:axId val="550888208"/>
        <c:axId val="1"/>
      </c:lineChart>
      <c:catAx>
        <c:axId val="55088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a:t>
                </a:r>
                <a:r>
                  <a:rPr lang="en-US" baseline="0"/>
                  <a:t> of DM GDP recording negative real rates</a:t>
                </a:r>
                <a:endParaRPr lang="en-US"/>
              </a:p>
            </c:rich>
          </c:tx>
          <c:layout>
            <c:manualLayout>
              <c:xMode val="edge"/>
              <c:yMode val="edge"/>
              <c:x val="1.7837818875313733E-2"/>
              <c:y val="8.9971983839098768E-2"/>
            </c:manualLayout>
          </c:layout>
          <c:overlay val="0"/>
          <c:spPr>
            <a:noFill/>
            <a:ln w="25400">
              <a:noFill/>
            </a:ln>
          </c:spPr>
        </c:title>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888208"/>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4064772508740989"/>
                  <c:y val="-0.49429537161513348"/>
                </c:manualLayout>
              </c:layout>
              <c:numFmt formatCode="#,##0.000000"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rendlineLbl>
          </c:trendline>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 Personal sovereign loans'!#REF!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'VII. Personal sovereign loans'!#REF!</c15:sqref>
                        </c15:formulaRef>
                      </c:ext>
                    </c:extLst>
                    <c:strCache>
                      <c:ptCount val="1"/>
                      <c:pt idx="0">
                        <c:v>#REF!</c:v>
                      </c:pt>
                    </c:strCache>
                  </c:strRef>
                </c15:tx>
              </c15:filteredSeriesTitle>
            </c:ext>
            <c:ext xmlns:c16="http://schemas.microsoft.com/office/drawing/2014/chart" uri="{C3380CC4-5D6E-409C-BE32-E72D297353CC}">
              <c16:uniqueId val="{00000001-7FD7-4069-9103-AE83B2010F18}"/>
            </c:ext>
          </c:extLst>
        </c:ser>
        <c:dLbls>
          <c:showLegendKey val="0"/>
          <c:showVal val="0"/>
          <c:showCatName val="0"/>
          <c:showSerName val="0"/>
          <c:showPercent val="0"/>
          <c:showBubbleSize val="0"/>
        </c:dLbls>
        <c:axId val="695073288"/>
        <c:axId val="695070992"/>
      </c:scatterChart>
      <c:valAx>
        <c:axId val="695073288"/>
        <c:scaling>
          <c:orientation val="minMax"/>
          <c:max val="2018"/>
          <c:min val="1312"/>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070992"/>
        <c:crosses val="autoZero"/>
        <c:crossBetween val="midCat"/>
      </c:valAx>
      <c:valAx>
        <c:axId val="695070992"/>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0732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Cf. Figure III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'VIII. Pers. sov. loans, 1312-'!$AB$2</c:f>
              <c:strCache>
                <c:ptCount val="1"/>
                <c:pt idx="0">
                  <c:v>Real rate personal loans</c:v>
                </c:pt>
              </c:strCache>
            </c:strRef>
          </c:tx>
          <c:spPr>
            <a:ln w="25400" cap="rnd">
              <a:noFill/>
              <a:round/>
            </a:ln>
            <a:effectLst/>
          </c:spPr>
          <c:marker>
            <c:symbol val="circle"/>
            <c:size val="3"/>
            <c:spPr>
              <a:solidFill>
                <a:schemeClr val="accent1"/>
              </a:solidFill>
              <a:ln w="3175">
                <a:solidFill>
                  <a:schemeClr val="accent1"/>
                </a:solidFill>
              </a:ln>
              <a:effectLst/>
            </c:spPr>
          </c:marker>
          <c:trendline>
            <c:spPr>
              <a:ln w="19050" cap="rnd">
                <a:solidFill>
                  <a:schemeClr val="accent1"/>
                </a:solidFill>
                <a:prstDash val="solid"/>
              </a:ln>
              <a:effectLst/>
            </c:spPr>
            <c:trendlineType val="movingAvg"/>
            <c:period val="10"/>
            <c:dispRSqr val="0"/>
            <c:dispEq val="0"/>
          </c:trendline>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1312-'!$AC$5:$AC$711</c:f>
              <c:numCache>
                <c:formatCode>General</c:formatCode>
                <c:ptCount val="707"/>
                <c:pt idx="3">
                  <c:v>14.697049210202039</c:v>
                </c:pt>
                <c:pt idx="4">
                  <c:v>15.959992644360639</c:v>
                </c:pt>
                <c:pt idx="5">
                  <c:v>17.007498731576369</c:v>
                </c:pt>
                <c:pt idx="6">
                  <c:v>17.603637236086495</c:v>
                </c:pt>
                <c:pt idx="7">
                  <c:v>9.0485397363069637</c:v>
                </c:pt>
                <c:pt idx="8">
                  <c:v>11.278525512754275</c:v>
                </c:pt>
                <c:pt idx="9">
                  <c:v>17.117015700040508</c:v>
                </c:pt>
                <c:pt idx="10">
                  <c:v>16.924423163644043</c:v>
                </c:pt>
                <c:pt idx="11">
                  <c:v>14.598996145267881</c:v>
                </c:pt>
                <c:pt idx="12">
                  <c:v>13.918824573087008</c:v>
                </c:pt>
                <c:pt idx="13">
                  <c:v>12.359546499862997</c:v>
                </c:pt>
                <c:pt idx="14">
                  <c:v>17.753509945618617</c:v>
                </c:pt>
                <c:pt idx="15">
                  <c:v>19.107810123793843</c:v>
                </c:pt>
                <c:pt idx="16">
                  <c:v>17.736657223928926</c:v>
                </c:pt>
                <c:pt idx="17">
                  <c:v>16.670541682525549</c:v>
                </c:pt>
                <c:pt idx="18">
                  <c:v>15.602037220935289</c:v>
                </c:pt>
                <c:pt idx="19">
                  <c:v>15.33424903501054</c:v>
                </c:pt>
                <c:pt idx="20">
                  <c:v>16.467679107815293</c:v>
                </c:pt>
                <c:pt idx="21">
                  <c:v>19.119975724305579</c:v>
                </c:pt>
                <c:pt idx="22">
                  <c:v>19.412549226319705</c:v>
                </c:pt>
                <c:pt idx="23">
                  <c:v>19.494208678250466</c:v>
                </c:pt>
                <c:pt idx="24">
                  <c:v>19.837873088600727</c:v>
                </c:pt>
                <c:pt idx="25">
                  <c:v>20.099466710939314</c:v>
                </c:pt>
                <c:pt idx="26">
                  <c:v>22.650204296630168</c:v>
                </c:pt>
                <c:pt idx="27">
                  <c:v>22.952824540428576</c:v>
                </c:pt>
                <c:pt idx="28">
                  <c:v>22.004828593086899</c:v>
                </c:pt>
                <c:pt idx="29">
                  <c:v>20.422819286450515</c:v>
                </c:pt>
                <c:pt idx="30">
                  <c:v>19.443124081291746</c:v>
                </c:pt>
                <c:pt idx="31">
                  <c:v>17.454064865941451</c:v>
                </c:pt>
                <c:pt idx="32">
                  <c:v>14.669217489433363</c:v>
                </c:pt>
                <c:pt idx="33">
                  <c:v>11.254271505140665</c:v>
                </c:pt>
                <c:pt idx="34">
                  <c:v>10.255974119364518</c:v>
                </c:pt>
                <c:pt idx="35">
                  <c:v>8.1997325623589106</c:v>
                </c:pt>
                <c:pt idx="36">
                  <c:v>6.9527380781888635</c:v>
                </c:pt>
                <c:pt idx="37">
                  <c:v>5.2476519636384626</c:v>
                </c:pt>
                <c:pt idx="38">
                  <c:v>6.0881476681108202</c:v>
                </c:pt>
                <c:pt idx="39">
                  <c:v>8.0404436485249615</c:v>
                </c:pt>
                <c:pt idx="40">
                  <c:v>8.1157951389627527</c:v>
                </c:pt>
                <c:pt idx="41">
                  <c:v>7.3362631008217107</c:v>
                </c:pt>
                <c:pt idx="42">
                  <c:v>8.7100446439102406</c:v>
                </c:pt>
                <c:pt idx="43">
                  <c:v>10.056121548801842</c:v>
                </c:pt>
                <c:pt idx="44">
                  <c:v>11.07877803261537</c:v>
                </c:pt>
                <c:pt idx="45">
                  <c:v>10.314501194777716</c:v>
                </c:pt>
                <c:pt idx="46">
                  <c:v>10.553006390820425</c:v>
                </c:pt>
                <c:pt idx="47">
                  <c:v>10.583266971340318</c:v>
                </c:pt>
                <c:pt idx="48">
                  <c:v>9.8454711651096538</c:v>
                </c:pt>
                <c:pt idx="49">
                  <c:v>9.4263677591094019</c:v>
                </c:pt>
                <c:pt idx="50">
                  <c:v>10.118387036654335</c:v>
                </c:pt>
                <c:pt idx="51">
                  <c:v>11.891768609235669</c:v>
                </c:pt>
                <c:pt idx="52">
                  <c:v>10.98364730118143</c:v>
                </c:pt>
                <c:pt idx="53">
                  <c:v>9.2885335751479552</c:v>
                </c:pt>
                <c:pt idx="54">
                  <c:v>9.8752909280627925</c:v>
                </c:pt>
                <c:pt idx="55">
                  <c:v>8.6621672260409337</c:v>
                </c:pt>
                <c:pt idx="56">
                  <c:v>11.389254213189099</c:v>
                </c:pt>
                <c:pt idx="57">
                  <c:v>13.187641521044371</c:v>
                </c:pt>
                <c:pt idx="58">
                  <c:v>11.338519702629586</c:v>
                </c:pt>
                <c:pt idx="59">
                  <c:v>10.15221530931573</c:v>
                </c:pt>
                <c:pt idx="60">
                  <c:v>9.5341886227880757</c:v>
                </c:pt>
                <c:pt idx="61">
                  <c:v>11.835740979161487</c:v>
                </c:pt>
                <c:pt idx="62">
                  <c:v>16.378978607576066</c:v>
                </c:pt>
                <c:pt idx="63">
                  <c:v>15.079620408038855</c:v>
                </c:pt>
                <c:pt idx="64">
                  <c:v>14.136054595267463</c:v>
                </c:pt>
                <c:pt idx="65">
                  <c:v>14.83492001463333</c:v>
                </c:pt>
                <c:pt idx="66">
                  <c:v>16.26081139595097</c:v>
                </c:pt>
                <c:pt idx="67">
                  <c:v>19.444380521806796</c:v>
                </c:pt>
                <c:pt idx="68">
                  <c:v>16.718915295809989</c:v>
                </c:pt>
                <c:pt idx="69">
                  <c:v>14.909242446310301</c:v>
                </c:pt>
                <c:pt idx="70">
                  <c:v>14.92443923006501</c:v>
                </c:pt>
                <c:pt idx="71">
                  <c:v>13.606256313034489</c:v>
                </c:pt>
                <c:pt idx="72">
                  <c:v>14.229022015513946</c:v>
                </c:pt>
                <c:pt idx="73">
                  <c:v>13.812160520689158</c:v>
                </c:pt>
                <c:pt idx="74">
                  <c:v>10.838441709260648</c:v>
                </c:pt>
                <c:pt idx="75">
                  <c:v>9.685937175440797</c:v>
                </c:pt>
                <c:pt idx="76">
                  <c:v>8.3459581827439742</c:v>
                </c:pt>
                <c:pt idx="77">
                  <c:v>8.3494840270003952</c:v>
                </c:pt>
                <c:pt idx="78">
                  <c:v>8.9178212223062445</c:v>
                </c:pt>
                <c:pt idx="79">
                  <c:v>8.3993710504349508</c:v>
                </c:pt>
                <c:pt idx="80">
                  <c:v>9.4739523763647782</c:v>
                </c:pt>
                <c:pt idx="81">
                  <c:v>11.219598814203662</c:v>
                </c:pt>
                <c:pt idx="82">
                  <c:v>11.034230521951958</c:v>
                </c:pt>
                <c:pt idx="83">
                  <c:v>12.937187090614888</c:v>
                </c:pt>
                <c:pt idx="84">
                  <c:v>12.475906874941087</c:v>
                </c:pt>
                <c:pt idx="85">
                  <c:v>12.935503382646603</c:v>
                </c:pt>
                <c:pt idx="86">
                  <c:v>11.29376969583029</c:v>
                </c:pt>
                <c:pt idx="87">
                  <c:v>11.883017448819091</c:v>
                </c:pt>
                <c:pt idx="88">
                  <c:v>12.62830406568634</c:v>
                </c:pt>
                <c:pt idx="89">
                  <c:v>14.299677594187004</c:v>
                </c:pt>
                <c:pt idx="90">
                  <c:v>13.246225482626837</c:v>
                </c:pt>
                <c:pt idx="91">
                  <c:v>13.260066983781426</c:v>
                </c:pt>
                <c:pt idx="92">
                  <c:v>12.026101980691591</c:v>
                </c:pt>
                <c:pt idx="93">
                  <c:v>11.825289496973388</c:v>
                </c:pt>
                <c:pt idx="94">
                  <c:v>11.62356059287168</c:v>
                </c:pt>
                <c:pt idx="95">
                  <c:v>11.242567733510763</c:v>
                </c:pt>
                <c:pt idx="96">
                  <c:v>11.06147611475431</c:v>
                </c:pt>
                <c:pt idx="97">
                  <c:v>12.218265559995848</c:v>
                </c:pt>
                <c:pt idx="98">
                  <c:v>13.092943376441481</c:v>
                </c:pt>
                <c:pt idx="99">
                  <c:v>13.731445876300615</c:v>
                </c:pt>
                <c:pt idx="100">
                  <c:v>15.192136345357069</c:v>
                </c:pt>
                <c:pt idx="101">
                  <c:v>15.196745558882995</c:v>
                </c:pt>
                <c:pt idx="102">
                  <c:v>15.905628757176503</c:v>
                </c:pt>
                <c:pt idx="103">
                  <c:v>17.154236552208442</c:v>
                </c:pt>
                <c:pt idx="104">
                  <c:v>16.176239673833052</c:v>
                </c:pt>
                <c:pt idx="105">
                  <c:v>13.94536702187383</c:v>
                </c:pt>
                <c:pt idx="106">
                  <c:v>12.919575576220909</c:v>
                </c:pt>
                <c:pt idx="107">
                  <c:v>13.281830632504196</c:v>
                </c:pt>
                <c:pt idx="108">
                  <c:v>13.228651065768139</c:v>
                </c:pt>
                <c:pt idx="109">
                  <c:v>12.467944902571903</c:v>
                </c:pt>
                <c:pt idx="110">
                  <c:v>10.259868589736159</c:v>
                </c:pt>
                <c:pt idx="111">
                  <c:v>10.15136076096857</c:v>
                </c:pt>
                <c:pt idx="112">
                  <c:v>11.534733505560363</c:v>
                </c:pt>
                <c:pt idx="113">
                  <c:v>12.48783760807529</c:v>
                </c:pt>
                <c:pt idx="114">
                  <c:v>11.018339674351399</c:v>
                </c:pt>
                <c:pt idx="115">
                  <c:v>10.228813058758968</c:v>
                </c:pt>
                <c:pt idx="116">
                  <c:v>9.0534143286791124</c:v>
                </c:pt>
                <c:pt idx="117">
                  <c:v>9.0683712339003097</c:v>
                </c:pt>
                <c:pt idx="118">
                  <c:v>9.1339323019026732</c:v>
                </c:pt>
                <c:pt idx="119">
                  <c:v>10.213120236528978</c:v>
                </c:pt>
                <c:pt idx="120">
                  <c:v>9.601797413155337</c:v>
                </c:pt>
                <c:pt idx="121">
                  <c:v>8.8869498727633758</c:v>
                </c:pt>
                <c:pt idx="122">
                  <c:v>8.4595073790768662</c:v>
                </c:pt>
                <c:pt idx="123">
                  <c:v>8.8696935048074348</c:v>
                </c:pt>
                <c:pt idx="124">
                  <c:v>9.6376663894492935</c:v>
                </c:pt>
                <c:pt idx="125">
                  <c:v>10.473978542739284</c:v>
                </c:pt>
                <c:pt idx="126">
                  <c:v>9.2534842790451446</c:v>
                </c:pt>
                <c:pt idx="127">
                  <c:v>8.5921025447063695</c:v>
                </c:pt>
                <c:pt idx="128">
                  <c:v>11.52088281992364</c:v>
                </c:pt>
                <c:pt idx="129">
                  <c:v>12.811399308305644</c:v>
                </c:pt>
                <c:pt idx="130">
                  <c:v>13.381817481203317</c:v>
                </c:pt>
                <c:pt idx="131">
                  <c:v>13.141143131879014</c:v>
                </c:pt>
                <c:pt idx="132">
                  <c:v>12.508069496404499</c:v>
                </c:pt>
                <c:pt idx="133">
                  <c:v>13.774759405750578</c:v>
                </c:pt>
                <c:pt idx="134">
                  <c:v>14.560221536320228</c:v>
                </c:pt>
                <c:pt idx="135">
                  <c:v>13.757430001205734</c:v>
                </c:pt>
                <c:pt idx="136">
                  <c:v>13.61590864631663</c:v>
                </c:pt>
                <c:pt idx="137">
                  <c:v>13.505030361396292</c:v>
                </c:pt>
                <c:pt idx="138">
                  <c:v>14.008187721115561</c:v>
                </c:pt>
                <c:pt idx="139">
                  <c:v>14.114953299835006</c:v>
                </c:pt>
                <c:pt idx="140">
                  <c:v>10.743704209807644</c:v>
                </c:pt>
                <c:pt idx="141">
                  <c:v>10.054492049689708</c:v>
                </c:pt>
                <c:pt idx="142">
                  <c:v>10.470098635234056</c:v>
                </c:pt>
                <c:pt idx="143">
                  <c:v>12.272647757727482</c:v>
                </c:pt>
                <c:pt idx="144">
                  <c:v>13.151406873047305</c:v>
                </c:pt>
                <c:pt idx="145">
                  <c:v>13.793958312889172</c:v>
                </c:pt>
                <c:pt idx="146">
                  <c:v>13.997653759187999</c:v>
                </c:pt>
                <c:pt idx="147">
                  <c:v>16.44206089030072</c:v>
                </c:pt>
                <c:pt idx="148">
                  <c:v>17.922745056665143</c:v>
                </c:pt>
                <c:pt idx="149">
                  <c:v>16.755681252708001</c:v>
                </c:pt>
                <c:pt idx="150">
                  <c:v>14.942947747584094</c:v>
                </c:pt>
                <c:pt idx="151">
                  <c:v>14.950911437584294</c:v>
                </c:pt>
                <c:pt idx="152">
                  <c:v>13.707773127218195</c:v>
                </c:pt>
                <c:pt idx="153">
                  <c:v>12.935266380090995</c:v>
                </c:pt>
                <c:pt idx="154">
                  <c:v>12.601832168724069</c:v>
                </c:pt>
                <c:pt idx="155">
                  <c:v>12.573333504807392</c:v>
                </c:pt>
                <c:pt idx="156">
                  <c:v>13.115034557117715</c:v>
                </c:pt>
                <c:pt idx="157">
                  <c:v>13.476840082004705</c:v>
                </c:pt>
                <c:pt idx="158">
                  <c:v>11.262063712314335</c:v>
                </c:pt>
                <c:pt idx="159">
                  <c:v>10.698616161111037</c:v>
                </c:pt>
                <c:pt idx="160">
                  <c:v>11.643447556270157</c:v>
                </c:pt>
                <c:pt idx="161">
                  <c:v>11.508087524288353</c:v>
                </c:pt>
                <c:pt idx="162">
                  <c:v>9.898370987363565</c:v>
                </c:pt>
                <c:pt idx="163">
                  <c:v>8.8826552855581049</c:v>
                </c:pt>
                <c:pt idx="164">
                  <c:v>9.31564966305314</c:v>
                </c:pt>
                <c:pt idx="165">
                  <c:v>11.021543436284107</c:v>
                </c:pt>
                <c:pt idx="166">
                  <c:v>9.0686739113469059</c:v>
                </c:pt>
                <c:pt idx="167">
                  <c:v>6.5208958007702398</c:v>
                </c:pt>
                <c:pt idx="168">
                  <c:v>5.5992847836952899</c:v>
                </c:pt>
                <c:pt idx="169">
                  <c:v>6.6003315311673765</c:v>
                </c:pt>
                <c:pt idx="170">
                  <c:v>7.4538292564132336</c:v>
                </c:pt>
                <c:pt idx="171">
                  <c:v>5.6746794564264418</c:v>
                </c:pt>
                <c:pt idx="172">
                  <c:v>4.4494912654211243</c:v>
                </c:pt>
                <c:pt idx="173">
                  <c:v>6.3817858075424398</c:v>
                </c:pt>
                <c:pt idx="174">
                  <c:v>6.9959758439166295</c:v>
                </c:pt>
                <c:pt idx="175">
                  <c:v>7.7181085677244354</c:v>
                </c:pt>
                <c:pt idx="176">
                  <c:v>6.5822562678546266</c:v>
                </c:pt>
                <c:pt idx="177">
                  <c:v>6.6436186720597856</c:v>
                </c:pt>
                <c:pt idx="178">
                  <c:v>7.8243528389175703</c:v>
                </c:pt>
                <c:pt idx="179">
                  <c:v>7.6734928073462099</c:v>
                </c:pt>
                <c:pt idx="180">
                  <c:v>7.8461216673169556</c:v>
                </c:pt>
                <c:pt idx="181">
                  <c:v>7.7206457323965987</c:v>
                </c:pt>
                <c:pt idx="182">
                  <c:v>4.6375899834428997</c:v>
                </c:pt>
                <c:pt idx="183">
                  <c:v>6.3648232145512225</c:v>
                </c:pt>
                <c:pt idx="184">
                  <c:v>6.5728714952029419</c:v>
                </c:pt>
                <c:pt idx="185">
                  <c:v>5.5699438481058268</c:v>
                </c:pt>
                <c:pt idx="186">
                  <c:v>3.639399390931132</c:v>
                </c:pt>
                <c:pt idx="187">
                  <c:v>3.2993030838020343</c:v>
                </c:pt>
                <c:pt idx="188">
                  <c:v>4.5982020980582075</c:v>
                </c:pt>
                <c:pt idx="189">
                  <c:v>7.643284545344267</c:v>
                </c:pt>
                <c:pt idx="190">
                  <c:v>5.7318440025643751</c:v>
                </c:pt>
                <c:pt idx="191">
                  <c:v>6.1409489255132854</c:v>
                </c:pt>
                <c:pt idx="192">
                  <c:v>6.3343454075800976</c:v>
                </c:pt>
                <c:pt idx="193">
                  <c:v>9.1745716336050247</c:v>
                </c:pt>
                <c:pt idx="194">
                  <c:v>11.494968969223407</c:v>
                </c:pt>
                <c:pt idx="195">
                  <c:v>11.887284599439019</c:v>
                </c:pt>
                <c:pt idx="196">
                  <c:v>11.310871166830294</c:v>
                </c:pt>
                <c:pt idx="197">
                  <c:v>11.861692474576985</c:v>
                </c:pt>
                <c:pt idx="198">
                  <c:v>10.992522085565364</c:v>
                </c:pt>
                <c:pt idx="199">
                  <c:v>11.727698143771391</c:v>
                </c:pt>
                <c:pt idx="200">
                  <c:v>12.028431391432777</c:v>
                </c:pt>
                <c:pt idx="201">
                  <c:v>10.449534141241269</c:v>
                </c:pt>
                <c:pt idx="202">
                  <c:v>10.077558781055776</c:v>
                </c:pt>
                <c:pt idx="203">
                  <c:v>11.811365264101571</c:v>
                </c:pt>
                <c:pt idx="204">
                  <c:v>13.113775507281662</c:v>
                </c:pt>
                <c:pt idx="205">
                  <c:v>11.755482145053264</c:v>
                </c:pt>
                <c:pt idx="206">
                  <c:v>10.515937035232023</c:v>
                </c:pt>
                <c:pt idx="207">
                  <c:v>10.02431548313697</c:v>
                </c:pt>
                <c:pt idx="208">
                  <c:v>12.414389030644672</c:v>
                </c:pt>
                <c:pt idx="209">
                  <c:v>12.523593535177813</c:v>
                </c:pt>
                <c:pt idx="210">
                  <c:v>13.423165929128686</c:v>
                </c:pt>
                <c:pt idx="211">
                  <c:v>13.892842342486352</c:v>
                </c:pt>
                <c:pt idx="212">
                  <c:v>13.890008031968208</c:v>
                </c:pt>
                <c:pt idx="213">
                  <c:v>13.649783382971775</c:v>
                </c:pt>
                <c:pt idx="214">
                  <c:v>14.093518976447308</c:v>
                </c:pt>
                <c:pt idx="215">
                  <c:v>11.563314125649935</c:v>
                </c:pt>
                <c:pt idx="216">
                  <c:v>12.208631038271287</c:v>
                </c:pt>
                <c:pt idx="217">
                  <c:v>12.080595136331892</c:v>
                </c:pt>
                <c:pt idx="218">
                  <c:v>11.884879735609459</c:v>
                </c:pt>
                <c:pt idx="219">
                  <c:v>14.517992468240474</c:v>
                </c:pt>
                <c:pt idx="220">
                  <c:v>16.924671842813559</c:v>
                </c:pt>
                <c:pt idx="221">
                  <c:v>16.871298725140502</c:v>
                </c:pt>
                <c:pt idx="222">
                  <c:v>18.49984716259841</c:v>
                </c:pt>
                <c:pt idx="223">
                  <c:v>17.543511189188571</c:v>
                </c:pt>
                <c:pt idx="224">
                  <c:v>13.942721590941984</c:v>
                </c:pt>
                <c:pt idx="225">
                  <c:v>12.07632185353344</c:v>
                </c:pt>
                <c:pt idx="226">
                  <c:v>12.438746107291227</c:v>
                </c:pt>
                <c:pt idx="227">
                  <c:v>11.854962192426722</c:v>
                </c:pt>
                <c:pt idx="228">
                  <c:v>11.295757989699238</c:v>
                </c:pt>
                <c:pt idx="229">
                  <c:v>9.2594705613358741</c:v>
                </c:pt>
                <c:pt idx="230">
                  <c:v>8.6528028127794663</c:v>
                </c:pt>
                <c:pt idx="231">
                  <c:v>10.215994363612626</c:v>
                </c:pt>
                <c:pt idx="232">
                  <c:v>13.025000167601345</c:v>
                </c:pt>
                <c:pt idx="233">
                  <c:v>11.304586375034651</c:v>
                </c:pt>
                <c:pt idx="234">
                  <c:v>9.7343113133797932</c:v>
                </c:pt>
                <c:pt idx="235">
                  <c:v>8.7852667255138321</c:v>
                </c:pt>
                <c:pt idx="236">
                  <c:v>8.9255104713704316</c:v>
                </c:pt>
                <c:pt idx="237">
                  <c:v>10.206553409695918</c:v>
                </c:pt>
                <c:pt idx="238">
                  <c:v>11.441617830077858</c:v>
                </c:pt>
                <c:pt idx="239">
                  <c:v>9.0545792873581981</c:v>
                </c:pt>
                <c:pt idx="240">
                  <c:v>7.6987159030391945</c:v>
                </c:pt>
                <c:pt idx="241">
                  <c:v>8.3884159497412174</c:v>
                </c:pt>
                <c:pt idx="242">
                  <c:v>9.9198178973482989</c:v>
                </c:pt>
                <c:pt idx="243">
                  <c:v>12.832740057398452</c:v>
                </c:pt>
                <c:pt idx="244">
                  <c:v>12.297151895064772</c:v>
                </c:pt>
                <c:pt idx="245">
                  <c:v>11.178452852956042</c:v>
                </c:pt>
                <c:pt idx="246">
                  <c:v>11.270942412884281</c:v>
                </c:pt>
                <c:pt idx="247">
                  <c:v>11.704458803495788</c:v>
                </c:pt>
                <c:pt idx="248">
                  <c:v>11.673788496229493</c:v>
                </c:pt>
                <c:pt idx="249">
                  <c:v>12.258641081852458</c:v>
                </c:pt>
                <c:pt idx="250">
                  <c:v>8.4902546621380335</c:v>
                </c:pt>
                <c:pt idx="251">
                  <c:v>7.3252564409916419</c:v>
                </c:pt>
                <c:pt idx="252">
                  <c:v>7.3213644621338103</c:v>
                </c:pt>
                <c:pt idx="253">
                  <c:v>7.6121555717602849</c:v>
                </c:pt>
                <c:pt idx="254">
                  <c:v>7.5728529634161204</c:v>
                </c:pt>
                <c:pt idx="255">
                  <c:v>6.5728154611739527</c:v>
                </c:pt>
                <c:pt idx="256">
                  <c:v>4.6481865773331439</c:v>
                </c:pt>
                <c:pt idx="257">
                  <c:v>4.8138321370207775</c:v>
                </c:pt>
                <c:pt idx="258">
                  <c:v>4.5526152226093863</c:v>
                </c:pt>
                <c:pt idx="259">
                  <c:v>3.668387639252114</c:v>
                </c:pt>
                <c:pt idx="260">
                  <c:v>4.9807104506652724</c:v>
                </c:pt>
                <c:pt idx="261">
                  <c:v>5.5421707553393231</c:v>
                </c:pt>
                <c:pt idx="262">
                  <c:v>6.646635982428295</c:v>
                </c:pt>
                <c:pt idx="263">
                  <c:v>7.1360835953621136</c:v>
                </c:pt>
                <c:pt idx="264">
                  <c:v>7.5541021553099279</c:v>
                </c:pt>
                <c:pt idx="265">
                  <c:v>8.1553382664155549</c:v>
                </c:pt>
                <c:pt idx="266">
                  <c:v>8.7907472601077483</c:v>
                </c:pt>
                <c:pt idx="267">
                  <c:v>6.9284601003545294</c:v>
                </c:pt>
                <c:pt idx="268">
                  <c:v>6.4668402812792163</c:v>
                </c:pt>
                <c:pt idx="269">
                  <c:v>6.7271886192706161</c:v>
                </c:pt>
                <c:pt idx="270">
                  <c:v>7.147425825353027</c:v>
                </c:pt>
                <c:pt idx="271">
                  <c:v>5.6381632232871217</c:v>
                </c:pt>
                <c:pt idx="272">
                  <c:v>5.1255304874940446</c:v>
                </c:pt>
                <c:pt idx="273">
                  <c:v>6.2421701029697791</c:v>
                </c:pt>
                <c:pt idx="274">
                  <c:v>5.4394830467187179</c:v>
                </c:pt>
                <c:pt idx="275">
                  <c:v>3.9520172701618796</c:v>
                </c:pt>
                <c:pt idx="276">
                  <c:v>3.0697767612351674</c:v>
                </c:pt>
                <c:pt idx="277">
                  <c:v>3.8315562122847453</c:v>
                </c:pt>
                <c:pt idx="278">
                  <c:v>5.5459332421496041</c:v>
                </c:pt>
                <c:pt idx="279">
                  <c:v>5.7086507498253152</c:v>
                </c:pt>
                <c:pt idx="280">
                  <c:v>3.6257274940112842</c:v>
                </c:pt>
                <c:pt idx="281">
                  <c:v>4.1215423863541076</c:v>
                </c:pt>
                <c:pt idx="282">
                  <c:v>4.7126334898650013</c:v>
                </c:pt>
                <c:pt idx="283">
                  <c:v>5.4925451406042667</c:v>
                </c:pt>
                <c:pt idx="284">
                  <c:v>4.9604006318543705</c:v>
                </c:pt>
                <c:pt idx="285">
                  <c:v>5.3190674877287085</c:v>
                </c:pt>
                <c:pt idx="286">
                  <c:v>5.8712976540583259</c:v>
                </c:pt>
                <c:pt idx="287">
                  <c:v>6.718438188881783</c:v>
                </c:pt>
                <c:pt idx="288">
                  <c:v>7.0820334799430835</c:v>
                </c:pt>
                <c:pt idx="289">
                  <c:v>8.38850831072196</c:v>
                </c:pt>
                <c:pt idx="290">
                  <c:v>7.7213621830765726</c:v>
                </c:pt>
                <c:pt idx="291">
                  <c:v>6.9571210608194898</c:v>
                </c:pt>
                <c:pt idx="292">
                  <c:v>6.2701897361458441</c:v>
                </c:pt>
                <c:pt idx="293">
                  <c:v>5.6354257869622248</c:v>
                </c:pt>
                <c:pt idx="294">
                  <c:v>5.734830255151171</c:v>
                </c:pt>
                <c:pt idx="295">
                  <c:v>6.0543366907116978</c:v>
                </c:pt>
                <c:pt idx="296">
                  <c:v>5.885442236625571</c:v>
                </c:pt>
                <c:pt idx="297">
                  <c:v>5.9286846581063104</c:v>
                </c:pt>
                <c:pt idx="298">
                  <c:v>6.4057304816599947</c:v>
                </c:pt>
                <c:pt idx="299">
                  <c:v>6.5340554581972512</c:v>
                </c:pt>
                <c:pt idx="300">
                  <c:v>7.67069367334713</c:v>
                </c:pt>
                <c:pt idx="301">
                  <c:v>7.1904170358090393</c:v>
                </c:pt>
                <c:pt idx="302">
                  <c:v>6.2308828170682</c:v>
                </c:pt>
                <c:pt idx="303">
                  <c:v>5.9738914643312793</c:v>
                </c:pt>
                <c:pt idx="304">
                  <c:v>6.5402370016321614</c:v>
                </c:pt>
                <c:pt idx="305">
                  <c:v>6.2582897375482025</c:v>
                </c:pt>
                <c:pt idx="306">
                  <c:v>4.7833159167740735</c:v>
                </c:pt>
                <c:pt idx="307">
                  <c:v>2.0863159803394233</c:v>
                </c:pt>
                <c:pt idx="308">
                  <c:v>2.2984761287437143</c:v>
                </c:pt>
                <c:pt idx="309">
                  <c:v>3.9534122499726863</c:v>
                </c:pt>
                <c:pt idx="310">
                  <c:v>4.4501668880564962</c:v>
                </c:pt>
                <c:pt idx="311">
                  <c:v>3.9559973362044607</c:v>
                </c:pt>
                <c:pt idx="312">
                  <c:v>5.1560519167285577</c:v>
                </c:pt>
                <c:pt idx="313">
                  <c:v>7.5822769468477844</c:v>
                </c:pt>
                <c:pt idx="314">
                  <c:v>10.271404194080342</c:v>
                </c:pt>
                <c:pt idx="315">
                  <c:v>10.181556954276598</c:v>
                </c:pt>
                <c:pt idx="316">
                  <c:v>8.947681789057194</c:v>
                </c:pt>
                <c:pt idx="317">
                  <c:v>9.8494120648250227</c:v>
                </c:pt>
                <c:pt idx="318">
                  <c:v>11.066878522255902</c:v>
                </c:pt>
                <c:pt idx="319">
                  <c:v>10.263184370515136</c:v>
                </c:pt>
                <c:pt idx="320">
                  <c:v>10.458138245350215</c:v>
                </c:pt>
                <c:pt idx="321">
                  <c:v>10.552711224442595</c:v>
                </c:pt>
                <c:pt idx="322">
                  <c:v>11.1034119512129</c:v>
                </c:pt>
                <c:pt idx="323">
                  <c:v>11.884905741761129</c:v>
                </c:pt>
                <c:pt idx="324">
                  <c:v>12.10189665461982</c:v>
                </c:pt>
                <c:pt idx="325">
                  <c:v>12.164416395628473</c:v>
                </c:pt>
                <c:pt idx="326">
                  <c:v>11.568999440997858</c:v>
                </c:pt>
                <c:pt idx="327">
                  <c:v>11.713812102105065</c:v>
                </c:pt>
                <c:pt idx="328">
                  <c:v>11.167171391061702</c:v>
                </c:pt>
                <c:pt idx="329">
                  <c:v>11.110050017995817</c:v>
                </c:pt>
                <c:pt idx="330">
                  <c:v>11.539742813447074</c:v>
                </c:pt>
                <c:pt idx="331">
                  <c:v>10.497801805423267</c:v>
                </c:pt>
                <c:pt idx="332">
                  <c:v>8.8352066852263622</c:v>
                </c:pt>
                <c:pt idx="333">
                  <c:v>8.3608335109239125</c:v>
                </c:pt>
                <c:pt idx="334">
                  <c:v>7.1068016017121938</c:v>
                </c:pt>
                <c:pt idx="335">
                  <c:v>7.2148292103759388</c:v>
                </c:pt>
                <c:pt idx="336">
                  <c:v>7.5207399870556548</c:v>
                </c:pt>
                <c:pt idx="337">
                  <c:v>6.6186345681378791</c:v>
                </c:pt>
                <c:pt idx="338">
                  <c:v>7.9992157487157183</c:v>
                </c:pt>
                <c:pt idx="339">
                  <c:v>10.56045850053231</c:v>
                </c:pt>
                <c:pt idx="340">
                  <c:v>12.490134965476356</c:v>
                </c:pt>
                <c:pt idx="341">
                  <c:v>13.324045518955414</c:v>
                </c:pt>
                <c:pt idx="342">
                  <c:v>14.517604173985017</c:v>
                </c:pt>
                <c:pt idx="343">
                  <c:v>13.945655111075141</c:v>
                </c:pt>
                <c:pt idx="344">
                  <c:v>14.244466205098076</c:v>
                </c:pt>
                <c:pt idx="345">
                  <c:v>13.196153650172109</c:v>
                </c:pt>
                <c:pt idx="346">
                  <c:v>10.775486886304806</c:v>
                </c:pt>
                <c:pt idx="347">
                  <c:v>9.8319279548589176</c:v>
                </c:pt>
                <c:pt idx="348">
                  <c:v>10.801522212146036</c:v>
                </c:pt>
                <c:pt idx="349">
                  <c:v>10.053018968450052</c:v>
                </c:pt>
                <c:pt idx="350">
                  <c:v>9.9931743986013739</c:v>
                </c:pt>
                <c:pt idx="351">
                  <c:v>9.7722329523668474</c:v>
                </c:pt>
                <c:pt idx="352">
                  <c:v>9.6902872765089558</c:v>
                </c:pt>
                <c:pt idx="353">
                  <c:v>9.8648284524248773</c:v>
                </c:pt>
                <c:pt idx="354">
                  <c:v>10.199696819144231</c:v>
                </c:pt>
                <c:pt idx="355">
                  <c:v>8.5502519582256262</c:v>
                </c:pt>
                <c:pt idx="356">
                  <c:v>8.0200919713241383</c:v>
                </c:pt>
                <c:pt idx="357">
                  <c:v>7.6899279334283266</c:v>
                </c:pt>
                <c:pt idx="358">
                  <c:v>7.5621815557678813</c:v>
                </c:pt>
                <c:pt idx="359">
                  <c:v>6.1521224693409176</c:v>
                </c:pt>
                <c:pt idx="360">
                  <c:v>5.9557155358526632</c:v>
                </c:pt>
                <c:pt idx="361">
                  <c:v>5.5041343782716696</c:v>
                </c:pt>
                <c:pt idx="362">
                  <c:v>5.7436491657583639</c:v>
                </c:pt>
                <c:pt idx="363">
                  <c:v>5.4456705666220113</c:v>
                </c:pt>
                <c:pt idx="364">
                  <c:v>5.7246588316208227</c:v>
                </c:pt>
                <c:pt idx="365">
                  <c:v>5.0553186544042017</c:v>
                </c:pt>
                <c:pt idx="366">
                  <c:v>5.7926520517464732</c:v>
                </c:pt>
                <c:pt idx="367">
                  <c:v>6.6659470797863181</c:v>
                </c:pt>
                <c:pt idx="368">
                  <c:v>5.7177598844056741</c:v>
                </c:pt>
                <c:pt idx="369">
                  <c:v>4.8817185191754522</c:v>
                </c:pt>
                <c:pt idx="370">
                  <c:v>5.3019837772351597</c:v>
                </c:pt>
                <c:pt idx="371">
                  <c:v>5.921873263784434</c:v>
                </c:pt>
                <c:pt idx="372">
                  <c:v>7.1503332708310454</c:v>
                </c:pt>
                <c:pt idx="373">
                  <c:v>7.1661550430389838</c:v>
                </c:pt>
                <c:pt idx="374">
                  <c:v>6.7360941174052646</c:v>
                </c:pt>
                <c:pt idx="375">
                  <c:v>7.124221200204965</c:v>
                </c:pt>
                <c:pt idx="376">
                  <c:v>7.5062767928014704</c:v>
                </c:pt>
                <c:pt idx="377">
                  <c:v>6.5070097012673092</c:v>
                </c:pt>
                <c:pt idx="378">
                  <c:v>4.6199204082986522</c:v>
                </c:pt>
                <c:pt idx="379">
                  <c:v>3.3517932727966375</c:v>
                </c:pt>
                <c:pt idx="380">
                  <c:v>3.6277394100185583</c:v>
                </c:pt>
                <c:pt idx="381">
                  <c:v>3.6854019302176551</c:v>
                </c:pt>
                <c:pt idx="382">
                  <c:v>3.3268293847963912</c:v>
                </c:pt>
                <c:pt idx="383">
                  <c:v>2.4467843846188191</c:v>
                </c:pt>
                <c:pt idx="384">
                  <c:v>2.50950611813336</c:v>
                </c:pt>
                <c:pt idx="385">
                  <c:v>4.8631209055299331</c:v>
                </c:pt>
                <c:pt idx="386">
                  <c:v>6.296967421733533</c:v>
                </c:pt>
                <c:pt idx="387">
                  <c:v>6.5068052118768387</c:v>
                </c:pt>
                <c:pt idx="388">
                  <c:v>6.7022288948364475</c:v>
                </c:pt>
                <c:pt idx="389">
                  <c:v>7.5914750468318006</c:v>
                </c:pt>
                <c:pt idx="390">
                  <c:v>9.7996291155811175</c:v>
                </c:pt>
                <c:pt idx="391">
                  <c:v>10.073234895057855</c:v>
                </c:pt>
                <c:pt idx="392">
                  <c:v>9.5339836392823649</c:v>
                </c:pt>
                <c:pt idx="393">
                  <c:v>8.1838198239429669</c:v>
                </c:pt>
                <c:pt idx="394">
                  <c:v>3.8235523186141704</c:v>
                </c:pt>
                <c:pt idx="395">
                  <c:v>4.2212964647486357</c:v>
                </c:pt>
                <c:pt idx="396">
                  <c:v>5.9524422813145055</c:v>
                </c:pt>
                <c:pt idx="397">
                  <c:v>6.2009140014738255</c:v>
                </c:pt>
                <c:pt idx="398">
                  <c:v>6.9000604026787329</c:v>
                </c:pt>
                <c:pt idx="399">
                  <c:v>7.2256604383755967</c:v>
                </c:pt>
                <c:pt idx="400">
                  <c:v>8.6928979440283829</c:v>
                </c:pt>
                <c:pt idx="401">
                  <c:v>13.924001452347303</c:v>
                </c:pt>
                <c:pt idx="402">
                  <c:v>14.658041929862671</c:v>
                </c:pt>
                <c:pt idx="403">
                  <c:v>13.351381940252354</c:v>
                </c:pt>
                <c:pt idx="404">
                  <c:v>11.810085109506192</c:v>
                </c:pt>
                <c:pt idx="405">
                  <c:v>11.78633451252999</c:v>
                </c:pt>
                <c:pt idx="406">
                  <c:v>10.978042791207969</c:v>
                </c:pt>
                <c:pt idx="407">
                  <c:v>9.8558555704244064</c:v>
                </c:pt>
                <c:pt idx="408">
                  <c:v>8.1052699952174141</c:v>
                </c:pt>
                <c:pt idx="409">
                  <c:v>6.1139396556379069</c:v>
                </c:pt>
                <c:pt idx="410">
                  <c:v>4.7433877747598316</c:v>
                </c:pt>
                <c:pt idx="411">
                  <c:v>4.9181057323100665</c:v>
                </c:pt>
                <c:pt idx="412">
                  <c:v>5.491599536961183</c:v>
                </c:pt>
                <c:pt idx="413">
                  <c:v>5.0414956756198581</c:v>
                </c:pt>
                <c:pt idx="414">
                  <c:v>4.1633772445630015</c:v>
                </c:pt>
                <c:pt idx="415">
                  <c:v>4.8427870670481656</c:v>
                </c:pt>
                <c:pt idx="416">
                  <c:v>4.694851582692535</c:v>
                </c:pt>
                <c:pt idx="417">
                  <c:v>5.8772304021938764</c:v>
                </c:pt>
                <c:pt idx="418">
                  <c:v>5.4479822492979242</c:v>
                </c:pt>
                <c:pt idx="419">
                  <c:v>3.7971325676378842</c:v>
                </c:pt>
                <c:pt idx="420">
                  <c:v>4.2184462464820012</c:v>
                </c:pt>
                <c:pt idx="421">
                  <c:v>5.188248363876335</c:v>
                </c:pt>
                <c:pt idx="422">
                  <c:v>4.5857108746992425</c:v>
                </c:pt>
                <c:pt idx="423">
                  <c:v>5.383254962976757</c:v>
                </c:pt>
                <c:pt idx="424">
                  <c:v>4.8054899366844301</c:v>
                </c:pt>
                <c:pt idx="425">
                  <c:v>3.7264764824790713</c:v>
                </c:pt>
                <c:pt idx="426">
                  <c:v>3.8432958463734388</c:v>
                </c:pt>
                <c:pt idx="427">
                  <c:v>4.8713775505114763</c:v>
                </c:pt>
                <c:pt idx="428">
                  <c:v>5.6864009579929844</c:v>
                </c:pt>
                <c:pt idx="429">
                  <c:v>6.0005440140198303</c:v>
                </c:pt>
                <c:pt idx="430">
                  <c:v>5.7867801343820062</c:v>
                </c:pt>
                <c:pt idx="431">
                  <c:v>5.3055780986031262</c:v>
                </c:pt>
                <c:pt idx="432">
                  <c:v>6.7996589979453494</c:v>
                </c:pt>
                <c:pt idx="433">
                  <c:v>7.0021410494806862</c:v>
                </c:pt>
                <c:pt idx="434">
                  <c:v>6.3142358579624931</c:v>
                </c:pt>
                <c:pt idx="435">
                  <c:v>4.6434132399943895</c:v>
                </c:pt>
                <c:pt idx="436">
                  <c:v>4.497011356387703</c:v>
                </c:pt>
                <c:pt idx="437">
                  <c:v>5.0342810092857126</c:v>
                </c:pt>
                <c:pt idx="438">
                  <c:v>6.1053420784384462</c:v>
                </c:pt>
                <c:pt idx="439">
                  <c:v>6.1599915407891412</c:v>
                </c:pt>
                <c:pt idx="440">
                  <c:v>6.4497125102727528</c:v>
                </c:pt>
                <c:pt idx="441">
                  <c:v>5.09445997285213</c:v>
                </c:pt>
                <c:pt idx="442">
                  <c:v>4.6468422905932885</c:v>
                </c:pt>
                <c:pt idx="443">
                  <c:v>4.3959046599119906</c:v>
                </c:pt>
                <c:pt idx="444">
                  <c:v>4.2455380266817473</c:v>
                </c:pt>
                <c:pt idx="445">
                  <c:v>3.8862498913358769</c:v>
                </c:pt>
                <c:pt idx="446">
                  <c:v>3.6122676191867482</c:v>
                </c:pt>
                <c:pt idx="447">
                  <c:v>3.2402718011658918</c:v>
                </c:pt>
                <c:pt idx="448">
                  <c:v>4.0212609431001933</c:v>
                </c:pt>
                <c:pt idx="449">
                  <c:v>4.676002224516183</c:v>
                </c:pt>
                <c:pt idx="450">
                  <c:v>4.5915274291061277</c:v>
                </c:pt>
                <c:pt idx="451">
                  <c:v>3.9541229061622736</c:v>
                </c:pt>
                <c:pt idx="452">
                  <c:v>2.9239603792632951</c:v>
                </c:pt>
                <c:pt idx="453">
                  <c:v>3.1065284273518108</c:v>
                </c:pt>
                <c:pt idx="454">
                  <c:v>3.823397536604586</c:v>
                </c:pt>
                <c:pt idx="455">
                  <c:v>2.9170953456429487</c:v>
                </c:pt>
                <c:pt idx="456">
                  <c:v>2.4459173144486641</c:v>
                </c:pt>
                <c:pt idx="457">
                  <c:v>2.5616137349614649</c:v>
                </c:pt>
                <c:pt idx="458">
                  <c:v>3.4004311481099614</c:v>
                </c:pt>
                <c:pt idx="459">
                  <c:v>3.9240241611309123</c:v>
                </c:pt>
                <c:pt idx="460">
                  <c:v>3.7771664765752289</c:v>
                </c:pt>
                <c:pt idx="461">
                  <c:v>3.8847037778618865</c:v>
                </c:pt>
                <c:pt idx="462">
                  <c:v>3.8738915016630253</c:v>
                </c:pt>
                <c:pt idx="463">
                  <c:v>4.5791598460855925</c:v>
                </c:pt>
                <c:pt idx="464">
                  <c:v>5.3884069573174447</c:v>
                </c:pt>
                <c:pt idx="465">
                  <c:v>4.8550990215981127</c:v>
                </c:pt>
                <c:pt idx="466">
                  <c:v>4.0703787000931655</c:v>
                </c:pt>
                <c:pt idx="467">
                  <c:v>3.7074453697320235</c:v>
                </c:pt>
                <c:pt idx="468">
                  <c:v>3.4121816620477357</c:v>
                </c:pt>
                <c:pt idx="469">
                  <c:v>3.8935043535334368</c:v>
                </c:pt>
                <c:pt idx="470">
                  <c:v>4.5288711478633585</c:v>
                </c:pt>
                <c:pt idx="471">
                  <c:v>3.5187151446534046</c:v>
                </c:pt>
                <c:pt idx="472">
                  <c:v>2.671560564174972</c:v>
                </c:pt>
                <c:pt idx="473">
                  <c:v>3.4364899050943838</c:v>
                </c:pt>
                <c:pt idx="474">
                  <c:v>3.5405790617102468</c:v>
                </c:pt>
                <c:pt idx="475">
                  <c:v>3.126615793457979</c:v>
                </c:pt>
                <c:pt idx="476">
                  <c:v>3.7529909683633709</c:v>
                </c:pt>
                <c:pt idx="477">
                  <c:v>2.8135685519417355</c:v>
                </c:pt>
                <c:pt idx="478">
                  <c:v>1.9988879239619948</c:v>
                </c:pt>
                <c:pt idx="479">
                  <c:v>2.8363047713271072</c:v>
                </c:pt>
                <c:pt idx="480">
                  <c:v>1.71674950118976</c:v>
                </c:pt>
                <c:pt idx="481">
                  <c:v>2.6567574195861594</c:v>
                </c:pt>
                <c:pt idx="482">
                  <c:v>3.6906506391019778</c:v>
                </c:pt>
                <c:pt idx="483">
                  <c:v>3.5859278628737346</c:v>
                </c:pt>
                <c:pt idx="484">
                  <c:v>3.501529145031792</c:v>
                </c:pt>
                <c:pt idx="485">
                  <c:v>2.6984751493697199</c:v>
                </c:pt>
                <c:pt idx="486">
                  <c:v>2.2724849076626974</c:v>
                </c:pt>
                <c:pt idx="487">
                  <c:v>4.5407507499781072</c:v>
                </c:pt>
                <c:pt idx="488">
                  <c:v>3.5470842036809183</c:v>
                </c:pt>
                <c:pt idx="489">
                  <c:v>2.1396749963810029</c:v>
                </c:pt>
                <c:pt idx="490">
                  <c:v>2.1838556534065492</c:v>
                </c:pt>
                <c:pt idx="491">
                  <c:v>3.9314886188016822</c:v>
                </c:pt>
                <c:pt idx="492">
                  <c:v>6.5471791327387745</c:v>
                </c:pt>
                <c:pt idx="493">
                  <c:v>6.5230151048992155</c:v>
                </c:pt>
                <c:pt idx="494">
                  <c:v>5.3021908725816322</c:v>
                </c:pt>
                <c:pt idx="495">
                  <c:v>5.2265319497360698</c:v>
                </c:pt>
                <c:pt idx="496">
                  <c:v>3.7063232066522067</c:v>
                </c:pt>
                <c:pt idx="497">
                  <c:v>1.9032129175549941</c:v>
                </c:pt>
                <c:pt idx="498">
                  <c:v>1.8607919479665511</c:v>
                </c:pt>
                <c:pt idx="499">
                  <c:v>1.7217139673673381</c:v>
                </c:pt>
                <c:pt idx="500">
                  <c:v>2.3915235074688774</c:v>
                </c:pt>
                <c:pt idx="501">
                  <c:v>2.7521007166986684</c:v>
                </c:pt>
                <c:pt idx="502">
                  <c:v>2.3744693868364961</c:v>
                </c:pt>
                <c:pt idx="503">
                  <c:v>5.9412642753926788</c:v>
                </c:pt>
                <c:pt idx="504">
                  <c:v>8.6659988037910995</c:v>
                </c:pt>
                <c:pt idx="505">
                  <c:v>8.4496760692242923</c:v>
                </c:pt>
                <c:pt idx="506">
                  <c:v>8.7063853185912361</c:v>
                </c:pt>
                <c:pt idx="507">
                  <c:v>8.5165677223810565</c:v>
                </c:pt>
                <c:pt idx="508">
                  <c:v>7.4333110652952845</c:v>
                </c:pt>
                <c:pt idx="509">
                  <c:v>8.5600061366292621</c:v>
                </c:pt>
                <c:pt idx="510">
                  <c:v>6.7744919968828956</c:v>
                </c:pt>
                <c:pt idx="511">
                  <c:v>5.4712249788001506</c:v>
                </c:pt>
                <c:pt idx="512">
                  <c:v>4.3159372365919797</c:v>
                </c:pt>
                <c:pt idx="513">
                  <c:v>2.9492385027539636</c:v>
                </c:pt>
                <c:pt idx="514">
                  <c:v>3.1052243295881587</c:v>
                </c:pt>
                <c:pt idx="515">
                  <c:v>3.8741542042110768</c:v>
                </c:pt>
                <c:pt idx="516">
                  <c:v>2.5166500844710868</c:v>
                </c:pt>
                <c:pt idx="517">
                  <c:v>2.7204186423366896</c:v>
                </c:pt>
                <c:pt idx="518">
                  <c:v>3.2678723013254962</c:v>
                </c:pt>
                <c:pt idx="519">
                  <c:v>4.4094229659674999</c:v>
                </c:pt>
                <c:pt idx="520">
                  <c:v>4.0682059109198896</c:v>
                </c:pt>
                <c:pt idx="521">
                  <c:v>2.8090851537256931</c:v>
                </c:pt>
                <c:pt idx="522">
                  <c:v>2.0673717247672982</c:v>
                </c:pt>
                <c:pt idx="523">
                  <c:v>2.6278531205497861</c:v>
                </c:pt>
                <c:pt idx="524">
                  <c:v>2.31584416671474</c:v>
                </c:pt>
                <c:pt idx="525">
                  <c:v>1.9815515265878771</c:v>
                </c:pt>
                <c:pt idx="526">
                  <c:v>1.0975250641629426</c:v>
                </c:pt>
                <c:pt idx="527">
                  <c:v>1.8823617023184203</c:v>
                </c:pt>
                <c:pt idx="528">
                  <c:v>3.7778987599798159</c:v>
                </c:pt>
                <c:pt idx="529">
                  <c:v>4.5060516510765591</c:v>
                </c:pt>
                <c:pt idx="530">
                  <c:v>4.5324745095643522</c:v>
                </c:pt>
                <c:pt idx="531">
                  <c:v>3.7657872387999225</c:v>
                </c:pt>
                <c:pt idx="532">
                  <c:v>2.4811394334987722</c:v>
                </c:pt>
                <c:pt idx="533">
                  <c:v>4.8988991168420242</c:v>
                </c:pt>
                <c:pt idx="534">
                  <c:v>5.3136803976396729</c:v>
                </c:pt>
                <c:pt idx="535">
                  <c:v>5.0526892902429728</c:v>
                </c:pt>
                <c:pt idx="536">
                  <c:v>4.2808283250532355</c:v>
                </c:pt>
                <c:pt idx="537">
                  <c:v>4.3776747466288599</c:v>
                </c:pt>
                <c:pt idx="538">
                  <c:v>4.4999498096418522</c:v>
                </c:pt>
                <c:pt idx="539">
                  <c:v>3.8659983430330391</c:v>
                </c:pt>
                <c:pt idx="540">
                  <c:v>0.7718370364907281</c:v>
                </c:pt>
                <c:pt idx="541">
                  <c:v>0.11240889948699266</c:v>
                </c:pt>
                <c:pt idx="542">
                  <c:v>0.2647355452291314</c:v>
                </c:pt>
                <c:pt idx="543">
                  <c:v>1.7935334021751193</c:v>
                </c:pt>
                <c:pt idx="544">
                  <c:v>2.0683124126810646</c:v>
                </c:pt>
                <c:pt idx="545">
                  <c:v>2.4438930611046414</c:v>
                </c:pt>
                <c:pt idx="546">
                  <c:v>3.4945528328384086</c:v>
                </c:pt>
                <c:pt idx="547">
                  <c:v>4.3143084943728915</c:v>
                </c:pt>
                <c:pt idx="548">
                  <c:v>4.5719538372002813</c:v>
                </c:pt>
                <c:pt idx="549">
                  <c:v>2.6283143919295395</c:v>
                </c:pt>
                <c:pt idx="550">
                  <c:v>2.3165162998065085</c:v>
                </c:pt>
                <c:pt idx="551">
                  <c:v>1.8501924684756721</c:v>
                </c:pt>
                <c:pt idx="552">
                  <c:v>1.8188110392290338</c:v>
                </c:pt>
                <c:pt idx="553">
                  <c:v>2.3691030451285444</c:v>
                </c:pt>
                <c:pt idx="554">
                  <c:v>2.3949619745385555</c:v>
                </c:pt>
                <c:pt idx="555">
                  <c:v>2.4447594628765716</c:v>
                </c:pt>
                <c:pt idx="556">
                  <c:v>2.9187331954106783</c:v>
                </c:pt>
                <c:pt idx="557">
                  <c:v>2.8096421247041312</c:v>
                </c:pt>
                <c:pt idx="558">
                  <c:v>2.4303129350814205</c:v>
                </c:pt>
                <c:pt idx="559">
                  <c:v>2.0868883983989757</c:v>
                </c:pt>
                <c:pt idx="560">
                  <c:v>2.8982654544154971</c:v>
                </c:pt>
                <c:pt idx="561">
                  <c:v>3.0380165109964428</c:v>
                </c:pt>
                <c:pt idx="562">
                  <c:v>2.673111844996225</c:v>
                </c:pt>
                <c:pt idx="563">
                  <c:v>3.5749673264672688</c:v>
                </c:pt>
                <c:pt idx="564">
                  <c:v>2.6047450483414698</c:v>
                </c:pt>
                <c:pt idx="565">
                  <c:v>2.603982723617059</c:v>
                </c:pt>
                <c:pt idx="566">
                  <c:v>3.5610504056689898</c:v>
                </c:pt>
                <c:pt idx="567">
                  <c:v>3.2448093271698357</c:v>
                </c:pt>
                <c:pt idx="568">
                  <c:v>3.5311991654175046</c:v>
                </c:pt>
                <c:pt idx="569">
                  <c:v>4.4644056137411852</c:v>
                </c:pt>
                <c:pt idx="570">
                  <c:v>3.8379285731457373</c:v>
                </c:pt>
                <c:pt idx="571">
                  <c:v>4.8847172977490505</c:v>
                </c:pt>
                <c:pt idx="572">
                  <c:v>5.9123940517815328</c:v>
                </c:pt>
                <c:pt idx="573">
                  <c:v>5.9959212860946272</c:v>
                </c:pt>
                <c:pt idx="574">
                  <c:v>4.9072019659060535</c:v>
                </c:pt>
                <c:pt idx="575">
                  <c:v>3.9737695781096747</c:v>
                </c:pt>
                <c:pt idx="576">
                  <c:v>3.4330942262225781</c:v>
                </c:pt>
                <c:pt idx="577">
                  <c:v>4.2092629667693267</c:v>
                </c:pt>
                <c:pt idx="578">
                  <c:v>4.5049183645586064</c:v>
                </c:pt>
                <c:pt idx="579">
                  <c:v>4.5482880508051036</c:v>
                </c:pt>
                <c:pt idx="580">
                  <c:v>4.6375628800985798</c:v>
                </c:pt>
                <c:pt idx="581">
                  <c:v>5.1391441481874285</c:v>
                </c:pt>
                <c:pt idx="582">
                  <c:v>5.1244980264622253</c:v>
                </c:pt>
                <c:pt idx="583">
                  <c:v>4.9415335468562471</c:v>
                </c:pt>
                <c:pt idx="584">
                  <c:v>4.3969557774938171</c:v>
                </c:pt>
                <c:pt idx="585">
                  <c:v>3.2532051024787969</c:v>
                </c:pt>
                <c:pt idx="586">
                  <c:v>3.0308165250895951</c:v>
                </c:pt>
                <c:pt idx="587">
                  <c:v>2.7800860999383139</c:v>
                </c:pt>
                <c:pt idx="588">
                  <c:v>2.5107403042992709</c:v>
                </c:pt>
                <c:pt idx="589">
                  <c:v>2.5514788220135989</c:v>
                </c:pt>
                <c:pt idx="590">
                  <c:v>1.8308926005226194</c:v>
                </c:pt>
                <c:pt idx="591">
                  <c:v>2.0194359934818409</c:v>
                </c:pt>
                <c:pt idx="592">
                  <c:v>2.2506365694758599</c:v>
                </c:pt>
                <c:pt idx="593">
                  <c:v>2.3990746919057417</c:v>
                </c:pt>
                <c:pt idx="594">
                  <c:v>2.4070315238275635</c:v>
                </c:pt>
                <c:pt idx="595">
                  <c:v>2.7177956169840174</c:v>
                </c:pt>
                <c:pt idx="596">
                  <c:v>2.3744741303184194</c:v>
                </c:pt>
                <c:pt idx="597">
                  <c:v>2.8252949563459837</c:v>
                </c:pt>
                <c:pt idx="598">
                  <c:v>3.0313064869555606</c:v>
                </c:pt>
                <c:pt idx="599">
                  <c:v>3.0672355097043558</c:v>
                </c:pt>
                <c:pt idx="600">
                  <c:v>1.5530455222759183</c:v>
                </c:pt>
                <c:pt idx="601">
                  <c:v>-0.41536967575582145</c:v>
                </c:pt>
                <c:pt idx="602">
                  <c:v>-3.6433215595352819</c:v>
                </c:pt>
                <c:pt idx="603">
                  <c:v>-6.798544830034837</c:v>
                </c:pt>
                <c:pt idx="604">
                  <c:v>-7.9455559112765366</c:v>
                </c:pt>
                <c:pt idx="605">
                  <c:v>-10.331454322094782</c:v>
                </c:pt>
                <c:pt idx="606">
                  <c:v>-8.7939848619611727</c:v>
                </c:pt>
                <c:pt idx="607">
                  <c:v>-6.9691407975223152</c:v>
                </c:pt>
                <c:pt idx="608">
                  <c:v>-5.2991207892555696</c:v>
                </c:pt>
                <c:pt idx="609">
                  <c:v>-2.290255498805752</c:v>
                </c:pt>
                <c:pt idx="610">
                  <c:v>1.2218186996416591</c:v>
                </c:pt>
                <c:pt idx="611">
                  <c:v>2.2822043087127319</c:v>
                </c:pt>
                <c:pt idx="612">
                  <c:v>5.0023999942513608</c:v>
                </c:pt>
                <c:pt idx="613">
                  <c:v>3.3861578752219081</c:v>
                </c:pt>
                <c:pt idx="614">
                  <c:v>2.99871875876654</c:v>
                </c:pt>
                <c:pt idx="615">
                  <c:v>4.0313217150808631</c:v>
                </c:pt>
                <c:pt idx="616">
                  <c:v>5.2704958655481962</c:v>
                </c:pt>
                <c:pt idx="617">
                  <c:v>6.2468873358793777</c:v>
                </c:pt>
                <c:pt idx="618">
                  <c:v>6.5554868594053195</c:v>
                </c:pt>
                <c:pt idx="619">
                  <c:v>6.1505052237040774</c:v>
                </c:pt>
                <c:pt idx="620">
                  <c:v>6.331258410348136</c:v>
                </c:pt>
                <c:pt idx="621">
                  <c:v>5.55677252776497</c:v>
                </c:pt>
                <c:pt idx="622">
                  <c:v>3.6956739868493478</c:v>
                </c:pt>
                <c:pt idx="623">
                  <c:v>2.2226198884157262</c:v>
                </c:pt>
                <c:pt idx="624">
                  <c:v>-0.28882523349140093</c:v>
                </c:pt>
                <c:pt idx="625">
                  <c:v>-2.1319499965093134</c:v>
                </c:pt>
                <c:pt idx="626">
                  <c:v>-3.9788586860469644</c:v>
                </c:pt>
                <c:pt idx="627">
                  <c:v>-5.0953253265690934</c:v>
                </c:pt>
                <c:pt idx="628">
                  <c:v>-6.7009613069711005</c:v>
                </c:pt>
                <c:pt idx="629">
                  <c:v>-15.382306040383883</c:v>
                </c:pt>
                <c:pt idx="630">
                  <c:v>-18.825159444243429</c:v>
                </c:pt>
                <c:pt idx="631">
                  <c:v>-20.418219954470924</c:v>
                </c:pt>
                <c:pt idx="632">
                  <c:v>-21.471013012236856</c:v>
                </c:pt>
                <c:pt idx="633">
                  <c:v>-22.688879076247975</c:v>
                </c:pt>
                <c:pt idx="634">
                  <c:v>-21.85809953097089</c:v>
                </c:pt>
                <c:pt idx="635">
                  <c:v>-20.554594409191054</c:v>
                </c:pt>
                <c:pt idx="636">
                  <c:v>-12.347568757694523</c:v>
                </c:pt>
                <c:pt idx="637">
                  <c:v>-8.8505792891444148</c:v>
                </c:pt>
                <c:pt idx="638">
                  <c:v>-5.8413949249384833</c:v>
                </c:pt>
                <c:pt idx="639">
                  <c:v>-3.4210003977822936</c:v>
                </c:pt>
                <c:pt idx="640">
                  <c:v>-1.0039566013224233</c:v>
                </c:pt>
                <c:pt idx="641">
                  <c:v>-1.2085939069566394</c:v>
                </c:pt>
                <c:pt idx="642">
                  <c:v>-1.1084641126295531</c:v>
                </c:pt>
                <c:pt idx="643">
                  <c:v>0.12391424772591364</c:v>
                </c:pt>
                <c:pt idx="644">
                  <c:v>0.27544779748389875</c:v>
                </c:pt>
                <c:pt idx="645">
                  <c:v>0.43481580281536852</c:v>
                </c:pt>
                <c:pt idx="646">
                  <c:v>0.54350827468415353</c:v>
                </c:pt>
                <c:pt idx="647">
                  <c:v>0.36633443208784089</c:v>
                </c:pt>
                <c:pt idx="648">
                  <c:v>0.44921643008859558</c:v>
                </c:pt>
                <c:pt idx="649">
                  <c:v>0.75050750381174891</c:v>
                </c:pt>
                <c:pt idx="650">
                  <c:v>0.67911454203191901</c:v>
                </c:pt>
                <c:pt idx="651">
                  <c:v>0.71803401259511845</c:v>
                </c:pt>
                <c:pt idx="652">
                  <c:v>0.6026117621463607</c:v>
                </c:pt>
                <c:pt idx="653">
                  <c:v>0.73121648958214303</c:v>
                </c:pt>
                <c:pt idx="654">
                  <c:v>0.84809706727602763</c:v>
                </c:pt>
                <c:pt idx="655">
                  <c:v>0.81261368113456989</c:v>
                </c:pt>
                <c:pt idx="656">
                  <c:v>0.7182954539903238</c:v>
                </c:pt>
                <c:pt idx="657">
                  <c:v>0.67907447442732527</c:v>
                </c:pt>
                <c:pt idx="658">
                  <c:v>-0.20023655949270733</c:v>
                </c:pt>
                <c:pt idx="659">
                  <c:v>-1.7320115523393209</c:v>
                </c:pt>
                <c:pt idx="660">
                  <c:v>-2.6341426154959526</c:v>
                </c:pt>
                <c:pt idx="661">
                  <c:v>-3.4170934369263768</c:v>
                </c:pt>
                <c:pt idx="662">
                  <c:v>-3.9476867816617007</c:v>
                </c:pt>
                <c:pt idx="663">
                  <c:v>-3.9229738813489621</c:v>
                </c:pt>
                <c:pt idx="664">
                  <c:v>-4.29391453111886</c:v>
                </c:pt>
                <c:pt idx="665">
                  <c:v>-4.2404551770173082</c:v>
                </c:pt>
                <c:pt idx="666">
                  <c:v>-3.371233233275658</c:v>
                </c:pt>
                <c:pt idx="667">
                  <c:v>-2.7926253248130619</c:v>
                </c:pt>
                <c:pt idx="668">
                  <c:v>-1.852647178908136</c:v>
                </c:pt>
                <c:pt idx="669">
                  <c:v>-0.98307224366616863</c:v>
                </c:pt>
                <c:pt idx="670">
                  <c:v>-0.54389901159322118</c:v>
                </c:pt>
                <c:pt idx="671">
                  <c:v>0.52597505040286641</c:v>
                </c:pt>
                <c:pt idx="672">
                  <c:v>1.7101181562727621</c:v>
                </c:pt>
                <c:pt idx="673">
                  <c:v>2.567587009067624</c:v>
                </c:pt>
                <c:pt idx="674">
                  <c:v>2.8544511279851443</c:v>
                </c:pt>
                <c:pt idx="675">
                  <c:v>2.7121476812414422</c:v>
                </c:pt>
                <c:pt idx="676">
                  <c:v>2.5377717413956975</c:v>
                </c:pt>
                <c:pt idx="677">
                  <c:v>2.4341849406931431</c:v>
                </c:pt>
                <c:pt idx="678">
                  <c:v>2.0691600757806454</c:v>
                </c:pt>
                <c:pt idx="679">
                  <c:v>1.8372604810758568</c:v>
                </c:pt>
                <c:pt idx="680">
                  <c:v>1.7083042751442872</c:v>
                </c:pt>
                <c:pt idx="681">
                  <c:v>1.8159426972291663</c:v>
                </c:pt>
                <c:pt idx="682">
                  <c:v>2.1058874764115445</c:v>
                </c:pt>
                <c:pt idx="683">
                  <c:v>2.4311587168901139</c:v>
                </c:pt>
                <c:pt idx="684">
                  <c:v>2.6036181635044087</c:v>
                </c:pt>
                <c:pt idx="685">
                  <c:v>2.6225070298563051</c:v>
                </c:pt>
                <c:pt idx="686">
                  <c:v>2.6063380741298521</c:v>
                </c:pt>
                <c:pt idx="687">
                  <c:v>2.578373717207072</c:v>
                </c:pt>
                <c:pt idx="688">
                  <c:v>2.5214496917145763</c:v>
                </c:pt>
                <c:pt idx="689">
                  <c:v>2.3586660781028956</c:v>
                </c:pt>
                <c:pt idx="690">
                  <c:v>2.0647213598161298</c:v>
                </c:pt>
                <c:pt idx="691">
                  <c:v>1.7853110800848799</c:v>
                </c:pt>
                <c:pt idx="692">
                  <c:v>1.5149766276864349</c:v>
                </c:pt>
                <c:pt idx="693">
                  <c:v>1.319451863454338</c:v>
                </c:pt>
                <c:pt idx="694">
                  <c:v>1.3571354660644506</c:v>
                </c:pt>
                <c:pt idx="695">
                  <c:v>1.0736307812794865</c:v>
                </c:pt>
                <c:pt idx="696">
                  <c:v>0.70895897742590908</c:v>
                </c:pt>
                <c:pt idx="697">
                  <c:v>0.41145004965071724</c:v>
                </c:pt>
                <c:pt idx="698">
                  <c:v>0.24120896962174168</c:v>
                </c:pt>
                <c:pt idx="699">
                  <c:v>0.21839497744688588</c:v>
                </c:pt>
                <c:pt idx="700">
                  <c:v>0.25989391246311028</c:v>
                </c:pt>
                <c:pt idx="701">
                  <c:v>9.7227059577270625E-2</c:v>
                </c:pt>
                <c:pt idx="702">
                  <c:v>8.8572738061011541E-2</c:v>
                </c:pt>
                <c:pt idx="703">
                  <c:v>0.20197320453780349</c:v>
                </c:pt>
                <c:pt idx="704">
                  <c:v>0.35032003532949413</c:v>
                </c:pt>
                <c:pt idx="705">
                  <c:v>0.40436385818717613</c:v>
                </c:pt>
                <c:pt idx="706">
                  <c:v>0.4840601972174412</c:v>
                </c:pt>
              </c:numCache>
            </c:numRef>
          </c:yVal>
          <c:smooth val="0"/>
          <c:extLst>
            <c:ext xmlns:c16="http://schemas.microsoft.com/office/drawing/2014/chart" uri="{C3380CC4-5D6E-409C-BE32-E72D297353CC}">
              <c16:uniqueId val="{00000001-5B76-4989-ACD4-F82E76B5B124}"/>
            </c:ext>
          </c:extLst>
        </c:ser>
        <c:ser>
          <c:idx val="1"/>
          <c:order val="1"/>
          <c:tx>
            <c:strRef>
              <c:f>'VIII. Pers. sov. loans, 1312-'!$E$2</c:f>
              <c:strCache>
                <c:ptCount val="1"/>
                <c:pt idx="0">
                  <c:v>Flanders, States General, and Burgund </c:v>
                </c:pt>
              </c:strCache>
            </c:strRef>
          </c:tx>
          <c:spPr>
            <a:ln w="25400" cap="rnd">
              <a:noFill/>
              <a:round/>
            </a:ln>
            <a:effectLst/>
          </c:spPr>
          <c:marker>
            <c:symbol val="circle"/>
            <c:size val="5"/>
            <c:spPr>
              <a:solidFill>
                <a:schemeClr val="accent2"/>
              </a:solidFill>
              <a:ln w="9525">
                <a:solidFill>
                  <a:schemeClr val="accent2"/>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1312-'!$E$5:$E$711</c:f>
              <c:numCache>
                <c:formatCode>General</c:formatCode>
                <c:ptCount val="707"/>
                <c:pt idx="8">
                  <c:v>20</c:v>
                </c:pt>
                <c:pt idx="82">
                  <c:v>12.5</c:v>
                </c:pt>
                <c:pt idx="83">
                  <c:v>12.5</c:v>
                </c:pt>
                <c:pt idx="85">
                  <c:v>36</c:v>
                </c:pt>
                <c:pt idx="86">
                  <c:v>7</c:v>
                </c:pt>
                <c:pt idx="99">
                  <c:v>14.285714285714285</c:v>
                </c:pt>
                <c:pt idx="100">
                  <c:v>14.285714285714285</c:v>
                </c:pt>
                <c:pt idx="101">
                  <c:v>14.285714285714285</c:v>
                </c:pt>
                <c:pt idx="106">
                  <c:v>10</c:v>
                </c:pt>
                <c:pt idx="113">
                  <c:v>26</c:v>
                </c:pt>
                <c:pt idx="122">
                  <c:v>13.2</c:v>
                </c:pt>
                <c:pt idx="140">
                  <c:v>10</c:v>
                </c:pt>
                <c:pt idx="141">
                  <c:v>10</c:v>
                </c:pt>
                <c:pt idx="197">
                  <c:v>10.166666666666666</c:v>
                </c:pt>
                <c:pt idx="198">
                  <c:v>14.916666666666666</c:v>
                </c:pt>
                <c:pt idx="199">
                  <c:v>13.25</c:v>
                </c:pt>
                <c:pt idx="200">
                  <c:v>10.5</c:v>
                </c:pt>
                <c:pt idx="204">
                  <c:v>20.40625</c:v>
                </c:pt>
                <c:pt idx="205">
                  <c:v>15.592592592592592</c:v>
                </c:pt>
                <c:pt idx="206">
                  <c:v>18</c:v>
                </c:pt>
                <c:pt idx="207">
                  <c:v>7</c:v>
                </c:pt>
                <c:pt idx="208">
                  <c:v>13</c:v>
                </c:pt>
                <c:pt idx="209">
                  <c:v>20.75</c:v>
                </c:pt>
                <c:pt idx="210">
                  <c:v>20</c:v>
                </c:pt>
                <c:pt idx="211">
                  <c:v>21.5</c:v>
                </c:pt>
                <c:pt idx="212">
                  <c:v>21</c:v>
                </c:pt>
                <c:pt idx="216">
                  <c:v>20.5</c:v>
                </c:pt>
                <c:pt idx="217">
                  <c:v>20</c:v>
                </c:pt>
                <c:pt idx="218">
                  <c:v>20.5</c:v>
                </c:pt>
                <c:pt idx="223">
                  <c:v>16.5</c:v>
                </c:pt>
                <c:pt idx="224">
                  <c:v>16.5</c:v>
                </c:pt>
                <c:pt idx="229">
                  <c:v>14</c:v>
                </c:pt>
                <c:pt idx="230">
                  <c:v>12</c:v>
                </c:pt>
                <c:pt idx="231">
                  <c:v>12</c:v>
                </c:pt>
                <c:pt idx="232">
                  <c:v>16</c:v>
                </c:pt>
                <c:pt idx="233">
                  <c:v>16</c:v>
                </c:pt>
                <c:pt idx="234">
                  <c:v>11.5</c:v>
                </c:pt>
                <c:pt idx="235">
                  <c:v>12</c:v>
                </c:pt>
                <c:pt idx="236">
                  <c:v>12</c:v>
                </c:pt>
                <c:pt idx="237">
                  <c:v>10</c:v>
                </c:pt>
                <c:pt idx="238">
                  <c:v>12</c:v>
                </c:pt>
                <c:pt idx="239">
                  <c:v>12</c:v>
                </c:pt>
                <c:pt idx="240">
                  <c:v>13.5</c:v>
                </c:pt>
                <c:pt idx="241">
                  <c:v>16</c:v>
                </c:pt>
                <c:pt idx="243">
                  <c:v>12</c:v>
                </c:pt>
                <c:pt idx="244">
                  <c:v>12</c:v>
                </c:pt>
                <c:pt idx="245">
                  <c:v>12.5</c:v>
                </c:pt>
                <c:pt idx="254">
                  <c:v>8</c:v>
                </c:pt>
                <c:pt idx="266">
                  <c:v>4.8</c:v>
                </c:pt>
                <c:pt idx="359">
                  <c:v>2.5</c:v>
                </c:pt>
                <c:pt idx="481">
                  <c:v>4</c:v>
                </c:pt>
                <c:pt idx="497">
                  <c:v>6</c:v>
                </c:pt>
                <c:pt idx="532">
                  <c:v>3</c:v>
                </c:pt>
              </c:numCache>
            </c:numRef>
          </c:yVal>
          <c:smooth val="0"/>
          <c:extLst>
            <c:ext xmlns:c16="http://schemas.microsoft.com/office/drawing/2014/chart" uri="{C3380CC4-5D6E-409C-BE32-E72D297353CC}">
              <c16:uniqueId val="{00000002-5B76-4989-ACD4-F82E76B5B124}"/>
            </c:ext>
          </c:extLst>
        </c:ser>
        <c:ser>
          <c:idx val="2"/>
          <c:order val="2"/>
          <c:tx>
            <c:strRef>
              <c:f>'VIII. Pers. sov. loans, 1312-'!$F$2</c:f>
              <c:strCache>
                <c:ptCount val="1"/>
                <c:pt idx="0">
                  <c:v>English crown</c:v>
                </c:pt>
              </c:strCache>
            </c:strRef>
          </c:tx>
          <c:spPr>
            <a:ln w="25400" cap="rnd">
              <a:noFill/>
              <a:round/>
            </a:ln>
            <a:effectLst/>
          </c:spPr>
          <c:marker>
            <c:symbol val="circle"/>
            <c:size val="5"/>
            <c:spPr>
              <a:solidFill>
                <a:schemeClr val="accent3"/>
              </a:solidFill>
              <a:ln w="9525">
                <a:solidFill>
                  <a:schemeClr val="accent3"/>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1312-'!$F$5:$F$711</c:f>
              <c:numCache>
                <c:formatCode>General</c:formatCode>
                <c:ptCount val="707"/>
                <c:pt idx="15">
                  <c:v>22</c:v>
                </c:pt>
                <c:pt idx="16">
                  <c:v>21</c:v>
                </c:pt>
                <c:pt idx="17">
                  <c:v>21</c:v>
                </c:pt>
                <c:pt idx="18">
                  <c:v>26</c:v>
                </c:pt>
                <c:pt idx="19">
                  <c:v>26</c:v>
                </c:pt>
                <c:pt idx="26">
                  <c:v>41.4</c:v>
                </c:pt>
                <c:pt idx="27">
                  <c:v>21.374666666666666</c:v>
                </c:pt>
                <c:pt idx="28">
                  <c:v>19.123999999999999</c:v>
                </c:pt>
                <c:pt idx="29">
                  <c:v>19.123999999999999</c:v>
                </c:pt>
                <c:pt idx="30">
                  <c:v>35</c:v>
                </c:pt>
                <c:pt idx="219">
                  <c:v>16.5</c:v>
                </c:pt>
                <c:pt idx="232">
                  <c:v>10.5</c:v>
                </c:pt>
                <c:pt idx="234">
                  <c:v>13</c:v>
                </c:pt>
                <c:pt idx="235">
                  <c:v>14</c:v>
                </c:pt>
                <c:pt idx="237">
                  <c:v>13.5</c:v>
                </c:pt>
                <c:pt idx="240">
                  <c:v>14</c:v>
                </c:pt>
                <c:pt idx="241">
                  <c:v>12</c:v>
                </c:pt>
                <c:pt idx="242">
                  <c:v>15</c:v>
                </c:pt>
                <c:pt idx="243">
                  <c:v>25</c:v>
                </c:pt>
                <c:pt idx="244">
                  <c:v>14</c:v>
                </c:pt>
                <c:pt idx="246">
                  <c:v>14</c:v>
                </c:pt>
                <c:pt idx="248">
                  <c:v>13.239999999999998</c:v>
                </c:pt>
                <c:pt idx="249">
                  <c:v>9.48</c:v>
                </c:pt>
                <c:pt idx="250">
                  <c:v>14.599999999999998</c:v>
                </c:pt>
                <c:pt idx="251">
                  <c:v>9.7799999999999994</c:v>
                </c:pt>
                <c:pt idx="252">
                  <c:v>10.200000000000001</c:v>
                </c:pt>
                <c:pt idx="253">
                  <c:v>15.600000000000001</c:v>
                </c:pt>
                <c:pt idx="254">
                  <c:v>14.399999999999999</c:v>
                </c:pt>
                <c:pt idx="255">
                  <c:v>10.26</c:v>
                </c:pt>
                <c:pt idx="298">
                  <c:v>10</c:v>
                </c:pt>
                <c:pt idx="299">
                  <c:v>10</c:v>
                </c:pt>
                <c:pt idx="300">
                  <c:v>10</c:v>
                </c:pt>
                <c:pt idx="301">
                  <c:v>10</c:v>
                </c:pt>
                <c:pt idx="305">
                  <c:v>10</c:v>
                </c:pt>
                <c:pt idx="310">
                  <c:v>10</c:v>
                </c:pt>
                <c:pt idx="311">
                  <c:v>6</c:v>
                </c:pt>
                <c:pt idx="312">
                  <c:v>10</c:v>
                </c:pt>
                <c:pt idx="322">
                  <c:v>8</c:v>
                </c:pt>
                <c:pt idx="328">
                  <c:v>8</c:v>
                </c:pt>
                <c:pt idx="330">
                  <c:v>7.5</c:v>
                </c:pt>
                <c:pt idx="332">
                  <c:v>8</c:v>
                </c:pt>
                <c:pt idx="333">
                  <c:v>8</c:v>
                </c:pt>
                <c:pt idx="334">
                  <c:v>8</c:v>
                </c:pt>
                <c:pt idx="335">
                  <c:v>8</c:v>
                </c:pt>
                <c:pt idx="336">
                  <c:v>8</c:v>
                </c:pt>
                <c:pt idx="337">
                  <c:v>8</c:v>
                </c:pt>
                <c:pt idx="338">
                  <c:v>8</c:v>
                </c:pt>
                <c:pt idx="350">
                  <c:v>16</c:v>
                </c:pt>
                <c:pt idx="352">
                  <c:v>5</c:v>
                </c:pt>
                <c:pt idx="358">
                  <c:v>10</c:v>
                </c:pt>
                <c:pt idx="359">
                  <c:v>6</c:v>
                </c:pt>
                <c:pt idx="360">
                  <c:v>7.5</c:v>
                </c:pt>
                <c:pt idx="373">
                  <c:v>5.5</c:v>
                </c:pt>
                <c:pt idx="379">
                  <c:v>8</c:v>
                </c:pt>
                <c:pt idx="419">
                  <c:v>3</c:v>
                </c:pt>
                <c:pt idx="429">
                  <c:v>5.166666666666667</c:v>
                </c:pt>
                <c:pt idx="633">
                  <c:v>2</c:v>
                </c:pt>
              </c:numCache>
            </c:numRef>
          </c:yVal>
          <c:smooth val="0"/>
          <c:extLst>
            <c:ext xmlns:c16="http://schemas.microsoft.com/office/drawing/2014/chart" uri="{C3380CC4-5D6E-409C-BE32-E72D297353CC}">
              <c16:uniqueId val="{00000003-5B76-4989-ACD4-F82E76B5B124}"/>
            </c:ext>
          </c:extLst>
        </c:ser>
        <c:ser>
          <c:idx val="3"/>
          <c:order val="3"/>
          <c:tx>
            <c:strRef>
              <c:f>'VIII. Pers. sov. loans, 1312-'!$G$2</c:f>
              <c:strCache>
                <c:ptCount val="1"/>
                <c:pt idx="0">
                  <c:v>Spanish crown</c:v>
                </c:pt>
              </c:strCache>
            </c:strRef>
          </c:tx>
          <c:spPr>
            <a:ln w="25400" cap="rnd">
              <a:noFill/>
              <a:round/>
            </a:ln>
            <a:effectLst/>
          </c:spPr>
          <c:marker>
            <c:symbol val="circle"/>
            <c:size val="5"/>
            <c:spPr>
              <a:solidFill>
                <a:schemeClr val="accent4"/>
              </a:solidFill>
              <a:ln w="9525">
                <a:solidFill>
                  <a:schemeClr val="accent4"/>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1312-'!$G$5:$G$711</c:f>
              <c:numCache>
                <c:formatCode>General</c:formatCode>
                <c:ptCount val="707"/>
                <c:pt idx="5">
                  <c:v>0</c:v>
                </c:pt>
                <c:pt idx="118">
                  <c:v>19.5</c:v>
                </c:pt>
                <c:pt idx="119">
                  <c:v>8.8000000000000007</c:v>
                </c:pt>
                <c:pt idx="172">
                  <c:v>10</c:v>
                </c:pt>
                <c:pt idx="177">
                  <c:v>10</c:v>
                </c:pt>
                <c:pt idx="205">
                  <c:v>7.9166666666666661</c:v>
                </c:pt>
                <c:pt idx="207">
                  <c:v>6.2495575221238937</c:v>
                </c:pt>
                <c:pt idx="224">
                  <c:v>22.614973262032088</c:v>
                </c:pt>
                <c:pt idx="241">
                  <c:v>12</c:v>
                </c:pt>
                <c:pt idx="242">
                  <c:v>12</c:v>
                </c:pt>
                <c:pt idx="243">
                  <c:v>14</c:v>
                </c:pt>
                <c:pt idx="244">
                  <c:v>24</c:v>
                </c:pt>
                <c:pt idx="245">
                  <c:v>13</c:v>
                </c:pt>
                <c:pt idx="260">
                  <c:v>12</c:v>
                </c:pt>
                <c:pt idx="263">
                  <c:v>12</c:v>
                </c:pt>
                <c:pt idx="314">
                  <c:v>14</c:v>
                </c:pt>
                <c:pt idx="315">
                  <c:v>14</c:v>
                </c:pt>
                <c:pt idx="316">
                  <c:v>11</c:v>
                </c:pt>
                <c:pt idx="317">
                  <c:v>11</c:v>
                </c:pt>
                <c:pt idx="318">
                  <c:v>11</c:v>
                </c:pt>
                <c:pt idx="319">
                  <c:v>12</c:v>
                </c:pt>
                <c:pt idx="320">
                  <c:v>12.5</c:v>
                </c:pt>
                <c:pt idx="321">
                  <c:v>13</c:v>
                </c:pt>
                <c:pt idx="322">
                  <c:v>11.5</c:v>
                </c:pt>
                <c:pt idx="323">
                  <c:v>12</c:v>
                </c:pt>
                <c:pt idx="324">
                  <c:v>11.5</c:v>
                </c:pt>
                <c:pt idx="325">
                  <c:v>11.8</c:v>
                </c:pt>
                <c:pt idx="326">
                  <c:v>12.5</c:v>
                </c:pt>
                <c:pt idx="327">
                  <c:v>12</c:v>
                </c:pt>
                <c:pt idx="328">
                  <c:v>11.8</c:v>
                </c:pt>
                <c:pt idx="329">
                  <c:v>11.8</c:v>
                </c:pt>
                <c:pt idx="330">
                  <c:v>12.3</c:v>
                </c:pt>
                <c:pt idx="331">
                  <c:v>12.7</c:v>
                </c:pt>
                <c:pt idx="332">
                  <c:v>13</c:v>
                </c:pt>
                <c:pt idx="333">
                  <c:v>11.7</c:v>
                </c:pt>
                <c:pt idx="334">
                  <c:v>12</c:v>
                </c:pt>
                <c:pt idx="335">
                  <c:v>12</c:v>
                </c:pt>
                <c:pt idx="380">
                  <c:v>3</c:v>
                </c:pt>
                <c:pt idx="428">
                  <c:v>8</c:v>
                </c:pt>
                <c:pt idx="495">
                  <c:v>7.5</c:v>
                </c:pt>
              </c:numCache>
            </c:numRef>
          </c:yVal>
          <c:smooth val="0"/>
          <c:extLst>
            <c:ext xmlns:c16="http://schemas.microsoft.com/office/drawing/2014/chart" uri="{C3380CC4-5D6E-409C-BE32-E72D297353CC}">
              <c16:uniqueId val="{00000004-5B76-4989-ACD4-F82E76B5B124}"/>
            </c:ext>
          </c:extLst>
        </c:ser>
        <c:ser>
          <c:idx val="4"/>
          <c:order val="4"/>
          <c:tx>
            <c:strRef>
              <c:f>'VIII. Pers. sov. loans, 1312-'!$H$2</c:f>
              <c:strCache>
                <c:ptCount val="1"/>
                <c:pt idx="0">
                  <c:v>French crown</c:v>
                </c:pt>
              </c:strCache>
            </c:strRef>
          </c:tx>
          <c:spPr>
            <a:ln w="25400" cap="rnd">
              <a:noFill/>
              <a:round/>
            </a:ln>
            <a:effectLst/>
          </c:spPr>
          <c:marker>
            <c:symbol val="circle"/>
            <c:size val="5"/>
            <c:spPr>
              <a:solidFill>
                <a:schemeClr val="accent5"/>
              </a:solidFill>
              <a:ln w="9525">
                <a:solidFill>
                  <a:schemeClr val="accent5"/>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1312-'!$H$5:$H$711</c:f>
              <c:numCache>
                <c:formatCode>General</c:formatCode>
                <c:ptCount val="707"/>
                <c:pt idx="103">
                  <c:v>25</c:v>
                </c:pt>
                <c:pt idx="104">
                  <c:v>25</c:v>
                </c:pt>
                <c:pt idx="105">
                  <c:v>25</c:v>
                </c:pt>
                <c:pt idx="138">
                  <c:v>17.5</c:v>
                </c:pt>
                <c:pt idx="182">
                  <c:v>12</c:v>
                </c:pt>
                <c:pt idx="224">
                  <c:v>12</c:v>
                </c:pt>
                <c:pt idx="230">
                  <c:v>16</c:v>
                </c:pt>
                <c:pt idx="232">
                  <c:v>16</c:v>
                </c:pt>
                <c:pt idx="233">
                  <c:v>14</c:v>
                </c:pt>
                <c:pt idx="234">
                  <c:v>16</c:v>
                </c:pt>
                <c:pt idx="235">
                  <c:v>16</c:v>
                </c:pt>
                <c:pt idx="237">
                  <c:v>16</c:v>
                </c:pt>
                <c:pt idx="238">
                  <c:v>12</c:v>
                </c:pt>
                <c:pt idx="243">
                  <c:v>16</c:v>
                </c:pt>
                <c:pt idx="244">
                  <c:v>16</c:v>
                </c:pt>
                <c:pt idx="245">
                  <c:v>23</c:v>
                </c:pt>
                <c:pt idx="344">
                  <c:v>16.899999999999999</c:v>
                </c:pt>
                <c:pt idx="345">
                  <c:v>17.100000000000001</c:v>
                </c:pt>
                <c:pt idx="346">
                  <c:v>13.3</c:v>
                </c:pt>
                <c:pt idx="347">
                  <c:v>11.5</c:v>
                </c:pt>
                <c:pt idx="348">
                  <c:v>13.4</c:v>
                </c:pt>
                <c:pt idx="349">
                  <c:v>10.4</c:v>
                </c:pt>
                <c:pt idx="394">
                  <c:v>12.5</c:v>
                </c:pt>
                <c:pt idx="395">
                  <c:v>7.5</c:v>
                </c:pt>
                <c:pt idx="397">
                  <c:v>10</c:v>
                </c:pt>
              </c:numCache>
            </c:numRef>
          </c:yVal>
          <c:smooth val="0"/>
          <c:extLst>
            <c:ext xmlns:c16="http://schemas.microsoft.com/office/drawing/2014/chart" uri="{C3380CC4-5D6E-409C-BE32-E72D297353CC}">
              <c16:uniqueId val="{00000005-5B76-4989-ACD4-F82E76B5B124}"/>
            </c:ext>
          </c:extLst>
        </c:ser>
        <c:ser>
          <c:idx val="5"/>
          <c:order val="5"/>
          <c:tx>
            <c:strRef>
              <c:f>'VIII. Pers. sov. loans, 1312-'!$I$2</c:f>
              <c:strCache>
                <c:ptCount val="1"/>
                <c:pt idx="0">
                  <c:v>Emperor, Habsburg, and German princes</c:v>
                </c:pt>
              </c:strCache>
            </c:strRef>
          </c:tx>
          <c:spPr>
            <a:ln w="25400" cap="rnd">
              <a:noFill/>
              <a:round/>
            </a:ln>
            <a:effectLst/>
          </c:spPr>
          <c:marker>
            <c:symbol val="circle"/>
            <c:size val="5"/>
            <c:spPr>
              <a:solidFill>
                <a:schemeClr val="accent6"/>
              </a:solidFill>
              <a:ln w="9525">
                <a:solidFill>
                  <a:schemeClr val="accent6"/>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1312-'!$I$5:$I$711</c:f>
              <c:numCache>
                <c:formatCode>General</c:formatCode>
                <c:ptCount val="707"/>
                <c:pt idx="0">
                  <c:v>20.83333</c:v>
                </c:pt>
                <c:pt idx="1">
                  <c:v>20.83333</c:v>
                </c:pt>
                <c:pt idx="3">
                  <c:v>10</c:v>
                </c:pt>
                <c:pt idx="18">
                  <c:v>12.5</c:v>
                </c:pt>
                <c:pt idx="19">
                  <c:v>19.090909090909093</c:v>
                </c:pt>
                <c:pt idx="20">
                  <c:v>10</c:v>
                </c:pt>
                <c:pt idx="22">
                  <c:v>10</c:v>
                </c:pt>
                <c:pt idx="28">
                  <c:v>9.3333333333333339</c:v>
                </c:pt>
                <c:pt idx="31">
                  <c:v>10</c:v>
                </c:pt>
                <c:pt idx="33">
                  <c:v>7.6923076923076925</c:v>
                </c:pt>
                <c:pt idx="34">
                  <c:v>13.3</c:v>
                </c:pt>
                <c:pt idx="35">
                  <c:v>10.666666666666668</c:v>
                </c:pt>
                <c:pt idx="37">
                  <c:v>10</c:v>
                </c:pt>
                <c:pt idx="44">
                  <c:v>12.142857142857142</c:v>
                </c:pt>
                <c:pt idx="46">
                  <c:v>12</c:v>
                </c:pt>
                <c:pt idx="47">
                  <c:v>5</c:v>
                </c:pt>
                <c:pt idx="59">
                  <c:v>9.1428571428571423</c:v>
                </c:pt>
                <c:pt idx="60">
                  <c:v>15.833333333333332</c:v>
                </c:pt>
                <c:pt idx="64">
                  <c:v>10</c:v>
                </c:pt>
                <c:pt idx="65">
                  <c:v>20</c:v>
                </c:pt>
                <c:pt idx="72">
                  <c:v>16</c:v>
                </c:pt>
                <c:pt idx="81">
                  <c:v>5</c:v>
                </c:pt>
                <c:pt idx="82">
                  <c:v>10</c:v>
                </c:pt>
                <c:pt idx="84">
                  <c:v>10</c:v>
                </c:pt>
                <c:pt idx="88">
                  <c:v>10</c:v>
                </c:pt>
                <c:pt idx="89">
                  <c:v>18</c:v>
                </c:pt>
                <c:pt idx="90">
                  <c:v>7.75</c:v>
                </c:pt>
                <c:pt idx="91">
                  <c:v>12.5</c:v>
                </c:pt>
                <c:pt idx="93">
                  <c:v>15</c:v>
                </c:pt>
                <c:pt idx="94">
                  <c:v>10</c:v>
                </c:pt>
                <c:pt idx="96">
                  <c:v>10.467196819085487</c:v>
                </c:pt>
                <c:pt idx="100">
                  <c:v>10</c:v>
                </c:pt>
                <c:pt idx="103">
                  <c:v>7.291666666666667</c:v>
                </c:pt>
                <c:pt idx="108">
                  <c:v>11.111111111111111</c:v>
                </c:pt>
                <c:pt idx="109">
                  <c:v>8.3333333333333321</c:v>
                </c:pt>
                <c:pt idx="110">
                  <c:v>5</c:v>
                </c:pt>
                <c:pt idx="111">
                  <c:v>6.84</c:v>
                </c:pt>
                <c:pt idx="112">
                  <c:v>5</c:v>
                </c:pt>
                <c:pt idx="113">
                  <c:v>10</c:v>
                </c:pt>
                <c:pt idx="114">
                  <c:v>10</c:v>
                </c:pt>
                <c:pt idx="115">
                  <c:v>10</c:v>
                </c:pt>
                <c:pt idx="118">
                  <c:v>6.84</c:v>
                </c:pt>
                <c:pt idx="119">
                  <c:v>6.84</c:v>
                </c:pt>
                <c:pt idx="124">
                  <c:v>15.384615384615385</c:v>
                </c:pt>
                <c:pt idx="125">
                  <c:v>6.84</c:v>
                </c:pt>
                <c:pt idx="126">
                  <c:v>6.84</c:v>
                </c:pt>
                <c:pt idx="127">
                  <c:v>6.84</c:v>
                </c:pt>
                <c:pt idx="128">
                  <c:v>6.84</c:v>
                </c:pt>
                <c:pt idx="129">
                  <c:v>6.84</c:v>
                </c:pt>
                <c:pt idx="130">
                  <c:v>6.84</c:v>
                </c:pt>
                <c:pt idx="131">
                  <c:v>6.84</c:v>
                </c:pt>
                <c:pt idx="133">
                  <c:v>6.84</c:v>
                </c:pt>
                <c:pt idx="134">
                  <c:v>26</c:v>
                </c:pt>
                <c:pt idx="138">
                  <c:v>13.333</c:v>
                </c:pt>
                <c:pt idx="139">
                  <c:v>13.333</c:v>
                </c:pt>
                <c:pt idx="140">
                  <c:v>13.333</c:v>
                </c:pt>
                <c:pt idx="141">
                  <c:v>13.333</c:v>
                </c:pt>
                <c:pt idx="171">
                  <c:v>10</c:v>
                </c:pt>
                <c:pt idx="172">
                  <c:v>6.0606060606060606</c:v>
                </c:pt>
                <c:pt idx="174">
                  <c:v>5.5555555555555554</c:v>
                </c:pt>
                <c:pt idx="175">
                  <c:v>5.3187250996015933</c:v>
                </c:pt>
                <c:pt idx="179">
                  <c:v>5.1948051948051948</c:v>
                </c:pt>
                <c:pt idx="181">
                  <c:v>5.3280000000000003</c:v>
                </c:pt>
                <c:pt idx="184">
                  <c:v>5</c:v>
                </c:pt>
                <c:pt idx="185">
                  <c:v>5</c:v>
                </c:pt>
                <c:pt idx="186">
                  <c:v>5</c:v>
                </c:pt>
                <c:pt idx="188">
                  <c:v>6</c:v>
                </c:pt>
                <c:pt idx="190">
                  <c:v>5</c:v>
                </c:pt>
                <c:pt idx="191">
                  <c:v>8.3330000000000002</c:v>
                </c:pt>
                <c:pt idx="192">
                  <c:v>6.1999999999999993</c:v>
                </c:pt>
                <c:pt idx="195">
                  <c:v>4.4444444444444446</c:v>
                </c:pt>
                <c:pt idx="219">
                  <c:v>24.527862624531025</c:v>
                </c:pt>
                <c:pt idx="224">
                  <c:v>14</c:v>
                </c:pt>
                <c:pt idx="225">
                  <c:v>14</c:v>
                </c:pt>
                <c:pt idx="233">
                  <c:v>6</c:v>
                </c:pt>
                <c:pt idx="234">
                  <c:v>13.5</c:v>
                </c:pt>
                <c:pt idx="236">
                  <c:v>12</c:v>
                </c:pt>
                <c:pt idx="237">
                  <c:v>9</c:v>
                </c:pt>
                <c:pt idx="239">
                  <c:v>12</c:v>
                </c:pt>
                <c:pt idx="240">
                  <c:v>12</c:v>
                </c:pt>
                <c:pt idx="242">
                  <c:v>14</c:v>
                </c:pt>
                <c:pt idx="243">
                  <c:v>11.5</c:v>
                </c:pt>
                <c:pt idx="252">
                  <c:v>6.3162812446352206</c:v>
                </c:pt>
                <c:pt idx="256">
                  <c:v>5</c:v>
                </c:pt>
                <c:pt idx="257">
                  <c:v>6</c:v>
                </c:pt>
                <c:pt idx="258">
                  <c:v>5</c:v>
                </c:pt>
                <c:pt idx="259">
                  <c:v>7.998108821559434</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5</c:v>
                </c:pt>
                <c:pt idx="281">
                  <c:v>8</c:v>
                </c:pt>
                <c:pt idx="282">
                  <c:v>8</c:v>
                </c:pt>
                <c:pt idx="283">
                  <c:v>8</c:v>
                </c:pt>
                <c:pt idx="284">
                  <c:v>8</c:v>
                </c:pt>
                <c:pt idx="285">
                  <c:v>8</c:v>
                </c:pt>
                <c:pt idx="286">
                  <c:v>8</c:v>
                </c:pt>
                <c:pt idx="287">
                  <c:v>8</c:v>
                </c:pt>
                <c:pt idx="288">
                  <c:v>8</c:v>
                </c:pt>
                <c:pt idx="289">
                  <c:v>8</c:v>
                </c:pt>
                <c:pt idx="290">
                  <c:v>8</c:v>
                </c:pt>
                <c:pt idx="291">
                  <c:v>8</c:v>
                </c:pt>
                <c:pt idx="292">
                  <c:v>5.5</c:v>
                </c:pt>
                <c:pt idx="293">
                  <c:v>5.5</c:v>
                </c:pt>
                <c:pt idx="294">
                  <c:v>6.9444444444444446</c:v>
                </c:pt>
                <c:pt idx="295">
                  <c:v>5.5</c:v>
                </c:pt>
                <c:pt idx="296">
                  <c:v>5.5</c:v>
                </c:pt>
                <c:pt idx="297">
                  <c:v>5.5</c:v>
                </c:pt>
                <c:pt idx="298">
                  <c:v>5.5</c:v>
                </c:pt>
                <c:pt idx="299">
                  <c:v>5.5</c:v>
                </c:pt>
                <c:pt idx="300">
                  <c:v>8</c:v>
                </c:pt>
                <c:pt idx="301">
                  <c:v>5.5</c:v>
                </c:pt>
                <c:pt idx="302">
                  <c:v>5.5</c:v>
                </c:pt>
                <c:pt idx="303">
                  <c:v>5.5</c:v>
                </c:pt>
                <c:pt idx="304">
                  <c:v>5.5</c:v>
                </c:pt>
                <c:pt idx="305">
                  <c:v>5.5</c:v>
                </c:pt>
                <c:pt idx="306">
                  <c:v>6</c:v>
                </c:pt>
                <c:pt idx="311">
                  <c:v>5</c:v>
                </c:pt>
                <c:pt idx="324">
                  <c:v>9.6</c:v>
                </c:pt>
                <c:pt idx="355">
                  <c:v>4</c:v>
                </c:pt>
                <c:pt idx="376">
                  <c:v>7.5</c:v>
                </c:pt>
                <c:pt idx="387">
                  <c:v>4.5</c:v>
                </c:pt>
                <c:pt idx="394">
                  <c:v>8</c:v>
                </c:pt>
                <c:pt idx="401">
                  <c:v>12</c:v>
                </c:pt>
                <c:pt idx="410">
                  <c:v>6</c:v>
                </c:pt>
                <c:pt idx="411">
                  <c:v>6</c:v>
                </c:pt>
                <c:pt idx="412">
                  <c:v>6</c:v>
                </c:pt>
                <c:pt idx="413">
                  <c:v>6</c:v>
                </c:pt>
                <c:pt idx="421">
                  <c:v>6</c:v>
                </c:pt>
                <c:pt idx="422">
                  <c:v>5</c:v>
                </c:pt>
                <c:pt idx="423">
                  <c:v>7</c:v>
                </c:pt>
                <c:pt idx="424">
                  <c:v>7</c:v>
                </c:pt>
                <c:pt idx="425">
                  <c:v>7</c:v>
                </c:pt>
                <c:pt idx="426">
                  <c:v>7</c:v>
                </c:pt>
                <c:pt idx="427">
                  <c:v>6</c:v>
                </c:pt>
                <c:pt idx="428">
                  <c:v>7</c:v>
                </c:pt>
                <c:pt idx="429">
                  <c:v>7</c:v>
                </c:pt>
                <c:pt idx="430">
                  <c:v>7</c:v>
                </c:pt>
                <c:pt idx="431">
                  <c:v>7</c:v>
                </c:pt>
                <c:pt idx="432">
                  <c:v>7</c:v>
                </c:pt>
                <c:pt idx="433">
                  <c:v>7</c:v>
                </c:pt>
                <c:pt idx="434">
                  <c:v>7</c:v>
                </c:pt>
                <c:pt idx="435">
                  <c:v>7</c:v>
                </c:pt>
                <c:pt idx="445">
                  <c:v>4.5</c:v>
                </c:pt>
                <c:pt idx="463">
                  <c:v>4.75</c:v>
                </c:pt>
                <c:pt idx="483">
                  <c:v>5</c:v>
                </c:pt>
                <c:pt idx="484">
                  <c:v>9</c:v>
                </c:pt>
                <c:pt idx="491">
                  <c:v>5</c:v>
                </c:pt>
                <c:pt idx="492">
                  <c:v>4.5</c:v>
                </c:pt>
                <c:pt idx="494">
                  <c:v>5</c:v>
                </c:pt>
                <c:pt idx="501">
                  <c:v>6</c:v>
                </c:pt>
                <c:pt idx="502">
                  <c:v>5</c:v>
                </c:pt>
                <c:pt idx="503">
                  <c:v>5</c:v>
                </c:pt>
                <c:pt idx="505">
                  <c:v>4.5</c:v>
                </c:pt>
              </c:numCache>
            </c:numRef>
          </c:yVal>
          <c:smooth val="0"/>
          <c:extLst>
            <c:ext xmlns:c16="http://schemas.microsoft.com/office/drawing/2014/chart" uri="{C3380CC4-5D6E-409C-BE32-E72D297353CC}">
              <c16:uniqueId val="{00000006-5B76-4989-ACD4-F82E76B5B124}"/>
            </c:ext>
          </c:extLst>
        </c:ser>
        <c:ser>
          <c:idx val="6"/>
          <c:order val="6"/>
          <c:tx>
            <c:strRef>
              <c:f>'VIII. Pers. sov. loans, 1312-'!$J$2</c:f>
              <c:strCache>
                <c:ptCount val="1"/>
                <c:pt idx="0">
                  <c:v>Paler/Rehlinger and Austrian loans </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1312-'!$J$5:$J$711</c:f>
              <c:numCache>
                <c:formatCode>General</c:formatCode>
                <c:ptCount val="707"/>
                <c:pt idx="227">
                  <c:v>8</c:v>
                </c:pt>
                <c:pt idx="242">
                  <c:v>10</c:v>
                </c:pt>
                <c:pt idx="252">
                  <c:v>10</c:v>
                </c:pt>
                <c:pt idx="253">
                  <c:v>10</c:v>
                </c:pt>
                <c:pt idx="254">
                  <c:v>8</c:v>
                </c:pt>
                <c:pt idx="255" formatCode="0.0">
                  <c:v>8</c:v>
                </c:pt>
                <c:pt idx="257">
                  <c:v>8</c:v>
                </c:pt>
                <c:pt idx="258">
                  <c:v>8</c:v>
                </c:pt>
                <c:pt idx="259">
                  <c:v>5</c:v>
                </c:pt>
                <c:pt idx="267">
                  <c:v>7.666666666666667</c:v>
                </c:pt>
                <c:pt idx="273">
                  <c:v>5</c:v>
                </c:pt>
                <c:pt idx="277">
                  <c:v>7</c:v>
                </c:pt>
                <c:pt idx="279">
                  <c:v>8</c:v>
                </c:pt>
                <c:pt idx="282">
                  <c:v>6.5</c:v>
                </c:pt>
                <c:pt idx="283">
                  <c:v>8</c:v>
                </c:pt>
                <c:pt idx="289">
                  <c:v>7.9999446562113024</c:v>
                </c:pt>
                <c:pt idx="290">
                  <c:v>6</c:v>
                </c:pt>
                <c:pt idx="291">
                  <c:v>7</c:v>
                </c:pt>
                <c:pt idx="292">
                  <c:v>6</c:v>
                </c:pt>
                <c:pt idx="293">
                  <c:v>7</c:v>
                </c:pt>
                <c:pt idx="295">
                  <c:v>8</c:v>
                </c:pt>
                <c:pt idx="306">
                  <c:v>5</c:v>
                </c:pt>
                <c:pt idx="310">
                  <c:v>6</c:v>
                </c:pt>
                <c:pt idx="411">
                  <c:v>6</c:v>
                </c:pt>
                <c:pt idx="428">
                  <c:v>6</c:v>
                </c:pt>
                <c:pt idx="429">
                  <c:v>5</c:v>
                </c:pt>
                <c:pt idx="430">
                  <c:v>5.75</c:v>
                </c:pt>
                <c:pt idx="446">
                  <c:v>5</c:v>
                </c:pt>
                <c:pt idx="466">
                  <c:v>2.8333300000000001</c:v>
                </c:pt>
                <c:pt idx="467">
                  <c:v>4.5</c:v>
                </c:pt>
                <c:pt idx="483">
                  <c:v>5.8960852090032159</c:v>
                </c:pt>
                <c:pt idx="484">
                  <c:v>8.0021704180064308</c:v>
                </c:pt>
              </c:numCache>
            </c:numRef>
          </c:yVal>
          <c:smooth val="0"/>
          <c:extLst>
            <c:ext xmlns:c16="http://schemas.microsoft.com/office/drawing/2014/chart" uri="{C3380CC4-5D6E-409C-BE32-E72D297353CC}">
              <c16:uniqueId val="{00000007-5B76-4989-ACD4-F82E76B5B124}"/>
            </c:ext>
          </c:extLst>
        </c:ser>
        <c:ser>
          <c:idx val="7"/>
          <c:order val="7"/>
          <c:tx>
            <c:strRef>
              <c:f>'VIII. Pers. sov. loans, 1312-'!$K$2</c:f>
              <c:strCache>
                <c:ptCount val="1"/>
                <c:pt idx="0">
                  <c:v>Genoa</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1312-'!$K$5:$K$711</c:f>
              <c:numCache>
                <c:formatCode>General</c:formatCode>
                <c:ptCount val="707"/>
                <c:pt idx="1">
                  <c:v>12</c:v>
                </c:pt>
                <c:pt idx="15">
                  <c:v>8</c:v>
                </c:pt>
                <c:pt idx="35">
                  <c:v>10</c:v>
                </c:pt>
                <c:pt idx="38">
                  <c:v>10</c:v>
                </c:pt>
                <c:pt idx="41">
                  <c:v>10</c:v>
                </c:pt>
                <c:pt idx="43">
                  <c:v>10</c:v>
                </c:pt>
                <c:pt idx="44">
                  <c:v>8</c:v>
                </c:pt>
                <c:pt idx="45">
                  <c:v>10</c:v>
                </c:pt>
                <c:pt idx="46">
                  <c:v>15</c:v>
                </c:pt>
                <c:pt idx="53">
                  <c:v>10</c:v>
                </c:pt>
                <c:pt idx="60">
                  <c:v>15</c:v>
                </c:pt>
                <c:pt idx="78">
                  <c:v>8</c:v>
                </c:pt>
              </c:numCache>
            </c:numRef>
          </c:yVal>
          <c:smooth val="0"/>
          <c:extLst>
            <c:ext xmlns:c16="http://schemas.microsoft.com/office/drawing/2014/chart" uri="{C3380CC4-5D6E-409C-BE32-E72D297353CC}">
              <c16:uniqueId val="{00000008-5B76-4989-ACD4-F82E76B5B124}"/>
            </c:ext>
          </c:extLst>
        </c:ser>
        <c:ser>
          <c:idx val="8"/>
          <c:order val="8"/>
          <c:tx>
            <c:strRef>
              <c:f>'VIII. Pers. sov. loans, 1312-'!$L$2</c:f>
              <c:strCache>
                <c:ptCount val="1"/>
                <c:pt idx="0">
                  <c:v>Milan</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1312-'!$L$5:$L$711</c:f>
              <c:numCache>
                <c:formatCode>General</c:formatCode>
                <c:ptCount val="707"/>
                <c:pt idx="86">
                  <c:v>8</c:v>
                </c:pt>
                <c:pt idx="95">
                  <c:v>8</c:v>
                </c:pt>
                <c:pt idx="147">
                  <c:v>15.41</c:v>
                </c:pt>
                <c:pt idx="219">
                  <c:v>5</c:v>
                </c:pt>
                <c:pt idx="245">
                  <c:v>12</c:v>
                </c:pt>
                <c:pt idx="273">
                  <c:v>12</c:v>
                </c:pt>
                <c:pt idx="341">
                  <c:v>7</c:v>
                </c:pt>
                <c:pt idx="392">
                  <c:v>6</c:v>
                </c:pt>
              </c:numCache>
            </c:numRef>
          </c:yVal>
          <c:smooth val="0"/>
          <c:extLst>
            <c:ext xmlns:c16="http://schemas.microsoft.com/office/drawing/2014/chart" uri="{C3380CC4-5D6E-409C-BE32-E72D297353CC}">
              <c16:uniqueId val="{00000009-5B76-4989-ACD4-F82E76B5B124}"/>
            </c:ext>
          </c:extLst>
        </c:ser>
        <c:ser>
          <c:idx val="9"/>
          <c:order val="9"/>
          <c:tx>
            <c:strRef>
              <c:f>'VIII. Pers. sov. loans, 1312-'!$M$2</c:f>
              <c:strCache>
                <c:ptCount val="1"/>
                <c:pt idx="0">
                  <c:v>King of Denmark</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1312-'!$M$5:$M$711</c:f>
              <c:numCache>
                <c:formatCode>General</c:formatCode>
                <c:ptCount val="707"/>
                <c:pt idx="212">
                  <c:v>11.5</c:v>
                </c:pt>
                <c:pt idx="213">
                  <c:v>11.5</c:v>
                </c:pt>
                <c:pt idx="214">
                  <c:v>11.5</c:v>
                </c:pt>
                <c:pt idx="498">
                  <c:v>4.5</c:v>
                </c:pt>
              </c:numCache>
            </c:numRef>
          </c:yVal>
          <c:smooth val="0"/>
          <c:extLst>
            <c:ext xmlns:c16="http://schemas.microsoft.com/office/drawing/2014/chart" uri="{C3380CC4-5D6E-409C-BE32-E72D297353CC}">
              <c16:uniqueId val="{0000000A-5B76-4989-ACD4-F82E76B5B124}"/>
            </c:ext>
          </c:extLst>
        </c:ser>
        <c:ser>
          <c:idx val="10"/>
          <c:order val="10"/>
          <c:tx>
            <c:strRef>
              <c:f>'VIII. Pers. sov. loans, 1312-'!$N$2</c:f>
              <c:strCache>
                <c:ptCount val="1"/>
                <c:pt idx="0">
                  <c:v>Other and state unions</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1312-'!$N$5:$N$711</c:f>
              <c:numCache>
                <c:formatCode>General</c:formatCode>
                <c:ptCount val="707"/>
                <c:pt idx="17">
                  <c:v>7.3064866168314442</c:v>
                </c:pt>
                <c:pt idx="36">
                  <c:v>10</c:v>
                </c:pt>
                <c:pt idx="88">
                  <c:v>13.5</c:v>
                </c:pt>
                <c:pt idx="127">
                  <c:v>19</c:v>
                </c:pt>
                <c:pt idx="128">
                  <c:v>24</c:v>
                </c:pt>
                <c:pt idx="186">
                  <c:v>4.75</c:v>
                </c:pt>
                <c:pt idx="199">
                  <c:v>20</c:v>
                </c:pt>
                <c:pt idx="200">
                  <c:v>14</c:v>
                </c:pt>
                <c:pt idx="201">
                  <c:v>12</c:v>
                </c:pt>
                <c:pt idx="210">
                  <c:v>20</c:v>
                </c:pt>
                <c:pt idx="211">
                  <c:v>20</c:v>
                </c:pt>
                <c:pt idx="212">
                  <c:v>20</c:v>
                </c:pt>
                <c:pt idx="213">
                  <c:v>20</c:v>
                </c:pt>
                <c:pt idx="234">
                  <c:v>11</c:v>
                </c:pt>
                <c:pt idx="235">
                  <c:v>12</c:v>
                </c:pt>
                <c:pt idx="240">
                  <c:v>10</c:v>
                </c:pt>
                <c:pt idx="242">
                  <c:v>12</c:v>
                </c:pt>
                <c:pt idx="249">
                  <c:v>7</c:v>
                </c:pt>
                <c:pt idx="253">
                  <c:v>8</c:v>
                </c:pt>
                <c:pt idx="254">
                  <c:v>8</c:v>
                </c:pt>
                <c:pt idx="255">
                  <c:v>8</c:v>
                </c:pt>
                <c:pt idx="256">
                  <c:v>8</c:v>
                </c:pt>
                <c:pt idx="279">
                  <c:v>10</c:v>
                </c:pt>
                <c:pt idx="283">
                  <c:v>3.9729999999999999</c:v>
                </c:pt>
                <c:pt idx="284">
                  <c:v>3.37</c:v>
                </c:pt>
                <c:pt idx="286">
                  <c:v>1.6970000000000001</c:v>
                </c:pt>
                <c:pt idx="287">
                  <c:v>6.1999999999999993</c:v>
                </c:pt>
                <c:pt idx="288">
                  <c:v>6</c:v>
                </c:pt>
                <c:pt idx="386">
                  <c:v>6</c:v>
                </c:pt>
                <c:pt idx="389">
                  <c:v>5.5</c:v>
                </c:pt>
                <c:pt idx="394">
                  <c:v>6.125</c:v>
                </c:pt>
                <c:pt idx="430">
                  <c:v>5.7692307692307692</c:v>
                </c:pt>
                <c:pt idx="432">
                  <c:v>5</c:v>
                </c:pt>
                <c:pt idx="490">
                  <c:v>5</c:v>
                </c:pt>
                <c:pt idx="543">
                  <c:v>4</c:v>
                </c:pt>
                <c:pt idx="544">
                  <c:v>4</c:v>
                </c:pt>
              </c:numCache>
            </c:numRef>
          </c:yVal>
          <c:smooth val="0"/>
          <c:extLst>
            <c:ext xmlns:c16="http://schemas.microsoft.com/office/drawing/2014/chart" uri="{C3380CC4-5D6E-409C-BE32-E72D297353CC}">
              <c16:uniqueId val="{0000000B-5B76-4989-ACD4-F82E76B5B124}"/>
            </c:ext>
          </c:extLst>
        </c:ser>
        <c:ser>
          <c:idx val="11"/>
          <c:order val="11"/>
          <c:tx>
            <c:strRef>
              <c:f>'VIII. Pers. sov. loans, 1312-'!$O$2</c:f>
              <c:strCache>
                <c:ptCount val="1"/>
                <c:pt idx="0">
                  <c:v>United States </c:v>
                </c:pt>
              </c:strCache>
            </c:strRef>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1312-'!$O$5:$O$711</c:f>
              <c:numCache>
                <c:formatCode>General</c:formatCode>
                <c:ptCount val="707"/>
                <c:pt idx="466">
                  <c:v>5</c:v>
                </c:pt>
                <c:pt idx="469">
                  <c:v>4</c:v>
                </c:pt>
                <c:pt idx="470">
                  <c:v>5</c:v>
                </c:pt>
                <c:pt idx="471">
                  <c:v>5</c:v>
                </c:pt>
                <c:pt idx="472">
                  <c:v>4</c:v>
                </c:pt>
                <c:pt idx="491">
                  <c:v>6</c:v>
                </c:pt>
                <c:pt idx="501">
                  <c:v>6</c:v>
                </c:pt>
                <c:pt idx="502">
                  <c:v>7.5</c:v>
                </c:pt>
                <c:pt idx="503">
                  <c:v>6.8</c:v>
                </c:pt>
                <c:pt idx="623">
                  <c:v>3.8666666666666667</c:v>
                </c:pt>
                <c:pt idx="629">
                  <c:v>3.8666666666666667</c:v>
                </c:pt>
                <c:pt idx="630">
                  <c:v>3.3986486486486487</c:v>
                </c:pt>
                <c:pt idx="668">
                  <c:v>7</c:v>
                </c:pt>
                <c:pt idx="669">
                  <c:v>8.6</c:v>
                </c:pt>
                <c:pt idx="670">
                  <c:v>8.9</c:v>
                </c:pt>
                <c:pt idx="671">
                  <c:v>7.5</c:v>
                </c:pt>
                <c:pt idx="672">
                  <c:v>7.5</c:v>
                </c:pt>
                <c:pt idx="673">
                  <c:v>7.5</c:v>
                </c:pt>
                <c:pt idx="674">
                  <c:v>7.4</c:v>
                </c:pt>
                <c:pt idx="675">
                  <c:v>6</c:v>
                </c:pt>
                <c:pt idx="676">
                  <c:v>6</c:v>
                </c:pt>
                <c:pt idx="677">
                  <c:v>6</c:v>
                </c:pt>
                <c:pt idx="678">
                  <c:v>6</c:v>
                </c:pt>
                <c:pt idx="679">
                  <c:v>6</c:v>
                </c:pt>
                <c:pt idx="680">
                  <c:v>6</c:v>
                </c:pt>
                <c:pt idx="681">
                  <c:v>4.0999999999999996</c:v>
                </c:pt>
                <c:pt idx="682">
                  <c:v>4.0999999999999996</c:v>
                </c:pt>
                <c:pt idx="683">
                  <c:v>4.0999999999999996</c:v>
                </c:pt>
                <c:pt idx="684">
                  <c:v>4.46</c:v>
                </c:pt>
                <c:pt idx="685">
                  <c:v>5.6349999999999998</c:v>
                </c:pt>
                <c:pt idx="686">
                  <c:v>4.83</c:v>
                </c:pt>
                <c:pt idx="687">
                  <c:v>4.75</c:v>
                </c:pt>
                <c:pt idx="688">
                  <c:v>5.6349999999999998</c:v>
                </c:pt>
                <c:pt idx="689">
                  <c:v>4.2850000000000001</c:v>
                </c:pt>
                <c:pt idx="690">
                  <c:v>3.605</c:v>
                </c:pt>
                <c:pt idx="691">
                  <c:v>2.6349999999999998</c:v>
                </c:pt>
                <c:pt idx="692">
                  <c:v>3.0449999999999999</c:v>
                </c:pt>
                <c:pt idx="693">
                  <c:v>3.5149999999999997</c:v>
                </c:pt>
                <c:pt idx="694">
                  <c:v>4.25</c:v>
                </c:pt>
                <c:pt idx="695">
                  <c:v>4.1300000000000008</c:v>
                </c:pt>
                <c:pt idx="696">
                  <c:v>2.77</c:v>
                </c:pt>
                <c:pt idx="697">
                  <c:v>1.915</c:v>
                </c:pt>
                <c:pt idx="698">
                  <c:v>1.83</c:v>
                </c:pt>
                <c:pt idx="699">
                  <c:v>1.48</c:v>
                </c:pt>
                <c:pt idx="700">
                  <c:v>0.72</c:v>
                </c:pt>
                <c:pt idx="701">
                  <c:v>0.93500000000000005</c:v>
                </c:pt>
                <c:pt idx="702">
                  <c:v>1.4550000000000001</c:v>
                </c:pt>
                <c:pt idx="703">
                  <c:v>1.37</c:v>
                </c:pt>
                <c:pt idx="704">
                  <c:v>1.19</c:v>
                </c:pt>
                <c:pt idx="705">
                  <c:v>1.67</c:v>
                </c:pt>
                <c:pt idx="706">
                  <c:v>2.37</c:v>
                </c:pt>
              </c:numCache>
            </c:numRef>
          </c:yVal>
          <c:smooth val="0"/>
          <c:extLst>
            <c:ext xmlns:c16="http://schemas.microsoft.com/office/drawing/2014/chart" uri="{C3380CC4-5D6E-409C-BE32-E72D297353CC}">
              <c16:uniqueId val="{0000000C-5B76-4989-ACD4-F82E76B5B124}"/>
            </c:ext>
          </c:extLst>
        </c:ser>
        <c:ser>
          <c:idx val="12"/>
          <c:order val="12"/>
          <c:tx>
            <c:strRef>
              <c:f>'VIII. Pers. sov. loans, 1312-'!$P$2</c:f>
              <c:strCache>
                <c:ptCount val="1"/>
                <c:pt idx="0">
                  <c:v>Papal States: short term and monti</c:v>
                </c:pt>
              </c:strCache>
            </c:strRef>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1312-'!$P$5:$P$711</c:f>
              <c:numCache>
                <c:formatCode>General</c:formatCode>
                <c:ptCount val="707"/>
                <c:pt idx="128">
                  <c:v>13.333</c:v>
                </c:pt>
                <c:pt idx="189">
                  <c:v>22.22</c:v>
                </c:pt>
                <c:pt idx="207">
                  <c:v>6.2850729517396191</c:v>
                </c:pt>
                <c:pt idx="215">
                  <c:v>14</c:v>
                </c:pt>
                <c:pt idx="222">
                  <c:v>12</c:v>
                </c:pt>
                <c:pt idx="227">
                  <c:v>13</c:v>
                </c:pt>
                <c:pt idx="229">
                  <c:v>12</c:v>
                </c:pt>
                <c:pt idx="230">
                  <c:v>12</c:v>
                </c:pt>
                <c:pt idx="231">
                  <c:v>12</c:v>
                </c:pt>
                <c:pt idx="232">
                  <c:v>12</c:v>
                </c:pt>
                <c:pt idx="233">
                  <c:v>12</c:v>
                </c:pt>
                <c:pt idx="234">
                  <c:v>12</c:v>
                </c:pt>
                <c:pt idx="235">
                  <c:v>14</c:v>
                </c:pt>
                <c:pt idx="236">
                  <c:v>16</c:v>
                </c:pt>
                <c:pt idx="237">
                  <c:v>12</c:v>
                </c:pt>
                <c:pt idx="252">
                  <c:v>11.642857142857142</c:v>
                </c:pt>
                <c:pt idx="264">
                  <c:v>11.35593220338983</c:v>
                </c:pt>
                <c:pt idx="280">
                  <c:v>10.493386238439474</c:v>
                </c:pt>
                <c:pt idx="287">
                  <c:v>10.28458455973616</c:v>
                </c:pt>
                <c:pt idx="301">
                  <c:v>10.356856684981686</c:v>
                </c:pt>
                <c:pt idx="533">
                  <c:v>6</c:v>
                </c:pt>
              </c:numCache>
            </c:numRef>
          </c:yVal>
          <c:smooth val="0"/>
          <c:extLst>
            <c:ext xmlns:c16="http://schemas.microsoft.com/office/drawing/2014/chart" uri="{C3380CC4-5D6E-409C-BE32-E72D297353CC}">
              <c16:uniqueId val="{0000000D-5B76-4989-ACD4-F82E76B5B124}"/>
            </c:ext>
          </c:extLst>
        </c:ser>
        <c:ser>
          <c:idx val="13"/>
          <c:order val="13"/>
          <c:tx>
            <c:strRef>
              <c:f>'VIII. Pers. sov. loans, 1312-'!$Q$2</c:f>
              <c:strCache>
                <c:ptCount val="1"/>
                <c:pt idx="0">
                  <c:v>Papal States: venal offices</c:v>
                </c:pt>
              </c:strCache>
            </c:strRef>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Ref>
              <c:f>'VIII. Pers. sov. loans, 1312-'!$A$5:$A$711</c:f>
              <c:numCache>
                <c:formatCode>General</c:formatCode>
                <c:ptCount val="707"/>
                <c:pt idx="0">
                  <c:v>1312</c:v>
                </c:pt>
                <c:pt idx="1">
                  <c:v>1313</c:v>
                </c:pt>
                <c:pt idx="2">
                  <c:v>1314</c:v>
                </c:pt>
                <c:pt idx="3">
                  <c:v>1315</c:v>
                </c:pt>
                <c:pt idx="4">
                  <c:v>1316</c:v>
                </c:pt>
                <c:pt idx="5">
                  <c:v>1317</c:v>
                </c:pt>
                <c:pt idx="6">
                  <c:v>1318</c:v>
                </c:pt>
                <c:pt idx="7">
                  <c:v>1319</c:v>
                </c:pt>
                <c:pt idx="8">
                  <c:v>1320</c:v>
                </c:pt>
                <c:pt idx="9">
                  <c:v>1321</c:v>
                </c:pt>
                <c:pt idx="10">
                  <c:v>1322</c:v>
                </c:pt>
                <c:pt idx="11">
                  <c:v>1323</c:v>
                </c:pt>
                <c:pt idx="12">
                  <c:v>1324</c:v>
                </c:pt>
                <c:pt idx="13">
                  <c:v>1325</c:v>
                </c:pt>
                <c:pt idx="14">
                  <c:v>1326</c:v>
                </c:pt>
                <c:pt idx="15">
                  <c:v>1327</c:v>
                </c:pt>
                <c:pt idx="16">
                  <c:v>1328</c:v>
                </c:pt>
                <c:pt idx="17">
                  <c:v>1329</c:v>
                </c:pt>
                <c:pt idx="18">
                  <c:v>1330</c:v>
                </c:pt>
                <c:pt idx="19">
                  <c:v>1331</c:v>
                </c:pt>
                <c:pt idx="20">
                  <c:v>1332</c:v>
                </c:pt>
                <c:pt idx="21">
                  <c:v>1333</c:v>
                </c:pt>
                <c:pt idx="22">
                  <c:v>1334</c:v>
                </c:pt>
                <c:pt idx="23">
                  <c:v>1335</c:v>
                </c:pt>
                <c:pt idx="24">
                  <c:v>1336</c:v>
                </c:pt>
                <c:pt idx="25">
                  <c:v>1337</c:v>
                </c:pt>
                <c:pt idx="26">
                  <c:v>1338</c:v>
                </c:pt>
                <c:pt idx="27">
                  <c:v>1339</c:v>
                </c:pt>
                <c:pt idx="28">
                  <c:v>1340</c:v>
                </c:pt>
                <c:pt idx="29">
                  <c:v>1341</c:v>
                </c:pt>
                <c:pt idx="30">
                  <c:v>1342</c:v>
                </c:pt>
                <c:pt idx="31">
                  <c:v>1343</c:v>
                </c:pt>
                <c:pt idx="32">
                  <c:v>1344</c:v>
                </c:pt>
                <c:pt idx="33">
                  <c:v>1345</c:v>
                </c:pt>
                <c:pt idx="34">
                  <c:v>1346</c:v>
                </c:pt>
                <c:pt idx="35">
                  <c:v>1347</c:v>
                </c:pt>
                <c:pt idx="36">
                  <c:v>1348</c:v>
                </c:pt>
                <c:pt idx="37">
                  <c:v>1349</c:v>
                </c:pt>
                <c:pt idx="38">
                  <c:v>1350</c:v>
                </c:pt>
                <c:pt idx="39">
                  <c:v>1351</c:v>
                </c:pt>
                <c:pt idx="40">
                  <c:v>1352</c:v>
                </c:pt>
                <c:pt idx="41">
                  <c:v>1353</c:v>
                </c:pt>
                <c:pt idx="42">
                  <c:v>1354</c:v>
                </c:pt>
                <c:pt idx="43">
                  <c:v>1355</c:v>
                </c:pt>
                <c:pt idx="44">
                  <c:v>1356</c:v>
                </c:pt>
                <c:pt idx="45">
                  <c:v>1357</c:v>
                </c:pt>
                <c:pt idx="46">
                  <c:v>1358</c:v>
                </c:pt>
                <c:pt idx="47">
                  <c:v>1359</c:v>
                </c:pt>
                <c:pt idx="48">
                  <c:v>1360</c:v>
                </c:pt>
                <c:pt idx="49">
                  <c:v>1361</c:v>
                </c:pt>
                <c:pt idx="50">
                  <c:v>1362</c:v>
                </c:pt>
                <c:pt idx="51">
                  <c:v>1363</c:v>
                </c:pt>
                <c:pt idx="52">
                  <c:v>1364</c:v>
                </c:pt>
                <c:pt idx="53">
                  <c:v>1365</c:v>
                </c:pt>
                <c:pt idx="54">
                  <c:v>1366</c:v>
                </c:pt>
                <c:pt idx="55">
                  <c:v>1367</c:v>
                </c:pt>
                <c:pt idx="56">
                  <c:v>1368</c:v>
                </c:pt>
                <c:pt idx="57">
                  <c:v>1369</c:v>
                </c:pt>
                <c:pt idx="58">
                  <c:v>1370</c:v>
                </c:pt>
                <c:pt idx="59">
                  <c:v>1371</c:v>
                </c:pt>
                <c:pt idx="60">
                  <c:v>1372</c:v>
                </c:pt>
                <c:pt idx="61">
                  <c:v>1373</c:v>
                </c:pt>
                <c:pt idx="62">
                  <c:v>1374</c:v>
                </c:pt>
                <c:pt idx="63">
                  <c:v>1375</c:v>
                </c:pt>
                <c:pt idx="64">
                  <c:v>1376</c:v>
                </c:pt>
                <c:pt idx="65">
                  <c:v>1377</c:v>
                </c:pt>
                <c:pt idx="66">
                  <c:v>1378</c:v>
                </c:pt>
                <c:pt idx="67">
                  <c:v>1379</c:v>
                </c:pt>
                <c:pt idx="68">
                  <c:v>1380</c:v>
                </c:pt>
                <c:pt idx="69">
                  <c:v>1381</c:v>
                </c:pt>
                <c:pt idx="70">
                  <c:v>1382</c:v>
                </c:pt>
                <c:pt idx="71">
                  <c:v>1383</c:v>
                </c:pt>
                <c:pt idx="72">
                  <c:v>1384</c:v>
                </c:pt>
                <c:pt idx="73">
                  <c:v>1385</c:v>
                </c:pt>
                <c:pt idx="74">
                  <c:v>1386</c:v>
                </c:pt>
                <c:pt idx="75">
                  <c:v>1387</c:v>
                </c:pt>
                <c:pt idx="76">
                  <c:v>1388</c:v>
                </c:pt>
                <c:pt idx="77">
                  <c:v>1389</c:v>
                </c:pt>
                <c:pt idx="78">
                  <c:v>1390</c:v>
                </c:pt>
                <c:pt idx="79">
                  <c:v>1391</c:v>
                </c:pt>
                <c:pt idx="80">
                  <c:v>1392</c:v>
                </c:pt>
                <c:pt idx="81">
                  <c:v>1393</c:v>
                </c:pt>
                <c:pt idx="82">
                  <c:v>1394</c:v>
                </c:pt>
                <c:pt idx="83">
                  <c:v>1395</c:v>
                </c:pt>
                <c:pt idx="84">
                  <c:v>1396</c:v>
                </c:pt>
                <c:pt idx="85">
                  <c:v>1397</c:v>
                </c:pt>
                <c:pt idx="86">
                  <c:v>1398</c:v>
                </c:pt>
                <c:pt idx="87">
                  <c:v>1399</c:v>
                </c:pt>
                <c:pt idx="88">
                  <c:v>1400</c:v>
                </c:pt>
                <c:pt idx="89">
                  <c:v>1401</c:v>
                </c:pt>
                <c:pt idx="90">
                  <c:v>1402</c:v>
                </c:pt>
                <c:pt idx="91">
                  <c:v>1403</c:v>
                </c:pt>
                <c:pt idx="92">
                  <c:v>1404</c:v>
                </c:pt>
                <c:pt idx="93">
                  <c:v>1405</c:v>
                </c:pt>
                <c:pt idx="94">
                  <c:v>1406</c:v>
                </c:pt>
                <c:pt idx="95">
                  <c:v>1407</c:v>
                </c:pt>
                <c:pt idx="96">
                  <c:v>1408</c:v>
                </c:pt>
                <c:pt idx="97">
                  <c:v>1409</c:v>
                </c:pt>
                <c:pt idx="98">
                  <c:v>1410</c:v>
                </c:pt>
                <c:pt idx="99">
                  <c:v>1411</c:v>
                </c:pt>
                <c:pt idx="100">
                  <c:v>1412</c:v>
                </c:pt>
                <c:pt idx="101">
                  <c:v>1413</c:v>
                </c:pt>
                <c:pt idx="102">
                  <c:v>1414</c:v>
                </c:pt>
                <c:pt idx="103">
                  <c:v>1415</c:v>
                </c:pt>
                <c:pt idx="104">
                  <c:v>1416</c:v>
                </c:pt>
                <c:pt idx="105">
                  <c:v>1417</c:v>
                </c:pt>
                <c:pt idx="106">
                  <c:v>1418</c:v>
                </c:pt>
                <c:pt idx="107">
                  <c:v>1419</c:v>
                </c:pt>
                <c:pt idx="108">
                  <c:v>1420</c:v>
                </c:pt>
                <c:pt idx="109">
                  <c:v>1421</c:v>
                </c:pt>
                <c:pt idx="110">
                  <c:v>1422</c:v>
                </c:pt>
                <c:pt idx="111">
                  <c:v>1423</c:v>
                </c:pt>
                <c:pt idx="112">
                  <c:v>1424</c:v>
                </c:pt>
                <c:pt idx="113">
                  <c:v>1425</c:v>
                </c:pt>
                <c:pt idx="114">
                  <c:v>1426</c:v>
                </c:pt>
                <c:pt idx="115">
                  <c:v>1427</c:v>
                </c:pt>
                <c:pt idx="116">
                  <c:v>1428</c:v>
                </c:pt>
                <c:pt idx="117">
                  <c:v>1429</c:v>
                </c:pt>
                <c:pt idx="118">
                  <c:v>1430</c:v>
                </c:pt>
                <c:pt idx="119">
                  <c:v>1431</c:v>
                </c:pt>
                <c:pt idx="120">
                  <c:v>1432</c:v>
                </c:pt>
                <c:pt idx="121">
                  <c:v>1433</c:v>
                </c:pt>
                <c:pt idx="122">
                  <c:v>1434</c:v>
                </c:pt>
                <c:pt idx="123">
                  <c:v>1435</c:v>
                </c:pt>
                <c:pt idx="124">
                  <c:v>1436</c:v>
                </c:pt>
                <c:pt idx="125">
                  <c:v>1437</c:v>
                </c:pt>
                <c:pt idx="126">
                  <c:v>1438</c:v>
                </c:pt>
                <c:pt idx="127">
                  <c:v>1439</c:v>
                </c:pt>
                <c:pt idx="128">
                  <c:v>1440</c:v>
                </c:pt>
                <c:pt idx="129">
                  <c:v>1441</c:v>
                </c:pt>
                <c:pt idx="130">
                  <c:v>1442</c:v>
                </c:pt>
                <c:pt idx="131">
                  <c:v>1443</c:v>
                </c:pt>
                <c:pt idx="132">
                  <c:v>1444</c:v>
                </c:pt>
                <c:pt idx="133">
                  <c:v>1445</c:v>
                </c:pt>
                <c:pt idx="134">
                  <c:v>1446</c:v>
                </c:pt>
                <c:pt idx="135">
                  <c:v>1447</c:v>
                </c:pt>
                <c:pt idx="136">
                  <c:v>1448</c:v>
                </c:pt>
                <c:pt idx="137">
                  <c:v>1449</c:v>
                </c:pt>
                <c:pt idx="138">
                  <c:v>1450</c:v>
                </c:pt>
                <c:pt idx="139">
                  <c:v>1451</c:v>
                </c:pt>
                <c:pt idx="140">
                  <c:v>1452</c:v>
                </c:pt>
                <c:pt idx="141">
                  <c:v>1453</c:v>
                </c:pt>
                <c:pt idx="142">
                  <c:v>1454</c:v>
                </c:pt>
                <c:pt idx="143">
                  <c:v>1455</c:v>
                </c:pt>
                <c:pt idx="144">
                  <c:v>1456</c:v>
                </c:pt>
                <c:pt idx="145">
                  <c:v>1457</c:v>
                </c:pt>
                <c:pt idx="146">
                  <c:v>1458</c:v>
                </c:pt>
                <c:pt idx="147">
                  <c:v>1459</c:v>
                </c:pt>
                <c:pt idx="148">
                  <c:v>1460</c:v>
                </c:pt>
                <c:pt idx="149">
                  <c:v>1461</c:v>
                </c:pt>
                <c:pt idx="150">
                  <c:v>1462</c:v>
                </c:pt>
                <c:pt idx="151">
                  <c:v>1463</c:v>
                </c:pt>
                <c:pt idx="152">
                  <c:v>1464</c:v>
                </c:pt>
                <c:pt idx="153">
                  <c:v>1465</c:v>
                </c:pt>
                <c:pt idx="154">
                  <c:v>1466</c:v>
                </c:pt>
                <c:pt idx="155">
                  <c:v>1467</c:v>
                </c:pt>
                <c:pt idx="156">
                  <c:v>1468</c:v>
                </c:pt>
                <c:pt idx="157">
                  <c:v>1469</c:v>
                </c:pt>
                <c:pt idx="158">
                  <c:v>1470</c:v>
                </c:pt>
                <c:pt idx="159">
                  <c:v>1471</c:v>
                </c:pt>
                <c:pt idx="160">
                  <c:v>1472</c:v>
                </c:pt>
                <c:pt idx="161">
                  <c:v>1473</c:v>
                </c:pt>
                <c:pt idx="162">
                  <c:v>1474</c:v>
                </c:pt>
                <c:pt idx="163">
                  <c:v>1475</c:v>
                </c:pt>
                <c:pt idx="164">
                  <c:v>1476</c:v>
                </c:pt>
                <c:pt idx="165">
                  <c:v>1477</c:v>
                </c:pt>
                <c:pt idx="166">
                  <c:v>1478</c:v>
                </c:pt>
                <c:pt idx="167">
                  <c:v>1479</c:v>
                </c:pt>
                <c:pt idx="168">
                  <c:v>1480</c:v>
                </c:pt>
                <c:pt idx="169">
                  <c:v>1481</c:v>
                </c:pt>
                <c:pt idx="170">
                  <c:v>1482</c:v>
                </c:pt>
                <c:pt idx="171">
                  <c:v>1483</c:v>
                </c:pt>
                <c:pt idx="172">
                  <c:v>1484</c:v>
                </c:pt>
                <c:pt idx="173">
                  <c:v>1485</c:v>
                </c:pt>
                <c:pt idx="174">
                  <c:v>1486</c:v>
                </c:pt>
                <c:pt idx="175">
                  <c:v>1487</c:v>
                </c:pt>
                <c:pt idx="176">
                  <c:v>1488</c:v>
                </c:pt>
                <c:pt idx="177">
                  <c:v>1489</c:v>
                </c:pt>
                <c:pt idx="178">
                  <c:v>1490</c:v>
                </c:pt>
                <c:pt idx="179">
                  <c:v>1491</c:v>
                </c:pt>
                <c:pt idx="180">
                  <c:v>1492</c:v>
                </c:pt>
                <c:pt idx="181">
                  <c:v>1493</c:v>
                </c:pt>
                <c:pt idx="182">
                  <c:v>1494</c:v>
                </c:pt>
                <c:pt idx="183">
                  <c:v>1495</c:v>
                </c:pt>
                <c:pt idx="184">
                  <c:v>1496</c:v>
                </c:pt>
                <c:pt idx="185">
                  <c:v>1497</c:v>
                </c:pt>
                <c:pt idx="186">
                  <c:v>1498</c:v>
                </c:pt>
                <c:pt idx="187">
                  <c:v>1499</c:v>
                </c:pt>
                <c:pt idx="188">
                  <c:v>1500</c:v>
                </c:pt>
                <c:pt idx="189">
                  <c:v>1501</c:v>
                </c:pt>
                <c:pt idx="190">
                  <c:v>1502</c:v>
                </c:pt>
                <c:pt idx="191">
                  <c:v>1503</c:v>
                </c:pt>
                <c:pt idx="192">
                  <c:v>1504</c:v>
                </c:pt>
                <c:pt idx="193">
                  <c:v>1505</c:v>
                </c:pt>
                <c:pt idx="194">
                  <c:v>1506</c:v>
                </c:pt>
                <c:pt idx="195">
                  <c:v>1507</c:v>
                </c:pt>
                <c:pt idx="196">
                  <c:v>1508</c:v>
                </c:pt>
                <c:pt idx="197">
                  <c:v>1509</c:v>
                </c:pt>
                <c:pt idx="198">
                  <c:v>1510</c:v>
                </c:pt>
                <c:pt idx="199">
                  <c:v>1511</c:v>
                </c:pt>
                <c:pt idx="200">
                  <c:v>1512</c:v>
                </c:pt>
                <c:pt idx="201">
                  <c:v>1513</c:v>
                </c:pt>
                <c:pt idx="202">
                  <c:v>1514</c:v>
                </c:pt>
                <c:pt idx="203">
                  <c:v>1515</c:v>
                </c:pt>
                <c:pt idx="204">
                  <c:v>1516</c:v>
                </c:pt>
                <c:pt idx="205">
                  <c:v>1517</c:v>
                </c:pt>
                <c:pt idx="206">
                  <c:v>1518</c:v>
                </c:pt>
                <c:pt idx="207">
                  <c:v>1519</c:v>
                </c:pt>
                <c:pt idx="208">
                  <c:v>1520</c:v>
                </c:pt>
                <c:pt idx="209">
                  <c:v>1521</c:v>
                </c:pt>
                <c:pt idx="210">
                  <c:v>1522</c:v>
                </c:pt>
                <c:pt idx="211">
                  <c:v>1523</c:v>
                </c:pt>
                <c:pt idx="212">
                  <c:v>1524</c:v>
                </c:pt>
                <c:pt idx="213">
                  <c:v>1525</c:v>
                </c:pt>
                <c:pt idx="214">
                  <c:v>1526</c:v>
                </c:pt>
                <c:pt idx="215">
                  <c:v>1527</c:v>
                </c:pt>
                <c:pt idx="216">
                  <c:v>1528</c:v>
                </c:pt>
                <c:pt idx="217">
                  <c:v>1529</c:v>
                </c:pt>
                <c:pt idx="218">
                  <c:v>1530</c:v>
                </c:pt>
                <c:pt idx="219">
                  <c:v>1531</c:v>
                </c:pt>
                <c:pt idx="220">
                  <c:v>1532</c:v>
                </c:pt>
                <c:pt idx="221">
                  <c:v>1533</c:v>
                </c:pt>
                <c:pt idx="222">
                  <c:v>1534</c:v>
                </c:pt>
                <c:pt idx="223">
                  <c:v>1535</c:v>
                </c:pt>
                <c:pt idx="224">
                  <c:v>1536</c:v>
                </c:pt>
                <c:pt idx="225">
                  <c:v>1537</c:v>
                </c:pt>
                <c:pt idx="226">
                  <c:v>1538</c:v>
                </c:pt>
                <c:pt idx="227">
                  <c:v>1539</c:v>
                </c:pt>
                <c:pt idx="228">
                  <c:v>1540</c:v>
                </c:pt>
                <c:pt idx="229">
                  <c:v>1541</c:v>
                </c:pt>
                <c:pt idx="230">
                  <c:v>1542</c:v>
                </c:pt>
                <c:pt idx="231">
                  <c:v>1543</c:v>
                </c:pt>
                <c:pt idx="232">
                  <c:v>1544</c:v>
                </c:pt>
                <c:pt idx="233">
                  <c:v>1545</c:v>
                </c:pt>
                <c:pt idx="234">
                  <c:v>1546</c:v>
                </c:pt>
                <c:pt idx="235">
                  <c:v>1547</c:v>
                </c:pt>
                <c:pt idx="236">
                  <c:v>1548</c:v>
                </c:pt>
                <c:pt idx="237">
                  <c:v>1549</c:v>
                </c:pt>
                <c:pt idx="238">
                  <c:v>1550</c:v>
                </c:pt>
                <c:pt idx="239">
                  <c:v>1551</c:v>
                </c:pt>
                <c:pt idx="240">
                  <c:v>1552</c:v>
                </c:pt>
                <c:pt idx="241">
                  <c:v>1553</c:v>
                </c:pt>
                <c:pt idx="242">
                  <c:v>1554</c:v>
                </c:pt>
                <c:pt idx="243">
                  <c:v>1555</c:v>
                </c:pt>
                <c:pt idx="244">
                  <c:v>1556</c:v>
                </c:pt>
                <c:pt idx="245">
                  <c:v>1557</c:v>
                </c:pt>
                <c:pt idx="246">
                  <c:v>1558</c:v>
                </c:pt>
                <c:pt idx="247">
                  <c:v>1559</c:v>
                </c:pt>
                <c:pt idx="248">
                  <c:v>1560</c:v>
                </c:pt>
                <c:pt idx="249">
                  <c:v>1561</c:v>
                </c:pt>
                <c:pt idx="250">
                  <c:v>1562</c:v>
                </c:pt>
                <c:pt idx="251">
                  <c:v>1563</c:v>
                </c:pt>
                <c:pt idx="252">
                  <c:v>1564</c:v>
                </c:pt>
                <c:pt idx="253">
                  <c:v>1565</c:v>
                </c:pt>
                <c:pt idx="254">
                  <c:v>1566</c:v>
                </c:pt>
                <c:pt idx="255">
                  <c:v>1567</c:v>
                </c:pt>
                <c:pt idx="256">
                  <c:v>1568</c:v>
                </c:pt>
                <c:pt idx="257">
                  <c:v>1569</c:v>
                </c:pt>
                <c:pt idx="258">
                  <c:v>1570</c:v>
                </c:pt>
                <c:pt idx="259">
                  <c:v>1571</c:v>
                </c:pt>
                <c:pt idx="260">
                  <c:v>1572</c:v>
                </c:pt>
                <c:pt idx="261">
                  <c:v>1573</c:v>
                </c:pt>
                <c:pt idx="262">
                  <c:v>1574</c:v>
                </c:pt>
                <c:pt idx="263">
                  <c:v>1575</c:v>
                </c:pt>
                <c:pt idx="264">
                  <c:v>1576</c:v>
                </c:pt>
                <c:pt idx="265">
                  <c:v>1577</c:v>
                </c:pt>
                <c:pt idx="266">
                  <c:v>1578</c:v>
                </c:pt>
                <c:pt idx="267">
                  <c:v>1579</c:v>
                </c:pt>
                <c:pt idx="268">
                  <c:v>1580</c:v>
                </c:pt>
                <c:pt idx="269">
                  <c:v>1581</c:v>
                </c:pt>
                <c:pt idx="270">
                  <c:v>1582</c:v>
                </c:pt>
                <c:pt idx="271">
                  <c:v>1583</c:v>
                </c:pt>
                <c:pt idx="272">
                  <c:v>1584</c:v>
                </c:pt>
                <c:pt idx="273">
                  <c:v>1585</c:v>
                </c:pt>
                <c:pt idx="274">
                  <c:v>1586</c:v>
                </c:pt>
                <c:pt idx="275">
                  <c:v>1587</c:v>
                </c:pt>
                <c:pt idx="276">
                  <c:v>1588</c:v>
                </c:pt>
                <c:pt idx="277">
                  <c:v>1589</c:v>
                </c:pt>
                <c:pt idx="278">
                  <c:v>1590</c:v>
                </c:pt>
                <c:pt idx="279">
                  <c:v>1591</c:v>
                </c:pt>
                <c:pt idx="280">
                  <c:v>1592</c:v>
                </c:pt>
                <c:pt idx="281">
                  <c:v>1593</c:v>
                </c:pt>
                <c:pt idx="282">
                  <c:v>1594</c:v>
                </c:pt>
                <c:pt idx="283">
                  <c:v>1595</c:v>
                </c:pt>
                <c:pt idx="284">
                  <c:v>1596</c:v>
                </c:pt>
                <c:pt idx="285">
                  <c:v>1597</c:v>
                </c:pt>
                <c:pt idx="286">
                  <c:v>1598</c:v>
                </c:pt>
                <c:pt idx="287">
                  <c:v>1599</c:v>
                </c:pt>
                <c:pt idx="288">
                  <c:v>1600</c:v>
                </c:pt>
                <c:pt idx="289">
                  <c:v>1601</c:v>
                </c:pt>
                <c:pt idx="290">
                  <c:v>1602</c:v>
                </c:pt>
                <c:pt idx="291">
                  <c:v>1603</c:v>
                </c:pt>
                <c:pt idx="292">
                  <c:v>1604</c:v>
                </c:pt>
                <c:pt idx="293">
                  <c:v>1605</c:v>
                </c:pt>
                <c:pt idx="294">
                  <c:v>1606</c:v>
                </c:pt>
                <c:pt idx="295">
                  <c:v>1607</c:v>
                </c:pt>
                <c:pt idx="296">
                  <c:v>1608</c:v>
                </c:pt>
                <c:pt idx="297">
                  <c:v>1609</c:v>
                </c:pt>
                <c:pt idx="298">
                  <c:v>1610</c:v>
                </c:pt>
                <c:pt idx="299">
                  <c:v>1611</c:v>
                </c:pt>
                <c:pt idx="300">
                  <c:v>1612</c:v>
                </c:pt>
                <c:pt idx="301">
                  <c:v>1613</c:v>
                </c:pt>
                <c:pt idx="302">
                  <c:v>1614</c:v>
                </c:pt>
                <c:pt idx="303">
                  <c:v>1615</c:v>
                </c:pt>
                <c:pt idx="304">
                  <c:v>1616</c:v>
                </c:pt>
                <c:pt idx="305">
                  <c:v>1617</c:v>
                </c:pt>
                <c:pt idx="306">
                  <c:v>1618</c:v>
                </c:pt>
                <c:pt idx="307">
                  <c:v>1619</c:v>
                </c:pt>
                <c:pt idx="308">
                  <c:v>1620</c:v>
                </c:pt>
                <c:pt idx="309">
                  <c:v>1621</c:v>
                </c:pt>
                <c:pt idx="310">
                  <c:v>1622</c:v>
                </c:pt>
                <c:pt idx="311">
                  <c:v>1623</c:v>
                </c:pt>
                <c:pt idx="312">
                  <c:v>1624</c:v>
                </c:pt>
                <c:pt idx="313">
                  <c:v>1625</c:v>
                </c:pt>
                <c:pt idx="314">
                  <c:v>1626</c:v>
                </c:pt>
                <c:pt idx="315">
                  <c:v>1627</c:v>
                </c:pt>
                <c:pt idx="316">
                  <c:v>1628</c:v>
                </c:pt>
                <c:pt idx="317">
                  <c:v>1629</c:v>
                </c:pt>
                <c:pt idx="318">
                  <c:v>1630</c:v>
                </c:pt>
                <c:pt idx="319">
                  <c:v>1631</c:v>
                </c:pt>
                <c:pt idx="320">
                  <c:v>1632</c:v>
                </c:pt>
                <c:pt idx="321">
                  <c:v>1633</c:v>
                </c:pt>
                <c:pt idx="322">
                  <c:v>1634</c:v>
                </c:pt>
                <c:pt idx="323">
                  <c:v>1635</c:v>
                </c:pt>
                <c:pt idx="324">
                  <c:v>1636</c:v>
                </c:pt>
                <c:pt idx="325">
                  <c:v>1637</c:v>
                </c:pt>
                <c:pt idx="326">
                  <c:v>1638</c:v>
                </c:pt>
                <c:pt idx="327">
                  <c:v>1639</c:v>
                </c:pt>
                <c:pt idx="328">
                  <c:v>1640</c:v>
                </c:pt>
                <c:pt idx="329">
                  <c:v>1641</c:v>
                </c:pt>
                <c:pt idx="330">
                  <c:v>1642</c:v>
                </c:pt>
                <c:pt idx="331">
                  <c:v>1643</c:v>
                </c:pt>
                <c:pt idx="332">
                  <c:v>1644</c:v>
                </c:pt>
                <c:pt idx="333">
                  <c:v>1645</c:v>
                </c:pt>
                <c:pt idx="334">
                  <c:v>1646</c:v>
                </c:pt>
                <c:pt idx="335">
                  <c:v>1647</c:v>
                </c:pt>
                <c:pt idx="336">
                  <c:v>1648</c:v>
                </c:pt>
                <c:pt idx="337">
                  <c:v>1649</c:v>
                </c:pt>
                <c:pt idx="338">
                  <c:v>1650</c:v>
                </c:pt>
                <c:pt idx="339">
                  <c:v>1651</c:v>
                </c:pt>
                <c:pt idx="340">
                  <c:v>1652</c:v>
                </c:pt>
                <c:pt idx="341">
                  <c:v>1653</c:v>
                </c:pt>
                <c:pt idx="342">
                  <c:v>1654</c:v>
                </c:pt>
                <c:pt idx="343">
                  <c:v>1655</c:v>
                </c:pt>
                <c:pt idx="344">
                  <c:v>1656</c:v>
                </c:pt>
                <c:pt idx="345">
                  <c:v>1657</c:v>
                </c:pt>
                <c:pt idx="346">
                  <c:v>1658</c:v>
                </c:pt>
                <c:pt idx="347">
                  <c:v>1659</c:v>
                </c:pt>
                <c:pt idx="348">
                  <c:v>1660</c:v>
                </c:pt>
                <c:pt idx="349">
                  <c:v>1661</c:v>
                </c:pt>
                <c:pt idx="350">
                  <c:v>1662</c:v>
                </c:pt>
                <c:pt idx="351">
                  <c:v>1663</c:v>
                </c:pt>
                <c:pt idx="352">
                  <c:v>1664</c:v>
                </c:pt>
                <c:pt idx="353">
                  <c:v>1665</c:v>
                </c:pt>
                <c:pt idx="354">
                  <c:v>1666</c:v>
                </c:pt>
                <c:pt idx="355">
                  <c:v>1667</c:v>
                </c:pt>
                <c:pt idx="356">
                  <c:v>1668</c:v>
                </c:pt>
                <c:pt idx="357">
                  <c:v>1669</c:v>
                </c:pt>
                <c:pt idx="358">
                  <c:v>1670</c:v>
                </c:pt>
                <c:pt idx="359">
                  <c:v>1671</c:v>
                </c:pt>
                <c:pt idx="360">
                  <c:v>1672</c:v>
                </c:pt>
                <c:pt idx="361">
                  <c:v>1673</c:v>
                </c:pt>
                <c:pt idx="362">
                  <c:v>1674</c:v>
                </c:pt>
                <c:pt idx="363">
                  <c:v>1675</c:v>
                </c:pt>
                <c:pt idx="364">
                  <c:v>1676</c:v>
                </c:pt>
                <c:pt idx="365">
                  <c:v>1677</c:v>
                </c:pt>
                <c:pt idx="366">
                  <c:v>1678</c:v>
                </c:pt>
                <c:pt idx="367">
                  <c:v>1679</c:v>
                </c:pt>
                <c:pt idx="368">
                  <c:v>1680</c:v>
                </c:pt>
                <c:pt idx="369">
                  <c:v>1681</c:v>
                </c:pt>
                <c:pt idx="370">
                  <c:v>1682</c:v>
                </c:pt>
                <c:pt idx="371">
                  <c:v>1683</c:v>
                </c:pt>
                <c:pt idx="372">
                  <c:v>1684</c:v>
                </c:pt>
                <c:pt idx="373">
                  <c:v>1685</c:v>
                </c:pt>
                <c:pt idx="374">
                  <c:v>1686</c:v>
                </c:pt>
                <c:pt idx="375">
                  <c:v>1687</c:v>
                </c:pt>
                <c:pt idx="376">
                  <c:v>1688</c:v>
                </c:pt>
                <c:pt idx="377">
                  <c:v>1689</c:v>
                </c:pt>
                <c:pt idx="378">
                  <c:v>1690</c:v>
                </c:pt>
                <c:pt idx="379">
                  <c:v>1691</c:v>
                </c:pt>
                <c:pt idx="380">
                  <c:v>1692</c:v>
                </c:pt>
                <c:pt idx="381">
                  <c:v>1693</c:v>
                </c:pt>
                <c:pt idx="382">
                  <c:v>1694</c:v>
                </c:pt>
                <c:pt idx="383">
                  <c:v>1695</c:v>
                </c:pt>
                <c:pt idx="384">
                  <c:v>1696</c:v>
                </c:pt>
                <c:pt idx="385">
                  <c:v>1697</c:v>
                </c:pt>
                <c:pt idx="386">
                  <c:v>1698</c:v>
                </c:pt>
                <c:pt idx="387">
                  <c:v>1699</c:v>
                </c:pt>
                <c:pt idx="388">
                  <c:v>1700</c:v>
                </c:pt>
                <c:pt idx="389">
                  <c:v>1701</c:v>
                </c:pt>
                <c:pt idx="390">
                  <c:v>1702</c:v>
                </c:pt>
                <c:pt idx="391">
                  <c:v>1703</c:v>
                </c:pt>
                <c:pt idx="392">
                  <c:v>1704</c:v>
                </c:pt>
                <c:pt idx="393">
                  <c:v>1705</c:v>
                </c:pt>
                <c:pt idx="394">
                  <c:v>1706</c:v>
                </c:pt>
                <c:pt idx="395">
                  <c:v>1707</c:v>
                </c:pt>
                <c:pt idx="396">
                  <c:v>1708</c:v>
                </c:pt>
                <c:pt idx="397">
                  <c:v>1709</c:v>
                </c:pt>
                <c:pt idx="398">
                  <c:v>1710</c:v>
                </c:pt>
                <c:pt idx="399">
                  <c:v>1711</c:v>
                </c:pt>
                <c:pt idx="400">
                  <c:v>1712</c:v>
                </c:pt>
                <c:pt idx="401">
                  <c:v>1713</c:v>
                </c:pt>
                <c:pt idx="402">
                  <c:v>1714</c:v>
                </c:pt>
                <c:pt idx="403">
                  <c:v>1715</c:v>
                </c:pt>
                <c:pt idx="404">
                  <c:v>1716</c:v>
                </c:pt>
                <c:pt idx="405">
                  <c:v>1717</c:v>
                </c:pt>
                <c:pt idx="406">
                  <c:v>1718</c:v>
                </c:pt>
                <c:pt idx="407">
                  <c:v>1719</c:v>
                </c:pt>
                <c:pt idx="408">
                  <c:v>1720</c:v>
                </c:pt>
                <c:pt idx="409">
                  <c:v>1721</c:v>
                </c:pt>
                <c:pt idx="410">
                  <c:v>1722</c:v>
                </c:pt>
                <c:pt idx="411">
                  <c:v>1723</c:v>
                </c:pt>
                <c:pt idx="412">
                  <c:v>1724</c:v>
                </c:pt>
                <c:pt idx="413">
                  <c:v>1725</c:v>
                </c:pt>
                <c:pt idx="414">
                  <c:v>1726</c:v>
                </c:pt>
                <c:pt idx="415">
                  <c:v>1727</c:v>
                </c:pt>
                <c:pt idx="416">
                  <c:v>1728</c:v>
                </c:pt>
                <c:pt idx="417">
                  <c:v>1729</c:v>
                </c:pt>
                <c:pt idx="418">
                  <c:v>1730</c:v>
                </c:pt>
                <c:pt idx="419">
                  <c:v>1731</c:v>
                </c:pt>
                <c:pt idx="420">
                  <c:v>1732</c:v>
                </c:pt>
                <c:pt idx="421">
                  <c:v>1733</c:v>
                </c:pt>
                <c:pt idx="422">
                  <c:v>1734</c:v>
                </c:pt>
                <c:pt idx="423">
                  <c:v>1735</c:v>
                </c:pt>
                <c:pt idx="424">
                  <c:v>1736</c:v>
                </c:pt>
                <c:pt idx="425">
                  <c:v>1737</c:v>
                </c:pt>
                <c:pt idx="426">
                  <c:v>1738</c:v>
                </c:pt>
                <c:pt idx="427">
                  <c:v>1739</c:v>
                </c:pt>
                <c:pt idx="428">
                  <c:v>1740</c:v>
                </c:pt>
                <c:pt idx="429">
                  <c:v>1741</c:v>
                </c:pt>
                <c:pt idx="430">
                  <c:v>1742</c:v>
                </c:pt>
                <c:pt idx="431">
                  <c:v>1743</c:v>
                </c:pt>
                <c:pt idx="432">
                  <c:v>1744</c:v>
                </c:pt>
                <c:pt idx="433">
                  <c:v>1745</c:v>
                </c:pt>
                <c:pt idx="434">
                  <c:v>1746</c:v>
                </c:pt>
                <c:pt idx="435">
                  <c:v>1747</c:v>
                </c:pt>
                <c:pt idx="436">
                  <c:v>1748</c:v>
                </c:pt>
                <c:pt idx="437">
                  <c:v>1749</c:v>
                </c:pt>
                <c:pt idx="438">
                  <c:v>1750</c:v>
                </c:pt>
                <c:pt idx="439">
                  <c:v>1751</c:v>
                </c:pt>
                <c:pt idx="440">
                  <c:v>1752</c:v>
                </c:pt>
                <c:pt idx="441">
                  <c:v>1753</c:v>
                </c:pt>
                <c:pt idx="442">
                  <c:v>1754</c:v>
                </c:pt>
                <c:pt idx="443">
                  <c:v>1755</c:v>
                </c:pt>
                <c:pt idx="444">
                  <c:v>1756</c:v>
                </c:pt>
                <c:pt idx="445">
                  <c:v>1757</c:v>
                </c:pt>
                <c:pt idx="446">
                  <c:v>1758</c:v>
                </c:pt>
                <c:pt idx="447">
                  <c:v>1759</c:v>
                </c:pt>
                <c:pt idx="448">
                  <c:v>1760</c:v>
                </c:pt>
                <c:pt idx="449">
                  <c:v>1761</c:v>
                </c:pt>
                <c:pt idx="450">
                  <c:v>1762</c:v>
                </c:pt>
                <c:pt idx="451">
                  <c:v>1763</c:v>
                </c:pt>
                <c:pt idx="452">
                  <c:v>1764</c:v>
                </c:pt>
                <c:pt idx="453">
                  <c:v>1765</c:v>
                </c:pt>
                <c:pt idx="454">
                  <c:v>1766</c:v>
                </c:pt>
                <c:pt idx="455">
                  <c:v>1767</c:v>
                </c:pt>
                <c:pt idx="456">
                  <c:v>1768</c:v>
                </c:pt>
                <c:pt idx="457">
                  <c:v>1769</c:v>
                </c:pt>
                <c:pt idx="458">
                  <c:v>1770</c:v>
                </c:pt>
                <c:pt idx="459">
                  <c:v>1771</c:v>
                </c:pt>
                <c:pt idx="460">
                  <c:v>1772</c:v>
                </c:pt>
                <c:pt idx="461">
                  <c:v>1773</c:v>
                </c:pt>
                <c:pt idx="462">
                  <c:v>1774</c:v>
                </c:pt>
                <c:pt idx="463">
                  <c:v>1775</c:v>
                </c:pt>
                <c:pt idx="464">
                  <c:v>1776</c:v>
                </c:pt>
                <c:pt idx="465">
                  <c:v>1777</c:v>
                </c:pt>
                <c:pt idx="466">
                  <c:v>1778</c:v>
                </c:pt>
                <c:pt idx="467">
                  <c:v>1779</c:v>
                </c:pt>
                <c:pt idx="468">
                  <c:v>1780</c:v>
                </c:pt>
                <c:pt idx="469">
                  <c:v>1781</c:v>
                </c:pt>
                <c:pt idx="470">
                  <c:v>1782</c:v>
                </c:pt>
                <c:pt idx="471">
                  <c:v>1783</c:v>
                </c:pt>
                <c:pt idx="472">
                  <c:v>1784</c:v>
                </c:pt>
                <c:pt idx="473">
                  <c:v>1785</c:v>
                </c:pt>
                <c:pt idx="474">
                  <c:v>1786</c:v>
                </c:pt>
                <c:pt idx="475">
                  <c:v>1787</c:v>
                </c:pt>
                <c:pt idx="476">
                  <c:v>1788</c:v>
                </c:pt>
                <c:pt idx="477">
                  <c:v>1789</c:v>
                </c:pt>
                <c:pt idx="478">
                  <c:v>1790</c:v>
                </c:pt>
                <c:pt idx="479">
                  <c:v>1791</c:v>
                </c:pt>
                <c:pt idx="480">
                  <c:v>1792</c:v>
                </c:pt>
                <c:pt idx="481">
                  <c:v>1793</c:v>
                </c:pt>
                <c:pt idx="482">
                  <c:v>1794</c:v>
                </c:pt>
                <c:pt idx="483">
                  <c:v>1795</c:v>
                </c:pt>
                <c:pt idx="484">
                  <c:v>1796</c:v>
                </c:pt>
                <c:pt idx="485">
                  <c:v>1797</c:v>
                </c:pt>
                <c:pt idx="486">
                  <c:v>1798</c:v>
                </c:pt>
                <c:pt idx="487">
                  <c:v>1799</c:v>
                </c:pt>
                <c:pt idx="488">
                  <c:v>1800</c:v>
                </c:pt>
                <c:pt idx="489">
                  <c:v>1801</c:v>
                </c:pt>
                <c:pt idx="490">
                  <c:v>1802</c:v>
                </c:pt>
                <c:pt idx="491">
                  <c:v>1803</c:v>
                </c:pt>
                <c:pt idx="492">
                  <c:v>1804</c:v>
                </c:pt>
                <c:pt idx="493">
                  <c:v>1805</c:v>
                </c:pt>
                <c:pt idx="494">
                  <c:v>1806</c:v>
                </c:pt>
                <c:pt idx="495">
                  <c:v>1807</c:v>
                </c:pt>
                <c:pt idx="496">
                  <c:v>1808</c:v>
                </c:pt>
                <c:pt idx="497">
                  <c:v>1809</c:v>
                </c:pt>
                <c:pt idx="498">
                  <c:v>1810</c:v>
                </c:pt>
                <c:pt idx="499">
                  <c:v>1811</c:v>
                </c:pt>
                <c:pt idx="500">
                  <c:v>1812</c:v>
                </c:pt>
                <c:pt idx="501">
                  <c:v>1813</c:v>
                </c:pt>
                <c:pt idx="502">
                  <c:v>1814</c:v>
                </c:pt>
                <c:pt idx="503">
                  <c:v>1815</c:v>
                </c:pt>
                <c:pt idx="504">
                  <c:v>1816</c:v>
                </c:pt>
                <c:pt idx="505">
                  <c:v>1817</c:v>
                </c:pt>
                <c:pt idx="506">
                  <c:v>1818</c:v>
                </c:pt>
                <c:pt idx="507">
                  <c:v>1819</c:v>
                </c:pt>
                <c:pt idx="508">
                  <c:v>1820</c:v>
                </c:pt>
                <c:pt idx="509">
                  <c:v>1821</c:v>
                </c:pt>
                <c:pt idx="510">
                  <c:v>1822</c:v>
                </c:pt>
                <c:pt idx="511">
                  <c:v>1823</c:v>
                </c:pt>
                <c:pt idx="512">
                  <c:v>1824</c:v>
                </c:pt>
                <c:pt idx="513">
                  <c:v>1825</c:v>
                </c:pt>
                <c:pt idx="514">
                  <c:v>1826</c:v>
                </c:pt>
                <c:pt idx="515">
                  <c:v>1827</c:v>
                </c:pt>
                <c:pt idx="516">
                  <c:v>1828</c:v>
                </c:pt>
                <c:pt idx="517">
                  <c:v>1829</c:v>
                </c:pt>
                <c:pt idx="518">
                  <c:v>1830</c:v>
                </c:pt>
                <c:pt idx="519">
                  <c:v>1831</c:v>
                </c:pt>
                <c:pt idx="520">
                  <c:v>1832</c:v>
                </c:pt>
                <c:pt idx="521">
                  <c:v>1833</c:v>
                </c:pt>
                <c:pt idx="522">
                  <c:v>1834</c:v>
                </c:pt>
                <c:pt idx="523">
                  <c:v>1835</c:v>
                </c:pt>
                <c:pt idx="524">
                  <c:v>1836</c:v>
                </c:pt>
                <c:pt idx="525">
                  <c:v>1837</c:v>
                </c:pt>
                <c:pt idx="526">
                  <c:v>1838</c:v>
                </c:pt>
                <c:pt idx="527">
                  <c:v>1839</c:v>
                </c:pt>
                <c:pt idx="528">
                  <c:v>1840</c:v>
                </c:pt>
                <c:pt idx="529">
                  <c:v>1841</c:v>
                </c:pt>
                <c:pt idx="530">
                  <c:v>1842</c:v>
                </c:pt>
                <c:pt idx="531">
                  <c:v>1843</c:v>
                </c:pt>
                <c:pt idx="532">
                  <c:v>1844</c:v>
                </c:pt>
                <c:pt idx="533">
                  <c:v>1845</c:v>
                </c:pt>
                <c:pt idx="534">
                  <c:v>1846</c:v>
                </c:pt>
                <c:pt idx="535">
                  <c:v>1847</c:v>
                </c:pt>
                <c:pt idx="536">
                  <c:v>1848</c:v>
                </c:pt>
                <c:pt idx="537">
                  <c:v>1849</c:v>
                </c:pt>
                <c:pt idx="538">
                  <c:v>1850</c:v>
                </c:pt>
                <c:pt idx="539">
                  <c:v>1851</c:v>
                </c:pt>
                <c:pt idx="540">
                  <c:v>1852</c:v>
                </c:pt>
                <c:pt idx="541">
                  <c:v>1853</c:v>
                </c:pt>
                <c:pt idx="542">
                  <c:v>1854</c:v>
                </c:pt>
                <c:pt idx="543">
                  <c:v>1855</c:v>
                </c:pt>
                <c:pt idx="544">
                  <c:v>1856</c:v>
                </c:pt>
                <c:pt idx="545">
                  <c:v>1857</c:v>
                </c:pt>
                <c:pt idx="546">
                  <c:v>1858</c:v>
                </c:pt>
                <c:pt idx="547">
                  <c:v>1859</c:v>
                </c:pt>
                <c:pt idx="548">
                  <c:v>1860</c:v>
                </c:pt>
                <c:pt idx="549">
                  <c:v>1861</c:v>
                </c:pt>
                <c:pt idx="550">
                  <c:v>1862</c:v>
                </c:pt>
                <c:pt idx="551">
                  <c:v>1863</c:v>
                </c:pt>
                <c:pt idx="552">
                  <c:v>1864</c:v>
                </c:pt>
                <c:pt idx="553">
                  <c:v>1865</c:v>
                </c:pt>
                <c:pt idx="554">
                  <c:v>1866</c:v>
                </c:pt>
                <c:pt idx="555">
                  <c:v>1867</c:v>
                </c:pt>
                <c:pt idx="556">
                  <c:v>1868</c:v>
                </c:pt>
                <c:pt idx="557">
                  <c:v>1869</c:v>
                </c:pt>
                <c:pt idx="558">
                  <c:v>1870</c:v>
                </c:pt>
                <c:pt idx="559">
                  <c:v>1871</c:v>
                </c:pt>
                <c:pt idx="560">
                  <c:v>1872</c:v>
                </c:pt>
                <c:pt idx="561">
                  <c:v>1873</c:v>
                </c:pt>
                <c:pt idx="562">
                  <c:v>1874</c:v>
                </c:pt>
                <c:pt idx="563">
                  <c:v>1875</c:v>
                </c:pt>
                <c:pt idx="564">
                  <c:v>1876</c:v>
                </c:pt>
                <c:pt idx="565">
                  <c:v>1877</c:v>
                </c:pt>
                <c:pt idx="566">
                  <c:v>1878</c:v>
                </c:pt>
                <c:pt idx="567">
                  <c:v>1879</c:v>
                </c:pt>
                <c:pt idx="568">
                  <c:v>1880</c:v>
                </c:pt>
                <c:pt idx="569">
                  <c:v>1881</c:v>
                </c:pt>
                <c:pt idx="570">
                  <c:v>1882</c:v>
                </c:pt>
                <c:pt idx="571">
                  <c:v>1883</c:v>
                </c:pt>
                <c:pt idx="572">
                  <c:v>1884</c:v>
                </c:pt>
                <c:pt idx="573">
                  <c:v>1885</c:v>
                </c:pt>
                <c:pt idx="574">
                  <c:v>1886</c:v>
                </c:pt>
                <c:pt idx="575">
                  <c:v>1887</c:v>
                </c:pt>
                <c:pt idx="576">
                  <c:v>1888</c:v>
                </c:pt>
                <c:pt idx="577">
                  <c:v>1889</c:v>
                </c:pt>
                <c:pt idx="578">
                  <c:v>1890</c:v>
                </c:pt>
                <c:pt idx="579">
                  <c:v>1891</c:v>
                </c:pt>
                <c:pt idx="580">
                  <c:v>1892</c:v>
                </c:pt>
                <c:pt idx="581">
                  <c:v>1893</c:v>
                </c:pt>
                <c:pt idx="582">
                  <c:v>1894</c:v>
                </c:pt>
                <c:pt idx="583">
                  <c:v>1895</c:v>
                </c:pt>
                <c:pt idx="584">
                  <c:v>1896</c:v>
                </c:pt>
                <c:pt idx="585">
                  <c:v>1897</c:v>
                </c:pt>
                <c:pt idx="586">
                  <c:v>1898</c:v>
                </c:pt>
                <c:pt idx="587">
                  <c:v>1899</c:v>
                </c:pt>
                <c:pt idx="588">
                  <c:v>1900</c:v>
                </c:pt>
                <c:pt idx="589">
                  <c:v>1901</c:v>
                </c:pt>
                <c:pt idx="590">
                  <c:v>1902</c:v>
                </c:pt>
                <c:pt idx="591">
                  <c:v>1903</c:v>
                </c:pt>
                <c:pt idx="592">
                  <c:v>1904</c:v>
                </c:pt>
                <c:pt idx="593">
                  <c:v>1905</c:v>
                </c:pt>
                <c:pt idx="594">
                  <c:v>1906</c:v>
                </c:pt>
                <c:pt idx="595">
                  <c:v>1907</c:v>
                </c:pt>
                <c:pt idx="596">
                  <c:v>1908</c:v>
                </c:pt>
                <c:pt idx="597">
                  <c:v>1909</c:v>
                </c:pt>
                <c:pt idx="598">
                  <c:v>1910</c:v>
                </c:pt>
                <c:pt idx="599">
                  <c:v>1911</c:v>
                </c:pt>
                <c:pt idx="600">
                  <c:v>1912</c:v>
                </c:pt>
                <c:pt idx="601">
                  <c:v>1913</c:v>
                </c:pt>
                <c:pt idx="602">
                  <c:v>1914</c:v>
                </c:pt>
                <c:pt idx="603">
                  <c:v>1915</c:v>
                </c:pt>
                <c:pt idx="604">
                  <c:v>1916</c:v>
                </c:pt>
                <c:pt idx="605">
                  <c:v>1917</c:v>
                </c:pt>
                <c:pt idx="606">
                  <c:v>1918</c:v>
                </c:pt>
                <c:pt idx="607">
                  <c:v>1919</c:v>
                </c:pt>
                <c:pt idx="608">
                  <c:v>1920</c:v>
                </c:pt>
                <c:pt idx="609">
                  <c:v>1921</c:v>
                </c:pt>
                <c:pt idx="610">
                  <c:v>1922</c:v>
                </c:pt>
                <c:pt idx="611">
                  <c:v>1923</c:v>
                </c:pt>
                <c:pt idx="612">
                  <c:v>1924</c:v>
                </c:pt>
                <c:pt idx="613">
                  <c:v>1925</c:v>
                </c:pt>
                <c:pt idx="614">
                  <c:v>1926</c:v>
                </c:pt>
                <c:pt idx="615">
                  <c:v>1927</c:v>
                </c:pt>
                <c:pt idx="616">
                  <c:v>1928</c:v>
                </c:pt>
                <c:pt idx="617">
                  <c:v>1929</c:v>
                </c:pt>
                <c:pt idx="618">
                  <c:v>1930</c:v>
                </c:pt>
                <c:pt idx="619">
                  <c:v>1931</c:v>
                </c:pt>
                <c:pt idx="620">
                  <c:v>1932</c:v>
                </c:pt>
                <c:pt idx="621">
                  <c:v>1933</c:v>
                </c:pt>
                <c:pt idx="622">
                  <c:v>1934</c:v>
                </c:pt>
                <c:pt idx="623">
                  <c:v>1935</c:v>
                </c:pt>
                <c:pt idx="624">
                  <c:v>1936</c:v>
                </c:pt>
                <c:pt idx="625">
                  <c:v>1937</c:v>
                </c:pt>
                <c:pt idx="626">
                  <c:v>1938</c:v>
                </c:pt>
                <c:pt idx="627">
                  <c:v>1939</c:v>
                </c:pt>
                <c:pt idx="628">
                  <c:v>1940</c:v>
                </c:pt>
                <c:pt idx="629">
                  <c:v>1941</c:v>
                </c:pt>
                <c:pt idx="630">
                  <c:v>1942</c:v>
                </c:pt>
                <c:pt idx="631">
                  <c:v>1943</c:v>
                </c:pt>
                <c:pt idx="632">
                  <c:v>1944</c:v>
                </c:pt>
                <c:pt idx="633">
                  <c:v>1945</c:v>
                </c:pt>
                <c:pt idx="634">
                  <c:v>1946</c:v>
                </c:pt>
                <c:pt idx="635">
                  <c:v>1947</c:v>
                </c:pt>
                <c:pt idx="636">
                  <c:v>1948</c:v>
                </c:pt>
                <c:pt idx="637">
                  <c:v>1949</c:v>
                </c:pt>
                <c:pt idx="638">
                  <c:v>1950</c:v>
                </c:pt>
                <c:pt idx="639">
                  <c:v>1951</c:v>
                </c:pt>
                <c:pt idx="640">
                  <c:v>1952</c:v>
                </c:pt>
                <c:pt idx="641">
                  <c:v>1953</c:v>
                </c:pt>
                <c:pt idx="642">
                  <c:v>1954</c:v>
                </c:pt>
                <c:pt idx="643">
                  <c:v>1955</c:v>
                </c:pt>
                <c:pt idx="644">
                  <c:v>1956</c:v>
                </c:pt>
                <c:pt idx="645">
                  <c:v>1957</c:v>
                </c:pt>
                <c:pt idx="646">
                  <c:v>1958</c:v>
                </c:pt>
                <c:pt idx="647">
                  <c:v>1959</c:v>
                </c:pt>
                <c:pt idx="648">
                  <c:v>1960</c:v>
                </c:pt>
                <c:pt idx="649">
                  <c:v>1961</c:v>
                </c:pt>
                <c:pt idx="650">
                  <c:v>1962</c:v>
                </c:pt>
                <c:pt idx="651">
                  <c:v>1963</c:v>
                </c:pt>
                <c:pt idx="652">
                  <c:v>1964</c:v>
                </c:pt>
                <c:pt idx="653">
                  <c:v>1965</c:v>
                </c:pt>
                <c:pt idx="654">
                  <c:v>1966</c:v>
                </c:pt>
                <c:pt idx="655">
                  <c:v>1967</c:v>
                </c:pt>
                <c:pt idx="656">
                  <c:v>1968</c:v>
                </c:pt>
                <c:pt idx="657">
                  <c:v>1969</c:v>
                </c:pt>
                <c:pt idx="658">
                  <c:v>1970</c:v>
                </c:pt>
                <c:pt idx="659">
                  <c:v>1971</c:v>
                </c:pt>
                <c:pt idx="660">
                  <c:v>1972</c:v>
                </c:pt>
                <c:pt idx="661">
                  <c:v>1973</c:v>
                </c:pt>
                <c:pt idx="662">
                  <c:v>1974</c:v>
                </c:pt>
                <c:pt idx="663">
                  <c:v>1975</c:v>
                </c:pt>
                <c:pt idx="664">
                  <c:v>1976</c:v>
                </c:pt>
                <c:pt idx="665">
                  <c:v>1977</c:v>
                </c:pt>
                <c:pt idx="666">
                  <c:v>1978</c:v>
                </c:pt>
                <c:pt idx="667">
                  <c:v>1979</c:v>
                </c:pt>
                <c:pt idx="668">
                  <c:v>1980</c:v>
                </c:pt>
                <c:pt idx="669">
                  <c:v>1981</c:v>
                </c:pt>
                <c:pt idx="670">
                  <c:v>1982</c:v>
                </c:pt>
                <c:pt idx="671">
                  <c:v>1983</c:v>
                </c:pt>
                <c:pt idx="672">
                  <c:v>1984</c:v>
                </c:pt>
                <c:pt idx="673">
                  <c:v>1985</c:v>
                </c:pt>
                <c:pt idx="674">
                  <c:v>1986</c:v>
                </c:pt>
                <c:pt idx="675">
                  <c:v>1987</c:v>
                </c:pt>
                <c:pt idx="676">
                  <c:v>1988</c:v>
                </c:pt>
                <c:pt idx="677">
                  <c:v>1989</c:v>
                </c:pt>
                <c:pt idx="678">
                  <c:v>1990</c:v>
                </c:pt>
                <c:pt idx="679">
                  <c:v>1991</c:v>
                </c:pt>
                <c:pt idx="680">
                  <c:v>1992</c:v>
                </c:pt>
                <c:pt idx="681">
                  <c:v>1993</c:v>
                </c:pt>
                <c:pt idx="682">
                  <c:v>1994</c:v>
                </c:pt>
                <c:pt idx="683">
                  <c:v>1995</c:v>
                </c:pt>
                <c:pt idx="684">
                  <c:v>1996</c:v>
                </c:pt>
                <c:pt idx="685">
                  <c:v>1997</c:v>
                </c:pt>
                <c:pt idx="686">
                  <c:v>1998</c:v>
                </c:pt>
                <c:pt idx="687">
                  <c:v>1999</c:v>
                </c:pt>
                <c:pt idx="688">
                  <c:v>2000</c:v>
                </c:pt>
                <c:pt idx="689">
                  <c:v>2001</c:v>
                </c:pt>
                <c:pt idx="690">
                  <c:v>2002</c:v>
                </c:pt>
                <c:pt idx="691">
                  <c:v>2003</c:v>
                </c:pt>
                <c:pt idx="692">
                  <c:v>2004</c:v>
                </c:pt>
                <c:pt idx="693">
                  <c:v>2005</c:v>
                </c:pt>
                <c:pt idx="694">
                  <c:v>2006</c:v>
                </c:pt>
                <c:pt idx="695">
                  <c:v>2007</c:v>
                </c:pt>
                <c:pt idx="696">
                  <c:v>2008</c:v>
                </c:pt>
                <c:pt idx="697">
                  <c:v>2009</c:v>
                </c:pt>
                <c:pt idx="698">
                  <c:v>2010</c:v>
                </c:pt>
                <c:pt idx="699">
                  <c:v>2011</c:v>
                </c:pt>
                <c:pt idx="700">
                  <c:v>2012</c:v>
                </c:pt>
                <c:pt idx="701">
                  <c:v>2013</c:v>
                </c:pt>
                <c:pt idx="702">
                  <c:v>2014</c:v>
                </c:pt>
                <c:pt idx="703">
                  <c:v>2015</c:v>
                </c:pt>
                <c:pt idx="704">
                  <c:v>2016</c:v>
                </c:pt>
                <c:pt idx="705">
                  <c:v>2017</c:v>
                </c:pt>
                <c:pt idx="706">
                  <c:v>2018</c:v>
                </c:pt>
              </c:numCache>
            </c:numRef>
          </c:xVal>
          <c:yVal>
            <c:numRef>
              <c:f>'VIII. Pers. sov. loans, 1312-'!$Q$5:$Q$711</c:f>
              <c:numCache>
                <c:formatCode>General</c:formatCode>
                <c:ptCount val="707"/>
                <c:pt idx="213">
                  <c:v>5.8112253113450976</c:v>
                </c:pt>
                <c:pt idx="280">
                  <c:v>5.5034347447667473</c:v>
                </c:pt>
                <c:pt idx="287">
                  <c:v>5.7504128220143604</c:v>
                </c:pt>
                <c:pt idx="307">
                  <c:v>4.8392134831460671</c:v>
                </c:pt>
              </c:numCache>
            </c:numRef>
          </c:yVal>
          <c:smooth val="0"/>
          <c:extLst>
            <c:ext xmlns:c16="http://schemas.microsoft.com/office/drawing/2014/chart" uri="{C3380CC4-5D6E-409C-BE32-E72D297353CC}">
              <c16:uniqueId val="{0000000E-5B76-4989-ACD4-F82E76B5B124}"/>
            </c:ext>
          </c:extLst>
        </c:ser>
        <c:dLbls>
          <c:showLegendKey val="0"/>
          <c:showVal val="0"/>
          <c:showCatName val="0"/>
          <c:showSerName val="0"/>
          <c:showPercent val="0"/>
          <c:showBubbleSize val="0"/>
        </c:dLbls>
        <c:axId val="847806248"/>
        <c:axId val="847806576"/>
      </c:scatterChart>
      <c:valAx>
        <c:axId val="847806248"/>
        <c:scaling>
          <c:orientation val="minMax"/>
          <c:max val="2018"/>
          <c:min val="1312"/>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806576"/>
        <c:crosses val="autoZero"/>
        <c:crossBetween val="midCat"/>
        <c:majorUnit val="59"/>
      </c:valAx>
      <c:valAx>
        <c:axId val="847806576"/>
        <c:scaling>
          <c:orientation val="minMax"/>
          <c:max val="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806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 Figure XII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'IX. War frequency, 1495-2018'!$B$2</c:f>
              <c:strCache>
                <c:ptCount val="1"/>
                <c:pt idx="0">
                  <c:v>Safe asset provider battle deaths (leading role)</c:v>
                </c:pt>
              </c:strCache>
            </c:strRef>
          </c:tx>
          <c:spPr>
            <a:solidFill>
              <a:schemeClr val="accent1"/>
            </a:solidFill>
            <a:ln>
              <a:noFill/>
            </a:ln>
            <a:effectLst/>
          </c:spPr>
          <c:invertIfNegative val="0"/>
          <c:cat>
            <c:numRef>
              <c:f>'IX. War frequency, 1495-2018'!$A$4:$A$527</c:f>
              <c:numCache>
                <c:formatCode>General</c:formatCode>
                <c:ptCount val="524"/>
                <c:pt idx="0">
                  <c:v>1495</c:v>
                </c:pt>
                <c:pt idx="1">
                  <c:v>1496</c:v>
                </c:pt>
                <c:pt idx="2">
                  <c:v>1497</c:v>
                </c:pt>
                <c:pt idx="3">
                  <c:v>1498</c:v>
                </c:pt>
                <c:pt idx="4">
                  <c:v>1499</c:v>
                </c:pt>
                <c:pt idx="5">
                  <c:v>1500</c:v>
                </c:pt>
                <c:pt idx="6">
                  <c:v>1501</c:v>
                </c:pt>
                <c:pt idx="7">
                  <c:v>1502</c:v>
                </c:pt>
                <c:pt idx="8">
                  <c:v>1503</c:v>
                </c:pt>
                <c:pt idx="9">
                  <c:v>1504</c:v>
                </c:pt>
                <c:pt idx="10">
                  <c:v>1505</c:v>
                </c:pt>
                <c:pt idx="11">
                  <c:v>1506</c:v>
                </c:pt>
                <c:pt idx="12">
                  <c:v>1507</c:v>
                </c:pt>
                <c:pt idx="13">
                  <c:v>1508</c:v>
                </c:pt>
                <c:pt idx="14">
                  <c:v>1509</c:v>
                </c:pt>
                <c:pt idx="15">
                  <c:v>1510</c:v>
                </c:pt>
                <c:pt idx="16">
                  <c:v>1511</c:v>
                </c:pt>
                <c:pt idx="17">
                  <c:v>1512</c:v>
                </c:pt>
                <c:pt idx="18">
                  <c:v>1513</c:v>
                </c:pt>
                <c:pt idx="19">
                  <c:v>1514</c:v>
                </c:pt>
                <c:pt idx="20">
                  <c:v>1515</c:v>
                </c:pt>
                <c:pt idx="21">
                  <c:v>1516</c:v>
                </c:pt>
                <c:pt idx="22">
                  <c:v>1517</c:v>
                </c:pt>
                <c:pt idx="23">
                  <c:v>1518</c:v>
                </c:pt>
                <c:pt idx="24">
                  <c:v>1519</c:v>
                </c:pt>
                <c:pt idx="25">
                  <c:v>1520</c:v>
                </c:pt>
                <c:pt idx="26">
                  <c:v>1521</c:v>
                </c:pt>
                <c:pt idx="27">
                  <c:v>1522</c:v>
                </c:pt>
                <c:pt idx="28">
                  <c:v>1523</c:v>
                </c:pt>
                <c:pt idx="29">
                  <c:v>1524</c:v>
                </c:pt>
                <c:pt idx="30">
                  <c:v>1525</c:v>
                </c:pt>
                <c:pt idx="31">
                  <c:v>1526</c:v>
                </c:pt>
                <c:pt idx="32">
                  <c:v>1527</c:v>
                </c:pt>
                <c:pt idx="33">
                  <c:v>1528</c:v>
                </c:pt>
                <c:pt idx="34">
                  <c:v>1529</c:v>
                </c:pt>
                <c:pt idx="35">
                  <c:v>1530</c:v>
                </c:pt>
                <c:pt idx="36">
                  <c:v>1531</c:v>
                </c:pt>
                <c:pt idx="37">
                  <c:v>1532</c:v>
                </c:pt>
                <c:pt idx="38">
                  <c:v>1533</c:v>
                </c:pt>
                <c:pt idx="39">
                  <c:v>1534</c:v>
                </c:pt>
                <c:pt idx="40">
                  <c:v>1535</c:v>
                </c:pt>
                <c:pt idx="41">
                  <c:v>1536</c:v>
                </c:pt>
                <c:pt idx="42">
                  <c:v>1537</c:v>
                </c:pt>
                <c:pt idx="43">
                  <c:v>1538</c:v>
                </c:pt>
                <c:pt idx="44">
                  <c:v>1539</c:v>
                </c:pt>
                <c:pt idx="45">
                  <c:v>1540</c:v>
                </c:pt>
                <c:pt idx="46">
                  <c:v>1541</c:v>
                </c:pt>
                <c:pt idx="47">
                  <c:v>1542</c:v>
                </c:pt>
                <c:pt idx="48">
                  <c:v>1543</c:v>
                </c:pt>
                <c:pt idx="49">
                  <c:v>1544</c:v>
                </c:pt>
                <c:pt idx="50">
                  <c:v>1545</c:v>
                </c:pt>
                <c:pt idx="51">
                  <c:v>1546</c:v>
                </c:pt>
                <c:pt idx="52">
                  <c:v>1547</c:v>
                </c:pt>
                <c:pt idx="53">
                  <c:v>1548</c:v>
                </c:pt>
                <c:pt idx="54">
                  <c:v>1549</c:v>
                </c:pt>
                <c:pt idx="55">
                  <c:v>1550</c:v>
                </c:pt>
                <c:pt idx="56">
                  <c:v>1551</c:v>
                </c:pt>
                <c:pt idx="57">
                  <c:v>1552</c:v>
                </c:pt>
                <c:pt idx="58">
                  <c:v>1553</c:v>
                </c:pt>
                <c:pt idx="59">
                  <c:v>1554</c:v>
                </c:pt>
                <c:pt idx="60">
                  <c:v>1555</c:v>
                </c:pt>
                <c:pt idx="61">
                  <c:v>1556</c:v>
                </c:pt>
                <c:pt idx="62">
                  <c:v>1557</c:v>
                </c:pt>
                <c:pt idx="63">
                  <c:v>1558</c:v>
                </c:pt>
                <c:pt idx="64">
                  <c:v>1559</c:v>
                </c:pt>
                <c:pt idx="65">
                  <c:v>1560</c:v>
                </c:pt>
                <c:pt idx="66">
                  <c:v>1561</c:v>
                </c:pt>
                <c:pt idx="67">
                  <c:v>1562</c:v>
                </c:pt>
                <c:pt idx="68">
                  <c:v>1563</c:v>
                </c:pt>
                <c:pt idx="69">
                  <c:v>1564</c:v>
                </c:pt>
                <c:pt idx="70">
                  <c:v>1565</c:v>
                </c:pt>
                <c:pt idx="71">
                  <c:v>1566</c:v>
                </c:pt>
                <c:pt idx="72">
                  <c:v>1567</c:v>
                </c:pt>
                <c:pt idx="73">
                  <c:v>1568</c:v>
                </c:pt>
                <c:pt idx="74">
                  <c:v>1569</c:v>
                </c:pt>
                <c:pt idx="75">
                  <c:v>1570</c:v>
                </c:pt>
                <c:pt idx="76">
                  <c:v>1571</c:v>
                </c:pt>
                <c:pt idx="77">
                  <c:v>1572</c:v>
                </c:pt>
                <c:pt idx="78">
                  <c:v>1573</c:v>
                </c:pt>
                <c:pt idx="79">
                  <c:v>1574</c:v>
                </c:pt>
                <c:pt idx="80">
                  <c:v>1575</c:v>
                </c:pt>
                <c:pt idx="81">
                  <c:v>1576</c:v>
                </c:pt>
                <c:pt idx="82">
                  <c:v>1577</c:v>
                </c:pt>
                <c:pt idx="83">
                  <c:v>1578</c:v>
                </c:pt>
                <c:pt idx="84">
                  <c:v>1579</c:v>
                </c:pt>
                <c:pt idx="85">
                  <c:v>1580</c:v>
                </c:pt>
                <c:pt idx="86">
                  <c:v>1581</c:v>
                </c:pt>
                <c:pt idx="87">
                  <c:v>1582</c:v>
                </c:pt>
                <c:pt idx="88">
                  <c:v>1583</c:v>
                </c:pt>
                <c:pt idx="89">
                  <c:v>1584</c:v>
                </c:pt>
                <c:pt idx="90">
                  <c:v>1585</c:v>
                </c:pt>
                <c:pt idx="91">
                  <c:v>1586</c:v>
                </c:pt>
                <c:pt idx="92">
                  <c:v>1587</c:v>
                </c:pt>
                <c:pt idx="93">
                  <c:v>1588</c:v>
                </c:pt>
                <c:pt idx="94">
                  <c:v>1589</c:v>
                </c:pt>
                <c:pt idx="95">
                  <c:v>1590</c:v>
                </c:pt>
                <c:pt idx="96">
                  <c:v>1591</c:v>
                </c:pt>
                <c:pt idx="97">
                  <c:v>1592</c:v>
                </c:pt>
                <c:pt idx="98">
                  <c:v>1593</c:v>
                </c:pt>
                <c:pt idx="99">
                  <c:v>1594</c:v>
                </c:pt>
                <c:pt idx="100">
                  <c:v>1595</c:v>
                </c:pt>
                <c:pt idx="101">
                  <c:v>1596</c:v>
                </c:pt>
                <c:pt idx="102">
                  <c:v>1597</c:v>
                </c:pt>
                <c:pt idx="103">
                  <c:v>1598</c:v>
                </c:pt>
                <c:pt idx="104">
                  <c:v>1599</c:v>
                </c:pt>
                <c:pt idx="105">
                  <c:v>1600</c:v>
                </c:pt>
                <c:pt idx="106">
                  <c:v>1601</c:v>
                </c:pt>
                <c:pt idx="107">
                  <c:v>1602</c:v>
                </c:pt>
                <c:pt idx="108">
                  <c:v>1603</c:v>
                </c:pt>
                <c:pt idx="109">
                  <c:v>1604</c:v>
                </c:pt>
                <c:pt idx="110">
                  <c:v>1605</c:v>
                </c:pt>
                <c:pt idx="111">
                  <c:v>1606</c:v>
                </c:pt>
                <c:pt idx="112">
                  <c:v>1607</c:v>
                </c:pt>
                <c:pt idx="113">
                  <c:v>1608</c:v>
                </c:pt>
                <c:pt idx="114">
                  <c:v>1609</c:v>
                </c:pt>
                <c:pt idx="115">
                  <c:v>1610</c:v>
                </c:pt>
                <c:pt idx="116">
                  <c:v>1611</c:v>
                </c:pt>
                <c:pt idx="117">
                  <c:v>1612</c:v>
                </c:pt>
                <c:pt idx="118">
                  <c:v>1613</c:v>
                </c:pt>
                <c:pt idx="119">
                  <c:v>1614</c:v>
                </c:pt>
                <c:pt idx="120">
                  <c:v>1615</c:v>
                </c:pt>
                <c:pt idx="121">
                  <c:v>1616</c:v>
                </c:pt>
                <c:pt idx="122">
                  <c:v>1617</c:v>
                </c:pt>
                <c:pt idx="123">
                  <c:v>1618</c:v>
                </c:pt>
                <c:pt idx="124">
                  <c:v>1619</c:v>
                </c:pt>
                <c:pt idx="125">
                  <c:v>1620</c:v>
                </c:pt>
                <c:pt idx="126">
                  <c:v>1621</c:v>
                </c:pt>
                <c:pt idx="127">
                  <c:v>1622</c:v>
                </c:pt>
                <c:pt idx="128">
                  <c:v>1623</c:v>
                </c:pt>
                <c:pt idx="129">
                  <c:v>1624</c:v>
                </c:pt>
                <c:pt idx="130">
                  <c:v>1625</c:v>
                </c:pt>
                <c:pt idx="131">
                  <c:v>1626</c:v>
                </c:pt>
                <c:pt idx="132">
                  <c:v>1627</c:v>
                </c:pt>
                <c:pt idx="133">
                  <c:v>1628</c:v>
                </c:pt>
                <c:pt idx="134">
                  <c:v>1629</c:v>
                </c:pt>
                <c:pt idx="135">
                  <c:v>1630</c:v>
                </c:pt>
                <c:pt idx="136">
                  <c:v>1631</c:v>
                </c:pt>
                <c:pt idx="137">
                  <c:v>1632</c:v>
                </c:pt>
                <c:pt idx="138">
                  <c:v>1633</c:v>
                </c:pt>
                <c:pt idx="139">
                  <c:v>1634</c:v>
                </c:pt>
                <c:pt idx="140">
                  <c:v>1635</c:v>
                </c:pt>
                <c:pt idx="141">
                  <c:v>1636</c:v>
                </c:pt>
                <c:pt idx="142">
                  <c:v>1637</c:v>
                </c:pt>
                <c:pt idx="143">
                  <c:v>1638</c:v>
                </c:pt>
                <c:pt idx="144">
                  <c:v>1639</c:v>
                </c:pt>
                <c:pt idx="145">
                  <c:v>1640</c:v>
                </c:pt>
                <c:pt idx="146">
                  <c:v>1641</c:v>
                </c:pt>
                <c:pt idx="147">
                  <c:v>1642</c:v>
                </c:pt>
                <c:pt idx="148">
                  <c:v>1643</c:v>
                </c:pt>
                <c:pt idx="149">
                  <c:v>1644</c:v>
                </c:pt>
                <c:pt idx="150">
                  <c:v>1645</c:v>
                </c:pt>
                <c:pt idx="151">
                  <c:v>1646</c:v>
                </c:pt>
                <c:pt idx="152">
                  <c:v>1647</c:v>
                </c:pt>
                <c:pt idx="153">
                  <c:v>1648</c:v>
                </c:pt>
                <c:pt idx="154">
                  <c:v>1649</c:v>
                </c:pt>
                <c:pt idx="155">
                  <c:v>1650</c:v>
                </c:pt>
                <c:pt idx="156">
                  <c:v>1651</c:v>
                </c:pt>
                <c:pt idx="157">
                  <c:v>1652</c:v>
                </c:pt>
                <c:pt idx="158">
                  <c:v>1653</c:v>
                </c:pt>
                <c:pt idx="159">
                  <c:v>1654</c:v>
                </c:pt>
                <c:pt idx="160">
                  <c:v>1655</c:v>
                </c:pt>
                <c:pt idx="161">
                  <c:v>1656</c:v>
                </c:pt>
                <c:pt idx="162">
                  <c:v>1657</c:v>
                </c:pt>
                <c:pt idx="163">
                  <c:v>1658</c:v>
                </c:pt>
                <c:pt idx="164">
                  <c:v>1659</c:v>
                </c:pt>
                <c:pt idx="165">
                  <c:v>1660</c:v>
                </c:pt>
                <c:pt idx="166">
                  <c:v>1661</c:v>
                </c:pt>
                <c:pt idx="167">
                  <c:v>1662</c:v>
                </c:pt>
                <c:pt idx="168">
                  <c:v>1663</c:v>
                </c:pt>
                <c:pt idx="169">
                  <c:v>1664</c:v>
                </c:pt>
                <c:pt idx="170">
                  <c:v>1665</c:v>
                </c:pt>
                <c:pt idx="171">
                  <c:v>1666</c:v>
                </c:pt>
                <c:pt idx="172">
                  <c:v>1667</c:v>
                </c:pt>
                <c:pt idx="173">
                  <c:v>1668</c:v>
                </c:pt>
                <c:pt idx="174">
                  <c:v>1669</c:v>
                </c:pt>
                <c:pt idx="175">
                  <c:v>1670</c:v>
                </c:pt>
                <c:pt idx="176">
                  <c:v>1671</c:v>
                </c:pt>
                <c:pt idx="177">
                  <c:v>1672</c:v>
                </c:pt>
                <c:pt idx="178">
                  <c:v>1673</c:v>
                </c:pt>
                <c:pt idx="179">
                  <c:v>1674</c:v>
                </c:pt>
                <c:pt idx="180">
                  <c:v>1675</c:v>
                </c:pt>
                <c:pt idx="181">
                  <c:v>1676</c:v>
                </c:pt>
                <c:pt idx="182">
                  <c:v>1677</c:v>
                </c:pt>
                <c:pt idx="183">
                  <c:v>1678</c:v>
                </c:pt>
                <c:pt idx="184">
                  <c:v>1679</c:v>
                </c:pt>
                <c:pt idx="185">
                  <c:v>1680</c:v>
                </c:pt>
                <c:pt idx="186">
                  <c:v>1681</c:v>
                </c:pt>
                <c:pt idx="187">
                  <c:v>1682</c:v>
                </c:pt>
                <c:pt idx="188">
                  <c:v>1683</c:v>
                </c:pt>
                <c:pt idx="189">
                  <c:v>1684</c:v>
                </c:pt>
                <c:pt idx="190">
                  <c:v>1685</c:v>
                </c:pt>
                <c:pt idx="191">
                  <c:v>1686</c:v>
                </c:pt>
                <c:pt idx="192">
                  <c:v>1687</c:v>
                </c:pt>
                <c:pt idx="193">
                  <c:v>1688</c:v>
                </c:pt>
                <c:pt idx="194">
                  <c:v>1689</c:v>
                </c:pt>
                <c:pt idx="195">
                  <c:v>1690</c:v>
                </c:pt>
                <c:pt idx="196">
                  <c:v>1691</c:v>
                </c:pt>
                <c:pt idx="197">
                  <c:v>1692</c:v>
                </c:pt>
                <c:pt idx="198">
                  <c:v>1693</c:v>
                </c:pt>
                <c:pt idx="199">
                  <c:v>1694</c:v>
                </c:pt>
                <c:pt idx="200">
                  <c:v>1695</c:v>
                </c:pt>
                <c:pt idx="201">
                  <c:v>1696</c:v>
                </c:pt>
                <c:pt idx="202">
                  <c:v>1697</c:v>
                </c:pt>
                <c:pt idx="203">
                  <c:v>1698</c:v>
                </c:pt>
                <c:pt idx="204">
                  <c:v>1699</c:v>
                </c:pt>
                <c:pt idx="205">
                  <c:v>1700</c:v>
                </c:pt>
                <c:pt idx="206">
                  <c:v>1701</c:v>
                </c:pt>
                <c:pt idx="207">
                  <c:v>1702</c:v>
                </c:pt>
                <c:pt idx="208">
                  <c:v>1703</c:v>
                </c:pt>
                <c:pt idx="209">
                  <c:v>1704</c:v>
                </c:pt>
                <c:pt idx="210">
                  <c:v>1705</c:v>
                </c:pt>
                <c:pt idx="211">
                  <c:v>1706</c:v>
                </c:pt>
                <c:pt idx="212">
                  <c:v>1707</c:v>
                </c:pt>
                <c:pt idx="213">
                  <c:v>1708</c:v>
                </c:pt>
                <c:pt idx="214">
                  <c:v>1709</c:v>
                </c:pt>
                <c:pt idx="215">
                  <c:v>1710</c:v>
                </c:pt>
                <c:pt idx="216">
                  <c:v>1711</c:v>
                </c:pt>
                <c:pt idx="217">
                  <c:v>1712</c:v>
                </c:pt>
                <c:pt idx="218">
                  <c:v>1713</c:v>
                </c:pt>
                <c:pt idx="219">
                  <c:v>1714</c:v>
                </c:pt>
                <c:pt idx="220">
                  <c:v>1715</c:v>
                </c:pt>
                <c:pt idx="221">
                  <c:v>1716</c:v>
                </c:pt>
                <c:pt idx="222">
                  <c:v>1717</c:v>
                </c:pt>
                <c:pt idx="223">
                  <c:v>1718</c:v>
                </c:pt>
                <c:pt idx="224">
                  <c:v>1719</c:v>
                </c:pt>
                <c:pt idx="225">
                  <c:v>1720</c:v>
                </c:pt>
                <c:pt idx="226">
                  <c:v>1721</c:v>
                </c:pt>
                <c:pt idx="227">
                  <c:v>1722</c:v>
                </c:pt>
                <c:pt idx="228">
                  <c:v>1723</c:v>
                </c:pt>
                <c:pt idx="229">
                  <c:v>1724</c:v>
                </c:pt>
                <c:pt idx="230">
                  <c:v>1725</c:v>
                </c:pt>
                <c:pt idx="231">
                  <c:v>1726</c:v>
                </c:pt>
                <c:pt idx="232">
                  <c:v>1727</c:v>
                </c:pt>
                <c:pt idx="233">
                  <c:v>1728</c:v>
                </c:pt>
                <c:pt idx="234">
                  <c:v>1729</c:v>
                </c:pt>
                <c:pt idx="235">
                  <c:v>1730</c:v>
                </c:pt>
                <c:pt idx="236">
                  <c:v>1731</c:v>
                </c:pt>
                <c:pt idx="237">
                  <c:v>1732</c:v>
                </c:pt>
                <c:pt idx="238">
                  <c:v>1733</c:v>
                </c:pt>
                <c:pt idx="239">
                  <c:v>1734</c:v>
                </c:pt>
                <c:pt idx="240">
                  <c:v>1735</c:v>
                </c:pt>
                <c:pt idx="241">
                  <c:v>1736</c:v>
                </c:pt>
                <c:pt idx="242">
                  <c:v>1737</c:v>
                </c:pt>
                <c:pt idx="243">
                  <c:v>1738</c:v>
                </c:pt>
                <c:pt idx="244">
                  <c:v>1739</c:v>
                </c:pt>
                <c:pt idx="245">
                  <c:v>1740</c:v>
                </c:pt>
                <c:pt idx="246">
                  <c:v>1741</c:v>
                </c:pt>
                <c:pt idx="247">
                  <c:v>1742</c:v>
                </c:pt>
                <c:pt idx="248">
                  <c:v>1743</c:v>
                </c:pt>
                <c:pt idx="249">
                  <c:v>1744</c:v>
                </c:pt>
                <c:pt idx="250">
                  <c:v>1745</c:v>
                </c:pt>
                <c:pt idx="251">
                  <c:v>1746</c:v>
                </c:pt>
                <c:pt idx="252">
                  <c:v>1747</c:v>
                </c:pt>
                <c:pt idx="253">
                  <c:v>1748</c:v>
                </c:pt>
                <c:pt idx="254">
                  <c:v>1749</c:v>
                </c:pt>
                <c:pt idx="255">
                  <c:v>1750</c:v>
                </c:pt>
                <c:pt idx="256">
                  <c:v>1751</c:v>
                </c:pt>
                <c:pt idx="257">
                  <c:v>1752</c:v>
                </c:pt>
                <c:pt idx="258">
                  <c:v>1753</c:v>
                </c:pt>
                <c:pt idx="259">
                  <c:v>1754</c:v>
                </c:pt>
                <c:pt idx="260">
                  <c:v>1755</c:v>
                </c:pt>
                <c:pt idx="261">
                  <c:v>1756</c:v>
                </c:pt>
                <c:pt idx="262">
                  <c:v>1757</c:v>
                </c:pt>
                <c:pt idx="263">
                  <c:v>1758</c:v>
                </c:pt>
                <c:pt idx="264">
                  <c:v>1759</c:v>
                </c:pt>
                <c:pt idx="265">
                  <c:v>1760</c:v>
                </c:pt>
                <c:pt idx="266">
                  <c:v>1761</c:v>
                </c:pt>
                <c:pt idx="267">
                  <c:v>1762</c:v>
                </c:pt>
                <c:pt idx="268">
                  <c:v>1763</c:v>
                </c:pt>
                <c:pt idx="269">
                  <c:v>1764</c:v>
                </c:pt>
                <c:pt idx="270">
                  <c:v>1765</c:v>
                </c:pt>
                <c:pt idx="271">
                  <c:v>1766</c:v>
                </c:pt>
                <c:pt idx="272">
                  <c:v>1767</c:v>
                </c:pt>
                <c:pt idx="273">
                  <c:v>1768</c:v>
                </c:pt>
                <c:pt idx="274">
                  <c:v>1769</c:v>
                </c:pt>
                <c:pt idx="275">
                  <c:v>1770</c:v>
                </c:pt>
                <c:pt idx="276">
                  <c:v>1771</c:v>
                </c:pt>
                <c:pt idx="277">
                  <c:v>1772</c:v>
                </c:pt>
                <c:pt idx="278">
                  <c:v>1773</c:v>
                </c:pt>
                <c:pt idx="279">
                  <c:v>1774</c:v>
                </c:pt>
                <c:pt idx="280">
                  <c:v>1775</c:v>
                </c:pt>
                <c:pt idx="281">
                  <c:v>1776</c:v>
                </c:pt>
                <c:pt idx="282">
                  <c:v>1777</c:v>
                </c:pt>
                <c:pt idx="283">
                  <c:v>1778</c:v>
                </c:pt>
                <c:pt idx="284">
                  <c:v>1779</c:v>
                </c:pt>
                <c:pt idx="285">
                  <c:v>1780</c:v>
                </c:pt>
                <c:pt idx="286">
                  <c:v>1781</c:v>
                </c:pt>
                <c:pt idx="287">
                  <c:v>1782</c:v>
                </c:pt>
                <c:pt idx="288">
                  <c:v>1783</c:v>
                </c:pt>
                <c:pt idx="289">
                  <c:v>1784</c:v>
                </c:pt>
                <c:pt idx="290">
                  <c:v>1785</c:v>
                </c:pt>
                <c:pt idx="291">
                  <c:v>1786</c:v>
                </c:pt>
                <c:pt idx="292">
                  <c:v>1787</c:v>
                </c:pt>
                <c:pt idx="293">
                  <c:v>1788</c:v>
                </c:pt>
                <c:pt idx="294">
                  <c:v>1789</c:v>
                </c:pt>
                <c:pt idx="295">
                  <c:v>1790</c:v>
                </c:pt>
                <c:pt idx="296">
                  <c:v>1791</c:v>
                </c:pt>
                <c:pt idx="297">
                  <c:v>1792</c:v>
                </c:pt>
                <c:pt idx="298">
                  <c:v>1793</c:v>
                </c:pt>
                <c:pt idx="299">
                  <c:v>1794</c:v>
                </c:pt>
                <c:pt idx="300">
                  <c:v>1795</c:v>
                </c:pt>
                <c:pt idx="301">
                  <c:v>1796</c:v>
                </c:pt>
                <c:pt idx="302">
                  <c:v>1797</c:v>
                </c:pt>
                <c:pt idx="303">
                  <c:v>1798</c:v>
                </c:pt>
                <c:pt idx="304">
                  <c:v>1799</c:v>
                </c:pt>
                <c:pt idx="305">
                  <c:v>1800</c:v>
                </c:pt>
                <c:pt idx="306">
                  <c:v>1801</c:v>
                </c:pt>
                <c:pt idx="307">
                  <c:v>1802</c:v>
                </c:pt>
                <c:pt idx="308">
                  <c:v>1803</c:v>
                </c:pt>
                <c:pt idx="309">
                  <c:v>1804</c:v>
                </c:pt>
                <c:pt idx="310">
                  <c:v>1805</c:v>
                </c:pt>
                <c:pt idx="311">
                  <c:v>1806</c:v>
                </c:pt>
                <c:pt idx="312">
                  <c:v>1807</c:v>
                </c:pt>
                <c:pt idx="313">
                  <c:v>1808</c:v>
                </c:pt>
                <c:pt idx="314">
                  <c:v>1809</c:v>
                </c:pt>
                <c:pt idx="315">
                  <c:v>1810</c:v>
                </c:pt>
                <c:pt idx="316">
                  <c:v>1811</c:v>
                </c:pt>
                <c:pt idx="317">
                  <c:v>1812</c:v>
                </c:pt>
                <c:pt idx="318">
                  <c:v>1813</c:v>
                </c:pt>
                <c:pt idx="319">
                  <c:v>1814</c:v>
                </c:pt>
                <c:pt idx="320">
                  <c:v>1815</c:v>
                </c:pt>
                <c:pt idx="321">
                  <c:v>1816</c:v>
                </c:pt>
                <c:pt idx="322">
                  <c:v>1817</c:v>
                </c:pt>
                <c:pt idx="323">
                  <c:v>1818</c:v>
                </c:pt>
                <c:pt idx="324">
                  <c:v>1819</c:v>
                </c:pt>
                <c:pt idx="325">
                  <c:v>1820</c:v>
                </c:pt>
                <c:pt idx="326">
                  <c:v>1821</c:v>
                </c:pt>
                <c:pt idx="327">
                  <c:v>1822</c:v>
                </c:pt>
                <c:pt idx="328">
                  <c:v>1823</c:v>
                </c:pt>
                <c:pt idx="329">
                  <c:v>1824</c:v>
                </c:pt>
                <c:pt idx="330">
                  <c:v>1825</c:v>
                </c:pt>
                <c:pt idx="331">
                  <c:v>1826</c:v>
                </c:pt>
                <c:pt idx="332">
                  <c:v>1827</c:v>
                </c:pt>
                <c:pt idx="333">
                  <c:v>1828</c:v>
                </c:pt>
                <c:pt idx="334">
                  <c:v>1829</c:v>
                </c:pt>
                <c:pt idx="335">
                  <c:v>1830</c:v>
                </c:pt>
                <c:pt idx="336">
                  <c:v>1831</c:v>
                </c:pt>
                <c:pt idx="337">
                  <c:v>1832</c:v>
                </c:pt>
                <c:pt idx="338">
                  <c:v>1833</c:v>
                </c:pt>
                <c:pt idx="339">
                  <c:v>1834</c:v>
                </c:pt>
                <c:pt idx="340">
                  <c:v>1835</c:v>
                </c:pt>
                <c:pt idx="341">
                  <c:v>1836</c:v>
                </c:pt>
                <c:pt idx="342">
                  <c:v>1837</c:v>
                </c:pt>
                <c:pt idx="343">
                  <c:v>1838</c:v>
                </c:pt>
                <c:pt idx="344">
                  <c:v>1839</c:v>
                </c:pt>
                <c:pt idx="345">
                  <c:v>1840</c:v>
                </c:pt>
                <c:pt idx="346">
                  <c:v>1841</c:v>
                </c:pt>
                <c:pt idx="347">
                  <c:v>1842</c:v>
                </c:pt>
                <c:pt idx="348">
                  <c:v>1843</c:v>
                </c:pt>
                <c:pt idx="349">
                  <c:v>1844</c:v>
                </c:pt>
                <c:pt idx="350">
                  <c:v>1845</c:v>
                </c:pt>
                <c:pt idx="351">
                  <c:v>1846</c:v>
                </c:pt>
                <c:pt idx="352">
                  <c:v>1847</c:v>
                </c:pt>
                <c:pt idx="353">
                  <c:v>1848</c:v>
                </c:pt>
                <c:pt idx="354">
                  <c:v>1849</c:v>
                </c:pt>
                <c:pt idx="355">
                  <c:v>1850</c:v>
                </c:pt>
                <c:pt idx="356">
                  <c:v>1851</c:v>
                </c:pt>
                <c:pt idx="357">
                  <c:v>1852</c:v>
                </c:pt>
                <c:pt idx="358">
                  <c:v>1853</c:v>
                </c:pt>
                <c:pt idx="359">
                  <c:v>1854</c:v>
                </c:pt>
                <c:pt idx="360">
                  <c:v>1855</c:v>
                </c:pt>
                <c:pt idx="361">
                  <c:v>1856</c:v>
                </c:pt>
                <c:pt idx="362">
                  <c:v>1857</c:v>
                </c:pt>
                <c:pt idx="363">
                  <c:v>1858</c:v>
                </c:pt>
                <c:pt idx="364">
                  <c:v>1859</c:v>
                </c:pt>
                <c:pt idx="365">
                  <c:v>1860</c:v>
                </c:pt>
                <c:pt idx="366">
                  <c:v>1861</c:v>
                </c:pt>
                <c:pt idx="367">
                  <c:v>1862</c:v>
                </c:pt>
                <c:pt idx="368">
                  <c:v>1863</c:v>
                </c:pt>
                <c:pt idx="369">
                  <c:v>1864</c:v>
                </c:pt>
                <c:pt idx="370">
                  <c:v>1865</c:v>
                </c:pt>
                <c:pt idx="371">
                  <c:v>1866</c:v>
                </c:pt>
                <c:pt idx="372">
                  <c:v>1867</c:v>
                </c:pt>
                <c:pt idx="373">
                  <c:v>1868</c:v>
                </c:pt>
                <c:pt idx="374">
                  <c:v>1869</c:v>
                </c:pt>
                <c:pt idx="375">
                  <c:v>1870</c:v>
                </c:pt>
                <c:pt idx="376">
                  <c:v>1871</c:v>
                </c:pt>
                <c:pt idx="377">
                  <c:v>1872</c:v>
                </c:pt>
                <c:pt idx="378">
                  <c:v>1873</c:v>
                </c:pt>
                <c:pt idx="379">
                  <c:v>1874</c:v>
                </c:pt>
                <c:pt idx="380">
                  <c:v>1875</c:v>
                </c:pt>
                <c:pt idx="381">
                  <c:v>1876</c:v>
                </c:pt>
                <c:pt idx="382">
                  <c:v>1877</c:v>
                </c:pt>
                <c:pt idx="383">
                  <c:v>1878</c:v>
                </c:pt>
                <c:pt idx="384">
                  <c:v>1879</c:v>
                </c:pt>
                <c:pt idx="385">
                  <c:v>1880</c:v>
                </c:pt>
                <c:pt idx="386">
                  <c:v>1881</c:v>
                </c:pt>
                <c:pt idx="387">
                  <c:v>1882</c:v>
                </c:pt>
                <c:pt idx="388">
                  <c:v>1883</c:v>
                </c:pt>
                <c:pt idx="389">
                  <c:v>1884</c:v>
                </c:pt>
                <c:pt idx="390">
                  <c:v>1885</c:v>
                </c:pt>
                <c:pt idx="391">
                  <c:v>1886</c:v>
                </c:pt>
                <c:pt idx="392">
                  <c:v>1887</c:v>
                </c:pt>
                <c:pt idx="393">
                  <c:v>1888</c:v>
                </c:pt>
                <c:pt idx="394">
                  <c:v>1889</c:v>
                </c:pt>
                <c:pt idx="395">
                  <c:v>1890</c:v>
                </c:pt>
                <c:pt idx="396">
                  <c:v>1891</c:v>
                </c:pt>
                <c:pt idx="397">
                  <c:v>1892</c:v>
                </c:pt>
                <c:pt idx="398">
                  <c:v>1893</c:v>
                </c:pt>
                <c:pt idx="399">
                  <c:v>1894</c:v>
                </c:pt>
                <c:pt idx="400">
                  <c:v>1895</c:v>
                </c:pt>
                <c:pt idx="401">
                  <c:v>1896</c:v>
                </c:pt>
                <c:pt idx="402">
                  <c:v>1897</c:v>
                </c:pt>
                <c:pt idx="403">
                  <c:v>1898</c:v>
                </c:pt>
                <c:pt idx="404">
                  <c:v>1899</c:v>
                </c:pt>
                <c:pt idx="405">
                  <c:v>1900</c:v>
                </c:pt>
                <c:pt idx="406">
                  <c:v>1901</c:v>
                </c:pt>
                <c:pt idx="407">
                  <c:v>1902</c:v>
                </c:pt>
                <c:pt idx="408">
                  <c:v>1903</c:v>
                </c:pt>
                <c:pt idx="409">
                  <c:v>1904</c:v>
                </c:pt>
                <c:pt idx="410">
                  <c:v>1905</c:v>
                </c:pt>
                <c:pt idx="411">
                  <c:v>1906</c:v>
                </c:pt>
                <c:pt idx="412">
                  <c:v>1907</c:v>
                </c:pt>
                <c:pt idx="413">
                  <c:v>1908</c:v>
                </c:pt>
                <c:pt idx="414">
                  <c:v>1909</c:v>
                </c:pt>
                <c:pt idx="415">
                  <c:v>1910</c:v>
                </c:pt>
                <c:pt idx="416">
                  <c:v>1911</c:v>
                </c:pt>
                <c:pt idx="417">
                  <c:v>1912</c:v>
                </c:pt>
                <c:pt idx="418">
                  <c:v>1913</c:v>
                </c:pt>
                <c:pt idx="419">
                  <c:v>1914</c:v>
                </c:pt>
                <c:pt idx="420">
                  <c:v>1915</c:v>
                </c:pt>
                <c:pt idx="421">
                  <c:v>1916</c:v>
                </c:pt>
                <c:pt idx="422">
                  <c:v>1917</c:v>
                </c:pt>
                <c:pt idx="423">
                  <c:v>1918</c:v>
                </c:pt>
                <c:pt idx="424">
                  <c:v>1919</c:v>
                </c:pt>
                <c:pt idx="425">
                  <c:v>1920</c:v>
                </c:pt>
                <c:pt idx="426">
                  <c:v>1921</c:v>
                </c:pt>
                <c:pt idx="427">
                  <c:v>1922</c:v>
                </c:pt>
                <c:pt idx="428">
                  <c:v>1923</c:v>
                </c:pt>
                <c:pt idx="429">
                  <c:v>1924</c:v>
                </c:pt>
                <c:pt idx="430">
                  <c:v>1925</c:v>
                </c:pt>
                <c:pt idx="431">
                  <c:v>1926</c:v>
                </c:pt>
                <c:pt idx="432">
                  <c:v>1927</c:v>
                </c:pt>
                <c:pt idx="433">
                  <c:v>1928</c:v>
                </c:pt>
                <c:pt idx="434">
                  <c:v>1929</c:v>
                </c:pt>
                <c:pt idx="435">
                  <c:v>1930</c:v>
                </c:pt>
                <c:pt idx="436">
                  <c:v>1931</c:v>
                </c:pt>
                <c:pt idx="437">
                  <c:v>1932</c:v>
                </c:pt>
                <c:pt idx="438">
                  <c:v>1933</c:v>
                </c:pt>
                <c:pt idx="439">
                  <c:v>1934</c:v>
                </c:pt>
                <c:pt idx="440">
                  <c:v>1935</c:v>
                </c:pt>
                <c:pt idx="441">
                  <c:v>1936</c:v>
                </c:pt>
                <c:pt idx="442">
                  <c:v>1937</c:v>
                </c:pt>
                <c:pt idx="443">
                  <c:v>1938</c:v>
                </c:pt>
                <c:pt idx="444">
                  <c:v>1939</c:v>
                </c:pt>
                <c:pt idx="445">
                  <c:v>1940</c:v>
                </c:pt>
                <c:pt idx="446">
                  <c:v>1941</c:v>
                </c:pt>
                <c:pt idx="447">
                  <c:v>1942</c:v>
                </c:pt>
                <c:pt idx="448">
                  <c:v>1943</c:v>
                </c:pt>
                <c:pt idx="449">
                  <c:v>1944</c:v>
                </c:pt>
                <c:pt idx="450">
                  <c:v>1945</c:v>
                </c:pt>
                <c:pt idx="451">
                  <c:v>1946</c:v>
                </c:pt>
                <c:pt idx="452">
                  <c:v>1947</c:v>
                </c:pt>
                <c:pt idx="453">
                  <c:v>1948</c:v>
                </c:pt>
                <c:pt idx="454">
                  <c:v>1949</c:v>
                </c:pt>
                <c:pt idx="455">
                  <c:v>1950</c:v>
                </c:pt>
                <c:pt idx="456">
                  <c:v>1951</c:v>
                </c:pt>
                <c:pt idx="457">
                  <c:v>1952</c:v>
                </c:pt>
                <c:pt idx="458">
                  <c:v>1953</c:v>
                </c:pt>
                <c:pt idx="459">
                  <c:v>1954</c:v>
                </c:pt>
                <c:pt idx="460">
                  <c:v>1955</c:v>
                </c:pt>
                <c:pt idx="461">
                  <c:v>1956</c:v>
                </c:pt>
                <c:pt idx="462">
                  <c:v>1957</c:v>
                </c:pt>
                <c:pt idx="463">
                  <c:v>1958</c:v>
                </c:pt>
                <c:pt idx="464">
                  <c:v>1959</c:v>
                </c:pt>
                <c:pt idx="465">
                  <c:v>1960</c:v>
                </c:pt>
                <c:pt idx="466">
                  <c:v>1961</c:v>
                </c:pt>
                <c:pt idx="467">
                  <c:v>1962</c:v>
                </c:pt>
                <c:pt idx="468">
                  <c:v>1963</c:v>
                </c:pt>
                <c:pt idx="469">
                  <c:v>1964</c:v>
                </c:pt>
                <c:pt idx="470">
                  <c:v>1965</c:v>
                </c:pt>
                <c:pt idx="471">
                  <c:v>1966</c:v>
                </c:pt>
                <c:pt idx="472">
                  <c:v>1967</c:v>
                </c:pt>
                <c:pt idx="473">
                  <c:v>1968</c:v>
                </c:pt>
                <c:pt idx="474">
                  <c:v>1969</c:v>
                </c:pt>
                <c:pt idx="475">
                  <c:v>1970</c:v>
                </c:pt>
                <c:pt idx="476">
                  <c:v>1971</c:v>
                </c:pt>
                <c:pt idx="477">
                  <c:v>1972</c:v>
                </c:pt>
                <c:pt idx="478">
                  <c:v>1973</c:v>
                </c:pt>
                <c:pt idx="479">
                  <c:v>1974</c:v>
                </c:pt>
                <c:pt idx="480">
                  <c:v>1975</c:v>
                </c:pt>
                <c:pt idx="481">
                  <c:v>1976</c:v>
                </c:pt>
                <c:pt idx="482">
                  <c:v>1977</c:v>
                </c:pt>
                <c:pt idx="483">
                  <c:v>1978</c:v>
                </c:pt>
                <c:pt idx="484">
                  <c:v>1979</c:v>
                </c:pt>
                <c:pt idx="485">
                  <c:v>1980</c:v>
                </c:pt>
                <c:pt idx="486">
                  <c:v>1981</c:v>
                </c:pt>
                <c:pt idx="487">
                  <c:v>1982</c:v>
                </c:pt>
                <c:pt idx="488">
                  <c:v>1983</c:v>
                </c:pt>
                <c:pt idx="489">
                  <c:v>1984</c:v>
                </c:pt>
                <c:pt idx="490">
                  <c:v>1985</c:v>
                </c:pt>
                <c:pt idx="491">
                  <c:v>1986</c:v>
                </c:pt>
                <c:pt idx="492">
                  <c:v>1987</c:v>
                </c:pt>
                <c:pt idx="493">
                  <c:v>1988</c:v>
                </c:pt>
                <c:pt idx="494">
                  <c:v>1989</c:v>
                </c:pt>
                <c:pt idx="495">
                  <c:v>1990</c:v>
                </c:pt>
                <c:pt idx="496">
                  <c:v>1991</c:v>
                </c:pt>
                <c:pt idx="497">
                  <c:v>1992</c:v>
                </c:pt>
                <c:pt idx="498">
                  <c:v>1993</c:v>
                </c:pt>
                <c:pt idx="499">
                  <c:v>1994</c:v>
                </c:pt>
                <c:pt idx="500">
                  <c:v>1995</c:v>
                </c:pt>
                <c:pt idx="501">
                  <c:v>1996</c:v>
                </c:pt>
                <c:pt idx="502">
                  <c:v>1997</c:v>
                </c:pt>
                <c:pt idx="503">
                  <c:v>1998</c:v>
                </c:pt>
                <c:pt idx="504">
                  <c:v>1999</c:v>
                </c:pt>
                <c:pt idx="505">
                  <c:v>2000</c:v>
                </c:pt>
                <c:pt idx="506">
                  <c:v>2001</c:v>
                </c:pt>
                <c:pt idx="507">
                  <c:v>2002</c:v>
                </c:pt>
                <c:pt idx="508">
                  <c:v>2003</c:v>
                </c:pt>
                <c:pt idx="509">
                  <c:v>2004</c:v>
                </c:pt>
                <c:pt idx="510">
                  <c:v>2005</c:v>
                </c:pt>
                <c:pt idx="511">
                  <c:v>2006</c:v>
                </c:pt>
                <c:pt idx="512">
                  <c:v>2007</c:v>
                </c:pt>
                <c:pt idx="513">
                  <c:v>2008</c:v>
                </c:pt>
                <c:pt idx="514">
                  <c:v>2009</c:v>
                </c:pt>
                <c:pt idx="515">
                  <c:v>2010</c:v>
                </c:pt>
                <c:pt idx="516">
                  <c:v>2011</c:v>
                </c:pt>
                <c:pt idx="517">
                  <c:v>2012</c:v>
                </c:pt>
                <c:pt idx="518">
                  <c:v>2013</c:v>
                </c:pt>
                <c:pt idx="519">
                  <c:v>2014</c:v>
                </c:pt>
                <c:pt idx="520">
                  <c:v>2015</c:v>
                </c:pt>
                <c:pt idx="521">
                  <c:v>2016</c:v>
                </c:pt>
                <c:pt idx="522">
                  <c:v>2017</c:v>
                </c:pt>
                <c:pt idx="523">
                  <c:v>2018</c:v>
                </c:pt>
              </c:numCache>
            </c:numRef>
          </c:cat>
          <c:val>
            <c:numRef>
              <c:f>'IX. War frequency, 1495-2018'!$H$4:$H$527</c:f>
              <c:numCache>
                <c:formatCode>General</c:formatCode>
                <c:ptCount val="524"/>
                <c:pt idx="2">
                  <c:v>45</c:v>
                </c:pt>
                <c:pt idx="4">
                  <c:v>29</c:v>
                </c:pt>
                <c:pt idx="6">
                  <c:v>89.666666666666671</c:v>
                </c:pt>
                <c:pt idx="7">
                  <c:v>89.666666666666671</c:v>
                </c:pt>
                <c:pt idx="8">
                  <c:v>89.666666666666671</c:v>
                </c:pt>
                <c:pt idx="17">
                  <c:v>49</c:v>
                </c:pt>
                <c:pt idx="18">
                  <c:v>77.5</c:v>
                </c:pt>
                <c:pt idx="19">
                  <c:v>77.5</c:v>
                </c:pt>
                <c:pt idx="20">
                  <c:v>92</c:v>
                </c:pt>
                <c:pt idx="21">
                  <c:v>49</c:v>
                </c:pt>
                <c:pt idx="22">
                  <c:v>77.5</c:v>
                </c:pt>
                <c:pt idx="23">
                  <c:v>77.5</c:v>
                </c:pt>
                <c:pt idx="26">
                  <c:v>70</c:v>
                </c:pt>
                <c:pt idx="27">
                  <c:v>111</c:v>
                </c:pt>
                <c:pt idx="28">
                  <c:v>70</c:v>
                </c:pt>
                <c:pt idx="29">
                  <c:v>70</c:v>
                </c:pt>
                <c:pt idx="30">
                  <c:v>70</c:v>
                </c:pt>
                <c:pt idx="37">
                  <c:v>128</c:v>
                </c:pt>
                <c:pt idx="38">
                  <c:v>128</c:v>
                </c:pt>
                <c:pt idx="39">
                  <c:v>128</c:v>
                </c:pt>
                <c:pt idx="42">
                  <c:v>132.9</c:v>
                </c:pt>
                <c:pt idx="43">
                  <c:v>132.9</c:v>
                </c:pt>
                <c:pt idx="44">
                  <c:v>132.9</c:v>
                </c:pt>
                <c:pt idx="45">
                  <c:v>132.9</c:v>
                </c:pt>
                <c:pt idx="46">
                  <c:v>132.9</c:v>
                </c:pt>
                <c:pt idx="47">
                  <c:v>154.9</c:v>
                </c:pt>
                <c:pt idx="48">
                  <c:v>154.9</c:v>
                </c:pt>
                <c:pt idx="49">
                  <c:v>208.4</c:v>
                </c:pt>
                <c:pt idx="50">
                  <c:v>208.4</c:v>
                </c:pt>
                <c:pt idx="51">
                  <c:v>154.9</c:v>
                </c:pt>
                <c:pt idx="52">
                  <c:v>79</c:v>
                </c:pt>
                <c:pt idx="56">
                  <c:v>115.6</c:v>
                </c:pt>
                <c:pt idx="57">
                  <c:v>115.6</c:v>
                </c:pt>
                <c:pt idx="58">
                  <c:v>115.6</c:v>
                </c:pt>
                <c:pt idx="59">
                  <c:v>115.6</c:v>
                </c:pt>
                <c:pt idx="60">
                  <c:v>115.6</c:v>
                </c:pt>
                <c:pt idx="61">
                  <c:v>112.66666666666667</c:v>
                </c:pt>
                <c:pt idx="62">
                  <c:v>112.66666666666667</c:v>
                </c:pt>
                <c:pt idx="63">
                  <c:v>112.66666666666667</c:v>
                </c:pt>
                <c:pt idx="64">
                  <c:v>190.66666666666669</c:v>
                </c:pt>
                <c:pt idx="65">
                  <c:v>112.66666666666667</c:v>
                </c:pt>
                <c:pt idx="66">
                  <c:v>112.66666666666667</c:v>
                </c:pt>
                <c:pt idx="67">
                  <c:v>38.5</c:v>
                </c:pt>
                <c:pt idx="68">
                  <c:v>38.5</c:v>
                </c:pt>
                <c:pt idx="70">
                  <c:v>102</c:v>
                </c:pt>
                <c:pt idx="71">
                  <c:v>102</c:v>
                </c:pt>
                <c:pt idx="72">
                  <c:v>102</c:v>
                </c:pt>
                <c:pt idx="81">
                  <c:v>85.714285714285708</c:v>
                </c:pt>
                <c:pt idx="82">
                  <c:v>85.714285714285708</c:v>
                </c:pt>
                <c:pt idx="83">
                  <c:v>85.714285714285708</c:v>
                </c:pt>
                <c:pt idx="84">
                  <c:v>85.714285714285708</c:v>
                </c:pt>
                <c:pt idx="85">
                  <c:v>85.714285714285708</c:v>
                </c:pt>
                <c:pt idx="86">
                  <c:v>85.714285714285708</c:v>
                </c:pt>
                <c:pt idx="87">
                  <c:v>85.714285714285708</c:v>
                </c:pt>
                <c:pt idx="88">
                  <c:v>30</c:v>
                </c:pt>
                <c:pt idx="89">
                  <c:v>30</c:v>
                </c:pt>
                <c:pt idx="90">
                  <c:v>30</c:v>
                </c:pt>
                <c:pt idx="91">
                  <c:v>30</c:v>
                </c:pt>
                <c:pt idx="92">
                  <c:v>79</c:v>
                </c:pt>
                <c:pt idx="93">
                  <c:v>30</c:v>
                </c:pt>
                <c:pt idx="94">
                  <c:v>51.666666666666671</c:v>
                </c:pt>
                <c:pt idx="95">
                  <c:v>21.666666666666668</c:v>
                </c:pt>
                <c:pt idx="96">
                  <c:v>21.666666666666668</c:v>
                </c:pt>
                <c:pt idx="97">
                  <c:v>21.666666666666668</c:v>
                </c:pt>
                <c:pt idx="98">
                  <c:v>21.666666666666668</c:v>
                </c:pt>
                <c:pt idx="99">
                  <c:v>21.666666666666668</c:v>
                </c:pt>
                <c:pt idx="100">
                  <c:v>21.666666666666668</c:v>
                </c:pt>
                <c:pt idx="101">
                  <c:v>21.666666666666668</c:v>
                </c:pt>
                <c:pt idx="102">
                  <c:v>105.2051282051282</c:v>
                </c:pt>
                <c:pt idx="103">
                  <c:v>83.538461538461533</c:v>
                </c:pt>
                <c:pt idx="104">
                  <c:v>83.538461538461533</c:v>
                </c:pt>
                <c:pt idx="105">
                  <c:v>83.538461538461533</c:v>
                </c:pt>
                <c:pt idx="106">
                  <c:v>83.538461538461533</c:v>
                </c:pt>
                <c:pt idx="107">
                  <c:v>83.538461538461533</c:v>
                </c:pt>
                <c:pt idx="108">
                  <c:v>83.538461538461533</c:v>
                </c:pt>
                <c:pt idx="109">
                  <c:v>83.538461538461533</c:v>
                </c:pt>
                <c:pt idx="110">
                  <c:v>83.538461538461533</c:v>
                </c:pt>
                <c:pt idx="111">
                  <c:v>83.538461538461533</c:v>
                </c:pt>
                <c:pt idx="112">
                  <c:v>83.538461538461533</c:v>
                </c:pt>
                <c:pt idx="113">
                  <c:v>83.538461538461533</c:v>
                </c:pt>
                <c:pt idx="114">
                  <c:v>83.538461538461533</c:v>
                </c:pt>
                <c:pt idx="115">
                  <c:v>43.75</c:v>
                </c:pt>
                <c:pt idx="116">
                  <c:v>43.75</c:v>
                </c:pt>
                <c:pt idx="117">
                  <c:v>43.75</c:v>
                </c:pt>
                <c:pt idx="118">
                  <c:v>43.75</c:v>
                </c:pt>
                <c:pt idx="120">
                  <c:v>46.333333333333329</c:v>
                </c:pt>
                <c:pt idx="121">
                  <c:v>23.333333333333332</c:v>
                </c:pt>
                <c:pt idx="122">
                  <c:v>37.833333333333329</c:v>
                </c:pt>
                <c:pt idx="123">
                  <c:v>669.5</c:v>
                </c:pt>
                <c:pt idx="124">
                  <c:v>600.5</c:v>
                </c:pt>
                <c:pt idx="125">
                  <c:v>600.5</c:v>
                </c:pt>
                <c:pt idx="126">
                  <c:v>505</c:v>
                </c:pt>
                <c:pt idx="127">
                  <c:v>505</c:v>
                </c:pt>
                <c:pt idx="128">
                  <c:v>505</c:v>
                </c:pt>
                <c:pt idx="129">
                  <c:v>505</c:v>
                </c:pt>
                <c:pt idx="130">
                  <c:v>686.4</c:v>
                </c:pt>
                <c:pt idx="131">
                  <c:v>686.4</c:v>
                </c:pt>
                <c:pt idx="132">
                  <c:v>686.4</c:v>
                </c:pt>
                <c:pt idx="133">
                  <c:v>686.4</c:v>
                </c:pt>
                <c:pt idx="134">
                  <c:v>686.4</c:v>
                </c:pt>
                <c:pt idx="135">
                  <c:v>713.6</c:v>
                </c:pt>
                <c:pt idx="136">
                  <c:v>713.6</c:v>
                </c:pt>
                <c:pt idx="137">
                  <c:v>713.6</c:v>
                </c:pt>
                <c:pt idx="138">
                  <c:v>713.6</c:v>
                </c:pt>
                <c:pt idx="139">
                  <c:v>713.6</c:v>
                </c:pt>
                <c:pt idx="140">
                  <c:v>994.84615384615381</c:v>
                </c:pt>
                <c:pt idx="141">
                  <c:v>994.84615384615381</c:v>
                </c:pt>
                <c:pt idx="142">
                  <c:v>994.84615384615381</c:v>
                </c:pt>
                <c:pt idx="143">
                  <c:v>994.84615384615381</c:v>
                </c:pt>
                <c:pt idx="144">
                  <c:v>994.84615384615381</c:v>
                </c:pt>
                <c:pt idx="145">
                  <c:v>994.84615384615381</c:v>
                </c:pt>
                <c:pt idx="146">
                  <c:v>994.84615384615381</c:v>
                </c:pt>
                <c:pt idx="147">
                  <c:v>1028.7692307692307</c:v>
                </c:pt>
                <c:pt idx="148">
                  <c:v>1028.7692307692307</c:v>
                </c:pt>
                <c:pt idx="149">
                  <c:v>1028.7692307692307</c:v>
                </c:pt>
                <c:pt idx="150">
                  <c:v>1070.400809716599</c:v>
                </c:pt>
                <c:pt idx="151">
                  <c:v>1070.400809716599</c:v>
                </c:pt>
                <c:pt idx="152">
                  <c:v>1070.400809716599</c:v>
                </c:pt>
                <c:pt idx="153">
                  <c:v>183.46374677953625</c:v>
                </c:pt>
                <c:pt idx="154">
                  <c:v>183.46374677953625</c:v>
                </c:pt>
                <c:pt idx="155">
                  <c:v>183.46374677953625</c:v>
                </c:pt>
                <c:pt idx="156">
                  <c:v>183.46374677953625</c:v>
                </c:pt>
                <c:pt idx="157">
                  <c:v>183.46374677953625</c:v>
                </c:pt>
                <c:pt idx="158">
                  <c:v>183.46374677953625</c:v>
                </c:pt>
                <c:pt idx="159">
                  <c:v>223.13041344620291</c:v>
                </c:pt>
                <c:pt idx="160">
                  <c:v>223.13041344620291</c:v>
                </c:pt>
                <c:pt idx="161">
                  <c:v>276.79708011286959</c:v>
                </c:pt>
                <c:pt idx="162">
                  <c:v>443.9399372557267</c:v>
                </c:pt>
                <c:pt idx="163">
                  <c:v>443.9399372557267</c:v>
                </c:pt>
                <c:pt idx="164">
                  <c:v>282.36417967996914</c:v>
                </c:pt>
                <c:pt idx="165">
                  <c:v>242.69751301330248</c:v>
                </c:pt>
                <c:pt idx="166">
                  <c:v>242.69751301330248</c:v>
                </c:pt>
                <c:pt idx="167">
                  <c:v>242.69751301330248</c:v>
                </c:pt>
                <c:pt idx="168">
                  <c:v>242.69751301330248</c:v>
                </c:pt>
                <c:pt idx="169">
                  <c:v>33.92307692307692</c:v>
                </c:pt>
                <c:pt idx="170">
                  <c:v>44.92307692307692</c:v>
                </c:pt>
                <c:pt idx="171">
                  <c:v>242.69751301330248</c:v>
                </c:pt>
                <c:pt idx="172">
                  <c:v>242.69751301330248</c:v>
                </c:pt>
                <c:pt idx="177">
                  <c:v>13</c:v>
                </c:pt>
                <c:pt idx="178">
                  <c:v>13</c:v>
                </c:pt>
                <c:pt idx="179">
                  <c:v>13</c:v>
                </c:pt>
                <c:pt idx="180">
                  <c:v>13</c:v>
                </c:pt>
                <c:pt idx="182">
                  <c:v>31.25</c:v>
                </c:pt>
                <c:pt idx="183">
                  <c:v>31.25</c:v>
                </c:pt>
                <c:pt idx="184">
                  <c:v>31.25</c:v>
                </c:pt>
                <c:pt idx="185">
                  <c:v>31.25</c:v>
                </c:pt>
                <c:pt idx="187">
                  <c:v>232.58823529411765</c:v>
                </c:pt>
                <c:pt idx="188">
                  <c:v>232.58823529411765</c:v>
                </c:pt>
                <c:pt idx="189">
                  <c:v>232.58823529411765</c:v>
                </c:pt>
                <c:pt idx="190">
                  <c:v>232.58823529411765</c:v>
                </c:pt>
                <c:pt idx="191">
                  <c:v>232.58823529411765</c:v>
                </c:pt>
                <c:pt idx="192">
                  <c:v>232.58823529411765</c:v>
                </c:pt>
                <c:pt idx="193">
                  <c:v>232.58823529411765</c:v>
                </c:pt>
                <c:pt idx="194">
                  <c:v>232.58823529411765</c:v>
                </c:pt>
                <c:pt idx="195">
                  <c:v>232.58823529411765</c:v>
                </c:pt>
                <c:pt idx="196">
                  <c:v>232.58823529411765</c:v>
                </c:pt>
                <c:pt idx="197">
                  <c:v>232.58823529411765</c:v>
                </c:pt>
                <c:pt idx="198">
                  <c:v>232.58823529411765</c:v>
                </c:pt>
                <c:pt idx="199">
                  <c:v>232.58823529411765</c:v>
                </c:pt>
                <c:pt idx="200">
                  <c:v>232.58823529411765</c:v>
                </c:pt>
                <c:pt idx="201">
                  <c:v>232.58823529411765</c:v>
                </c:pt>
                <c:pt idx="202">
                  <c:v>232.58823529411765</c:v>
                </c:pt>
                <c:pt idx="203">
                  <c:v>232.58823529411765</c:v>
                </c:pt>
                <c:pt idx="205">
                  <c:v>30.476190476190474</c:v>
                </c:pt>
                <c:pt idx="206">
                  <c:v>30.476190476190474</c:v>
                </c:pt>
                <c:pt idx="207">
                  <c:v>30.476190476190474</c:v>
                </c:pt>
                <c:pt idx="208">
                  <c:v>30.476190476190474</c:v>
                </c:pt>
                <c:pt idx="209">
                  <c:v>30.476190476190474</c:v>
                </c:pt>
                <c:pt idx="210">
                  <c:v>30.476190476190474</c:v>
                </c:pt>
                <c:pt idx="211">
                  <c:v>30.476190476190474</c:v>
                </c:pt>
                <c:pt idx="212">
                  <c:v>30.476190476190474</c:v>
                </c:pt>
                <c:pt idx="213">
                  <c:v>30.476190476190474</c:v>
                </c:pt>
                <c:pt idx="214">
                  <c:v>30.476190476190474</c:v>
                </c:pt>
                <c:pt idx="215">
                  <c:v>30.476190476190474</c:v>
                </c:pt>
                <c:pt idx="216">
                  <c:v>30.476190476190474</c:v>
                </c:pt>
                <c:pt idx="217">
                  <c:v>30.476190476190474</c:v>
                </c:pt>
                <c:pt idx="218">
                  <c:v>30.476190476190474</c:v>
                </c:pt>
                <c:pt idx="219">
                  <c:v>30.476190476190474</c:v>
                </c:pt>
                <c:pt idx="220">
                  <c:v>30.476190476190474</c:v>
                </c:pt>
                <c:pt idx="221">
                  <c:v>79.476190476190482</c:v>
                </c:pt>
                <c:pt idx="222">
                  <c:v>79.476190476190482</c:v>
                </c:pt>
                <c:pt idx="223">
                  <c:v>30.476190476190474</c:v>
                </c:pt>
                <c:pt idx="224">
                  <c:v>30.476190476190474</c:v>
                </c:pt>
                <c:pt idx="225">
                  <c:v>30.476190476190474</c:v>
                </c:pt>
                <c:pt idx="238">
                  <c:v>167.2</c:v>
                </c:pt>
                <c:pt idx="239">
                  <c:v>167.2</c:v>
                </c:pt>
                <c:pt idx="240">
                  <c:v>167.2</c:v>
                </c:pt>
                <c:pt idx="241">
                  <c:v>286.86666666666667</c:v>
                </c:pt>
                <c:pt idx="242">
                  <c:v>286.86666666666667</c:v>
                </c:pt>
                <c:pt idx="243">
                  <c:v>119.66666666666667</c:v>
                </c:pt>
                <c:pt idx="246">
                  <c:v>47</c:v>
                </c:pt>
                <c:pt idx="247">
                  <c:v>47</c:v>
                </c:pt>
                <c:pt idx="273">
                  <c:v>58.416666666666671</c:v>
                </c:pt>
                <c:pt idx="274">
                  <c:v>58.416666666666671</c:v>
                </c:pt>
                <c:pt idx="275">
                  <c:v>58.416666666666671</c:v>
                </c:pt>
                <c:pt idx="276">
                  <c:v>58.416666666666671</c:v>
                </c:pt>
                <c:pt idx="277">
                  <c:v>21.166666666666668</c:v>
                </c:pt>
                <c:pt idx="278">
                  <c:v>21.166666666666668</c:v>
                </c:pt>
                <c:pt idx="283">
                  <c:v>53.666666666666664</c:v>
                </c:pt>
                <c:pt idx="284">
                  <c:v>50.666666666666664</c:v>
                </c:pt>
                <c:pt idx="285">
                  <c:v>50.666666666666664</c:v>
                </c:pt>
                <c:pt idx="286">
                  <c:v>50.666666666666664</c:v>
                </c:pt>
                <c:pt idx="287">
                  <c:v>50.666666666666664</c:v>
                </c:pt>
                <c:pt idx="288">
                  <c:v>50.666666666666664</c:v>
                </c:pt>
                <c:pt idx="292">
                  <c:v>337</c:v>
                </c:pt>
                <c:pt idx="293">
                  <c:v>337</c:v>
                </c:pt>
                <c:pt idx="294">
                  <c:v>337</c:v>
                </c:pt>
                <c:pt idx="295">
                  <c:v>337</c:v>
                </c:pt>
                <c:pt idx="296">
                  <c:v>337</c:v>
                </c:pt>
                <c:pt idx="297">
                  <c:v>581.6</c:v>
                </c:pt>
                <c:pt idx="298">
                  <c:v>581.6</c:v>
                </c:pt>
                <c:pt idx="299">
                  <c:v>581.6</c:v>
                </c:pt>
                <c:pt idx="300">
                  <c:v>581.6</c:v>
                </c:pt>
                <c:pt idx="301">
                  <c:v>581.6</c:v>
                </c:pt>
                <c:pt idx="302">
                  <c:v>581.6</c:v>
                </c:pt>
                <c:pt idx="303">
                  <c:v>581.6</c:v>
                </c:pt>
                <c:pt idx="304">
                  <c:v>581.6</c:v>
                </c:pt>
                <c:pt idx="305">
                  <c:v>581.6</c:v>
                </c:pt>
                <c:pt idx="306">
                  <c:v>581.6</c:v>
                </c:pt>
                <c:pt idx="308">
                  <c:v>1326.1466666666668</c:v>
                </c:pt>
                <c:pt idx="309">
                  <c:v>1326.1466666666668</c:v>
                </c:pt>
                <c:pt idx="310">
                  <c:v>1326.1466666666668</c:v>
                </c:pt>
                <c:pt idx="311">
                  <c:v>1407.3333333333335</c:v>
                </c:pt>
                <c:pt idx="312">
                  <c:v>1407.3333333333335</c:v>
                </c:pt>
                <c:pt idx="313">
                  <c:v>1441.3333333333335</c:v>
                </c:pt>
                <c:pt idx="314">
                  <c:v>1390.8133333333335</c:v>
                </c:pt>
                <c:pt idx="315">
                  <c:v>1390.8133333333335</c:v>
                </c:pt>
                <c:pt idx="316">
                  <c:v>1390.8133333333335</c:v>
                </c:pt>
                <c:pt idx="317">
                  <c:v>1342.6666666666667</c:v>
                </c:pt>
                <c:pt idx="318">
                  <c:v>1342.6666666666667</c:v>
                </c:pt>
                <c:pt idx="319">
                  <c:v>1342.6666666666667</c:v>
                </c:pt>
                <c:pt idx="320">
                  <c:v>17</c:v>
                </c:pt>
                <c:pt idx="328">
                  <c:v>3</c:v>
                </c:pt>
                <c:pt idx="332">
                  <c:v>2</c:v>
                </c:pt>
                <c:pt idx="333">
                  <c:v>296.42857142857144</c:v>
                </c:pt>
                <c:pt idx="334">
                  <c:v>120</c:v>
                </c:pt>
                <c:pt idx="353">
                  <c:v>45</c:v>
                </c:pt>
                <c:pt idx="354">
                  <c:v>20</c:v>
                </c:pt>
                <c:pt idx="358">
                  <c:v>581</c:v>
                </c:pt>
                <c:pt idx="359">
                  <c:v>581</c:v>
                </c:pt>
                <c:pt idx="360">
                  <c:v>581</c:v>
                </c:pt>
                <c:pt idx="361">
                  <c:v>4</c:v>
                </c:pt>
                <c:pt idx="364">
                  <c:v>159</c:v>
                </c:pt>
                <c:pt idx="367">
                  <c:v>12.8</c:v>
                </c:pt>
                <c:pt idx="368">
                  <c:v>12.8</c:v>
                </c:pt>
                <c:pt idx="369">
                  <c:v>24.8</c:v>
                </c:pt>
                <c:pt idx="370">
                  <c:v>12.8</c:v>
                </c:pt>
                <c:pt idx="371">
                  <c:v>282.8</c:v>
                </c:pt>
                <c:pt idx="375">
                  <c:v>707.5</c:v>
                </c:pt>
                <c:pt idx="376">
                  <c:v>707.5</c:v>
                </c:pt>
                <c:pt idx="382">
                  <c:v>467.5</c:v>
                </c:pt>
                <c:pt idx="383">
                  <c:v>467.5</c:v>
                </c:pt>
                <c:pt idx="389">
                  <c:v>16</c:v>
                </c:pt>
                <c:pt idx="409">
                  <c:v>169.5</c:v>
                </c:pt>
                <c:pt idx="410">
                  <c:v>169.5</c:v>
                </c:pt>
                <c:pt idx="416">
                  <c:v>45</c:v>
                </c:pt>
                <c:pt idx="419">
                  <c:v>1272.16128</c:v>
                </c:pt>
                <c:pt idx="420">
                  <c:v>1272.16128</c:v>
                </c:pt>
                <c:pt idx="421">
                  <c:v>1272.16128</c:v>
                </c:pt>
                <c:pt idx="422">
                  <c:v>1272.16128</c:v>
                </c:pt>
                <c:pt idx="423">
                  <c:v>1284.4946133333333</c:v>
                </c:pt>
                <c:pt idx="424">
                  <c:v>12.333333333333334</c:v>
                </c:pt>
                <c:pt idx="425">
                  <c:v>12.333333333333334</c:v>
                </c:pt>
                <c:pt idx="436">
                  <c:v>36.5</c:v>
                </c:pt>
                <c:pt idx="437">
                  <c:v>36.5</c:v>
                </c:pt>
                <c:pt idx="440">
                  <c:v>29</c:v>
                </c:pt>
                <c:pt idx="442">
                  <c:v>412.0454545454545</c:v>
                </c:pt>
                <c:pt idx="443">
                  <c:v>412.0454545454545</c:v>
                </c:pt>
                <c:pt idx="444">
                  <c:v>412.0454545454545</c:v>
                </c:pt>
                <c:pt idx="445">
                  <c:v>412.0454545454545</c:v>
                </c:pt>
              </c:numCache>
            </c:numRef>
          </c:val>
          <c:extLst>
            <c:ext xmlns:c16="http://schemas.microsoft.com/office/drawing/2014/chart" uri="{C3380CC4-5D6E-409C-BE32-E72D297353CC}">
              <c16:uniqueId val="{00000000-E3BA-48E5-A0B2-7B7CABE5A9F1}"/>
            </c:ext>
          </c:extLst>
        </c:ser>
        <c:ser>
          <c:idx val="1"/>
          <c:order val="1"/>
          <c:tx>
            <c:strRef>
              <c:f>'IX. War frequency, 1495-2018'!$I$2</c:f>
              <c:strCache>
                <c:ptCount val="1"/>
                <c:pt idx="0">
                  <c:v>Combined safe asset provider + other advanced economy</c:v>
                </c:pt>
              </c:strCache>
            </c:strRef>
          </c:tx>
          <c:spPr>
            <a:solidFill>
              <a:schemeClr val="accent2"/>
            </a:solidFill>
            <a:ln>
              <a:noFill/>
            </a:ln>
            <a:effectLst/>
          </c:spPr>
          <c:invertIfNegative val="0"/>
          <c:cat>
            <c:numRef>
              <c:f>'IX. War frequency, 1495-2018'!$A$4:$A$527</c:f>
              <c:numCache>
                <c:formatCode>General</c:formatCode>
                <c:ptCount val="524"/>
                <c:pt idx="0">
                  <c:v>1495</c:v>
                </c:pt>
                <c:pt idx="1">
                  <c:v>1496</c:v>
                </c:pt>
                <c:pt idx="2">
                  <c:v>1497</c:v>
                </c:pt>
                <c:pt idx="3">
                  <c:v>1498</c:v>
                </c:pt>
                <c:pt idx="4">
                  <c:v>1499</c:v>
                </c:pt>
                <c:pt idx="5">
                  <c:v>1500</c:v>
                </c:pt>
                <c:pt idx="6">
                  <c:v>1501</c:v>
                </c:pt>
                <c:pt idx="7">
                  <c:v>1502</c:v>
                </c:pt>
                <c:pt idx="8">
                  <c:v>1503</c:v>
                </c:pt>
                <c:pt idx="9">
                  <c:v>1504</c:v>
                </c:pt>
                <c:pt idx="10">
                  <c:v>1505</c:v>
                </c:pt>
                <c:pt idx="11">
                  <c:v>1506</c:v>
                </c:pt>
                <c:pt idx="12">
                  <c:v>1507</c:v>
                </c:pt>
                <c:pt idx="13">
                  <c:v>1508</c:v>
                </c:pt>
                <c:pt idx="14">
                  <c:v>1509</c:v>
                </c:pt>
                <c:pt idx="15">
                  <c:v>1510</c:v>
                </c:pt>
                <c:pt idx="16">
                  <c:v>1511</c:v>
                </c:pt>
                <c:pt idx="17">
                  <c:v>1512</c:v>
                </c:pt>
                <c:pt idx="18">
                  <c:v>1513</c:v>
                </c:pt>
                <c:pt idx="19">
                  <c:v>1514</c:v>
                </c:pt>
                <c:pt idx="20">
                  <c:v>1515</c:v>
                </c:pt>
                <c:pt idx="21">
                  <c:v>1516</c:v>
                </c:pt>
                <c:pt idx="22">
                  <c:v>1517</c:v>
                </c:pt>
                <c:pt idx="23">
                  <c:v>1518</c:v>
                </c:pt>
                <c:pt idx="24">
                  <c:v>1519</c:v>
                </c:pt>
                <c:pt idx="25">
                  <c:v>1520</c:v>
                </c:pt>
                <c:pt idx="26">
                  <c:v>1521</c:v>
                </c:pt>
                <c:pt idx="27">
                  <c:v>1522</c:v>
                </c:pt>
                <c:pt idx="28">
                  <c:v>1523</c:v>
                </c:pt>
                <c:pt idx="29">
                  <c:v>1524</c:v>
                </c:pt>
                <c:pt idx="30">
                  <c:v>1525</c:v>
                </c:pt>
                <c:pt idx="31">
                  <c:v>1526</c:v>
                </c:pt>
                <c:pt idx="32">
                  <c:v>1527</c:v>
                </c:pt>
                <c:pt idx="33">
                  <c:v>1528</c:v>
                </c:pt>
                <c:pt idx="34">
                  <c:v>1529</c:v>
                </c:pt>
                <c:pt idx="35">
                  <c:v>1530</c:v>
                </c:pt>
                <c:pt idx="36">
                  <c:v>1531</c:v>
                </c:pt>
                <c:pt idx="37">
                  <c:v>1532</c:v>
                </c:pt>
                <c:pt idx="38">
                  <c:v>1533</c:v>
                </c:pt>
                <c:pt idx="39">
                  <c:v>1534</c:v>
                </c:pt>
                <c:pt idx="40">
                  <c:v>1535</c:v>
                </c:pt>
                <c:pt idx="41">
                  <c:v>1536</c:v>
                </c:pt>
                <c:pt idx="42">
                  <c:v>1537</c:v>
                </c:pt>
                <c:pt idx="43">
                  <c:v>1538</c:v>
                </c:pt>
                <c:pt idx="44">
                  <c:v>1539</c:v>
                </c:pt>
                <c:pt idx="45">
                  <c:v>1540</c:v>
                </c:pt>
                <c:pt idx="46">
                  <c:v>1541</c:v>
                </c:pt>
                <c:pt idx="47">
                  <c:v>1542</c:v>
                </c:pt>
                <c:pt idx="48">
                  <c:v>1543</c:v>
                </c:pt>
                <c:pt idx="49">
                  <c:v>1544</c:v>
                </c:pt>
                <c:pt idx="50">
                  <c:v>1545</c:v>
                </c:pt>
                <c:pt idx="51">
                  <c:v>1546</c:v>
                </c:pt>
                <c:pt idx="52">
                  <c:v>1547</c:v>
                </c:pt>
                <c:pt idx="53">
                  <c:v>1548</c:v>
                </c:pt>
                <c:pt idx="54">
                  <c:v>1549</c:v>
                </c:pt>
                <c:pt idx="55">
                  <c:v>1550</c:v>
                </c:pt>
                <c:pt idx="56">
                  <c:v>1551</c:v>
                </c:pt>
                <c:pt idx="57">
                  <c:v>1552</c:v>
                </c:pt>
                <c:pt idx="58">
                  <c:v>1553</c:v>
                </c:pt>
                <c:pt idx="59">
                  <c:v>1554</c:v>
                </c:pt>
                <c:pt idx="60">
                  <c:v>1555</c:v>
                </c:pt>
                <c:pt idx="61">
                  <c:v>1556</c:v>
                </c:pt>
                <c:pt idx="62">
                  <c:v>1557</c:v>
                </c:pt>
                <c:pt idx="63">
                  <c:v>1558</c:v>
                </c:pt>
                <c:pt idx="64">
                  <c:v>1559</c:v>
                </c:pt>
                <c:pt idx="65">
                  <c:v>1560</c:v>
                </c:pt>
                <c:pt idx="66">
                  <c:v>1561</c:v>
                </c:pt>
                <c:pt idx="67">
                  <c:v>1562</c:v>
                </c:pt>
                <c:pt idx="68">
                  <c:v>1563</c:v>
                </c:pt>
                <c:pt idx="69">
                  <c:v>1564</c:v>
                </c:pt>
                <c:pt idx="70">
                  <c:v>1565</c:v>
                </c:pt>
                <c:pt idx="71">
                  <c:v>1566</c:v>
                </c:pt>
                <c:pt idx="72">
                  <c:v>1567</c:v>
                </c:pt>
                <c:pt idx="73">
                  <c:v>1568</c:v>
                </c:pt>
                <c:pt idx="74">
                  <c:v>1569</c:v>
                </c:pt>
                <c:pt idx="75">
                  <c:v>1570</c:v>
                </c:pt>
                <c:pt idx="76">
                  <c:v>1571</c:v>
                </c:pt>
                <c:pt idx="77">
                  <c:v>1572</c:v>
                </c:pt>
                <c:pt idx="78">
                  <c:v>1573</c:v>
                </c:pt>
                <c:pt idx="79">
                  <c:v>1574</c:v>
                </c:pt>
                <c:pt idx="80">
                  <c:v>1575</c:v>
                </c:pt>
                <c:pt idx="81">
                  <c:v>1576</c:v>
                </c:pt>
                <c:pt idx="82">
                  <c:v>1577</c:v>
                </c:pt>
                <c:pt idx="83">
                  <c:v>1578</c:v>
                </c:pt>
                <c:pt idx="84">
                  <c:v>1579</c:v>
                </c:pt>
                <c:pt idx="85">
                  <c:v>1580</c:v>
                </c:pt>
                <c:pt idx="86">
                  <c:v>1581</c:v>
                </c:pt>
                <c:pt idx="87">
                  <c:v>1582</c:v>
                </c:pt>
                <c:pt idx="88">
                  <c:v>1583</c:v>
                </c:pt>
                <c:pt idx="89">
                  <c:v>1584</c:v>
                </c:pt>
                <c:pt idx="90">
                  <c:v>1585</c:v>
                </c:pt>
                <c:pt idx="91">
                  <c:v>1586</c:v>
                </c:pt>
                <c:pt idx="92">
                  <c:v>1587</c:v>
                </c:pt>
                <c:pt idx="93">
                  <c:v>1588</c:v>
                </c:pt>
                <c:pt idx="94">
                  <c:v>1589</c:v>
                </c:pt>
                <c:pt idx="95">
                  <c:v>1590</c:v>
                </c:pt>
                <c:pt idx="96">
                  <c:v>1591</c:v>
                </c:pt>
                <c:pt idx="97">
                  <c:v>1592</c:v>
                </c:pt>
                <c:pt idx="98">
                  <c:v>1593</c:v>
                </c:pt>
                <c:pt idx="99">
                  <c:v>1594</c:v>
                </c:pt>
                <c:pt idx="100">
                  <c:v>1595</c:v>
                </c:pt>
                <c:pt idx="101">
                  <c:v>1596</c:v>
                </c:pt>
                <c:pt idx="102">
                  <c:v>1597</c:v>
                </c:pt>
                <c:pt idx="103">
                  <c:v>1598</c:v>
                </c:pt>
                <c:pt idx="104">
                  <c:v>1599</c:v>
                </c:pt>
                <c:pt idx="105">
                  <c:v>1600</c:v>
                </c:pt>
                <c:pt idx="106">
                  <c:v>1601</c:v>
                </c:pt>
                <c:pt idx="107">
                  <c:v>1602</c:v>
                </c:pt>
                <c:pt idx="108">
                  <c:v>1603</c:v>
                </c:pt>
                <c:pt idx="109">
                  <c:v>1604</c:v>
                </c:pt>
                <c:pt idx="110">
                  <c:v>1605</c:v>
                </c:pt>
                <c:pt idx="111">
                  <c:v>1606</c:v>
                </c:pt>
                <c:pt idx="112">
                  <c:v>1607</c:v>
                </c:pt>
                <c:pt idx="113">
                  <c:v>1608</c:v>
                </c:pt>
                <c:pt idx="114">
                  <c:v>1609</c:v>
                </c:pt>
                <c:pt idx="115">
                  <c:v>1610</c:v>
                </c:pt>
                <c:pt idx="116">
                  <c:v>1611</c:v>
                </c:pt>
                <c:pt idx="117">
                  <c:v>1612</c:v>
                </c:pt>
                <c:pt idx="118">
                  <c:v>1613</c:v>
                </c:pt>
                <c:pt idx="119">
                  <c:v>1614</c:v>
                </c:pt>
                <c:pt idx="120">
                  <c:v>1615</c:v>
                </c:pt>
                <c:pt idx="121">
                  <c:v>1616</c:v>
                </c:pt>
                <c:pt idx="122">
                  <c:v>1617</c:v>
                </c:pt>
                <c:pt idx="123">
                  <c:v>1618</c:v>
                </c:pt>
                <c:pt idx="124">
                  <c:v>1619</c:v>
                </c:pt>
                <c:pt idx="125">
                  <c:v>1620</c:v>
                </c:pt>
                <c:pt idx="126">
                  <c:v>1621</c:v>
                </c:pt>
                <c:pt idx="127">
                  <c:v>1622</c:v>
                </c:pt>
                <c:pt idx="128">
                  <c:v>1623</c:v>
                </c:pt>
                <c:pt idx="129">
                  <c:v>1624</c:v>
                </c:pt>
                <c:pt idx="130">
                  <c:v>1625</c:v>
                </c:pt>
                <c:pt idx="131">
                  <c:v>1626</c:v>
                </c:pt>
                <c:pt idx="132">
                  <c:v>1627</c:v>
                </c:pt>
                <c:pt idx="133">
                  <c:v>1628</c:v>
                </c:pt>
                <c:pt idx="134">
                  <c:v>1629</c:v>
                </c:pt>
                <c:pt idx="135">
                  <c:v>1630</c:v>
                </c:pt>
                <c:pt idx="136">
                  <c:v>1631</c:v>
                </c:pt>
                <c:pt idx="137">
                  <c:v>1632</c:v>
                </c:pt>
                <c:pt idx="138">
                  <c:v>1633</c:v>
                </c:pt>
                <c:pt idx="139">
                  <c:v>1634</c:v>
                </c:pt>
                <c:pt idx="140">
                  <c:v>1635</c:v>
                </c:pt>
                <c:pt idx="141">
                  <c:v>1636</c:v>
                </c:pt>
                <c:pt idx="142">
                  <c:v>1637</c:v>
                </c:pt>
                <c:pt idx="143">
                  <c:v>1638</c:v>
                </c:pt>
                <c:pt idx="144">
                  <c:v>1639</c:v>
                </c:pt>
                <c:pt idx="145">
                  <c:v>1640</c:v>
                </c:pt>
                <c:pt idx="146">
                  <c:v>1641</c:v>
                </c:pt>
                <c:pt idx="147">
                  <c:v>1642</c:v>
                </c:pt>
                <c:pt idx="148">
                  <c:v>1643</c:v>
                </c:pt>
                <c:pt idx="149">
                  <c:v>1644</c:v>
                </c:pt>
                <c:pt idx="150">
                  <c:v>1645</c:v>
                </c:pt>
                <c:pt idx="151">
                  <c:v>1646</c:v>
                </c:pt>
                <c:pt idx="152">
                  <c:v>1647</c:v>
                </c:pt>
                <c:pt idx="153">
                  <c:v>1648</c:v>
                </c:pt>
                <c:pt idx="154">
                  <c:v>1649</c:v>
                </c:pt>
                <c:pt idx="155">
                  <c:v>1650</c:v>
                </c:pt>
                <c:pt idx="156">
                  <c:v>1651</c:v>
                </c:pt>
                <c:pt idx="157">
                  <c:v>1652</c:v>
                </c:pt>
                <c:pt idx="158">
                  <c:v>1653</c:v>
                </c:pt>
                <c:pt idx="159">
                  <c:v>1654</c:v>
                </c:pt>
                <c:pt idx="160">
                  <c:v>1655</c:v>
                </c:pt>
                <c:pt idx="161">
                  <c:v>1656</c:v>
                </c:pt>
                <c:pt idx="162">
                  <c:v>1657</c:v>
                </c:pt>
                <c:pt idx="163">
                  <c:v>1658</c:v>
                </c:pt>
                <c:pt idx="164">
                  <c:v>1659</c:v>
                </c:pt>
                <c:pt idx="165">
                  <c:v>1660</c:v>
                </c:pt>
                <c:pt idx="166">
                  <c:v>1661</c:v>
                </c:pt>
                <c:pt idx="167">
                  <c:v>1662</c:v>
                </c:pt>
                <c:pt idx="168">
                  <c:v>1663</c:v>
                </c:pt>
                <c:pt idx="169">
                  <c:v>1664</c:v>
                </c:pt>
                <c:pt idx="170">
                  <c:v>1665</c:v>
                </c:pt>
                <c:pt idx="171">
                  <c:v>1666</c:v>
                </c:pt>
                <c:pt idx="172">
                  <c:v>1667</c:v>
                </c:pt>
                <c:pt idx="173">
                  <c:v>1668</c:v>
                </c:pt>
                <c:pt idx="174">
                  <c:v>1669</c:v>
                </c:pt>
                <c:pt idx="175">
                  <c:v>1670</c:v>
                </c:pt>
                <c:pt idx="176">
                  <c:v>1671</c:v>
                </c:pt>
                <c:pt idx="177">
                  <c:v>1672</c:v>
                </c:pt>
                <c:pt idx="178">
                  <c:v>1673</c:v>
                </c:pt>
                <c:pt idx="179">
                  <c:v>1674</c:v>
                </c:pt>
                <c:pt idx="180">
                  <c:v>1675</c:v>
                </c:pt>
                <c:pt idx="181">
                  <c:v>1676</c:v>
                </c:pt>
                <c:pt idx="182">
                  <c:v>1677</c:v>
                </c:pt>
                <c:pt idx="183">
                  <c:v>1678</c:v>
                </c:pt>
                <c:pt idx="184">
                  <c:v>1679</c:v>
                </c:pt>
                <c:pt idx="185">
                  <c:v>1680</c:v>
                </c:pt>
                <c:pt idx="186">
                  <c:v>1681</c:v>
                </c:pt>
                <c:pt idx="187">
                  <c:v>1682</c:v>
                </c:pt>
                <c:pt idx="188">
                  <c:v>1683</c:v>
                </c:pt>
                <c:pt idx="189">
                  <c:v>1684</c:v>
                </c:pt>
                <c:pt idx="190">
                  <c:v>1685</c:v>
                </c:pt>
                <c:pt idx="191">
                  <c:v>1686</c:v>
                </c:pt>
                <c:pt idx="192">
                  <c:v>1687</c:v>
                </c:pt>
                <c:pt idx="193">
                  <c:v>1688</c:v>
                </c:pt>
                <c:pt idx="194">
                  <c:v>1689</c:v>
                </c:pt>
                <c:pt idx="195">
                  <c:v>1690</c:v>
                </c:pt>
                <c:pt idx="196">
                  <c:v>1691</c:v>
                </c:pt>
                <c:pt idx="197">
                  <c:v>1692</c:v>
                </c:pt>
                <c:pt idx="198">
                  <c:v>1693</c:v>
                </c:pt>
                <c:pt idx="199">
                  <c:v>1694</c:v>
                </c:pt>
                <c:pt idx="200">
                  <c:v>1695</c:v>
                </c:pt>
                <c:pt idx="201">
                  <c:v>1696</c:v>
                </c:pt>
                <c:pt idx="202">
                  <c:v>1697</c:v>
                </c:pt>
                <c:pt idx="203">
                  <c:v>1698</c:v>
                </c:pt>
                <c:pt idx="204">
                  <c:v>1699</c:v>
                </c:pt>
                <c:pt idx="205">
                  <c:v>1700</c:v>
                </c:pt>
                <c:pt idx="206">
                  <c:v>1701</c:v>
                </c:pt>
                <c:pt idx="207">
                  <c:v>1702</c:v>
                </c:pt>
                <c:pt idx="208">
                  <c:v>1703</c:v>
                </c:pt>
                <c:pt idx="209">
                  <c:v>1704</c:v>
                </c:pt>
                <c:pt idx="210">
                  <c:v>1705</c:v>
                </c:pt>
                <c:pt idx="211">
                  <c:v>1706</c:v>
                </c:pt>
                <c:pt idx="212">
                  <c:v>1707</c:v>
                </c:pt>
                <c:pt idx="213">
                  <c:v>1708</c:v>
                </c:pt>
                <c:pt idx="214">
                  <c:v>1709</c:v>
                </c:pt>
                <c:pt idx="215">
                  <c:v>1710</c:v>
                </c:pt>
                <c:pt idx="216">
                  <c:v>1711</c:v>
                </c:pt>
                <c:pt idx="217">
                  <c:v>1712</c:v>
                </c:pt>
                <c:pt idx="218">
                  <c:v>1713</c:v>
                </c:pt>
                <c:pt idx="219">
                  <c:v>1714</c:v>
                </c:pt>
                <c:pt idx="220">
                  <c:v>1715</c:v>
                </c:pt>
                <c:pt idx="221">
                  <c:v>1716</c:v>
                </c:pt>
                <c:pt idx="222">
                  <c:v>1717</c:v>
                </c:pt>
                <c:pt idx="223">
                  <c:v>1718</c:v>
                </c:pt>
                <c:pt idx="224">
                  <c:v>1719</c:v>
                </c:pt>
                <c:pt idx="225">
                  <c:v>1720</c:v>
                </c:pt>
                <c:pt idx="226">
                  <c:v>1721</c:v>
                </c:pt>
                <c:pt idx="227">
                  <c:v>1722</c:v>
                </c:pt>
                <c:pt idx="228">
                  <c:v>1723</c:v>
                </c:pt>
                <c:pt idx="229">
                  <c:v>1724</c:v>
                </c:pt>
                <c:pt idx="230">
                  <c:v>1725</c:v>
                </c:pt>
                <c:pt idx="231">
                  <c:v>1726</c:v>
                </c:pt>
                <c:pt idx="232">
                  <c:v>1727</c:v>
                </c:pt>
                <c:pt idx="233">
                  <c:v>1728</c:v>
                </c:pt>
                <c:pt idx="234">
                  <c:v>1729</c:v>
                </c:pt>
                <c:pt idx="235">
                  <c:v>1730</c:v>
                </c:pt>
                <c:pt idx="236">
                  <c:v>1731</c:v>
                </c:pt>
                <c:pt idx="237">
                  <c:v>1732</c:v>
                </c:pt>
                <c:pt idx="238">
                  <c:v>1733</c:v>
                </c:pt>
                <c:pt idx="239">
                  <c:v>1734</c:v>
                </c:pt>
                <c:pt idx="240">
                  <c:v>1735</c:v>
                </c:pt>
                <c:pt idx="241">
                  <c:v>1736</c:v>
                </c:pt>
                <c:pt idx="242">
                  <c:v>1737</c:v>
                </c:pt>
                <c:pt idx="243">
                  <c:v>1738</c:v>
                </c:pt>
                <c:pt idx="244">
                  <c:v>1739</c:v>
                </c:pt>
                <c:pt idx="245">
                  <c:v>1740</c:v>
                </c:pt>
                <c:pt idx="246">
                  <c:v>1741</c:v>
                </c:pt>
                <c:pt idx="247">
                  <c:v>1742</c:v>
                </c:pt>
                <c:pt idx="248">
                  <c:v>1743</c:v>
                </c:pt>
                <c:pt idx="249">
                  <c:v>1744</c:v>
                </c:pt>
                <c:pt idx="250">
                  <c:v>1745</c:v>
                </c:pt>
                <c:pt idx="251">
                  <c:v>1746</c:v>
                </c:pt>
                <c:pt idx="252">
                  <c:v>1747</c:v>
                </c:pt>
                <c:pt idx="253">
                  <c:v>1748</c:v>
                </c:pt>
                <c:pt idx="254">
                  <c:v>1749</c:v>
                </c:pt>
                <c:pt idx="255">
                  <c:v>1750</c:v>
                </c:pt>
                <c:pt idx="256">
                  <c:v>1751</c:v>
                </c:pt>
                <c:pt idx="257">
                  <c:v>1752</c:v>
                </c:pt>
                <c:pt idx="258">
                  <c:v>1753</c:v>
                </c:pt>
                <c:pt idx="259">
                  <c:v>1754</c:v>
                </c:pt>
                <c:pt idx="260">
                  <c:v>1755</c:v>
                </c:pt>
                <c:pt idx="261">
                  <c:v>1756</c:v>
                </c:pt>
                <c:pt idx="262">
                  <c:v>1757</c:v>
                </c:pt>
                <c:pt idx="263">
                  <c:v>1758</c:v>
                </c:pt>
                <c:pt idx="264">
                  <c:v>1759</c:v>
                </c:pt>
                <c:pt idx="265">
                  <c:v>1760</c:v>
                </c:pt>
                <c:pt idx="266">
                  <c:v>1761</c:v>
                </c:pt>
                <c:pt idx="267">
                  <c:v>1762</c:v>
                </c:pt>
                <c:pt idx="268">
                  <c:v>1763</c:v>
                </c:pt>
                <c:pt idx="269">
                  <c:v>1764</c:v>
                </c:pt>
                <c:pt idx="270">
                  <c:v>1765</c:v>
                </c:pt>
                <c:pt idx="271">
                  <c:v>1766</c:v>
                </c:pt>
                <c:pt idx="272">
                  <c:v>1767</c:v>
                </c:pt>
                <c:pt idx="273">
                  <c:v>1768</c:v>
                </c:pt>
                <c:pt idx="274">
                  <c:v>1769</c:v>
                </c:pt>
                <c:pt idx="275">
                  <c:v>1770</c:v>
                </c:pt>
                <c:pt idx="276">
                  <c:v>1771</c:v>
                </c:pt>
                <c:pt idx="277">
                  <c:v>1772</c:v>
                </c:pt>
                <c:pt idx="278">
                  <c:v>1773</c:v>
                </c:pt>
                <c:pt idx="279">
                  <c:v>1774</c:v>
                </c:pt>
                <c:pt idx="280">
                  <c:v>1775</c:v>
                </c:pt>
                <c:pt idx="281">
                  <c:v>1776</c:v>
                </c:pt>
                <c:pt idx="282">
                  <c:v>1777</c:v>
                </c:pt>
                <c:pt idx="283">
                  <c:v>1778</c:v>
                </c:pt>
                <c:pt idx="284">
                  <c:v>1779</c:v>
                </c:pt>
                <c:pt idx="285">
                  <c:v>1780</c:v>
                </c:pt>
                <c:pt idx="286">
                  <c:v>1781</c:v>
                </c:pt>
                <c:pt idx="287">
                  <c:v>1782</c:v>
                </c:pt>
                <c:pt idx="288">
                  <c:v>1783</c:v>
                </c:pt>
                <c:pt idx="289">
                  <c:v>1784</c:v>
                </c:pt>
                <c:pt idx="290">
                  <c:v>1785</c:v>
                </c:pt>
                <c:pt idx="291">
                  <c:v>1786</c:v>
                </c:pt>
                <c:pt idx="292">
                  <c:v>1787</c:v>
                </c:pt>
                <c:pt idx="293">
                  <c:v>1788</c:v>
                </c:pt>
                <c:pt idx="294">
                  <c:v>1789</c:v>
                </c:pt>
                <c:pt idx="295">
                  <c:v>1790</c:v>
                </c:pt>
                <c:pt idx="296">
                  <c:v>1791</c:v>
                </c:pt>
                <c:pt idx="297">
                  <c:v>1792</c:v>
                </c:pt>
                <c:pt idx="298">
                  <c:v>1793</c:v>
                </c:pt>
                <c:pt idx="299">
                  <c:v>1794</c:v>
                </c:pt>
                <c:pt idx="300">
                  <c:v>1795</c:v>
                </c:pt>
                <c:pt idx="301">
                  <c:v>1796</c:v>
                </c:pt>
                <c:pt idx="302">
                  <c:v>1797</c:v>
                </c:pt>
                <c:pt idx="303">
                  <c:v>1798</c:v>
                </c:pt>
                <c:pt idx="304">
                  <c:v>1799</c:v>
                </c:pt>
                <c:pt idx="305">
                  <c:v>1800</c:v>
                </c:pt>
                <c:pt idx="306">
                  <c:v>1801</c:v>
                </c:pt>
                <c:pt idx="307">
                  <c:v>1802</c:v>
                </c:pt>
                <c:pt idx="308">
                  <c:v>1803</c:v>
                </c:pt>
                <c:pt idx="309">
                  <c:v>1804</c:v>
                </c:pt>
                <c:pt idx="310">
                  <c:v>1805</c:v>
                </c:pt>
                <c:pt idx="311">
                  <c:v>1806</c:v>
                </c:pt>
                <c:pt idx="312">
                  <c:v>1807</c:v>
                </c:pt>
                <c:pt idx="313">
                  <c:v>1808</c:v>
                </c:pt>
                <c:pt idx="314">
                  <c:v>1809</c:v>
                </c:pt>
                <c:pt idx="315">
                  <c:v>1810</c:v>
                </c:pt>
                <c:pt idx="316">
                  <c:v>1811</c:v>
                </c:pt>
                <c:pt idx="317">
                  <c:v>1812</c:v>
                </c:pt>
                <c:pt idx="318">
                  <c:v>1813</c:v>
                </c:pt>
                <c:pt idx="319">
                  <c:v>1814</c:v>
                </c:pt>
                <c:pt idx="320">
                  <c:v>1815</c:v>
                </c:pt>
                <c:pt idx="321">
                  <c:v>1816</c:v>
                </c:pt>
                <c:pt idx="322">
                  <c:v>1817</c:v>
                </c:pt>
                <c:pt idx="323">
                  <c:v>1818</c:v>
                </c:pt>
                <c:pt idx="324">
                  <c:v>1819</c:v>
                </c:pt>
                <c:pt idx="325">
                  <c:v>1820</c:v>
                </c:pt>
                <c:pt idx="326">
                  <c:v>1821</c:v>
                </c:pt>
                <c:pt idx="327">
                  <c:v>1822</c:v>
                </c:pt>
                <c:pt idx="328">
                  <c:v>1823</c:v>
                </c:pt>
                <c:pt idx="329">
                  <c:v>1824</c:v>
                </c:pt>
                <c:pt idx="330">
                  <c:v>1825</c:v>
                </c:pt>
                <c:pt idx="331">
                  <c:v>1826</c:v>
                </c:pt>
                <c:pt idx="332">
                  <c:v>1827</c:v>
                </c:pt>
                <c:pt idx="333">
                  <c:v>1828</c:v>
                </c:pt>
                <c:pt idx="334">
                  <c:v>1829</c:v>
                </c:pt>
                <c:pt idx="335">
                  <c:v>1830</c:v>
                </c:pt>
                <c:pt idx="336">
                  <c:v>1831</c:v>
                </c:pt>
                <c:pt idx="337">
                  <c:v>1832</c:v>
                </c:pt>
                <c:pt idx="338">
                  <c:v>1833</c:v>
                </c:pt>
                <c:pt idx="339">
                  <c:v>1834</c:v>
                </c:pt>
                <c:pt idx="340">
                  <c:v>1835</c:v>
                </c:pt>
                <c:pt idx="341">
                  <c:v>1836</c:v>
                </c:pt>
                <c:pt idx="342">
                  <c:v>1837</c:v>
                </c:pt>
                <c:pt idx="343">
                  <c:v>1838</c:v>
                </c:pt>
                <c:pt idx="344">
                  <c:v>1839</c:v>
                </c:pt>
                <c:pt idx="345">
                  <c:v>1840</c:v>
                </c:pt>
                <c:pt idx="346">
                  <c:v>1841</c:v>
                </c:pt>
                <c:pt idx="347">
                  <c:v>1842</c:v>
                </c:pt>
                <c:pt idx="348">
                  <c:v>1843</c:v>
                </c:pt>
                <c:pt idx="349">
                  <c:v>1844</c:v>
                </c:pt>
                <c:pt idx="350">
                  <c:v>1845</c:v>
                </c:pt>
                <c:pt idx="351">
                  <c:v>1846</c:v>
                </c:pt>
                <c:pt idx="352">
                  <c:v>1847</c:v>
                </c:pt>
                <c:pt idx="353">
                  <c:v>1848</c:v>
                </c:pt>
                <c:pt idx="354">
                  <c:v>1849</c:v>
                </c:pt>
                <c:pt idx="355">
                  <c:v>1850</c:v>
                </c:pt>
                <c:pt idx="356">
                  <c:v>1851</c:v>
                </c:pt>
                <c:pt idx="357">
                  <c:v>1852</c:v>
                </c:pt>
                <c:pt idx="358">
                  <c:v>1853</c:v>
                </c:pt>
                <c:pt idx="359">
                  <c:v>1854</c:v>
                </c:pt>
                <c:pt idx="360">
                  <c:v>1855</c:v>
                </c:pt>
                <c:pt idx="361">
                  <c:v>1856</c:v>
                </c:pt>
                <c:pt idx="362">
                  <c:v>1857</c:v>
                </c:pt>
                <c:pt idx="363">
                  <c:v>1858</c:v>
                </c:pt>
                <c:pt idx="364">
                  <c:v>1859</c:v>
                </c:pt>
                <c:pt idx="365">
                  <c:v>1860</c:v>
                </c:pt>
                <c:pt idx="366">
                  <c:v>1861</c:v>
                </c:pt>
                <c:pt idx="367">
                  <c:v>1862</c:v>
                </c:pt>
                <c:pt idx="368">
                  <c:v>1863</c:v>
                </c:pt>
                <c:pt idx="369">
                  <c:v>1864</c:v>
                </c:pt>
                <c:pt idx="370">
                  <c:v>1865</c:v>
                </c:pt>
                <c:pt idx="371">
                  <c:v>1866</c:v>
                </c:pt>
                <c:pt idx="372">
                  <c:v>1867</c:v>
                </c:pt>
                <c:pt idx="373">
                  <c:v>1868</c:v>
                </c:pt>
                <c:pt idx="374">
                  <c:v>1869</c:v>
                </c:pt>
                <c:pt idx="375">
                  <c:v>1870</c:v>
                </c:pt>
                <c:pt idx="376">
                  <c:v>1871</c:v>
                </c:pt>
                <c:pt idx="377">
                  <c:v>1872</c:v>
                </c:pt>
                <c:pt idx="378">
                  <c:v>1873</c:v>
                </c:pt>
                <c:pt idx="379">
                  <c:v>1874</c:v>
                </c:pt>
                <c:pt idx="380">
                  <c:v>1875</c:v>
                </c:pt>
                <c:pt idx="381">
                  <c:v>1876</c:v>
                </c:pt>
                <c:pt idx="382">
                  <c:v>1877</c:v>
                </c:pt>
                <c:pt idx="383">
                  <c:v>1878</c:v>
                </c:pt>
                <c:pt idx="384">
                  <c:v>1879</c:v>
                </c:pt>
                <c:pt idx="385">
                  <c:v>1880</c:v>
                </c:pt>
                <c:pt idx="386">
                  <c:v>1881</c:v>
                </c:pt>
                <c:pt idx="387">
                  <c:v>1882</c:v>
                </c:pt>
                <c:pt idx="388">
                  <c:v>1883</c:v>
                </c:pt>
                <c:pt idx="389">
                  <c:v>1884</c:v>
                </c:pt>
                <c:pt idx="390">
                  <c:v>1885</c:v>
                </c:pt>
                <c:pt idx="391">
                  <c:v>1886</c:v>
                </c:pt>
                <c:pt idx="392">
                  <c:v>1887</c:v>
                </c:pt>
                <c:pt idx="393">
                  <c:v>1888</c:v>
                </c:pt>
                <c:pt idx="394">
                  <c:v>1889</c:v>
                </c:pt>
                <c:pt idx="395">
                  <c:v>1890</c:v>
                </c:pt>
                <c:pt idx="396">
                  <c:v>1891</c:v>
                </c:pt>
                <c:pt idx="397">
                  <c:v>1892</c:v>
                </c:pt>
                <c:pt idx="398">
                  <c:v>1893</c:v>
                </c:pt>
                <c:pt idx="399">
                  <c:v>1894</c:v>
                </c:pt>
                <c:pt idx="400">
                  <c:v>1895</c:v>
                </c:pt>
                <c:pt idx="401">
                  <c:v>1896</c:v>
                </c:pt>
                <c:pt idx="402">
                  <c:v>1897</c:v>
                </c:pt>
                <c:pt idx="403">
                  <c:v>1898</c:v>
                </c:pt>
                <c:pt idx="404">
                  <c:v>1899</c:v>
                </c:pt>
                <c:pt idx="405">
                  <c:v>1900</c:v>
                </c:pt>
                <c:pt idx="406">
                  <c:v>1901</c:v>
                </c:pt>
                <c:pt idx="407">
                  <c:v>1902</c:v>
                </c:pt>
                <c:pt idx="408">
                  <c:v>1903</c:v>
                </c:pt>
                <c:pt idx="409">
                  <c:v>1904</c:v>
                </c:pt>
                <c:pt idx="410">
                  <c:v>1905</c:v>
                </c:pt>
                <c:pt idx="411">
                  <c:v>1906</c:v>
                </c:pt>
                <c:pt idx="412">
                  <c:v>1907</c:v>
                </c:pt>
                <c:pt idx="413">
                  <c:v>1908</c:v>
                </c:pt>
                <c:pt idx="414">
                  <c:v>1909</c:v>
                </c:pt>
                <c:pt idx="415">
                  <c:v>1910</c:v>
                </c:pt>
                <c:pt idx="416">
                  <c:v>1911</c:v>
                </c:pt>
                <c:pt idx="417">
                  <c:v>1912</c:v>
                </c:pt>
                <c:pt idx="418">
                  <c:v>1913</c:v>
                </c:pt>
                <c:pt idx="419">
                  <c:v>1914</c:v>
                </c:pt>
                <c:pt idx="420">
                  <c:v>1915</c:v>
                </c:pt>
                <c:pt idx="421">
                  <c:v>1916</c:v>
                </c:pt>
                <c:pt idx="422">
                  <c:v>1917</c:v>
                </c:pt>
                <c:pt idx="423">
                  <c:v>1918</c:v>
                </c:pt>
                <c:pt idx="424">
                  <c:v>1919</c:v>
                </c:pt>
                <c:pt idx="425">
                  <c:v>1920</c:v>
                </c:pt>
                <c:pt idx="426">
                  <c:v>1921</c:v>
                </c:pt>
                <c:pt idx="427">
                  <c:v>1922</c:v>
                </c:pt>
                <c:pt idx="428">
                  <c:v>1923</c:v>
                </c:pt>
                <c:pt idx="429">
                  <c:v>1924</c:v>
                </c:pt>
                <c:pt idx="430">
                  <c:v>1925</c:v>
                </c:pt>
                <c:pt idx="431">
                  <c:v>1926</c:v>
                </c:pt>
                <c:pt idx="432">
                  <c:v>1927</c:v>
                </c:pt>
                <c:pt idx="433">
                  <c:v>1928</c:v>
                </c:pt>
                <c:pt idx="434">
                  <c:v>1929</c:v>
                </c:pt>
                <c:pt idx="435">
                  <c:v>1930</c:v>
                </c:pt>
                <c:pt idx="436">
                  <c:v>1931</c:v>
                </c:pt>
                <c:pt idx="437">
                  <c:v>1932</c:v>
                </c:pt>
                <c:pt idx="438">
                  <c:v>1933</c:v>
                </c:pt>
                <c:pt idx="439">
                  <c:v>1934</c:v>
                </c:pt>
                <c:pt idx="440">
                  <c:v>1935</c:v>
                </c:pt>
                <c:pt idx="441">
                  <c:v>1936</c:v>
                </c:pt>
                <c:pt idx="442">
                  <c:v>1937</c:v>
                </c:pt>
                <c:pt idx="443">
                  <c:v>1938</c:v>
                </c:pt>
                <c:pt idx="444">
                  <c:v>1939</c:v>
                </c:pt>
                <c:pt idx="445">
                  <c:v>1940</c:v>
                </c:pt>
                <c:pt idx="446">
                  <c:v>1941</c:v>
                </c:pt>
                <c:pt idx="447">
                  <c:v>1942</c:v>
                </c:pt>
                <c:pt idx="448">
                  <c:v>1943</c:v>
                </c:pt>
                <c:pt idx="449">
                  <c:v>1944</c:v>
                </c:pt>
                <c:pt idx="450">
                  <c:v>1945</c:v>
                </c:pt>
                <c:pt idx="451">
                  <c:v>1946</c:v>
                </c:pt>
                <c:pt idx="452">
                  <c:v>1947</c:v>
                </c:pt>
                <c:pt idx="453">
                  <c:v>1948</c:v>
                </c:pt>
                <c:pt idx="454">
                  <c:v>1949</c:v>
                </c:pt>
                <c:pt idx="455">
                  <c:v>1950</c:v>
                </c:pt>
                <c:pt idx="456">
                  <c:v>1951</c:v>
                </c:pt>
                <c:pt idx="457">
                  <c:v>1952</c:v>
                </c:pt>
                <c:pt idx="458">
                  <c:v>1953</c:v>
                </c:pt>
                <c:pt idx="459">
                  <c:v>1954</c:v>
                </c:pt>
                <c:pt idx="460">
                  <c:v>1955</c:v>
                </c:pt>
                <c:pt idx="461">
                  <c:v>1956</c:v>
                </c:pt>
                <c:pt idx="462">
                  <c:v>1957</c:v>
                </c:pt>
                <c:pt idx="463">
                  <c:v>1958</c:v>
                </c:pt>
                <c:pt idx="464">
                  <c:v>1959</c:v>
                </c:pt>
                <c:pt idx="465">
                  <c:v>1960</c:v>
                </c:pt>
                <c:pt idx="466">
                  <c:v>1961</c:v>
                </c:pt>
                <c:pt idx="467">
                  <c:v>1962</c:v>
                </c:pt>
                <c:pt idx="468">
                  <c:v>1963</c:v>
                </c:pt>
                <c:pt idx="469">
                  <c:v>1964</c:v>
                </c:pt>
                <c:pt idx="470">
                  <c:v>1965</c:v>
                </c:pt>
                <c:pt idx="471">
                  <c:v>1966</c:v>
                </c:pt>
                <c:pt idx="472">
                  <c:v>1967</c:v>
                </c:pt>
                <c:pt idx="473">
                  <c:v>1968</c:v>
                </c:pt>
                <c:pt idx="474">
                  <c:v>1969</c:v>
                </c:pt>
                <c:pt idx="475">
                  <c:v>1970</c:v>
                </c:pt>
                <c:pt idx="476">
                  <c:v>1971</c:v>
                </c:pt>
                <c:pt idx="477">
                  <c:v>1972</c:v>
                </c:pt>
                <c:pt idx="478">
                  <c:v>1973</c:v>
                </c:pt>
                <c:pt idx="479">
                  <c:v>1974</c:v>
                </c:pt>
                <c:pt idx="480">
                  <c:v>1975</c:v>
                </c:pt>
                <c:pt idx="481">
                  <c:v>1976</c:v>
                </c:pt>
                <c:pt idx="482">
                  <c:v>1977</c:v>
                </c:pt>
                <c:pt idx="483">
                  <c:v>1978</c:v>
                </c:pt>
                <c:pt idx="484">
                  <c:v>1979</c:v>
                </c:pt>
                <c:pt idx="485">
                  <c:v>1980</c:v>
                </c:pt>
                <c:pt idx="486">
                  <c:v>1981</c:v>
                </c:pt>
                <c:pt idx="487">
                  <c:v>1982</c:v>
                </c:pt>
                <c:pt idx="488">
                  <c:v>1983</c:v>
                </c:pt>
                <c:pt idx="489">
                  <c:v>1984</c:v>
                </c:pt>
                <c:pt idx="490">
                  <c:v>1985</c:v>
                </c:pt>
                <c:pt idx="491">
                  <c:v>1986</c:v>
                </c:pt>
                <c:pt idx="492">
                  <c:v>1987</c:v>
                </c:pt>
                <c:pt idx="493">
                  <c:v>1988</c:v>
                </c:pt>
                <c:pt idx="494">
                  <c:v>1989</c:v>
                </c:pt>
                <c:pt idx="495">
                  <c:v>1990</c:v>
                </c:pt>
                <c:pt idx="496">
                  <c:v>1991</c:v>
                </c:pt>
                <c:pt idx="497">
                  <c:v>1992</c:v>
                </c:pt>
                <c:pt idx="498">
                  <c:v>1993</c:v>
                </c:pt>
                <c:pt idx="499">
                  <c:v>1994</c:v>
                </c:pt>
                <c:pt idx="500">
                  <c:v>1995</c:v>
                </c:pt>
                <c:pt idx="501">
                  <c:v>1996</c:v>
                </c:pt>
                <c:pt idx="502">
                  <c:v>1997</c:v>
                </c:pt>
                <c:pt idx="503">
                  <c:v>1998</c:v>
                </c:pt>
                <c:pt idx="504">
                  <c:v>1999</c:v>
                </c:pt>
                <c:pt idx="505">
                  <c:v>2000</c:v>
                </c:pt>
                <c:pt idx="506">
                  <c:v>2001</c:v>
                </c:pt>
                <c:pt idx="507">
                  <c:v>2002</c:v>
                </c:pt>
                <c:pt idx="508">
                  <c:v>2003</c:v>
                </c:pt>
                <c:pt idx="509">
                  <c:v>2004</c:v>
                </c:pt>
                <c:pt idx="510">
                  <c:v>2005</c:v>
                </c:pt>
                <c:pt idx="511">
                  <c:v>2006</c:v>
                </c:pt>
                <c:pt idx="512">
                  <c:v>2007</c:v>
                </c:pt>
                <c:pt idx="513">
                  <c:v>2008</c:v>
                </c:pt>
                <c:pt idx="514">
                  <c:v>2009</c:v>
                </c:pt>
                <c:pt idx="515">
                  <c:v>2010</c:v>
                </c:pt>
                <c:pt idx="516">
                  <c:v>2011</c:v>
                </c:pt>
                <c:pt idx="517">
                  <c:v>2012</c:v>
                </c:pt>
                <c:pt idx="518">
                  <c:v>2013</c:v>
                </c:pt>
                <c:pt idx="519">
                  <c:v>2014</c:v>
                </c:pt>
                <c:pt idx="520">
                  <c:v>2015</c:v>
                </c:pt>
                <c:pt idx="521">
                  <c:v>2016</c:v>
                </c:pt>
                <c:pt idx="522">
                  <c:v>2017</c:v>
                </c:pt>
                <c:pt idx="523">
                  <c:v>2018</c:v>
                </c:pt>
              </c:numCache>
            </c:numRef>
          </c:cat>
          <c:val>
            <c:numRef>
              <c:f>'IX. War frequency, 1495-2018'!$I$4:$I$527</c:f>
              <c:numCache>
                <c:formatCode>General</c:formatCode>
                <c:ptCount val="524"/>
                <c:pt idx="0">
                  <c:v>54.5</c:v>
                </c:pt>
                <c:pt idx="1">
                  <c:v>54.5</c:v>
                </c:pt>
                <c:pt idx="2">
                  <c:v>45</c:v>
                </c:pt>
                <c:pt idx="3">
                  <c:v>0</c:v>
                </c:pt>
                <c:pt idx="4">
                  <c:v>44</c:v>
                </c:pt>
                <c:pt idx="5">
                  <c:v>15</c:v>
                </c:pt>
                <c:pt idx="6">
                  <c:v>104.66666666666667</c:v>
                </c:pt>
                <c:pt idx="7">
                  <c:v>104.66666666666667</c:v>
                </c:pt>
                <c:pt idx="8">
                  <c:v>89.666666666666671</c:v>
                </c:pt>
                <c:pt idx="9">
                  <c:v>0</c:v>
                </c:pt>
                <c:pt idx="10">
                  <c:v>0</c:v>
                </c:pt>
                <c:pt idx="11">
                  <c:v>0</c:v>
                </c:pt>
                <c:pt idx="12">
                  <c:v>0</c:v>
                </c:pt>
                <c:pt idx="13">
                  <c:v>145</c:v>
                </c:pt>
                <c:pt idx="14">
                  <c:v>0</c:v>
                </c:pt>
                <c:pt idx="15">
                  <c:v>0</c:v>
                </c:pt>
                <c:pt idx="16">
                  <c:v>87</c:v>
                </c:pt>
                <c:pt idx="17">
                  <c:v>136</c:v>
                </c:pt>
                <c:pt idx="18">
                  <c:v>164.5</c:v>
                </c:pt>
                <c:pt idx="19">
                  <c:v>77.5</c:v>
                </c:pt>
                <c:pt idx="20">
                  <c:v>92</c:v>
                </c:pt>
                <c:pt idx="21">
                  <c:v>49</c:v>
                </c:pt>
                <c:pt idx="22">
                  <c:v>77.5</c:v>
                </c:pt>
                <c:pt idx="23">
                  <c:v>77.5</c:v>
                </c:pt>
                <c:pt idx="24">
                  <c:v>0</c:v>
                </c:pt>
                <c:pt idx="25">
                  <c:v>0</c:v>
                </c:pt>
                <c:pt idx="26">
                  <c:v>165.8</c:v>
                </c:pt>
                <c:pt idx="27">
                  <c:v>206.8</c:v>
                </c:pt>
                <c:pt idx="28">
                  <c:v>165.8</c:v>
                </c:pt>
                <c:pt idx="29">
                  <c:v>165.8</c:v>
                </c:pt>
                <c:pt idx="30">
                  <c:v>165.8</c:v>
                </c:pt>
                <c:pt idx="31">
                  <c:v>178.8</c:v>
                </c:pt>
                <c:pt idx="32">
                  <c:v>178.8</c:v>
                </c:pt>
                <c:pt idx="33">
                  <c:v>178.8</c:v>
                </c:pt>
                <c:pt idx="34">
                  <c:v>95.8</c:v>
                </c:pt>
                <c:pt idx="35">
                  <c:v>0</c:v>
                </c:pt>
                <c:pt idx="36">
                  <c:v>0</c:v>
                </c:pt>
                <c:pt idx="37">
                  <c:v>155.5</c:v>
                </c:pt>
                <c:pt idx="38">
                  <c:v>155.5</c:v>
                </c:pt>
                <c:pt idx="39">
                  <c:v>128</c:v>
                </c:pt>
                <c:pt idx="40">
                  <c:v>0</c:v>
                </c:pt>
                <c:pt idx="41">
                  <c:v>219</c:v>
                </c:pt>
                <c:pt idx="42">
                  <c:v>351.9</c:v>
                </c:pt>
                <c:pt idx="43">
                  <c:v>132.9</c:v>
                </c:pt>
                <c:pt idx="44">
                  <c:v>132.9</c:v>
                </c:pt>
                <c:pt idx="45">
                  <c:v>132.9</c:v>
                </c:pt>
                <c:pt idx="46">
                  <c:v>132.9</c:v>
                </c:pt>
                <c:pt idx="47">
                  <c:v>469.4</c:v>
                </c:pt>
                <c:pt idx="48">
                  <c:v>469.4</c:v>
                </c:pt>
                <c:pt idx="49">
                  <c:v>208.4</c:v>
                </c:pt>
                <c:pt idx="50">
                  <c:v>208.4</c:v>
                </c:pt>
                <c:pt idx="51">
                  <c:v>154.9</c:v>
                </c:pt>
                <c:pt idx="52">
                  <c:v>79</c:v>
                </c:pt>
                <c:pt idx="53">
                  <c:v>0</c:v>
                </c:pt>
                <c:pt idx="54">
                  <c:v>0</c:v>
                </c:pt>
                <c:pt idx="55">
                  <c:v>0</c:v>
                </c:pt>
                <c:pt idx="56">
                  <c:v>115.6</c:v>
                </c:pt>
                <c:pt idx="57">
                  <c:v>282.60000000000002</c:v>
                </c:pt>
                <c:pt idx="58">
                  <c:v>282.60000000000002</c:v>
                </c:pt>
                <c:pt idx="59">
                  <c:v>282.60000000000002</c:v>
                </c:pt>
                <c:pt idx="60">
                  <c:v>282.60000000000002</c:v>
                </c:pt>
                <c:pt idx="61">
                  <c:v>218</c:v>
                </c:pt>
                <c:pt idx="62">
                  <c:v>218</c:v>
                </c:pt>
                <c:pt idx="63">
                  <c:v>218</c:v>
                </c:pt>
                <c:pt idx="64">
                  <c:v>252.66666666666669</c:v>
                </c:pt>
                <c:pt idx="65">
                  <c:v>174.66666666666669</c:v>
                </c:pt>
                <c:pt idx="66">
                  <c:v>174.66666666666669</c:v>
                </c:pt>
                <c:pt idx="67">
                  <c:v>100.5</c:v>
                </c:pt>
                <c:pt idx="68">
                  <c:v>100.5</c:v>
                </c:pt>
                <c:pt idx="69">
                  <c:v>0</c:v>
                </c:pt>
                <c:pt idx="70">
                  <c:v>102</c:v>
                </c:pt>
                <c:pt idx="71">
                  <c:v>102</c:v>
                </c:pt>
                <c:pt idx="72">
                  <c:v>102</c:v>
                </c:pt>
                <c:pt idx="73">
                  <c:v>0</c:v>
                </c:pt>
                <c:pt idx="74">
                  <c:v>55.272727272727273</c:v>
                </c:pt>
                <c:pt idx="75">
                  <c:v>55.272727272727273</c:v>
                </c:pt>
                <c:pt idx="76">
                  <c:v>55.272727272727273</c:v>
                </c:pt>
                <c:pt idx="77">
                  <c:v>55.272727272727273</c:v>
                </c:pt>
                <c:pt idx="78">
                  <c:v>55.272727272727273</c:v>
                </c:pt>
                <c:pt idx="79">
                  <c:v>55.272727272727273</c:v>
                </c:pt>
                <c:pt idx="80">
                  <c:v>55.272727272727273</c:v>
                </c:pt>
                <c:pt idx="81">
                  <c:v>140.98701298701297</c:v>
                </c:pt>
                <c:pt idx="82">
                  <c:v>140.98701298701297</c:v>
                </c:pt>
                <c:pt idx="83">
                  <c:v>140.98701298701297</c:v>
                </c:pt>
                <c:pt idx="84">
                  <c:v>140.98701298701297</c:v>
                </c:pt>
                <c:pt idx="85">
                  <c:v>135.71428571428572</c:v>
                </c:pt>
                <c:pt idx="86">
                  <c:v>85.714285714285708</c:v>
                </c:pt>
                <c:pt idx="87">
                  <c:v>85.714285714285708</c:v>
                </c:pt>
                <c:pt idx="88">
                  <c:v>30</c:v>
                </c:pt>
                <c:pt idx="89">
                  <c:v>30</c:v>
                </c:pt>
                <c:pt idx="90">
                  <c:v>60.94736842105263</c:v>
                </c:pt>
                <c:pt idx="91">
                  <c:v>60.94736842105263</c:v>
                </c:pt>
                <c:pt idx="92">
                  <c:v>109.94736842105263</c:v>
                </c:pt>
                <c:pt idx="93">
                  <c:v>60.94736842105263</c:v>
                </c:pt>
                <c:pt idx="94">
                  <c:v>82.614035087719301</c:v>
                </c:pt>
                <c:pt idx="95">
                  <c:v>52.614035087719301</c:v>
                </c:pt>
                <c:pt idx="96">
                  <c:v>52.614035087719301</c:v>
                </c:pt>
                <c:pt idx="97">
                  <c:v>52.614035087719301</c:v>
                </c:pt>
                <c:pt idx="98">
                  <c:v>52.614035087719301</c:v>
                </c:pt>
                <c:pt idx="99">
                  <c:v>52.614035087719301</c:v>
                </c:pt>
                <c:pt idx="100">
                  <c:v>52.614035087719301</c:v>
                </c:pt>
                <c:pt idx="101">
                  <c:v>52.614035087719301</c:v>
                </c:pt>
                <c:pt idx="102">
                  <c:v>136.15249662618083</c:v>
                </c:pt>
                <c:pt idx="103">
                  <c:v>114.48582995951416</c:v>
                </c:pt>
                <c:pt idx="104">
                  <c:v>114.48582995951416</c:v>
                </c:pt>
                <c:pt idx="105">
                  <c:v>107.53846153846153</c:v>
                </c:pt>
                <c:pt idx="106">
                  <c:v>83.538461538461533</c:v>
                </c:pt>
                <c:pt idx="107">
                  <c:v>83.538461538461533</c:v>
                </c:pt>
                <c:pt idx="108">
                  <c:v>83.538461538461533</c:v>
                </c:pt>
                <c:pt idx="109">
                  <c:v>83.538461538461533</c:v>
                </c:pt>
                <c:pt idx="110">
                  <c:v>83.538461538461533</c:v>
                </c:pt>
                <c:pt idx="111">
                  <c:v>83.538461538461533</c:v>
                </c:pt>
                <c:pt idx="112">
                  <c:v>83.538461538461533</c:v>
                </c:pt>
                <c:pt idx="113">
                  <c:v>83.538461538461533</c:v>
                </c:pt>
                <c:pt idx="114">
                  <c:v>83.538461538461533</c:v>
                </c:pt>
                <c:pt idx="115">
                  <c:v>43.75</c:v>
                </c:pt>
                <c:pt idx="116">
                  <c:v>43.75</c:v>
                </c:pt>
                <c:pt idx="117">
                  <c:v>43.75</c:v>
                </c:pt>
                <c:pt idx="118">
                  <c:v>43.75</c:v>
                </c:pt>
                <c:pt idx="119">
                  <c:v>0</c:v>
                </c:pt>
                <c:pt idx="120">
                  <c:v>46.333333333333329</c:v>
                </c:pt>
                <c:pt idx="121">
                  <c:v>23.333333333333332</c:v>
                </c:pt>
                <c:pt idx="122">
                  <c:v>37.833333333333329</c:v>
                </c:pt>
                <c:pt idx="123">
                  <c:v>669.5</c:v>
                </c:pt>
                <c:pt idx="124">
                  <c:v>600.5</c:v>
                </c:pt>
                <c:pt idx="125">
                  <c:v>600.5</c:v>
                </c:pt>
                <c:pt idx="126">
                  <c:v>505</c:v>
                </c:pt>
                <c:pt idx="127">
                  <c:v>505</c:v>
                </c:pt>
                <c:pt idx="128">
                  <c:v>505</c:v>
                </c:pt>
                <c:pt idx="129">
                  <c:v>505</c:v>
                </c:pt>
                <c:pt idx="130">
                  <c:v>686.4</c:v>
                </c:pt>
                <c:pt idx="131">
                  <c:v>686.4</c:v>
                </c:pt>
                <c:pt idx="132">
                  <c:v>686.4</c:v>
                </c:pt>
                <c:pt idx="133">
                  <c:v>686.4</c:v>
                </c:pt>
                <c:pt idx="134">
                  <c:v>686.4</c:v>
                </c:pt>
                <c:pt idx="135">
                  <c:v>713.6</c:v>
                </c:pt>
                <c:pt idx="136">
                  <c:v>713.6</c:v>
                </c:pt>
                <c:pt idx="137">
                  <c:v>713.6</c:v>
                </c:pt>
                <c:pt idx="138">
                  <c:v>713.6</c:v>
                </c:pt>
                <c:pt idx="139">
                  <c:v>713.6</c:v>
                </c:pt>
                <c:pt idx="140">
                  <c:v>994.84615384615381</c:v>
                </c:pt>
                <c:pt idx="141">
                  <c:v>994.84615384615381</c:v>
                </c:pt>
                <c:pt idx="142">
                  <c:v>994.84615384615381</c:v>
                </c:pt>
                <c:pt idx="143">
                  <c:v>994.84615384615381</c:v>
                </c:pt>
                <c:pt idx="144">
                  <c:v>994.84615384615381</c:v>
                </c:pt>
                <c:pt idx="145">
                  <c:v>994.84615384615381</c:v>
                </c:pt>
                <c:pt idx="146">
                  <c:v>994.84615384615381</c:v>
                </c:pt>
                <c:pt idx="147">
                  <c:v>1028.7692307692307</c:v>
                </c:pt>
                <c:pt idx="148">
                  <c:v>1028.7692307692307</c:v>
                </c:pt>
                <c:pt idx="149">
                  <c:v>1028.7692307692307</c:v>
                </c:pt>
                <c:pt idx="150">
                  <c:v>1070.400809716599</c:v>
                </c:pt>
                <c:pt idx="151">
                  <c:v>1070.400809716599</c:v>
                </c:pt>
                <c:pt idx="152">
                  <c:v>1070.400809716599</c:v>
                </c:pt>
                <c:pt idx="153">
                  <c:v>183.46374677953625</c:v>
                </c:pt>
                <c:pt idx="154">
                  <c:v>183.46374677953625</c:v>
                </c:pt>
                <c:pt idx="155">
                  <c:v>183.46374677953625</c:v>
                </c:pt>
                <c:pt idx="156">
                  <c:v>183.46374677953625</c:v>
                </c:pt>
                <c:pt idx="157">
                  <c:v>277.46374677953622</c:v>
                </c:pt>
                <c:pt idx="158">
                  <c:v>277.46374677953622</c:v>
                </c:pt>
                <c:pt idx="159">
                  <c:v>317.13041344620291</c:v>
                </c:pt>
                <c:pt idx="160">
                  <c:v>223.13041344620291</c:v>
                </c:pt>
                <c:pt idx="161">
                  <c:v>276.79708011286959</c:v>
                </c:pt>
                <c:pt idx="162">
                  <c:v>454.6899372557267</c:v>
                </c:pt>
                <c:pt idx="163">
                  <c:v>454.6899372557267</c:v>
                </c:pt>
                <c:pt idx="164">
                  <c:v>293.11417967996914</c:v>
                </c:pt>
                <c:pt idx="165">
                  <c:v>253.44751301330248</c:v>
                </c:pt>
                <c:pt idx="166">
                  <c:v>242.69751301330248</c:v>
                </c:pt>
                <c:pt idx="167">
                  <c:v>242.69751301330248</c:v>
                </c:pt>
                <c:pt idx="168">
                  <c:v>242.69751301330248</c:v>
                </c:pt>
                <c:pt idx="169">
                  <c:v>33.92307692307692</c:v>
                </c:pt>
                <c:pt idx="170">
                  <c:v>240.92307692307691</c:v>
                </c:pt>
                <c:pt idx="171">
                  <c:v>438.69751301330245</c:v>
                </c:pt>
                <c:pt idx="172">
                  <c:v>284.69751301330245</c:v>
                </c:pt>
                <c:pt idx="173">
                  <c:v>0</c:v>
                </c:pt>
                <c:pt idx="174">
                  <c:v>0</c:v>
                </c:pt>
                <c:pt idx="175">
                  <c:v>0</c:v>
                </c:pt>
                <c:pt idx="176">
                  <c:v>0</c:v>
                </c:pt>
                <c:pt idx="177">
                  <c:v>609.66666666666663</c:v>
                </c:pt>
                <c:pt idx="178">
                  <c:v>609.66666666666663</c:v>
                </c:pt>
                <c:pt idx="179">
                  <c:v>609.66666666666663</c:v>
                </c:pt>
                <c:pt idx="180">
                  <c:v>609.66666666666663</c:v>
                </c:pt>
                <c:pt idx="181">
                  <c:v>596.66666666666663</c:v>
                </c:pt>
                <c:pt idx="182">
                  <c:v>627.91666666666663</c:v>
                </c:pt>
                <c:pt idx="183">
                  <c:v>31.25</c:v>
                </c:pt>
                <c:pt idx="184">
                  <c:v>31.25</c:v>
                </c:pt>
                <c:pt idx="185">
                  <c:v>31.25</c:v>
                </c:pt>
                <c:pt idx="186">
                  <c:v>0</c:v>
                </c:pt>
                <c:pt idx="187">
                  <c:v>232.58823529411765</c:v>
                </c:pt>
                <c:pt idx="188">
                  <c:v>232.58823529411765</c:v>
                </c:pt>
                <c:pt idx="189">
                  <c:v>232.58823529411765</c:v>
                </c:pt>
                <c:pt idx="190">
                  <c:v>232.58823529411765</c:v>
                </c:pt>
                <c:pt idx="191">
                  <c:v>232.58823529411765</c:v>
                </c:pt>
                <c:pt idx="192">
                  <c:v>232.58823529411765</c:v>
                </c:pt>
                <c:pt idx="193">
                  <c:v>1003.5882352941177</c:v>
                </c:pt>
                <c:pt idx="194">
                  <c:v>1003.5882352941177</c:v>
                </c:pt>
                <c:pt idx="195">
                  <c:v>1003.5882352941177</c:v>
                </c:pt>
                <c:pt idx="196">
                  <c:v>1003.5882352941177</c:v>
                </c:pt>
                <c:pt idx="197">
                  <c:v>1003.5882352941177</c:v>
                </c:pt>
                <c:pt idx="198">
                  <c:v>1003.5882352941177</c:v>
                </c:pt>
                <c:pt idx="199">
                  <c:v>1003.5882352941177</c:v>
                </c:pt>
                <c:pt idx="200">
                  <c:v>1003.5882352941177</c:v>
                </c:pt>
                <c:pt idx="201">
                  <c:v>1003.5882352941177</c:v>
                </c:pt>
                <c:pt idx="202">
                  <c:v>232.58823529411765</c:v>
                </c:pt>
                <c:pt idx="203">
                  <c:v>232.58823529411765</c:v>
                </c:pt>
                <c:pt idx="204">
                  <c:v>0</c:v>
                </c:pt>
                <c:pt idx="205">
                  <c:v>30.476190476190474</c:v>
                </c:pt>
                <c:pt idx="206">
                  <c:v>1071.3095238095236</c:v>
                </c:pt>
                <c:pt idx="207">
                  <c:v>1071.3095238095236</c:v>
                </c:pt>
                <c:pt idx="208">
                  <c:v>1071.3095238095236</c:v>
                </c:pt>
                <c:pt idx="209">
                  <c:v>1071.3095238095236</c:v>
                </c:pt>
                <c:pt idx="210">
                  <c:v>1071.3095238095236</c:v>
                </c:pt>
                <c:pt idx="211">
                  <c:v>1071.3095238095236</c:v>
                </c:pt>
                <c:pt idx="212">
                  <c:v>1071.3095238095236</c:v>
                </c:pt>
                <c:pt idx="213">
                  <c:v>1071.3095238095236</c:v>
                </c:pt>
                <c:pt idx="214">
                  <c:v>1071.3095238095236</c:v>
                </c:pt>
                <c:pt idx="215">
                  <c:v>1071.3095238095236</c:v>
                </c:pt>
                <c:pt idx="216">
                  <c:v>1071.3095238095236</c:v>
                </c:pt>
                <c:pt idx="217">
                  <c:v>1071.3095238095236</c:v>
                </c:pt>
                <c:pt idx="218">
                  <c:v>30.476190476190474</c:v>
                </c:pt>
                <c:pt idx="219">
                  <c:v>30.476190476190474</c:v>
                </c:pt>
                <c:pt idx="220">
                  <c:v>30.476190476190474</c:v>
                </c:pt>
                <c:pt idx="221">
                  <c:v>79.476190476190482</c:v>
                </c:pt>
                <c:pt idx="222">
                  <c:v>79.476190476190482</c:v>
                </c:pt>
                <c:pt idx="223">
                  <c:v>152.97619047619048</c:v>
                </c:pt>
                <c:pt idx="224">
                  <c:v>152.97619047619048</c:v>
                </c:pt>
                <c:pt idx="225">
                  <c:v>30.476190476190474</c:v>
                </c:pt>
                <c:pt idx="226">
                  <c:v>0</c:v>
                </c:pt>
                <c:pt idx="227">
                  <c:v>0</c:v>
                </c:pt>
                <c:pt idx="228">
                  <c:v>0</c:v>
                </c:pt>
                <c:pt idx="229">
                  <c:v>0</c:v>
                </c:pt>
                <c:pt idx="230">
                  <c:v>0</c:v>
                </c:pt>
                <c:pt idx="231">
                  <c:v>48</c:v>
                </c:pt>
                <c:pt idx="232">
                  <c:v>48</c:v>
                </c:pt>
                <c:pt idx="233">
                  <c:v>48</c:v>
                </c:pt>
                <c:pt idx="234">
                  <c:v>0</c:v>
                </c:pt>
                <c:pt idx="235">
                  <c:v>0</c:v>
                </c:pt>
                <c:pt idx="236">
                  <c:v>0</c:v>
                </c:pt>
                <c:pt idx="237">
                  <c:v>0</c:v>
                </c:pt>
                <c:pt idx="238">
                  <c:v>167.2</c:v>
                </c:pt>
                <c:pt idx="239">
                  <c:v>167.2</c:v>
                </c:pt>
                <c:pt idx="240">
                  <c:v>167.2</c:v>
                </c:pt>
                <c:pt idx="241">
                  <c:v>286.86666666666667</c:v>
                </c:pt>
                <c:pt idx="242">
                  <c:v>286.86666666666667</c:v>
                </c:pt>
                <c:pt idx="243">
                  <c:v>119.66666666666667</c:v>
                </c:pt>
                <c:pt idx="244">
                  <c:v>375.44444444444446</c:v>
                </c:pt>
                <c:pt idx="245">
                  <c:v>375.44444444444446</c:v>
                </c:pt>
                <c:pt idx="246">
                  <c:v>422.44444444444446</c:v>
                </c:pt>
                <c:pt idx="247">
                  <c:v>422.44444444444446</c:v>
                </c:pt>
                <c:pt idx="248">
                  <c:v>375.44444444444446</c:v>
                </c:pt>
                <c:pt idx="249">
                  <c:v>375.44444444444446</c:v>
                </c:pt>
                <c:pt idx="250">
                  <c:v>375.44444444444446</c:v>
                </c:pt>
                <c:pt idx="251">
                  <c:v>375.44444444444446</c:v>
                </c:pt>
                <c:pt idx="252">
                  <c:v>375.44444444444446</c:v>
                </c:pt>
                <c:pt idx="253">
                  <c:v>0</c:v>
                </c:pt>
                <c:pt idx="254">
                  <c:v>0</c:v>
                </c:pt>
                <c:pt idx="255">
                  <c:v>0</c:v>
                </c:pt>
                <c:pt idx="256">
                  <c:v>0</c:v>
                </c:pt>
                <c:pt idx="257">
                  <c:v>0</c:v>
                </c:pt>
                <c:pt idx="258">
                  <c:v>0</c:v>
                </c:pt>
                <c:pt idx="259">
                  <c:v>0</c:v>
                </c:pt>
                <c:pt idx="260">
                  <c:v>1139.75</c:v>
                </c:pt>
                <c:pt idx="261">
                  <c:v>1139.75</c:v>
                </c:pt>
                <c:pt idx="262">
                  <c:v>1139.75</c:v>
                </c:pt>
                <c:pt idx="263">
                  <c:v>1139.75</c:v>
                </c:pt>
                <c:pt idx="264">
                  <c:v>1139.75</c:v>
                </c:pt>
                <c:pt idx="265">
                  <c:v>1139.75</c:v>
                </c:pt>
                <c:pt idx="266">
                  <c:v>1139.75</c:v>
                </c:pt>
                <c:pt idx="267">
                  <c:v>1139.75</c:v>
                </c:pt>
                <c:pt idx="268">
                  <c:v>0</c:v>
                </c:pt>
                <c:pt idx="269">
                  <c:v>0</c:v>
                </c:pt>
                <c:pt idx="270">
                  <c:v>0</c:v>
                </c:pt>
                <c:pt idx="271">
                  <c:v>0</c:v>
                </c:pt>
                <c:pt idx="272">
                  <c:v>0</c:v>
                </c:pt>
                <c:pt idx="273">
                  <c:v>58.416666666666671</c:v>
                </c:pt>
                <c:pt idx="274">
                  <c:v>58.416666666666671</c:v>
                </c:pt>
                <c:pt idx="275">
                  <c:v>58.416666666666671</c:v>
                </c:pt>
                <c:pt idx="276">
                  <c:v>58.416666666666671</c:v>
                </c:pt>
                <c:pt idx="277">
                  <c:v>21.166666666666668</c:v>
                </c:pt>
                <c:pt idx="278">
                  <c:v>21.166666666666668</c:v>
                </c:pt>
                <c:pt idx="279">
                  <c:v>0</c:v>
                </c:pt>
                <c:pt idx="280">
                  <c:v>0</c:v>
                </c:pt>
                <c:pt idx="281">
                  <c:v>0</c:v>
                </c:pt>
                <c:pt idx="282">
                  <c:v>0</c:v>
                </c:pt>
                <c:pt idx="283">
                  <c:v>53.666666666666664</c:v>
                </c:pt>
                <c:pt idx="284">
                  <c:v>50.666666666666664</c:v>
                </c:pt>
                <c:pt idx="285">
                  <c:v>50.666666666666664</c:v>
                </c:pt>
                <c:pt idx="286">
                  <c:v>50.666666666666664</c:v>
                </c:pt>
                <c:pt idx="287">
                  <c:v>50.666666666666664</c:v>
                </c:pt>
                <c:pt idx="288">
                  <c:v>50.666666666666664</c:v>
                </c:pt>
                <c:pt idx="289">
                  <c:v>0</c:v>
                </c:pt>
                <c:pt idx="290">
                  <c:v>0</c:v>
                </c:pt>
                <c:pt idx="291">
                  <c:v>0</c:v>
                </c:pt>
                <c:pt idx="292">
                  <c:v>337</c:v>
                </c:pt>
                <c:pt idx="293">
                  <c:v>337</c:v>
                </c:pt>
                <c:pt idx="294">
                  <c:v>337</c:v>
                </c:pt>
                <c:pt idx="295">
                  <c:v>337</c:v>
                </c:pt>
                <c:pt idx="296">
                  <c:v>337</c:v>
                </c:pt>
                <c:pt idx="297">
                  <c:v>581.6</c:v>
                </c:pt>
                <c:pt idx="298">
                  <c:v>581.6</c:v>
                </c:pt>
                <c:pt idx="299">
                  <c:v>581.6</c:v>
                </c:pt>
                <c:pt idx="300">
                  <c:v>581.6</c:v>
                </c:pt>
                <c:pt idx="301">
                  <c:v>581.6</c:v>
                </c:pt>
                <c:pt idx="302">
                  <c:v>581.6</c:v>
                </c:pt>
                <c:pt idx="303">
                  <c:v>581.6</c:v>
                </c:pt>
                <c:pt idx="304">
                  <c:v>581.6</c:v>
                </c:pt>
                <c:pt idx="305">
                  <c:v>581.6</c:v>
                </c:pt>
                <c:pt idx="306">
                  <c:v>581.6</c:v>
                </c:pt>
                <c:pt idx="307">
                  <c:v>0</c:v>
                </c:pt>
                <c:pt idx="308">
                  <c:v>1342.6666666666667</c:v>
                </c:pt>
                <c:pt idx="309">
                  <c:v>1342.6666666666667</c:v>
                </c:pt>
                <c:pt idx="310">
                  <c:v>1342.6666666666667</c:v>
                </c:pt>
                <c:pt idx="311">
                  <c:v>1423.8533333333335</c:v>
                </c:pt>
                <c:pt idx="312">
                  <c:v>1423.8533333333335</c:v>
                </c:pt>
                <c:pt idx="313">
                  <c:v>1457.8533333333335</c:v>
                </c:pt>
                <c:pt idx="314">
                  <c:v>1407.3333333333335</c:v>
                </c:pt>
                <c:pt idx="315">
                  <c:v>1407.3333333333335</c:v>
                </c:pt>
                <c:pt idx="316">
                  <c:v>1407.3333333333335</c:v>
                </c:pt>
                <c:pt idx="317">
                  <c:v>1342.6666666666667</c:v>
                </c:pt>
                <c:pt idx="318">
                  <c:v>1342.6666666666667</c:v>
                </c:pt>
                <c:pt idx="319">
                  <c:v>1342.6666666666667</c:v>
                </c:pt>
                <c:pt idx="320">
                  <c:v>17</c:v>
                </c:pt>
                <c:pt idx="321">
                  <c:v>0</c:v>
                </c:pt>
                <c:pt idx="322">
                  <c:v>0</c:v>
                </c:pt>
                <c:pt idx="323">
                  <c:v>0</c:v>
                </c:pt>
                <c:pt idx="324">
                  <c:v>0</c:v>
                </c:pt>
                <c:pt idx="325">
                  <c:v>0</c:v>
                </c:pt>
                <c:pt idx="326">
                  <c:v>0</c:v>
                </c:pt>
                <c:pt idx="327">
                  <c:v>0</c:v>
                </c:pt>
                <c:pt idx="328">
                  <c:v>3</c:v>
                </c:pt>
                <c:pt idx="329">
                  <c:v>0</c:v>
                </c:pt>
                <c:pt idx="330">
                  <c:v>0</c:v>
                </c:pt>
                <c:pt idx="331">
                  <c:v>0</c:v>
                </c:pt>
                <c:pt idx="332">
                  <c:v>2</c:v>
                </c:pt>
                <c:pt idx="333">
                  <c:v>296.42857142857144</c:v>
                </c:pt>
                <c:pt idx="334">
                  <c:v>120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45</c:v>
                </c:pt>
                <c:pt idx="354">
                  <c:v>20</c:v>
                </c:pt>
                <c:pt idx="355">
                  <c:v>0</c:v>
                </c:pt>
                <c:pt idx="356">
                  <c:v>0</c:v>
                </c:pt>
                <c:pt idx="357">
                  <c:v>0</c:v>
                </c:pt>
                <c:pt idx="358">
                  <c:v>581</c:v>
                </c:pt>
                <c:pt idx="359">
                  <c:v>581</c:v>
                </c:pt>
                <c:pt idx="360">
                  <c:v>581</c:v>
                </c:pt>
                <c:pt idx="361">
                  <c:v>4</c:v>
                </c:pt>
                <c:pt idx="362">
                  <c:v>0</c:v>
                </c:pt>
                <c:pt idx="363">
                  <c:v>0</c:v>
                </c:pt>
                <c:pt idx="364">
                  <c:v>159</c:v>
                </c:pt>
                <c:pt idx="365">
                  <c:v>0</c:v>
                </c:pt>
                <c:pt idx="366">
                  <c:v>0</c:v>
                </c:pt>
                <c:pt idx="367">
                  <c:v>12.8</c:v>
                </c:pt>
                <c:pt idx="368">
                  <c:v>12.8</c:v>
                </c:pt>
                <c:pt idx="369">
                  <c:v>24.8</c:v>
                </c:pt>
                <c:pt idx="370">
                  <c:v>12.8</c:v>
                </c:pt>
                <c:pt idx="371">
                  <c:v>282.8</c:v>
                </c:pt>
                <c:pt idx="372">
                  <c:v>0</c:v>
                </c:pt>
                <c:pt idx="373">
                  <c:v>0</c:v>
                </c:pt>
                <c:pt idx="374">
                  <c:v>0</c:v>
                </c:pt>
                <c:pt idx="375">
                  <c:v>707.5</c:v>
                </c:pt>
                <c:pt idx="376">
                  <c:v>707.5</c:v>
                </c:pt>
                <c:pt idx="377">
                  <c:v>0</c:v>
                </c:pt>
                <c:pt idx="378">
                  <c:v>0</c:v>
                </c:pt>
                <c:pt idx="379">
                  <c:v>0</c:v>
                </c:pt>
                <c:pt idx="380">
                  <c:v>0</c:v>
                </c:pt>
                <c:pt idx="381">
                  <c:v>0</c:v>
                </c:pt>
                <c:pt idx="382">
                  <c:v>467.5</c:v>
                </c:pt>
                <c:pt idx="383">
                  <c:v>467.5</c:v>
                </c:pt>
                <c:pt idx="384">
                  <c:v>0</c:v>
                </c:pt>
                <c:pt idx="385">
                  <c:v>0</c:v>
                </c:pt>
                <c:pt idx="386">
                  <c:v>0</c:v>
                </c:pt>
                <c:pt idx="387">
                  <c:v>0</c:v>
                </c:pt>
                <c:pt idx="388">
                  <c:v>0</c:v>
                </c:pt>
                <c:pt idx="389">
                  <c:v>16</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169.5</c:v>
                </c:pt>
                <c:pt idx="410">
                  <c:v>169.5</c:v>
                </c:pt>
                <c:pt idx="411">
                  <c:v>0</c:v>
                </c:pt>
                <c:pt idx="412">
                  <c:v>0</c:v>
                </c:pt>
                <c:pt idx="413">
                  <c:v>0</c:v>
                </c:pt>
                <c:pt idx="414">
                  <c:v>0</c:v>
                </c:pt>
                <c:pt idx="415">
                  <c:v>0</c:v>
                </c:pt>
                <c:pt idx="416">
                  <c:v>45</c:v>
                </c:pt>
                <c:pt idx="417">
                  <c:v>0</c:v>
                </c:pt>
                <c:pt idx="418">
                  <c:v>0</c:v>
                </c:pt>
                <c:pt idx="419">
                  <c:v>11523.2</c:v>
                </c:pt>
                <c:pt idx="420">
                  <c:v>11523.2</c:v>
                </c:pt>
                <c:pt idx="421">
                  <c:v>11523.2</c:v>
                </c:pt>
                <c:pt idx="422">
                  <c:v>11523.2</c:v>
                </c:pt>
                <c:pt idx="423">
                  <c:v>11535.494613333332</c:v>
                </c:pt>
                <c:pt idx="424">
                  <c:v>12.333333333333334</c:v>
                </c:pt>
                <c:pt idx="425">
                  <c:v>12.333333333333334</c:v>
                </c:pt>
                <c:pt idx="426">
                  <c:v>0</c:v>
                </c:pt>
                <c:pt idx="427">
                  <c:v>0</c:v>
                </c:pt>
                <c:pt idx="428">
                  <c:v>0</c:v>
                </c:pt>
                <c:pt idx="429">
                  <c:v>0</c:v>
                </c:pt>
                <c:pt idx="430">
                  <c:v>0</c:v>
                </c:pt>
                <c:pt idx="431">
                  <c:v>0</c:v>
                </c:pt>
                <c:pt idx="432">
                  <c:v>0</c:v>
                </c:pt>
                <c:pt idx="433">
                  <c:v>0</c:v>
                </c:pt>
                <c:pt idx="434">
                  <c:v>0</c:v>
                </c:pt>
                <c:pt idx="435">
                  <c:v>0</c:v>
                </c:pt>
                <c:pt idx="436">
                  <c:v>36.5</c:v>
                </c:pt>
                <c:pt idx="437">
                  <c:v>36.5</c:v>
                </c:pt>
                <c:pt idx="438">
                  <c:v>0</c:v>
                </c:pt>
                <c:pt idx="439">
                  <c:v>0</c:v>
                </c:pt>
                <c:pt idx="440">
                  <c:v>29</c:v>
                </c:pt>
                <c:pt idx="441">
                  <c:v>0</c:v>
                </c:pt>
                <c:pt idx="442">
                  <c:v>412.0454545454545</c:v>
                </c:pt>
                <c:pt idx="443">
                  <c:v>412.0454545454545</c:v>
                </c:pt>
                <c:pt idx="444">
                  <c:v>13792.75974025974</c:v>
                </c:pt>
                <c:pt idx="445">
                  <c:v>13792.75974025974</c:v>
                </c:pt>
                <c:pt idx="446">
                  <c:v>13380.714285714286</c:v>
                </c:pt>
                <c:pt idx="447">
                  <c:v>13380.714285714286</c:v>
                </c:pt>
                <c:pt idx="448">
                  <c:v>13380.714285714286</c:v>
                </c:pt>
                <c:pt idx="449">
                  <c:v>13380.714285714286</c:v>
                </c:pt>
                <c:pt idx="450">
                  <c:v>13380.714285714286</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1-E3BA-48E5-A0B2-7B7CABE5A9F1}"/>
            </c:ext>
          </c:extLst>
        </c:ser>
        <c:dLbls>
          <c:showLegendKey val="0"/>
          <c:showVal val="0"/>
          <c:showCatName val="0"/>
          <c:showSerName val="0"/>
          <c:showPercent val="0"/>
          <c:showBubbleSize val="0"/>
        </c:dLbls>
        <c:gapWidth val="150"/>
        <c:overlap val="100"/>
        <c:axId val="629952720"/>
        <c:axId val="629953048"/>
      </c:barChart>
      <c:lineChart>
        <c:grouping val="standard"/>
        <c:varyColors val="0"/>
        <c:ser>
          <c:idx val="2"/>
          <c:order val="2"/>
          <c:tx>
            <c:strRef>
              <c:f>'IX. War frequency, 1495-2018'!$E$2</c:f>
              <c:strCache>
                <c:ptCount val="1"/>
                <c:pt idx="0">
                  <c:v>Global nominal rate, % (RHS)</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0"/>
          </c:trendline>
          <c:cat>
            <c:numRef>
              <c:f>'IX. War frequency, 1495-2018'!$A$4:$A$527</c:f>
              <c:numCache>
                <c:formatCode>General</c:formatCode>
                <c:ptCount val="524"/>
                <c:pt idx="0">
                  <c:v>1495</c:v>
                </c:pt>
                <c:pt idx="1">
                  <c:v>1496</c:v>
                </c:pt>
                <c:pt idx="2">
                  <c:v>1497</c:v>
                </c:pt>
                <c:pt idx="3">
                  <c:v>1498</c:v>
                </c:pt>
                <c:pt idx="4">
                  <c:v>1499</c:v>
                </c:pt>
                <c:pt idx="5">
                  <c:v>1500</c:v>
                </c:pt>
                <c:pt idx="6">
                  <c:v>1501</c:v>
                </c:pt>
                <c:pt idx="7">
                  <c:v>1502</c:v>
                </c:pt>
                <c:pt idx="8">
                  <c:v>1503</c:v>
                </c:pt>
                <c:pt idx="9">
                  <c:v>1504</c:v>
                </c:pt>
                <c:pt idx="10">
                  <c:v>1505</c:v>
                </c:pt>
                <c:pt idx="11">
                  <c:v>1506</c:v>
                </c:pt>
                <c:pt idx="12">
                  <c:v>1507</c:v>
                </c:pt>
                <c:pt idx="13">
                  <c:v>1508</c:v>
                </c:pt>
                <c:pt idx="14">
                  <c:v>1509</c:v>
                </c:pt>
                <c:pt idx="15">
                  <c:v>1510</c:v>
                </c:pt>
                <c:pt idx="16">
                  <c:v>1511</c:v>
                </c:pt>
                <c:pt idx="17">
                  <c:v>1512</c:v>
                </c:pt>
                <c:pt idx="18">
                  <c:v>1513</c:v>
                </c:pt>
                <c:pt idx="19">
                  <c:v>1514</c:v>
                </c:pt>
                <c:pt idx="20">
                  <c:v>1515</c:v>
                </c:pt>
                <c:pt idx="21">
                  <c:v>1516</c:v>
                </c:pt>
                <c:pt idx="22">
                  <c:v>1517</c:v>
                </c:pt>
                <c:pt idx="23">
                  <c:v>1518</c:v>
                </c:pt>
                <c:pt idx="24">
                  <c:v>1519</c:v>
                </c:pt>
                <c:pt idx="25">
                  <c:v>1520</c:v>
                </c:pt>
                <c:pt idx="26">
                  <c:v>1521</c:v>
                </c:pt>
                <c:pt idx="27">
                  <c:v>1522</c:v>
                </c:pt>
                <c:pt idx="28">
                  <c:v>1523</c:v>
                </c:pt>
                <c:pt idx="29">
                  <c:v>1524</c:v>
                </c:pt>
                <c:pt idx="30">
                  <c:v>1525</c:v>
                </c:pt>
                <c:pt idx="31">
                  <c:v>1526</c:v>
                </c:pt>
                <c:pt idx="32">
                  <c:v>1527</c:v>
                </c:pt>
                <c:pt idx="33">
                  <c:v>1528</c:v>
                </c:pt>
                <c:pt idx="34">
                  <c:v>1529</c:v>
                </c:pt>
                <c:pt idx="35">
                  <c:v>1530</c:v>
                </c:pt>
                <c:pt idx="36">
                  <c:v>1531</c:v>
                </c:pt>
                <c:pt idx="37">
                  <c:v>1532</c:v>
                </c:pt>
                <c:pt idx="38">
                  <c:v>1533</c:v>
                </c:pt>
                <c:pt idx="39">
                  <c:v>1534</c:v>
                </c:pt>
                <c:pt idx="40">
                  <c:v>1535</c:v>
                </c:pt>
                <c:pt idx="41">
                  <c:v>1536</c:v>
                </c:pt>
                <c:pt idx="42">
                  <c:v>1537</c:v>
                </c:pt>
                <c:pt idx="43">
                  <c:v>1538</c:v>
                </c:pt>
                <c:pt idx="44">
                  <c:v>1539</c:v>
                </c:pt>
                <c:pt idx="45">
                  <c:v>1540</c:v>
                </c:pt>
                <c:pt idx="46">
                  <c:v>1541</c:v>
                </c:pt>
                <c:pt idx="47">
                  <c:v>1542</c:v>
                </c:pt>
                <c:pt idx="48">
                  <c:v>1543</c:v>
                </c:pt>
                <c:pt idx="49">
                  <c:v>1544</c:v>
                </c:pt>
                <c:pt idx="50">
                  <c:v>1545</c:v>
                </c:pt>
                <c:pt idx="51">
                  <c:v>1546</c:v>
                </c:pt>
                <c:pt idx="52">
                  <c:v>1547</c:v>
                </c:pt>
                <c:pt idx="53">
                  <c:v>1548</c:v>
                </c:pt>
                <c:pt idx="54">
                  <c:v>1549</c:v>
                </c:pt>
                <c:pt idx="55">
                  <c:v>1550</c:v>
                </c:pt>
                <c:pt idx="56">
                  <c:v>1551</c:v>
                </c:pt>
                <c:pt idx="57">
                  <c:v>1552</c:v>
                </c:pt>
                <c:pt idx="58">
                  <c:v>1553</c:v>
                </c:pt>
                <c:pt idx="59">
                  <c:v>1554</c:v>
                </c:pt>
                <c:pt idx="60">
                  <c:v>1555</c:v>
                </c:pt>
                <c:pt idx="61">
                  <c:v>1556</c:v>
                </c:pt>
                <c:pt idx="62">
                  <c:v>1557</c:v>
                </c:pt>
                <c:pt idx="63">
                  <c:v>1558</c:v>
                </c:pt>
                <c:pt idx="64">
                  <c:v>1559</c:v>
                </c:pt>
                <c:pt idx="65">
                  <c:v>1560</c:v>
                </c:pt>
                <c:pt idx="66">
                  <c:v>1561</c:v>
                </c:pt>
                <c:pt idx="67">
                  <c:v>1562</c:v>
                </c:pt>
                <c:pt idx="68">
                  <c:v>1563</c:v>
                </c:pt>
                <c:pt idx="69">
                  <c:v>1564</c:v>
                </c:pt>
                <c:pt idx="70">
                  <c:v>1565</c:v>
                </c:pt>
                <c:pt idx="71">
                  <c:v>1566</c:v>
                </c:pt>
                <c:pt idx="72">
                  <c:v>1567</c:v>
                </c:pt>
                <c:pt idx="73">
                  <c:v>1568</c:v>
                </c:pt>
                <c:pt idx="74">
                  <c:v>1569</c:v>
                </c:pt>
                <c:pt idx="75">
                  <c:v>1570</c:v>
                </c:pt>
                <c:pt idx="76">
                  <c:v>1571</c:v>
                </c:pt>
                <c:pt idx="77">
                  <c:v>1572</c:v>
                </c:pt>
                <c:pt idx="78">
                  <c:v>1573</c:v>
                </c:pt>
                <c:pt idx="79">
                  <c:v>1574</c:v>
                </c:pt>
                <c:pt idx="80">
                  <c:v>1575</c:v>
                </c:pt>
                <c:pt idx="81">
                  <c:v>1576</c:v>
                </c:pt>
                <c:pt idx="82">
                  <c:v>1577</c:v>
                </c:pt>
                <c:pt idx="83">
                  <c:v>1578</c:v>
                </c:pt>
                <c:pt idx="84">
                  <c:v>1579</c:v>
                </c:pt>
                <c:pt idx="85">
                  <c:v>1580</c:v>
                </c:pt>
                <c:pt idx="86">
                  <c:v>1581</c:v>
                </c:pt>
                <c:pt idx="87">
                  <c:v>1582</c:v>
                </c:pt>
                <c:pt idx="88">
                  <c:v>1583</c:v>
                </c:pt>
                <c:pt idx="89">
                  <c:v>1584</c:v>
                </c:pt>
                <c:pt idx="90">
                  <c:v>1585</c:v>
                </c:pt>
                <c:pt idx="91">
                  <c:v>1586</c:v>
                </c:pt>
                <c:pt idx="92">
                  <c:v>1587</c:v>
                </c:pt>
                <c:pt idx="93">
                  <c:v>1588</c:v>
                </c:pt>
                <c:pt idx="94">
                  <c:v>1589</c:v>
                </c:pt>
                <c:pt idx="95">
                  <c:v>1590</c:v>
                </c:pt>
                <c:pt idx="96">
                  <c:v>1591</c:v>
                </c:pt>
                <c:pt idx="97">
                  <c:v>1592</c:v>
                </c:pt>
                <c:pt idx="98">
                  <c:v>1593</c:v>
                </c:pt>
                <c:pt idx="99">
                  <c:v>1594</c:v>
                </c:pt>
                <c:pt idx="100">
                  <c:v>1595</c:v>
                </c:pt>
                <c:pt idx="101">
                  <c:v>1596</c:v>
                </c:pt>
                <c:pt idx="102">
                  <c:v>1597</c:v>
                </c:pt>
                <c:pt idx="103">
                  <c:v>1598</c:v>
                </c:pt>
                <c:pt idx="104">
                  <c:v>1599</c:v>
                </c:pt>
                <c:pt idx="105">
                  <c:v>1600</c:v>
                </c:pt>
                <c:pt idx="106">
                  <c:v>1601</c:v>
                </c:pt>
                <c:pt idx="107">
                  <c:v>1602</c:v>
                </c:pt>
                <c:pt idx="108">
                  <c:v>1603</c:v>
                </c:pt>
                <c:pt idx="109">
                  <c:v>1604</c:v>
                </c:pt>
                <c:pt idx="110">
                  <c:v>1605</c:v>
                </c:pt>
                <c:pt idx="111">
                  <c:v>1606</c:v>
                </c:pt>
                <c:pt idx="112">
                  <c:v>1607</c:v>
                </c:pt>
                <c:pt idx="113">
                  <c:v>1608</c:v>
                </c:pt>
                <c:pt idx="114">
                  <c:v>1609</c:v>
                </c:pt>
                <c:pt idx="115">
                  <c:v>1610</c:v>
                </c:pt>
                <c:pt idx="116">
                  <c:v>1611</c:v>
                </c:pt>
                <c:pt idx="117">
                  <c:v>1612</c:v>
                </c:pt>
                <c:pt idx="118">
                  <c:v>1613</c:v>
                </c:pt>
                <c:pt idx="119">
                  <c:v>1614</c:v>
                </c:pt>
                <c:pt idx="120">
                  <c:v>1615</c:v>
                </c:pt>
                <c:pt idx="121">
                  <c:v>1616</c:v>
                </c:pt>
                <c:pt idx="122">
                  <c:v>1617</c:v>
                </c:pt>
                <c:pt idx="123">
                  <c:v>1618</c:v>
                </c:pt>
                <c:pt idx="124">
                  <c:v>1619</c:v>
                </c:pt>
                <c:pt idx="125">
                  <c:v>1620</c:v>
                </c:pt>
                <c:pt idx="126">
                  <c:v>1621</c:v>
                </c:pt>
                <c:pt idx="127">
                  <c:v>1622</c:v>
                </c:pt>
                <c:pt idx="128">
                  <c:v>1623</c:v>
                </c:pt>
                <c:pt idx="129">
                  <c:v>1624</c:v>
                </c:pt>
                <c:pt idx="130">
                  <c:v>1625</c:v>
                </c:pt>
                <c:pt idx="131">
                  <c:v>1626</c:v>
                </c:pt>
                <c:pt idx="132">
                  <c:v>1627</c:v>
                </c:pt>
                <c:pt idx="133">
                  <c:v>1628</c:v>
                </c:pt>
                <c:pt idx="134">
                  <c:v>1629</c:v>
                </c:pt>
                <c:pt idx="135">
                  <c:v>1630</c:v>
                </c:pt>
                <c:pt idx="136">
                  <c:v>1631</c:v>
                </c:pt>
                <c:pt idx="137">
                  <c:v>1632</c:v>
                </c:pt>
                <c:pt idx="138">
                  <c:v>1633</c:v>
                </c:pt>
                <c:pt idx="139">
                  <c:v>1634</c:v>
                </c:pt>
                <c:pt idx="140">
                  <c:v>1635</c:v>
                </c:pt>
                <c:pt idx="141">
                  <c:v>1636</c:v>
                </c:pt>
                <c:pt idx="142">
                  <c:v>1637</c:v>
                </c:pt>
                <c:pt idx="143">
                  <c:v>1638</c:v>
                </c:pt>
                <c:pt idx="144">
                  <c:v>1639</c:v>
                </c:pt>
                <c:pt idx="145">
                  <c:v>1640</c:v>
                </c:pt>
                <c:pt idx="146">
                  <c:v>1641</c:v>
                </c:pt>
                <c:pt idx="147">
                  <c:v>1642</c:v>
                </c:pt>
                <c:pt idx="148">
                  <c:v>1643</c:v>
                </c:pt>
                <c:pt idx="149">
                  <c:v>1644</c:v>
                </c:pt>
                <c:pt idx="150">
                  <c:v>1645</c:v>
                </c:pt>
                <c:pt idx="151">
                  <c:v>1646</c:v>
                </c:pt>
                <c:pt idx="152">
                  <c:v>1647</c:v>
                </c:pt>
                <c:pt idx="153">
                  <c:v>1648</c:v>
                </c:pt>
                <c:pt idx="154">
                  <c:v>1649</c:v>
                </c:pt>
                <c:pt idx="155">
                  <c:v>1650</c:v>
                </c:pt>
                <c:pt idx="156">
                  <c:v>1651</c:v>
                </c:pt>
                <c:pt idx="157">
                  <c:v>1652</c:v>
                </c:pt>
                <c:pt idx="158">
                  <c:v>1653</c:v>
                </c:pt>
                <c:pt idx="159">
                  <c:v>1654</c:v>
                </c:pt>
                <c:pt idx="160">
                  <c:v>1655</c:v>
                </c:pt>
                <c:pt idx="161">
                  <c:v>1656</c:v>
                </c:pt>
                <c:pt idx="162">
                  <c:v>1657</c:v>
                </c:pt>
                <c:pt idx="163">
                  <c:v>1658</c:v>
                </c:pt>
                <c:pt idx="164">
                  <c:v>1659</c:v>
                </c:pt>
                <c:pt idx="165">
                  <c:v>1660</c:v>
                </c:pt>
                <c:pt idx="166">
                  <c:v>1661</c:v>
                </c:pt>
                <c:pt idx="167">
                  <c:v>1662</c:v>
                </c:pt>
                <c:pt idx="168">
                  <c:v>1663</c:v>
                </c:pt>
                <c:pt idx="169">
                  <c:v>1664</c:v>
                </c:pt>
                <c:pt idx="170">
                  <c:v>1665</c:v>
                </c:pt>
                <c:pt idx="171">
                  <c:v>1666</c:v>
                </c:pt>
                <c:pt idx="172">
                  <c:v>1667</c:v>
                </c:pt>
                <c:pt idx="173">
                  <c:v>1668</c:v>
                </c:pt>
                <c:pt idx="174">
                  <c:v>1669</c:v>
                </c:pt>
                <c:pt idx="175">
                  <c:v>1670</c:v>
                </c:pt>
                <c:pt idx="176">
                  <c:v>1671</c:v>
                </c:pt>
                <c:pt idx="177">
                  <c:v>1672</c:v>
                </c:pt>
                <c:pt idx="178">
                  <c:v>1673</c:v>
                </c:pt>
                <c:pt idx="179">
                  <c:v>1674</c:v>
                </c:pt>
                <c:pt idx="180">
                  <c:v>1675</c:v>
                </c:pt>
                <c:pt idx="181">
                  <c:v>1676</c:v>
                </c:pt>
                <c:pt idx="182">
                  <c:v>1677</c:v>
                </c:pt>
                <c:pt idx="183">
                  <c:v>1678</c:v>
                </c:pt>
                <c:pt idx="184">
                  <c:v>1679</c:v>
                </c:pt>
                <c:pt idx="185">
                  <c:v>1680</c:v>
                </c:pt>
                <c:pt idx="186">
                  <c:v>1681</c:v>
                </c:pt>
                <c:pt idx="187">
                  <c:v>1682</c:v>
                </c:pt>
                <c:pt idx="188">
                  <c:v>1683</c:v>
                </c:pt>
                <c:pt idx="189">
                  <c:v>1684</c:v>
                </c:pt>
                <c:pt idx="190">
                  <c:v>1685</c:v>
                </c:pt>
                <c:pt idx="191">
                  <c:v>1686</c:v>
                </c:pt>
                <c:pt idx="192">
                  <c:v>1687</c:v>
                </c:pt>
                <c:pt idx="193">
                  <c:v>1688</c:v>
                </c:pt>
                <c:pt idx="194">
                  <c:v>1689</c:v>
                </c:pt>
                <c:pt idx="195">
                  <c:v>1690</c:v>
                </c:pt>
                <c:pt idx="196">
                  <c:v>1691</c:v>
                </c:pt>
                <c:pt idx="197">
                  <c:v>1692</c:v>
                </c:pt>
                <c:pt idx="198">
                  <c:v>1693</c:v>
                </c:pt>
                <c:pt idx="199">
                  <c:v>1694</c:v>
                </c:pt>
                <c:pt idx="200">
                  <c:v>1695</c:v>
                </c:pt>
                <c:pt idx="201">
                  <c:v>1696</c:v>
                </c:pt>
                <c:pt idx="202">
                  <c:v>1697</c:v>
                </c:pt>
                <c:pt idx="203">
                  <c:v>1698</c:v>
                </c:pt>
                <c:pt idx="204">
                  <c:v>1699</c:v>
                </c:pt>
                <c:pt idx="205">
                  <c:v>1700</c:v>
                </c:pt>
                <c:pt idx="206">
                  <c:v>1701</c:v>
                </c:pt>
                <c:pt idx="207">
                  <c:v>1702</c:v>
                </c:pt>
                <c:pt idx="208">
                  <c:v>1703</c:v>
                </c:pt>
                <c:pt idx="209">
                  <c:v>1704</c:v>
                </c:pt>
                <c:pt idx="210">
                  <c:v>1705</c:v>
                </c:pt>
                <c:pt idx="211">
                  <c:v>1706</c:v>
                </c:pt>
                <c:pt idx="212">
                  <c:v>1707</c:v>
                </c:pt>
                <c:pt idx="213">
                  <c:v>1708</c:v>
                </c:pt>
                <c:pt idx="214">
                  <c:v>1709</c:v>
                </c:pt>
                <c:pt idx="215">
                  <c:v>1710</c:v>
                </c:pt>
                <c:pt idx="216">
                  <c:v>1711</c:v>
                </c:pt>
                <c:pt idx="217">
                  <c:v>1712</c:v>
                </c:pt>
                <c:pt idx="218">
                  <c:v>1713</c:v>
                </c:pt>
                <c:pt idx="219">
                  <c:v>1714</c:v>
                </c:pt>
                <c:pt idx="220">
                  <c:v>1715</c:v>
                </c:pt>
                <c:pt idx="221">
                  <c:v>1716</c:v>
                </c:pt>
                <c:pt idx="222">
                  <c:v>1717</c:v>
                </c:pt>
                <c:pt idx="223">
                  <c:v>1718</c:v>
                </c:pt>
                <c:pt idx="224">
                  <c:v>1719</c:v>
                </c:pt>
                <c:pt idx="225">
                  <c:v>1720</c:v>
                </c:pt>
                <c:pt idx="226">
                  <c:v>1721</c:v>
                </c:pt>
                <c:pt idx="227">
                  <c:v>1722</c:v>
                </c:pt>
                <c:pt idx="228">
                  <c:v>1723</c:v>
                </c:pt>
                <c:pt idx="229">
                  <c:v>1724</c:v>
                </c:pt>
                <c:pt idx="230">
                  <c:v>1725</c:v>
                </c:pt>
                <c:pt idx="231">
                  <c:v>1726</c:v>
                </c:pt>
                <c:pt idx="232">
                  <c:v>1727</c:v>
                </c:pt>
                <c:pt idx="233">
                  <c:v>1728</c:v>
                </c:pt>
                <c:pt idx="234">
                  <c:v>1729</c:v>
                </c:pt>
                <c:pt idx="235">
                  <c:v>1730</c:v>
                </c:pt>
                <c:pt idx="236">
                  <c:v>1731</c:v>
                </c:pt>
                <c:pt idx="237">
                  <c:v>1732</c:v>
                </c:pt>
                <c:pt idx="238">
                  <c:v>1733</c:v>
                </c:pt>
                <c:pt idx="239">
                  <c:v>1734</c:v>
                </c:pt>
                <c:pt idx="240">
                  <c:v>1735</c:v>
                </c:pt>
                <c:pt idx="241">
                  <c:v>1736</c:v>
                </c:pt>
                <c:pt idx="242">
                  <c:v>1737</c:v>
                </c:pt>
                <c:pt idx="243">
                  <c:v>1738</c:v>
                </c:pt>
                <c:pt idx="244">
                  <c:v>1739</c:v>
                </c:pt>
                <c:pt idx="245">
                  <c:v>1740</c:v>
                </c:pt>
                <c:pt idx="246">
                  <c:v>1741</c:v>
                </c:pt>
                <c:pt idx="247">
                  <c:v>1742</c:v>
                </c:pt>
                <c:pt idx="248">
                  <c:v>1743</c:v>
                </c:pt>
                <c:pt idx="249">
                  <c:v>1744</c:v>
                </c:pt>
                <c:pt idx="250">
                  <c:v>1745</c:v>
                </c:pt>
                <c:pt idx="251">
                  <c:v>1746</c:v>
                </c:pt>
                <c:pt idx="252">
                  <c:v>1747</c:v>
                </c:pt>
                <c:pt idx="253">
                  <c:v>1748</c:v>
                </c:pt>
                <c:pt idx="254">
                  <c:v>1749</c:v>
                </c:pt>
                <c:pt idx="255">
                  <c:v>1750</c:v>
                </c:pt>
                <c:pt idx="256">
                  <c:v>1751</c:v>
                </c:pt>
                <c:pt idx="257">
                  <c:v>1752</c:v>
                </c:pt>
                <c:pt idx="258">
                  <c:v>1753</c:v>
                </c:pt>
                <c:pt idx="259">
                  <c:v>1754</c:v>
                </c:pt>
                <c:pt idx="260">
                  <c:v>1755</c:v>
                </c:pt>
                <c:pt idx="261">
                  <c:v>1756</c:v>
                </c:pt>
                <c:pt idx="262">
                  <c:v>1757</c:v>
                </c:pt>
                <c:pt idx="263">
                  <c:v>1758</c:v>
                </c:pt>
                <c:pt idx="264">
                  <c:v>1759</c:v>
                </c:pt>
                <c:pt idx="265">
                  <c:v>1760</c:v>
                </c:pt>
                <c:pt idx="266">
                  <c:v>1761</c:v>
                </c:pt>
                <c:pt idx="267">
                  <c:v>1762</c:v>
                </c:pt>
                <c:pt idx="268">
                  <c:v>1763</c:v>
                </c:pt>
                <c:pt idx="269">
                  <c:v>1764</c:v>
                </c:pt>
                <c:pt idx="270">
                  <c:v>1765</c:v>
                </c:pt>
                <c:pt idx="271">
                  <c:v>1766</c:v>
                </c:pt>
                <c:pt idx="272">
                  <c:v>1767</c:v>
                </c:pt>
                <c:pt idx="273">
                  <c:v>1768</c:v>
                </c:pt>
                <c:pt idx="274">
                  <c:v>1769</c:v>
                </c:pt>
                <c:pt idx="275">
                  <c:v>1770</c:v>
                </c:pt>
                <c:pt idx="276">
                  <c:v>1771</c:v>
                </c:pt>
                <c:pt idx="277">
                  <c:v>1772</c:v>
                </c:pt>
                <c:pt idx="278">
                  <c:v>1773</c:v>
                </c:pt>
                <c:pt idx="279">
                  <c:v>1774</c:v>
                </c:pt>
                <c:pt idx="280">
                  <c:v>1775</c:v>
                </c:pt>
                <c:pt idx="281">
                  <c:v>1776</c:v>
                </c:pt>
                <c:pt idx="282">
                  <c:v>1777</c:v>
                </c:pt>
                <c:pt idx="283">
                  <c:v>1778</c:v>
                </c:pt>
                <c:pt idx="284">
                  <c:v>1779</c:v>
                </c:pt>
                <c:pt idx="285">
                  <c:v>1780</c:v>
                </c:pt>
                <c:pt idx="286">
                  <c:v>1781</c:v>
                </c:pt>
                <c:pt idx="287">
                  <c:v>1782</c:v>
                </c:pt>
                <c:pt idx="288">
                  <c:v>1783</c:v>
                </c:pt>
                <c:pt idx="289">
                  <c:v>1784</c:v>
                </c:pt>
                <c:pt idx="290">
                  <c:v>1785</c:v>
                </c:pt>
                <c:pt idx="291">
                  <c:v>1786</c:v>
                </c:pt>
                <c:pt idx="292">
                  <c:v>1787</c:v>
                </c:pt>
                <c:pt idx="293">
                  <c:v>1788</c:v>
                </c:pt>
                <c:pt idx="294">
                  <c:v>1789</c:v>
                </c:pt>
                <c:pt idx="295">
                  <c:v>1790</c:v>
                </c:pt>
                <c:pt idx="296">
                  <c:v>1791</c:v>
                </c:pt>
                <c:pt idx="297">
                  <c:v>1792</c:v>
                </c:pt>
                <c:pt idx="298">
                  <c:v>1793</c:v>
                </c:pt>
                <c:pt idx="299">
                  <c:v>1794</c:v>
                </c:pt>
                <c:pt idx="300">
                  <c:v>1795</c:v>
                </c:pt>
                <c:pt idx="301">
                  <c:v>1796</c:v>
                </c:pt>
                <c:pt idx="302">
                  <c:v>1797</c:v>
                </c:pt>
                <c:pt idx="303">
                  <c:v>1798</c:v>
                </c:pt>
                <c:pt idx="304">
                  <c:v>1799</c:v>
                </c:pt>
                <c:pt idx="305">
                  <c:v>1800</c:v>
                </c:pt>
                <c:pt idx="306">
                  <c:v>1801</c:v>
                </c:pt>
                <c:pt idx="307">
                  <c:v>1802</c:v>
                </c:pt>
                <c:pt idx="308">
                  <c:v>1803</c:v>
                </c:pt>
                <c:pt idx="309">
                  <c:v>1804</c:v>
                </c:pt>
                <c:pt idx="310">
                  <c:v>1805</c:v>
                </c:pt>
                <c:pt idx="311">
                  <c:v>1806</c:v>
                </c:pt>
                <c:pt idx="312">
                  <c:v>1807</c:v>
                </c:pt>
                <c:pt idx="313">
                  <c:v>1808</c:v>
                </c:pt>
                <c:pt idx="314">
                  <c:v>1809</c:v>
                </c:pt>
                <c:pt idx="315">
                  <c:v>1810</c:v>
                </c:pt>
                <c:pt idx="316">
                  <c:v>1811</c:v>
                </c:pt>
                <c:pt idx="317">
                  <c:v>1812</c:v>
                </c:pt>
                <c:pt idx="318">
                  <c:v>1813</c:v>
                </c:pt>
                <c:pt idx="319">
                  <c:v>1814</c:v>
                </c:pt>
                <c:pt idx="320">
                  <c:v>1815</c:v>
                </c:pt>
                <c:pt idx="321">
                  <c:v>1816</c:v>
                </c:pt>
                <c:pt idx="322">
                  <c:v>1817</c:v>
                </c:pt>
                <c:pt idx="323">
                  <c:v>1818</c:v>
                </c:pt>
                <c:pt idx="324">
                  <c:v>1819</c:v>
                </c:pt>
                <c:pt idx="325">
                  <c:v>1820</c:v>
                </c:pt>
                <c:pt idx="326">
                  <c:v>1821</c:v>
                </c:pt>
                <c:pt idx="327">
                  <c:v>1822</c:v>
                </c:pt>
                <c:pt idx="328">
                  <c:v>1823</c:v>
                </c:pt>
                <c:pt idx="329">
                  <c:v>1824</c:v>
                </c:pt>
                <c:pt idx="330">
                  <c:v>1825</c:v>
                </c:pt>
                <c:pt idx="331">
                  <c:v>1826</c:v>
                </c:pt>
                <c:pt idx="332">
                  <c:v>1827</c:v>
                </c:pt>
                <c:pt idx="333">
                  <c:v>1828</c:v>
                </c:pt>
                <c:pt idx="334">
                  <c:v>1829</c:v>
                </c:pt>
                <c:pt idx="335">
                  <c:v>1830</c:v>
                </c:pt>
                <c:pt idx="336">
                  <c:v>1831</c:v>
                </c:pt>
                <c:pt idx="337">
                  <c:v>1832</c:v>
                </c:pt>
                <c:pt idx="338">
                  <c:v>1833</c:v>
                </c:pt>
                <c:pt idx="339">
                  <c:v>1834</c:v>
                </c:pt>
                <c:pt idx="340">
                  <c:v>1835</c:v>
                </c:pt>
                <c:pt idx="341">
                  <c:v>1836</c:v>
                </c:pt>
                <c:pt idx="342">
                  <c:v>1837</c:v>
                </c:pt>
                <c:pt idx="343">
                  <c:v>1838</c:v>
                </c:pt>
                <c:pt idx="344">
                  <c:v>1839</c:v>
                </c:pt>
                <c:pt idx="345">
                  <c:v>1840</c:v>
                </c:pt>
                <c:pt idx="346">
                  <c:v>1841</c:v>
                </c:pt>
                <c:pt idx="347">
                  <c:v>1842</c:v>
                </c:pt>
                <c:pt idx="348">
                  <c:v>1843</c:v>
                </c:pt>
                <c:pt idx="349">
                  <c:v>1844</c:v>
                </c:pt>
                <c:pt idx="350">
                  <c:v>1845</c:v>
                </c:pt>
                <c:pt idx="351">
                  <c:v>1846</c:v>
                </c:pt>
                <c:pt idx="352">
                  <c:v>1847</c:v>
                </c:pt>
                <c:pt idx="353">
                  <c:v>1848</c:v>
                </c:pt>
                <c:pt idx="354">
                  <c:v>1849</c:v>
                </c:pt>
                <c:pt idx="355">
                  <c:v>1850</c:v>
                </c:pt>
                <c:pt idx="356">
                  <c:v>1851</c:v>
                </c:pt>
                <c:pt idx="357">
                  <c:v>1852</c:v>
                </c:pt>
                <c:pt idx="358">
                  <c:v>1853</c:v>
                </c:pt>
                <c:pt idx="359">
                  <c:v>1854</c:v>
                </c:pt>
                <c:pt idx="360">
                  <c:v>1855</c:v>
                </c:pt>
                <c:pt idx="361">
                  <c:v>1856</c:v>
                </c:pt>
                <c:pt idx="362">
                  <c:v>1857</c:v>
                </c:pt>
                <c:pt idx="363">
                  <c:v>1858</c:v>
                </c:pt>
                <c:pt idx="364">
                  <c:v>1859</c:v>
                </c:pt>
                <c:pt idx="365">
                  <c:v>1860</c:v>
                </c:pt>
                <c:pt idx="366">
                  <c:v>1861</c:v>
                </c:pt>
                <c:pt idx="367">
                  <c:v>1862</c:v>
                </c:pt>
                <c:pt idx="368">
                  <c:v>1863</c:v>
                </c:pt>
                <c:pt idx="369">
                  <c:v>1864</c:v>
                </c:pt>
                <c:pt idx="370">
                  <c:v>1865</c:v>
                </c:pt>
                <c:pt idx="371">
                  <c:v>1866</c:v>
                </c:pt>
                <c:pt idx="372">
                  <c:v>1867</c:v>
                </c:pt>
                <c:pt idx="373">
                  <c:v>1868</c:v>
                </c:pt>
                <c:pt idx="374">
                  <c:v>1869</c:v>
                </c:pt>
                <c:pt idx="375">
                  <c:v>1870</c:v>
                </c:pt>
                <c:pt idx="376">
                  <c:v>1871</c:v>
                </c:pt>
                <c:pt idx="377">
                  <c:v>1872</c:v>
                </c:pt>
                <c:pt idx="378">
                  <c:v>1873</c:v>
                </c:pt>
                <c:pt idx="379">
                  <c:v>1874</c:v>
                </c:pt>
                <c:pt idx="380">
                  <c:v>1875</c:v>
                </c:pt>
                <c:pt idx="381">
                  <c:v>1876</c:v>
                </c:pt>
                <c:pt idx="382">
                  <c:v>1877</c:v>
                </c:pt>
                <c:pt idx="383">
                  <c:v>1878</c:v>
                </c:pt>
                <c:pt idx="384">
                  <c:v>1879</c:v>
                </c:pt>
                <c:pt idx="385">
                  <c:v>1880</c:v>
                </c:pt>
                <c:pt idx="386">
                  <c:v>1881</c:v>
                </c:pt>
                <c:pt idx="387">
                  <c:v>1882</c:v>
                </c:pt>
                <c:pt idx="388">
                  <c:v>1883</c:v>
                </c:pt>
                <c:pt idx="389">
                  <c:v>1884</c:v>
                </c:pt>
                <c:pt idx="390">
                  <c:v>1885</c:v>
                </c:pt>
                <c:pt idx="391">
                  <c:v>1886</c:v>
                </c:pt>
                <c:pt idx="392">
                  <c:v>1887</c:v>
                </c:pt>
                <c:pt idx="393">
                  <c:v>1888</c:v>
                </c:pt>
                <c:pt idx="394">
                  <c:v>1889</c:v>
                </c:pt>
                <c:pt idx="395">
                  <c:v>1890</c:v>
                </c:pt>
                <c:pt idx="396">
                  <c:v>1891</c:v>
                </c:pt>
                <c:pt idx="397">
                  <c:v>1892</c:v>
                </c:pt>
                <c:pt idx="398">
                  <c:v>1893</c:v>
                </c:pt>
                <c:pt idx="399">
                  <c:v>1894</c:v>
                </c:pt>
                <c:pt idx="400">
                  <c:v>1895</c:v>
                </c:pt>
                <c:pt idx="401">
                  <c:v>1896</c:v>
                </c:pt>
                <c:pt idx="402">
                  <c:v>1897</c:v>
                </c:pt>
                <c:pt idx="403">
                  <c:v>1898</c:v>
                </c:pt>
                <c:pt idx="404">
                  <c:v>1899</c:v>
                </c:pt>
                <c:pt idx="405">
                  <c:v>1900</c:v>
                </c:pt>
                <c:pt idx="406">
                  <c:v>1901</c:v>
                </c:pt>
                <c:pt idx="407">
                  <c:v>1902</c:v>
                </c:pt>
                <c:pt idx="408">
                  <c:v>1903</c:v>
                </c:pt>
                <c:pt idx="409">
                  <c:v>1904</c:v>
                </c:pt>
                <c:pt idx="410">
                  <c:v>1905</c:v>
                </c:pt>
                <c:pt idx="411">
                  <c:v>1906</c:v>
                </c:pt>
                <c:pt idx="412">
                  <c:v>1907</c:v>
                </c:pt>
                <c:pt idx="413">
                  <c:v>1908</c:v>
                </c:pt>
                <c:pt idx="414">
                  <c:v>1909</c:v>
                </c:pt>
                <c:pt idx="415">
                  <c:v>1910</c:v>
                </c:pt>
                <c:pt idx="416">
                  <c:v>1911</c:v>
                </c:pt>
                <c:pt idx="417">
                  <c:v>1912</c:v>
                </c:pt>
                <c:pt idx="418">
                  <c:v>1913</c:v>
                </c:pt>
                <c:pt idx="419">
                  <c:v>1914</c:v>
                </c:pt>
                <c:pt idx="420">
                  <c:v>1915</c:v>
                </c:pt>
                <c:pt idx="421">
                  <c:v>1916</c:v>
                </c:pt>
                <c:pt idx="422">
                  <c:v>1917</c:v>
                </c:pt>
                <c:pt idx="423">
                  <c:v>1918</c:v>
                </c:pt>
                <c:pt idx="424">
                  <c:v>1919</c:v>
                </c:pt>
                <c:pt idx="425">
                  <c:v>1920</c:v>
                </c:pt>
                <c:pt idx="426">
                  <c:v>1921</c:v>
                </c:pt>
                <c:pt idx="427">
                  <c:v>1922</c:v>
                </c:pt>
                <c:pt idx="428">
                  <c:v>1923</c:v>
                </c:pt>
                <c:pt idx="429">
                  <c:v>1924</c:v>
                </c:pt>
                <c:pt idx="430">
                  <c:v>1925</c:v>
                </c:pt>
                <c:pt idx="431">
                  <c:v>1926</c:v>
                </c:pt>
                <c:pt idx="432">
                  <c:v>1927</c:v>
                </c:pt>
                <c:pt idx="433">
                  <c:v>1928</c:v>
                </c:pt>
                <c:pt idx="434">
                  <c:v>1929</c:v>
                </c:pt>
                <c:pt idx="435">
                  <c:v>1930</c:v>
                </c:pt>
                <c:pt idx="436">
                  <c:v>1931</c:v>
                </c:pt>
                <c:pt idx="437">
                  <c:v>1932</c:v>
                </c:pt>
                <c:pt idx="438">
                  <c:v>1933</c:v>
                </c:pt>
                <c:pt idx="439">
                  <c:v>1934</c:v>
                </c:pt>
                <c:pt idx="440">
                  <c:v>1935</c:v>
                </c:pt>
                <c:pt idx="441">
                  <c:v>1936</c:v>
                </c:pt>
                <c:pt idx="442">
                  <c:v>1937</c:v>
                </c:pt>
                <c:pt idx="443">
                  <c:v>1938</c:v>
                </c:pt>
                <c:pt idx="444">
                  <c:v>1939</c:v>
                </c:pt>
                <c:pt idx="445">
                  <c:v>1940</c:v>
                </c:pt>
                <c:pt idx="446">
                  <c:v>1941</c:v>
                </c:pt>
                <c:pt idx="447">
                  <c:v>1942</c:v>
                </c:pt>
                <c:pt idx="448">
                  <c:v>1943</c:v>
                </c:pt>
                <c:pt idx="449">
                  <c:v>1944</c:v>
                </c:pt>
                <c:pt idx="450">
                  <c:v>1945</c:v>
                </c:pt>
                <c:pt idx="451">
                  <c:v>1946</c:v>
                </c:pt>
                <c:pt idx="452">
                  <c:v>1947</c:v>
                </c:pt>
                <c:pt idx="453">
                  <c:v>1948</c:v>
                </c:pt>
                <c:pt idx="454">
                  <c:v>1949</c:v>
                </c:pt>
                <c:pt idx="455">
                  <c:v>1950</c:v>
                </c:pt>
                <c:pt idx="456">
                  <c:v>1951</c:v>
                </c:pt>
                <c:pt idx="457">
                  <c:v>1952</c:v>
                </c:pt>
                <c:pt idx="458">
                  <c:v>1953</c:v>
                </c:pt>
                <c:pt idx="459">
                  <c:v>1954</c:v>
                </c:pt>
                <c:pt idx="460">
                  <c:v>1955</c:v>
                </c:pt>
                <c:pt idx="461">
                  <c:v>1956</c:v>
                </c:pt>
                <c:pt idx="462">
                  <c:v>1957</c:v>
                </c:pt>
                <c:pt idx="463">
                  <c:v>1958</c:v>
                </c:pt>
                <c:pt idx="464">
                  <c:v>1959</c:v>
                </c:pt>
                <c:pt idx="465">
                  <c:v>1960</c:v>
                </c:pt>
                <c:pt idx="466">
                  <c:v>1961</c:v>
                </c:pt>
                <c:pt idx="467">
                  <c:v>1962</c:v>
                </c:pt>
                <c:pt idx="468">
                  <c:v>1963</c:v>
                </c:pt>
                <c:pt idx="469">
                  <c:v>1964</c:v>
                </c:pt>
                <c:pt idx="470">
                  <c:v>1965</c:v>
                </c:pt>
                <c:pt idx="471">
                  <c:v>1966</c:v>
                </c:pt>
                <c:pt idx="472">
                  <c:v>1967</c:v>
                </c:pt>
                <c:pt idx="473">
                  <c:v>1968</c:v>
                </c:pt>
                <c:pt idx="474">
                  <c:v>1969</c:v>
                </c:pt>
                <c:pt idx="475">
                  <c:v>1970</c:v>
                </c:pt>
                <c:pt idx="476">
                  <c:v>1971</c:v>
                </c:pt>
                <c:pt idx="477">
                  <c:v>1972</c:v>
                </c:pt>
                <c:pt idx="478">
                  <c:v>1973</c:v>
                </c:pt>
                <c:pt idx="479">
                  <c:v>1974</c:v>
                </c:pt>
                <c:pt idx="480">
                  <c:v>1975</c:v>
                </c:pt>
                <c:pt idx="481">
                  <c:v>1976</c:v>
                </c:pt>
                <c:pt idx="482">
                  <c:v>1977</c:v>
                </c:pt>
                <c:pt idx="483">
                  <c:v>1978</c:v>
                </c:pt>
                <c:pt idx="484">
                  <c:v>1979</c:v>
                </c:pt>
                <c:pt idx="485">
                  <c:v>1980</c:v>
                </c:pt>
                <c:pt idx="486">
                  <c:v>1981</c:v>
                </c:pt>
                <c:pt idx="487">
                  <c:v>1982</c:v>
                </c:pt>
                <c:pt idx="488">
                  <c:v>1983</c:v>
                </c:pt>
                <c:pt idx="489">
                  <c:v>1984</c:v>
                </c:pt>
                <c:pt idx="490">
                  <c:v>1985</c:v>
                </c:pt>
                <c:pt idx="491">
                  <c:v>1986</c:v>
                </c:pt>
                <c:pt idx="492">
                  <c:v>1987</c:v>
                </c:pt>
                <c:pt idx="493">
                  <c:v>1988</c:v>
                </c:pt>
                <c:pt idx="494">
                  <c:v>1989</c:v>
                </c:pt>
                <c:pt idx="495">
                  <c:v>1990</c:v>
                </c:pt>
                <c:pt idx="496">
                  <c:v>1991</c:v>
                </c:pt>
                <c:pt idx="497">
                  <c:v>1992</c:v>
                </c:pt>
                <c:pt idx="498">
                  <c:v>1993</c:v>
                </c:pt>
                <c:pt idx="499">
                  <c:v>1994</c:v>
                </c:pt>
                <c:pt idx="500">
                  <c:v>1995</c:v>
                </c:pt>
                <c:pt idx="501">
                  <c:v>1996</c:v>
                </c:pt>
                <c:pt idx="502">
                  <c:v>1997</c:v>
                </c:pt>
                <c:pt idx="503">
                  <c:v>1998</c:v>
                </c:pt>
                <c:pt idx="504">
                  <c:v>1999</c:v>
                </c:pt>
                <c:pt idx="505">
                  <c:v>2000</c:v>
                </c:pt>
                <c:pt idx="506">
                  <c:v>2001</c:v>
                </c:pt>
                <c:pt idx="507">
                  <c:v>2002</c:v>
                </c:pt>
                <c:pt idx="508">
                  <c:v>2003</c:v>
                </c:pt>
                <c:pt idx="509">
                  <c:v>2004</c:v>
                </c:pt>
                <c:pt idx="510">
                  <c:v>2005</c:v>
                </c:pt>
                <c:pt idx="511">
                  <c:v>2006</c:v>
                </c:pt>
                <c:pt idx="512">
                  <c:v>2007</c:v>
                </c:pt>
                <c:pt idx="513">
                  <c:v>2008</c:v>
                </c:pt>
                <c:pt idx="514">
                  <c:v>2009</c:v>
                </c:pt>
                <c:pt idx="515">
                  <c:v>2010</c:v>
                </c:pt>
                <c:pt idx="516">
                  <c:v>2011</c:v>
                </c:pt>
                <c:pt idx="517">
                  <c:v>2012</c:v>
                </c:pt>
                <c:pt idx="518">
                  <c:v>2013</c:v>
                </c:pt>
                <c:pt idx="519">
                  <c:v>2014</c:v>
                </c:pt>
                <c:pt idx="520">
                  <c:v>2015</c:v>
                </c:pt>
                <c:pt idx="521">
                  <c:v>2016</c:v>
                </c:pt>
                <c:pt idx="522">
                  <c:v>2017</c:v>
                </c:pt>
                <c:pt idx="523">
                  <c:v>2018</c:v>
                </c:pt>
              </c:numCache>
            </c:numRef>
          </c:cat>
          <c:val>
            <c:numRef>
              <c:f>'IX. War frequency, 1495-2018'!$E$4:$E$527</c:f>
              <c:numCache>
                <c:formatCode>0.000</c:formatCode>
                <c:ptCount val="524"/>
                <c:pt idx="0">
                  <c:v>8.8919442317416149</c:v>
                </c:pt>
                <c:pt idx="1">
                  <c:v>8.8730332103766543</c:v>
                </c:pt>
                <c:pt idx="2">
                  <c:v>9.008680398198516</c:v>
                </c:pt>
                <c:pt idx="3">
                  <c:v>9.0497230327987577</c:v>
                </c:pt>
                <c:pt idx="4">
                  <c:v>9.2006671704479821</c:v>
                </c:pt>
                <c:pt idx="5">
                  <c:v>9.3918368508108045</c:v>
                </c:pt>
                <c:pt idx="6">
                  <c:v>8.5114321086433478</c:v>
                </c:pt>
                <c:pt idx="7">
                  <c:v>8.7321380462230938</c:v>
                </c:pt>
                <c:pt idx="8">
                  <c:v>9.0172900875835751</c:v>
                </c:pt>
                <c:pt idx="9">
                  <c:v>8.6394287362923894</c:v>
                </c:pt>
                <c:pt idx="10">
                  <c:v>8.860678796792218</c:v>
                </c:pt>
                <c:pt idx="11">
                  <c:v>8.6197491524417345</c:v>
                </c:pt>
                <c:pt idx="12">
                  <c:v>8.5987083803490165</c:v>
                </c:pt>
                <c:pt idx="13">
                  <c:v>9.0152057406679358</c:v>
                </c:pt>
                <c:pt idx="14">
                  <c:v>9.0650243148320655</c:v>
                </c:pt>
                <c:pt idx="15">
                  <c:v>8.7950419199856338</c:v>
                </c:pt>
                <c:pt idx="16">
                  <c:v>8.6967730648527635</c:v>
                </c:pt>
                <c:pt idx="17">
                  <c:v>8.8362072807845866</c:v>
                </c:pt>
                <c:pt idx="18">
                  <c:v>8.7917849712386538</c:v>
                </c:pt>
                <c:pt idx="19">
                  <c:v>8.9599509028176314</c:v>
                </c:pt>
                <c:pt idx="20">
                  <c:v>9.0687957502182375</c:v>
                </c:pt>
                <c:pt idx="21">
                  <c:v>9.0989569911693309</c:v>
                </c:pt>
                <c:pt idx="22">
                  <c:v>8.8859119598077818</c:v>
                </c:pt>
                <c:pt idx="23">
                  <c:v>8.7545981356016291</c:v>
                </c:pt>
                <c:pt idx="24">
                  <c:v>8.8721821790162672</c:v>
                </c:pt>
                <c:pt idx="25">
                  <c:v>9.0396761754384869</c:v>
                </c:pt>
                <c:pt idx="26">
                  <c:v>9.1203106304594392</c:v>
                </c:pt>
                <c:pt idx="27">
                  <c:v>9.2183462221625287</c:v>
                </c:pt>
                <c:pt idx="28">
                  <c:v>8.8342490527005086</c:v>
                </c:pt>
                <c:pt idx="29">
                  <c:v>9.2271347964525141</c:v>
                </c:pt>
                <c:pt idx="30">
                  <c:v>8.9340418948486686</c:v>
                </c:pt>
                <c:pt idx="31">
                  <c:v>9.7276539708452319</c:v>
                </c:pt>
                <c:pt idx="32">
                  <c:v>10.08966981989605</c:v>
                </c:pt>
                <c:pt idx="33">
                  <c:v>10.640910184147453</c:v>
                </c:pt>
                <c:pt idx="34">
                  <c:v>9.6165665332297703</c:v>
                </c:pt>
                <c:pt idx="35">
                  <c:v>10.205088243302066</c:v>
                </c:pt>
                <c:pt idx="36">
                  <c:v>10.029543398295521</c:v>
                </c:pt>
                <c:pt idx="37">
                  <c:v>9.5405021387794715</c:v>
                </c:pt>
                <c:pt idx="38">
                  <c:v>8.9962188912133314</c:v>
                </c:pt>
                <c:pt idx="39">
                  <c:v>9.1023545289920698</c:v>
                </c:pt>
                <c:pt idx="40">
                  <c:v>8.7691489824696127</c:v>
                </c:pt>
                <c:pt idx="41">
                  <c:v>7.9810112494486312</c:v>
                </c:pt>
                <c:pt idx="42">
                  <c:v>8.1940898334211596</c:v>
                </c:pt>
                <c:pt idx="43">
                  <c:v>8.7040513548898151</c:v>
                </c:pt>
                <c:pt idx="44">
                  <c:v>8.8512165488721539</c:v>
                </c:pt>
                <c:pt idx="45">
                  <c:v>8.6390403900460342</c:v>
                </c:pt>
                <c:pt idx="46">
                  <c:v>8.0645201207639214</c:v>
                </c:pt>
                <c:pt idx="47">
                  <c:v>7.989545102300573</c:v>
                </c:pt>
                <c:pt idx="48">
                  <c:v>8.5855984764878581</c:v>
                </c:pt>
                <c:pt idx="49">
                  <c:v>8.9261793012399124</c:v>
                </c:pt>
                <c:pt idx="50">
                  <c:v>8.3768165681483051</c:v>
                </c:pt>
                <c:pt idx="51">
                  <c:v>9.5655312988237799</c:v>
                </c:pt>
                <c:pt idx="52">
                  <c:v>9.5881669300446326</c:v>
                </c:pt>
                <c:pt idx="53">
                  <c:v>9.4849239399221812</c:v>
                </c:pt>
                <c:pt idx="54">
                  <c:v>8.952864005292998</c:v>
                </c:pt>
                <c:pt idx="55">
                  <c:v>8.4812812792185657</c:v>
                </c:pt>
                <c:pt idx="56">
                  <c:v>8.8125845287971707</c:v>
                </c:pt>
                <c:pt idx="57">
                  <c:v>9.5537216569960037</c:v>
                </c:pt>
                <c:pt idx="58">
                  <c:v>9.8297426070860343</c:v>
                </c:pt>
                <c:pt idx="59">
                  <c:v>10.189517658256342</c:v>
                </c:pt>
                <c:pt idx="60">
                  <c:v>10.322813008899264</c:v>
                </c:pt>
                <c:pt idx="61">
                  <c:v>10.229501602731442</c:v>
                </c:pt>
                <c:pt idx="62">
                  <c:v>11.184146026023942</c:v>
                </c:pt>
                <c:pt idx="63">
                  <c:v>11.39246589850981</c:v>
                </c:pt>
                <c:pt idx="64">
                  <c:v>11.134173387786831</c:v>
                </c:pt>
                <c:pt idx="65">
                  <c:v>10.447635214050766</c:v>
                </c:pt>
                <c:pt idx="66">
                  <c:v>10.547457731088992</c:v>
                </c:pt>
                <c:pt idx="67">
                  <c:v>10.448705813149612</c:v>
                </c:pt>
                <c:pt idx="68">
                  <c:v>10.292208262476928</c:v>
                </c:pt>
                <c:pt idx="69">
                  <c:v>10.45841579029454</c:v>
                </c:pt>
                <c:pt idx="70">
                  <c:v>10.802710863050249</c:v>
                </c:pt>
                <c:pt idx="71">
                  <c:v>10.329728094226239</c:v>
                </c:pt>
                <c:pt idx="72">
                  <c:v>9.3082702320595985</c:v>
                </c:pt>
                <c:pt idx="73">
                  <c:v>9.2380091578476868</c:v>
                </c:pt>
                <c:pt idx="74">
                  <c:v>9.2309730193967461</c:v>
                </c:pt>
                <c:pt idx="75">
                  <c:v>9.0579931940160296</c:v>
                </c:pt>
                <c:pt idx="76">
                  <c:v>9.3616780975856848</c:v>
                </c:pt>
                <c:pt idx="77">
                  <c:v>8.9301225466327701</c:v>
                </c:pt>
                <c:pt idx="78">
                  <c:v>8.9037224587421946</c:v>
                </c:pt>
                <c:pt idx="79">
                  <c:v>9.0087914857743332</c:v>
                </c:pt>
                <c:pt idx="80">
                  <c:v>9.2359735001168186</c:v>
                </c:pt>
                <c:pt idx="81">
                  <c:v>9.0316620015155102</c:v>
                </c:pt>
                <c:pt idx="82">
                  <c:v>9.0211302701461413</c:v>
                </c:pt>
                <c:pt idx="83">
                  <c:v>8.8562264937606336</c:v>
                </c:pt>
                <c:pt idx="84">
                  <c:v>8.8844899799185288</c:v>
                </c:pt>
                <c:pt idx="85">
                  <c:v>9.0511997683538841</c:v>
                </c:pt>
                <c:pt idx="86">
                  <c:v>8.9628266731773518</c:v>
                </c:pt>
                <c:pt idx="87">
                  <c:v>9.0532156050317028</c:v>
                </c:pt>
                <c:pt idx="88">
                  <c:v>9.0798260758438403</c:v>
                </c:pt>
                <c:pt idx="89">
                  <c:v>8.9256514167087069</c:v>
                </c:pt>
                <c:pt idx="90">
                  <c:v>8.7473370371725157</c:v>
                </c:pt>
                <c:pt idx="91">
                  <c:v>8.7600315514504317</c:v>
                </c:pt>
                <c:pt idx="92">
                  <c:v>8.693040715651593</c:v>
                </c:pt>
                <c:pt idx="93">
                  <c:v>8.6259683055013738</c:v>
                </c:pt>
                <c:pt idx="94">
                  <c:v>9.1509969042435646</c:v>
                </c:pt>
                <c:pt idx="95">
                  <c:v>8.7509344243432405</c:v>
                </c:pt>
                <c:pt idx="96">
                  <c:v>8.7081775430524768</c:v>
                </c:pt>
                <c:pt idx="97">
                  <c:v>8.0622741283890971</c:v>
                </c:pt>
                <c:pt idx="98">
                  <c:v>8.4612275968484951</c:v>
                </c:pt>
                <c:pt idx="99">
                  <c:v>8.7235678358795052</c:v>
                </c:pt>
                <c:pt idx="100">
                  <c:v>8.8055502995984085</c:v>
                </c:pt>
                <c:pt idx="101">
                  <c:v>8.4345384036147912</c:v>
                </c:pt>
                <c:pt idx="102">
                  <c:v>8.5907897993338924</c:v>
                </c:pt>
                <c:pt idx="103">
                  <c:v>8.3874254463514557</c:v>
                </c:pt>
                <c:pt idx="104">
                  <c:v>8.5137546846840682</c:v>
                </c:pt>
                <c:pt idx="105">
                  <c:v>8.6001346484172103</c:v>
                </c:pt>
                <c:pt idx="106">
                  <c:v>8.6289154271545172</c:v>
                </c:pt>
                <c:pt idx="107">
                  <c:v>8.5130804618690963</c:v>
                </c:pt>
                <c:pt idx="108">
                  <c:v>8.4839672707878613</c:v>
                </c:pt>
                <c:pt idx="109">
                  <c:v>7.5086140703493722</c:v>
                </c:pt>
                <c:pt idx="110">
                  <c:v>7.3256269579699467</c:v>
                </c:pt>
                <c:pt idx="111">
                  <c:v>7.7417585393445014</c:v>
                </c:pt>
                <c:pt idx="112">
                  <c:v>7.3195492521316377</c:v>
                </c:pt>
                <c:pt idx="113">
                  <c:v>7.3451190407258284</c:v>
                </c:pt>
                <c:pt idx="114">
                  <c:v>7.3153425051863419</c:v>
                </c:pt>
                <c:pt idx="115">
                  <c:v>7.2772967142734322</c:v>
                </c:pt>
                <c:pt idx="116">
                  <c:v>7.2173453846173663</c:v>
                </c:pt>
                <c:pt idx="117">
                  <c:v>7.2785648790659598</c:v>
                </c:pt>
                <c:pt idx="118">
                  <c:v>7.4657802022924553</c:v>
                </c:pt>
                <c:pt idx="119">
                  <c:v>7.6360717710509904</c:v>
                </c:pt>
                <c:pt idx="120">
                  <c:v>7.5268814650170226</c:v>
                </c:pt>
                <c:pt idx="121">
                  <c:v>7.5783365347560316</c:v>
                </c:pt>
                <c:pt idx="122">
                  <c:v>7.886580307761224</c:v>
                </c:pt>
                <c:pt idx="123">
                  <c:v>7.8709102690968358</c:v>
                </c:pt>
                <c:pt idx="124">
                  <c:v>7.8105411936666416</c:v>
                </c:pt>
                <c:pt idx="125">
                  <c:v>7.8131302159782505</c:v>
                </c:pt>
                <c:pt idx="126">
                  <c:v>7.6033806436759015</c:v>
                </c:pt>
                <c:pt idx="127">
                  <c:v>8.054731148070605</c:v>
                </c:pt>
                <c:pt idx="128">
                  <c:v>7.8856299005429715</c:v>
                </c:pt>
                <c:pt idx="129">
                  <c:v>7.9199264013708657</c:v>
                </c:pt>
                <c:pt idx="130">
                  <c:v>8.0089930981078545</c:v>
                </c:pt>
                <c:pt idx="131">
                  <c:v>8.6559761154816126</c:v>
                </c:pt>
                <c:pt idx="132">
                  <c:v>8.6851623704345648</c:v>
                </c:pt>
                <c:pt idx="133">
                  <c:v>8.5388027119725738</c:v>
                </c:pt>
                <c:pt idx="134">
                  <c:v>8.5679975598171865</c:v>
                </c:pt>
                <c:pt idx="135">
                  <c:v>8.5970757709999734</c:v>
                </c:pt>
                <c:pt idx="136">
                  <c:v>8.6682819664590944</c:v>
                </c:pt>
                <c:pt idx="137">
                  <c:v>8.8786488233903675</c:v>
                </c:pt>
                <c:pt idx="138">
                  <c:v>8.9593687582007657</c:v>
                </c:pt>
                <c:pt idx="139">
                  <c:v>8.5657234919669705</c:v>
                </c:pt>
                <c:pt idx="140">
                  <c:v>9.1465826600958842</c:v>
                </c:pt>
                <c:pt idx="141">
                  <c:v>8.7380202333977408</c:v>
                </c:pt>
                <c:pt idx="142">
                  <c:v>8.5090078565461269</c:v>
                </c:pt>
                <c:pt idx="143">
                  <c:v>8.5274353092268473</c:v>
                </c:pt>
                <c:pt idx="144">
                  <c:v>8.7622535769509469</c:v>
                </c:pt>
                <c:pt idx="145">
                  <c:v>8.520601907129393</c:v>
                </c:pt>
                <c:pt idx="146">
                  <c:v>8.4990904018545272</c:v>
                </c:pt>
                <c:pt idx="147">
                  <c:v>8.5062760766877812</c:v>
                </c:pt>
                <c:pt idx="148">
                  <c:v>8.5076648515608877</c:v>
                </c:pt>
                <c:pt idx="149">
                  <c:v>8.5032799242121495</c:v>
                </c:pt>
                <c:pt idx="150">
                  <c:v>8.40742304998086</c:v>
                </c:pt>
                <c:pt idx="151">
                  <c:v>8.403087148981049</c:v>
                </c:pt>
                <c:pt idx="152">
                  <c:v>8.3816161797606608</c:v>
                </c:pt>
                <c:pt idx="153">
                  <c:v>7.9616996520574688</c:v>
                </c:pt>
                <c:pt idx="154">
                  <c:v>7.9407687811901555</c:v>
                </c:pt>
                <c:pt idx="155">
                  <c:v>7.2004668213906866</c:v>
                </c:pt>
                <c:pt idx="156">
                  <c:v>8.5109616496029474</c:v>
                </c:pt>
                <c:pt idx="157">
                  <c:v>8.6026074750162085</c:v>
                </c:pt>
                <c:pt idx="158">
                  <c:v>8.5565751843691711</c:v>
                </c:pt>
                <c:pt idx="159">
                  <c:v>13.388916099841312</c:v>
                </c:pt>
                <c:pt idx="160">
                  <c:v>8.5128577150237383</c:v>
                </c:pt>
                <c:pt idx="161">
                  <c:v>8.4910146855323614</c:v>
                </c:pt>
                <c:pt idx="162">
                  <c:v>8.5051934456985734</c:v>
                </c:pt>
                <c:pt idx="163">
                  <c:v>8.1702872172040042</c:v>
                </c:pt>
                <c:pt idx="164">
                  <c:v>7.5953735973168879</c:v>
                </c:pt>
                <c:pt idx="165">
                  <c:v>7.9083194482516985</c:v>
                </c:pt>
                <c:pt idx="166">
                  <c:v>7.1599478026457781</c:v>
                </c:pt>
                <c:pt idx="167">
                  <c:v>7.208882004371004</c:v>
                </c:pt>
                <c:pt idx="168">
                  <c:v>7.2576210453534884</c:v>
                </c:pt>
                <c:pt idx="169">
                  <c:v>7.250729945818474</c:v>
                </c:pt>
                <c:pt idx="170">
                  <c:v>7.1331558964023412</c:v>
                </c:pt>
                <c:pt idx="171">
                  <c:v>6.9607153780326572</c:v>
                </c:pt>
                <c:pt idx="172">
                  <c:v>6.8991423105142431</c:v>
                </c:pt>
                <c:pt idx="173">
                  <c:v>6.8377545824096249</c:v>
                </c:pt>
                <c:pt idx="174">
                  <c:v>6.7765511592622865</c:v>
                </c:pt>
                <c:pt idx="175">
                  <c:v>6.715531014299712</c:v>
                </c:pt>
                <c:pt idx="176">
                  <c:v>5.7267708518715867</c:v>
                </c:pt>
                <c:pt idx="177">
                  <c:v>5.798489535341055</c:v>
                </c:pt>
                <c:pt idx="178">
                  <c:v>5.7285376737011742</c:v>
                </c:pt>
                <c:pt idx="179">
                  <c:v>5.7241628860992027</c:v>
                </c:pt>
                <c:pt idx="180">
                  <c:v>5.7197925440119013</c:v>
                </c:pt>
                <c:pt idx="181">
                  <c:v>5.7154266229459827</c:v>
                </c:pt>
                <c:pt idx="182">
                  <c:v>5.6442572548122909</c:v>
                </c:pt>
                <c:pt idx="183">
                  <c:v>5.6530662032644399</c:v>
                </c:pt>
                <c:pt idx="184">
                  <c:v>5.6709505197882057</c:v>
                </c:pt>
                <c:pt idx="185">
                  <c:v>5.6664888489129863</c:v>
                </c:pt>
                <c:pt idx="186">
                  <c:v>5.6943473598464545</c:v>
                </c:pt>
                <c:pt idx="187">
                  <c:v>5.6033882588402077</c:v>
                </c:pt>
                <c:pt idx="188">
                  <c:v>5.6136460640797798</c:v>
                </c:pt>
                <c:pt idx="189">
                  <c:v>5.6560313277425118</c:v>
                </c:pt>
                <c:pt idx="190">
                  <c:v>5.6921686156871445</c:v>
                </c:pt>
                <c:pt idx="191">
                  <c:v>5.7281933948689039</c:v>
                </c:pt>
                <c:pt idx="192">
                  <c:v>5.7641062728981325</c:v>
                </c:pt>
                <c:pt idx="193">
                  <c:v>5.8269822876261212</c:v>
                </c:pt>
                <c:pt idx="194">
                  <c:v>6.137639680373173</c:v>
                </c:pt>
                <c:pt idx="195">
                  <c:v>5.8524442145887869</c:v>
                </c:pt>
                <c:pt idx="196">
                  <c:v>6.2407292040112869</c:v>
                </c:pt>
                <c:pt idx="197">
                  <c:v>5.6625985889645438</c:v>
                </c:pt>
                <c:pt idx="198">
                  <c:v>5.9579709324602161</c:v>
                </c:pt>
                <c:pt idx="199">
                  <c:v>5.9389059461974822</c:v>
                </c:pt>
                <c:pt idx="200">
                  <c:v>5.9060955646851534</c:v>
                </c:pt>
                <c:pt idx="201">
                  <c:v>6.0272090188091081</c:v>
                </c:pt>
                <c:pt idx="202">
                  <c:v>5.6291674470888182</c:v>
                </c:pt>
                <c:pt idx="203">
                  <c:v>5.6249569513019182</c:v>
                </c:pt>
                <c:pt idx="204">
                  <c:v>5.5278500285111614</c:v>
                </c:pt>
                <c:pt idx="205">
                  <c:v>5.5014966970589878</c:v>
                </c:pt>
                <c:pt idx="206">
                  <c:v>5.4167553663934642</c:v>
                </c:pt>
                <c:pt idx="207">
                  <c:v>6.1494621247984629</c:v>
                </c:pt>
                <c:pt idx="208">
                  <c:v>5.9877929725490606</c:v>
                </c:pt>
                <c:pt idx="209">
                  <c:v>6.4655928146137107</c:v>
                </c:pt>
                <c:pt idx="210">
                  <c:v>6.134830133140972</c:v>
                </c:pt>
                <c:pt idx="211">
                  <c:v>6.3043401174723002</c:v>
                </c:pt>
                <c:pt idx="212">
                  <c:v>5.6494050438242205</c:v>
                </c:pt>
                <c:pt idx="213">
                  <c:v>5.7641023545587942</c:v>
                </c:pt>
                <c:pt idx="214">
                  <c:v>5.8980833911993313</c:v>
                </c:pt>
                <c:pt idx="215">
                  <c:v>5.5178877443479077</c:v>
                </c:pt>
                <c:pt idx="216">
                  <c:v>5.5649960659328919</c:v>
                </c:pt>
                <c:pt idx="217">
                  <c:v>5.9498618223926059</c:v>
                </c:pt>
                <c:pt idx="218">
                  <c:v>4.8063982322097853</c:v>
                </c:pt>
                <c:pt idx="219">
                  <c:v>5.3598333577045691</c:v>
                </c:pt>
                <c:pt idx="220">
                  <c:v>4.8089758413041803</c:v>
                </c:pt>
                <c:pt idx="221">
                  <c:v>4.5716748063198187</c:v>
                </c:pt>
                <c:pt idx="222">
                  <c:v>5.0295156956966238</c:v>
                </c:pt>
                <c:pt idx="223">
                  <c:v>4.9457914506386258</c:v>
                </c:pt>
                <c:pt idx="224">
                  <c:v>4.0784106508072373</c:v>
                </c:pt>
                <c:pt idx="225">
                  <c:v>3.9697646132422535</c:v>
                </c:pt>
                <c:pt idx="226">
                  <c:v>4.249939887044242</c:v>
                </c:pt>
                <c:pt idx="227">
                  <c:v>4.1134370568427965</c:v>
                </c:pt>
                <c:pt idx="228">
                  <c:v>4.1110487317007456</c:v>
                </c:pt>
                <c:pt idx="229">
                  <c:v>4.1086868152560818</c:v>
                </c:pt>
                <c:pt idx="230">
                  <c:v>4.1820634617249102</c:v>
                </c:pt>
                <c:pt idx="231">
                  <c:v>4.4064777159154085</c:v>
                </c:pt>
                <c:pt idx="232">
                  <c:v>4.671948238890824</c:v>
                </c:pt>
                <c:pt idx="233">
                  <c:v>4.7866215630796543</c:v>
                </c:pt>
                <c:pt idx="234">
                  <c:v>4.9004088855009353</c:v>
                </c:pt>
                <c:pt idx="235">
                  <c:v>5.060614213417443</c:v>
                </c:pt>
                <c:pt idx="236">
                  <c:v>4.357250001954041</c:v>
                </c:pt>
                <c:pt idx="237">
                  <c:v>5.3025153312280375</c:v>
                </c:pt>
                <c:pt idx="238">
                  <c:v>5.4788239286361815</c:v>
                </c:pt>
                <c:pt idx="239">
                  <c:v>5.8057625424990809</c:v>
                </c:pt>
                <c:pt idx="240">
                  <c:v>4.4032224297926925</c:v>
                </c:pt>
                <c:pt idx="241">
                  <c:v>4.3210328643203333</c:v>
                </c:pt>
                <c:pt idx="242">
                  <c:v>4.0191875223400828</c:v>
                </c:pt>
                <c:pt idx="243">
                  <c:v>3.5142360768195426</c:v>
                </c:pt>
                <c:pt idx="244">
                  <c:v>3.9658208668894765</c:v>
                </c:pt>
                <c:pt idx="245">
                  <c:v>5.5342123486855161</c:v>
                </c:pt>
                <c:pt idx="246">
                  <c:v>4.3503383640823943</c:v>
                </c:pt>
                <c:pt idx="247">
                  <c:v>4.3405022218956182</c:v>
                </c:pt>
                <c:pt idx="248">
                  <c:v>4.3306067208375882</c:v>
                </c:pt>
                <c:pt idx="249">
                  <c:v>5.818108342204571</c:v>
                </c:pt>
                <c:pt idx="250">
                  <c:v>4.4687179706391937</c:v>
                </c:pt>
                <c:pt idx="251">
                  <c:v>4.8328954130444632</c:v>
                </c:pt>
                <c:pt idx="252">
                  <c:v>4.9785979449333801</c:v>
                </c:pt>
                <c:pt idx="253">
                  <c:v>4.74424131192443</c:v>
                </c:pt>
                <c:pt idx="254">
                  <c:v>4.3764373205352189</c:v>
                </c:pt>
                <c:pt idx="255">
                  <c:v>4.2340085608565818</c:v>
                </c:pt>
                <c:pt idx="256">
                  <c:v>4.2772055694373892</c:v>
                </c:pt>
                <c:pt idx="257">
                  <c:v>4.2003423643471072</c:v>
                </c:pt>
                <c:pt idx="258">
                  <c:v>4.0354266269897954</c:v>
                </c:pt>
                <c:pt idx="259">
                  <c:v>4.0045239845679266</c:v>
                </c:pt>
                <c:pt idx="260">
                  <c:v>4.1516029682342026</c:v>
                </c:pt>
                <c:pt idx="261">
                  <c:v>4.1362682426059685</c:v>
                </c:pt>
                <c:pt idx="262">
                  <c:v>4.5856571432780573</c:v>
                </c:pt>
                <c:pt idx="263">
                  <c:v>4.5952537883891118</c:v>
                </c:pt>
                <c:pt idx="264">
                  <c:v>4.6945101757283894</c:v>
                </c:pt>
                <c:pt idx="265">
                  <c:v>4.9365108979882377</c:v>
                </c:pt>
                <c:pt idx="266">
                  <c:v>4.6694596469963399</c:v>
                </c:pt>
                <c:pt idx="267">
                  <c:v>4.6614312988302329</c:v>
                </c:pt>
                <c:pt idx="268">
                  <c:v>4.3087993272549667</c:v>
                </c:pt>
                <c:pt idx="269">
                  <c:v>4.6268436373377977</c:v>
                </c:pt>
                <c:pt idx="270">
                  <c:v>4.26589260246568</c:v>
                </c:pt>
                <c:pt idx="271">
                  <c:v>4.5728577902979675</c:v>
                </c:pt>
                <c:pt idx="272">
                  <c:v>4.3498000162183725</c:v>
                </c:pt>
                <c:pt idx="273">
                  <c:v>4.2377654108781</c:v>
                </c:pt>
                <c:pt idx="274">
                  <c:v>4.7344470740776181</c:v>
                </c:pt>
                <c:pt idx="275">
                  <c:v>5.2869383281329858</c:v>
                </c:pt>
                <c:pt idx="276">
                  <c:v>5.2140773868293104</c:v>
                </c:pt>
                <c:pt idx="277">
                  <c:v>5.2753127809763436</c:v>
                </c:pt>
                <c:pt idx="278">
                  <c:v>4.8766209944133747</c:v>
                </c:pt>
                <c:pt idx="279">
                  <c:v>4.6236457935846271</c:v>
                </c:pt>
                <c:pt idx="280">
                  <c:v>4.3230451679900757</c:v>
                </c:pt>
                <c:pt idx="281">
                  <c:v>4.2955145463208382</c:v>
                </c:pt>
                <c:pt idx="282">
                  <c:v>4.5159308103357478</c:v>
                </c:pt>
                <c:pt idx="283">
                  <c:v>4.9879547189743123</c:v>
                </c:pt>
                <c:pt idx="284">
                  <c:v>4.9986551218348421</c:v>
                </c:pt>
                <c:pt idx="285">
                  <c:v>4.8582553118611242</c:v>
                </c:pt>
                <c:pt idx="286">
                  <c:v>4.9422884171295047</c:v>
                </c:pt>
                <c:pt idx="287">
                  <c:v>5.4511048791604306</c:v>
                </c:pt>
                <c:pt idx="288">
                  <c:v>5.0662125207725959</c:v>
                </c:pt>
                <c:pt idx="289">
                  <c:v>4.9913297092250666</c:v>
                </c:pt>
                <c:pt idx="290">
                  <c:v>4.9008091417360236</c:v>
                </c:pt>
                <c:pt idx="291">
                  <c:v>6.5280792731868926</c:v>
                </c:pt>
                <c:pt idx="292">
                  <c:v>6.0057573730502378</c:v>
                </c:pt>
                <c:pt idx="293">
                  <c:v>6.5701975997055344</c:v>
                </c:pt>
                <c:pt idx="294">
                  <c:v>5.4999088490516392</c:v>
                </c:pt>
                <c:pt idx="295">
                  <c:v>4.8258382712332564</c:v>
                </c:pt>
                <c:pt idx="296">
                  <c:v>4.3122761458009586</c:v>
                </c:pt>
                <c:pt idx="297">
                  <c:v>4.3685240273229233</c:v>
                </c:pt>
                <c:pt idx="298">
                  <c:v>4.7210479211394532</c:v>
                </c:pt>
                <c:pt idx="299">
                  <c:v>4.855251117920198</c:v>
                </c:pt>
                <c:pt idx="300">
                  <c:v>4.835338061122977</c:v>
                </c:pt>
                <c:pt idx="301">
                  <c:v>5.8706621399155976</c:v>
                </c:pt>
                <c:pt idx="302">
                  <c:v>8.9994575136114001</c:v>
                </c:pt>
                <c:pt idx="303">
                  <c:v>15.729296263178835</c:v>
                </c:pt>
                <c:pt idx="304">
                  <c:v>9.3140194531110367</c:v>
                </c:pt>
                <c:pt idx="305">
                  <c:v>6.1699195587911992</c:v>
                </c:pt>
                <c:pt idx="306">
                  <c:v>5.5603106211719684</c:v>
                </c:pt>
                <c:pt idx="307">
                  <c:v>6.1339083815533018</c:v>
                </c:pt>
                <c:pt idx="308">
                  <c:v>6.528842032831264</c:v>
                </c:pt>
                <c:pt idx="309">
                  <c:v>6.4541085267508747</c:v>
                </c:pt>
                <c:pt idx="310">
                  <c:v>6.3114592537962313</c:v>
                </c:pt>
                <c:pt idx="311">
                  <c:v>6.1780134692303248</c:v>
                </c:pt>
                <c:pt idx="312">
                  <c:v>5.7515553827640709</c:v>
                </c:pt>
                <c:pt idx="313">
                  <c:v>5.9902887008299581</c:v>
                </c:pt>
                <c:pt idx="314">
                  <c:v>6.0806476872054507</c:v>
                </c:pt>
                <c:pt idx="315">
                  <c:v>8.2360496743274823</c:v>
                </c:pt>
                <c:pt idx="316">
                  <c:v>9.8296924296557471</c:v>
                </c:pt>
                <c:pt idx="317">
                  <c:v>9.028390489473118</c:v>
                </c:pt>
                <c:pt idx="318">
                  <c:v>9.0228854749316447</c:v>
                </c:pt>
                <c:pt idx="319">
                  <c:v>7.9614771833302314</c:v>
                </c:pt>
                <c:pt idx="320">
                  <c:v>8.0980142515733622</c:v>
                </c:pt>
                <c:pt idx="321">
                  <c:v>8.4959028820779956</c:v>
                </c:pt>
                <c:pt idx="322">
                  <c:v>8.1668901882188241</c:v>
                </c:pt>
                <c:pt idx="323">
                  <c:v>9.4716316836622632</c:v>
                </c:pt>
                <c:pt idx="324">
                  <c:v>10.636656798618112</c:v>
                </c:pt>
                <c:pt idx="325">
                  <c:v>5.9918047967056962</c:v>
                </c:pt>
                <c:pt idx="326">
                  <c:v>5.7359210048024796</c:v>
                </c:pt>
                <c:pt idx="327">
                  <c:v>5.1588250032164034</c:v>
                </c:pt>
                <c:pt idx="328">
                  <c:v>5.6713278550898281</c:v>
                </c:pt>
                <c:pt idx="329">
                  <c:v>5.6666079150265549</c:v>
                </c:pt>
                <c:pt idx="330">
                  <c:v>7.2385146793637434</c:v>
                </c:pt>
                <c:pt idx="331">
                  <c:v>7.1847549037530465</c:v>
                </c:pt>
                <c:pt idx="332">
                  <c:v>7.6444948301505224</c:v>
                </c:pt>
                <c:pt idx="333">
                  <c:v>7.6565006396034541</c:v>
                </c:pt>
                <c:pt idx="334">
                  <c:v>7.0845107798299525</c:v>
                </c:pt>
                <c:pt idx="335">
                  <c:v>6.9153105659155409</c:v>
                </c:pt>
                <c:pt idx="336">
                  <c:v>6.7026344850922337</c:v>
                </c:pt>
                <c:pt idx="337">
                  <c:v>6.2231812573615199</c:v>
                </c:pt>
                <c:pt idx="338">
                  <c:v>5.4869086914342029</c:v>
                </c:pt>
                <c:pt idx="339">
                  <c:v>4.4786965872214779</c:v>
                </c:pt>
                <c:pt idx="340">
                  <c:v>4.3893428662917593</c:v>
                </c:pt>
                <c:pt idx="341">
                  <c:v>5.4695642946058971</c:v>
                </c:pt>
                <c:pt idx="342">
                  <c:v>5.4800080417196231</c:v>
                </c:pt>
                <c:pt idx="343">
                  <c:v>5.7022809867097468</c:v>
                </c:pt>
                <c:pt idx="344">
                  <c:v>5.1767084267900678</c:v>
                </c:pt>
                <c:pt idx="345">
                  <c:v>5.1566578124126945</c:v>
                </c:pt>
                <c:pt idx="346">
                  <c:v>5.1833294260950238</c:v>
                </c:pt>
                <c:pt idx="347">
                  <c:v>5.2199074897489597</c:v>
                </c:pt>
                <c:pt idx="348">
                  <c:v>5.2152274218811909</c:v>
                </c:pt>
                <c:pt idx="349">
                  <c:v>4.8443279105090999</c:v>
                </c:pt>
                <c:pt idx="350">
                  <c:v>4.8877890677629345</c:v>
                </c:pt>
                <c:pt idx="351">
                  <c:v>5.1246850836584255</c:v>
                </c:pt>
                <c:pt idx="352">
                  <c:v>5.7541100253703714</c:v>
                </c:pt>
                <c:pt idx="353">
                  <c:v>7.0863000458989198</c:v>
                </c:pt>
                <c:pt idx="354">
                  <c:v>5.8992960745976353</c:v>
                </c:pt>
                <c:pt idx="355">
                  <c:v>6.0020732801632342</c:v>
                </c:pt>
                <c:pt idx="356">
                  <c:v>4.4118100857614913</c:v>
                </c:pt>
                <c:pt idx="357">
                  <c:v>4.011766937551779</c:v>
                </c:pt>
                <c:pt idx="358">
                  <c:v>4.1499527021550167</c:v>
                </c:pt>
                <c:pt idx="359">
                  <c:v>4.4543111609040986</c:v>
                </c:pt>
                <c:pt idx="360">
                  <c:v>4.3945167499638247</c:v>
                </c:pt>
                <c:pt idx="361">
                  <c:v>4.3461248366250098</c:v>
                </c:pt>
                <c:pt idx="362">
                  <c:v>4.3793672161917687</c:v>
                </c:pt>
                <c:pt idx="363">
                  <c:v>4.0704325972869961</c:v>
                </c:pt>
                <c:pt idx="364">
                  <c:v>4.1591072749284574</c:v>
                </c:pt>
                <c:pt idx="365">
                  <c:v>4.7375132241030977</c:v>
                </c:pt>
                <c:pt idx="366">
                  <c:v>5.0457119502911354</c:v>
                </c:pt>
                <c:pt idx="367">
                  <c:v>4.7335223331372385</c:v>
                </c:pt>
                <c:pt idx="368">
                  <c:v>4.6346024868645195</c:v>
                </c:pt>
                <c:pt idx="369">
                  <c:v>4.6579885402532142</c:v>
                </c:pt>
                <c:pt idx="370">
                  <c:v>4.7830211157302287</c:v>
                </c:pt>
                <c:pt idx="371">
                  <c:v>4.9865821636521463</c:v>
                </c:pt>
                <c:pt idx="372">
                  <c:v>5.0259221824986087</c:v>
                </c:pt>
                <c:pt idx="373">
                  <c:v>5.0171548962343557</c:v>
                </c:pt>
                <c:pt idx="374">
                  <c:v>5.0723546898474767</c:v>
                </c:pt>
                <c:pt idx="375">
                  <c:v>5.6062319672977559</c:v>
                </c:pt>
                <c:pt idx="376">
                  <c:v>5.1364601445269304</c:v>
                </c:pt>
                <c:pt idx="377">
                  <c:v>5.2497603469020131</c:v>
                </c:pt>
                <c:pt idx="378">
                  <c:v>5.5253437122278335</c:v>
                </c:pt>
                <c:pt idx="379">
                  <c:v>5.2483329993722698</c:v>
                </c:pt>
                <c:pt idx="380">
                  <c:v>5.120502119270431</c:v>
                </c:pt>
                <c:pt idx="381">
                  <c:v>5.227890715456402</c:v>
                </c:pt>
                <c:pt idx="382">
                  <c:v>5.2099503448342697</c:v>
                </c:pt>
                <c:pt idx="383">
                  <c:v>5.0002926276154316</c:v>
                </c:pt>
                <c:pt idx="384">
                  <c:v>4.6711187291638643</c:v>
                </c:pt>
                <c:pt idx="385">
                  <c:v>4.32700683208384</c:v>
                </c:pt>
                <c:pt idx="386">
                  <c:v>3.9860521415235541</c:v>
                </c:pt>
                <c:pt idx="387">
                  <c:v>4.0413551574461435</c:v>
                </c:pt>
                <c:pt idx="388">
                  <c:v>3.8537747742226731</c:v>
                </c:pt>
                <c:pt idx="389">
                  <c:v>3.7289626645746266</c:v>
                </c:pt>
                <c:pt idx="390">
                  <c:v>3.7582842577616047</c:v>
                </c:pt>
                <c:pt idx="391">
                  <c:v>3.604639080172749</c:v>
                </c:pt>
                <c:pt idx="392">
                  <c:v>3.618100255268176</c:v>
                </c:pt>
                <c:pt idx="393">
                  <c:v>3.5386553177041686</c:v>
                </c:pt>
                <c:pt idx="394">
                  <c:v>3.5142309421288127</c:v>
                </c:pt>
                <c:pt idx="395">
                  <c:v>3.5359027596741419</c:v>
                </c:pt>
                <c:pt idx="396">
                  <c:v>3.6691928835533134</c:v>
                </c:pt>
                <c:pt idx="397">
                  <c:v>3.6762652741732915</c:v>
                </c:pt>
                <c:pt idx="398">
                  <c:v>3.6832092978036433</c:v>
                </c:pt>
                <c:pt idx="399">
                  <c:v>3.5374695907927345</c:v>
                </c:pt>
                <c:pt idx="400">
                  <c:v>3.5631293230040817</c:v>
                </c:pt>
                <c:pt idx="401">
                  <c:v>3.4336346311959689</c:v>
                </c:pt>
                <c:pt idx="402">
                  <c:v>3.2524621314264657</c:v>
                </c:pt>
                <c:pt idx="403">
                  <c:v>3.3648200451650556</c:v>
                </c:pt>
                <c:pt idx="404">
                  <c:v>3.2912457090654641</c:v>
                </c:pt>
                <c:pt idx="405">
                  <c:v>3.2810762997963461</c:v>
                </c:pt>
                <c:pt idx="406">
                  <c:v>3.2796833989337619</c:v>
                </c:pt>
                <c:pt idx="407">
                  <c:v>3.2321323883821549</c:v>
                </c:pt>
                <c:pt idx="408">
                  <c:v>3.2990342577082927</c:v>
                </c:pt>
                <c:pt idx="409">
                  <c:v>3.3508656491217419</c:v>
                </c:pt>
                <c:pt idx="410">
                  <c:v>3.2951588264656388</c:v>
                </c:pt>
                <c:pt idx="411">
                  <c:v>3.2784595442753539</c:v>
                </c:pt>
                <c:pt idx="412">
                  <c:v>3.4597667763067905</c:v>
                </c:pt>
                <c:pt idx="413">
                  <c:v>3.385560216100084</c:v>
                </c:pt>
                <c:pt idx="414">
                  <c:v>3.427778617429468</c:v>
                </c:pt>
                <c:pt idx="415">
                  <c:v>3.4713443286317918</c:v>
                </c:pt>
                <c:pt idx="416">
                  <c:v>3.5531698076331386</c:v>
                </c:pt>
                <c:pt idx="417">
                  <c:v>3.6413685334286097</c:v>
                </c:pt>
                <c:pt idx="418">
                  <c:v>3.7499942794846679</c:v>
                </c:pt>
                <c:pt idx="419">
                  <c:v>3.9426247519093609</c:v>
                </c:pt>
                <c:pt idx="420">
                  <c:v>4.3311940130734241</c:v>
                </c:pt>
                <c:pt idx="421">
                  <c:v>4.5088313027818492</c:v>
                </c:pt>
                <c:pt idx="422">
                  <c:v>4.7014449359904669</c:v>
                </c:pt>
                <c:pt idx="423">
                  <c:v>4.6770311977942596</c:v>
                </c:pt>
                <c:pt idx="424">
                  <c:v>4.9932798839900636</c:v>
                </c:pt>
                <c:pt idx="425">
                  <c:v>5.5336874693760176</c:v>
                </c:pt>
                <c:pt idx="426">
                  <c:v>4.9944231171391698</c:v>
                </c:pt>
                <c:pt idx="427">
                  <c:v>4.6498844210113157</c:v>
                </c:pt>
                <c:pt idx="428">
                  <c:v>4.7069366516104303</c:v>
                </c:pt>
                <c:pt idx="429">
                  <c:v>5.0065731069907811</c:v>
                </c:pt>
                <c:pt idx="430">
                  <c:v>5.0120548950119383</c:v>
                </c:pt>
                <c:pt idx="431">
                  <c:v>4.5289171168765918</c:v>
                </c:pt>
                <c:pt idx="432">
                  <c:v>4.3098955307821463</c:v>
                </c:pt>
                <c:pt idx="433">
                  <c:v>4.4116626349527435</c:v>
                </c:pt>
                <c:pt idx="434">
                  <c:v>4.3284140108071405</c:v>
                </c:pt>
                <c:pt idx="435">
                  <c:v>4.2225038857013155</c:v>
                </c:pt>
                <c:pt idx="436">
                  <c:v>4.585284905169944</c:v>
                </c:pt>
                <c:pt idx="437">
                  <c:v>4.3334172106494853</c:v>
                </c:pt>
                <c:pt idx="438">
                  <c:v>4.2686741774183314</c:v>
                </c:pt>
                <c:pt idx="439">
                  <c:v>3.9118666004945539</c:v>
                </c:pt>
                <c:pt idx="440">
                  <c:v>3.6489226728721618</c:v>
                </c:pt>
                <c:pt idx="441">
                  <c:v>3.4051646683463908</c:v>
                </c:pt>
                <c:pt idx="442">
                  <c:v>3.406827941663026</c:v>
                </c:pt>
                <c:pt idx="443">
                  <c:v>3.2859430385264128</c:v>
                </c:pt>
                <c:pt idx="444">
                  <c:v>3.321663527897857</c:v>
                </c:pt>
                <c:pt idx="445">
                  <c:v>3.1045094459226998</c:v>
                </c:pt>
                <c:pt idx="446">
                  <c:v>3.0255861808496158</c:v>
                </c:pt>
                <c:pt idx="447">
                  <c:v>2.930162688453291</c:v>
                </c:pt>
                <c:pt idx="448">
                  <c:v>2.8669358789617694</c:v>
                </c:pt>
                <c:pt idx="449">
                  <c:v>2.1341408199298026</c:v>
                </c:pt>
                <c:pt idx="450">
                  <c:v>1.8681602026166821</c:v>
                </c:pt>
                <c:pt idx="451">
                  <c:v>2.5098497770383483</c:v>
                </c:pt>
                <c:pt idx="452">
                  <c:v>2.905007002851502</c:v>
                </c:pt>
                <c:pt idx="453">
                  <c:v>3.1563308255262612</c:v>
                </c:pt>
                <c:pt idx="454">
                  <c:v>3.0407878206436565</c:v>
                </c:pt>
                <c:pt idx="455">
                  <c:v>3.354826308533807</c:v>
                </c:pt>
                <c:pt idx="456">
                  <c:v>3.6061886415019164</c:v>
                </c:pt>
                <c:pt idx="457">
                  <c:v>3.601701125946998</c:v>
                </c:pt>
                <c:pt idx="458">
                  <c:v>4.0220743558665237</c:v>
                </c:pt>
                <c:pt idx="459">
                  <c:v>3.7290582247044175</c:v>
                </c:pt>
                <c:pt idx="460">
                  <c:v>4.1919859935489532</c:v>
                </c:pt>
                <c:pt idx="461">
                  <c:v>4.9219926532300464</c:v>
                </c:pt>
                <c:pt idx="462">
                  <c:v>5.138630127013343</c:v>
                </c:pt>
                <c:pt idx="463">
                  <c:v>4.9479937456100451</c:v>
                </c:pt>
                <c:pt idx="464">
                  <c:v>5.5005070528785991</c:v>
                </c:pt>
                <c:pt idx="465">
                  <c:v>5.1389536458631371</c:v>
                </c:pt>
                <c:pt idx="466">
                  <c:v>5.7805250510479054</c:v>
                </c:pt>
                <c:pt idx="467">
                  <c:v>5.2049702092644301</c:v>
                </c:pt>
                <c:pt idx="468">
                  <c:v>5.3659635603522924</c:v>
                </c:pt>
                <c:pt idx="469">
                  <c:v>5.6162476751053276</c:v>
                </c:pt>
                <c:pt idx="470">
                  <c:v>5.8304720115214055</c:v>
                </c:pt>
                <c:pt idx="471">
                  <c:v>5.769449442930461</c:v>
                </c:pt>
                <c:pt idx="472">
                  <c:v>6.1941796636498578</c:v>
                </c:pt>
                <c:pt idx="473">
                  <c:v>6.48484174784888</c:v>
                </c:pt>
                <c:pt idx="474">
                  <c:v>7.6926516453294065</c:v>
                </c:pt>
                <c:pt idx="475">
                  <c:v>7.441481669052421</c:v>
                </c:pt>
                <c:pt idx="476">
                  <c:v>7.0087822680311369</c:v>
                </c:pt>
                <c:pt idx="477">
                  <c:v>7.2689849798282449</c:v>
                </c:pt>
                <c:pt idx="478">
                  <c:v>8.0080676942123645</c:v>
                </c:pt>
                <c:pt idx="479">
                  <c:v>9.3425919903510604</c:v>
                </c:pt>
                <c:pt idx="480">
                  <c:v>9.1302354579785625</c:v>
                </c:pt>
                <c:pt idx="481">
                  <c:v>8.8158512197094385</c:v>
                </c:pt>
                <c:pt idx="482">
                  <c:v>8.7327404676908369</c:v>
                </c:pt>
                <c:pt idx="483">
                  <c:v>9.1019921329796869</c:v>
                </c:pt>
                <c:pt idx="484">
                  <c:v>10.307189174518088</c:v>
                </c:pt>
                <c:pt idx="485">
                  <c:v>12.015512238906398</c:v>
                </c:pt>
                <c:pt idx="486">
                  <c:v>13.226479701395577</c:v>
                </c:pt>
                <c:pt idx="487">
                  <c:v>12.220701336852965</c:v>
                </c:pt>
                <c:pt idx="488">
                  <c:v>10.943260483572557</c:v>
                </c:pt>
                <c:pt idx="489">
                  <c:v>10.80426450328617</c:v>
                </c:pt>
                <c:pt idx="490">
                  <c:v>9.572514915884657</c:v>
                </c:pt>
                <c:pt idx="491">
                  <c:v>7.6368460847023059</c:v>
                </c:pt>
                <c:pt idx="492">
                  <c:v>8.0585880008641624</c:v>
                </c:pt>
                <c:pt idx="493">
                  <c:v>8.1196623258798404</c:v>
                </c:pt>
                <c:pt idx="494">
                  <c:v>8.5254254470706865</c:v>
                </c:pt>
                <c:pt idx="495">
                  <c:v>9.1000495363882905</c:v>
                </c:pt>
                <c:pt idx="496">
                  <c:v>8.1972805778826476</c:v>
                </c:pt>
                <c:pt idx="497">
                  <c:v>7.5424702983245977</c:v>
                </c:pt>
                <c:pt idx="498">
                  <c:v>5.7485767986817384</c:v>
                </c:pt>
                <c:pt idx="499">
                  <c:v>7.4474239170495826</c:v>
                </c:pt>
                <c:pt idx="500">
                  <c:v>6.4755410600335015</c:v>
                </c:pt>
                <c:pt idx="501">
                  <c:v>5.8744510332327122</c:v>
                </c:pt>
                <c:pt idx="502">
                  <c:v>5.3731582343896962</c:v>
                </c:pt>
                <c:pt idx="503">
                  <c:v>4.3662529724985477</c:v>
                </c:pt>
                <c:pt idx="504">
                  <c:v>4.9102000070406282</c:v>
                </c:pt>
                <c:pt idx="505">
                  <c:v>4.9854234408223439</c:v>
                </c:pt>
                <c:pt idx="506">
                  <c:v>4.4725095109131896</c:v>
                </c:pt>
                <c:pt idx="507">
                  <c:v>3.9784405405668712</c:v>
                </c:pt>
                <c:pt idx="508">
                  <c:v>3.7610445636486589</c:v>
                </c:pt>
                <c:pt idx="509">
                  <c:v>3.7185671457793532</c:v>
                </c:pt>
                <c:pt idx="510">
                  <c:v>3.6039616125367315</c:v>
                </c:pt>
                <c:pt idx="511">
                  <c:v>4.0539346386911976</c:v>
                </c:pt>
                <c:pt idx="512">
                  <c:v>4.0995899581647617</c:v>
                </c:pt>
                <c:pt idx="513">
                  <c:v>3.3234819324899285</c:v>
                </c:pt>
                <c:pt idx="514">
                  <c:v>3.1861041431727837</c:v>
                </c:pt>
                <c:pt idx="515">
                  <c:v>3.1843514516609792</c:v>
                </c:pt>
                <c:pt idx="516">
                  <c:v>2.9099414998014144</c:v>
                </c:pt>
                <c:pt idx="517">
                  <c:v>2.0878420868208964</c:v>
                </c:pt>
                <c:pt idx="518">
                  <c:v>2.3959200024151732</c:v>
                </c:pt>
                <c:pt idx="519">
                  <c:v>1.791864686139546</c:v>
                </c:pt>
                <c:pt idx="520">
                  <c:v>1.548008366666098</c:v>
                </c:pt>
                <c:pt idx="521">
                  <c:v>1.2411368084451249</c:v>
                </c:pt>
                <c:pt idx="522">
                  <c:v>1.529041041397436</c:v>
                </c:pt>
                <c:pt idx="523">
                  <c:v>1.8171176362490633</c:v>
                </c:pt>
              </c:numCache>
            </c:numRef>
          </c:val>
          <c:smooth val="0"/>
          <c:extLst>
            <c:ext xmlns:c16="http://schemas.microsoft.com/office/drawing/2014/chart" uri="{C3380CC4-5D6E-409C-BE32-E72D297353CC}">
              <c16:uniqueId val="{00000003-E3BA-48E5-A0B2-7B7CABE5A9F1}"/>
            </c:ext>
          </c:extLst>
        </c:ser>
        <c:dLbls>
          <c:showLegendKey val="0"/>
          <c:showVal val="0"/>
          <c:showCatName val="0"/>
          <c:showSerName val="0"/>
          <c:showPercent val="0"/>
          <c:showBubbleSize val="0"/>
        </c:dLbls>
        <c:marker val="1"/>
        <c:smooth val="0"/>
        <c:axId val="673280640"/>
        <c:axId val="673283592"/>
      </c:lineChart>
      <c:catAx>
        <c:axId val="62995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953048"/>
        <c:crosses val="autoZero"/>
        <c:auto val="1"/>
        <c:lblAlgn val="ctr"/>
        <c:lblOffset val="100"/>
        <c:noMultiLvlLbl val="0"/>
      </c:catAx>
      <c:valAx>
        <c:axId val="629953048"/>
        <c:scaling>
          <c:orientation val="minMax"/>
          <c:max val="3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952720"/>
        <c:crosses val="autoZero"/>
        <c:crossBetween val="between"/>
      </c:valAx>
      <c:valAx>
        <c:axId val="673283592"/>
        <c:scaling>
          <c:orientation val="minMax"/>
          <c:max val="17"/>
        </c:scaling>
        <c:delete val="0"/>
        <c:axPos val="r"/>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280640"/>
        <c:crosses val="max"/>
        <c:crossBetween val="between"/>
      </c:valAx>
      <c:catAx>
        <c:axId val="673280640"/>
        <c:scaling>
          <c:orientation val="minMax"/>
        </c:scaling>
        <c:delete val="1"/>
        <c:axPos val="b"/>
        <c:numFmt formatCode="General" sourceLinked="1"/>
        <c:majorTickMark val="out"/>
        <c:minorTickMark val="none"/>
        <c:tickLblPos val="nextTo"/>
        <c:crossAx val="673283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 Figure 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642474683308335E-2"/>
          <c:y val="0.10868864468864468"/>
          <c:w val="0.92027893257663562"/>
          <c:h val="0.60902910213146433"/>
        </c:manualLayout>
      </c:layout>
      <c:areaChart>
        <c:grouping val="percentStacked"/>
        <c:varyColors val="0"/>
        <c:ser>
          <c:idx val="0"/>
          <c:order val="0"/>
          <c:tx>
            <c:strRef>
              <c:f>'III. GDP shares, 1310-2018'!$C$2</c:f>
              <c:strCache>
                <c:ptCount val="1"/>
                <c:pt idx="0">
                  <c:v>Italy</c:v>
                </c:pt>
              </c:strCache>
            </c:strRef>
          </c:tx>
          <c:spPr>
            <a:solidFill>
              <a:schemeClr val="accent1"/>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1310-2018'!$C$6:$C$714</c:f>
              <c:numCache>
                <c:formatCode>General</c:formatCode>
                <c:ptCount val="709"/>
                <c:pt idx="0">
                  <c:v>0.79654214263661627</c:v>
                </c:pt>
                <c:pt idx="1">
                  <c:v>0.79654214263661627</c:v>
                </c:pt>
                <c:pt idx="2">
                  <c:v>0.79654214263661627</c:v>
                </c:pt>
                <c:pt idx="3">
                  <c:v>0.79654214263661627</c:v>
                </c:pt>
                <c:pt idx="4">
                  <c:v>0.79654214263661627</c:v>
                </c:pt>
                <c:pt idx="5">
                  <c:v>0.79654214263661627</c:v>
                </c:pt>
                <c:pt idx="6">
                  <c:v>0.79654214263661627</c:v>
                </c:pt>
                <c:pt idx="7">
                  <c:v>0.79654214263661627</c:v>
                </c:pt>
                <c:pt idx="8">
                  <c:v>0.79654214263661627</c:v>
                </c:pt>
                <c:pt idx="9">
                  <c:v>0.79654214263661627</c:v>
                </c:pt>
                <c:pt idx="10">
                  <c:v>0.79654214263661627</c:v>
                </c:pt>
                <c:pt idx="11">
                  <c:v>0.79654214263661627</c:v>
                </c:pt>
                <c:pt idx="12">
                  <c:v>0.79654214263661627</c:v>
                </c:pt>
                <c:pt idx="13">
                  <c:v>0.79654214263661627</c:v>
                </c:pt>
                <c:pt idx="14">
                  <c:v>0.79654214263661627</c:v>
                </c:pt>
                <c:pt idx="15">
                  <c:v>0.79654214263661627</c:v>
                </c:pt>
                <c:pt idx="16">
                  <c:v>0.50655350826974654</c:v>
                </c:pt>
                <c:pt idx="17">
                  <c:v>0.50631765663287409</c:v>
                </c:pt>
                <c:pt idx="18">
                  <c:v>0.50608202451913697</c:v>
                </c:pt>
                <c:pt idx="19">
                  <c:v>0.50584661162219013</c:v>
                </c:pt>
                <c:pt idx="20">
                  <c:v>0.50561141763625805</c:v>
                </c:pt>
                <c:pt idx="21">
                  <c:v>0.50537644225613421</c:v>
                </c:pt>
                <c:pt idx="22">
                  <c:v>0.5051416851771785</c:v>
                </c:pt>
                <c:pt idx="23">
                  <c:v>0.50490714609531695</c:v>
                </c:pt>
                <c:pt idx="24">
                  <c:v>0.50467282470703989</c:v>
                </c:pt>
                <c:pt idx="25">
                  <c:v>0.50443872070940121</c:v>
                </c:pt>
                <c:pt idx="26">
                  <c:v>0.50420483380001624</c:v>
                </c:pt>
                <c:pt idx="27">
                  <c:v>0.50397116367706085</c:v>
                </c:pt>
                <c:pt idx="28">
                  <c:v>0.50373771003927037</c:v>
                </c:pt>
                <c:pt idx="29">
                  <c:v>0.50350447258593822</c:v>
                </c:pt>
                <c:pt idx="30">
                  <c:v>0.50327145101691395</c:v>
                </c:pt>
                <c:pt idx="31">
                  <c:v>0.50303864503260309</c:v>
                </c:pt>
                <c:pt idx="32">
                  <c:v>0.50280605433396486</c:v>
                </c:pt>
                <c:pt idx="33">
                  <c:v>0.50257367862251145</c:v>
                </c:pt>
                <c:pt idx="34">
                  <c:v>0.50234151760030665</c:v>
                </c:pt>
                <c:pt idx="35">
                  <c:v>0.50210957096996434</c:v>
                </c:pt>
                <c:pt idx="36">
                  <c:v>0.50187783843464762</c:v>
                </c:pt>
                <c:pt idx="37">
                  <c:v>0.50164631969806717</c:v>
                </c:pt>
                <c:pt idx="38">
                  <c:v>0.50141501446448011</c:v>
                </c:pt>
                <c:pt idx="39">
                  <c:v>0.5011839224386887</c:v>
                </c:pt>
                <c:pt idx="40">
                  <c:v>0.50095304332603952</c:v>
                </c:pt>
                <c:pt idx="41">
                  <c:v>0.5007223768324216</c:v>
                </c:pt>
                <c:pt idx="42">
                  <c:v>0.50049192266426523</c:v>
                </c:pt>
                <c:pt idx="43">
                  <c:v>0.50026168052854114</c:v>
                </c:pt>
                <c:pt idx="44">
                  <c:v>0.50003165013275908</c:v>
                </c:pt>
                <c:pt idx="45">
                  <c:v>0.49980183118496646</c:v>
                </c:pt>
                <c:pt idx="46">
                  <c:v>0.49957222339374702</c:v>
                </c:pt>
                <c:pt idx="47">
                  <c:v>0.49934282646821987</c:v>
                </c:pt>
                <c:pt idx="48">
                  <c:v>0.49911364011803827</c:v>
                </c:pt>
                <c:pt idx="49">
                  <c:v>0.49888466405338816</c:v>
                </c:pt>
                <c:pt idx="50">
                  <c:v>0.49865589798498705</c:v>
                </c:pt>
                <c:pt idx="51">
                  <c:v>0.49842734162408281</c:v>
                </c:pt>
                <c:pt idx="52">
                  <c:v>0.49819899468245249</c:v>
                </c:pt>
                <c:pt idx="53">
                  <c:v>0.49797085687240122</c:v>
                </c:pt>
                <c:pt idx="54">
                  <c:v>0.49774292790676061</c:v>
                </c:pt>
                <c:pt idx="55">
                  <c:v>0.49751520749888783</c:v>
                </c:pt>
                <c:pt idx="56">
                  <c:v>0.49728769536266459</c:v>
                </c:pt>
                <c:pt idx="57">
                  <c:v>0.49706039121249557</c:v>
                </c:pt>
                <c:pt idx="58">
                  <c:v>0.4968332947633074</c:v>
                </c:pt>
                <c:pt idx="59">
                  <c:v>0.49660640573054732</c:v>
                </c:pt>
                <c:pt idx="60">
                  <c:v>0.49637972383018236</c:v>
                </c:pt>
                <c:pt idx="61">
                  <c:v>0.49615324877869776</c:v>
                </c:pt>
                <c:pt idx="62">
                  <c:v>0.49592698029309606</c:v>
                </c:pt>
                <c:pt idx="63">
                  <c:v>0.49570091809089556</c:v>
                </c:pt>
                <c:pt idx="64">
                  <c:v>0.49547506189012963</c:v>
                </c:pt>
                <c:pt idx="65">
                  <c:v>0.52136166865712186</c:v>
                </c:pt>
                <c:pt idx="66">
                  <c:v>0.52114330010018894</c:v>
                </c:pt>
                <c:pt idx="67">
                  <c:v>0.52092511439084699</c:v>
                </c:pt>
                <c:pt idx="68">
                  <c:v>0.52070711129953517</c:v>
                </c:pt>
                <c:pt idx="69">
                  <c:v>0.52048929059707671</c:v>
                </c:pt>
                <c:pt idx="70">
                  <c:v>0.5202716520546784</c:v>
                </c:pt>
                <c:pt idx="71">
                  <c:v>0.52005419544392895</c:v>
                </c:pt>
                <c:pt idx="72">
                  <c:v>0.51983692053679931</c:v>
                </c:pt>
                <c:pt idx="73">
                  <c:v>0.51961982710564125</c:v>
                </c:pt>
                <c:pt idx="74">
                  <c:v>0.51940291492318647</c:v>
                </c:pt>
                <c:pt idx="75">
                  <c:v>0.51918618376254622</c:v>
                </c:pt>
                <c:pt idx="76">
                  <c:v>0.51896963339721014</c:v>
                </c:pt>
                <c:pt idx="77">
                  <c:v>0.34605294345000753</c:v>
                </c:pt>
                <c:pt idx="78">
                  <c:v>0.34595672504083486</c:v>
                </c:pt>
                <c:pt idx="79">
                  <c:v>0.34586056012295019</c:v>
                </c:pt>
                <c:pt idx="80">
                  <c:v>0.34576444865175937</c:v>
                </c:pt>
                <c:pt idx="81">
                  <c:v>0.34566839058271781</c:v>
                </c:pt>
                <c:pt idx="82">
                  <c:v>0.34557238587133021</c:v>
                </c:pt>
                <c:pt idx="83">
                  <c:v>0.34547643447315085</c:v>
                </c:pt>
                <c:pt idx="84">
                  <c:v>0.34538053634378341</c:v>
                </c:pt>
                <c:pt idx="85">
                  <c:v>0.34528469143888063</c:v>
                </c:pt>
                <c:pt idx="86">
                  <c:v>0.34518889971414479</c:v>
                </c:pt>
                <c:pt idx="87">
                  <c:v>0.34509316112532695</c:v>
                </c:pt>
                <c:pt idx="88">
                  <c:v>0.34499747562822752</c:v>
                </c:pt>
                <c:pt idx="89">
                  <c:v>0.34490184317869582</c:v>
                </c:pt>
                <c:pt idx="90">
                  <c:v>0.33756241593504649</c:v>
                </c:pt>
                <c:pt idx="91">
                  <c:v>0.33747086048269942</c:v>
                </c:pt>
                <c:pt idx="92">
                  <c:v>0.33737935468118763</c:v>
                </c:pt>
                <c:pt idx="93">
                  <c:v>0.3372878984901333</c:v>
                </c:pt>
                <c:pt idx="94">
                  <c:v>0.33719649186920253</c:v>
                </c:pt>
                <c:pt idx="95">
                  <c:v>0.33710513477810483</c:v>
                </c:pt>
                <c:pt idx="96">
                  <c:v>0.33701382717659373</c:v>
                </c:pt>
                <c:pt idx="97">
                  <c:v>0.3369225690244661</c:v>
                </c:pt>
                <c:pt idx="98">
                  <c:v>0.33683136028156241</c:v>
                </c:pt>
                <c:pt idx="99">
                  <c:v>0.33674020090776663</c:v>
                </c:pt>
                <c:pt idx="100">
                  <c:v>0.33664909086300615</c:v>
                </c:pt>
                <c:pt idx="101">
                  <c:v>0.33655803010725166</c:v>
                </c:pt>
                <c:pt idx="102">
                  <c:v>0.33646701860051731</c:v>
                </c:pt>
                <c:pt idx="103">
                  <c:v>0.33637605630286016</c:v>
                </c:pt>
                <c:pt idx="104">
                  <c:v>0.33628514317438085</c:v>
                </c:pt>
                <c:pt idx="105">
                  <c:v>0.33619427917522288</c:v>
                </c:pt>
                <c:pt idx="106">
                  <c:v>0.3361034642655728</c:v>
                </c:pt>
                <c:pt idx="107">
                  <c:v>0.33601269840566039</c:v>
                </c:pt>
                <c:pt idx="108">
                  <c:v>0.29273712759353776</c:v>
                </c:pt>
                <c:pt idx="109">
                  <c:v>0.29261862984053288</c:v>
                </c:pt>
                <c:pt idx="110">
                  <c:v>0.29250022798268077</c:v>
                </c:pt>
                <c:pt idx="111">
                  <c:v>0.29238192190362272</c:v>
                </c:pt>
                <c:pt idx="112">
                  <c:v>0.29226371148718827</c:v>
                </c:pt>
                <c:pt idx="113">
                  <c:v>0.29214559661739481</c:v>
                </c:pt>
                <c:pt idx="114">
                  <c:v>0.29202757717844691</c:v>
                </c:pt>
                <c:pt idx="115">
                  <c:v>0.29190965305473632</c:v>
                </c:pt>
                <c:pt idx="116">
                  <c:v>0.29179182413084159</c:v>
                </c:pt>
                <c:pt idx="117">
                  <c:v>0.2916740902915273</c:v>
                </c:pt>
                <c:pt idx="118">
                  <c:v>0.2915564514217438</c:v>
                </c:pt>
                <c:pt idx="119">
                  <c:v>0.29150718695564587</c:v>
                </c:pt>
                <c:pt idx="120">
                  <c:v>0.29145793913522738</c:v>
                </c:pt>
                <c:pt idx="121">
                  <c:v>0.29140870795205315</c:v>
                </c:pt>
                <c:pt idx="122">
                  <c:v>0.2913594933976939</c:v>
                </c:pt>
                <c:pt idx="123">
                  <c:v>0.29131029546372589</c:v>
                </c:pt>
                <c:pt idx="124">
                  <c:v>0.29126111414173128</c:v>
                </c:pt>
                <c:pt idx="125">
                  <c:v>0.2912119494232977</c:v>
                </c:pt>
                <c:pt idx="126">
                  <c:v>0.2911628013000187</c:v>
                </c:pt>
                <c:pt idx="127">
                  <c:v>0.29111366976349312</c:v>
                </c:pt>
                <c:pt idx="128">
                  <c:v>0.29632799336738785</c:v>
                </c:pt>
                <c:pt idx="129">
                  <c:v>0.29628206890245901</c:v>
                </c:pt>
                <c:pt idx="130">
                  <c:v>0.29623615866993286</c:v>
                </c:pt>
                <c:pt idx="131">
                  <c:v>0.29619026266319443</c:v>
                </c:pt>
                <c:pt idx="132">
                  <c:v>0.2961443808756325</c:v>
                </c:pt>
                <c:pt idx="133">
                  <c:v>0.29609851330064035</c:v>
                </c:pt>
                <c:pt idx="134">
                  <c:v>0.29605265993161517</c:v>
                </c:pt>
                <c:pt idx="135">
                  <c:v>0.29600682076195817</c:v>
                </c:pt>
                <c:pt idx="136">
                  <c:v>0.29596099578507473</c:v>
                </c:pt>
                <c:pt idx="137">
                  <c:v>0.29591518499437425</c:v>
                </c:pt>
                <c:pt idx="138">
                  <c:v>0.29586938838327037</c:v>
                </c:pt>
                <c:pt idx="139">
                  <c:v>0.29582360594518059</c:v>
                </c:pt>
                <c:pt idx="140">
                  <c:v>0.29577783767352661</c:v>
                </c:pt>
                <c:pt idx="141">
                  <c:v>0.29573208356173419</c:v>
                </c:pt>
                <c:pt idx="142">
                  <c:v>0.29568634360323326</c:v>
                </c:pt>
                <c:pt idx="143">
                  <c:v>0.29564061779145751</c:v>
                </c:pt>
                <c:pt idx="144">
                  <c:v>0.29559490611984496</c:v>
                </c:pt>
                <c:pt idx="145">
                  <c:v>0.29554920858183759</c:v>
                </c:pt>
                <c:pt idx="146">
                  <c:v>0.29550352517088152</c:v>
                </c:pt>
                <c:pt idx="147">
                  <c:v>0.29545785588042678</c:v>
                </c:pt>
                <c:pt idx="148">
                  <c:v>0.29541220070392754</c:v>
                </c:pt>
                <c:pt idx="149">
                  <c:v>0.29536655963484199</c:v>
                </c:pt>
                <c:pt idx="150">
                  <c:v>0.29532093266663245</c:v>
                </c:pt>
                <c:pt idx="151">
                  <c:v>0.29527531979276511</c:v>
                </c:pt>
                <c:pt idx="152">
                  <c:v>0.2952297210067103</c:v>
                </c:pt>
                <c:pt idx="153">
                  <c:v>0.29518413630194235</c:v>
                </c:pt>
                <c:pt idx="154">
                  <c:v>0.29513856567193975</c:v>
                </c:pt>
                <c:pt idx="155">
                  <c:v>0.29509300911018477</c:v>
                </c:pt>
                <c:pt idx="156">
                  <c:v>0.2950474666101639</c:v>
                </c:pt>
                <c:pt idx="157">
                  <c:v>0.29500193816536752</c:v>
                </c:pt>
                <c:pt idx="158">
                  <c:v>0.29495642376929027</c:v>
                </c:pt>
                <c:pt idx="159">
                  <c:v>0.29491092341543046</c:v>
                </c:pt>
                <c:pt idx="160">
                  <c:v>0.29486543709729063</c:v>
                </c:pt>
                <c:pt idx="161">
                  <c:v>0.29481996480837724</c:v>
                </c:pt>
                <c:pt idx="162">
                  <c:v>0.29477450654220094</c:v>
                </c:pt>
                <c:pt idx="163">
                  <c:v>0.29472906229227613</c:v>
                </c:pt>
                <c:pt idx="164">
                  <c:v>0.29468363205212128</c:v>
                </c:pt>
                <c:pt idx="165">
                  <c:v>0.2946382158152589</c:v>
                </c:pt>
                <c:pt idx="166">
                  <c:v>0.29459281357521555</c:v>
                </c:pt>
                <c:pt idx="167">
                  <c:v>0.29454742532552169</c:v>
                </c:pt>
                <c:pt idx="168">
                  <c:v>0.29450205105971178</c:v>
                </c:pt>
                <c:pt idx="169">
                  <c:v>0.29445669077132419</c:v>
                </c:pt>
                <c:pt idx="170">
                  <c:v>0.29441134445390155</c:v>
                </c:pt>
                <c:pt idx="171">
                  <c:v>0.29436601210099012</c:v>
                </c:pt>
                <c:pt idx="172">
                  <c:v>0.29432069370614028</c:v>
                </c:pt>
                <c:pt idx="173">
                  <c:v>0.29427538926290636</c:v>
                </c:pt>
                <c:pt idx="174">
                  <c:v>0.2942300987648469</c:v>
                </c:pt>
                <c:pt idx="175">
                  <c:v>0.29418482220552394</c:v>
                </c:pt>
                <c:pt idx="176">
                  <c:v>0.2941395595785038</c:v>
                </c:pt>
                <c:pt idx="177">
                  <c:v>0.29409431087735671</c:v>
                </c:pt>
                <c:pt idx="178">
                  <c:v>0.29404907609565695</c:v>
                </c:pt>
                <c:pt idx="179">
                  <c:v>0.29400385522698247</c:v>
                </c:pt>
                <c:pt idx="180">
                  <c:v>0.29395864826491536</c:v>
                </c:pt>
                <c:pt idx="181">
                  <c:v>0.29391345520304163</c:v>
                </c:pt>
                <c:pt idx="182">
                  <c:v>0.29386827603495136</c:v>
                </c:pt>
                <c:pt idx="183">
                  <c:v>0.29382311075423834</c:v>
                </c:pt>
                <c:pt idx="184">
                  <c:v>0.29377795935450041</c:v>
                </c:pt>
                <c:pt idx="185">
                  <c:v>0.29373282182933935</c:v>
                </c:pt>
                <c:pt idx="186">
                  <c:v>0.2936876981723609</c:v>
                </c:pt>
                <c:pt idx="187">
                  <c:v>0.29364258837717472</c:v>
                </c:pt>
                <c:pt idx="188">
                  <c:v>0.29359749243739419</c:v>
                </c:pt>
                <c:pt idx="189">
                  <c:v>0.29355241034663698</c:v>
                </c:pt>
                <c:pt idx="190">
                  <c:v>0.29805682434001701</c:v>
                </c:pt>
                <c:pt idx="191">
                  <c:v>0.29733837140563546</c:v>
                </c:pt>
                <c:pt idx="192">
                  <c:v>0.29662688880120541</c:v>
                </c:pt>
                <c:pt idx="193">
                  <c:v>0.29592227557866829</c:v>
                </c:pt>
                <c:pt idx="194">
                  <c:v>0.29522443272991239</c:v>
                </c:pt>
                <c:pt idx="195">
                  <c:v>0.29453326314039513</c:v>
                </c:pt>
                <c:pt idx="196">
                  <c:v>0.29384867154408933</c:v>
                </c:pt>
                <c:pt idx="197">
                  <c:v>0.29317056447970974</c:v>
                </c:pt>
                <c:pt idx="198">
                  <c:v>0.29249885024817762</c:v>
                </c:pt>
                <c:pt idx="199">
                  <c:v>0.29183343887128282</c:v>
                </c:pt>
                <c:pt idx="200">
                  <c:v>0.29117424205150416</c:v>
                </c:pt>
                <c:pt idx="201">
                  <c:v>0.29052117313294989</c:v>
                </c:pt>
                <c:pt idx="202">
                  <c:v>0.28987414706338288</c:v>
                </c:pt>
                <c:pt idx="203">
                  <c:v>0.28923308035729456</c:v>
                </c:pt>
                <c:pt idx="204">
                  <c:v>0.28859789105999556</c:v>
                </c:pt>
                <c:pt idx="205">
                  <c:v>0.28796849871268787</c:v>
                </c:pt>
                <c:pt idx="206">
                  <c:v>0.28734482431849068</c:v>
                </c:pt>
                <c:pt idx="207">
                  <c:v>0.28672679030938647</c:v>
                </c:pt>
                <c:pt idx="208">
                  <c:v>0.2861143205140611</c:v>
                </c:pt>
                <c:pt idx="209">
                  <c:v>0.28550734012660794</c:v>
                </c:pt>
                <c:pt idx="210">
                  <c:v>0.28490577567606973</c:v>
                </c:pt>
                <c:pt idx="211">
                  <c:v>0.28430955499679217</c:v>
                </c:pt>
                <c:pt idx="212">
                  <c:v>0.28371860719956482</c:v>
                </c:pt>
                <c:pt idx="213">
                  <c:v>0.28313286264352294</c:v>
                </c:pt>
                <c:pt idx="214">
                  <c:v>0.28255225290878933</c:v>
                </c:pt>
                <c:pt idx="215">
                  <c:v>0.28197671076983227</c:v>
                </c:pt>
                <c:pt idx="216">
                  <c:v>0.2814061701695178</c:v>
                </c:pt>
                <c:pt idx="217">
                  <c:v>0.28084056619383585</c:v>
                </c:pt>
                <c:pt idx="218">
                  <c:v>0.28027983504727938</c:v>
                </c:pt>
                <c:pt idx="219">
                  <c:v>0.27972391402885705</c:v>
                </c:pt>
                <c:pt idx="220">
                  <c:v>0.27917274150872101</c:v>
                </c:pt>
                <c:pt idx="221">
                  <c:v>0.27862625690539067</c:v>
                </c:pt>
                <c:pt idx="222">
                  <c:v>0.278084400663555</c:v>
                </c:pt>
                <c:pt idx="223">
                  <c:v>0.27754711423243716</c:v>
                </c:pt>
                <c:pt idx="224">
                  <c:v>0.27701434004470343</c:v>
                </c:pt>
                <c:pt idx="225">
                  <c:v>0.27648602149590179</c:v>
                </c:pt>
                <c:pt idx="226">
                  <c:v>0.27596210292441414</c:v>
                </c:pt>
                <c:pt idx="227">
                  <c:v>0.27544252959190707</c:v>
                </c:pt>
                <c:pt idx="228">
                  <c:v>0.27492724766426746</c:v>
                </c:pt>
                <c:pt idx="229">
                  <c:v>0.27441620419300816</c:v>
                </c:pt>
                <c:pt idx="230">
                  <c:v>0.27390934709713094</c:v>
                </c:pt>
                <c:pt idx="231">
                  <c:v>0.27340662514543285</c:v>
                </c:pt>
                <c:pt idx="232">
                  <c:v>0.27290798793924453</c:v>
                </c:pt>
                <c:pt idx="233">
                  <c:v>0.27241338589558722</c:v>
                </c:pt>
                <c:pt idx="234">
                  <c:v>0.27192277023073685</c:v>
                </c:pt>
                <c:pt idx="235">
                  <c:v>0.27143609294418442</c:v>
                </c:pt>
                <c:pt idx="236">
                  <c:v>0.27095330680298052</c:v>
                </c:pt>
                <c:pt idx="237">
                  <c:v>0.27047436532645458</c:v>
                </c:pt>
                <c:pt idx="238">
                  <c:v>0.26999922277129706</c:v>
                </c:pt>
                <c:pt idx="239">
                  <c:v>0.26952783411699571</c:v>
                </c:pt>
                <c:pt idx="240">
                  <c:v>0.26906015505161518</c:v>
                </c:pt>
                <c:pt idx="241">
                  <c:v>0.26859614195791159</c:v>
                </c:pt>
                <c:pt idx="242">
                  <c:v>0.26813575189977179</c:v>
                </c:pt>
                <c:pt idx="243">
                  <c:v>0.26767894260896974</c:v>
                </c:pt>
                <c:pt idx="244">
                  <c:v>0.26722567247222972</c:v>
                </c:pt>
                <c:pt idx="245">
                  <c:v>0.26677590051859018</c:v>
                </c:pt>
                <c:pt idx="246">
                  <c:v>0.26632958640705806</c:v>
                </c:pt>
                <c:pt idx="247">
                  <c:v>0.26588669041454743</c:v>
                </c:pt>
                <c:pt idx="248">
                  <c:v>0.26544717342409374</c:v>
                </c:pt>
                <c:pt idx="249">
                  <c:v>0.26501099691333729</c:v>
                </c:pt>
                <c:pt idx="250">
                  <c:v>0.26457812294326755</c:v>
                </c:pt>
                <c:pt idx="251">
                  <c:v>0.26414851414722318</c:v>
                </c:pt>
                <c:pt idx="252">
                  <c:v>0.26372213372013892</c:v>
                </c:pt>
                <c:pt idx="253">
                  <c:v>0.26329894540803517</c:v>
                </c:pt>
                <c:pt idx="254">
                  <c:v>0.26287891349774151</c:v>
                </c:pt>
                <c:pt idx="255">
                  <c:v>0.26246200280685039</c:v>
                </c:pt>
                <c:pt idx="256">
                  <c:v>0.26204817867389352</c:v>
                </c:pt>
                <c:pt idx="257">
                  <c:v>0.261637406948735</c:v>
                </c:pt>
                <c:pt idx="258">
                  <c:v>0.26122965398317782</c:v>
                </c:pt>
                <c:pt idx="259">
                  <c:v>0.26082488662177489</c:v>
                </c:pt>
                <c:pt idx="260">
                  <c:v>0.26042307219284272</c:v>
                </c:pt>
                <c:pt idx="261">
                  <c:v>0.2600241784996698</c:v>
                </c:pt>
                <c:pt idx="262">
                  <c:v>0.25962817381191722</c:v>
                </c:pt>
                <c:pt idx="263">
                  <c:v>0.25923502685720395</c:v>
                </c:pt>
                <c:pt idx="264">
                  <c:v>0.25884470681287564</c:v>
                </c:pt>
                <c:pt idx="265">
                  <c:v>0.25845718329794815</c:v>
                </c:pt>
                <c:pt idx="266">
                  <c:v>0.25807242636522543</c:v>
                </c:pt>
                <c:pt idx="267">
                  <c:v>0.25769040649358443</c:v>
                </c:pt>
                <c:pt idx="268">
                  <c:v>0.25731109458042484</c:v>
                </c:pt>
                <c:pt idx="269">
                  <c:v>0.25693446193427827</c:v>
                </c:pt>
                <c:pt idx="270">
                  <c:v>0.256560480267574</c:v>
                </c:pt>
                <c:pt idx="271">
                  <c:v>0.25618912168955621</c:v>
                </c:pt>
                <c:pt idx="272">
                  <c:v>0.25582035869935088</c:v>
                </c:pt>
                <c:pt idx="273">
                  <c:v>0.25545416417917621</c:v>
                </c:pt>
                <c:pt idx="274">
                  <c:v>0.25509051138769556</c:v>
                </c:pt>
                <c:pt idx="275">
                  <c:v>0.25472937395350759</c:v>
                </c:pt>
                <c:pt idx="276">
                  <c:v>0.2543707258687713</c:v>
                </c:pt>
                <c:pt idx="277">
                  <c:v>0.2540145414829626</c:v>
                </c:pt>
                <c:pt idx="278">
                  <c:v>0.25366079549675868</c:v>
                </c:pt>
                <c:pt idx="279">
                  <c:v>0.253309462956048</c:v>
                </c:pt>
                <c:pt idx="280">
                  <c:v>0.25296051924606222</c:v>
                </c:pt>
                <c:pt idx="281">
                  <c:v>0.25261394008562726</c:v>
                </c:pt>
                <c:pt idx="282">
                  <c:v>0.25226970152153139</c:v>
                </c:pt>
                <c:pt idx="283">
                  <c:v>0.25192777992300641</c:v>
                </c:pt>
                <c:pt idx="284">
                  <c:v>0.2515881519763204</c:v>
                </c:pt>
                <c:pt idx="285">
                  <c:v>0.25125079467947842</c:v>
                </c:pt>
                <c:pt idx="286">
                  <c:v>0.25091568533702974</c:v>
                </c:pt>
                <c:pt idx="287">
                  <c:v>0.25058280155497781</c:v>
                </c:pt>
                <c:pt idx="288">
                  <c:v>0.25025212123579227</c:v>
                </c:pt>
                <c:pt idx="289">
                  <c:v>0.24992362257351849</c:v>
                </c:pt>
                <c:pt idx="290">
                  <c:v>0.24959728404898412</c:v>
                </c:pt>
                <c:pt idx="291">
                  <c:v>0.24910368338897987</c:v>
                </c:pt>
                <c:pt idx="292">
                  <c:v>0.24861218093442056</c:v>
                </c:pt>
                <c:pt idx="293">
                  <c:v>0.24812276333505387</c:v>
                </c:pt>
                <c:pt idx="294">
                  <c:v>0.24763541735364597</c:v>
                </c:pt>
                <c:pt idx="295">
                  <c:v>0.24715012986478813</c:v>
                </c:pt>
                <c:pt idx="296">
                  <c:v>0.24666688785371835</c:v>
                </c:pt>
                <c:pt idx="297">
                  <c:v>0.24618567841515782</c:v>
                </c:pt>
                <c:pt idx="298">
                  <c:v>0.24570648875216206</c:v>
                </c:pt>
                <c:pt idx="299">
                  <c:v>0.24522930617498673</c:v>
                </c:pt>
                <c:pt idx="300">
                  <c:v>0.24475411809996733</c:v>
                </c:pt>
                <c:pt idx="301">
                  <c:v>0.24428091204841287</c:v>
                </c:pt>
                <c:pt idx="302">
                  <c:v>0.24380967564551373</c:v>
                </c:pt>
                <c:pt idx="303">
                  <c:v>0.24334039661926302</c:v>
                </c:pt>
                <c:pt idx="304">
                  <c:v>0.242873062799391</c:v>
                </c:pt>
                <c:pt idx="305">
                  <c:v>0.24240766211631318</c:v>
                </c:pt>
                <c:pt idx="306">
                  <c:v>0.2419441826000911</c:v>
                </c:pt>
                <c:pt idx="307">
                  <c:v>0.24148261237940627</c:v>
                </c:pt>
                <c:pt idx="308">
                  <c:v>0.24102293968054664</c:v>
                </c:pt>
                <c:pt idx="309">
                  <c:v>0.24056515282640514</c:v>
                </c:pt>
                <c:pt idx="310">
                  <c:v>0.24010924023549124</c:v>
                </c:pt>
                <c:pt idx="311">
                  <c:v>0.23965519042095421</c:v>
                </c:pt>
                <c:pt idx="312">
                  <c:v>0.23920299198961834</c:v>
                </c:pt>
                <c:pt idx="313">
                  <c:v>0.23875263364102986</c:v>
                </c:pt>
                <c:pt idx="314">
                  <c:v>0.23830410416651579</c:v>
                </c:pt>
                <c:pt idx="315">
                  <c:v>0.23785739244825402</c:v>
                </c:pt>
                <c:pt idx="316">
                  <c:v>0.23741248745835467</c:v>
                </c:pt>
                <c:pt idx="317">
                  <c:v>0.23696937825795245</c:v>
                </c:pt>
                <c:pt idx="318">
                  <c:v>0.2365280539963103</c:v>
                </c:pt>
                <c:pt idx="319">
                  <c:v>0.23608850390993363</c:v>
                </c:pt>
                <c:pt idx="320">
                  <c:v>0.23565071732169535</c:v>
                </c:pt>
                <c:pt idx="321">
                  <c:v>0.23521468363997111</c:v>
                </c:pt>
                <c:pt idx="322">
                  <c:v>0.23478039235778528</c:v>
                </c:pt>
                <c:pt idx="323">
                  <c:v>0.23434783305196702</c:v>
                </c:pt>
                <c:pt idx="324">
                  <c:v>0.23391699538231644</c:v>
                </c:pt>
                <c:pt idx="325">
                  <c:v>0.2334878690907804</c:v>
                </c:pt>
                <c:pt idx="326">
                  <c:v>0.23306044400063849</c:v>
                </c:pt>
                <c:pt idx="327">
                  <c:v>0.23263471001569874</c:v>
                </c:pt>
                <c:pt idx="328">
                  <c:v>0.23221065711950248</c:v>
                </c:pt>
                <c:pt idx="329">
                  <c:v>0.23178827537453875</c:v>
                </c:pt>
                <c:pt idx="330">
                  <c:v>0.23136755492146807</c:v>
                </c:pt>
                <c:pt idx="331">
                  <c:v>0.23094848597835541</c:v>
                </c:pt>
                <c:pt idx="332">
                  <c:v>0.23053105883991196</c:v>
                </c:pt>
                <c:pt idx="333">
                  <c:v>0.23011526387674586</c:v>
                </c:pt>
                <c:pt idx="334">
                  <c:v>0.2297010915346217</c:v>
                </c:pt>
                <c:pt idx="335">
                  <c:v>0.22928853233372895</c:v>
                </c:pt>
                <c:pt idx="336">
                  <c:v>0.22887757686795848</c:v>
                </c:pt>
                <c:pt idx="337">
                  <c:v>0.22846821580418772</c:v>
                </c:pt>
                <c:pt idx="338">
                  <c:v>0.22806043988157404</c:v>
                </c:pt>
                <c:pt idx="339">
                  <c:v>0.2276542399108567</c:v>
                </c:pt>
                <c:pt idx="340">
                  <c:v>0.22724960677366626</c:v>
                </c:pt>
                <c:pt idx="341">
                  <c:v>0.22684653142184238</c:v>
                </c:pt>
                <c:pt idx="342">
                  <c:v>0.22644500487675928</c:v>
                </c:pt>
                <c:pt idx="343">
                  <c:v>0.22604501822865924</c:v>
                </c:pt>
                <c:pt idx="344">
                  <c:v>0.22564656263599353</c:v>
                </c:pt>
                <c:pt idx="345">
                  <c:v>0.2252496293247708</c:v>
                </c:pt>
                <c:pt idx="346">
                  <c:v>0.22485420958791308</c:v>
                </c:pt>
                <c:pt idx="347">
                  <c:v>0.22446029478461935</c:v>
                </c:pt>
                <c:pt idx="348">
                  <c:v>0.22406787633973593</c:v>
                </c:pt>
                <c:pt idx="349">
                  <c:v>0.22367694574313418</c:v>
                </c:pt>
                <c:pt idx="350">
                  <c:v>0.22328749454909538</c:v>
                </c:pt>
                <c:pt idx="351">
                  <c:v>0.2228995143757026</c:v>
                </c:pt>
                <c:pt idx="352">
                  <c:v>0.22251299690423923</c:v>
                </c:pt>
                <c:pt idx="353">
                  <c:v>0.22212793387859453</c:v>
                </c:pt>
                <c:pt idx="354">
                  <c:v>0.22174431710467565</c:v>
                </c:pt>
                <c:pt idx="355">
                  <c:v>0.22136213844982658</c:v>
                </c:pt>
                <c:pt idx="356">
                  <c:v>0.2209813898422533</c:v>
                </c:pt>
                <c:pt idx="357">
                  <c:v>0.22060206327045551</c:v>
                </c:pt>
                <c:pt idx="358">
                  <c:v>0.22022415078266466</c:v>
                </c:pt>
                <c:pt idx="359">
                  <c:v>0.2198476444862886</c:v>
                </c:pt>
                <c:pt idx="360">
                  <c:v>0.21947253654736171</c:v>
                </c:pt>
                <c:pt idx="361">
                  <c:v>0.21909881919000179</c:v>
                </c:pt>
                <c:pt idx="362">
                  <c:v>0.21872648469587269</c:v>
                </c:pt>
                <c:pt idx="363">
                  <c:v>0.21835552540365305</c:v>
                </c:pt>
                <c:pt idx="364">
                  <c:v>0.21798593370851069</c:v>
                </c:pt>
                <c:pt idx="365">
                  <c:v>0.21761770206158293</c:v>
                </c:pt>
                <c:pt idx="366">
                  <c:v>0.21725082296946271</c:v>
                </c:pt>
                <c:pt idx="367">
                  <c:v>0.21688528899369017</c:v>
                </c:pt>
                <c:pt idx="368">
                  <c:v>0.21652109275025019</c:v>
                </c:pt>
                <c:pt idx="369">
                  <c:v>0.21615822690907485</c:v>
                </c:pt>
                <c:pt idx="370">
                  <c:v>0.21579668419355175</c:v>
                </c:pt>
                <c:pt idx="371">
                  <c:v>0.21543645738003786</c:v>
                </c:pt>
                <c:pt idx="372">
                  <c:v>0.21507753929737811</c:v>
                </c:pt>
                <c:pt idx="373">
                  <c:v>0.2147199228264296</c:v>
                </c:pt>
                <c:pt idx="374">
                  <c:v>0.21436360089959089</c:v>
                </c:pt>
                <c:pt idx="375">
                  <c:v>0.21400856650033664</c:v>
                </c:pt>
                <c:pt idx="376">
                  <c:v>0.21365481266275663</c:v>
                </c:pt>
                <c:pt idx="377">
                  <c:v>0.21330233247110053</c:v>
                </c:pt>
                <c:pt idx="378">
                  <c:v>0.21295111905932695</c:v>
                </c:pt>
                <c:pt idx="379">
                  <c:v>0.21260116561065792</c:v>
                </c:pt>
                <c:pt idx="380">
                  <c:v>0.21225246535713771</c:v>
                </c:pt>
                <c:pt idx="381">
                  <c:v>0.21190501157919633</c:v>
                </c:pt>
                <c:pt idx="382">
                  <c:v>0.21155879760521826</c:v>
                </c:pt>
                <c:pt idx="383">
                  <c:v>0.21121381681111506</c:v>
                </c:pt>
                <c:pt idx="384">
                  <c:v>0.21087006261990329</c:v>
                </c:pt>
                <c:pt idx="385">
                  <c:v>0.21052752850128628</c:v>
                </c:pt>
                <c:pt idx="386">
                  <c:v>0.21018620797124052</c:v>
                </c:pt>
                <c:pt idx="387">
                  <c:v>0.20984609459160689</c:v>
                </c:pt>
                <c:pt idx="388">
                  <c:v>0.20950718196968554</c:v>
                </c:pt>
                <c:pt idx="389">
                  <c:v>0.20916946375783546</c:v>
                </c:pt>
                <c:pt idx="390">
                  <c:v>0.20883293365307753</c:v>
                </c:pt>
                <c:pt idx="391">
                  <c:v>0.20795311392838536</c:v>
                </c:pt>
                <c:pt idx="392">
                  <c:v>0.20708843072654032</c:v>
                </c:pt>
                <c:pt idx="393">
                  <c:v>0.2062384967631852</c:v>
                </c:pt>
                <c:pt idx="394">
                  <c:v>0.20540293785435407</c:v>
                </c:pt>
                <c:pt idx="395">
                  <c:v>0.20458139236719522</c:v>
                </c:pt>
                <c:pt idx="396">
                  <c:v>0.20377351069810087</c:v>
                </c:pt>
                <c:pt idx="397">
                  <c:v>0.20297895477666081</c:v>
                </c:pt>
                <c:pt idx="398">
                  <c:v>0.20219739759396174</c:v>
                </c:pt>
                <c:pt idx="399">
                  <c:v>0.20142852275384951</c:v>
                </c:pt>
                <c:pt idx="400">
                  <c:v>0.20067202404586046</c:v>
                </c:pt>
                <c:pt idx="401">
                  <c:v>0.19992760503861126</c:v>
                </c:pt>
                <c:pt idx="402">
                  <c:v>0.19919497869251215</c:v>
                </c:pt>
                <c:pt idx="403">
                  <c:v>0.19847386699074146</c:v>
                </c:pt>
                <c:pt idx="404">
                  <c:v>0.197764000587484</c:v>
                </c:pt>
                <c:pt idx="405">
                  <c:v>0.19706511847249897</c:v>
                </c:pt>
                <c:pt idx="406">
                  <c:v>0.19637696765113924</c:v>
                </c:pt>
                <c:pt idx="407">
                  <c:v>0.19569930283899828</c:v>
                </c:pt>
                <c:pt idx="408">
                  <c:v>0.19503188617041031</c:v>
                </c:pt>
                <c:pt idx="409">
                  <c:v>0.19437448692007636</c:v>
                </c:pt>
                <c:pt idx="410">
                  <c:v>0.19372688123713108</c:v>
                </c:pt>
                <c:pt idx="411">
                  <c:v>0.19308885189100691</c:v>
                </c:pt>
                <c:pt idx="412">
                  <c:v>0.19246018802848985</c:v>
                </c:pt>
                <c:pt idx="413">
                  <c:v>0.19184068494139528</c:v>
                </c:pt>
                <c:pt idx="414">
                  <c:v>0.19123014384432646</c:v>
                </c:pt>
                <c:pt idx="415">
                  <c:v>0.19062837166200902</c:v>
                </c:pt>
                <c:pt idx="416">
                  <c:v>0.19003518082572338</c:v>
                </c:pt>
                <c:pt idx="417">
                  <c:v>0.18945038907838418</c:v>
                </c:pt>
                <c:pt idx="418">
                  <c:v>0.18887381928784117</c:v>
                </c:pt>
                <c:pt idx="419">
                  <c:v>0.18830529926799983</c:v>
                </c:pt>
                <c:pt idx="420">
                  <c:v>0.18774466160738279</c:v>
                </c:pt>
                <c:pt idx="421">
                  <c:v>0.20752276842657877</c:v>
                </c:pt>
                <c:pt idx="422">
                  <c:v>0.20686723073766766</c:v>
                </c:pt>
                <c:pt idx="423">
                  <c:v>0.20622091291231243</c:v>
                </c:pt>
                <c:pt idx="424">
                  <c:v>0.20558362179852407</c:v>
                </c:pt>
                <c:pt idx="425">
                  <c:v>0.20495516960216167</c:v>
                </c:pt>
                <c:pt idx="426">
                  <c:v>0.20433537370243485</c:v>
                </c:pt>
                <c:pt idx="427">
                  <c:v>0.20372405647497829</c:v>
                </c:pt>
                <c:pt idx="428">
                  <c:v>0.20312104512213724</c:v>
                </c:pt>
                <c:pt idx="429">
                  <c:v>0.20252617151012459</c:v>
                </c:pt>
                <c:pt idx="430">
                  <c:v>0.20193927201272602</c:v>
                </c:pt>
                <c:pt idx="431">
                  <c:v>0.201360187361249</c:v>
                </c:pt>
                <c:pt idx="432">
                  <c:v>0.2007887625004259</c:v>
                </c:pt>
                <c:pt idx="433">
                  <c:v>0.20022484644999763</c:v>
                </c:pt>
                <c:pt idx="434">
                  <c:v>0.19966829217171836</c:v>
                </c:pt>
                <c:pt idx="435">
                  <c:v>0.19911895644153496</c:v>
                </c:pt>
                <c:pt idx="436">
                  <c:v>0.19857669972670822</c:v>
                </c:pt>
                <c:pt idx="437">
                  <c:v>0.19804138606765356</c:v>
                </c:pt>
                <c:pt idx="438">
                  <c:v>0.19751288296429215</c:v>
                </c:pt>
                <c:pt idx="439">
                  <c:v>0.19699106126671204</c:v>
                </c:pt>
                <c:pt idx="440">
                  <c:v>0.19647579506995005</c:v>
                </c:pt>
                <c:pt idx="441">
                  <c:v>0.19596696161271462</c:v>
                </c:pt>
                <c:pt idx="442">
                  <c:v>0.19546444117987788</c:v>
                </c:pt>
                <c:pt idx="443">
                  <c:v>0.194968117008575</c:v>
                </c:pt>
                <c:pt idx="444">
                  <c:v>0.19447787519775567</c:v>
                </c:pt>
                <c:pt idx="445">
                  <c:v>0.19399360462104029</c:v>
                </c:pt>
                <c:pt idx="446">
                  <c:v>0.19351519684274168</c:v>
                </c:pt>
                <c:pt idx="447">
                  <c:v>0.19304254603691812</c:v>
                </c:pt>
                <c:pt idx="448">
                  <c:v>0.19257554890933126</c:v>
                </c:pt>
                <c:pt idx="449">
                  <c:v>0.19211410462218798</c:v>
                </c:pt>
                <c:pt idx="450">
                  <c:v>0.19165811472155075</c:v>
                </c:pt>
                <c:pt idx="451">
                  <c:v>0.19120748306730745</c:v>
                </c:pt>
                <c:pt idx="452">
                  <c:v>0.19076211576559468</c:v>
                </c:pt>
                <c:pt idx="453">
                  <c:v>0.19032192110357643</c:v>
                </c:pt>
                <c:pt idx="454">
                  <c:v>0.18988680948648182</c:v>
                </c:pt>
                <c:pt idx="455">
                  <c:v>0.18945669337681131</c:v>
                </c:pt>
                <c:pt idx="456">
                  <c:v>0.18903148723562499</c:v>
                </c:pt>
                <c:pt idx="457">
                  <c:v>0.18861110746583046</c:v>
                </c:pt>
                <c:pt idx="458">
                  <c:v>0.18819547235739012</c:v>
                </c:pt>
                <c:pt idx="459">
                  <c:v>0.18778450203437436</c:v>
                </c:pt>
                <c:pt idx="460">
                  <c:v>0.18737811840378671</c:v>
                </c:pt>
                <c:pt idx="461">
                  <c:v>0.18697624510609329</c:v>
                </c:pt>
                <c:pt idx="462">
                  <c:v>0.18657880746739031</c:v>
                </c:pt>
                <c:pt idx="463">
                  <c:v>0.18618573245314662</c:v>
                </c:pt>
                <c:pt idx="464">
                  <c:v>0.18579694862346127</c:v>
                </c:pt>
                <c:pt idx="465">
                  <c:v>0.18541238608977859</c:v>
                </c:pt>
                <c:pt idx="466">
                  <c:v>0.18503197647300537</c:v>
                </c:pt>
                <c:pt idx="467">
                  <c:v>0.18465565286297786</c:v>
                </c:pt>
                <c:pt idx="468">
                  <c:v>0.18428334977922775</c:v>
                </c:pt>
                <c:pt idx="469">
                  <c:v>0.18391500313299886</c:v>
                </c:pt>
                <c:pt idx="470">
                  <c:v>0.18355055019046876</c:v>
                </c:pt>
                <c:pt idx="471">
                  <c:v>0.18318992953713015</c:v>
                </c:pt>
                <c:pt idx="472">
                  <c:v>0.18283308104329013</c:v>
                </c:pt>
                <c:pt idx="473">
                  <c:v>0.18247994583064681</c:v>
                </c:pt>
                <c:pt idx="474">
                  <c:v>0.18213046623990309</c:v>
                </c:pt>
                <c:pt idx="475">
                  <c:v>0.181784585799382</c:v>
                </c:pt>
                <c:pt idx="476">
                  <c:v>0.16228226531364298</c:v>
                </c:pt>
                <c:pt idx="477">
                  <c:v>0.16187646272565148</c:v>
                </c:pt>
                <c:pt idx="478">
                  <c:v>0.16147528240585857</c:v>
                </c:pt>
                <c:pt idx="479">
                  <c:v>0.16107864582702239</c:v>
                </c:pt>
                <c:pt idx="480">
                  <c:v>0.16068647623067303</c:v>
                </c:pt>
                <c:pt idx="481">
                  <c:v>0.1602986985775908</c:v>
                </c:pt>
                <c:pt idx="482">
                  <c:v>0.15991523949993924</c:v>
                </c:pt>
                <c:pt idx="483">
                  <c:v>0.15953602725498847</c:v>
                </c:pt>
                <c:pt idx="484">
                  <c:v>0.15916099168036754</c:v>
                </c:pt>
                <c:pt idx="485">
                  <c:v>0.15879006415078725</c:v>
                </c:pt>
                <c:pt idx="486">
                  <c:v>0.15842317753617755</c:v>
                </c:pt>
                <c:pt idx="487">
                  <c:v>0.1580602661611854</c:v>
                </c:pt>
                <c:pt idx="488">
                  <c:v>0.1577012657659824</c:v>
                </c:pt>
                <c:pt idx="489">
                  <c:v>0.15734611346833235</c:v>
                </c:pt>
                <c:pt idx="490">
                  <c:v>0.14468729790887941</c:v>
                </c:pt>
                <c:pt idx="491">
                  <c:v>0.14438760975825454</c:v>
                </c:pt>
                <c:pt idx="492">
                  <c:v>0.14409099851820698</c:v>
                </c:pt>
                <c:pt idx="493">
                  <c:v>0.14379741704460081</c:v>
                </c:pt>
                <c:pt idx="494">
                  <c:v>0.14350681915152352</c:v>
                </c:pt>
                <c:pt idx="495">
                  <c:v>0.14321915958706397</c:v>
                </c:pt>
                <c:pt idx="496">
                  <c:v>0.14293439400982072</c:v>
                </c:pt>
                <c:pt idx="497">
                  <c:v>0.14265247896611671</c:v>
                </c:pt>
                <c:pt idx="498">
                  <c:v>0.14237337186789428</c:v>
                </c:pt>
                <c:pt idx="499">
                  <c:v>0.1420970309712673</c:v>
                </c:pt>
                <c:pt idx="500">
                  <c:v>0.14182341535570833</c:v>
                </c:pt>
                <c:pt idx="501">
                  <c:v>0.14155248490384806</c:v>
                </c:pt>
                <c:pt idx="502">
                  <c:v>0.14128420028186692</c:v>
                </c:pt>
                <c:pt idx="503">
                  <c:v>0.14101852292045811</c:v>
                </c:pt>
                <c:pt idx="504">
                  <c:v>0.1407554149963432</c:v>
                </c:pt>
                <c:pt idx="505">
                  <c:v>0.14049483941432117</c:v>
                </c:pt>
                <c:pt idx="506">
                  <c:v>0.14023675978983363</c:v>
                </c:pt>
                <c:pt idx="507">
                  <c:v>0.13998114043202833</c:v>
                </c:pt>
                <c:pt idx="508">
                  <c:v>0.13972794632730492</c:v>
                </c:pt>
                <c:pt idx="509">
                  <c:v>0.13947714312332687</c:v>
                </c:pt>
                <c:pt idx="510">
                  <c:v>0.1392286971134836</c:v>
                </c:pt>
                <c:pt idx="511">
                  <c:v>0.13736497450981772</c:v>
                </c:pt>
                <c:pt idx="512">
                  <c:v>0.13921440851698291</c:v>
                </c:pt>
                <c:pt idx="513">
                  <c:v>0.13868489004682624</c:v>
                </c:pt>
                <c:pt idx="514">
                  <c:v>0.1382984355257619</c:v>
                </c:pt>
                <c:pt idx="515">
                  <c:v>0.14030563452199418</c:v>
                </c:pt>
                <c:pt idx="516">
                  <c:v>0.14005726093380388</c:v>
                </c:pt>
                <c:pt idx="517">
                  <c:v>0.14113504293197263</c:v>
                </c:pt>
                <c:pt idx="518">
                  <c:v>0.14171542083278679</c:v>
                </c:pt>
                <c:pt idx="519">
                  <c:v>0.14138452068582327</c:v>
                </c:pt>
                <c:pt idx="520">
                  <c:v>0.14286642542007857</c:v>
                </c:pt>
                <c:pt idx="521">
                  <c:v>0.14103716963384266</c:v>
                </c:pt>
                <c:pt idx="522">
                  <c:v>0.13867793478169421</c:v>
                </c:pt>
                <c:pt idx="523">
                  <c:v>0.13906399855207488</c:v>
                </c:pt>
                <c:pt idx="524">
                  <c:v>0.13791862964518509</c:v>
                </c:pt>
                <c:pt idx="525">
                  <c:v>0.13539227182278735</c:v>
                </c:pt>
                <c:pt idx="526">
                  <c:v>0.13476768906972714</c:v>
                </c:pt>
                <c:pt idx="527">
                  <c:v>0.13481693717784893</c:v>
                </c:pt>
                <c:pt idx="528">
                  <c:v>0.13197284490825043</c:v>
                </c:pt>
                <c:pt idx="529">
                  <c:v>0.13167865403373269</c:v>
                </c:pt>
                <c:pt idx="530">
                  <c:v>0.13145340121732724</c:v>
                </c:pt>
                <c:pt idx="531">
                  <c:v>0.13129049055381881</c:v>
                </c:pt>
                <c:pt idx="532">
                  <c:v>0.1325423849960172</c:v>
                </c:pt>
                <c:pt idx="533">
                  <c:v>0.13053463578084973</c:v>
                </c:pt>
                <c:pt idx="534">
                  <c:v>0.12777656080048358</c:v>
                </c:pt>
                <c:pt idx="535">
                  <c:v>0.12709858387812226</c:v>
                </c:pt>
                <c:pt idx="536">
                  <c:v>0.12512117348674828</c:v>
                </c:pt>
                <c:pt idx="537">
                  <c:v>0.12214334679934796</c:v>
                </c:pt>
                <c:pt idx="538">
                  <c:v>0.12355614424649893</c:v>
                </c:pt>
                <c:pt idx="539">
                  <c:v>0.12221064598965685</c:v>
                </c:pt>
                <c:pt idx="540">
                  <c:v>0.12294282352590739</c:v>
                </c:pt>
                <c:pt idx="541">
                  <c:v>0.12227816532040835</c:v>
                </c:pt>
                <c:pt idx="542">
                  <c:v>0.11967537883727847</c:v>
                </c:pt>
                <c:pt idx="543">
                  <c:v>0.12023391959553899</c:v>
                </c:pt>
                <c:pt idx="544">
                  <c:v>0.11795060925908497</c:v>
                </c:pt>
                <c:pt idx="545">
                  <c:v>0.11856877302730438</c:v>
                </c:pt>
                <c:pt idx="546">
                  <c:v>0.11453352954237611</c:v>
                </c:pt>
                <c:pt idx="547">
                  <c:v>0.11228099604364071</c:v>
                </c:pt>
                <c:pt idx="548">
                  <c:v>0.11096517833900023</c:v>
                </c:pt>
                <c:pt idx="549">
                  <c:v>0.1118869809426848</c:v>
                </c:pt>
                <c:pt idx="550">
                  <c:v>0.10981309086494966</c:v>
                </c:pt>
                <c:pt idx="551">
                  <c:v>0.10981171556178974</c:v>
                </c:pt>
                <c:pt idx="552">
                  <c:v>0.10878493243963111</c:v>
                </c:pt>
                <c:pt idx="553">
                  <c:v>0.10349365586613271</c:v>
                </c:pt>
                <c:pt idx="554">
                  <c:v>0.10386567165486559</c:v>
                </c:pt>
                <c:pt idx="555">
                  <c:v>0.10514943093708463</c:v>
                </c:pt>
                <c:pt idx="556">
                  <c:v>0.10782726114391013</c:v>
                </c:pt>
                <c:pt idx="557">
                  <c:v>0.10020469714341577</c:v>
                </c:pt>
                <c:pt idx="558">
                  <c:v>0.1003831713953544</c:v>
                </c:pt>
                <c:pt idx="559">
                  <c:v>9.965148862070386E-2</c:v>
                </c:pt>
                <c:pt idx="560">
                  <c:v>9.5136129109487891E-2</c:v>
                </c:pt>
                <c:pt idx="561">
                  <c:v>9.3771615807280453E-2</c:v>
                </c:pt>
                <c:pt idx="562">
                  <c:v>8.867494280846383E-2</c:v>
                </c:pt>
                <c:pt idx="563">
                  <c:v>9.0202336812596706E-2</c:v>
                </c:pt>
                <c:pt idx="564">
                  <c:v>8.7355020421506613E-2</c:v>
                </c:pt>
                <c:pt idx="565">
                  <c:v>8.6959912198661782E-2</c:v>
                </c:pt>
                <c:pt idx="566">
                  <c:v>8.6119065997953437E-2</c:v>
                </c:pt>
                <c:pt idx="567">
                  <c:v>8.400852866799019E-2</c:v>
                </c:pt>
                <c:pt idx="568">
                  <c:v>8.3861811386968438E-2</c:v>
                </c:pt>
                <c:pt idx="569">
                  <c:v>8.348883667341836E-2</c:v>
                </c:pt>
                <c:pt idx="570">
                  <c:v>8.2055468543020024E-2</c:v>
                </c:pt>
                <c:pt idx="571">
                  <c:v>7.4929097028792066E-2</c:v>
                </c:pt>
                <c:pt idx="572">
                  <c:v>7.8128741485067474E-2</c:v>
                </c:pt>
                <c:pt idx="573">
                  <c:v>7.639332685783605E-2</c:v>
                </c:pt>
                <c:pt idx="574">
                  <c:v>7.6228480342390367E-2</c:v>
                </c:pt>
                <c:pt idx="575">
                  <c:v>7.741162291810838E-2</c:v>
                </c:pt>
                <c:pt idx="576">
                  <c:v>7.9094771854278559E-2</c:v>
                </c:pt>
                <c:pt idx="577">
                  <c:v>7.8622416727609293E-2</c:v>
                </c:pt>
                <c:pt idx="578">
                  <c:v>7.7191066164968819E-2</c:v>
                </c:pt>
                <c:pt idx="579">
                  <c:v>7.1241309154132057E-2</c:v>
                </c:pt>
                <c:pt idx="580">
                  <c:v>7.4144893042020238E-2</c:v>
                </c:pt>
                <c:pt idx="581">
                  <c:v>7.2877116558864516E-2</c:v>
                </c:pt>
                <c:pt idx="582">
                  <c:v>6.6267024597070859E-2</c:v>
                </c:pt>
                <c:pt idx="583">
                  <c:v>6.9562918231278414E-2</c:v>
                </c:pt>
                <c:pt idx="584">
                  <c:v>6.7239530775711473E-2</c:v>
                </c:pt>
                <c:pt idx="585">
                  <c:v>6.5034363249486235E-2</c:v>
                </c:pt>
                <c:pt idx="586">
                  <c:v>6.6239372208232394E-2</c:v>
                </c:pt>
                <c:pt idx="587">
                  <c:v>6.1025620805331963E-2</c:v>
                </c:pt>
                <c:pt idx="588">
                  <c:v>6.3351119816684079E-2</c:v>
                </c:pt>
                <c:pt idx="589">
                  <c:v>6.1828207689851131E-2</c:v>
                </c:pt>
                <c:pt idx="590">
                  <c:v>6.3995326623027385E-2</c:v>
                </c:pt>
                <c:pt idx="591">
                  <c:v>6.5504512078782745E-2</c:v>
                </c:pt>
                <c:pt idx="592">
                  <c:v>6.3322669830479683E-2</c:v>
                </c:pt>
                <c:pt idx="593">
                  <c:v>6.4144406228020062E-2</c:v>
                </c:pt>
                <c:pt idx="594">
                  <c:v>6.4409196125113102E-2</c:v>
                </c:pt>
                <c:pt idx="595">
                  <c:v>6.5365917544287833E-2</c:v>
                </c:pt>
                <c:pt idx="596">
                  <c:v>6.355721135931755E-2</c:v>
                </c:pt>
                <c:pt idx="597">
                  <c:v>6.8590294769939927E-2</c:v>
                </c:pt>
                <c:pt idx="598">
                  <c:v>7.2610554215601281E-2</c:v>
                </c:pt>
                <c:pt idx="599">
                  <c:v>7.3593367477288368E-2</c:v>
                </c:pt>
                <c:pt idx="600">
                  <c:v>7.0469789742079555E-2</c:v>
                </c:pt>
                <c:pt idx="601">
                  <c:v>7.192253431490378E-2</c:v>
                </c:pt>
                <c:pt idx="602">
                  <c:v>6.9764195820382957E-2</c:v>
                </c:pt>
                <c:pt idx="603">
                  <c:v>7.0336704552988058E-2</c:v>
                </c:pt>
                <c:pt idx="604">
                  <c:v>7.5061933529855934E-2</c:v>
                </c:pt>
                <c:pt idx="605">
                  <c:v>8.1530627366390565E-2</c:v>
                </c:pt>
                <c:pt idx="606">
                  <c:v>8.4437210539152999E-2</c:v>
                </c:pt>
                <c:pt idx="607">
                  <c:v>9.007548754081314E-2</c:v>
                </c:pt>
                <c:pt idx="608">
                  <c:v>8.9646000205849091E-2</c:v>
                </c:pt>
                <c:pt idx="609">
                  <c:v>8.7393731440384093E-2</c:v>
                </c:pt>
                <c:pt idx="610">
                  <c:v>8.0714447958191798E-2</c:v>
                </c:pt>
                <c:pt idx="611">
                  <c:v>8.1119403880538496E-2</c:v>
                </c:pt>
                <c:pt idx="612">
                  <c:v>8.0371656572464728E-2</c:v>
                </c:pt>
                <c:pt idx="613">
                  <c:v>7.8774223680628336E-2</c:v>
                </c:pt>
                <c:pt idx="614">
                  <c:v>6.6814321892247633E-2</c:v>
                </c:pt>
                <c:pt idx="615">
                  <c:v>6.8381383453446729E-2</c:v>
                </c:pt>
                <c:pt idx="616">
                  <c:v>6.6906322927770989E-2</c:v>
                </c:pt>
                <c:pt idx="617">
                  <c:v>6.3596042101212058E-2</c:v>
                </c:pt>
                <c:pt idx="618">
                  <c:v>6.6116568655975441E-2</c:v>
                </c:pt>
                <c:pt idx="619">
                  <c:v>6.5460844368851218E-2</c:v>
                </c:pt>
                <c:pt idx="620">
                  <c:v>6.5810127319796435E-2</c:v>
                </c:pt>
                <c:pt idx="621">
                  <c:v>6.9530931135659862E-2</c:v>
                </c:pt>
                <c:pt idx="622">
                  <c:v>7.6581136356348931E-2</c:v>
                </c:pt>
                <c:pt idx="623">
                  <c:v>7.4642486853387049E-2</c:v>
                </c:pt>
                <c:pt idx="624">
                  <c:v>7.1240601959434047E-2</c:v>
                </c:pt>
                <c:pt idx="625">
                  <c:v>7.4073352318816579E-2</c:v>
                </c:pt>
                <c:pt idx="626">
                  <c:v>6.8790981033405127E-2</c:v>
                </c:pt>
                <c:pt idx="627">
                  <c:v>7.0338844411227092E-2</c:v>
                </c:pt>
                <c:pt idx="628">
                  <c:v>7.0661938492290355E-2</c:v>
                </c:pt>
                <c:pt idx="629">
                  <c:v>7.0381822662648627E-2</c:v>
                </c:pt>
                <c:pt idx="630">
                  <c:v>6.8619039861712874E-2</c:v>
                </c:pt>
                <c:pt idx="631">
                  <c:v>6.2625408428385251E-2</c:v>
                </c:pt>
                <c:pt idx="632">
                  <c:v>5.68157564459882E-2</c:v>
                </c:pt>
                <c:pt idx="633">
                  <c:v>4.6848089091969969E-2</c:v>
                </c:pt>
                <c:pt idx="634">
                  <c:v>3.7220854035490206E-2</c:v>
                </c:pt>
                <c:pt idx="635">
                  <c:v>3.2742402893554436E-2</c:v>
                </c:pt>
                <c:pt idx="636">
                  <c:v>5.0566320276593274E-2</c:v>
                </c:pt>
                <c:pt idx="637">
                  <c:v>5.831947092515357E-2</c:v>
                </c:pt>
                <c:pt idx="638">
                  <c:v>5.8295255905543478E-2</c:v>
                </c:pt>
                <c:pt idx="639">
                  <c:v>6.0158066383641275E-2</c:v>
                </c:pt>
                <c:pt idx="640">
                  <c:v>6.0255931642464254E-2</c:v>
                </c:pt>
                <c:pt idx="641">
                  <c:v>6.0368157492810354E-2</c:v>
                </c:pt>
                <c:pt idx="642">
                  <c:v>6.2133009072076063E-2</c:v>
                </c:pt>
                <c:pt idx="643">
                  <c:v>6.3391819833775204E-2</c:v>
                </c:pt>
                <c:pt idx="644">
                  <c:v>6.5174013013329063E-2</c:v>
                </c:pt>
                <c:pt idx="645">
                  <c:v>6.4480883924257104E-2</c:v>
                </c:pt>
                <c:pt idx="646">
                  <c:v>6.5152680480810715E-2</c:v>
                </c:pt>
                <c:pt idx="647">
                  <c:v>6.6764090418435895E-2</c:v>
                </c:pt>
                <c:pt idx="648">
                  <c:v>6.9555236969671225E-2</c:v>
                </c:pt>
                <c:pt idx="649">
                  <c:v>6.94264194355627E-2</c:v>
                </c:pt>
                <c:pt idx="650">
                  <c:v>6.9649170863864449E-2</c:v>
                </c:pt>
                <c:pt idx="651">
                  <c:v>7.2338067101289968E-2</c:v>
                </c:pt>
                <c:pt idx="652">
                  <c:v>7.3652653696425402E-2</c:v>
                </c:pt>
                <c:pt idx="653">
                  <c:v>7.5216436752242044E-2</c:v>
                </c:pt>
                <c:pt idx="654">
                  <c:v>7.3410995773195167E-2</c:v>
                </c:pt>
                <c:pt idx="655">
                  <c:v>7.1257754751163388E-2</c:v>
                </c:pt>
                <c:pt idx="656">
                  <c:v>7.085495633009857E-2</c:v>
                </c:pt>
                <c:pt idx="657">
                  <c:v>7.3095583994531033E-2</c:v>
                </c:pt>
                <c:pt idx="658">
                  <c:v>7.4706423214484244E-2</c:v>
                </c:pt>
                <c:pt idx="659">
                  <c:v>7.4973927116460351E-2</c:v>
                </c:pt>
                <c:pt idx="660">
                  <c:v>7.4272300054930962E-2</c:v>
                </c:pt>
                <c:pt idx="661">
                  <c:v>7.3190945333057131E-2</c:v>
                </c:pt>
                <c:pt idx="662">
                  <c:v>7.1562798487445539E-2</c:v>
                </c:pt>
                <c:pt idx="663">
                  <c:v>7.1854582492510435E-2</c:v>
                </c:pt>
                <c:pt idx="664">
                  <c:v>7.4784521305632512E-2</c:v>
                </c:pt>
                <c:pt idx="665">
                  <c:v>7.30537581114446E-2</c:v>
                </c:pt>
                <c:pt idx="666">
                  <c:v>7.4294404917987E-2</c:v>
                </c:pt>
                <c:pt idx="667">
                  <c:v>7.3587124244506516E-2</c:v>
                </c:pt>
                <c:pt idx="668">
                  <c:v>7.2985561854492939E-2</c:v>
                </c:pt>
                <c:pt idx="669">
                  <c:v>7.4303341403595527E-2</c:v>
                </c:pt>
                <c:pt idx="670">
                  <c:v>7.6200709428225974E-2</c:v>
                </c:pt>
                <c:pt idx="671">
                  <c:v>7.5304827563923926E-2</c:v>
                </c:pt>
                <c:pt idx="672">
                  <c:v>7.5667115310210906E-2</c:v>
                </c:pt>
                <c:pt idx="673">
                  <c:v>7.4381090984132175E-2</c:v>
                </c:pt>
                <c:pt idx="674">
                  <c:v>7.2832686350742901E-2</c:v>
                </c:pt>
                <c:pt idx="675">
                  <c:v>7.2417116185127708E-2</c:v>
                </c:pt>
                <c:pt idx="676">
                  <c:v>7.2204482380488724E-2</c:v>
                </c:pt>
                <c:pt idx="677">
                  <c:v>7.1974129482466565E-2</c:v>
                </c:pt>
                <c:pt idx="678">
                  <c:v>7.1530064409230099E-2</c:v>
                </c:pt>
                <c:pt idx="679">
                  <c:v>7.0985536563639193E-2</c:v>
                </c:pt>
                <c:pt idx="680">
                  <c:v>7.1105667027653849E-2</c:v>
                </c:pt>
                <c:pt idx="681">
                  <c:v>7.1196610894538145E-2</c:v>
                </c:pt>
                <c:pt idx="682">
                  <c:v>7.0218869074092541E-2</c:v>
                </c:pt>
                <c:pt idx="683">
                  <c:v>6.8801090563999662E-2</c:v>
                </c:pt>
                <c:pt idx="684">
                  <c:v>6.8241257086858548E-2</c:v>
                </c:pt>
                <c:pt idx="685">
                  <c:v>6.8567880131670395E-2</c:v>
                </c:pt>
                <c:pt idx="686">
                  <c:v>6.7357680579666443E-2</c:v>
                </c:pt>
                <c:pt idx="687">
                  <c:v>6.651752559451353E-2</c:v>
                </c:pt>
                <c:pt idx="688">
                  <c:v>6.5560150231378247E-2</c:v>
                </c:pt>
                <c:pt idx="689">
                  <c:v>6.4782682605783667E-2</c:v>
                </c:pt>
                <c:pt idx="690">
                  <c:v>6.4737150315089365E-2</c:v>
                </c:pt>
                <c:pt idx="691">
                  <c:v>6.5214349039265665E-2</c:v>
                </c:pt>
                <c:pt idx="692">
                  <c:v>6.4684669374000067E-2</c:v>
                </c:pt>
                <c:pt idx="693">
                  <c:v>6.3512564146116307E-2</c:v>
                </c:pt>
                <c:pt idx="694">
                  <c:v>6.2465429508084126E-2</c:v>
                </c:pt>
                <c:pt idx="695">
                  <c:v>6.1431557360113589E-2</c:v>
                </c:pt>
                <c:pt idx="696">
                  <c:v>6.1040889101790716E-2</c:v>
                </c:pt>
                <c:pt idx="697">
                  <c:v>6.0636050325895779E-2</c:v>
                </c:pt>
                <c:pt idx="698">
                  <c:v>5.9857637772345464E-2</c:v>
                </c:pt>
                <c:pt idx="699">
                  <c:v>5.9857637772345464E-2</c:v>
                </c:pt>
                <c:pt idx="700">
                  <c:v>5.9857637772345464E-2</c:v>
                </c:pt>
                <c:pt idx="701">
                  <c:v>5.9857637772345464E-2</c:v>
                </c:pt>
                <c:pt idx="702">
                  <c:v>5.9857637772345464E-2</c:v>
                </c:pt>
                <c:pt idx="703">
                  <c:v>5.9857637772345464E-2</c:v>
                </c:pt>
                <c:pt idx="704">
                  <c:v>5.9857637772345464E-2</c:v>
                </c:pt>
                <c:pt idx="705">
                  <c:v>5.9857637772345464E-2</c:v>
                </c:pt>
                <c:pt idx="706">
                  <c:v>5.9857637772345464E-2</c:v>
                </c:pt>
                <c:pt idx="707">
                  <c:v>5.9857637772345464E-2</c:v>
                </c:pt>
                <c:pt idx="708">
                  <c:v>5.9857637772345464E-2</c:v>
                </c:pt>
              </c:numCache>
            </c:numRef>
          </c:val>
          <c:extLst>
            <c:ext xmlns:c16="http://schemas.microsoft.com/office/drawing/2014/chart" uri="{C3380CC4-5D6E-409C-BE32-E72D297353CC}">
              <c16:uniqueId val="{00000000-64DE-4DBF-A5FC-11734A045AA8}"/>
            </c:ext>
          </c:extLst>
        </c:ser>
        <c:ser>
          <c:idx val="1"/>
          <c:order val="1"/>
          <c:tx>
            <c:strRef>
              <c:f>'III. GDP shares, 1310-2018'!$D$2</c:f>
              <c:strCache>
                <c:ptCount val="1"/>
                <c:pt idx="0">
                  <c:v>UK</c:v>
                </c:pt>
              </c:strCache>
            </c:strRef>
          </c:tx>
          <c:spPr>
            <a:solidFill>
              <a:schemeClr val="accent2"/>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1310-2018'!$D$6:$D$714</c:f>
              <c:numCache>
                <c:formatCode>General</c:formatCode>
                <c:ptCount val="709"/>
                <c:pt idx="0">
                  <c:v>0.20345785736338376</c:v>
                </c:pt>
                <c:pt idx="1">
                  <c:v>0.20345785736338376</c:v>
                </c:pt>
                <c:pt idx="2">
                  <c:v>0.20345785736338376</c:v>
                </c:pt>
                <c:pt idx="3">
                  <c:v>0.20345785736338376</c:v>
                </c:pt>
                <c:pt idx="4">
                  <c:v>0.20345785736338376</c:v>
                </c:pt>
                <c:pt idx="5">
                  <c:v>0.20345785736338376</c:v>
                </c:pt>
                <c:pt idx="6">
                  <c:v>0.20345785736338376</c:v>
                </c:pt>
                <c:pt idx="7">
                  <c:v>0.20345785736338376</c:v>
                </c:pt>
                <c:pt idx="8">
                  <c:v>0.20345785736338376</c:v>
                </c:pt>
                <c:pt idx="9">
                  <c:v>0.20345785736338376</c:v>
                </c:pt>
                <c:pt idx="10">
                  <c:v>0.20345785736338376</c:v>
                </c:pt>
                <c:pt idx="11">
                  <c:v>0.20345785736338376</c:v>
                </c:pt>
                <c:pt idx="12">
                  <c:v>0.20345785736338376</c:v>
                </c:pt>
                <c:pt idx="13">
                  <c:v>0.20345785736338376</c:v>
                </c:pt>
                <c:pt idx="14">
                  <c:v>0.20345785736338376</c:v>
                </c:pt>
                <c:pt idx="15">
                  <c:v>0.20345785736338376</c:v>
                </c:pt>
                <c:pt idx="16">
                  <c:v>0.12938711703479183</c:v>
                </c:pt>
                <c:pt idx="17">
                  <c:v>0.12932687431048995</c:v>
                </c:pt>
                <c:pt idx="18">
                  <c:v>0.12926668765818267</c:v>
                </c:pt>
                <c:pt idx="19">
                  <c:v>0.12920655699962141</c:v>
                </c:pt>
                <c:pt idx="20">
                  <c:v>0.12914648225670314</c:v>
                </c:pt>
                <c:pt idx="21">
                  <c:v>0.12908646335146992</c:v>
                </c:pt>
                <c:pt idx="22">
                  <c:v>0.12902650020610876</c:v>
                </c:pt>
                <c:pt idx="23">
                  <c:v>0.12896659274295111</c:v>
                </c:pt>
                <c:pt idx="24">
                  <c:v>0.1289067408844726</c:v>
                </c:pt>
                <c:pt idx="25">
                  <c:v>0.12884694455329279</c:v>
                </c:pt>
                <c:pt idx="26">
                  <c:v>0.12878720367217469</c:v>
                </c:pt>
                <c:pt idx="27">
                  <c:v>0.12872751816402445</c:v>
                </c:pt>
                <c:pt idx="28">
                  <c:v>0.12866788795189116</c:v>
                </c:pt>
                <c:pt idx="29">
                  <c:v>0.12860831295896638</c:v>
                </c:pt>
                <c:pt idx="30">
                  <c:v>0.12854879310858386</c:v>
                </c:pt>
                <c:pt idx="31">
                  <c:v>0.12848932832421917</c:v>
                </c:pt>
                <c:pt idx="32">
                  <c:v>0.12842991852948946</c:v>
                </c:pt>
                <c:pt idx="33">
                  <c:v>0.12837056364815311</c:v>
                </c:pt>
                <c:pt idx="34">
                  <c:v>0.12831126360410933</c:v>
                </c:pt>
                <c:pt idx="35">
                  <c:v>0.12825201832139788</c:v>
                </c:pt>
                <c:pt idx="36">
                  <c:v>0.12819282772419874</c:v>
                </c:pt>
                <c:pt idx="37">
                  <c:v>0.12813369173683187</c:v>
                </c:pt>
                <c:pt idx="38">
                  <c:v>0.12807461028375672</c:v>
                </c:pt>
                <c:pt idx="39">
                  <c:v>0.12801558328957205</c:v>
                </c:pt>
                <c:pt idx="40">
                  <c:v>0.12795661067901554</c:v>
                </c:pt>
                <c:pt idx="41">
                  <c:v>0.1278976923769635</c:v>
                </c:pt>
                <c:pt idx="42">
                  <c:v>0.12783882830843055</c:v>
                </c:pt>
                <c:pt idx="43">
                  <c:v>0.12778001839856923</c:v>
                </c:pt>
                <c:pt idx="44">
                  <c:v>0.12772126257266986</c:v>
                </c:pt>
                <c:pt idx="45">
                  <c:v>0.12766256075616003</c:v>
                </c:pt>
                <c:pt idx="46">
                  <c:v>0.12760391287460437</c:v>
                </c:pt>
                <c:pt idx="47">
                  <c:v>0.12754531885370424</c:v>
                </c:pt>
                <c:pt idx="48">
                  <c:v>0.12748677861929736</c:v>
                </c:pt>
                <c:pt idx="49">
                  <c:v>0.12742829209735768</c:v>
                </c:pt>
                <c:pt idx="50">
                  <c:v>0.12736985921399474</c:v>
                </c:pt>
                <c:pt idx="51">
                  <c:v>0.12731147989545372</c:v>
                </c:pt>
                <c:pt idx="52">
                  <c:v>0.1272531540681148</c:v>
                </c:pt>
                <c:pt idx="53">
                  <c:v>0.12719488165849319</c:v>
                </c:pt>
                <c:pt idx="54">
                  <c:v>0.12713666259323847</c:v>
                </c:pt>
                <c:pt idx="55">
                  <c:v>0.12707849679913452</c:v>
                </c:pt>
                <c:pt idx="56">
                  <c:v>0.12702038420309922</c:v>
                </c:pt>
                <c:pt idx="57">
                  <c:v>0.12696232473218394</c:v>
                </c:pt>
                <c:pt idx="58">
                  <c:v>0.12690431831357349</c:v>
                </c:pt>
                <c:pt idx="59">
                  <c:v>0.12684636487458553</c:v>
                </c:pt>
                <c:pt idx="60">
                  <c:v>0.1267884643426706</c:v>
                </c:pt>
                <c:pt idx="61">
                  <c:v>0.12673061664541158</c:v>
                </c:pt>
                <c:pt idx="62">
                  <c:v>0.12667282171052338</c:v>
                </c:pt>
                <c:pt idx="63">
                  <c:v>0.12661507946585279</c:v>
                </c:pt>
                <c:pt idx="64">
                  <c:v>0.12655738983937809</c:v>
                </c:pt>
                <c:pt idx="65">
                  <c:v>0.13062299801450114</c:v>
                </c:pt>
                <c:pt idx="66">
                  <c:v>0.13056828751832647</c:v>
                </c:pt>
                <c:pt idx="67">
                  <c:v>0.13051362283315393</c:v>
                </c:pt>
                <c:pt idx="68">
                  <c:v>0.13045900390146892</c:v>
                </c:pt>
                <c:pt idx="69">
                  <c:v>0.13040443066585297</c:v>
                </c:pt>
                <c:pt idx="70">
                  <c:v>0.13034990306898378</c:v>
                </c:pt>
                <c:pt idx="71">
                  <c:v>0.13029542105363476</c:v>
                </c:pt>
                <c:pt idx="72">
                  <c:v>0.13024098456267505</c:v>
                </c:pt>
                <c:pt idx="73">
                  <c:v>0.1301865935390692</c:v>
                </c:pt>
                <c:pt idx="74">
                  <c:v>0.13013224792587694</c:v>
                </c:pt>
                <c:pt idx="75">
                  <c:v>0.13007794766625311</c:v>
                </c:pt>
                <c:pt idx="76">
                  <c:v>0.13002369270344735</c:v>
                </c:pt>
                <c:pt idx="77">
                  <c:v>8.6700798433477486E-2</c:v>
                </c:pt>
                <c:pt idx="78">
                  <c:v>8.6676691680285051E-2</c:v>
                </c:pt>
                <c:pt idx="79">
                  <c:v>8.6652598328907163E-2</c:v>
                </c:pt>
                <c:pt idx="80">
                  <c:v>8.6628518368171148E-2</c:v>
                </c:pt>
                <c:pt idx="81">
                  <c:v>8.6604451786916697E-2</c:v>
                </c:pt>
                <c:pt idx="82">
                  <c:v>8.6580398573995868E-2</c:v>
                </c:pt>
                <c:pt idx="83">
                  <c:v>8.6556358718273163E-2</c:v>
                </c:pt>
                <c:pt idx="84">
                  <c:v>8.6532332208625398E-2</c:v>
                </c:pt>
                <c:pt idx="85">
                  <c:v>8.650831903394178E-2</c:v>
                </c:pt>
                <c:pt idx="86">
                  <c:v>8.6484319183123812E-2</c:v>
                </c:pt>
                <c:pt idx="87">
                  <c:v>8.6460332645085305E-2</c:v>
                </c:pt>
                <c:pt idx="88">
                  <c:v>8.6436359408752397E-2</c:v>
                </c:pt>
                <c:pt idx="89">
                  <c:v>8.6412399463063491E-2</c:v>
                </c:pt>
                <c:pt idx="90">
                  <c:v>8.4573564642805008E-2</c:v>
                </c:pt>
                <c:pt idx="91">
                  <c:v>8.4550626156166833E-2</c:v>
                </c:pt>
                <c:pt idx="92">
                  <c:v>8.4527700109148507E-2</c:v>
                </c:pt>
                <c:pt idx="93">
                  <c:v>8.4504786491633677E-2</c:v>
                </c:pt>
                <c:pt idx="94">
                  <c:v>8.4481885293516995E-2</c:v>
                </c:pt>
                <c:pt idx="95">
                  <c:v>8.4458996504704051E-2</c:v>
                </c:pt>
                <c:pt idx="96">
                  <c:v>8.4436120115111354E-2</c:v>
                </c:pt>
                <c:pt idx="97">
                  <c:v>8.4413256114666366E-2</c:v>
                </c:pt>
                <c:pt idx="98">
                  <c:v>8.4390404493307439E-2</c:v>
                </c:pt>
                <c:pt idx="99">
                  <c:v>8.4367565240983808E-2</c:v>
                </c:pt>
                <c:pt idx="100">
                  <c:v>8.4344738347655601E-2</c:v>
                </c:pt>
                <c:pt idx="101">
                  <c:v>8.4321923803293813E-2</c:v>
                </c:pt>
                <c:pt idx="102">
                  <c:v>8.4299121597880278E-2</c:v>
                </c:pt>
                <c:pt idx="103">
                  <c:v>8.4276331721407652E-2</c:v>
                </c:pt>
                <c:pt idx="104">
                  <c:v>8.4253554163879432E-2</c:v>
                </c:pt>
                <c:pt idx="105">
                  <c:v>8.4230788915309898E-2</c:v>
                </c:pt>
                <c:pt idx="106">
                  <c:v>8.420803596572414E-2</c:v>
                </c:pt>
                <c:pt idx="107">
                  <c:v>8.4185295305158003E-2</c:v>
                </c:pt>
                <c:pt idx="108">
                  <c:v>7.3342947008191231E-2</c:v>
                </c:pt>
                <c:pt idx="109">
                  <c:v>7.3313258343515625E-2</c:v>
                </c:pt>
                <c:pt idx="110">
                  <c:v>7.3283593704603897E-2</c:v>
                </c:pt>
                <c:pt idx="111">
                  <c:v>7.3253953062303312E-2</c:v>
                </c:pt>
                <c:pt idx="112">
                  <c:v>7.322433638750829E-2</c:v>
                </c:pt>
                <c:pt idx="113">
                  <c:v>7.3194743651160299E-2</c:v>
                </c:pt>
                <c:pt idx="114">
                  <c:v>7.3165174824247739E-2</c:v>
                </c:pt>
                <c:pt idx="115">
                  <c:v>7.3135629877805891E-2</c:v>
                </c:pt>
                <c:pt idx="116">
                  <c:v>7.3106108782916818E-2</c:v>
                </c:pt>
                <c:pt idx="117">
                  <c:v>7.3076611510709211E-2</c:v>
                </c:pt>
                <c:pt idx="118">
                  <c:v>7.3047138032358294E-2</c:v>
                </c:pt>
                <c:pt idx="119">
                  <c:v>7.3034795214226178E-2</c:v>
                </c:pt>
                <c:pt idx="120">
                  <c:v>7.302245656653597E-2</c:v>
                </c:pt>
                <c:pt idx="121">
                  <c:v>7.3010122087174292E-2</c:v>
                </c:pt>
                <c:pt idx="122">
                  <c:v>7.2997791774029264E-2</c:v>
                </c:pt>
                <c:pt idx="123">
                  <c:v>7.2985465624990406E-2</c:v>
                </c:pt>
                <c:pt idx="124">
                  <c:v>7.297314363794867E-2</c:v>
                </c:pt>
                <c:pt idx="125">
                  <c:v>7.2960825810796409E-2</c:v>
                </c:pt>
                <c:pt idx="126">
                  <c:v>7.2948512141427446E-2</c:v>
                </c:pt>
                <c:pt idx="127">
                  <c:v>7.2936202627736965E-2</c:v>
                </c:pt>
                <c:pt idx="128">
                  <c:v>7.3119199807440291E-2</c:v>
                </c:pt>
                <c:pt idx="129">
                  <c:v>7.3107867904271012E-2</c:v>
                </c:pt>
                <c:pt idx="130">
                  <c:v>7.3096539512959968E-2</c:v>
                </c:pt>
                <c:pt idx="131">
                  <c:v>7.3085214631874867E-2</c:v>
                </c:pt>
                <c:pt idx="132">
                  <c:v>7.3073893259384418E-2</c:v>
                </c:pt>
                <c:pt idx="133">
                  <c:v>7.3062575393858367E-2</c:v>
                </c:pt>
                <c:pt idx="134">
                  <c:v>7.3051261033667506E-2</c:v>
                </c:pt>
                <c:pt idx="135">
                  <c:v>7.3039950177183552E-2</c:v>
                </c:pt>
                <c:pt idx="136">
                  <c:v>7.3028642822779266E-2</c:v>
                </c:pt>
                <c:pt idx="137">
                  <c:v>7.3017338968828449E-2</c:v>
                </c:pt>
                <c:pt idx="138">
                  <c:v>7.3006038613705873E-2</c:v>
                </c:pt>
                <c:pt idx="139">
                  <c:v>7.2994741755787351E-2</c:v>
                </c:pt>
                <c:pt idx="140">
                  <c:v>7.2983448393449626E-2</c:v>
                </c:pt>
                <c:pt idx="141">
                  <c:v>7.2972158525070524E-2</c:v>
                </c:pt>
                <c:pt idx="142">
                  <c:v>7.2960872149028855E-2</c:v>
                </c:pt>
                <c:pt idx="143">
                  <c:v>7.2949589263704415E-2</c:v>
                </c:pt>
                <c:pt idx="144">
                  <c:v>7.2938309867477985E-2</c:v>
                </c:pt>
                <c:pt idx="145">
                  <c:v>7.2927033958731402E-2</c:v>
                </c:pt>
                <c:pt idx="146">
                  <c:v>7.2915761535847473E-2</c:v>
                </c:pt>
                <c:pt idx="147">
                  <c:v>7.2904492597210005E-2</c:v>
                </c:pt>
                <c:pt idx="148">
                  <c:v>7.2893227141203776E-2</c:v>
                </c:pt>
                <c:pt idx="149">
                  <c:v>7.2881965166214618E-2</c:v>
                </c:pt>
                <c:pt idx="150">
                  <c:v>7.2870706670629337E-2</c:v>
                </c:pt>
                <c:pt idx="151">
                  <c:v>7.2859451652835722E-2</c:v>
                </c:pt>
                <c:pt idx="152">
                  <c:v>7.2848200111222561E-2</c:v>
                </c:pt>
                <c:pt idx="153">
                  <c:v>7.2836952044179643E-2</c:v>
                </c:pt>
                <c:pt idx="154">
                  <c:v>7.2825707450097768E-2</c:v>
                </c:pt>
                <c:pt idx="155">
                  <c:v>7.2814466327368696E-2</c:v>
                </c:pt>
                <c:pt idx="156">
                  <c:v>7.2803228674385198E-2</c:v>
                </c:pt>
                <c:pt idx="157">
                  <c:v>7.2791994489541045E-2</c:v>
                </c:pt>
                <c:pt idx="158">
                  <c:v>7.2780763771231008E-2</c:v>
                </c:pt>
                <c:pt idx="159">
                  <c:v>7.27695365178508E-2</c:v>
                </c:pt>
                <c:pt idx="160">
                  <c:v>7.2758312727797161E-2</c:v>
                </c:pt>
                <c:pt idx="161">
                  <c:v>7.2747092399467819E-2</c:v>
                </c:pt>
                <c:pt idx="162">
                  <c:v>7.2735875531261499E-2</c:v>
                </c:pt>
                <c:pt idx="163">
                  <c:v>7.2724662121577882E-2</c:v>
                </c:pt>
                <c:pt idx="164">
                  <c:v>7.2713452168817638E-2</c:v>
                </c:pt>
                <c:pt idx="165">
                  <c:v>7.2702245671382476E-2</c:v>
                </c:pt>
                <c:pt idx="166">
                  <c:v>7.2691042627675034E-2</c:v>
                </c:pt>
                <c:pt idx="167">
                  <c:v>7.2679843036098951E-2</c:v>
                </c:pt>
                <c:pt idx="168">
                  <c:v>7.2668646895058836E-2</c:v>
                </c:pt>
                <c:pt idx="169">
                  <c:v>7.2657454202960325E-2</c:v>
                </c:pt>
                <c:pt idx="170">
                  <c:v>7.264626495821E-2</c:v>
                </c:pt>
                <c:pt idx="171">
                  <c:v>7.2635079159215438E-2</c:v>
                </c:pt>
                <c:pt idx="172">
                  <c:v>7.2623896804385149E-2</c:v>
                </c:pt>
                <c:pt idx="173">
                  <c:v>7.2612717892128711E-2</c:v>
                </c:pt>
                <c:pt idx="174">
                  <c:v>7.2601542420856618E-2</c:v>
                </c:pt>
                <c:pt idx="175">
                  <c:v>7.2590370388980377E-2</c:v>
                </c:pt>
                <c:pt idx="176">
                  <c:v>7.257920179491241E-2</c:v>
                </c:pt>
                <c:pt idx="177">
                  <c:v>7.256803663706618E-2</c:v>
                </c:pt>
                <c:pt idx="178">
                  <c:v>7.2556874913856137E-2</c:v>
                </c:pt>
                <c:pt idx="179">
                  <c:v>7.2545716623697659E-2</c:v>
                </c:pt>
                <c:pt idx="180">
                  <c:v>7.2534561765007083E-2</c:v>
                </c:pt>
                <c:pt idx="181">
                  <c:v>7.2523410336201785E-2</c:v>
                </c:pt>
                <c:pt idx="182">
                  <c:v>7.2512262335700087E-2</c:v>
                </c:pt>
                <c:pt idx="183">
                  <c:v>7.2501117761921266E-2</c:v>
                </c:pt>
                <c:pt idx="184">
                  <c:v>7.2489976613285573E-2</c:v>
                </c:pt>
                <c:pt idx="185">
                  <c:v>7.2478838888214242E-2</c:v>
                </c:pt>
                <c:pt idx="186">
                  <c:v>7.2467704585129494E-2</c:v>
                </c:pt>
                <c:pt idx="187">
                  <c:v>7.245657370245448E-2</c:v>
                </c:pt>
                <c:pt idx="188">
                  <c:v>7.2445446238613334E-2</c:v>
                </c:pt>
                <c:pt idx="189">
                  <c:v>7.2434322192031178E-2</c:v>
                </c:pt>
                <c:pt idx="190">
                  <c:v>7.2643286624861289E-2</c:v>
                </c:pt>
                <c:pt idx="191">
                  <c:v>7.3108886767150758E-2</c:v>
                </c:pt>
                <c:pt idx="192">
                  <c:v>7.3569969721936579E-2</c:v>
                </c:pt>
                <c:pt idx="193">
                  <c:v>7.4026600909551946E-2</c:v>
                </c:pt>
                <c:pt idx="194">
                  <c:v>7.4478844493129387E-2</c:v>
                </c:pt>
                <c:pt idx="195">
                  <c:v>7.4926763408656394E-2</c:v>
                </c:pt>
                <c:pt idx="196">
                  <c:v>7.5370419394172758E-2</c:v>
                </c:pt>
                <c:pt idx="197">
                  <c:v>7.5809873018138338E-2</c:v>
                </c:pt>
                <c:pt idx="198">
                  <c:v>7.6245183706998551E-2</c:v>
                </c:pt>
                <c:pt idx="199">
                  <c:v>7.6676409771973777E-2</c:v>
                </c:pt>
                <c:pt idx="200">
                  <c:v>7.7103608435098364E-2</c:v>
                </c:pt>
                <c:pt idx="201">
                  <c:v>7.7526835854533252E-2</c:v>
                </c:pt>
                <c:pt idx="202">
                  <c:v>7.7946147149176068E-2</c:v>
                </c:pt>
                <c:pt idx="203">
                  <c:v>7.8361596422591148E-2</c:v>
                </c:pt>
                <c:pt idx="204">
                  <c:v>7.8773236786281481E-2</c:v>
                </c:pt>
                <c:pt idx="205">
                  <c:v>7.9181120382323333E-2</c:v>
                </c:pt>
                <c:pt idx="206">
                  <c:v>7.9585298405384156E-2</c:v>
                </c:pt>
                <c:pt idx="207">
                  <c:v>7.9985821124142847E-2</c:v>
                </c:pt>
                <c:pt idx="208">
                  <c:v>8.0382737902131893E-2</c:v>
                </c:pt>
                <c:pt idx="209">
                  <c:v>8.0776097218018622E-2</c:v>
                </c:pt>
                <c:pt idx="210">
                  <c:v>8.1165946685343923E-2</c:v>
                </c:pt>
                <c:pt idx="211">
                  <c:v>8.1552333071734692E-2</c:v>
                </c:pt>
                <c:pt idx="212">
                  <c:v>8.1935302317606845E-2</c:v>
                </c:pt>
                <c:pt idx="213">
                  <c:v>8.2314899554373891E-2</c:v>
                </c:pt>
                <c:pt idx="214">
                  <c:v>8.2691169122177027E-2</c:v>
                </c:pt>
                <c:pt idx="215">
                  <c:v>8.3064154587150732E-2</c:v>
                </c:pt>
                <c:pt idx="216">
                  <c:v>8.3433898758238326E-2</c:v>
                </c:pt>
                <c:pt idx="217">
                  <c:v>8.3800443703571051E-2</c:v>
                </c:pt>
                <c:pt idx="218">
                  <c:v>8.4163830766423836E-2</c:v>
                </c:pt>
                <c:pt idx="219">
                  <c:v>8.4524100580760347E-2</c:v>
                </c:pt>
                <c:pt idx="220">
                  <c:v>8.4881293086379803E-2</c:v>
                </c:pt>
                <c:pt idx="221">
                  <c:v>8.5235447543677248E-2</c:v>
                </c:pt>
                <c:pt idx="222">
                  <c:v>8.5586602548028801E-2</c:v>
                </c:pt>
                <c:pt idx="223">
                  <c:v>8.5934796043812947E-2</c:v>
                </c:pt>
                <c:pt idx="224">
                  <c:v>8.628006533807861E-2</c:v>
                </c:pt>
                <c:pt idx="225">
                  <c:v>8.6622447113870182E-2</c:v>
                </c:pt>
                <c:pt idx="226">
                  <c:v>8.6961977443219818E-2</c:v>
                </c:pt>
                <c:pt idx="227">
                  <c:v>8.7298691799816294E-2</c:v>
                </c:pt>
                <c:pt idx="228">
                  <c:v>8.7632625071360021E-2</c:v>
                </c:pt>
                <c:pt idx="229">
                  <c:v>8.7963811571613176E-2</c:v>
                </c:pt>
                <c:pt idx="230">
                  <c:v>8.8292285052153752E-2</c:v>
                </c:pt>
                <c:pt idx="231">
                  <c:v>8.8618078713841808E-2</c:v>
                </c:pt>
                <c:pt idx="232">
                  <c:v>8.8941225218006278E-2</c:v>
                </c:pt>
                <c:pt idx="233">
                  <c:v>8.9261756697360264E-2</c:v>
                </c:pt>
                <c:pt idx="234">
                  <c:v>8.9579704766652266E-2</c:v>
                </c:pt>
                <c:pt idx="235">
                  <c:v>8.9895100533061073E-2</c:v>
                </c:pt>
                <c:pt idx="236">
                  <c:v>9.0207974606341085E-2</c:v>
                </c:pt>
                <c:pt idx="237">
                  <c:v>9.0518357108725564E-2</c:v>
                </c:pt>
                <c:pt idx="238">
                  <c:v>9.0826277684593976E-2</c:v>
                </c:pt>
                <c:pt idx="239">
                  <c:v>9.1131765509910354E-2</c:v>
                </c:pt>
                <c:pt idx="240">
                  <c:v>9.1434849301438664E-2</c:v>
                </c:pt>
                <c:pt idx="241">
                  <c:v>9.1735557325741721E-2</c:v>
                </c:pt>
                <c:pt idx="242">
                  <c:v>9.203391740796904E-2</c:v>
                </c:pt>
                <c:pt idx="243">
                  <c:v>9.2329956940439897E-2</c:v>
                </c:pt>
                <c:pt idx="244">
                  <c:v>9.2623702891026616E-2</c:v>
                </c:pt>
                <c:pt idx="245">
                  <c:v>9.2915181811344019E-2</c:v>
                </c:pt>
                <c:pt idx="246">
                  <c:v>9.3204419844749836E-2</c:v>
                </c:pt>
                <c:pt idx="247">
                  <c:v>9.349144273416142E-2</c:v>
                </c:pt>
                <c:pt idx="248">
                  <c:v>9.377627582969332E-2</c:v>
                </c:pt>
                <c:pt idx="249">
                  <c:v>9.4058944096121089E-2</c:v>
                </c:pt>
                <c:pt idx="250">
                  <c:v>9.4339472120175127E-2</c:v>
                </c:pt>
                <c:pt idx="251">
                  <c:v>9.4617884117669845E-2</c:v>
                </c:pt>
                <c:pt idx="252">
                  <c:v>9.4894203940471794E-2</c:v>
                </c:pt>
                <c:pt idx="253">
                  <c:v>9.5168455083311648E-2</c:v>
                </c:pt>
                <c:pt idx="254">
                  <c:v>9.5440660690443296E-2</c:v>
                </c:pt>
                <c:pt idx="255">
                  <c:v>9.5710843562154979E-2</c:v>
                </c:pt>
                <c:pt idx="256">
                  <c:v>9.5979026161135475E-2</c:v>
                </c:pt>
                <c:pt idx="257">
                  <c:v>9.624523061869944E-2</c:v>
                </c:pt>
                <c:pt idx="258">
                  <c:v>9.6509478740875801E-2</c:v>
                </c:pt>
                <c:pt idx="259">
                  <c:v>9.677179201436191E-2</c:v>
                </c:pt>
                <c:pt idx="260">
                  <c:v>9.7032191612347912E-2</c:v>
                </c:pt>
                <c:pt idx="261">
                  <c:v>9.7290698400213621E-2</c:v>
                </c:pt>
                <c:pt idx="262">
                  <c:v>9.7547332941102072E-2</c:v>
                </c:pt>
                <c:pt idx="263">
                  <c:v>9.7802115501371953E-2</c:v>
                </c:pt>
                <c:pt idx="264">
                  <c:v>9.8055066055932866E-2</c:v>
                </c:pt>
                <c:pt idx="265">
                  <c:v>9.8306204293465538E-2</c:v>
                </c:pt>
                <c:pt idx="266">
                  <c:v>9.85555496215305E-2</c:v>
                </c:pt>
                <c:pt idx="267">
                  <c:v>9.8803121171567476E-2</c:v>
                </c:pt>
                <c:pt idx="268">
                  <c:v>9.9048937803788817E-2</c:v>
                </c:pt>
                <c:pt idx="269">
                  <c:v>9.9293018111968862E-2</c:v>
                </c:pt>
                <c:pt idx="270">
                  <c:v>9.9535380428132411E-2</c:v>
                </c:pt>
                <c:pt idx="271">
                  <c:v>9.9776042827144418E-2</c:v>
                </c:pt>
                <c:pt idx="272">
                  <c:v>0.1000150231312036</c:v>
                </c:pt>
                <c:pt idx="273">
                  <c:v>0.10025233891424194</c:v>
                </c:pt>
                <c:pt idx="274">
                  <c:v>0.10048800750623277</c:v>
                </c:pt>
                <c:pt idx="275">
                  <c:v>0.10072204599740928</c:v>
                </c:pt>
                <c:pt idx="276">
                  <c:v>0.10095447124239601</c:v>
                </c:pt>
                <c:pt idx="277">
                  <c:v>0.10118529986425501</c:v>
                </c:pt>
                <c:pt idx="278">
                  <c:v>0.10141454825844894</c:v>
                </c:pt>
                <c:pt idx="279">
                  <c:v>0.10164223259672313</c:v>
                </c:pt>
                <c:pt idx="280">
                  <c:v>0.10186836883090845</c:v>
                </c:pt>
                <c:pt idx="281">
                  <c:v>0.1020929726966467</c:v>
                </c:pt>
                <c:pt idx="282">
                  <c:v>0.1023160597170408</c:v>
                </c:pt>
                <c:pt idx="283">
                  <c:v>0.102537645206231</c:v>
                </c:pt>
                <c:pt idx="284">
                  <c:v>0.10275774427289934</c:v>
                </c:pt>
                <c:pt idx="285">
                  <c:v>0.10297637182370369</c:v>
                </c:pt>
                <c:pt idx="286">
                  <c:v>0.10319354256664313</c:v>
                </c:pt>
                <c:pt idx="287">
                  <c:v>0.10340927101435649</c:v>
                </c:pt>
                <c:pt idx="288">
                  <c:v>0.10362357148735502</c:v>
                </c:pt>
                <c:pt idx="289">
                  <c:v>0.10383645811719143</c:v>
                </c:pt>
                <c:pt idx="290">
                  <c:v>0.1040479448495661</c:v>
                </c:pt>
                <c:pt idx="291">
                  <c:v>0.10463903368746977</c:v>
                </c:pt>
                <c:pt idx="292">
                  <c:v>0.10522760991564944</c:v>
                </c:pt>
                <c:pt idx="293">
                  <c:v>0.10581368952108759</c:v>
                </c:pt>
                <c:pt idx="294">
                  <c:v>0.10639728835542661</c:v>
                </c:pt>
                <c:pt idx="295">
                  <c:v>0.1069784221363979</c:v>
                </c:pt>
                <c:pt idx="296">
                  <c:v>0.10755710644923298</c:v>
                </c:pt>
                <c:pt idx="297">
                  <c:v>0.10813335674805677</c:v>
                </c:pt>
                <c:pt idx="298">
                  <c:v>0.10870718835726323</c:v>
                </c:pt>
                <c:pt idx="299">
                  <c:v>0.10927861647287394</c:v>
                </c:pt>
                <c:pt idx="300">
                  <c:v>0.10984765616387948</c:v>
                </c:pt>
                <c:pt idx="301">
                  <c:v>0.11041432237356393</c:v>
                </c:pt>
                <c:pt idx="302">
                  <c:v>0.11097862992081309</c:v>
                </c:pt>
                <c:pt idx="303">
                  <c:v>0.11154059350140623</c:v>
                </c:pt>
                <c:pt idx="304">
                  <c:v>0.11210022768929181</c:v>
                </c:pt>
                <c:pt idx="305">
                  <c:v>0.11265754693784735</c:v>
                </c:pt>
                <c:pt idx="306">
                  <c:v>0.11321256558112369</c:v>
                </c:pt>
                <c:pt idx="307">
                  <c:v>0.11376529783507403</c:v>
                </c:pt>
                <c:pt idx="308">
                  <c:v>0.11431575779876754</c:v>
                </c:pt>
                <c:pt idx="309">
                  <c:v>0.11486395945558822</c:v>
                </c:pt>
                <c:pt idx="310">
                  <c:v>0.11540991667441901</c:v>
                </c:pt>
                <c:pt idx="311">
                  <c:v>0.11595364321081135</c:v>
                </c:pt>
                <c:pt idx="312">
                  <c:v>0.1164951527081405</c:v>
                </c:pt>
                <c:pt idx="313">
                  <c:v>0.1170344586987466</c:v>
                </c:pt>
                <c:pt idx="314">
                  <c:v>0.11757157460506198</c:v>
                </c:pt>
                <c:pt idx="315">
                  <c:v>0.11810651374072485</c:v>
                </c:pt>
                <c:pt idx="316">
                  <c:v>0.11863928931167916</c:v>
                </c:pt>
                <c:pt idx="317">
                  <c:v>0.11916991441726138</c:v>
                </c:pt>
                <c:pt idx="318">
                  <c:v>0.11969840205127413</c:v>
                </c:pt>
                <c:pt idx="319">
                  <c:v>0.12022476510304682</c:v>
                </c:pt>
                <c:pt idx="320">
                  <c:v>0.12074901635848355</c:v>
                </c:pt>
                <c:pt idx="321">
                  <c:v>0.12127116850109831</c:v>
                </c:pt>
                <c:pt idx="322">
                  <c:v>0.12179123411303794</c:v>
                </c:pt>
                <c:pt idx="323">
                  <c:v>0.1223092256760928</c:v>
                </c:pt>
                <c:pt idx="324">
                  <c:v>0.12282515557269531</c:v>
                </c:pt>
                <c:pt idx="325">
                  <c:v>0.12333903608690658</c:v>
                </c:pt>
                <c:pt idx="326">
                  <c:v>0.12385087940539137</c:v>
                </c:pt>
                <c:pt idx="327">
                  <c:v>0.12436069761838156</c:v>
                </c:pt>
                <c:pt idx="328">
                  <c:v>0.12486850272062801</c:v>
                </c:pt>
                <c:pt idx="329">
                  <c:v>0.12537430661234125</c:v>
                </c:pt>
                <c:pt idx="330">
                  <c:v>0.12587812110012114</c:v>
                </c:pt>
                <c:pt idx="331">
                  <c:v>0.12637995789787551</c:v>
                </c:pt>
                <c:pt idx="332">
                  <c:v>0.12687982862772806</c:v>
                </c:pt>
                <c:pt idx="333">
                  <c:v>0.12737774482091543</c:v>
                </c:pt>
                <c:pt idx="334">
                  <c:v>0.12787371791867408</c:v>
                </c:pt>
                <c:pt idx="335">
                  <c:v>0.1283677592731165</c:v>
                </c:pt>
                <c:pt idx="336">
                  <c:v>0.12885988014809746</c:v>
                </c:pt>
                <c:pt idx="337">
                  <c:v>0.12935009172006989</c:v>
                </c:pt>
                <c:pt idx="338">
                  <c:v>0.12983840507893113</c:v>
                </c:pt>
                <c:pt idx="339">
                  <c:v>0.13032483122885918</c:v>
                </c:pt>
                <c:pt idx="340">
                  <c:v>0.13080938108913931</c:v>
                </c:pt>
                <c:pt idx="341">
                  <c:v>0.13129206549498104</c:v>
                </c:pt>
                <c:pt idx="342">
                  <c:v>0.13177289519832588</c:v>
                </c:pt>
                <c:pt idx="343">
                  <c:v>0.13225188086864573</c:v>
                </c:pt>
                <c:pt idx="344">
                  <c:v>0.13272903309373188</c:v>
                </c:pt>
                <c:pt idx="345">
                  <c:v>0.13320436238047539</c:v>
                </c:pt>
                <c:pt idx="346">
                  <c:v>0.13367787915563809</c:v>
                </c:pt>
                <c:pt idx="347">
                  <c:v>0.13414959376661517</c:v>
                </c:pt>
                <c:pt idx="348">
                  <c:v>0.13461951648218881</c:v>
                </c:pt>
                <c:pt idx="349">
                  <c:v>0.13508765749327328</c:v>
                </c:pt>
                <c:pt idx="350">
                  <c:v>0.13555402691365176</c:v>
                </c:pt>
                <c:pt idx="351">
                  <c:v>0.13601863478070456</c:v>
                </c:pt>
                <c:pt idx="352">
                  <c:v>0.13648149105612931</c:v>
                </c:pt>
                <c:pt idx="353">
                  <c:v>0.13694260562665292</c:v>
                </c:pt>
                <c:pt idx="354">
                  <c:v>0.13740198830473546</c:v>
                </c:pt>
                <c:pt idx="355">
                  <c:v>0.13785964882926632</c:v>
                </c:pt>
                <c:pt idx="356">
                  <c:v>0.13831559686625239</c:v>
                </c:pt>
                <c:pt idx="357">
                  <c:v>0.13876984200949843</c:v>
                </c:pt>
                <c:pt idx="358">
                  <c:v>0.13922239378128018</c:v>
                </c:pt>
                <c:pt idx="359">
                  <c:v>0.13967326163300967</c:v>
                </c:pt>
                <c:pt idx="360">
                  <c:v>0.14012245494589315</c:v>
                </c:pt>
                <c:pt idx="361">
                  <c:v>0.14056998303158175</c:v>
                </c:pt>
                <c:pt idx="362">
                  <c:v>0.141015855132815</c:v>
                </c:pt>
                <c:pt idx="363">
                  <c:v>0.14146008042405708</c:v>
                </c:pt>
                <c:pt idx="364">
                  <c:v>0.14190266801212614</c:v>
                </c:pt>
                <c:pt idx="365">
                  <c:v>0.14234362693681649</c:v>
                </c:pt>
                <c:pt idx="366">
                  <c:v>0.14278296617151415</c:v>
                </c:pt>
                <c:pt idx="367">
                  <c:v>0.14322069462380557</c:v>
                </c:pt>
                <c:pt idx="368">
                  <c:v>0.14365682113607969</c:v>
                </c:pt>
                <c:pt idx="369">
                  <c:v>0.14409135448612317</c:v>
                </c:pt>
                <c:pt idx="370">
                  <c:v>0.14452430338770936</c:v>
                </c:pt>
                <c:pt idx="371">
                  <c:v>0.14495567649118096</c:v>
                </c:pt>
                <c:pt idx="372">
                  <c:v>0.14538548238402596</c:v>
                </c:pt>
                <c:pt idx="373">
                  <c:v>0.14581372959144739</c:v>
                </c:pt>
                <c:pt idx="374">
                  <c:v>0.14624042657692723</c:v>
                </c:pt>
                <c:pt idx="375">
                  <c:v>0.14666558174278391</c:v>
                </c:pt>
                <c:pt idx="376">
                  <c:v>0.14708920343072363</c:v>
                </c:pt>
                <c:pt idx="377">
                  <c:v>0.14751129992238615</c:v>
                </c:pt>
                <c:pt idx="378">
                  <c:v>0.14793187943988442</c:v>
                </c:pt>
                <c:pt idx="379">
                  <c:v>0.14835095014633842</c:v>
                </c:pt>
                <c:pt idx="380">
                  <c:v>0.14876852014640335</c:v>
                </c:pt>
                <c:pt idx="381">
                  <c:v>0.14918459748679197</c:v>
                </c:pt>
                <c:pt idx="382">
                  <c:v>0.14959919015679163</c:v>
                </c:pt>
                <c:pt idx="383">
                  <c:v>0.15001230608877555</c:v>
                </c:pt>
                <c:pt idx="384">
                  <c:v>0.15042395315870885</c:v>
                </c:pt>
                <c:pt idx="385">
                  <c:v>0.15083413918664892</c:v>
                </c:pt>
                <c:pt idx="386">
                  <c:v>0.15124287193724059</c:v>
                </c:pt>
                <c:pt idx="387">
                  <c:v>0.15165015912020627</c:v>
                </c:pt>
                <c:pt idx="388">
                  <c:v>0.15205600839083055</c:v>
                </c:pt>
                <c:pt idx="389">
                  <c:v>0.15246042735043991</c:v>
                </c:pt>
                <c:pt idx="390">
                  <c:v>0.15286342354687679</c:v>
                </c:pt>
                <c:pt idx="391">
                  <c:v>0.15525380525997842</c:v>
                </c:pt>
                <c:pt idx="392">
                  <c:v>0.15760306256270545</c:v>
                </c:pt>
                <c:pt idx="393">
                  <c:v>0.15991224766770948</c:v>
                </c:pt>
                <c:pt idx="394">
                  <c:v>0.16218237719519635</c:v>
                </c:pt>
                <c:pt idx="395">
                  <c:v>0.16441443366525635</c:v>
                </c:pt>
                <c:pt idx="396">
                  <c:v>0.16660936691573408</c:v>
                </c:pt>
                <c:pt idx="397">
                  <c:v>0.16876809544993618</c:v>
                </c:pt>
                <c:pt idx="398">
                  <c:v>0.1708915077181945</c:v>
                </c:pt>
                <c:pt idx="399">
                  <c:v>0.17298046333704162</c:v>
                </c:pt>
                <c:pt idx="400">
                  <c:v>0.17503579424951299</c:v>
                </c:pt>
                <c:pt idx="401">
                  <c:v>0.17705830582986684</c:v>
                </c:pt>
                <c:pt idx="402">
                  <c:v>0.17904877793580237</c:v>
                </c:pt>
                <c:pt idx="403">
                  <c:v>0.18100796591106549</c:v>
                </c:pt>
                <c:pt idx="404">
                  <c:v>0.18293660154114919</c:v>
                </c:pt>
                <c:pt idx="405">
                  <c:v>0.18483539396462936</c:v>
                </c:pt>
                <c:pt idx="406">
                  <c:v>0.18670503054251997</c:v>
                </c:pt>
                <c:pt idx="407">
                  <c:v>0.18854617768788656</c:v>
                </c:pt>
                <c:pt idx="408">
                  <c:v>0.19035948165782191</c:v>
                </c:pt>
                <c:pt idx="409">
                  <c:v>0.19214556930976071</c:v>
                </c:pt>
                <c:pt idx="410">
                  <c:v>0.1939050488239927</c:v>
                </c:pt>
                <c:pt idx="411">
                  <c:v>0.19563851039412392</c:v>
                </c:pt>
                <c:pt idx="412">
                  <c:v>0.19734652688713242</c:v>
                </c:pt>
                <c:pt idx="413">
                  <c:v>0.19902965447456961</c:v>
                </c:pt>
                <c:pt idx="414">
                  <c:v>0.20068843323636759</c:v>
                </c:pt>
                <c:pt idx="415">
                  <c:v>0.20232338773863012</c:v>
                </c:pt>
                <c:pt idx="416">
                  <c:v>0.20393502758670545</c:v>
                </c:pt>
                <c:pt idx="417">
                  <c:v>0.20552384795476597</c:v>
                </c:pt>
                <c:pt idx="418">
                  <c:v>0.20709033009305072</c:v>
                </c:pt>
                <c:pt idx="419">
                  <c:v>0.20863494181386225</c:v>
                </c:pt>
                <c:pt idx="420">
                  <c:v>0.21015813795734942</c:v>
                </c:pt>
                <c:pt idx="421">
                  <c:v>0.23464893923679239</c:v>
                </c:pt>
                <c:pt idx="422">
                  <c:v>0.23623336357202127</c:v>
                </c:pt>
                <c:pt idx="423">
                  <c:v>0.23779550364132224</c:v>
                </c:pt>
                <c:pt idx="424">
                  <c:v>0.23933582629003003</c:v>
                </c:pt>
                <c:pt idx="425">
                  <c:v>0.24085478541364441</c:v>
                </c:pt>
                <c:pt idx="426">
                  <c:v>0.24235282240375758</c:v>
                </c:pt>
                <c:pt idx="427">
                  <c:v>0.24383036657568108</c:v>
                </c:pt>
                <c:pt idx="428">
                  <c:v>0.24528783557864201</c:v>
                </c:pt>
                <c:pt idx="429">
                  <c:v>0.24672563578937276</c:v>
                </c:pt>
                <c:pt idx="430">
                  <c:v>0.24814416268987255</c:v>
                </c:pt>
                <c:pt idx="431">
                  <c:v>0.24954380123007874</c:v>
                </c:pt>
                <c:pt idx="432">
                  <c:v>0.2509249261761467</c:v>
                </c:pt>
                <c:pt idx="433">
                  <c:v>0.25228790244499988</c:v>
                </c:pt>
                <c:pt idx="434">
                  <c:v>0.25363308542577728</c:v>
                </c:pt>
                <c:pt idx="435">
                  <c:v>0.2549608212887739</c:v>
                </c:pt>
                <c:pt idx="436">
                  <c:v>0.256271447282437</c:v>
                </c:pt>
                <c:pt idx="437">
                  <c:v>0.25756529201895467</c:v>
                </c:pt>
                <c:pt idx="438">
                  <c:v>0.25884267574894387</c:v>
                </c:pt>
                <c:pt idx="439">
                  <c:v>0.26010391062572069</c:v>
                </c:pt>
                <c:pt idx="440">
                  <c:v>0.26134930095961068</c:v>
                </c:pt>
                <c:pt idx="441">
                  <c:v>0.26257914346273453</c:v>
                </c:pt>
                <c:pt idx="442">
                  <c:v>0.26379372748468266</c:v>
                </c:pt>
                <c:pt idx="443">
                  <c:v>0.26499333523947205</c:v>
                </c:pt>
                <c:pt idx="444">
                  <c:v>0.26617824202415907</c:v>
                </c:pt>
                <c:pt idx="445">
                  <c:v>0.26734871642946395</c:v>
                </c:pt>
                <c:pt idx="446">
                  <c:v>0.26850502054274561</c:v>
                </c:pt>
                <c:pt idx="447">
                  <c:v>0.26964741014364912</c:v>
                </c:pt>
                <c:pt idx="448">
                  <c:v>0.270776134892732</c:v>
                </c:pt>
                <c:pt idx="449">
                  <c:v>0.27189143851336228</c:v>
                </c:pt>
                <c:pt idx="450">
                  <c:v>0.27299355896716593</c:v>
                </c:pt>
                <c:pt idx="451">
                  <c:v>0.27408272862328981</c:v>
                </c:pt>
                <c:pt idx="452">
                  <c:v>0.2751591744217321</c:v>
                </c:pt>
                <c:pt idx="453">
                  <c:v>0.2762231180309821</c:v>
                </c:pt>
                <c:pt idx="454">
                  <c:v>0.27727477600019912</c:v>
                </c:pt>
                <c:pt idx="455">
                  <c:v>0.27831435990614956</c:v>
                </c:pt>
                <c:pt idx="456">
                  <c:v>0.27934207649511228</c:v>
                </c:pt>
                <c:pt idx="457">
                  <c:v>0.28035812781995195</c:v>
                </c:pt>
                <c:pt idx="458">
                  <c:v>0.28136271137255014</c:v>
                </c:pt>
                <c:pt idx="459">
                  <c:v>0.28235602021177886</c:v>
                </c:pt>
                <c:pt idx="460">
                  <c:v>0.28333824308718863</c:v>
                </c:pt>
                <c:pt idx="461">
                  <c:v>0.28430956455857764</c:v>
                </c:pt>
                <c:pt idx="462">
                  <c:v>0.28527016511160286</c:v>
                </c:pt>
                <c:pt idx="463">
                  <c:v>0.28622022126958307</c:v>
                </c:pt>
                <c:pt idx="464">
                  <c:v>0.28715990570164091</c:v>
                </c:pt>
                <c:pt idx="465">
                  <c:v>0.28808938732732164</c:v>
                </c:pt>
                <c:pt idx="466">
                  <c:v>0.28900883141782341</c:v>
                </c:pt>
                <c:pt idx="467">
                  <c:v>0.28991839969396505</c:v>
                </c:pt>
                <c:pt idx="468">
                  <c:v>0.29081825042101372</c:v>
                </c:pt>
                <c:pt idx="469">
                  <c:v>0.29170853850048994</c:v>
                </c:pt>
                <c:pt idx="470">
                  <c:v>0.29258941555906093</c:v>
                </c:pt>
                <c:pt idx="471">
                  <c:v>0.2934610300346297</c:v>
                </c:pt>
                <c:pt idx="472">
                  <c:v>0.29432352725972283</c:v>
                </c:pt>
                <c:pt idx="473">
                  <c:v>0.29517704954227497</c:v>
                </c:pt>
                <c:pt idx="474">
                  <c:v>0.29602173624390449</c:v>
                </c:pt>
                <c:pt idx="475">
                  <c:v>0.29685772385577092</c:v>
                </c:pt>
                <c:pt idx="476">
                  <c:v>0.26625011577644886</c:v>
                </c:pt>
                <c:pt idx="477">
                  <c:v>0.26681328291536477</c:v>
                </c:pt>
                <c:pt idx="478">
                  <c:v>0.267370035335317</c:v>
                </c:pt>
                <c:pt idx="479">
                  <c:v>0.26792048201531016</c:v>
                </c:pt>
                <c:pt idx="480">
                  <c:v>0.26846472947967204</c:v>
                </c:pt>
                <c:pt idx="481">
                  <c:v>0.26900288186677906</c:v>
                </c:pt>
                <c:pt idx="482">
                  <c:v>0.26953504099548542</c:v>
                </c:pt>
                <c:pt idx="483">
                  <c:v>0.27006130642934523</c:v>
                </c:pt>
                <c:pt idx="484">
                  <c:v>0.27058177553871271</c:v>
                </c:pt>
                <c:pt idx="485">
                  <c:v>0.27109654356080143</c:v>
                </c:pt>
                <c:pt idx="486">
                  <c:v>0.27160570365778097</c:v>
                </c:pt>
                <c:pt idx="487">
                  <c:v>0.27210934697298478</c:v>
                </c:pt>
                <c:pt idx="488">
                  <c:v>0.27260756268530156</c:v>
                </c:pt>
                <c:pt idx="489">
                  <c:v>0.27310043806181639</c:v>
                </c:pt>
                <c:pt idx="490">
                  <c:v>0.25214039003799493</c:v>
                </c:pt>
                <c:pt idx="491">
                  <c:v>0.25262123207164816</c:v>
                </c:pt>
                <c:pt idx="492">
                  <c:v>0.25309713728035094</c:v>
                </c:pt>
                <c:pt idx="493">
                  <c:v>0.2535681813056731</c:v>
                </c:pt>
                <c:pt idx="494">
                  <c:v>0.25403443825173933</c:v>
                </c:pt>
                <c:pt idx="495">
                  <c:v>0.25449598072409318</c:v>
                </c:pt>
                <c:pt idx="496">
                  <c:v>0.25495287986738796</c:v>
                </c:pt>
                <c:pt idx="497">
                  <c:v>0.25540520540194583</c:v>
                </c:pt>
                <c:pt idx="498">
                  <c:v>0.25585302565922491</c:v>
                </c:pt>
                <c:pt idx="499">
                  <c:v>0.25629640761623124</c:v>
                </c:pt>
                <c:pt idx="500">
                  <c:v>0.25673541692891283</c:v>
                </c:pt>
                <c:pt idx="501">
                  <c:v>0.25717011796457084</c:v>
                </c:pt>
                <c:pt idx="502">
                  <c:v>0.2576005738333208</c:v>
                </c:pt>
                <c:pt idx="503">
                  <c:v>0.25802684641863677</c:v>
                </c:pt>
                <c:pt idx="504">
                  <c:v>0.25844899640700941</c:v>
                </c:pt>
                <c:pt idx="505">
                  <c:v>0.25886708331674729</c:v>
                </c:pt>
                <c:pt idx="506">
                  <c:v>0.25928116552595148</c:v>
                </c:pt>
                <c:pt idx="507">
                  <c:v>0.25969130029968857</c:v>
                </c:pt>
                <c:pt idx="508">
                  <c:v>0.26009754381639205</c:v>
                </c:pt>
                <c:pt idx="509">
                  <c:v>0.26049995119351427</c:v>
                </c:pt>
                <c:pt idx="510">
                  <c:v>0.26089857651245552</c:v>
                </c:pt>
                <c:pt idx="511">
                  <c:v>0.25347534762738255</c:v>
                </c:pt>
                <c:pt idx="512">
                  <c:v>0.25302414182367544</c:v>
                </c:pt>
                <c:pt idx="513">
                  <c:v>0.24832659993458864</c:v>
                </c:pt>
                <c:pt idx="514">
                  <c:v>0.24401867175885911</c:v>
                </c:pt>
                <c:pt idx="515">
                  <c:v>0.2439974055731095</c:v>
                </c:pt>
                <c:pt idx="516">
                  <c:v>0.24010985858575781</c:v>
                </c:pt>
                <c:pt idx="517">
                  <c:v>0.23857279426442238</c:v>
                </c:pt>
                <c:pt idx="518">
                  <c:v>0.23624893571683356</c:v>
                </c:pt>
                <c:pt idx="519">
                  <c:v>0.23248983806671847</c:v>
                </c:pt>
                <c:pt idx="520">
                  <c:v>0.23177259585751167</c:v>
                </c:pt>
                <c:pt idx="521">
                  <c:v>0.2365791794699309</c:v>
                </c:pt>
                <c:pt idx="522">
                  <c:v>0.22725071808617753</c:v>
                </c:pt>
                <c:pt idx="523">
                  <c:v>0.2272482355435553</c:v>
                </c:pt>
                <c:pt idx="524">
                  <c:v>0.23154109935668746</c:v>
                </c:pt>
                <c:pt idx="525">
                  <c:v>0.2364843882358128</c:v>
                </c:pt>
                <c:pt idx="526">
                  <c:v>0.24107903734279634</c:v>
                </c:pt>
                <c:pt idx="527">
                  <c:v>0.23501644996740234</c:v>
                </c:pt>
                <c:pt idx="528">
                  <c:v>0.2396126614415825</c:v>
                </c:pt>
                <c:pt idx="529">
                  <c:v>0.24736292355427225</c:v>
                </c:pt>
                <c:pt idx="530">
                  <c:v>0.23701772640883326</c:v>
                </c:pt>
                <c:pt idx="531">
                  <c:v>0.2290193665770692</c:v>
                </c:pt>
                <c:pt idx="532">
                  <c:v>0.22360492003435287</c:v>
                </c:pt>
                <c:pt idx="533">
                  <c:v>0.22153466091108961</c:v>
                </c:pt>
                <c:pt idx="534">
                  <c:v>0.22739882406204634</c:v>
                </c:pt>
                <c:pt idx="535">
                  <c:v>0.2355323786490772</c:v>
                </c:pt>
                <c:pt idx="536">
                  <c:v>0.24441675776779365</c:v>
                </c:pt>
                <c:pt idx="537">
                  <c:v>0.23770704630218475</c:v>
                </c:pt>
                <c:pt idx="538">
                  <c:v>0.24043318537178307</c:v>
                </c:pt>
                <c:pt idx="539">
                  <c:v>0.23947194573763536</c:v>
                </c:pt>
                <c:pt idx="540">
                  <c:v>0.23584737053750948</c:v>
                </c:pt>
                <c:pt idx="541">
                  <c:v>0.24092190745074996</c:v>
                </c:pt>
                <c:pt idx="542">
                  <c:v>0.23629538377241335</c:v>
                </c:pt>
                <c:pt idx="543">
                  <c:v>0.24258392941999479</c:v>
                </c:pt>
                <c:pt idx="544">
                  <c:v>0.24064897193776308</c:v>
                </c:pt>
                <c:pt idx="545">
                  <c:v>0.23776867507429961</c:v>
                </c:pt>
                <c:pt idx="546">
                  <c:v>0.24293911475620519</c:v>
                </c:pt>
                <c:pt idx="547">
                  <c:v>0.23905797923203609</c:v>
                </c:pt>
                <c:pt idx="548">
                  <c:v>0.23375391029406534</c:v>
                </c:pt>
                <c:pt idx="549">
                  <c:v>0.23860135753681191</c:v>
                </c:pt>
                <c:pt idx="550">
                  <c:v>0.23630262690138931</c:v>
                </c:pt>
                <c:pt idx="551">
                  <c:v>0.24279386206604214</c:v>
                </c:pt>
                <c:pt idx="552">
                  <c:v>0.23535188367665522</c:v>
                </c:pt>
                <c:pt idx="553">
                  <c:v>0.23017946954680907</c:v>
                </c:pt>
                <c:pt idx="554">
                  <c:v>0.23021108815034852</c:v>
                </c:pt>
                <c:pt idx="555">
                  <c:v>0.23441653743907845</c:v>
                </c:pt>
                <c:pt idx="556">
                  <c:v>0.23260961160662164</c:v>
                </c:pt>
                <c:pt idx="557">
                  <c:v>0.23345507682360114</c:v>
                </c:pt>
                <c:pt idx="558">
                  <c:v>0.23119872501096364</c:v>
                </c:pt>
                <c:pt idx="559">
                  <c:v>0.22847960397094691</c:v>
                </c:pt>
                <c:pt idx="560">
                  <c:v>0.22793088495595901</c:v>
                </c:pt>
                <c:pt idx="561">
                  <c:v>0.23418440014604358</c:v>
                </c:pt>
                <c:pt idx="562">
                  <c:v>0.22525706099409268</c:v>
                </c:pt>
                <c:pt idx="563">
                  <c:v>0.22567362377393788</c:v>
                </c:pt>
                <c:pt idx="564">
                  <c:v>0.22291782973456215</c:v>
                </c:pt>
                <c:pt idx="565">
                  <c:v>0.22101831349718709</c:v>
                </c:pt>
                <c:pt idx="566">
                  <c:v>0.22581671131865252</c:v>
                </c:pt>
                <c:pt idx="567">
                  <c:v>0.22256406641970114</c:v>
                </c:pt>
                <c:pt idx="568">
                  <c:v>0.21979628602333176</c:v>
                </c:pt>
                <c:pt idx="569">
                  <c:v>0.21547024567248149</c:v>
                </c:pt>
                <c:pt idx="570">
                  <c:v>0.21159046482070337</c:v>
                </c:pt>
                <c:pt idx="571">
                  <c:v>0.21453195315854087</c:v>
                </c:pt>
                <c:pt idx="572">
                  <c:v>0.21160800532539989</c:v>
                </c:pt>
                <c:pt idx="573">
                  <c:v>0.20896061739989474</c:v>
                </c:pt>
                <c:pt idx="574">
                  <c:v>0.20738531380715755</c:v>
                </c:pt>
                <c:pt idx="575">
                  <c:v>0.20525133713366434</c:v>
                </c:pt>
                <c:pt idx="576">
                  <c:v>0.20396133196522623</c:v>
                </c:pt>
                <c:pt idx="577">
                  <c:v>0.20511165590064009</c:v>
                </c:pt>
                <c:pt idx="578">
                  <c:v>0.21105389988954032</c:v>
                </c:pt>
                <c:pt idx="579">
                  <c:v>0.21449464488479769</c:v>
                </c:pt>
                <c:pt idx="580">
                  <c:v>0.21076688065617188</c:v>
                </c:pt>
                <c:pt idx="581">
                  <c:v>0.20800606376118699</c:v>
                </c:pt>
                <c:pt idx="582">
                  <c:v>0.19561387881552811</c:v>
                </c:pt>
                <c:pt idx="583">
                  <c:v>0.19633911004761895</c:v>
                </c:pt>
                <c:pt idx="584">
                  <c:v>0.2054652331675238</c:v>
                </c:pt>
                <c:pt idx="585">
                  <c:v>0.20187653931933641</c:v>
                </c:pt>
                <c:pt idx="586">
                  <c:v>0.20847056922965018</c:v>
                </c:pt>
                <c:pt idx="587">
                  <c:v>0.20363576044297121</c:v>
                </c:pt>
                <c:pt idx="588">
                  <c:v>0.20355415534547627</c:v>
                </c:pt>
                <c:pt idx="589">
                  <c:v>0.20217962953788343</c:v>
                </c:pt>
                <c:pt idx="590">
                  <c:v>0.19679760079236833</c:v>
                </c:pt>
                <c:pt idx="591">
                  <c:v>0.18915894765196439</c:v>
                </c:pt>
                <c:pt idx="592">
                  <c:v>0.19290288537346703</c:v>
                </c:pt>
                <c:pt idx="593">
                  <c:v>0.18453017784852804</c:v>
                </c:pt>
                <c:pt idx="594">
                  <c:v>0.18467630675649485</c:v>
                </c:pt>
                <c:pt idx="595">
                  <c:v>0.18279776932612041</c:v>
                </c:pt>
                <c:pt idx="596">
                  <c:v>0.17704657511086427</c:v>
                </c:pt>
                <c:pt idx="597">
                  <c:v>0.17497412688802186</c:v>
                </c:pt>
                <c:pt idx="598">
                  <c:v>0.17352094932150691</c:v>
                </c:pt>
                <c:pt idx="599">
                  <c:v>0.16699686652428694</c:v>
                </c:pt>
                <c:pt idx="600">
                  <c:v>0.17112193799618661</c:v>
                </c:pt>
                <c:pt idx="601">
                  <c:v>0.16877405243656696</c:v>
                </c:pt>
                <c:pt idx="602">
                  <c:v>0.16479054854841005</c:v>
                </c:pt>
                <c:pt idx="603">
                  <c:v>0.16545592492468161</c:v>
                </c:pt>
                <c:pt idx="604">
                  <c:v>0.17847609228506164</c:v>
                </c:pt>
                <c:pt idx="605">
                  <c:v>0.18719971155094833</c:v>
                </c:pt>
                <c:pt idx="606">
                  <c:v>0.17660023691202451</c:v>
                </c:pt>
                <c:pt idx="607">
                  <c:v>0.18153669240141207</c:v>
                </c:pt>
                <c:pt idx="608">
                  <c:v>0.17912929377823683</c:v>
                </c:pt>
                <c:pt idx="609">
                  <c:v>0.18689309945183985</c:v>
                </c:pt>
                <c:pt idx="610">
                  <c:v>0.17763163765259454</c:v>
                </c:pt>
                <c:pt idx="611">
                  <c:v>0.16655416622827895</c:v>
                </c:pt>
                <c:pt idx="612">
                  <c:v>0.16501798171307189</c:v>
                </c:pt>
                <c:pt idx="613">
                  <c:v>0.15734998328386957</c:v>
                </c:pt>
                <c:pt idx="614">
                  <c:v>0.13761318053377444</c:v>
                </c:pt>
                <c:pt idx="615">
                  <c:v>0.13856361525169048</c:v>
                </c:pt>
                <c:pt idx="616">
                  <c:v>0.12922892161216945</c:v>
                </c:pt>
                <c:pt idx="617">
                  <c:v>0.1356557510003091</c:v>
                </c:pt>
                <c:pt idx="618">
                  <c:v>0.13321250783778021</c:v>
                </c:pt>
                <c:pt idx="619">
                  <c:v>0.13143762338967924</c:v>
                </c:pt>
                <c:pt idx="620">
                  <c:v>0.13799184893197322</c:v>
                </c:pt>
                <c:pt idx="621">
                  <c:v>0.13912128763554826</c:v>
                </c:pt>
                <c:pt idx="622">
                  <c:v>0.14956555038646413</c:v>
                </c:pt>
                <c:pt idx="623">
                  <c:v>0.15105243705818719</c:v>
                </c:pt>
                <c:pt idx="624">
                  <c:v>0.15302296041828331</c:v>
                </c:pt>
                <c:pt idx="625">
                  <c:v>0.15073651653436815</c:v>
                </c:pt>
                <c:pt idx="626">
                  <c:v>0.14609535098222012</c:v>
                </c:pt>
                <c:pt idx="627">
                  <c:v>0.14467166545517607</c:v>
                </c:pt>
                <c:pt idx="628">
                  <c:v>0.14606275447006895</c:v>
                </c:pt>
                <c:pt idx="629">
                  <c:v>0.13693567797165049</c:v>
                </c:pt>
                <c:pt idx="630">
                  <c:v>0.14597545935394843</c:v>
                </c:pt>
                <c:pt idx="631">
                  <c:v>0.14715846332423535</c:v>
                </c:pt>
                <c:pt idx="632">
                  <c:v>0.13855318314504295</c:v>
                </c:pt>
                <c:pt idx="633">
                  <c:v>0.1289051855357066</c:v>
                </c:pt>
                <c:pt idx="634">
                  <c:v>0.12110353950640508</c:v>
                </c:pt>
                <c:pt idx="635">
                  <c:v>0.13009438914781771</c:v>
                </c:pt>
                <c:pt idx="636">
                  <c:v>0.14671332071951307</c:v>
                </c:pt>
                <c:pt idx="637">
                  <c:v>0.14186355726782976</c:v>
                </c:pt>
                <c:pt idx="638">
                  <c:v>0.1384305311771491</c:v>
                </c:pt>
                <c:pt idx="639">
                  <c:v>0.13799277467336057</c:v>
                </c:pt>
                <c:pt idx="640">
                  <c:v>0.12706357306347224</c:v>
                </c:pt>
                <c:pt idx="641">
                  <c:v>0.12199290655760314</c:v>
                </c:pt>
                <c:pt idx="642">
                  <c:v>0.11660394376558493</c:v>
                </c:pt>
                <c:pt idx="643">
                  <c:v>0.11532403407906104</c:v>
                </c:pt>
                <c:pt idx="644">
                  <c:v>0.1173125561671066</c:v>
                </c:pt>
                <c:pt idx="645">
                  <c:v>0.11366936096749825</c:v>
                </c:pt>
                <c:pt idx="646">
                  <c:v>0.11123558179094152</c:v>
                </c:pt>
                <c:pt idx="647">
                  <c:v>0.10935374104554604</c:v>
                </c:pt>
                <c:pt idx="648">
                  <c:v>0.10791615980561715</c:v>
                </c:pt>
                <c:pt idx="649">
                  <c:v>0.10550655874827547</c:v>
                </c:pt>
                <c:pt idx="650">
                  <c:v>0.10618496063280203</c:v>
                </c:pt>
                <c:pt idx="651">
                  <c:v>0.10507118175256126</c:v>
                </c:pt>
                <c:pt idx="652">
                  <c:v>0.10025264003103147</c:v>
                </c:pt>
                <c:pt idx="653">
                  <c:v>9.924927594808472E-2</c:v>
                </c:pt>
                <c:pt idx="654">
                  <c:v>9.8161290494211614E-2</c:v>
                </c:pt>
                <c:pt idx="655">
                  <c:v>9.5606108518803065E-2</c:v>
                </c:pt>
                <c:pt idx="656">
                  <c:v>9.2082855016336368E-2</c:v>
                </c:pt>
                <c:pt idx="657">
                  <c:v>9.066960560280396E-2</c:v>
                </c:pt>
                <c:pt idx="658">
                  <c:v>8.9000552174275244E-2</c:v>
                </c:pt>
                <c:pt idx="659">
                  <c:v>8.6021333094224717E-2</c:v>
                </c:pt>
                <c:pt idx="660">
                  <c:v>8.5311187387497989E-2</c:v>
                </c:pt>
                <c:pt idx="661">
                  <c:v>8.4253916115354613E-2</c:v>
                </c:pt>
                <c:pt idx="662">
                  <c:v>8.2870189854370835E-2</c:v>
                </c:pt>
                <c:pt idx="663">
                  <c:v>8.3350565963982257E-2</c:v>
                </c:pt>
                <c:pt idx="664">
                  <c:v>8.1737186910918969E-2</c:v>
                </c:pt>
                <c:pt idx="665">
                  <c:v>8.1502571492383422E-2</c:v>
                </c:pt>
                <c:pt idx="666">
                  <c:v>7.9576164395055882E-2</c:v>
                </c:pt>
                <c:pt idx="667">
                  <c:v>7.8266110106861464E-2</c:v>
                </c:pt>
                <c:pt idx="668">
                  <c:v>7.7504252508826921E-2</c:v>
                </c:pt>
                <c:pt idx="669">
                  <c:v>7.6726907260106253E-2</c:v>
                </c:pt>
                <c:pt idx="670">
                  <c:v>7.475584019736041E-2</c:v>
                </c:pt>
                <c:pt idx="671">
                  <c:v>7.2570264823363581E-2</c:v>
                </c:pt>
                <c:pt idx="672">
                  <c:v>7.3710683388780049E-2</c:v>
                </c:pt>
                <c:pt idx="673">
                  <c:v>7.4127942616826356E-2</c:v>
                </c:pt>
                <c:pt idx="674">
                  <c:v>7.2535303451345776E-2</c:v>
                </c:pt>
                <c:pt idx="675">
                  <c:v>7.2625665946567788E-2</c:v>
                </c:pt>
                <c:pt idx="676">
                  <c:v>7.3510548352799354E-2</c:v>
                </c:pt>
                <c:pt idx="677">
                  <c:v>7.4459060771862623E-2</c:v>
                </c:pt>
                <c:pt idx="678">
                  <c:v>7.4792761474670844E-2</c:v>
                </c:pt>
                <c:pt idx="679">
                  <c:v>7.3716282863166532E-2</c:v>
                </c:pt>
                <c:pt idx="680">
                  <c:v>7.2561804012073738E-2</c:v>
                </c:pt>
                <c:pt idx="681">
                  <c:v>7.0680323348800533E-2</c:v>
                </c:pt>
                <c:pt idx="682">
                  <c:v>6.9318518360673195E-2</c:v>
                </c:pt>
                <c:pt idx="683">
                  <c:v>7.0122492610250442E-2</c:v>
                </c:pt>
                <c:pt idx="684">
                  <c:v>7.1061655534606291E-2</c:v>
                </c:pt>
                <c:pt idx="685">
                  <c:v>7.1352288678027356E-2</c:v>
                </c:pt>
                <c:pt idx="686">
                  <c:v>7.1288286071968396E-2</c:v>
                </c:pt>
                <c:pt idx="687">
                  <c:v>7.1262314447111785E-2</c:v>
                </c:pt>
                <c:pt idx="688">
                  <c:v>7.1735815267374325E-2</c:v>
                </c:pt>
                <c:pt idx="689">
                  <c:v>7.1663107335133591E-2</c:v>
                </c:pt>
                <c:pt idx="690">
                  <c:v>7.2375562672380309E-2</c:v>
                </c:pt>
                <c:pt idx="691">
                  <c:v>7.270358051979188E-2</c:v>
                </c:pt>
                <c:pt idx="692">
                  <c:v>7.3338840104316183E-2</c:v>
                </c:pt>
                <c:pt idx="693">
                  <c:v>7.3980960221735517E-2</c:v>
                </c:pt>
                <c:pt idx="694">
                  <c:v>7.4240274242604487E-2</c:v>
                </c:pt>
                <c:pt idx="695">
                  <c:v>7.4099051681488726E-2</c:v>
                </c:pt>
                <c:pt idx="696">
                  <c:v>7.4277515693082788E-2</c:v>
                </c:pt>
                <c:pt idx="697">
                  <c:v>7.4511109661463945E-2</c:v>
                </c:pt>
                <c:pt idx="698">
                  <c:v>7.4817600431772352E-2</c:v>
                </c:pt>
                <c:pt idx="699">
                  <c:v>7.4817600431772352E-2</c:v>
                </c:pt>
                <c:pt idx="700">
                  <c:v>7.4817600431772352E-2</c:v>
                </c:pt>
                <c:pt idx="701">
                  <c:v>7.4817600431772352E-2</c:v>
                </c:pt>
                <c:pt idx="702">
                  <c:v>7.4817600431772352E-2</c:v>
                </c:pt>
                <c:pt idx="703">
                  <c:v>7.4817600431772352E-2</c:v>
                </c:pt>
                <c:pt idx="704">
                  <c:v>7.4817600431772352E-2</c:v>
                </c:pt>
                <c:pt idx="705">
                  <c:v>7.4817600431772352E-2</c:v>
                </c:pt>
                <c:pt idx="706">
                  <c:v>7.4817600431772352E-2</c:v>
                </c:pt>
                <c:pt idx="707">
                  <c:v>7.4817600431772352E-2</c:v>
                </c:pt>
                <c:pt idx="708">
                  <c:v>7.4817600431772352E-2</c:v>
                </c:pt>
              </c:numCache>
            </c:numRef>
          </c:val>
          <c:extLst>
            <c:ext xmlns:c16="http://schemas.microsoft.com/office/drawing/2014/chart" uri="{C3380CC4-5D6E-409C-BE32-E72D297353CC}">
              <c16:uniqueId val="{00000001-64DE-4DBF-A5FC-11734A045AA8}"/>
            </c:ext>
          </c:extLst>
        </c:ser>
        <c:ser>
          <c:idx val="2"/>
          <c:order val="2"/>
          <c:tx>
            <c:strRef>
              <c:f>'III. GDP shares, 1310-2018'!$E$2</c:f>
              <c:strCache>
                <c:ptCount val="1"/>
                <c:pt idx="0">
                  <c:v>Holland/NL</c:v>
                </c:pt>
              </c:strCache>
            </c:strRef>
          </c:tx>
          <c:spPr>
            <a:solidFill>
              <a:schemeClr val="accent3"/>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1310-2018'!$E$6:$E$714</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2.1008457674656755E-2</c:v>
                </c:pt>
                <c:pt idx="91">
                  <c:v>2.1002759650366375E-2</c:v>
                </c:pt>
                <c:pt idx="92">
                  <c:v>2.0997064716134075E-2</c:v>
                </c:pt>
                <c:pt idx="93">
                  <c:v>2.0991372869446915E-2</c:v>
                </c:pt>
                <c:pt idx="94">
                  <c:v>2.0985684107794677E-2</c:v>
                </c:pt>
                <c:pt idx="95">
                  <c:v>2.097999842866986E-2</c:v>
                </c:pt>
                <c:pt idx="96">
                  <c:v>2.0974315829567682E-2</c:v>
                </c:pt>
                <c:pt idx="97">
                  <c:v>2.096863630798608E-2</c:v>
                </c:pt>
                <c:pt idx="98">
                  <c:v>2.0962959861425694E-2</c:v>
                </c:pt>
                <c:pt idx="99">
                  <c:v>2.0957286487389867E-2</c:v>
                </c:pt>
                <c:pt idx="100">
                  <c:v>2.0951616183384651E-2</c:v>
                </c:pt>
                <c:pt idx="101">
                  <c:v>2.0945948946918792E-2</c:v>
                </c:pt>
                <c:pt idx="102">
                  <c:v>2.0940284775503738E-2</c:v>
                </c:pt>
                <c:pt idx="103">
                  <c:v>2.0934623666653617E-2</c:v>
                </c:pt>
                <c:pt idx="104">
                  <c:v>2.0928965617885247E-2</c:v>
                </c:pt>
                <c:pt idx="105">
                  <c:v>2.092331062671814E-2</c:v>
                </c:pt>
                <c:pt idx="106">
                  <c:v>2.0917658690674471E-2</c:v>
                </c:pt>
                <c:pt idx="107">
                  <c:v>2.091200980727911E-2</c:v>
                </c:pt>
                <c:pt idx="108">
                  <c:v>1.8218721233565296E-2</c:v>
                </c:pt>
                <c:pt idx="109">
                  <c:v>1.8211346434384382E-2</c:v>
                </c:pt>
                <c:pt idx="110">
                  <c:v>1.8203977603312368E-2</c:v>
                </c:pt>
                <c:pt idx="111">
                  <c:v>1.8196614733107578E-2</c:v>
                </c:pt>
                <c:pt idx="112">
                  <c:v>1.8189257816540051E-2</c:v>
                </c:pt>
                <c:pt idx="113">
                  <c:v>1.8181906846391521E-2</c:v>
                </c:pt>
                <c:pt idx="114">
                  <c:v>1.8174561815455372E-2</c:v>
                </c:pt>
                <c:pt idx="115">
                  <c:v>1.8167222716536639E-2</c:v>
                </c:pt>
                <c:pt idx="116">
                  <c:v>1.8159889542451971E-2</c:v>
                </c:pt>
                <c:pt idx="117">
                  <c:v>1.8152562286029607E-2</c:v>
                </c:pt>
                <c:pt idx="118">
                  <c:v>1.8145240940109338E-2</c:v>
                </c:pt>
                <c:pt idx="119">
                  <c:v>1.8142174928011946E-2</c:v>
                </c:pt>
                <c:pt idx="120">
                  <c:v>1.8139109951871266E-2</c:v>
                </c:pt>
                <c:pt idx="121">
                  <c:v>1.8136046011162331E-2</c:v>
                </c:pt>
                <c:pt idx="122">
                  <c:v>1.8132983105360542E-2</c:v>
                </c:pt>
                <c:pt idx="123">
                  <c:v>1.8129921233941641E-2</c:v>
                </c:pt>
                <c:pt idx="124">
                  <c:v>1.8126860396381731E-2</c:v>
                </c:pt>
                <c:pt idx="125">
                  <c:v>1.812380059215727E-2</c:v>
                </c:pt>
                <c:pt idx="126">
                  <c:v>1.8120741820745065E-2</c:v>
                </c:pt>
                <c:pt idx="127">
                  <c:v>1.8117684081622277E-2</c:v>
                </c:pt>
                <c:pt idx="128">
                  <c:v>1.850177850284828E-2</c:v>
                </c:pt>
                <c:pt idx="129">
                  <c:v>1.8498911125155337E-2</c:v>
                </c:pt>
                <c:pt idx="130">
                  <c:v>1.8496044636088407E-2</c:v>
                </c:pt>
                <c:pt idx="131">
                  <c:v>1.8493179035234467E-2</c:v>
                </c:pt>
                <c:pt idx="132">
                  <c:v>1.8490314322180738E-2</c:v>
                </c:pt>
                <c:pt idx="133">
                  <c:v>1.848745049651471E-2</c:v>
                </c:pt>
                <c:pt idx="134">
                  <c:v>1.8484587557824131E-2</c:v>
                </c:pt>
                <c:pt idx="135">
                  <c:v>1.8481725505696992E-2</c:v>
                </c:pt>
                <c:pt idx="136">
                  <c:v>1.847886433972154E-2</c:v>
                </c:pt>
                <c:pt idx="137">
                  <c:v>1.8476004059486288E-2</c:v>
                </c:pt>
                <c:pt idx="138">
                  <c:v>1.8473144664580003E-2</c:v>
                </c:pt>
                <c:pt idx="139">
                  <c:v>1.8470286154591693E-2</c:v>
                </c:pt>
                <c:pt idx="140">
                  <c:v>1.8467428529110624E-2</c:v>
                </c:pt>
                <c:pt idx="141">
                  <c:v>1.8464571787726331E-2</c:v>
                </c:pt>
                <c:pt idx="142">
                  <c:v>1.8461715930028589E-2</c:v>
                </c:pt>
                <c:pt idx="143">
                  <c:v>1.8458860955607431E-2</c:v>
                </c:pt>
                <c:pt idx="144">
                  <c:v>1.8456006864053135E-2</c:v>
                </c:pt>
                <c:pt idx="145">
                  <c:v>1.8453153654956249E-2</c:v>
                </c:pt>
                <c:pt idx="146">
                  <c:v>1.8450301327907564E-2</c:v>
                </c:pt>
                <c:pt idx="147">
                  <c:v>1.8447449882498128E-2</c:v>
                </c:pt>
                <c:pt idx="148">
                  <c:v>1.8444599318319231E-2</c:v>
                </c:pt>
                <c:pt idx="149">
                  <c:v>1.8441749634962427E-2</c:v>
                </c:pt>
                <c:pt idx="150">
                  <c:v>1.8438900832019524E-2</c:v>
                </c:pt>
                <c:pt idx="151">
                  <c:v>1.8436052909082574E-2</c:v>
                </c:pt>
                <c:pt idx="152">
                  <c:v>1.843320586574388E-2</c:v>
                </c:pt>
                <c:pt idx="153">
                  <c:v>1.8430359701596004E-2</c:v>
                </c:pt>
                <c:pt idx="154">
                  <c:v>1.842751441623176E-2</c:v>
                </c:pt>
                <c:pt idx="155">
                  <c:v>1.842467000924421E-2</c:v>
                </c:pt>
                <c:pt idx="156">
                  <c:v>1.8421826480226659E-2</c:v>
                </c:pt>
                <c:pt idx="157">
                  <c:v>1.8418983828772675E-2</c:v>
                </c:pt>
                <c:pt idx="158">
                  <c:v>1.8416142054476083E-2</c:v>
                </c:pt>
                <c:pt idx="159">
                  <c:v>1.841330115693094E-2</c:v>
                </c:pt>
                <c:pt idx="160">
                  <c:v>1.8410461135731557E-2</c:v>
                </c:pt>
                <c:pt idx="161">
                  <c:v>1.8407621990472509E-2</c:v>
                </c:pt>
                <c:pt idx="162">
                  <c:v>1.8404783720748611E-2</c:v>
                </c:pt>
                <c:pt idx="163">
                  <c:v>1.8401946326154932E-2</c:v>
                </c:pt>
                <c:pt idx="164">
                  <c:v>1.8399109806286777E-2</c:v>
                </c:pt>
                <c:pt idx="165">
                  <c:v>1.8396274160739721E-2</c:v>
                </c:pt>
                <c:pt idx="166">
                  <c:v>1.8393439389109579E-2</c:v>
                </c:pt>
                <c:pt idx="167">
                  <c:v>1.8390605490992411E-2</c:v>
                </c:pt>
                <c:pt idx="168">
                  <c:v>1.8387772465984529E-2</c:v>
                </c:pt>
                <c:pt idx="169">
                  <c:v>1.8384940313682499E-2</c:v>
                </c:pt>
                <c:pt idx="170">
                  <c:v>1.838210903368313E-2</c:v>
                </c:pt>
                <c:pt idx="171">
                  <c:v>1.837927862558348E-2</c:v>
                </c:pt>
                <c:pt idx="172">
                  <c:v>1.837644908898085E-2</c:v>
                </c:pt>
                <c:pt idx="173">
                  <c:v>1.8373620423472802E-2</c:v>
                </c:pt>
                <c:pt idx="174">
                  <c:v>1.8370792628657137E-2</c:v>
                </c:pt>
                <c:pt idx="175">
                  <c:v>1.8367965704131902E-2</c:v>
                </c:pt>
                <c:pt idx="176">
                  <c:v>1.8365139649495391E-2</c:v>
                </c:pt>
                <c:pt idx="177">
                  <c:v>1.8362314464346153E-2</c:v>
                </c:pt>
                <c:pt idx="178">
                  <c:v>1.8359490148282986E-2</c:v>
                </c:pt>
                <c:pt idx="179">
                  <c:v>1.8356666700904915E-2</c:v>
                </c:pt>
                <c:pt idx="180">
                  <c:v>1.8353844121811229E-2</c:v>
                </c:pt>
                <c:pt idx="181">
                  <c:v>1.8351022410601461E-2</c:v>
                </c:pt>
                <c:pt idx="182">
                  <c:v>1.8348201566875392E-2</c:v>
                </c:pt>
                <c:pt idx="183">
                  <c:v>1.834538159023304E-2</c:v>
                </c:pt>
                <c:pt idx="184">
                  <c:v>1.8342562480274674E-2</c:v>
                </c:pt>
                <c:pt idx="185">
                  <c:v>1.8339744236600806E-2</c:v>
                </c:pt>
                <c:pt idx="186">
                  <c:v>1.8336926858812209E-2</c:v>
                </c:pt>
                <c:pt idx="187">
                  <c:v>1.8334110346509881E-2</c:v>
                </c:pt>
                <c:pt idx="188">
                  <c:v>1.8331294699295064E-2</c:v>
                </c:pt>
                <c:pt idx="189">
                  <c:v>1.8328479916769266E-2</c:v>
                </c:pt>
                <c:pt idx="190">
                  <c:v>1.8657583030115353E-2</c:v>
                </c:pt>
                <c:pt idx="191">
                  <c:v>1.8913058327996172E-2</c:v>
                </c:pt>
                <c:pt idx="192">
                  <c:v>1.9166055040244677E-2</c:v>
                </c:pt>
                <c:pt idx="193">
                  <c:v>1.9416609063067934E-2</c:v>
                </c:pt>
                <c:pt idx="194">
                  <c:v>1.9664755602845641E-2</c:v>
                </c:pt>
                <c:pt idx="195">
                  <c:v>1.9910529192621679E-2</c:v>
                </c:pt>
                <c:pt idx="196">
                  <c:v>2.0153963708124757E-2</c:v>
                </c:pt>
                <c:pt idx="197">
                  <c:v>2.0395092383333823E-2</c:v>
                </c:pt>
                <c:pt idx="198">
                  <c:v>2.0633947825603263E-2</c:v>
                </c:pt>
                <c:pt idx="199">
                  <c:v>2.0870562030362305E-2</c:v>
                </c:pt>
                <c:pt idx="200">
                  <c:v>2.1104966395402616E-2</c:v>
                </c:pt>
                <c:pt idx="201">
                  <c:v>2.1337191734767388E-2</c:v>
                </c:pt>
                <c:pt idx="202">
                  <c:v>2.1567268292254915E-2</c:v>
                </c:pt>
                <c:pt idx="203">
                  <c:v>2.1795225754549032E-2</c:v>
                </c:pt>
                <c:pt idx="204">
                  <c:v>2.2021093263988441E-2</c:v>
                </c:pt>
                <c:pt idx="205">
                  <c:v>2.2244899430986363E-2</c:v>
                </c:pt>
                <c:pt idx="206">
                  <c:v>2.2466672346111771E-2</c:v>
                </c:pt>
                <c:pt idx="207">
                  <c:v>2.2686439591842765E-2</c:v>
                </c:pt>
                <c:pt idx="208">
                  <c:v>2.2904228254002585E-2</c:v>
                </c:pt>
                <c:pt idx="209">
                  <c:v>2.3120064932888047E-2</c:v>
                </c:pt>
                <c:pt idx="210">
                  <c:v>2.333397575410014E-2</c:v>
                </c:pt>
                <c:pt idx="211">
                  <c:v>2.3545986379085962E-2</c:v>
                </c:pt>
                <c:pt idx="212">
                  <c:v>2.3756122015401018E-2</c:v>
                </c:pt>
                <c:pt idx="213">
                  <c:v>2.3964407426700373E-2</c:v>
                </c:pt>
                <c:pt idx="214">
                  <c:v>2.4170866942467079E-2</c:v>
                </c:pt>
                <c:pt idx="215">
                  <c:v>2.4375524467485896E-2</c:v>
                </c:pt>
                <c:pt idx="216">
                  <c:v>2.4578403491069978E-2</c:v>
                </c:pt>
                <c:pt idx="217">
                  <c:v>2.477952709604811E-2</c:v>
                </c:pt>
                <c:pt idx="218">
                  <c:v>2.4978917967519606E-2</c:v>
                </c:pt>
                <c:pt idx="219">
                  <c:v>2.5176598401383962E-2</c:v>
                </c:pt>
                <c:pt idx="220">
                  <c:v>2.5372590312651877E-2</c:v>
                </c:pt>
                <c:pt idx="221">
                  <c:v>2.556691524354426E-2</c:v>
                </c:pt>
                <c:pt idx="222">
                  <c:v>2.5759594371385416E-2</c:v>
                </c:pt>
                <c:pt idx="223">
                  <c:v>2.5950648516296554E-2</c:v>
                </c:pt>
                <c:pt idx="224">
                  <c:v>2.6140098148695459E-2</c:v>
                </c:pt>
                <c:pt idx="225">
                  <c:v>2.6327963396607982E-2</c:v>
                </c:pt>
                <c:pt idx="226">
                  <c:v>2.6514264052796881E-2</c:v>
                </c:pt>
                <c:pt idx="227">
                  <c:v>2.6699019581713258E-2</c:v>
                </c:pt>
                <c:pt idx="228">
                  <c:v>2.6882249126275785E-2</c:v>
                </c:pt>
                <c:pt idx="229">
                  <c:v>2.7063971514482619E-2</c:v>
                </c:pt>
                <c:pt idx="230">
                  <c:v>2.7244205265860817E-2</c:v>
                </c:pt>
                <c:pt idx="231">
                  <c:v>2.7422968597757932E-2</c:v>
                </c:pt>
                <c:pt idx="232">
                  <c:v>2.7600279431480228E-2</c:v>
                </c:pt>
                <c:pt idx="233">
                  <c:v>2.7776155398281863E-2</c:v>
                </c:pt>
                <c:pt idx="234">
                  <c:v>2.795061384520928E-2</c:v>
                </c:pt>
                <c:pt idx="235">
                  <c:v>2.812367184080487E-2</c:v>
                </c:pt>
                <c:pt idx="236">
                  <c:v>2.8295346180673739E-2</c:v>
                </c:pt>
                <c:pt idx="237">
                  <c:v>2.8465653392917612E-2</c:v>
                </c:pt>
                <c:pt idx="238">
                  <c:v>2.8634609743439322E-2</c:v>
                </c:pt>
                <c:pt idx="239">
                  <c:v>2.8802231241121645E-2</c:v>
                </c:pt>
                <c:pt idx="240">
                  <c:v>2.8968533642883806E-2</c:v>
                </c:pt>
                <c:pt idx="241">
                  <c:v>2.913353245861916E-2</c:v>
                </c:pt>
                <c:pt idx="242">
                  <c:v>2.9297242956017124E-2</c:v>
                </c:pt>
                <c:pt idx="243">
                  <c:v>2.9459680165272679E-2</c:v>
                </c:pt>
                <c:pt idx="244">
                  <c:v>2.9620858883686318E-2</c:v>
                </c:pt>
                <c:pt idx="245">
                  <c:v>2.9780793680157604E-2</c:v>
                </c:pt>
                <c:pt idx="246">
                  <c:v>2.9939498899574989E-2</c:v>
                </c:pt>
                <c:pt idx="247">
                  <c:v>3.0096988667104845E-2</c:v>
                </c:pt>
                <c:pt idx="248">
                  <c:v>3.0253276892382251E-2</c:v>
                </c:pt>
                <c:pt idx="249">
                  <c:v>3.0408377273606343E-2</c:v>
                </c:pt>
                <c:pt idx="250">
                  <c:v>3.0562303301542488E-2</c:v>
                </c:pt>
                <c:pt idx="251">
                  <c:v>3.0715068263434047E-2</c:v>
                </c:pt>
                <c:pt idx="252">
                  <c:v>3.0866685246825815E-2</c:v>
                </c:pt>
                <c:pt idx="253">
                  <c:v>3.1017167143301709E-2</c:v>
                </c:pt>
                <c:pt idx="254">
                  <c:v>3.1166526652138701E-2</c:v>
                </c:pt>
                <c:pt idx="255">
                  <c:v>3.1314776283879416E-2</c:v>
                </c:pt>
                <c:pt idx="256">
                  <c:v>3.1461928363825289E-2</c:v>
                </c:pt>
                <c:pt idx="257">
                  <c:v>3.160799503545246E-2</c:v>
                </c:pt>
                <c:pt idx="258">
                  <c:v>3.1752988263752377E-2</c:v>
                </c:pt>
                <c:pt idx="259">
                  <c:v>3.1896919838498961E-2</c:v>
                </c:pt>
                <c:pt idx="260">
                  <c:v>3.2039801377444367E-2</c:v>
                </c:pt>
                <c:pt idx="261">
                  <c:v>3.2181644329444897E-2</c:v>
                </c:pt>
                <c:pt idx="262">
                  <c:v>3.2322459977519209E-2</c:v>
                </c:pt>
                <c:pt idx="263">
                  <c:v>3.2462259441840072E-2</c:v>
                </c:pt>
                <c:pt idx="264">
                  <c:v>3.2601053682661828E-2</c:v>
                </c:pt>
                <c:pt idx="265">
                  <c:v>3.2738853503184728E-2</c:v>
                </c:pt>
                <c:pt idx="266">
                  <c:v>3.2875669552358051E-2</c:v>
                </c:pt>
                <c:pt idx="267">
                  <c:v>3.3011512327623338E-2</c:v>
                </c:pt>
                <c:pt idx="268">
                  <c:v>3.3146392177599342E-2</c:v>
                </c:pt>
                <c:pt idx="269">
                  <c:v>3.3280319304709989E-2</c:v>
                </c:pt>
                <c:pt idx="270">
                  <c:v>3.3413303767756981E-2</c:v>
                </c:pt>
                <c:pt idx="271">
                  <c:v>3.3545355484438114E-2</c:v>
                </c:pt>
                <c:pt idx="272">
                  <c:v>3.3676484233812962E-2</c:v>
                </c:pt>
                <c:pt idx="273">
                  <c:v>3.3806699658716861E-2</c:v>
                </c:pt>
                <c:pt idx="274">
                  <c:v>3.3936011268124781E-2</c:v>
                </c:pt>
                <c:pt idx="275">
                  <c:v>3.4064428439466034E-2</c:v>
                </c:pt>
                <c:pt idx="276">
                  <c:v>3.4191960420891183E-2</c:v>
                </c:pt>
                <c:pt idx="277">
                  <c:v>3.4318616333492223E-2</c:v>
                </c:pt>
                <c:pt idx="278">
                  <c:v>3.4444405173477112E-2</c:v>
                </c:pt>
                <c:pt idx="279">
                  <c:v>3.4569335814299884E-2</c:v>
                </c:pt>
                <c:pt idx="280">
                  <c:v>3.469341700874725E-2</c:v>
                </c:pt>
                <c:pt idx="281">
                  <c:v>3.4816657390982768E-2</c:v>
                </c:pt>
                <c:pt idx="282">
                  <c:v>3.4939065478549657E-2</c:v>
                </c:pt>
                <c:pt idx="283">
                  <c:v>3.506064967433313E-2</c:v>
                </c:pt>
                <c:pt idx="284">
                  <c:v>3.5181418268483221E-2</c:v>
                </c:pt>
                <c:pt idx="285">
                  <c:v>3.5301379440299117E-2</c:v>
                </c:pt>
                <c:pt idx="286">
                  <c:v>3.5420541260075718E-2</c:v>
                </c:pt>
                <c:pt idx="287">
                  <c:v>3.5538911690913493E-2</c:v>
                </c:pt>
                <c:pt idx="288">
                  <c:v>3.5656498590492365E-2</c:v>
                </c:pt>
                <c:pt idx="289">
                  <c:v>3.5773309712810467E-2</c:v>
                </c:pt>
                <c:pt idx="290">
                  <c:v>3.5889352709888626E-2</c:v>
                </c:pt>
                <c:pt idx="291">
                  <c:v>3.6154274137806759E-2</c:v>
                </c:pt>
                <c:pt idx="292">
                  <c:v>3.6418069433554572E-2</c:v>
                </c:pt>
                <c:pt idx="293">
                  <c:v>3.6680745762373478E-2</c:v>
                </c:pt>
                <c:pt idx="294">
                  <c:v>3.6942310228846531E-2</c:v>
                </c:pt>
                <c:pt idx="295">
                  <c:v>3.7202769877538913E-2</c:v>
                </c:pt>
                <c:pt idx="296">
                  <c:v>3.7462131693630392E-2</c:v>
                </c:pt>
                <c:pt idx="297">
                  <c:v>3.7720402603539753E-2</c:v>
                </c:pt>
                <c:pt idx="298">
                  <c:v>3.7977589475541404E-2</c:v>
                </c:pt>
                <c:pt idx="299">
                  <c:v>3.8233699120374234E-2</c:v>
                </c:pt>
                <c:pt idx="300">
                  <c:v>3.8488738291842815E-2</c:v>
                </c:pt>
                <c:pt idx="301">
                  <c:v>3.8742713687411071E-2</c:v>
                </c:pt>
                <c:pt idx="302">
                  <c:v>3.8995631948788544E-2</c:v>
                </c:pt>
                <c:pt idx="303">
                  <c:v>3.9247499662509407E-2</c:v>
                </c:pt>
                <c:pt idx="304">
                  <c:v>3.9498323360504226E-2</c:v>
                </c:pt>
                <c:pt idx="305">
                  <c:v>3.9748109520664564E-2</c:v>
                </c:pt>
                <c:pt idx="306">
                  <c:v>3.9996864567400731E-2</c:v>
                </c:pt>
                <c:pt idx="307">
                  <c:v>4.024459487219257E-2</c:v>
                </c:pt>
                <c:pt idx="308">
                  <c:v>4.0491306754133427E-2</c:v>
                </c:pt>
                <c:pt idx="309">
                  <c:v>4.0737006480467443E-2</c:v>
                </c:pt>
                <c:pt idx="310">
                  <c:v>4.0981700267120266E-2</c:v>
                </c:pt>
                <c:pt idx="311">
                  <c:v>4.1225394279223261E-2</c:v>
                </c:pt>
                <c:pt idx="312">
                  <c:v>4.1468094631631279E-2</c:v>
                </c:pt>
                <c:pt idx="313">
                  <c:v>4.1709807389434118E-2</c:v>
                </c:pt>
                <c:pt idx="314">
                  <c:v>4.1950538568461739E-2</c:v>
                </c:pt>
                <c:pt idx="315">
                  <c:v>4.2190294135783409E-2</c:v>
                </c:pt>
                <c:pt idx="316">
                  <c:v>4.2429080010200675E-2</c:v>
                </c:pt>
                <c:pt idx="317">
                  <c:v>4.2666902062734449E-2</c:v>
                </c:pt>
                <c:pt idx="318">
                  <c:v>4.2903766117106168E-2</c:v>
                </c:pt>
                <c:pt idx="319">
                  <c:v>4.3139677950213215E-2</c:v>
                </c:pt>
                <c:pt idx="320">
                  <c:v>4.3374643292598526E-2</c:v>
                </c:pt>
                <c:pt idx="321">
                  <c:v>4.3608667828914607E-2</c:v>
                </c:pt>
                <c:pt idx="322">
                  <c:v>4.3841757198381973E-2</c:v>
                </c:pt>
                <c:pt idx="323">
                  <c:v>4.4073916995242164E-2</c:v>
                </c:pt>
                <c:pt idx="324">
                  <c:v>4.4305152769205242E-2</c:v>
                </c:pt>
                <c:pt idx="325">
                  <c:v>4.4535470025892025E-2</c:v>
                </c:pt>
                <c:pt idx="326">
                  <c:v>4.4764874227271052E-2</c:v>
                </c:pt>
                <c:pt idx="327">
                  <c:v>4.4993370792090377E-2</c:v>
                </c:pt>
                <c:pt idx="328">
                  <c:v>4.5220965096304196E-2</c:v>
                </c:pt>
                <c:pt idx="329">
                  <c:v>4.5447662473494493E-2</c:v>
                </c:pt>
                <c:pt idx="330">
                  <c:v>4.5673468215287644E-2</c:v>
                </c:pt>
                <c:pt idx="331">
                  <c:v>4.5898387571766203E-2</c:v>
                </c:pt>
                <c:pt idx="332">
                  <c:v>4.6122425751875772E-2</c:v>
                </c:pt>
                <c:pt idx="333">
                  <c:v>4.6345587923827085E-2</c:v>
                </c:pt>
                <c:pt idx="334">
                  <c:v>4.6567879215493491E-2</c:v>
                </c:pt>
                <c:pt idx="335">
                  <c:v>4.6789304714803671E-2</c:v>
                </c:pt>
                <c:pt idx="336">
                  <c:v>4.7009869470129882E-2</c:v>
                </c:pt>
                <c:pt idx="337">
                  <c:v>4.7229578490671553E-2</c:v>
                </c:pt>
                <c:pt idx="338">
                  <c:v>4.7448436746834577E-2</c:v>
                </c:pt>
                <c:pt idx="339">
                  <c:v>4.7666449170606078E-2</c:v>
                </c:pt>
                <c:pt idx="340">
                  <c:v>4.7883620655924948E-2</c:v>
                </c:pt>
                <c:pt idx="341">
                  <c:v>4.8099956059047967E-2</c:v>
                </c:pt>
                <c:pt idx="342">
                  <c:v>4.8315460198911843E-2</c:v>
                </c:pt>
                <c:pt idx="343">
                  <c:v>4.8530137857491031E-2</c:v>
                </c:pt>
                <c:pt idx="344">
                  <c:v>4.8743993780151408E-2</c:v>
                </c:pt>
                <c:pt idx="345">
                  <c:v>4.8957032675999962E-2</c:v>
                </c:pt>
                <c:pt idx="346">
                  <c:v>4.9169259218230378E-2</c:v>
                </c:pt>
                <c:pt idx="347">
                  <c:v>4.938067804446486E-2</c:v>
                </c:pt>
                <c:pt idx="348">
                  <c:v>4.9591293757091835E-2</c:v>
                </c:pt>
                <c:pt idx="349">
                  <c:v>4.9801110923599984E-2</c:v>
                </c:pt>
                <c:pt idx="350">
                  <c:v>5.0010134076908366E-2</c:v>
                </c:pt>
                <c:pt idx="351">
                  <c:v>5.0218367715692935E-2</c:v>
                </c:pt>
                <c:pt idx="352">
                  <c:v>5.0425816304709235E-2</c:v>
                </c:pt>
                <c:pt idx="353">
                  <c:v>5.0632484275111474E-2</c:v>
                </c:pt>
                <c:pt idx="354">
                  <c:v>5.0838376024768095E-2</c:v>
                </c:pt>
                <c:pt idx="355">
                  <c:v>5.1043495918573704E-2</c:v>
                </c:pt>
                <c:pt idx="356">
                  <c:v>5.1247848288757523E-2</c:v>
                </c:pt>
                <c:pt idx="357">
                  <c:v>5.1451437435188395E-2</c:v>
                </c:pt>
                <c:pt idx="358">
                  <c:v>5.1654267625676341E-2</c:v>
                </c:pt>
                <c:pt idx="359">
                  <c:v>5.1856343096270872E-2</c:v>
                </c:pt>
                <c:pt idx="360">
                  <c:v>5.2057668051555782E-2</c:v>
                </c:pt>
                <c:pt idx="361">
                  <c:v>5.2258246664940826E-2</c:v>
                </c:pt>
                <c:pt idx="362">
                  <c:v>5.2458083078950085E-2</c:v>
                </c:pt>
                <c:pt idx="363">
                  <c:v>5.2657181405507195E-2</c:v>
                </c:pt>
                <c:pt idx="364">
                  <c:v>5.2855545726217312E-2</c:v>
                </c:pt>
                <c:pt idx="365">
                  <c:v>5.3053180092646084E-2</c:v>
                </c:pt>
                <c:pt idx="366">
                  <c:v>5.3250088526595456E-2</c:v>
                </c:pt>
                <c:pt idx="367">
                  <c:v>5.3446275020376514E-2</c:v>
                </c:pt>
                <c:pt idx="368">
                  <c:v>5.3641743537079317E-2</c:v>
                </c:pt>
                <c:pt idx="369">
                  <c:v>5.3836498010839701E-2</c:v>
                </c:pt>
                <c:pt idx="370">
                  <c:v>5.4030542347103243E-2</c:v>
                </c:pt>
                <c:pt idx="371">
                  <c:v>5.422388042288636E-2</c:v>
                </c:pt>
                <c:pt idx="372">
                  <c:v>5.4416516087034489E-2</c:v>
                </c:pt>
                <c:pt idx="373">
                  <c:v>5.4608453160477473E-2</c:v>
                </c:pt>
                <c:pt idx="374">
                  <c:v>5.4799695436482193E-2</c:v>
                </c:pt>
                <c:pt idx="375">
                  <c:v>5.4990246680902528E-2</c:v>
                </c:pt>
                <c:pt idx="376">
                  <c:v>5.5180110632426463E-2</c:v>
                </c:pt>
                <c:pt idx="377">
                  <c:v>5.5369291002820634E-2</c:v>
                </c:pt>
                <c:pt idx="378">
                  <c:v>5.5557791477172214E-2</c:v>
                </c:pt>
                <c:pt idx="379">
                  <c:v>5.5745615714128192E-2</c:v>
                </c:pt>
                <c:pt idx="380">
                  <c:v>5.5932767346132117E-2</c:v>
                </c:pt>
                <c:pt idx="381">
                  <c:v>5.611924997965817E-2</c:v>
                </c:pt>
                <c:pt idx="382">
                  <c:v>5.6305067195442912E-2</c:v>
                </c:pt>
                <c:pt idx="383">
                  <c:v>5.6490222548714449E-2</c:v>
                </c:pt>
                <c:pt idx="384">
                  <c:v>5.6674719569419177E-2</c:v>
                </c:pt>
                <c:pt idx="385">
                  <c:v>5.6858561762446101E-2</c:v>
                </c:pt>
                <c:pt idx="386">
                  <c:v>5.7041752607848765E-2</c:v>
                </c:pt>
                <c:pt idx="387">
                  <c:v>5.722429556106489E-2</c:v>
                </c:pt>
                <c:pt idx="388">
                  <c:v>5.7406194053133595E-2</c:v>
                </c:pt>
                <c:pt idx="389">
                  <c:v>5.7587451490910373E-2</c:v>
                </c:pt>
                <c:pt idx="390">
                  <c:v>5.7768071257279889E-2</c:v>
                </c:pt>
                <c:pt idx="391">
                  <c:v>5.7295254024591825E-2</c:v>
                </c:pt>
                <c:pt idx="392">
                  <c:v>5.6830571195627906E-2</c:v>
                </c:pt>
                <c:pt idx="393">
                  <c:v>5.6373814642844598E-2</c:v>
                </c:pt>
                <c:pt idx="394">
                  <c:v>5.5924783278880105E-2</c:v>
                </c:pt>
                <c:pt idx="395">
                  <c:v>5.5483282761371572E-2</c:v>
                </c:pt>
                <c:pt idx="396">
                  <c:v>5.5049125212500702E-2</c:v>
                </c:pt>
                <c:pt idx="397">
                  <c:v>5.4622128952417262E-2</c:v>
                </c:pt>
                <c:pt idx="398">
                  <c:v>5.4202118245746035E-2</c:v>
                </c:pt>
                <c:pt idx="399">
                  <c:v>5.3788923060434021E-2</c:v>
                </c:pt>
                <c:pt idx="400">
                  <c:v>5.338237883824281E-2</c:v>
                </c:pt>
                <c:pt idx="401">
                  <c:v>5.298232627623517E-2</c:v>
                </c:pt>
                <c:pt idx="402">
                  <c:v>5.2588611118646343E-2</c:v>
                </c:pt>
                <c:pt idx="403">
                  <c:v>5.2201083958568761E-2</c:v>
                </c:pt>
                <c:pt idx="404">
                  <c:v>5.1819600048914609E-2</c:v>
                </c:pt>
                <c:pt idx="405">
                  <c:v>5.1444019122153711E-2</c:v>
                </c:pt>
                <c:pt idx="406">
                  <c:v>5.1074205218355227E-2</c:v>
                </c:pt>
                <c:pt idx="407">
                  <c:v>5.0710026521090086E-2</c:v>
                </c:pt>
                <c:pt idx="408">
                  <c:v>5.0351355200778367E-2</c:v>
                </c:pt>
                <c:pt idx="409">
                  <c:v>4.9998067265090353E-2</c:v>
                </c:pt>
                <c:pt idx="410">
                  <c:v>4.965004241603347E-2</c:v>
                </c:pt>
                <c:pt idx="411">
                  <c:v>4.9307163913379137E-2</c:v>
                </c:pt>
                <c:pt idx="412">
                  <c:v>4.8969318444103842E-2</c:v>
                </c:pt>
                <c:pt idx="413">
                  <c:v>4.8636395997537593E-2</c:v>
                </c:pt>
                <c:pt idx="414">
                  <c:v>4.8308289745930863E-2</c:v>
                </c:pt>
                <c:pt idx="415">
                  <c:v>4.7984895930167595E-2</c:v>
                </c:pt>
                <c:pt idx="416">
                  <c:v>4.76661137503675E-2</c:v>
                </c:pt>
                <c:pt idx="417">
                  <c:v>4.7351845261135263E-2</c:v>
                </c:pt>
                <c:pt idx="418">
                  <c:v>4.7041995271227988E-2</c:v>
                </c:pt>
                <c:pt idx="419">
                  <c:v>4.6736471247425068E-2</c:v>
                </c:pt>
                <c:pt idx="420">
                  <c:v>4.6435183222396523E-2</c:v>
                </c:pt>
                <c:pt idx="421">
                  <c:v>5.1149128591185686E-2</c:v>
                </c:pt>
                <c:pt idx="422">
                  <c:v>5.0811706903896178E-2</c:v>
                </c:pt>
                <c:pt idx="423">
                  <c:v>5.0479030911583851E-2</c:v>
                </c:pt>
                <c:pt idx="424">
                  <c:v>5.0151001194076304E-2</c:v>
                </c:pt>
                <c:pt idx="425">
                  <c:v>4.9827521089019902E-2</c:v>
                </c:pt>
                <c:pt idx="426">
                  <c:v>4.950849659691433E-2</c:v>
                </c:pt>
                <c:pt idx="427">
                  <c:v>4.9193836290044472E-2</c:v>
                </c:pt>
                <c:pt idx="428">
                  <c:v>4.8883451225124226E-2</c:v>
                </c:pt>
                <c:pt idx="429">
                  <c:v>4.857725485947708E-2</c:v>
                </c:pt>
                <c:pt idx="430">
                  <c:v>4.8275162970587329E-2</c:v>
                </c:pt>
                <c:pt idx="431">
                  <c:v>4.7977093578864961E-2</c:v>
                </c:pt>
                <c:pt idx="432">
                  <c:v>4.7682966873475417E-2</c:v>
                </c:pt>
                <c:pt idx="433">
                  <c:v>4.7392705141093262E-2</c:v>
                </c:pt>
                <c:pt idx="434">
                  <c:v>4.7106232697446099E-2</c:v>
                </c:pt>
                <c:pt idx="435">
                  <c:v>4.6823475821522201E-2</c:v>
                </c:pt>
                <c:pt idx="436">
                  <c:v>4.6544362692321616E-2</c:v>
                </c:pt>
                <c:pt idx="437">
                  <c:v>4.6268823328036744E-2</c:v>
                </c:pt>
                <c:pt idx="438">
                  <c:v>4.5996789527554344E-2</c:v>
                </c:pt>
                <c:pt idx="439">
                  <c:v>4.5728194814176046E-2</c:v>
                </c:pt>
                <c:pt idx="440">
                  <c:v>4.5462974381460027E-2</c:v>
                </c:pt>
                <c:pt idx="441">
                  <c:v>4.5201065041091025E-2</c:v>
                </c:pt>
                <c:pt idx="442">
                  <c:v>4.4942405172690672E-2</c:v>
                </c:pt>
                <c:pt idx="443">
                  <c:v>4.4686934675484402E-2</c:v>
                </c:pt>
                <c:pt idx="444">
                  <c:v>4.4434594921745313E-2</c:v>
                </c:pt>
                <c:pt idx="445">
                  <c:v>4.4185328711939156E-2</c:v>
                </c:pt>
                <c:pt idx="446">
                  <c:v>4.3939080231498513E-2</c:v>
                </c:pt>
                <c:pt idx="447">
                  <c:v>4.3695795009157393E-2</c:v>
                </c:pt>
                <c:pt idx="448">
                  <c:v>4.3455419876781025E-2</c:v>
                </c:pt>
                <c:pt idx="449">
                  <c:v>4.3217902930628598E-2</c:v>
                </c:pt>
                <c:pt idx="450">
                  <c:v>4.2983193493989581E-2</c:v>
                </c:pt>
                <c:pt idx="451">
                  <c:v>4.2751242081137321E-2</c:v>
                </c:pt>
                <c:pt idx="452">
                  <c:v>4.252200036254581E-2</c:v>
                </c:pt>
                <c:pt idx="453">
                  <c:v>4.2295421131318477E-2</c:v>
                </c:pt>
                <c:pt idx="454">
                  <c:v>4.2071458270779988E-2</c:v>
                </c:pt>
                <c:pt idx="455">
                  <c:v>4.1850066723184157E-2</c:v>
                </c:pt>
                <c:pt idx="456">
                  <c:v>4.1631202459493616E-2</c:v>
                </c:pt>
                <c:pt idx="457">
                  <c:v>4.1414822450188488E-2</c:v>
                </c:pt>
                <c:pt idx="458">
                  <c:v>4.1200884637063444E-2</c:v>
                </c:pt>
                <c:pt idx="459">
                  <c:v>4.0989347905974451E-2</c:v>
                </c:pt>
                <c:pt idx="460">
                  <c:v>4.0780172060497916E-2</c:v>
                </c:pt>
                <c:pt idx="461">
                  <c:v>4.0573317796466897E-2</c:v>
                </c:pt>
                <c:pt idx="462">
                  <c:v>4.036874667735052E-2</c:v>
                </c:pt>
                <c:pt idx="463">
                  <c:v>4.016642111044412E-2</c:v>
                </c:pt>
                <c:pt idx="464">
                  <c:v>3.9966304323839213E-2</c:v>
                </c:pt>
                <c:pt idx="465">
                  <c:v>3.9768360344143591E-2</c:v>
                </c:pt>
                <c:pt idx="466">
                  <c:v>3.9572553974923264E-2</c:v>
                </c:pt>
                <c:pt idx="467">
                  <c:v>3.937885077583906E-2</c:v>
                </c:pt>
                <c:pt idx="468">
                  <c:v>3.9187217042451858E-2</c:v>
                </c:pt>
                <c:pt idx="469">
                  <c:v>3.899761978667176E-2</c:v>
                </c:pt>
                <c:pt idx="470">
                  <c:v>3.8810026717827163E-2</c:v>
                </c:pt>
                <c:pt idx="471">
                  <c:v>3.8624406224331088E-2</c:v>
                </c:pt>
                <c:pt idx="472">
                  <c:v>3.8440727355922764E-2</c:v>
                </c:pt>
                <c:pt idx="473">
                  <c:v>3.8258959806463669E-2</c:v>
                </c:pt>
                <c:pt idx="474">
                  <c:v>3.8079073897267716E-2</c:v>
                </c:pt>
                <c:pt idx="475">
                  <c:v>3.790104056094664E-2</c:v>
                </c:pt>
                <c:pt idx="476">
                  <c:v>3.3741155179088683E-2</c:v>
                </c:pt>
                <c:pt idx="477">
                  <c:v>3.3563858067786001E-2</c:v>
                </c:pt>
                <c:pt idx="478">
                  <c:v>3.3388580447791485E-2</c:v>
                </c:pt>
                <c:pt idx="479">
                  <c:v>3.321528801017376E-2</c:v>
                </c:pt>
                <c:pt idx="480">
                  <c:v>3.3043947218786458E-2</c:v>
                </c:pt>
                <c:pt idx="481">
                  <c:v>3.2874525288631967E-2</c:v>
                </c:pt>
                <c:pt idx="482">
                  <c:v>3.2706990164948054E-2</c:v>
                </c:pt>
                <c:pt idx="483">
                  <c:v>3.2541310502989425E-2</c:v>
                </c:pt>
                <c:pt idx="484">
                  <c:v>3.2377455648477202E-2</c:v>
                </c:pt>
                <c:pt idx="485">
                  <c:v>3.2215395618690995E-2</c:v>
                </c:pt>
                <c:pt idx="486">
                  <c:v>3.2055101084178854E-2</c:v>
                </c:pt>
                <c:pt idx="487">
                  <c:v>3.1896543351061749E-2</c:v>
                </c:pt>
                <c:pt idx="488">
                  <c:v>3.1739694343910163E-2</c:v>
                </c:pt>
                <c:pt idx="489">
                  <c:v>3.1584526589171297E-2</c:v>
                </c:pt>
                <c:pt idx="490">
                  <c:v>2.8967009636727537E-2</c:v>
                </c:pt>
                <c:pt idx="491">
                  <c:v>2.8831164235044251E-2</c:v>
                </c:pt>
                <c:pt idx="492">
                  <c:v>2.8696713563691301E-2</c:v>
                </c:pt>
                <c:pt idx="493">
                  <c:v>2.8563636252741092E-2</c:v>
                </c:pt>
                <c:pt idx="494">
                  <c:v>2.8431911366618351E-2</c:v>
                </c:pt>
                <c:pt idx="495">
                  <c:v>2.8301518393120492E-2</c:v>
                </c:pt>
                <c:pt idx="496">
                  <c:v>2.8172437232769236E-2</c:v>
                </c:pt>
                <c:pt idx="497">
                  <c:v>2.804464818848211E-2</c:v>
                </c:pt>
                <c:pt idx="498">
                  <c:v>2.7918131955552556E-2</c:v>
                </c:pt>
                <c:pt idx="499">
                  <c:v>2.7792869611927905E-2</c:v>
                </c:pt>
                <c:pt idx="500">
                  <c:v>2.766884260877504E-2</c:v>
                </c:pt>
                <c:pt idx="501">
                  <c:v>2.754603276132378E-2</c:v>
                </c:pt>
                <c:pt idx="502">
                  <c:v>2.7424422239978558E-2</c:v>
                </c:pt>
                <c:pt idx="503">
                  <c:v>2.7303993561689208E-2</c:v>
                </c:pt>
                <c:pt idx="504">
                  <c:v>2.7184729581572139E-2</c:v>
                </c:pt>
                <c:pt idx="505">
                  <c:v>2.7066613484773416E-2</c:v>
                </c:pt>
                <c:pt idx="506">
                  <c:v>2.6949628778565715E-2</c:v>
                </c:pt>
                <c:pt idx="507">
                  <c:v>2.6833759284671205E-2</c:v>
                </c:pt>
                <c:pt idx="508">
                  <c:v>2.6718989131803053E-2</c:v>
                </c:pt>
                <c:pt idx="509">
                  <c:v>2.6605302748418148E-2</c:v>
                </c:pt>
                <c:pt idx="510">
                  <c:v>2.649268485567418E-2</c:v>
                </c:pt>
                <c:pt idx="511">
                  <c:v>2.6759332663703502E-2</c:v>
                </c:pt>
                <c:pt idx="512">
                  <c:v>2.6951373257622719E-2</c:v>
                </c:pt>
                <c:pt idx="513">
                  <c:v>2.7650650584740831E-2</c:v>
                </c:pt>
                <c:pt idx="514">
                  <c:v>2.8147554943104166E-2</c:v>
                </c:pt>
                <c:pt idx="515">
                  <c:v>2.8145101888477228E-2</c:v>
                </c:pt>
                <c:pt idx="516">
                  <c:v>2.7872940389963644E-2</c:v>
                </c:pt>
                <c:pt idx="517">
                  <c:v>2.8954380283346706E-2</c:v>
                </c:pt>
                <c:pt idx="518">
                  <c:v>3.0059807038139309E-2</c:v>
                </c:pt>
                <c:pt idx="519">
                  <c:v>3.0236672128976457E-2</c:v>
                </c:pt>
                <c:pt idx="520">
                  <c:v>2.9089579379672537E-2</c:v>
                </c:pt>
                <c:pt idx="521">
                  <c:v>2.8325984606018078E-2</c:v>
                </c:pt>
                <c:pt idx="522">
                  <c:v>2.9252044487896551E-2</c:v>
                </c:pt>
                <c:pt idx="523">
                  <c:v>2.9489013728922566E-2</c:v>
                </c:pt>
                <c:pt idx="524">
                  <c:v>2.8913723695890042E-2</c:v>
                </c:pt>
                <c:pt idx="525">
                  <c:v>2.8382805876231796E-2</c:v>
                </c:pt>
                <c:pt idx="526">
                  <c:v>2.8653111327064478E-2</c:v>
                </c:pt>
                <c:pt idx="527">
                  <c:v>2.9377056245925293E-2</c:v>
                </c:pt>
                <c:pt idx="528">
                  <c:v>2.9209889559715995E-2</c:v>
                </c:pt>
                <c:pt idx="529">
                  <c:v>2.9269579229453991E-2</c:v>
                </c:pt>
                <c:pt idx="530">
                  <c:v>2.933224596275676E-2</c:v>
                </c:pt>
                <c:pt idx="531">
                  <c:v>2.959483438295147E-2</c:v>
                </c:pt>
                <c:pt idx="532">
                  <c:v>2.9628046594337647E-2</c:v>
                </c:pt>
                <c:pt idx="533">
                  <c:v>2.8521210632657723E-2</c:v>
                </c:pt>
                <c:pt idx="534">
                  <c:v>2.7780747109250013E-2</c:v>
                </c:pt>
                <c:pt idx="535">
                  <c:v>2.7665940216118248E-2</c:v>
                </c:pt>
                <c:pt idx="536">
                  <c:v>2.705321957031577E-2</c:v>
                </c:pt>
                <c:pt idx="537">
                  <c:v>2.6242943490729632E-2</c:v>
                </c:pt>
                <c:pt idx="538">
                  <c:v>2.6523228977937623E-2</c:v>
                </c:pt>
                <c:pt idx="539">
                  <c:v>2.6630854500534651E-2</c:v>
                </c:pt>
                <c:pt idx="540">
                  <c:v>2.7348346067348792E-2</c:v>
                </c:pt>
                <c:pt idx="541">
                  <c:v>2.7548212716516696E-2</c:v>
                </c:pt>
                <c:pt idx="542">
                  <c:v>2.6887571810434528E-2</c:v>
                </c:pt>
                <c:pt idx="543">
                  <c:v>2.6400612042692489E-2</c:v>
                </c:pt>
                <c:pt idx="544">
                  <c:v>2.6245386842627182E-2</c:v>
                </c:pt>
                <c:pt idx="545">
                  <c:v>2.6517436747960241E-2</c:v>
                </c:pt>
                <c:pt idx="546">
                  <c:v>2.5563162579296386E-2</c:v>
                </c:pt>
                <c:pt idx="547">
                  <c:v>2.5158655276693944E-2</c:v>
                </c:pt>
                <c:pt idx="548">
                  <c:v>2.4109564610274192E-2</c:v>
                </c:pt>
                <c:pt idx="549">
                  <c:v>2.3303944304468274E-2</c:v>
                </c:pt>
                <c:pt idx="550">
                  <c:v>2.2794995332329471E-2</c:v>
                </c:pt>
                <c:pt idx="551">
                  <c:v>2.3141529319732873E-2</c:v>
                </c:pt>
                <c:pt idx="552">
                  <c:v>2.2576326772620104E-2</c:v>
                </c:pt>
                <c:pt idx="553">
                  <c:v>2.2725617895716192E-2</c:v>
                </c:pt>
                <c:pt idx="554">
                  <c:v>2.3021108815034854E-2</c:v>
                </c:pt>
                <c:pt idx="555">
                  <c:v>2.3403750830748783E-2</c:v>
                </c:pt>
                <c:pt idx="556">
                  <c:v>2.3490920905015967E-2</c:v>
                </c:pt>
                <c:pt idx="557">
                  <c:v>2.4015682871214025E-2</c:v>
                </c:pt>
                <c:pt idx="558">
                  <c:v>2.2921169705352143E-2</c:v>
                </c:pt>
                <c:pt idx="559">
                  <c:v>2.3133986761895771E-2</c:v>
                </c:pt>
                <c:pt idx="560">
                  <c:v>2.2643008487531056E-2</c:v>
                </c:pt>
                <c:pt idx="561">
                  <c:v>2.2054098336333528E-2</c:v>
                </c:pt>
                <c:pt idx="562">
                  <c:v>2.1602688745558315E-2</c:v>
                </c:pt>
                <c:pt idx="563">
                  <c:v>2.1828246124020435E-2</c:v>
                </c:pt>
                <c:pt idx="564">
                  <c:v>2.0685094158763906E-2</c:v>
                </c:pt>
                <c:pt idx="565">
                  <c:v>2.1380857391448696E-2</c:v>
                </c:pt>
                <c:pt idx="566">
                  <c:v>2.1958773654802349E-2</c:v>
                </c:pt>
                <c:pt idx="567">
                  <c:v>2.1992355935214553E-2</c:v>
                </c:pt>
                <c:pt idx="568">
                  <c:v>2.1832343667358128E-2</c:v>
                </c:pt>
                <c:pt idx="569">
                  <c:v>2.0748051105942397E-2</c:v>
                </c:pt>
                <c:pt idx="570">
                  <c:v>2.1639669643251373E-2</c:v>
                </c:pt>
                <c:pt idx="571">
                  <c:v>2.1580027020113208E-2</c:v>
                </c:pt>
                <c:pt idx="572">
                  <c:v>2.1242159571079871E-2</c:v>
                </c:pt>
                <c:pt idx="573">
                  <c:v>2.2352925294979616E-2</c:v>
                </c:pt>
                <c:pt idx="574">
                  <c:v>2.2545023652329785E-2</c:v>
                </c:pt>
                <c:pt idx="575">
                  <c:v>2.2929009614165073E-2</c:v>
                </c:pt>
                <c:pt idx="576">
                  <c:v>2.2769560125129977E-2</c:v>
                </c:pt>
                <c:pt idx="577">
                  <c:v>2.2908938093242567E-2</c:v>
                </c:pt>
                <c:pt idx="578">
                  <c:v>2.3352048879139289E-2</c:v>
                </c:pt>
                <c:pt idx="579">
                  <c:v>2.2521168118979001E-2</c:v>
                </c:pt>
                <c:pt idx="580">
                  <c:v>2.1137077833086718E-2</c:v>
                </c:pt>
                <c:pt idx="581">
                  <c:v>2.0462933778523162E-2</c:v>
                </c:pt>
                <c:pt idx="582">
                  <c:v>2.0012754582851722E-2</c:v>
                </c:pt>
                <c:pt idx="583">
                  <c:v>2.0289078921711529E-2</c:v>
                </c:pt>
                <c:pt idx="584">
                  <c:v>2.0373453168133059E-2</c:v>
                </c:pt>
                <c:pt idx="585">
                  <c:v>2.0018860252315581E-2</c:v>
                </c:pt>
                <c:pt idx="586">
                  <c:v>1.9088863886903149E-2</c:v>
                </c:pt>
                <c:pt idx="587">
                  <c:v>2.0256665427686258E-2</c:v>
                </c:pt>
                <c:pt idx="588">
                  <c:v>1.9706950087980724E-2</c:v>
                </c:pt>
                <c:pt idx="589">
                  <c:v>1.9072656551099038E-2</c:v>
                </c:pt>
                <c:pt idx="590">
                  <c:v>1.8740741412602107E-2</c:v>
                </c:pt>
                <c:pt idx="591">
                  <c:v>1.8375555011052688E-2</c:v>
                </c:pt>
                <c:pt idx="592">
                  <c:v>1.9125691993596403E-2</c:v>
                </c:pt>
                <c:pt idx="593">
                  <c:v>1.8887293701824424E-2</c:v>
                </c:pt>
                <c:pt idx="594">
                  <c:v>1.8923830654022932E-2</c:v>
                </c:pt>
                <c:pt idx="595">
                  <c:v>1.8772340839808752E-2</c:v>
                </c:pt>
                <c:pt idx="596">
                  <c:v>1.8216158350342904E-2</c:v>
                </c:pt>
                <c:pt idx="597">
                  <c:v>1.7682368432719739E-2</c:v>
                </c:pt>
                <c:pt idx="598">
                  <c:v>1.8291123040562268E-2</c:v>
                </c:pt>
                <c:pt idx="599">
                  <c:v>1.7844124664865391E-2</c:v>
                </c:pt>
                <c:pt idx="600">
                  <c:v>1.8540197524644034E-2</c:v>
                </c:pt>
                <c:pt idx="601">
                  <c:v>1.8418770249784656E-2</c:v>
                </c:pt>
                <c:pt idx="602">
                  <c:v>1.8282538864690171E-2</c:v>
                </c:pt>
                <c:pt idx="603">
                  <c:v>1.8382109209838168E-2</c:v>
                </c:pt>
                <c:pt idx="604">
                  <c:v>1.9102250382292272E-2</c:v>
                </c:pt>
                <c:pt idx="605">
                  <c:v>1.9177474925631512E-2</c:v>
                </c:pt>
                <c:pt idx="606">
                  <c:v>1.8177315875998971E-2</c:v>
                </c:pt>
                <c:pt idx="607">
                  <c:v>1.7336099391002755E-2</c:v>
                </c:pt>
                <c:pt idx="608">
                  <c:v>1.5945586291725853E-2</c:v>
                </c:pt>
                <c:pt idx="609">
                  <c:v>2.313030873941781E-2</c:v>
                </c:pt>
                <c:pt idx="610">
                  <c:v>2.4106466689289868E-2</c:v>
                </c:pt>
                <c:pt idx="611">
                  <c:v>2.6109721944663804E-2</c:v>
                </c:pt>
                <c:pt idx="612">
                  <c:v>2.5939035121141839E-2</c:v>
                </c:pt>
                <c:pt idx="613">
                  <c:v>2.456665267947885E-2</c:v>
                </c:pt>
                <c:pt idx="614">
                  <c:v>2.2140774900224397E-2</c:v>
                </c:pt>
                <c:pt idx="615">
                  <c:v>2.2151797902696845E-2</c:v>
                </c:pt>
                <c:pt idx="616">
                  <c:v>2.3168115949281903E-2</c:v>
                </c:pt>
                <c:pt idx="617">
                  <c:v>2.344894979340072E-2</c:v>
                </c:pt>
                <c:pt idx="618">
                  <c:v>2.3962997712905644E-2</c:v>
                </c:pt>
                <c:pt idx="619">
                  <c:v>2.3150279829898139E-2</c:v>
                </c:pt>
                <c:pt idx="620">
                  <c:v>2.4424498732206538E-2</c:v>
                </c:pt>
                <c:pt idx="621">
                  <c:v>2.4372328070255269E-2</c:v>
                </c:pt>
                <c:pt idx="622">
                  <c:v>2.5644783000893696E-2</c:v>
                </c:pt>
                <c:pt idx="623">
                  <c:v>2.511908943050602E-2</c:v>
                </c:pt>
                <c:pt idx="624">
                  <c:v>2.3436309976054514E-2</c:v>
                </c:pt>
                <c:pt idx="625">
                  <c:v>2.3057972646937441E-2</c:v>
                </c:pt>
                <c:pt idx="626">
                  <c:v>2.2723616438868763E-2</c:v>
                </c:pt>
                <c:pt idx="627">
                  <c:v>2.2985962675523771E-2</c:v>
                </c:pt>
                <c:pt idx="628">
                  <c:v>2.2375624934582075E-2</c:v>
                </c:pt>
                <c:pt idx="629">
                  <c:v>2.218353690705703E-2</c:v>
                </c:pt>
                <c:pt idx="630">
                  <c:v>1.8939169700957537E-2</c:v>
                </c:pt>
                <c:pt idx="631">
                  <c:v>1.657322864663658E-2</c:v>
                </c:pt>
                <c:pt idx="632">
                  <c:v>1.3915622101775034E-2</c:v>
                </c:pt>
                <c:pt idx="633">
                  <c:v>1.2363004616995053E-2</c:v>
                </c:pt>
                <c:pt idx="634">
                  <c:v>8.1093763315907719E-3</c:v>
                </c:pt>
                <c:pt idx="635">
                  <c:v>9.3269201574915188E-3</c:v>
                </c:pt>
                <c:pt idx="636">
                  <c:v>1.8560610080101049E-2</c:v>
                </c:pt>
                <c:pt idx="637">
                  <c:v>2.10871233173172E-2</c:v>
                </c:pt>
                <c:pt idx="638">
                  <c:v>2.207658840397796E-2</c:v>
                </c:pt>
                <c:pt idx="639">
                  <c:v>2.3085621258114569E-2</c:v>
                </c:pt>
                <c:pt idx="640">
                  <c:v>2.2151471029797566E-2</c:v>
                </c:pt>
                <c:pt idx="641">
                  <c:v>2.108417631103536E-2</c:v>
                </c:pt>
                <c:pt idx="642">
                  <c:v>2.0596328973871599E-2</c:v>
                </c:pt>
                <c:pt idx="643">
                  <c:v>2.1303136822663767E-2</c:v>
                </c:pt>
                <c:pt idx="644">
                  <c:v>2.2237548910687969E-2</c:v>
                </c:pt>
                <c:pt idx="645">
                  <c:v>2.2333753774327541E-2</c:v>
                </c:pt>
                <c:pt idx="646">
                  <c:v>2.2381149992133403E-2</c:v>
                </c:pt>
                <c:pt idx="647">
                  <c:v>2.2265128750527122E-2</c:v>
                </c:pt>
                <c:pt idx="648">
                  <c:v>2.1953312654976208E-2</c:v>
                </c:pt>
                <c:pt idx="649">
                  <c:v>2.1636500482793669E-2</c:v>
                </c:pt>
                <c:pt idx="650">
                  <c:v>2.2321993941776135E-2</c:v>
                </c:pt>
                <c:pt idx="651">
                  <c:v>2.1444725940873169E-2</c:v>
                </c:pt>
                <c:pt idx="652">
                  <c:v>2.1642461519396583E-2</c:v>
                </c:pt>
                <c:pt idx="653">
                  <c:v>2.1379381356125923E-2</c:v>
                </c:pt>
                <c:pt idx="654">
                  <c:v>2.1747028657295893E-2</c:v>
                </c:pt>
                <c:pt idx="655">
                  <c:v>2.1725299208790346E-2</c:v>
                </c:pt>
                <c:pt idx="656">
                  <c:v>2.1096634978130101E-2</c:v>
                </c:pt>
                <c:pt idx="657">
                  <c:v>2.1386473659161007E-2</c:v>
                </c:pt>
                <c:pt idx="658">
                  <c:v>2.1465581394916715E-2</c:v>
                </c:pt>
                <c:pt idx="659">
                  <c:v>2.1689111272966737E-2</c:v>
                </c:pt>
                <c:pt idx="660">
                  <c:v>2.2210936317255712E-2</c:v>
                </c:pt>
                <c:pt idx="661">
                  <c:v>2.2387502589440372E-2</c:v>
                </c:pt>
                <c:pt idx="662">
                  <c:v>2.1971162023892082E-2</c:v>
                </c:pt>
                <c:pt idx="663">
                  <c:v>2.1676861355317115E-2</c:v>
                </c:pt>
                <c:pt idx="664">
                  <c:v>2.2404831596913834E-2</c:v>
                </c:pt>
                <c:pt idx="665">
                  <c:v>2.2345947566643109E-2</c:v>
                </c:pt>
                <c:pt idx="666">
                  <c:v>2.2343586190342244E-2</c:v>
                </c:pt>
                <c:pt idx="667">
                  <c:v>2.2094092267067707E-2</c:v>
                </c:pt>
                <c:pt idx="668">
                  <c:v>2.1624140502698015E-2</c:v>
                </c:pt>
                <c:pt idx="669">
                  <c:v>2.1296724838741569E-2</c:v>
                </c:pt>
                <c:pt idx="670">
                  <c:v>2.1350085809320789E-2</c:v>
                </c:pt>
                <c:pt idx="671">
                  <c:v>2.0893157888359808E-2</c:v>
                </c:pt>
                <c:pt idx="672">
                  <c:v>2.0654738141403815E-2</c:v>
                </c:pt>
                <c:pt idx="673">
                  <c:v>2.0402326414860054E-2</c:v>
                </c:pt>
                <c:pt idx="674">
                  <c:v>2.0117728421621534E-2</c:v>
                </c:pt>
                <c:pt idx="675">
                  <c:v>2.0055369373050337E-2</c:v>
                </c:pt>
                <c:pt idx="676">
                  <c:v>1.9979929639602701E-2</c:v>
                </c:pt>
                <c:pt idx="677">
                  <c:v>1.9591170102727415E-2</c:v>
                </c:pt>
                <c:pt idx="678">
                  <c:v>1.92353739065457E-2</c:v>
                </c:pt>
                <c:pt idx="679">
                  <c:v>1.9422418365532192E-2</c:v>
                </c:pt>
                <c:pt idx="680">
                  <c:v>1.9825924185316861E-2</c:v>
                </c:pt>
                <c:pt idx="681">
                  <c:v>2.0023740550984812E-2</c:v>
                </c:pt>
                <c:pt idx="682">
                  <c:v>1.9996673894290624E-2</c:v>
                </c:pt>
                <c:pt idx="683">
                  <c:v>1.9918153275297751E-2</c:v>
                </c:pt>
                <c:pt idx="684">
                  <c:v>1.9782938117090858E-2</c:v>
                </c:pt>
                <c:pt idx="685">
                  <c:v>1.9898709887816429E-2</c:v>
                </c:pt>
                <c:pt idx="686">
                  <c:v>1.9923836811482794E-2</c:v>
                </c:pt>
                <c:pt idx="687">
                  <c:v>2.002481767226217E-2</c:v>
                </c:pt>
                <c:pt idx="688">
                  <c:v>2.0694245878620926E-2</c:v>
                </c:pt>
                <c:pt idx="689">
                  <c:v>2.1001449432875713E-2</c:v>
                </c:pt>
                <c:pt idx="690">
                  <c:v>2.106177725432487E-2</c:v>
                </c:pt>
                <c:pt idx="691">
                  <c:v>2.1244439110233989E-2</c:v>
                </c:pt>
                <c:pt idx="692">
                  <c:v>2.1012905340266549E-2</c:v>
                </c:pt>
                <c:pt idx="693">
                  <c:v>2.0694430987902534E-2</c:v>
                </c:pt>
                <c:pt idx="694">
                  <c:v>2.056105964181263E-2</c:v>
                </c:pt>
                <c:pt idx="695">
                  <c:v>2.0481759066240852E-2</c:v>
                </c:pt>
                <c:pt idx="696">
                  <c:v>2.063086945905139E-2</c:v>
                </c:pt>
                <c:pt idx="697">
                  <c:v>2.0897476331369846E-2</c:v>
                </c:pt>
                <c:pt idx="698">
                  <c:v>2.1254333222629103E-2</c:v>
                </c:pt>
                <c:pt idx="699">
                  <c:v>2.1254333222629103E-2</c:v>
                </c:pt>
                <c:pt idx="700">
                  <c:v>2.1254333222629103E-2</c:v>
                </c:pt>
                <c:pt idx="701">
                  <c:v>2.1254333222629103E-2</c:v>
                </c:pt>
                <c:pt idx="702">
                  <c:v>2.1254333222629103E-2</c:v>
                </c:pt>
                <c:pt idx="703">
                  <c:v>2.1254333222629103E-2</c:v>
                </c:pt>
                <c:pt idx="704">
                  <c:v>2.1254333222629103E-2</c:v>
                </c:pt>
                <c:pt idx="705">
                  <c:v>2.1254333222629103E-2</c:v>
                </c:pt>
                <c:pt idx="706">
                  <c:v>2.1254333222629103E-2</c:v>
                </c:pt>
                <c:pt idx="707">
                  <c:v>2.1254333222629103E-2</c:v>
                </c:pt>
                <c:pt idx="708">
                  <c:v>2.1254333222629103E-2</c:v>
                </c:pt>
              </c:numCache>
            </c:numRef>
          </c:val>
          <c:extLst>
            <c:ext xmlns:c16="http://schemas.microsoft.com/office/drawing/2014/chart" uri="{C3380CC4-5D6E-409C-BE32-E72D297353CC}">
              <c16:uniqueId val="{00000002-64DE-4DBF-A5FC-11734A045AA8}"/>
            </c:ext>
          </c:extLst>
        </c:ser>
        <c:ser>
          <c:idx val="3"/>
          <c:order val="3"/>
          <c:tx>
            <c:strRef>
              <c:f>'III. GDP shares, 1310-2018'!$F$2</c:f>
              <c:strCache>
                <c:ptCount val="1"/>
                <c:pt idx="0">
                  <c:v>Germany</c:v>
                </c:pt>
              </c:strCache>
            </c:strRef>
          </c:tx>
          <c:spPr>
            <a:solidFill>
              <a:schemeClr val="accent4"/>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1310-2018'!$F$6:$F$714</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0.36405937469546157</c:v>
                </c:pt>
                <c:pt idx="17">
                  <c:v>0.36435546905663596</c:v>
                </c:pt>
                <c:pt idx="18">
                  <c:v>0.36465128782268041</c:v>
                </c:pt>
                <c:pt idx="19">
                  <c:v>0.36494683137818851</c:v>
                </c:pt>
                <c:pt idx="20">
                  <c:v>0.36524210010703873</c:v>
                </c:pt>
                <c:pt idx="21">
                  <c:v>0.3655370943923959</c:v>
                </c:pt>
                <c:pt idx="22">
                  <c:v>0.36583181461671282</c:v>
                </c:pt>
                <c:pt idx="23">
                  <c:v>0.36612626116173203</c:v>
                </c:pt>
                <c:pt idx="24">
                  <c:v>0.36642043440848737</c:v>
                </c:pt>
                <c:pt idx="25">
                  <c:v>0.36671433473730597</c:v>
                </c:pt>
                <c:pt idx="26">
                  <c:v>0.3670079625278091</c:v>
                </c:pt>
                <c:pt idx="27">
                  <c:v>0.3673013181589147</c:v>
                </c:pt>
                <c:pt idx="28">
                  <c:v>0.36759440200883836</c:v>
                </c:pt>
                <c:pt idx="29">
                  <c:v>0.36788721445509542</c:v>
                </c:pt>
                <c:pt idx="30">
                  <c:v>0.36817975587450219</c:v>
                </c:pt>
                <c:pt idx="31">
                  <c:v>0.3684720266431778</c:v>
                </c:pt>
                <c:pt idx="32">
                  <c:v>0.36876402713654566</c:v>
                </c:pt>
                <c:pt idx="33">
                  <c:v>0.36905575772933541</c:v>
                </c:pt>
                <c:pt idx="34">
                  <c:v>0.36934721879558408</c:v>
                </c:pt>
                <c:pt idx="35">
                  <c:v>0.36963841070863773</c:v>
                </c:pt>
                <c:pt idx="36">
                  <c:v>0.36992933384115356</c:v>
                </c:pt>
                <c:pt idx="37">
                  <c:v>0.37021998856510097</c:v>
                </c:pt>
                <c:pt idx="38">
                  <c:v>0.37051037525176328</c:v>
                </c:pt>
                <c:pt idx="39">
                  <c:v>0.37080049427173922</c:v>
                </c:pt>
                <c:pt idx="40">
                  <c:v>0.37109034599494484</c:v>
                </c:pt>
                <c:pt idx="41">
                  <c:v>0.37137993079061493</c:v>
                </c:pt>
                <c:pt idx="42">
                  <c:v>0.3716692490273043</c:v>
                </c:pt>
                <c:pt idx="43">
                  <c:v>0.37195830107288957</c:v>
                </c:pt>
                <c:pt idx="44">
                  <c:v>0.37224708729457096</c:v>
                </c:pt>
                <c:pt idx="45">
                  <c:v>0.37253560805887354</c:v>
                </c:pt>
                <c:pt idx="46">
                  <c:v>0.37282386373164866</c:v>
                </c:pt>
                <c:pt idx="47">
                  <c:v>0.37311185467807589</c:v>
                </c:pt>
                <c:pt idx="48">
                  <c:v>0.37339958126266432</c:v>
                </c:pt>
                <c:pt idx="49">
                  <c:v>0.37368704384925416</c:v>
                </c:pt>
                <c:pt idx="50">
                  <c:v>0.37397424280101826</c:v>
                </c:pt>
                <c:pt idx="51">
                  <c:v>0.37426117848046353</c:v>
                </c:pt>
                <c:pt idx="52">
                  <c:v>0.37454785124943263</c:v>
                </c:pt>
                <c:pt idx="53">
                  <c:v>0.37483426146910565</c:v>
                </c:pt>
                <c:pt idx="54">
                  <c:v>0.37512040950000103</c:v>
                </c:pt>
                <c:pt idx="55">
                  <c:v>0.37540629570197764</c:v>
                </c:pt>
                <c:pt idx="56">
                  <c:v>0.37569192043423616</c:v>
                </c:pt>
                <c:pt idx="57">
                  <c:v>0.37597728405532044</c:v>
                </c:pt>
                <c:pt idx="58">
                  <c:v>0.3762623869231192</c:v>
                </c:pt>
                <c:pt idx="59">
                  <c:v>0.37654722939486712</c:v>
                </c:pt>
                <c:pt idx="60">
                  <c:v>0.37683181182714698</c:v>
                </c:pt>
                <c:pt idx="61">
                  <c:v>0.37711613457589066</c:v>
                </c:pt>
                <c:pt idx="62">
                  <c:v>0.37740019799638064</c:v>
                </c:pt>
                <c:pt idx="63">
                  <c:v>0.37768400244325168</c:v>
                </c:pt>
                <c:pt idx="64">
                  <c:v>0.37796754827049223</c:v>
                </c:pt>
                <c:pt idx="65">
                  <c:v>0.34801533332837714</c:v>
                </c:pt>
                <c:pt idx="66">
                  <c:v>0.34828841238148467</c:v>
                </c:pt>
                <c:pt idx="67">
                  <c:v>0.34856126277599908</c:v>
                </c:pt>
                <c:pt idx="68">
                  <c:v>0.34883388479899585</c:v>
                </c:pt>
                <c:pt idx="69">
                  <c:v>0.34910627873707017</c:v>
                </c:pt>
                <c:pt idx="70">
                  <c:v>0.3493784448763379</c:v>
                </c:pt>
                <c:pt idx="71">
                  <c:v>0.34965038350243632</c:v>
                </c:pt>
                <c:pt idx="72">
                  <c:v>0.34992209490052562</c:v>
                </c:pt>
                <c:pt idx="73">
                  <c:v>0.35019357935528966</c:v>
                </c:pt>
                <c:pt idx="74">
                  <c:v>0.35046483715093668</c:v>
                </c:pt>
                <c:pt idx="75">
                  <c:v>0.3507358685712007</c:v>
                </c:pt>
                <c:pt idx="76">
                  <c:v>0.35100667389934248</c:v>
                </c:pt>
                <c:pt idx="77">
                  <c:v>0.23433207276334916</c:v>
                </c:pt>
                <c:pt idx="78">
                  <c:v>0.23454496316439244</c:v>
                </c:pt>
                <c:pt idx="79">
                  <c:v>0.23475773521197438</c:v>
                </c:pt>
                <c:pt idx="80">
                  <c:v>0.23497038900476303</c:v>
                </c:pt>
                <c:pt idx="81">
                  <c:v>0.23518292464131682</c:v>
                </c:pt>
                <c:pt idx="82">
                  <c:v>0.23539534222008451</c:v>
                </c:pt>
                <c:pt idx="83">
                  <c:v>0.23560764183940572</c:v>
                </c:pt>
                <c:pt idx="84">
                  <c:v>0.2358198235975108</c:v>
                </c:pt>
                <c:pt idx="85">
                  <c:v>0.23603188759252103</c:v>
                </c:pt>
                <c:pt idx="86">
                  <c:v>0.23624383392244888</c:v>
                </c:pt>
                <c:pt idx="87">
                  <c:v>0.23645566268519799</c:v>
                </c:pt>
                <c:pt idx="88">
                  <c:v>0.23666737397856347</c:v>
                </c:pt>
                <c:pt idx="89">
                  <c:v>0.23687896790023205</c:v>
                </c:pt>
                <c:pt idx="90">
                  <c:v>0.23210953997843439</c:v>
                </c:pt>
                <c:pt idx="91">
                  <c:v>0.23231781126428094</c:v>
                </c:pt>
                <c:pt idx="92">
                  <c:v>0.23252596960389615</c:v>
                </c:pt>
                <c:pt idx="93">
                  <c:v>0.23273401508913175</c:v>
                </c:pt>
                <c:pt idx="94">
                  <c:v>0.23294194781174005</c:v>
                </c:pt>
                <c:pt idx="95">
                  <c:v>0.23314976786337371</c:v>
                </c:pt>
                <c:pt idx="96">
                  <c:v>0.23335747533558629</c:v>
                </c:pt>
                <c:pt idx="97">
                  <c:v>0.23356507031983212</c:v>
                </c:pt>
                <c:pt idx="98">
                  <c:v>0.23377255290746643</c:v>
                </c:pt>
                <c:pt idx="99">
                  <c:v>0.23397992318974567</c:v>
                </c:pt>
                <c:pt idx="100">
                  <c:v>0.23418718125782739</c:v>
                </c:pt>
                <c:pt idx="101">
                  <c:v>0.23439432720277067</c:v>
                </c:pt>
                <c:pt idx="102">
                  <c:v>0.23460136111553601</c:v>
                </c:pt>
                <c:pt idx="103">
                  <c:v>0.23480828308698548</c:v>
                </c:pt>
                <c:pt idx="104">
                  <c:v>0.23501509320788302</c:v>
                </c:pt>
                <c:pt idx="105">
                  <c:v>0.2352217915688945</c:v>
                </c:pt>
                <c:pt idx="106">
                  <c:v>0.23542837826058768</c:v>
                </c:pt>
                <c:pt idx="107">
                  <c:v>0.2356348533734326</c:v>
                </c:pt>
                <c:pt idx="108">
                  <c:v>0.20552236597425855</c:v>
                </c:pt>
                <c:pt idx="109">
                  <c:v>0.20567434961780959</c:v>
                </c:pt>
                <c:pt idx="110">
                  <c:v>0.2058262102675118</c:v>
                </c:pt>
                <c:pt idx="111">
                  <c:v>0.20597794807260528</c:v>
                </c:pt>
                <c:pt idx="112">
                  <c:v>0.20612956318208875</c:v>
                </c:pt>
                <c:pt idx="113">
                  <c:v>0.20628105574472014</c:v>
                </c:pt>
                <c:pt idx="114">
                  <c:v>0.20643242590901686</c:v>
                </c:pt>
                <c:pt idx="115">
                  <c:v>0.2065836738232566</c:v>
                </c:pt>
                <c:pt idx="116">
                  <c:v>0.2067347996354775</c:v>
                </c:pt>
                <c:pt idx="117">
                  <c:v>0.20688580349347882</c:v>
                </c:pt>
                <c:pt idx="118">
                  <c:v>0.20703668554482255</c:v>
                </c:pt>
                <c:pt idx="119">
                  <c:v>0.20700170243357152</c:v>
                </c:pt>
                <c:pt idx="120">
                  <c:v>0.20696673114255726</c:v>
                </c:pt>
                <c:pt idx="121">
                  <c:v>0.20693177166578991</c:v>
                </c:pt>
                <c:pt idx="122">
                  <c:v>0.20689682399728382</c:v>
                </c:pt>
                <c:pt idx="123">
                  <c:v>0.20686188813105716</c:v>
                </c:pt>
                <c:pt idx="124">
                  <c:v>0.20682696406113241</c:v>
                </c:pt>
                <c:pt idx="125">
                  <c:v>0.20679205178153579</c:v>
                </c:pt>
                <c:pt idx="126">
                  <c:v>0.20675715128629782</c:v>
                </c:pt>
                <c:pt idx="127">
                  <c:v>0.20672226256945286</c:v>
                </c:pt>
                <c:pt idx="128">
                  <c:v>0.21119877332334874</c:v>
                </c:pt>
                <c:pt idx="129">
                  <c:v>0.21116604205638914</c:v>
                </c:pt>
                <c:pt idx="130">
                  <c:v>0.21113332093314216</c:v>
                </c:pt>
                <c:pt idx="131">
                  <c:v>0.2111006099488931</c:v>
                </c:pt>
                <c:pt idx="132">
                  <c:v>0.21106790909893006</c:v>
                </c:pt>
                <c:pt idx="133">
                  <c:v>0.21103521837854425</c:v>
                </c:pt>
                <c:pt idx="134">
                  <c:v>0.21100253778302974</c:v>
                </c:pt>
                <c:pt idx="135">
                  <c:v>0.2109698673076835</c:v>
                </c:pt>
                <c:pt idx="136">
                  <c:v>0.21093720694780529</c:v>
                </c:pt>
                <c:pt idx="137">
                  <c:v>0.21090455669869798</c:v>
                </c:pt>
                <c:pt idx="138">
                  <c:v>0.21087191655566731</c:v>
                </c:pt>
                <c:pt idx="139">
                  <c:v>0.21083928651402181</c:v>
                </c:pt>
                <c:pt idx="140">
                  <c:v>0.21080666656907296</c:v>
                </c:pt>
                <c:pt idx="141">
                  <c:v>0.21077405671613517</c:v>
                </c:pt>
                <c:pt idx="142">
                  <c:v>0.21074145695052582</c:v>
                </c:pt>
                <c:pt idx="143">
                  <c:v>0.21070886726756505</c:v>
                </c:pt>
                <c:pt idx="144">
                  <c:v>0.2106762876625759</c:v>
                </c:pt>
                <c:pt idx="145">
                  <c:v>0.21064371813088439</c:v>
                </c:pt>
                <c:pt idx="146">
                  <c:v>0.21061115866781949</c:v>
                </c:pt>
                <c:pt idx="147">
                  <c:v>0.21057860926871286</c:v>
                </c:pt>
                <c:pt idx="148">
                  <c:v>0.21054606992889913</c:v>
                </c:pt>
                <c:pt idx="149">
                  <c:v>0.21051354064371583</c:v>
                </c:pt>
                <c:pt idx="150">
                  <c:v>0.2104810214085035</c:v>
                </c:pt>
                <c:pt idx="151">
                  <c:v>0.2104485122186053</c:v>
                </c:pt>
                <c:pt idx="152">
                  <c:v>0.21041601306936739</c:v>
                </c:pt>
                <c:pt idx="153">
                  <c:v>0.21038352395613885</c:v>
                </c:pt>
                <c:pt idx="154">
                  <c:v>0.21035104487427164</c:v>
                </c:pt>
                <c:pt idx="155">
                  <c:v>0.2103185758191205</c:v>
                </c:pt>
                <c:pt idx="156">
                  <c:v>0.21028611678604303</c:v>
                </c:pt>
                <c:pt idx="157">
                  <c:v>0.2102536677703998</c:v>
                </c:pt>
                <c:pt idx="158">
                  <c:v>0.2102212287675542</c:v>
                </c:pt>
                <c:pt idx="159">
                  <c:v>0.21018879977287244</c:v>
                </c:pt>
                <c:pt idx="160">
                  <c:v>0.21015638078172361</c:v>
                </c:pt>
                <c:pt idx="161">
                  <c:v>0.21012397178947967</c:v>
                </c:pt>
                <c:pt idx="162">
                  <c:v>0.21009157279151547</c:v>
                </c:pt>
                <c:pt idx="163">
                  <c:v>0.21005918378320865</c:v>
                </c:pt>
                <c:pt idx="164">
                  <c:v>0.21002680475993965</c:v>
                </c:pt>
                <c:pt idx="165">
                  <c:v>0.20999443571709192</c:v>
                </c:pt>
                <c:pt idx="166">
                  <c:v>0.20996207665005165</c:v>
                </c:pt>
                <c:pt idx="167">
                  <c:v>0.20992972755420788</c:v>
                </c:pt>
                <c:pt idx="168">
                  <c:v>0.20989738842495245</c:v>
                </c:pt>
                <c:pt idx="169">
                  <c:v>0.20986505925768012</c:v>
                </c:pt>
                <c:pt idx="170">
                  <c:v>0.20983274004778854</c:v>
                </c:pt>
                <c:pt idx="171">
                  <c:v>0.20980043079067801</c:v>
                </c:pt>
                <c:pt idx="172">
                  <c:v>0.20976813148175175</c:v>
                </c:pt>
                <c:pt idx="173">
                  <c:v>0.20973584211641585</c:v>
                </c:pt>
                <c:pt idx="174">
                  <c:v>0.20970356269007925</c:v>
                </c:pt>
                <c:pt idx="175">
                  <c:v>0.20967129319815364</c:v>
                </c:pt>
                <c:pt idx="176">
                  <c:v>0.20963903363605349</c:v>
                </c:pt>
                <c:pt idx="177">
                  <c:v>0.20960678399919624</c:v>
                </c:pt>
                <c:pt idx="178">
                  <c:v>0.2095745442830021</c:v>
                </c:pt>
                <c:pt idx="179">
                  <c:v>0.20954231448289398</c:v>
                </c:pt>
                <c:pt idx="180">
                  <c:v>0.20951009459429773</c:v>
                </c:pt>
                <c:pt idx="181">
                  <c:v>0.20947788461264194</c:v>
                </c:pt>
                <c:pt idx="182">
                  <c:v>0.20944568453335816</c:v>
                </c:pt>
                <c:pt idx="183">
                  <c:v>0.20941349435188056</c:v>
                </c:pt>
                <c:pt idx="184">
                  <c:v>0.20938131406364616</c:v>
                </c:pt>
                <c:pt idx="185">
                  <c:v>0.20934914366409482</c:v>
                </c:pt>
                <c:pt idx="186">
                  <c:v>0.20931698314866931</c:v>
                </c:pt>
                <c:pt idx="187">
                  <c:v>0.20928483251281499</c:v>
                </c:pt>
                <c:pt idx="188">
                  <c:v>0.20925269175198011</c:v>
                </c:pt>
                <c:pt idx="189">
                  <c:v>0.20922056086161575</c:v>
                </c:pt>
                <c:pt idx="190">
                  <c:v>0.21305256638538361</c:v>
                </c:pt>
                <c:pt idx="191">
                  <c:v>0.21314394509411971</c:v>
                </c:pt>
                <c:pt idx="192">
                  <c:v>0.2132344372593957</c:v>
                </c:pt>
                <c:pt idx="193">
                  <c:v>0.21332405572060961</c:v>
                </c:pt>
                <c:pt idx="194">
                  <c:v>0.21341281307042118</c:v>
                </c:pt>
                <c:pt idx="195">
                  <c:v>0.21350072166065071</c:v>
                </c:pt>
                <c:pt idx="196">
                  <c:v>0.21358779360800922</c:v>
                </c:pt>
                <c:pt idx="197">
                  <c:v>0.21367404079966584</c:v>
                </c:pt>
                <c:pt idx="198">
                  <c:v>0.21375947489865796</c:v>
                </c:pt>
                <c:pt idx="199">
                  <c:v>0.21384410734914869</c:v>
                </c:pt>
                <c:pt idx="200">
                  <c:v>0.21392794938153761</c:v>
                </c:pt>
                <c:pt idx="201">
                  <c:v>0.21401101201742842</c:v>
                </c:pt>
                <c:pt idx="202">
                  <c:v>0.21409330607445887</c:v>
                </c:pt>
                <c:pt idx="203">
                  <c:v>0.2141748421709973</c:v>
                </c:pt>
                <c:pt idx="204">
                  <c:v>0.21425563073071022</c:v>
                </c:pt>
                <c:pt idx="205">
                  <c:v>0.21433568198700426</c:v>
                </c:pt>
                <c:pt idx="206">
                  <c:v>0.21441500598734761</c:v>
                </c:pt>
                <c:pt idx="207">
                  <c:v>0.21449361259747379</c:v>
                </c:pt>
                <c:pt idx="208">
                  <c:v>0.21457151150547241</c:v>
                </c:pt>
                <c:pt idx="209">
                  <c:v>0.21464871222576926</c:v>
                </c:pt>
                <c:pt idx="210">
                  <c:v>0.21472522410300046</c:v>
                </c:pt>
                <c:pt idx="211">
                  <c:v>0.21480105631578281</c:v>
                </c:pt>
                <c:pt idx="212">
                  <c:v>0.21487621788038494</c:v>
                </c:pt>
                <c:pt idx="213">
                  <c:v>0.21495071765430043</c:v>
                </c:pt>
                <c:pt idx="214">
                  <c:v>0.21502456433972772</c:v>
                </c:pt>
                <c:pt idx="215">
                  <c:v>0.21509776648695872</c:v>
                </c:pt>
                <c:pt idx="216">
                  <c:v>0.21517033249767892</c:v>
                </c:pt>
                <c:pt idx="217">
                  <c:v>0.21524227062818196</c:v>
                </c:pt>
                <c:pt idx="218">
                  <c:v>0.21531358899250125</c:v>
                </c:pt>
                <c:pt idx="219">
                  <c:v>0.2153842955654606</c:v>
                </c:pt>
                <c:pt idx="220">
                  <c:v>0.21545439818564718</c:v>
                </c:pt>
                <c:pt idx="221">
                  <c:v>0.21552390455830819</c:v>
                </c:pt>
                <c:pt idx="222">
                  <c:v>0.21559282225817419</c:v>
                </c:pt>
                <c:pt idx="223">
                  <c:v>0.21566115873221098</c:v>
                </c:pt>
                <c:pt idx="224">
                  <c:v>0.2157289213023019</c:v>
                </c:pt>
                <c:pt idx="225">
                  <c:v>0.21579611716786323</c:v>
                </c:pt>
                <c:pt idx="226">
                  <c:v>0.21586275340839392</c:v>
                </c:pt>
                <c:pt idx="227">
                  <c:v>0.21592883698596202</c:v>
                </c:pt>
                <c:pt idx="228">
                  <c:v>0.21599437474762948</c:v>
                </c:pt>
                <c:pt idx="229">
                  <c:v>0.21605937342781709</c:v>
                </c:pt>
                <c:pt idx="230">
                  <c:v>0.21612383965061133</c:v>
                </c:pt>
                <c:pt idx="231">
                  <c:v>0.21618777993201477</c:v>
                </c:pt>
                <c:pt idx="232">
                  <c:v>0.21625120068214157</c:v>
                </c:pt>
                <c:pt idx="233">
                  <c:v>0.21631410820735975</c:v>
                </c:pt>
                <c:pt idx="234">
                  <c:v>0.21637650871238143</c:v>
                </c:pt>
                <c:pt idx="235">
                  <c:v>0.21643840830230332</c:v>
                </c:pt>
                <c:pt idx="236">
                  <c:v>0.21649981298459736</c:v>
                </c:pt>
                <c:pt idx="237">
                  <c:v>0.21656072867105469</c:v>
                </c:pt>
                <c:pt idx="238">
                  <c:v>0.21662116117968275</c:v>
                </c:pt>
                <c:pt idx="239">
                  <c:v>0.21668111623655786</c:v>
                </c:pt>
                <c:pt idx="240">
                  <c:v>0.21674059947763363</c:v>
                </c:pt>
                <c:pt idx="241">
                  <c:v>0.21679961645050716</c:v>
                </c:pt>
                <c:pt idx="242">
                  <c:v>0.21685817261614376</c:v>
                </c:pt>
                <c:pt idx="243">
                  <c:v>0.21691627335056157</c:v>
                </c:pt>
                <c:pt idx="244">
                  <c:v>0.21697392394647655</c:v>
                </c:pt>
                <c:pt idx="245">
                  <c:v>0.21703112961491006</c:v>
                </c:pt>
                <c:pt idx="246">
                  <c:v>0.21708789548675886</c:v>
                </c:pt>
                <c:pt idx="247">
                  <c:v>0.21714422661432939</c:v>
                </c:pt>
                <c:pt idx="248">
                  <c:v>0.21720012797283633</c:v>
                </c:pt>
                <c:pt idx="249">
                  <c:v>0.21725560446186801</c:v>
                </c:pt>
                <c:pt idx="250">
                  <c:v>0.2173106609068173</c:v>
                </c:pt>
                <c:pt idx="251">
                  <c:v>0.21736530206028137</c:v>
                </c:pt>
                <c:pt idx="252">
                  <c:v>0.21741953260342869</c:v>
                </c:pt>
                <c:pt idx="253">
                  <c:v>0.21747335714733648</c:v>
                </c:pt>
                <c:pt idx="254">
                  <c:v>0.21752678023429711</c:v>
                </c:pt>
                <c:pt idx="255">
                  <c:v>0.21757980633909643</c:v>
                </c:pt>
                <c:pt idx="256">
                  <c:v>0.21763243987026301</c:v>
                </c:pt>
                <c:pt idx="257">
                  <c:v>0.21768468517128969</c:v>
                </c:pt>
                <c:pt idx="258">
                  <c:v>0.21773654652182903</c:v>
                </c:pt>
                <c:pt idx="259">
                  <c:v>0.21778802813886128</c:v>
                </c:pt>
                <c:pt idx="260">
                  <c:v>0.21783913417783793</c:v>
                </c:pt>
                <c:pt idx="261">
                  <c:v>0.21788986873379945</c:v>
                </c:pt>
                <c:pt idx="262">
                  <c:v>0.21794023584246952</c:v>
                </c:pt>
                <c:pt idx="263">
                  <c:v>0.21799023948132465</c:v>
                </c:pt>
                <c:pt idx="264">
                  <c:v>0.21803988357064175</c:v>
                </c:pt>
                <c:pt idx="265">
                  <c:v>0.21808917197452229</c:v>
                </c:pt>
                <c:pt idx="266">
                  <c:v>0.21813810850189519</c:v>
                </c:pt>
                <c:pt idx="267">
                  <c:v>0.21818669690749776</c:v>
                </c:pt>
                <c:pt idx="268">
                  <c:v>0.21823494089283635</c:v>
                </c:pt>
                <c:pt idx="269">
                  <c:v>0.21828284410712606</c:v>
                </c:pt>
                <c:pt idx="270">
                  <c:v>0.21833041014821108</c:v>
                </c:pt>
                <c:pt idx="271">
                  <c:v>0.21837764256346531</c:v>
                </c:pt>
                <c:pt idx="272">
                  <c:v>0.2184245448506745</c:v>
                </c:pt>
                <c:pt idx="273">
                  <c:v>0.21847112045889944</c:v>
                </c:pt>
                <c:pt idx="274">
                  <c:v>0.21851737278932162</c:v>
                </c:pt>
                <c:pt idx="275">
                  <c:v>0.21856330519607112</c:v>
                </c:pt>
                <c:pt idx="276">
                  <c:v>0.21860892098703744</c:v>
                </c:pt>
                <c:pt idx="277">
                  <c:v>0.21865422342466365</c:v>
                </c:pt>
                <c:pt idx="278">
                  <c:v>0.2186992157267241</c:v>
                </c:pt>
                <c:pt idx="279">
                  <c:v>0.21874390106708638</c:v>
                </c:pt>
                <c:pt idx="280">
                  <c:v>0.21878828257645772</c:v>
                </c:pt>
                <c:pt idx="281">
                  <c:v>0.21883236334311595</c:v>
                </c:pt>
                <c:pt idx="282">
                  <c:v>0.21887614641362613</c:v>
                </c:pt>
                <c:pt idx="283">
                  <c:v>0.21891963479354221</c:v>
                </c:pt>
                <c:pt idx="284">
                  <c:v>0.21896283144809495</c:v>
                </c:pt>
                <c:pt idx="285">
                  <c:v>0.21900573930286579</c:v>
                </c:pt>
                <c:pt idx="286">
                  <c:v>0.21904836124444746</c:v>
                </c:pt>
                <c:pt idx="287">
                  <c:v>0.21909070012109119</c:v>
                </c:pt>
                <c:pt idx="288">
                  <c:v>0.21913275874334132</c:v>
                </c:pt>
                <c:pt idx="289">
                  <c:v>0.21917453988465707</c:v>
                </c:pt>
                <c:pt idx="290">
                  <c:v>0.2192160462820224</c:v>
                </c:pt>
                <c:pt idx="291">
                  <c:v>0.21892093556735373</c:v>
                </c:pt>
                <c:pt idx="292">
                  <c:v>0.21862707931395015</c:v>
                </c:pt>
                <c:pt idx="293">
                  <c:v>0.21833446954005056</c:v>
                </c:pt>
                <c:pt idx="294">
                  <c:v>0.21804309833146476</c:v>
                </c:pt>
                <c:pt idx="295">
                  <c:v>0.21775295784085974</c:v>
                </c:pt>
                <c:pt idx="296">
                  <c:v>0.21746404028705521</c:v>
                </c:pt>
                <c:pt idx="297">
                  <c:v>0.21717633795432803</c:v>
                </c:pt>
                <c:pt idx="298">
                  <c:v>0.21688984319172522</c:v>
                </c:pt>
                <c:pt idx="299">
                  <c:v>0.21660454841238591</c:v>
                </c:pt>
                <c:pt idx="300">
                  <c:v>0.2163204460928716</c:v>
                </c:pt>
                <c:pt idx="301">
                  <c:v>0.21603752877250462</c:v>
                </c:pt>
                <c:pt idx="302">
                  <c:v>0.21575578905271525</c:v>
                </c:pt>
                <c:pt idx="303">
                  <c:v>0.21547521959639671</c:v>
                </c:pt>
                <c:pt idx="304">
                  <c:v>0.21519581312726827</c:v>
                </c:pt>
                <c:pt idx="305">
                  <c:v>0.21491756242924609</c:v>
                </c:pt>
                <c:pt idx="306">
                  <c:v>0.21464046034582218</c:v>
                </c:pt>
                <c:pt idx="307">
                  <c:v>0.2143644997794508</c:v>
                </c:pt>
                <c:pt idx="308">
                  <c:v>0.21408967369094237</c:v>
                </c:pt>
                <c:pt idx="309">
                  <c:v>0.21381597509886502</c:v>
                </c:pt>
                <c:pt idx="310">
                  <c:v>0.2135433970789534</c:v>
                </c:pt>
                <c:pt idx="311">
                  <c:v>0.21327193276352471</c:v>
                </c:pt>
                <c:pt idx="312">
                  <c:v>0.21300157534090208</c:v>
                </c:pt>
                <c:pt idx="313">
                  <c:v>0.21273231805484458</c:v>
                </c:pt>
                <c:pt idx="314">
                  <c:v>0.21246415420398448</c:v>
                </c:pt>
                <c:pt idx="315">
                  <c:v>0.21219707714127156</c:v>
                </c:pt>
                <c:pt idx="316">
                  <c:v>0.21193108027342353</c:v>
                </c:pt>
                <c:pt idx="317">
                  <c:v>0.21166615706038361</c:v>
                </c:pt>
                <c:pt idx="318">
                  <c:v>0.21140230101478449</c:v>
                </c:pt>
                <c:pt idx="319">
                  <c:v>0.21113950570141887</c:v>
                </c:pt>
                <c:pt idx="320">
                  <c:v>0.21087776473671627</c:v>
                </c:pt>
                <c:pt idx="321">
                  <c:v>0.21061707178822603</c:v>
                </c:pt>
                <c:pt idx="322">
                  <c:v>0.21035742057410664</c:v>
                </c:pt>
                <c:pt idx="323">
                  <c:v>0.21009880486262134</c:v>
                </c:pt>
                <c:pt idx="324">
                  <c:v>0.20984121847163947</c:v>
                </c:pt>
                <c:pt idx="325">
                  <c:v>0.20958465526814371</c:v>
                </c:pt>
                <c:pt idx="326">
                  <c:v>0.20932910916774342</c:v>
                </c:pt>
                <c:pt idx="327">
                  <c:v>0.20907457413419378</c:v>
                </c:pt>
                <c:pt idx="328">
                  <c:v>0.20882104417892039</c:v>
                </c:pt>
                <c:pt idx="329">
                  <c:v>0.2085685133605496</c:v>
                </c:pt>
                <c:pt idx="330">
                  <c:v>0.20831697578444436</c:v>
                </c:pt>
                <c:pt idx="331">
                  <c:v>0.20806642560224572</c:v>
                </c:pt>
                <c:pt idx="332">
                  <c:v>0.20781685701141955</c:v>
                </c:pt>
                <c:pt idx="333">
                  <c:v>0.20756826425480832</c:v>
                </c:pt>
                <c:pt idx="334">
                  <c:v>0.20732064162018868</c:v>
                </c:pt>
                <c:pt idx="335">
                  <c:v>0.20707398343983385</c:v>
                </c:pt>
                <c:pt idx="336">
                  <c:v>0.20682828409008122</c:v>
                </c:pt>
                <c:pt idx="337">
                  <c:v>0.20658353799090484</c:v>
                </c:pt>
                <c:pt idx="338">
                  <c:v>0.20633973960549312</c:v>
                </c:pt>
                <c:pt idx="339">
                  <c:v>0.20609688343983126</c:v>
                </c:pt>
                <c:pt idx="340">
                  <c:v>0.20585496404228862</c:v>
                </c:pt>
                <c:pt idx="341">
                  <c:v>0.20561397600321055</c:v>
                </c:pt>
                <c:pt idx="342">
                  <c:v>0.20537391395451537</c:v>
                </c:pt>
                <c:pt idx="343">
                  <c:v>0.20513477256929577</c:v>
                </c:pt>
                <c:pt idx="344">
                  <c:v>0.20489654656142478</c:v>
                </c:pt>
                <c:pt idx="345">
                  <c:v>0.20465923068516617</c:v>
                </c:pt>
                <c:pt idx="346">
                  <c:v>0.20442281973478943</c:v>
                </c:pt>
                <c:pt idx="347">
                  <c:v>0.20418730854418937</c:v>
                </c:pt>
                <c:pt idx="348">
                  <c:v>0.2039526919865095</c:v>
                </c:pt>
                <c:pt idx="349">
                  <c:v>0.20371896497377012</c:v>
                </c:pt>
                <c:pt idx="350">
                  <c:v>0.20348612245650044</c:v>
                </c:pt>
                <c:pt idx="351">
                  <c:v>0.20325415942337519</c:v>
                </c:pt>
                <c:pt idx="352">
                  <c:v>0.20302307090085481</c:v>
                </c:pt>
                <c:pt idx="353">
                  <c:v>0.20279285195283009</c:v>
                </c:pt>
                <c:pt idx="354">
                  <c:v>0.20256349768027074</c:v>
                </c:pt>
                <c:pt idx="355">
                  <c:v>0.20233500322087788</c:v>
                </c:pt>
                <c:pt idx="356">
                  <c:v>0.20210736374874047</c:v>
                </c:pt>
                <c:pt idx="357">
                  <c:v>0.20188057447399538</c:v>
                </c:pt>
                <c:pt idx="358">
                  <c:v>0.20165463064249156</c:v>
                </c:pt>
                <c:pt idx="359">
                  <c:v>0.20142952753545798</c:v>
                </c:pt>
                <c:pt idx="360">
                  <c:v>0.20120526046917478</c:v>
                </c:pt>
                <c:pt idx="361">
                  <c:v>0.20098182479464871</c:v>
                </c:pt>
                <c:pt idx="362">
                  <c:v>0.2007592158972917</c:v>
                </c:pt>
                <c:pt idx="363">
                  <c:v>0.20053742919660336</c:v>
                </c:pt>
                <c:pt idx="364">
                  <c:v>0.20031646014585672</c:v>
                </c:pt>
                <c:pt idx="365">
                  <c:v>0.20009630423178737</c:v>
                </c:pt>
                <c:pt idx="366">
                  <c:v>0.19987695697428645</c:v>
                </c:pt>
                <c:pt idx="367">
                  <c:v>0.19965841392609646</c:v>
                </c:pt>
                <c:pt idx="368">
                  <c:v>0.19944067067251109</c:v>
                </c:pt>
                <c:pt idx="369">
                  <c:v>0.19922372283107753</c:v>
                </c:pt>
                <c:pt idx="370">
                  <c:v>0.19900756605130265</c:v>
                </c:pt>
                <c:pt idx="371">
                  <c:v>0.19879219601436229</c:v>
                </c:pt>
                <c:pt idx="372">
                  <c:v>0.19857760843281347</c:v>
                </c:pt>
                <c:pt idx="373">
                  <c:v>0.19836379905030982</c:v>
                </c:pt>
                <c:pt idx="374">
                  <c:v>0.19815076364132034</c:v>
                </c:pt>
                <c:pt idx="375">
                  <c:v>0.19793849801085101</c:v>
                </c:pt>
                <c:pt idx="376">
                  <c:v>0.19772699799416926</c:v>
                </c:pt>
                <c:pt idx="377">
                  <c:v>0.19751625945653181</c:v>
                </c:pt>
                <c:pt idx="378">
                  <c:v>0.19730627829291497</c:v>
                </c:pt>
                <c:pt idx="379">
                  <c:v>0.19709705042774844</c:v>
                </c:pt>
                <c:pt idx="380">
                  <c:v>0.19688857181465136</c:v>
                </c:pt>
                <c:pt idx="381">
                  <c:v>0.19668083843617146</c:v>
                </c:pt>
                <c:pt idx="382">
                  <c:v>0.19647384630352707</c:v>
                </c:pt>
                <c:pt idx="383">
                  <c:v>0.19626759145635186</c:v>
                </c:pt>
                <c:pt idx="384">
                  <c:v>0.19606206996244224</c:v>
                </c:pt>
                <c:pt idx="385">
                  <c:v>0.19585727791750737</c:v>
                </c:pt>
                <c:pt idx="386">
                  <c:v>0.19565321144492198</c:v>
                </c:pt>
                <c:pt idx="387">
                  <c:v>0.19544986669548181</c:v>
                </c:pt>
                <c:pt idx="388">
                  <c:v>0.19524723984716161</c:v>
                </c:pt>
                <c:pt idx="389">
                  <c:v>0.19504532710487549</c:v>
                </c:pt>
                <c:pt idx="390">
                  <c:v>0.19484412470023982</c:v>
                </c:pt>
                <c:pt idx="391">
                  <c:v>0.19470641431241653</c:v>
                </c:pt>
                <c:pt idx="392">
                  <c:v>0.19457107311043106</c:v>
                </c:pt>
                <c:pt idx="393">
                  <c:v>0.19443804047609364</c:v>
                </c:pt>
                <c:pt idx="394">
                  <c:v>0.19430725784170272</c:v>
                </c:pt>
                <c:pt idx="395">
                  <c:v>0.19417866860407146</c:v>
                </c:pt>
                <c:pt idx="396">
                  <c:v>0.19405221804284398</c:v>
                </c:pt>
                <c:pt idx="397">
                  <c:v>0.19392785324285375</c:v>
                </c:pt>
                <c:pt idx="398">
                  <c:v>0.19380552302029228</c:v>
                </c:pt>
                <c:pt idx="399">
                  <c:v>0.1936851778524723</c:v>
                </c:pt>
                <c:pt idx="400">
                  <c:v>0.19356676981098239</c:v>
                </c:pt>
                <c:pt idx="401">
                  <c:v>0.19345025249804398</c:v>
                </c:pt>
                <c:pt idx="402">
                  <c:v>0.19333558098589282</c:v>
                </c:pt>
                <c:pt idx="403">
                  <c:v>0.19322271175901856</c:v>
                </c:pt>
                <c:pt idx="404">
                  <c:v>0.19311160265910662</c:v>
                </c:pt>
                <c:pt idx="405">
                  <c:v>0.19300221283253616</c:v>
                </c:pt>
                <c:pt idx="406">
                  <c:v>0.19289450268029615</c:v>
                </c:pt>
                <c:pt idx="407">
                  <c:v>0.19278843381019123</c:v>
                </c:pt>
                <c:pt idx="408">
                  <c:v>0.19268396899121581</c:v>
                </c:pt>
                <c:pt idx="409">
                  <c:v>0.19258107210998265</c:v>
                </c:pt>
                <c:pt idx="410">
                  <c:v>0.19247970812909879</c:v>
                </c:pt>
                <c:pt idx="411">
                  <c:v>0.1923798430473877</c:v>
                </c:pt>
                <c:pt idx="412">
                  <c:v>0.19228144386186363</c:v>
                </c:pt>
                <c:pt idx="413">
                  <c:v>0.1921844785313678</c:v>
                </c:pt>
                <c:pt idx="414">
                  <c:v>0.19208891594178298</c:v>
                </c:pt>
                <c:pt idx="415">
                  <c:v>0.19199472587274674</c:v>
                </c:pt>
                <c:pt idx="416">
                  <c:v>0.19190187896578892</c:v>
                </c:pt>
                <c:pt idx="417">
                  <c:v>0.19181034669382249</c:v>
                </c:pt>
                <c:pt idx="418">
                  <c:v>0.19172010133192105</c:v>
                </c:pt>
                <c:pt idx="419">
                  <c:v>0.19163111592932042</c:v>
                </c:pt>
                <c:pt idx="420">
                  <c:v>0.19154336428258514</c:v>
                </c:pt>
                <c:pt idx="421">
                  <c:v>0.2122510788428959</c:v>
                </c:pt>
                <c:pt idx="422">
                  <c:v>0.21210420894521367</c:v>
                </c:pt>
                <c:pt idx="423">
                  <c:v>0.21195940471124539</c:v>
                </c:pt>
                <c:pt idx="424">
                  <c:v>0.21181662286626657</c:v>
                </c:pt>
                <c:pt idx="425">
                  <c:v>0.21167582133595148</c:v>
                </c:pt>
                <c:pt idx="426">
                  <c:v>0.21153695920503729</c:v>
                </c:pt>
                <c:pt idx="427">
                  <c:v>0.21139999667768503</c:v>
                </c:pt>
                <c:pt idx="428">
                  <c:v>0.21126489503945567</c:v>
                </c:pt>
                <c:pt idx="429">
                  <c:v>0.21113161662082611</c:v>
                </c:pt>
                <c:pt idx="430">
                  <c:v>0.21100012476217211</c:v>
                </c:pt>
                <c:pt idx="431">
                  <c:v>0.21087038378015011</c:v>
                </c:pt>
                <c:pt idx="432">
                  <c:v>0.21074235893541299</c:v>
                </c:pt>
                <c:pt idx="433">
                  <c:v>0.21061601640159874</c:v>
                </c:pt>
                <c:pt idx="434">
                  <c:v>0.21049132323553343</c:v>
                </c:pt>
                <c:pt idx="435">
                  <c:v>0.21036824734859358</c:v>
                </c:pt>
                <c:pt idx="436">
                  <c:v>0.21024675747917601</c:v>
                </c:pt>
                <c:pt idx="437">
                  <c:v>0.21012682316622469</c:v>
                </c:pt>
                <c:pt idx="438">
                  <c:v>0.2100084147237683</c:v>
                </c:pt>
                <c:pt idx="439">
                  <c:v>0.20989150321642347</c:v>
                </c:pt>
                <c:pt idx="440">
                  <c:v>0.20977606043582112</c:v>
                </c:pt>
                <c:pt idx="441">
                  <c:v>0.20966205887791589</c:v>
                </c:pt>
                <c:pt idx="442">
                  <c:v>0.20954947172113997</c:v>
                </c:pt>
                <c:pt idx="443">
                  <c:v>0.20943827280536509</c:v>
                </c:pt>
                <c:pt idx="444">
                  <c:v>0.20932843661163811</c:v>
                </c:pt>
                <c:pt idx="445">
                  <c:v>0.20921993824265672</c:v>
                </c:pt>
                <c:pt idx="446">
                  <c:v>0.2091127534039546</c:v>
                </c:pt>
                <c:pt idx="447">
                  <c:v>0.20900685838576574</c:v>
                </c:pt>
                <c:pt idx="448">
                  <c:v>0.20890223004553943</c:v>
                </c:pt>
                <c:pt idx="449">
                  <c:v>0.20879884579107899</c:v>
                </c:pt>
                <c:pt idx="450">
                  <c:v>0.20869668356427865</c:v>
                </c:pt>
                <c:pt idx="451">
                  <c:v>0.20859572182543334</c:v>
                </c:pt>
                <c:pt idx="452">
                  <c:v>0.20849593953809883</c:v>
                </c:pt>
                <c:pt idx="453">
                  <c:v>0.20839731615447876</c:v>
                </c:pt>
                <c:pt idx="454">
                  <c:v>0.20829983160131876</c:v>
                </c:pt>
                <c:pt idx="455">
                  <c:v>0.20820346626628561</c:v>
                </c:pt>
                <c:pt idx="456">
                  <c:v>0.2081082009848132</c:v>
                </c:pt>
                <c:pt idx="457">
                  <c:v>0.20801401702739658</c:v>
                </c:pt>
                <c:pt idx="458">
                  <c:v>0.20792089608731584</c:v>
                </c:pt>
                <c:pt idx="459">
                  <c:v>0.20782882026877361</c:v>
                </c:pt>
                <c:pt idx="460">
                  <c:v>0.20773777207542979</c:v>
                </c:pt>
                <c:pt idx="461">
                  <c:v>0.20764773439931769</c:v>
                </c:pt>
                <c:pt idx="462">
                  <c:v>0.20755869051012754</c:v>
                </c:pt>
                <c:pt idx="463">
                  <c:v>0.20747062404484271</c:v>
                </c:pt>
                <c:pt idx="464">
                  <c:v>0.20738351899771529</c:v>
                </c:pt>
                <c:pt idx="465">
                  <c:v>0.20729735971056859</c:v>
                </c:pt>
                <c:pt idx="466">
                  <c:v>0.20721213086341314</c:v>
                </c:pt>
                <c:pt idx="467">
                  <c:v>0.2071278174653659</c:v>
                </c:pt>
                <c:pt idx="468">
                  <c:v>0.20704440484585965</c:v>
                </c:pt>
                <c:pt idx="469">
                  <c:v>0.2069618786461333</c:v>
                </c:pt>
                <c:pt idx="470">
                  <c:v>0.2068802248109918</c:v>
                </c:pt>
                <c:pt idx="471">
                  <c:v>0.20679942958082601</c:v>
                </c:pt>
                <c:pt idx="472">
                  <c:v>0.20671947948388283</c:v>
                </c:pt>
                <c:pt idx="473">
                  <c:v>0.20664036132877711</c:v>
                </c:pt>
                <c:pt idx="474">
                  <c:v>0.2065620621972355</c:v>
                </c:pt>
                <c:pt idx="475">
                  <c:v>0.20648456943706481</c:v>
                </c:pt>
                <c:pt idx="476">
                  <c:v>0.18461156085310051</c:v>
                </c:pt>
                <c:pt idx="477">
                  <c:v>0.18442661154478701</c:v>
                </c:pt>
                <c:pt idx="478">
                  <c:v>0.18424376888963806</c:v>
                </c:pt>
                <c:pt idx="479">
                  <c:v>0.18406299709793841</c:v>
                </c:pt>
                <c:pt idx="480">
                  <c:v>0.18388426118611145</c:v>
                </c:pt>
                <c:pt idx="481">
                  <c:v>0.18370752695414919</c:v>
                </c:pt>
                <c:pt idx="482">
                  <c:v>0.18353276096379606</c:v>
                </c:pt>
                <c:pt idx="483">
                  <c:v>0.18335993051745816</c:v>
                </c:pt>
                <c:pt idx="484">
                  <c:v>0.18318900363780863</c:v>
                </c:pt>
                <c:pt idx="485">
                  <c:v>0.18301994904806376</c:v>
                </c:pt>
                <c:pt idx="486">
                  <c:v>0.18285273615290362</c:v>
                </c:pt>
                <c:pt idx="487">
                  <c:v>0.18268733502001261</c:v>
                </c:pt>
                <c:pt idx="488">
                  <c:v>0.18252371636221723</c:v>
                </c:pt>
                <c:pt idx="489">
                  <c:v>0.18236185152019779</c:v>
                </c:pt>
                <c:pt idx="490">
                  <c:v>0.16791818726324401</c:v>
                </c:pt>
                <c:pt idx="491">
                  <c:v>0.16779622142774606</c:v>
                </c:pt>
                <c:pt idx="492">
                  <c:v>0.16767550782050114</c:v>
                </c:pt>
                <c:pt idx="493">
                  <c:v>0.16755602725498517</c:v>
                </c:pt>
                <c:pt idx="494">
                  <c:v>0.16743776093464777</c:v>
                </c:pt>
                <c:pt idx="495">
                  <c:v>0.16732069044305464</c:v>
                </c:pt>
                <c:pt idx="496">
                  <c:v>0.16720479773432692</c:v>
                </c:pt>
                <c:pt idx="497">
                  <c:v>0.16709006512386798</c:v>
                </c:pt>
                <c:pt idx="498">
                  <c:v>0.16697647527936751</c:v>
                </c:pt>
                <c:pt idx="499">
                  <c:v>0.16686401121207259</c:v>
                </c:pt>
                <c:pt idx="500">
                  <c:v>0.16675265626831737</c:v>
                </c:pt>
                <c:pt idx="501">
                  <c:v>0.16664239412130194</c:v>
                </c:pt>
                <c:pt idx="502">
                  <c:v>0.16653320876311226</c:v>
                </c:pt>
                <c:pt idx="503">
                  <c:v>0.16642508449697241</c:v>
                </c:pt>
                <c:pt idx="504">
                  <c:v>0.16631800592972212</c:v>
                </c:pt>
                <c:pt idx="505">
                  <c:v>0.16621195796451085</c:v>
                </c:pt>
                <c:pt idx="506">
                  <c:v>0.1661069257937027</c:v>
                </c:pt>
                <c:pt idx="507">
                  <c:v>0.16600289489198311</c:v>
                </c:pt>
                <c:pt idx="508">
                  <c:v>0.1658998510096629</c:v>
                </c:pt>
                <c:pt idx="509">
                  <c:v>0.16579778016617122</c:v>
                </c:pt>
                <c:pt idx="510">
                  <c:v>0.1656966686437327</c:v>
                </c:pt>
                <c:pt idx="511">
                  <c:v>0.16724342813130849</c:v>
                </c:pt>
                <c:pt idx="512">
                  <c:v>0.17319582798715788</c:v>
                </c:pt>
                <c:pt idx="513">
                  <c:v>0.17611441491003693</c:v>
                </c:pt>
                <c:pt idx="514">
                  <c:v>0.17908686804839216</c:v>
                </c:pt>
                <c:pt idx="515">
                  <c:v>0.18509839179766446</c:v>
                </c:pt>
                <c:pt idx="516">
                  <c:v>0.18808036985782561</c:v>
                </c:pt>
                <c:pt idx="517">
                  <c:v>0.1927695069919976</c:v>
                </c:pt>
                <c:pt idx="518">
                  <c:v>0.19672753447379912</c:v>
                </c:pt>
                <c:pt idx="519">
                  <c:v>0.19934016098081525</c:v>
                </c:pt>
                <c:pt idx="520">
                  <c:v>0.20445034564015133</c:v>
                </c:pt>
                <c:pt idx="521">
                  <c:v>0.20223383168110964</c:v>
                </c:pt>
                <c:pt idx="522">
                  <c:v>0.19923514470077341</c:v>
                </c:pt>
                <c:pt idx="523">
                  <c:v>0.20016514778212194</c:v>
                </c:pt>
                <c:pt idx="524">
                  <c:v>0.19887931016897867</c:v>
                </c:pt>
                <c:pt idx="525">
                  <c:v>0.19558346097580695</c:v>
                </c:pt>
                <c:pt idx="526">
                  <c:v>0.19501818997731774</c:v>
                </c:pt>
                <c:pt idx="527">
                  <c:v>0.19541828620927026</c:v>
                </c:pt>
                <c:pt idx="528">
                  <c:v>0.19160983930669523</c:v>
                </c:pt>
                <c:pt idx="529">
                  <c:v>0.19148858788314174</c:v>
                </c:pt>
                <c:pt idx="530">
                  <c:v>0.19145915155906387</c:v>
                </c:pt>
                <c:pt idx="531">
                  <c:v>0.19151266851671578</c:v>
                </c:pt>
                <c:pt idx="532">
                  <c:v>0.19362557644929665</c:v>
                </c:pt>
                <c:pt idx="533">
                  <c:v>0.19096851632982487</c:v>
                </c:pt>
                <c:pt idx="534">
                  <c:v>0.18719756866303466</c:v>
                </c:pt>
                <c:pt idx="535">
                  <c:v>0.18646107418975646</c:v>
                </c:pt>
                <c:pt idx="536">
                  <c:v>0.18380728302134317</c:v>
                </c:pt>
                <c:pt idx="537">
                  <c:v>0.17966878137090103</c:v>
                </c:pt>
                <c:pt idx="538">
                  <c:v>0.18198055364060303</c:v>
                </c:pt>
                <c:pt idx="539">
                  <c:v>0.18022493441870449</c:v>
                </c:pt>
                <c:pt idx="540">
                  <c:v>0.17938578854087545</c:v>
                </c:pt>
                <c:pt idx="541">
                  <c:v>0.17490251169944734</c:v>
                </c:pt>
                <c:pt idx="542">
                  <c:v>0.17201431376761894</c:v>
                </c:pt>
                <c:pt idx="543">
                  <c:v>0.16949973313712294</c:v>
                </c:pt>
                <c:pt idx="544">
                  <c:v>0.1679165699918535</c:v>
                </c:pt>
                <c:pt idx="545">
                  <c:v>0.16405347343581297</c:v>
                </c:pt>
                <c:pt idx="546">
                  <c:v>0.1691125994326225</c:v>
                </c:pt>
                <c:pt idx="547">
                  <c:v>0.17155809765827745</c:v>
                </c:pt>
                <c:pt idx="548">
                  <c:v>0.16655663393409473</c:v>
                </c:pt>
                <c:pt idx="549">
                  <c:v>0.16641880738708181</c:v>
                </c:pt>
                <c:pt idx="550">
                  <c:v>0.17079916877892004</c:v>
                </c:pt>
                <c:pt idx="551">
                  <c:v>0.16668143860717299</c:v>
                </c:pt>
                <c:pt idx="552">
                  <c:v>0.16820377893376445</c:v>
                </c:pt>
                <c:pt idx="553">
                  <c:v>0.1753677709909254</c:v>
                </c:pt>
                <c:pt idx="554">
                  <c:v>0.17588547611559963</c:v>
                </c:pt>
                <c:pt idx="555">
                  <c:v>0.17436638098139123</c:v>
                </c:pt>
                <c:pt idx="556">
                  <c:v>0.17168297028798271</c:v>
                </c:pt>
                <c:pt idx="557">
                  <c:v>0.17462372857518954</c:v>
                </c:pt>
                <c:pt idx="558">
                  <c:v>0.17750453972122371</c:v>
                </c:pt>
                <c:pt idx="559">
                  <c:v>0.17531163795504473</c:v>
                </c:pt>
                <c:pt idx="560">
                  <c:v>0.16415482205288051</c:v>
                </c:pt>
                <c:pt idx="561">
                  <c:v>0.15899328771276705</c:v>
                </c:pt>
                <c:pt idx="562">
                  <c:v>0.16321939799837898</c:v>
                </c:pt>
                <c:pt idx="563">
                  <c:v>0.16671528086026816</c:v>
                </c:pt>
                <c:pt idx="564">
                  <c:v>0.17400792965958753</c:v>
                </c:pt>
                <c:pt idx="565">
                  <c:v>0.16933146674913252</c:v>
                </c:pt>
                <c:pt idx="566">
                  <c:v>0.17036031426702564</c:v>
                </c:pt>
                <c:pt idx="567">
                  <c:v>0.16534814631941944</c:v>
                </c:pt>
                <c:pt idx="568">
                  <c:v>0.17033752160774002</c:v>
                </c:pt>
                <c:pt idx="569">
                  <c:v>0.16363526631278597</c:v>
                </c:pt>
                <c:pt idx="570">
                  <c:v>0.1522425012309615</c:v>
                </c:pt>
                <c:pt idx="571">
                  <c:v>0.15275039743252214</c:v>
                </c:pt>
                <c:pt idx="572">
                  <c:v>0.14879602344255849</c:v>
                </c:pt>
                <c:pt idx="573">
                  <c:v>0.15397588671897433</c:v>
                </c:pt>
                <c:pt idx="574">
                  <c:v>0.15635403003696374</c:v>
                </c:pt>
                <c:pt idx="575">
                  <c:v>0.15934014646017108</c:v>
                </c:pt>
                <c:pt idx="576">
                  <c:v>0.15700101297065608</c:v>
                </c:pt>
                <c:pt idx="577">
                  <c:v>0.15797388497401116</c:v>
                </c:pt>
                <c:pt idx="578">
                  <c:v>0.16195737602623056</c:v>
                </c:pt>
                <c:pt idx="579">
                  <c:v>0.16061864821992636</c:v>
                </c:pt>
                <c:pt idx="580">
                  <c:v>0.16211266846114139</c:v>
                </c:pt>
                <c:pt idx="581">
                  <c:v>0.15966064897306956</c:v>
                </c:pt>
                <c:pt idx="582">
                  <c:v>0.16015803930112135</c:v>
                </c:pt>
                <c:pt idx="583">
                  <c:v>0.16869410288064243</c:v>
                </c:pt>
                <c:pt idx="584">
                  <c:v>0.16944010427021705</c:v>
                </c:pt>
                <c:pt idx="585">
                  <c:v>0.16909998130499279</c:v>
                </c:pt>
                <c:pt idx="586">
                  <c:v>0.17351087075390029</c:v>
                </c:pt>
                <c:pt idx="587">
                  <c:v>0.17207298991716297</c:v>
                </c:pt>
                <c:pt idx="588">
                  <c:v>0.17103396261996795</c:v>
                </c:pt>
                <c:pt idx="589">
                  <c:v>0.16904348920232531</c:v>
                </c:pt>
                <c:pt idx="590">
                  <c:v>0.17281753615087522</c:v>
                </c:pt>
                <c:pt idx="591">
                  <c:v>0.16222405747956056</c:v>
                </c:pt>
                <c:pt idx="592">
                  <c:v>0.16518253313691039</c:v>
                </c:pt>
                <c:pt idx="593">
                  <c:v>0.16858924489990557</c:v>
                </c:pt>
                <c:pt idx="594">
                  <c:v>0.17445506171315861</c:v>
                </c:pt>
                <c:pt idx="595">
                  <c:v>0.17126234698944559</c:v>
                </c:pt>
                <c:pt idx="596">
                  <c:v>0.1653060869244872</c:v>
                </c:pt>
                <c:pt idx="597">
                  <c:v>0.16742532465405718</c:v>
                </c:pt>
                <c:pt idx="598">
                  <c:v>0.1760006153713746</c:v>
                </c:pt>
                <c:pt idx="599">
                  <c:v>0.16894926674219735</c:v>
                </c:pt>
                <c:pt idx="600">
                  <c:v>0.17394427199220039</c:v>
                </c:pt>
                <c:pt idx="601">
                  <c:v>0.17231399233569938</c:v>
                </c:pt>
                <c:pt idx="602">
                  <c:v>0.17303330105591125</c:v>
                </c:pt>
                <c:pt idx="603">
                  <c:v>0.17482118785771636</c:v>
                </c:pt>
                <c:pt idx="604">
                  <c:v>0.15907795986099221</c:v>
                </c:pt>
                <c:pt idx="605">
                  <c:v>0.14666979647068232</c:v>
                </c:pt>
                <c:pt idx="606">
                  <c:v>0.13672571843728293</c:v>
                </c:pt>
                <c:pt idx="607">
                  <c:v>0.13946876095956592</c:v>
                </c:pt>
                <c:pt idx="608">
                  <c:v>0.13710262889280359</c:v>
                </c:pt>
                <c:pt idx="609">
                  <c:v>0</c:v>
                </c:pt>
                <c:pt idx="610">
                  <c:v>0</c:v>
                </c:pt>
                <c:pt idx="611">
                  <c:v>0</c:v>
                </c:pt>
                <c:pt idx="612">
                  <c:v>0</c:v>
                </c:pt>
                <c:pt idx="613">
                  <c:v>0</c:v>
                </c:pt>
                <c:pt idx="614">
                  <c:v>0.12487002616398793</c:v>
                </c:pt>
                <c:pt idx="615">
                  <c:v>0.13334891369392629</c:v>
                </c:pt>
                <c:pt idx="616">
                  <c:v>0.1327553830929375</c:v>
                </c:pt>
                <c:pt idx="617">
                  <c:v>0.14188705344834737</c:v>
                </c:pt>
                <c:pt idx="618">
                  <c:v>0.14369189128282775</c:v>
                </c:pt>
                <c:pt idx="619">
                  <c:v>0.13715664509318584</c:v>
                </c:pt>
                <c:pt idx="620">
                  <c:v>0.14299692488617535</c:v>
                </c:pt>
                <c:pt idx="621">
                  <c:v>0.14038213597200574</c:v>
                </c:pt>
                <c:pt idx="622">
                  <c:v>0.13851272452526645</c:v>
                </c:pt>
                <c:pt idx="623">
                  <c:v>0.14445095495401117</c:v>
                </c:pt>
                <c:pt idx="624">
                  <c:v>0.14983012615895877</c:v>
                </c:pt>
                <c:pt idx="625">
                  <c:v>0.15279313646534173</c:v>
                </c:pt>
                <c:pt idx="626">
                  <c:v>0.15412207695817981</c:v>
                </c:pt>
                <c:pt idx="627">
                  <c:v>0.15636154002238153</c:v>
                </c:pt>
                <c:pt idx="628">
                  <c:v>0.16801600454938448</c:v>
                </c:pt>
                <c:pt idx="629">
                  <c:v>0.17066994714596373</c:v>
                </c:pt>
                <c:pt idx="630">
                  <c:v>0.16656964971984042</c:v>
                </c:pt>
                <c:pt idx="631">
                  <c:v>0.16365449034517127</c:v>
                </c:pt>
                <c:pt idx="632">
                  <c:v>0.15236677270118193</c:v>
                </c:pt>
                <c:pt idx="633">
                  <c:v>0.14149128383292073</c:v>
                </c:pt>
                <c:pt idx="634">
                  <c:v>0.14180833201428583</c:v>
                </c:pt>
                <c:pt idx="635">
                  <c:v>0.11338331926552699</c:v>
                </c:pt>
                <c:pt idx="636">
                  <c:v>6.3363938247370966E-2</c:v>
                </c:pt>
                <c:pt idx="637">
                  <c:v>6.9842610257432367E-2</c:v>
                </c:pt>
                <c:pt idx="638">
                  <c:v>7.8245019435294355E-2</c:v>
                </c:pt>
                <c:pt idx="639">
                  <c:v>8.8002643752664464E-2</c:v>
                </c:pt>
                <c:pt idx="640">
                  <c:v>9.692921479570106E-2</c:v>
                </c:pt>
                <c:pt idx="641">
                  <c:v>9.8647205956720802E-2</c:v>
                </c:pt>
                <c:pt idx="642">
                  <c:v>0.10265034012540668</c:v>
                </c:pt>
                <c:pt idx="643">
                  <c:v>0.10586093816715819</c:v>
                </c:pt>
                <c:pt idx="644">
                  <c:v>0.11118440826901128</c:v>
                </c:pt>
                <c:pt idx="645">
                  <c:v>0.11539120295276617</c:v>
                </c:pt>
                <c:pt idx="646">
                  <c:v>0.11953004354311469</c:v>
                </c:pt>
                <c:pt idx="647">
                  <c:v>0.12228475495097428</c:v>
                </c:pt>
                <c:pt idx="648">
                  <c:v>0.12631501919121502</c:v>
                </c:pt>
                <c:pt idx="649">
                  <c:v>0.12737003879600772</c:v>
                </c:pt>
                <c:pt idx="650">
                  <c:v>0.13097743034871842</c:v>
                </c:pt>
                <c:pt idx="651">
                  <c:v>0.13063568543481763</c:v>
                </c:pt>
                <c:pt idx="652">
                  <c:v>0.12865246908629016</c:v>
                </c:pt>
                <c:pt idx="653">
                  <c:v>0.12610489098408956</c:v>
                </c:pt>
                <c:pt idx="654">
                  <c:v>0.12565509394208646</c:v>
                </c:pt>
                <c:pt idx="655">
                  <c:v>0.12533478174674401</c:v>
                </c:pt>
                <c:pt idx="656">
                  <c:v>0.12195472458998843</c:v>
                </c:pt>
                <c:pt idx="657">
                  <c:v>0.11781300991464093</c:v>
                </c:pt>
                <c:pt idx="658">
                  <c:v>0.1169790337910217</c:v>
                </c:pt>
                <c:pt idx="659">
                  <c:v>0.11838963287763053</c:v>
                </c:pt>
                <c:pt idx="660">
                  <c:v>0.12007378437297454</c:v>
                </c:pt>
                <c:pt idx="661">
                  <c:v>0.11954358083241141</c:v>
                </c:pt>
                <c:pt idx="662">
                  <c:v>0.11824865557983436</c:v>
                </c:pt>
                <c:pt idx="663">
                  <c:v>0.11649813215547224</c:v>
                </c:pt>
                <c:pt idx="664">
                  <c:v>0.11677523809033451</c:v>
                </c:pt>
                <c:pt idx="665">
                  <c:v>0.11593994853955754</c:v>
                </c:pt>
                <c:pt idx="666">
                  <c:v>0.11606080965086232</c:v>
                </c:pt>
                <c:pt idx="667">
                  <c:v>0.11494233477018283</c:v>
                </c:pt>
                <c:pt idx="668">
                  <c:v>0.11299189987561688</c:v>
                </c:pt>
                <c:pt idx="669">
                  <c:v>0.113231181403894</c:v>
                </c:pt>
                <c:pt idx="670">
                  <c:v>0.11344394615703793</c:v>
                </c:pt>
                <c:pt idx="671">
                  <c:v>0.11200327949628229</c:v>
                </c:pt>
                <c:pt idx="672">
                  <c:v>0.11107174637403136</c:v>
                </c:pt>
                <c:pt idx="673">
                  <c:v>0.1097918494660737</c:v>
                </c:pt>
                <c:pt idx="674">
                  <c:v>0.1077686226209134</c:v>
                </c:pt>
                <c:pt idx="675">
                  <c:v>0.10650535799925527</c:v>
                </c:pt>
                <c:pt idx="676">
                  <c:v>0.10554507358693162</c:v>
                </c:pt>
                <c:pt idx="677">
                  <c:v>0.10358767101251634</c:v>
                </c:pt>
                <c:pt idx="678">
                  <c:v>0.1024198539624266</c:v>
                </c:pt>
                <c:pt idx="679">
                  <c:v>0.10202296945058371</c:v>
                </c:pt>
                <c:pt idx="680">
                  <c:v>9.7129929115104111E-2</c:v>
                </c:pt>
                <c:pt idx="681">
                  <c:v>0.10102319137839742</c:v>
                </c:pt>
                <c:pt idx="682">
                  <c:v>0.10108478594383118</c:v>
                </c:pt>
                <c:pt idx="683">
                  <c:v>9.9125282369363507E-2</c:v>
                </c:pt>
                <c:pt idx="684">
                  <c:v>9.8751253960479013E-2</c:v>
                </c:pt>
                <c:pt idx="685">
                  <c:v>9.8227790849023652E-2</c:v>
                </c:pt>
                <c:pt idx="686">
                  <c:v>9.6399556493369856E-2</c:v>
                </c:pt>
                <c:pt idx="687">
                  <c:v>9.4990189301640118E-2</c:v>
                </c:pt>
                <c:pt idx="688">
                  <c:v>9.4459595135659338E-2</c:v>
                </c:pt>
                <c:pt idx="689">
                  <c:v>9.3421259195197823E-2</c:v>
                </c:pt>
                <c:pt idx="690">
                  <c:v>9.3015197486310833E-2</c:v>
                </c:pt>
                <c:pt idx="691">
                  <c:v>9.3191067575545183E-2</c:v>
                </c:pt>
                <c:pt idx="692">
                  <c:v>9.2117225260673563E-2</c:v>
                </c:pt>
                <c:pt idx="693">
                  <c:v>9.0220534891374299E-2</c:v>
                </c:pt>
                <c:pt idx="694">
                  <c:v>8.8607996460695199E-2</c:v>
                </c:pt>
                <c:pt idx="695">
                  <c:v>8.714139159343022E-2</c:v>
                </c:pt>
                <c:pt idx="696">
                  <c:v>8.7606002162631869E-2</c:v>
                </c:pt>
                <c:pt idx="697">
                  <c:v>8.7795795002236526E-2</c:v>
                </c:pt>
                <c:pt idx="698">
                  <c:v>8.8594666930991758E-2</c:v>
                </c:pt>
                <c:pt idx="699">
                  <c:v>8.8594666930991758E-2</c:v>
                </c:pt>
                <c:pt idx="700">
                  <c:v>8.8594666930991758E-2</c:v>
                </c:pt>
                <c:pt idx="701">
                  <c:v>8.8594666930991758E-2</c:v>
                </c:pt>
                <c:pt idx="702">
                  <c:v>8.8594666930991758E-2</c:v>
                </c:pt>
                <c:pt idx="703">
                  <c:v>8.8594666930991758E-2</c:v>
                </c:pt>
                <c:pt idx="704">
                  <c:v>8.8594666930991758E-2</c:v>
                </c:pt>
                <c:pt idx="705">
                  <c:v>8.8594666930991758E-2</c:v>
                </c:pt>
                <c:pt idx="706">
                  <c:v>8.8594666930991758E-2</c:v>
                </c:pt>
                <c:pt idx="707">
                  <c:v>8.8594666930991758E-2</c:v>
                </c:pt>
                <c:pt idx="708">
                  <c:v>8.8594666930991758E-2</c:v>
                </c:pt>
              </c:numCache>
            </c:numRef>
          </c:val>
          <c:extLst>
            <c:ext xmlns:c16="http://schemas.microsoft.com/office/drawing/2014/chart" uri="{C3380CC4-5D6E-409C-BE32-E72D297353CC}">
              <c16:uniqueId val="{00000003-64DE-4DBF-A5FC-11734A045AA8}"/>
            </c:ext>
          </c:extLst>
        </c:ser>
        <c:ser>
          <c:idx val="4"/>
          <c:order val="4"/>
          <c:tx>
            <c:strRef>
              <c:f>'III. GDP shares, 1310-2018'!$G$2</c:f>
              <c:strCache>
                <c:ptCount val="1"/>
                <c:pt idx="0">
                  <c:v>France</c:v>
                </c:pt>
              </c:strCache>
            </c:strRef>
          </c:tx>
          <c:spPr>
            <a:solidFill>
              <a:schemeClr val="accent5"/>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1310-2018'!$G$6:$G$714</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0.33291418535316575</c:v>
                </c:pt>
                <c:pt idx="78">
                  <c:v>0.33282162011448768</c:v>
                </c:pt>
                <c:pt idx="79">
                  <c:v>0.33272910633616826</c:v>
                </c:pt>
                <c:pt idx="80">
                  <c:v>0.3326366439753064</c:v>
                </c:pt>
                <c:pt idx="81">
                  <c:v>0.33254423298904878</c:v>
                </c:pt>
                <c:pt idx="82">
                  <c:v>0.33245187333458948</c:v>
                </c:pt>
                <c:pt idx="83">
                  <c:v>0.33235956496917024</c:v>
                </c:pt>
                <c:pt idx="84">
                  <c:v>0.33226730785008041</c:v>
                </c:pt>
                <c:pt idx="85">
                  <c:v>0.33217510193465649</c:v>
                </c:pt>
                <c:pt idx="86">
                  <c:v>0.33208294718028253</c:v>
                </c:pt>
                <c:pt idx="87">
                  <c:v>0.33199084354438974</c:v>
                </c:pt>
                <c:pt idx="88">
                  <c:v>0.33189879098445657</c:v>
                </c:pt>
                <c:pt idx="89">
                  <c:v>0.33180678945800873</c:v>
                </c:pt>
                <c:pt idx="90">
                  <c:v>0.32474602176905737</c:v>
                </c:pt>
                <c:pt idx="91">
                  <c:v>0.32465794244648638</c:v>
                </c:pt>
                <c:pt idx="92">
                  <c:v>0.32456991088963361</c:v>
                </c:pt>
                <c:pt idx="93">
                  <c:v>0.32448192705965428</c:v>
                </c:pt>
                <c:pt idx="94">
                  <c:v>0.32439399091774579</c:v>
                </c:pt>
                <c:pt idx="95">
                  <c:v>0.32430610242514751</c:v>
                </c:pt>
                <c:pt idx="96">
                  <c:v>0.32421826154314093</c:v>
                </c:pt>
                <c:pt idx="97">
                  <c:v>0.32413046823304936</c:v>
                </c:pt>
                <c:pt idx="98">
                  <c:v>0.32404272245623805</c:v>
                </c:pt>
                <c:pt idx="99">
                  <c:v>0.32395502417411404</c:v>
                </c:pt>
                <c:pt idx="100">
                  <c:v>0.32386737334812615</c:v>
                </c:pt>
                <c:pt idx="101">
                  <c:v>0.32377976993976498</c:v>
                </c:pt>
                <c:pt idx="102">
                  <c:v>0.32369221391056269</c:v>
                </c:pt>
                <c:pt idx="103">
                  <c:v>0.32360470522209306</c:v>
                </c:pt>
                <c:pt idx="104">
                  <c:v>0.32351724383597141</c:v>
                </c:pt>
                <c:pt idx="105">
                  <c:v>0.32342982971385464</c:v>
                </c:pt>
                <c:pt idx="106">
                  <c:v>0.32334246281744089</c:v>
                </c:pt>
                <c:pt idx="107">
                  <c:v>0.32325514310846987</c:v>
                </c:pt>
                <c:pt idx="108">
                  <c:v>0.28162263665157172</c:v>
                </c:pt>
                <c:pt idx="109">
                  <c:v>0.28150863795959558</c:v>
                </c:pt>
                <c:pt idx="110">
                  <c:v>0.28139473152187489</c:v>
                </c:pt>
                <c:pt idx="111">
                  <c:v>0.28128091722646892</c:v>
                </c:pt>
                <c:pt idx="112">
                  <c:v>0.28116719496161779</c:v>
                </c:pt>
                <c:pt idx="113">
                  <c:v>0.28105356461574249</c:v>
                </c:pt>
                <c:pt idx="114">
                  <c:v>0.28094002607744406</c:v>
                </c:pt>
                <c:pt idx="115">
                  <c:v>0.28082657923550369</c:v>
                </c:pt>
                <c:pt idx="116">
                  <c:v>0.28071322397888199</c:v>
                </c:pt>
                <c:pt idx="117">
                  <c:v>0.2805999601967189</c:v>
                </c:pt>
                <c:pt idx="118">
                  <c:v>0.28048678777833286</c:v>
                </c:pt>
                <c:pt idx="119">
                  <c:v>0.28043939375985022</c:v>
                </c:pt>
                <c:pt idx="120">
                  <c:v>0.28039201575505251</c:v>
                </c:pt>
                <c:pt idx="121">
                  <c:v>0.28034465375582479</c:v>
                </c:pt>
                <c:pt idx="122">
                  <c:v>0.28029730775405787</c:v>
                </c:pt>
                <c:pt idx="123">
                  <c:v>0.28024997774164784</c:v>
                </c:pt>
                <c:pt idx="124">
                  <c:v>0.28020266371049646</c:v>
                </c:pt>
                <c:pt idx="125">
                  <c:v>0.2801553656525107</c:v>
                </c:pt>
                <c:pt idx="126">
                  <c:v>0.28010808355960332</c:v>
                </c:pt>
                <c:pt idx="127">
                  <c:v>0.28006081742369221</c:v>
                </c:pt>
                <c:pt idx="128">
                  <c:v>0.28223190963957456</c:v>
                </c:pt>
                <c:pt idx="129">
                  <c:v>0.28218816976441541</c:v>
                </c:pt>
                <c:pt idx="130">
                  <c:v>0.28214444344463513</c:v>
                </c:pt>
                <c:pt idx="131">
                  <c:v>0.28210073067393321</c:v>
                </c:pt>
                <c:pt idx="132">
                  <c:v>0.28205703144601307</c:v>
                </c:pt>
                <c:pt idx="133">
                  <c:v>0.2820133457545822</c:v>
                </c:pt>
                <c:pt idx="134">
                  <c:v>0.28196967359335195</c:v>
                </c:pt>
                <c:pt idx="135">
                  <c:v>0.28192601495603736</c:v>
                </c:pt>
                <c:pt idx="136">
                  <c:v>0.2818823698363575</c:v>
                </c:pt>
                <c:pt idx="137">
                  <c:v>0.28183873822803535</c:v>
                </c:pt>
                <c:pt idx="138">
                  <c:v>0.28179512012479779</c:v>
                </c:pt>
                <c:pt idx="139">
                  <c:v>0.28175151552037558</c:v>
                </c:pt>
                <c:pt idx="140">
                  <c:v>0.28170792440850317</c:v>
                </c:pt>
                <c:pt idx="141">
                  <c:v>0.28166434678291913</c:v>
                </c:pt>
                <c:pt idx="142">
                  <c:v>0.28162078263736584</c:v>
                </c:pt>
                <c:pt idx="143">
                  <c:v>0.28157723196558954</c:v>
                </c:pt>
                <c:pt idx="144">
                  <c:v>0.28153369476134016</c:v>
                </c:pt>
                <c:pt idx="145">
                  <c:v>0.28149017101837182</c:v>
                </c:pt>
                <c:pt idx="146">
                  <c:v>0.28144666073044233</c:v>
                </c:pt>
                <c:pt idx="147">
                  <c:v>0.28140316389131337</c:v>
                </c:pt>
                <c:pt idx="148">
                  <c:v>0.28135968049475035</c:v>
                </c:pt>
                <c:pt idx="149">
                  <c:v>0.28131621053452271</c:v>
                </c:pt>
                <c:pt idx="150">
                  <c:v>0.28127275400440382</c:v>
                </c:pt>
                <c:pt idx="151">
                  <c:v>0.28122931089817066</c:v>
                </c:pt>
                <c:pt idx="152">
                  <c:v>0.28118588120960408</c:v>
                </c:pt>
                <c:pt idx="153">
                  <c:v>0.28114246493248896</c:v>
                </c:pt>
                <c:pt idx="154">
                  <c:v>0.28109906206061386</c:v>
                </c:pt>
                <c:pt idx="155">
                  <c:v>0.28105567258777131</c:v>
                </c:pt>
                <c:pt idx="156">
                  <c:v>0.28101229650775739</c:v>
                </c:pt>
                <c:pt idx="157">
                  <c:v>0.28096893381437238</c:v>
                </c:pt>
                <c:pt idx="158">
                  <c:v>0.28092558450142019</c:v>
                </c:pt>
                <c:pt idx="159">
                  <c:v>0.28088224856270849</c:v>
                </c:pt>
                <c:pt idx="160">
                  <c:v>0.28083892599204885</c:v>
                </c:pt>
                <c:pt idx="161">
                  <c:v>0.28079561678325676</c:v>
                </c:pt>
                <c:pt idx="162">
                  <c:v>0.28075232093015134</c:v>
                </c:pt>
                <c:pt idx="163">
                  <c:v>0.2807090384265557</c:v>
                </c:pt>
                <c:pt idx="164">
                  <c:v>0.28066576926629649</c:v>
                </c:pt>
                <c:pt idx="165">
                  <c:v>0.28062251344320449</c:v>
                </c:pt>
                <c:pt idx="166">
                  <c:v>0.28057927095111412</c:v>
                </c:pt>
                <c:pt idx="167">
                  <c:v>0.28053604178386365</c:v>
                </c:pt>
                <c:pt idx="168">
                  <c:v>0.2804928259352949</c:v>
                </c:pt>
                <c:pt idx="169">
                  <c:v>0.28044962339925389</c:v>
                </c:pt>
                <c:pt idx="170">
                  <c:v>0.28040643416959021</c:v>
                </c:pt>
                <c:pt idx="171">
                  <c:v>0.28036325824015723</c:v>
                </c:pt>
                <c:pt idx="172">
                  <c:v>0.28032009560481208</c:v>
                </c:pt>
                <c:pt idx="173">
                  <c:v>0.28027694625741578</c:v>
                </c:pt>
                <c:pt idx="174">
                  <c:v>0.28023381019183319</c:v>
                </c:pt>
                <c:pt idx="175">
                  <c:v>0.28019068740193265</c:v>
                </c:pt>
                <c:pt idx="176">
                  <c:v>0.28014757788158656</c:v>
                </c:pt>
                <c:pt idx="177">
                  <c:v>0.28010448162467094</c:v>
                </c:pt>
                <c:pt idx="178">
                  <c:v>0.28006139862506568</c:v>
                </c:pt>
                <c:pt idx="179">
                  <c:v>0.2800183288766544</c:v>
                </c:pt>
                <c:pt idx="180">
                  <c:v>0.27997527237332437</c:v>
                </c:pt>
                <c:pt idx="181">
                  <c:v>0.27993222910896676</c:v>
                </c:pt>
                <c:pt idx="182">
                  <c:v>0.27988919907747645</c:v>
                </c:pt>
                <c:pt idx="183">
                  <c:v>0.27984618227275215</c:v>
                </c:pt>
                <c:pt idx="184">
                  <c:v>0.27980317868869609</c:v>
                </c:pt>
                <c:pt idx="185">
                  <c:v>0.27976018831921445</c:v>
                </c:pt>
                <c:pt idx="186">
                  <c:v>0.27971721115821718</c:v>
                </c:pt>
                <c:pt idx="187">
                  <c:v>0.27967424719961786</c:v>
                </c:pt>
                <c:pt idx="188">
                  <c:v>0.27963129643733381</c:v>
                </c:pt>
                <c:pt idx="189">
                  <c:v>0.2795883588652861</c:v>
                </c:pt>
                <c:pt idx="190">
                  <c:v>0.28159273309075894</c:v>
                </c:pt>
                <c:pt idx="191">
                  <c:v>0.28141343710789851</c:v>
                </c:pt>
                <c:pt idx="192">
                  <c:v>0.28123588062960381</c:v>
                </c:pt>
                <c:pt idx="193">
                  <c:v>0.28106003846343608</c:v>
                </c:pt>
                <c:pt idx="194">
                  <c:v>0.28088588590108693</c:v>
                </c:pt>
                <c:pt idx="195">
                  <c:v>0.28071339870680412</c:v>
                </c:pt>
                <c:pt idx="196">
                  <c:v>0.28054255310614801</c:v>
                </c:pt>
                <c:pt idx="197">
                  <c:v>0.28037332577506724</c:v>
                </c:pt>
                <c:pt idx="198">
                  <c:v>0.28020569382928434</c:v>
                </c:pt>
                <c:pt idx="199">
                  <c:v>0.2800396348139787</c:v>
                </c:pt>
                <c:pt idx="200">
                  <c:v>0.27987512669376008</c:v>
                </c:pt>
                <c:pt idx="201">
                  <c:v>0.27971214784292059</c:v>
                </c:pt>
                <c:pt idx="202">
                  <c:v>0.27955067703595793</c:v>
                </c:pt>
                <c:pt idx="203">
                  <c:v>0.27939069343835998</c:v>
                </c:pt>
                <c:pt idx="204">
                  <c:v>0.27923217659764354</c:v>
                </c:pt>
                <c:pt idx="205">
                  <c:v>0.27907510643463768</c:v>
                </c:pt>
                <c:pt idx="206">
                  <c:v>0.27891946323500533</c:v>
                </c:pt>
                <c:pt idx="207">
                  <c:v>0.27876522764099404</c:v>
                </c:pt>
                <c:pt idx="208">
                  <c:v>0.27861238064341071</c:v>
                </c:pt>
                <c:pt idx="209">
                  <c:v>0.27846090357381104</c:v>
                </c:pt>
                <c:pt idx="210">
                  <c:v>0.27831077809689869</c:v>
                </c:pt>
                <c:pt idx="211">
                  <c:v>0.2781619862031266</c:v>
                </c:pt>
                <c:pt idx="212">
                  <c:v>0.27801451020149504</c:v>
                </c:pt>
                <c:pt idx="213">
                  <c:v>0.27786833271253947</c:v>
                </c:pt>
                <c:pt idx="214">
                  <c:v>0.27772343666150312</c:v>
                </c:pt>
                <c:pt idx="215">
                  <c:v>0.27757980527168813</c:v>
                </c:pt>
                <c:pt idx="216">
                  <c:v>0.27743742205798022</c:v>
                </c:pt>
                <c:pt idx="217">
                  <c:v>0.27729627082054126</c:v>
                </c:pt>
                <c:pt idx="218">
                  <c:v>0.27715633563866487</c:v>
                </c:pt>
                <c:pt idx="219">
                  <c:v>0.27701760086479055</c:v>
                </c:pt>
                <c:pt idx="220">
                  <c:v>0.27688005111867048</c:v>
                </c:pt>
                <c:pt idx="221">
                  <c:v>0.2767436712816857</c:v>
                </c:pt>
                <c:pt idx="222">
                  <c:v>0.27660844649130667</c:v>
                </c:pt>
                <c:pt idx="223">
                  <c:v>0.27647436213569365</c:v>
                </c:pt>
                <c:pt idx="224">
                  <c:v>0.27634140384843359</c:v>
                </c:pt>
                <c:pt idx="225">
                  <c:v>0.27620955750340848</c:v>
                </c:pt>
                <c:pt idx="226">
                  <c:v>0.27607880920979266</c:v>
                </c:pt>
                <c:pt idx="227">
                  <c:v>0.27594914530717379</c:v>
                </c:pt>
                <c:pt idx="228">
                  <c:v>0.27582055236079539</c:v>
                </c:pt>
                <c:pt idx="229">
                  <c:v>0.27569301715691641</c:v>
                </c:pt>
                <c:pt idx="230">
                  <c:v>0.27556652669828491</c:v>
                </c:pt>
                <c:pt idx="231">
                  <c:v>0.27544106819972258</c:v>
                </c:pt>
                <c:pt idx="232">
                  <c:v>0.27531662908381688</c:v>
                </c:pt>
                <c:pt idx="233">
                  <c:v>0.27519319697671774</c:v>
                </c:pt>
                <c:pt idx="234">
                  <c:v>0.27507075970403572</c:v>
                </c:pt>
                <c:pt idx="235">
                  <c:v>0.27494930528683953</c:v>
                </c:pt>
                <c:pt idx="236">
                  <c:v>0.27482882193774855</c:v>
                </c:pt>
                <c:pt idx="237">
                  <c:v>0.27470929805711991</c:v>
                </c:pt>
                <c:pt idx="238">
                  <c:v>0.27459072222932529</c:v>
                </c:pt>
                <c:pt idx="239">
                  <c:v>0.27447308321911656</c:v>
                </c:pt>
                <c:pt idx="240">
                  <c:v>0.274356369968077</c:v>
                </c:pt>
                <c:pt idx="241">
                  <c:v>0.27424057159115572</c:v>
                </c:pt>
                <c:pt idx="242">
                  <c:v>0.27412567737328414</c:v>
                </c:pt>
                <c:pt idx="243">
                  <c:v>0.27401167676607024</c:v>
                </c:pt>
                <c:pt idx="244">
                  <c:v>0.27389855938457053</c:v>
                </c:pt>
                <c:pt idx="245">
                  <c:v>0.27378631500413625</c:v>
                </c:pt>
                <c:pt idx="246">
                  <c:v>0.27367493355733274</c:v>
                </c:pt>
                <c:pt idx="247">
                  <c:v>0.27356440513092933</c:v>
                </c:pt>
                <c:pt idx="248">
                  <c:v>0.27345471996295789</c:v>
                </c:pt>
                <c:pt idx="249">
                  <c:v>0.27334586843983899</c:v>
                </c:pt>
                <c:pt idx="250">
                  <c:v>0.27323784109357285</c:v>
                </c:pt>
                <c:pt idx="251">
                  <c:v>0.27313062859899445</c:v>
                </c:pt>
                <c:pt idx="252">
                  <c:v>0.27302422177108954</c:v>
                </c:pt>
                <c:pt idx="253">
                  <c:v>0.27291861156237218</c:v>
                </c:pt>
                <c:pt idx="254">
                  <c:v>0.27281378906031967</c:v>
                </c:pt>
                <c:pt idx="255">
                  <c:v>0.27270974548486587</c:v>
                </c:pt>
                <c:pt idx="256">
                  <c:v>0.27260647218594936</c:v>
                </c:pt>
                <c:pt idx="257">
                  <c:v>0.27250396064111587</c:v>
                </c:pt>
                <c:pt idx="258">
                  <c:v>0.27240220245317459</c:v>
                </c:pt>
                <c:pt idx="259">
                  <c:v>0.27230118934790409</c:v>
                </c:pt>
                <c:pt idx="260">
                  <c:v>0.27220091317181072</c:v>
                </c:pt>
                <c:pt idx="261">
                  <c:v>0.27210136588993372</c:v>
                </c:pt>
                <c:pt idx="262">
                  <c:v>0.27200253958369969</c:v>
                </c:pt>
                <c:pt idx="263">
                  <c:v>0.27190442644882251</c:v>
                </c:pt>
                <c:pt idx="264">
                  <c:v>0.27180701879324909</c:v>
                </c:pt>
                <c:pt idx="265">
                  <c:v>0.27171030903514887</c:v>
                </c:pt>
                <c:pt idx="266">
                  <c:v>0.27161428970094681</c:v>
                </c:pt>
                <c:pt idx="267">
                  <c:v>0.27151895342339782</c:v>
                </c:pt>
                <c:pt idx="268">
                  <c:v>0.27142429293970288</c:v>
                </c:pt>
                <c:pt idx="269">
                  <c:v>0.27133030108966433</c:v>
                </c:pt>
                <c:pt idx="270">
                  <c:v>0.27123697081388054</c:v>
                </c:pt>
                <c:pt idx="271">
                  <c:v>0.27114429515197841</c:v>
                </c:pt>
                <c:pt idx="272">
                  <c:v>0.27105226724088316</c:v>
                </c:pt>
                <c:pt idx="273">
                  <c:v>0.27096088031312382</c:v>
                </c:pt>
                <c:pt idx="274">
                  <c:v>0.2708701276951746</c:v>
                </c:pt>
                <c:pt idx="275">
                  <c:v>0.27078000280583003</c:v>
                </c:pt>
                <c:pt idx="276">
                  <c:v>0.27069049915461435</c:v>
                </c:pt>
                <c:pt idx="277">
                  <c:v>0.27060161034022306</c:v>
                </c:pt>
                <c:pt idx="278">
                  <c:v>0.27051333004899714</c:v>
                </c:pt>
                <c:pt idx="279">
                  <c:v>0.27042565205342767</c:v>
                </c:pt>
                <c:pt idx="280">
                  <c:v>0.27033857021069196</c:v>
                </c:pt>
                <c:pt idx="281">
                  <c:v>0.27025207846121835</c:v>
                </c:pt>
                <c:pt idx="282">
                  <c:v>0.27016617082728106</c:v>
                </c:pt>
                <c:pt idx="283">
                  <c:v>0.27008084141162281</c:v>
                </c:pt>
                <c:pt idx="284">
                  <c:v>0.2699960843961054</c:v>
                </c:pt>
                <c:pt idx="285">
                  <c:v>0.26991189404038712</c:v>
                </c:pt>
                <c:pt idx="286">
                  <c:v>0.26982826468062709</c:v>
                </c:pt>
                <c:pt idx="287">
                  <c:v>0.26974519072821485</c:v>
                </c:pt>
                <c:pt idx="288">
                  <c:v>0.2696626666685254</c:v>
                </c:pt>
                <c:pt idx="289">
                  <c:v>0.26958068705969912</c:v>
                </c:pt>
                <c:pt idx="290">
                  <c:v>0.26949924653144647</c:v>
                </c:pt>
                <c:pt idx="291">
                  <c:v>0.26961314278514165</c:v>
                </c:pt>
                <c:pt idx="292">
                  <c:v>0.26972655488685127</c:v>
                </c:pt>
                <c:pt idx="293">
                  <c:v>0.26983948591708917</c:v>
                </c:pt>
                <c:pt idx="294">
                  <c:v>0.26995193893029079</c:v>
                </c:pt>
                <c:pt idx="295">
                  <c:v>0.27006391695508836</c:v>
                </c:pt>
                <c:pt idx="296">
                  <c:v>0.27017542299458297</c:v>
                </c:pt>
                <c:pt idx="297">
                  <c:v>0.27028646002661283</c:v>
                </c:pt>
                <c:pt idx="298">
                  <c:v>0.2703970310040183</c:v>
                </c:pt>
                <c:pt idx="299">
                  <c:v>0.27050713885490413</c:v>
                </c:pt>
                <c:pt idx="300">
                  <c:v>0.27061678648289739</c:v>
                </c:pt>
                <c:pt idx="301">
                  <c:v>0.2707259767674029</c:v>
                </c:pt>
                <c:pt idx="302">
                  <c:v>0.27083471256385533</c:v>
                </c:pt>
                <c:pt idx="303">
                  <c:v>0.27094299670396821</c:v>
                </c:pt>
                <c:pt idx="304">
                  <c:v>0.27105083199597946</c:v>
                </c:pt>
                <c:pt idx="305">
                  <c:v>0.27115822122489441</c:v>
                </c:pt>
                <c:pt idx="306">
                  <c:v>0.27126516715272542</c:v>
                </c:pt>
                <c:pt idx="307">
                  <c:v>0.27137167251872879</c:v>
                </c:pt>
                <c:pt idx="308">
                  <c:v>0.27147774003963859</c:v>
                </c:pt>
                <c:pt idx="309">
                  <c:v>0.27158337240989761</c:v>
                </c:pt>
                <c:pt idx="310">
                  <c:v>0.27168857230188542</c:v>
                </c:pt>
                <c:pt idx="311">
                  <c:v>0.27179334236614411</c:v>
                </c:pt>
                <c:pt idx="312">
                  <c:v>0.27189768523160052</c:v>
                </c:pt>
                <c:pt idx="313">
                  <c:v>0.27200160350578634</c:v>
                </c:pt>
                <c:pt idx="314">
                  <c:v>0.27210509977505504</c:v>
                </c:pt>
                <c:pt idx="315">
                  <c:v>0.27220817660479696</c:v>
                </c:pt>
                <c:pt idx="316">
                  <c:v>0.27231083653965082</c:v>
                </c:pt>
                <c:pt idx="317">
                  <c:v>0.27241308210371323</c:v>
                </c:pt>
                <c:pt idx="318">
                  <c:v>0.27251491580074561</c:v>
                </c:pt>
                <c:pt idx="319">
                  <c:v>0.27261634011437852</c:v>
                </c:pt>
                <c:pt idx="320">
                  <c:v>0.27271735750831383</c:v>
                </c:pt>
                <c:pt idx="321">
                  <c:v>0.27281797042652367</c:v>
                </c:pt>
                <c:pt idx="322">
                  <c:v>0.27291818129344803</c:v>
                </c:pt>
                <c:pt idx="323">
                  <c:v>0.27301799251418918</c:v>
                </c:pt>
                <c:pt idx="324">
                  <c:v>0.2731174064747045</c:v>
                </c:pt>
                <c:pt idx="325">
                  <c:v>0.27321642554199599</c:v>
                </c:pt>
                <c:pt idx="326">
                  <c:v>0.27331505206429862</c:v>
                </c:pt>
                <c:pt idx="327">
                  <c:v>0.27341328837126583</c:v>
                </c:pt>
                <c:pt idx="328">
                  <c:v>0.27351113677415279</c:v>
                </c:pt>
                <c:pt idx="329">
                  <c:v>0.27360859956599798</c:v>
                </c:pt>
                <c:pt idx="330">
                  <c:v>0.27370567902180193</c:v>
                </c:pt>
                <c:pt idx="331">
                  <c:v>0.27380237739870461</c:v>
                </c:pt>
                <c:pt idx="332">
                  <c:v>0.27389869693616031</c:v>
                </c:pt>
                <c:pt idx="333">
                  <c:v>0.27399463985611017</c:v>
                </c:pt>
                <c:pt idx="334">
                  <c:v>0.27409020836315334</c:v>
                </c:pt>
                <c:pt idx="335">
                  <c:v>0.27418540464471575</c:v>
                </c:pt>
                <c:pt idx="336">
                  <c:v>0.27428023087121722</c:v>
                </c:pt>
                <c:pt idx="337">
                  <c:v>0.27437468919623609</c:v>
                </c:pt>
                <c:pt idx="338">
                  <c:v>0.27446878175667228</c:v>
                </c:pt>
                <c:pt idx="339">
                  <c:v>0.27456251067290871</c:v>
                </c:pt>
                <c:pt idx="340">
                  <c:v>0.27465587804897046</c:v>
                </c:pt>
                <c:pt idx="341">
                  <c:v>0.27474888597268199</c:v>
                </c:pt>
                <c:pt idx="342">
                  <c:v>0.27484153651582299</c:v>
                </c:pt>
                <c:pt idx="343">
                  <c:v>0.27493383173428221</c:v>
                </c:pt>
                <c:pt idx="344">
                  <c:v>0.27502577366820941</c:v>
                </c:pt>
                <c:pt idx="345">
                  <c:v>0.27511736434216583</c:v>
                </c:pt>
                <c:pt idx="346">
                  <c:v>0.27520860576527262</c:v>
                </c:pt>
                <c:pt idx="347">
                  <c:v>0.27529949993135788</c:v>
                </c:pt>
                <c:pt idx="348">
                  <c:v>0.27539004881910195</c:v>
                </c:pt>
                <c:pt idx="349">
                  <c:v>0.27548025439218082</c:v>
                </c:pt>
                <c:pt idx="350">
                  <c:v>0.27557011859940811</c:v>
                </c:pt>
                <c:pt idx="351">
                  <c:v>0.27565964337487558</c:v>
                </c:pt>
                <c:pt idx="352">
                  <c:v>0.27574883063809169</c:v>
                </c:pt>
                <c:pt idx="353">
                  <c:v>0.27583768229411887</c:v>
                </c:pt>
                <c:pt idx="354">
                  <c:v>0.27592620023370917</c:v>
                </c:pt>
                <c:pt idx="355">
                  <c:v>0.27601438633343844</c:v>
                </c:pt>
                <c:pt idx="356">
                  <c:v>0.27610224245583886</c:v>
                </c:pt>
                <c:pt idx="357">
                  <c:v>0.27618977044953008</c:v>
                </c:pt>
                <c:pt idx="358">
                  <c:v>0.27627697214934877</c:v>
                </c:pt>
                <c:pt idx="359">
                  <c:v>0.27636384937647718</c:v>
                </c:pt>
                <c:pt idx="360">
                  <c:v>0.27645040393856946</c:v>
                </c:pt>
                <c:pt idx="361">
                  <c:v>0.27653663762987735</c:v>
                </c:pt>
                <c:pt idx="362">
                  <c:v>0.27662255223137405</c:v>
                </c:pt>
                <c:pt idx="363">
                  <c:v>0.27670814951087702</c:v>
                </c:pt>
                <c:pt idx="364">
                  <c:v>0.27679343122316896</c:v>
                </c:pt>
                <c:pt idx="365">
                  <c:v>0.2768783991101178</c:v>
                </c:pt>
                <c:pt idx="366">
                  <c:v>0.27696305490079531</c:v>
                </c:pt>
                <c:pt idx="367">
                  <c:v>0.27704740031159447</c:v>
                </c:pt>
                <c:pt idx="368">
                  <c:v>0.27713143704634552</c:v>
                </c:pt>
                <c:pt idx="369">
                  <c:v>0.27721516679643032</c:v>
                </c:pt>
                <c:pt idx="370">
                  <c:v>0.27729859124089618</c:v>
                </c:pt>
                <c:pt idx="371">
                  <c:v>0.2773817120465682</c:v>
                </c:pt>
                <c:pt idx="372">
                  <c:v>0.27746453086815986</c:v>
                </c:pt>
                <c:pt idx="373">
                  <c:v>0.27754704934838315</c:v>
                </c:pt>
                <c:pt idx="374">
                  <c:v>0.27762926911805691</c:v>
                </c:pt>
                <c:pt idx="375">
                  <c:v>0.27771119179621473</c:v>
                </c:pt>
                <c:pt idx="376">
                  <c:v>0.27779281899021063</c:v>
                </c:pt>
                <c:pt idx="377">
                  <c:v>0.27787415229582468</c:v>
                </c:pt>
                <c:pt idx="378">
                  <c:v>0.27795519329736662</c:v>
                </c:pt>
                <c:pt idx="379">
                  <c:v>0.27803594356777905</c:v>
                </c:pt>
                <c:pt idx="380">
                  <c:v>0.2781164046687391</c:v>
                </c:pt>
                <c:pt idx="381">
                  <c:v>0.27819657815075882</c:v>
                </c:pt>
                <c:pt idx="382">
                  <c:v>0.27827646555328522</c:v>
                </c:pt>
                <c:pt idx="383">
                  <c:v>0.27835606840479843</c:v>
                </c:pt>
                <c:pt idx="384">
                  <c:v>0.27843538822290953</c:v>
                </c:pt>
                <c:pt idx="385">
                  <c:v>0.27851442651445674</c:v>
                </c:pt>
                <c:pt idx="386">
                  <c:v>0.27859318477560069</c:v>
                </c:pt>
                <c:pt idx="387">
                  <c:v>0.27867166449191944</c:v>
                </c:pt>
                <c:pt idx="388">
                  <c:v>0.27874986713850125</c:v>
                </c:pt>
                <c:pt idx="389">
                  <c:v>0.27882779418003734</c:v>
                </c:pt>
                <c:pt idx="390">
                  <c:v>0.27890544707091469</c:v>
                </c:pt>
                <c:pt idx="391">
                  <c:v>0.27836382222753653</c:v>
                </c:pt>
                <c:pt idx="392">
                  <c:v>0.277831515562174</c:v>
                </c:pt>
                <c:pt idx="393">
                  <c:v>0.27730828865913415</c:v>
                </c:pt>
                <c:pt idx="394">
                  <c:v>0.27679391116744151</c:v>
                </c:pt>
                <c:pt idx="395">
                  <c:v>0.27628816046269777</c:v>
                </c:pt>
                <c:pt idx="396">
                  <c:v>0.27579082132581445</c:v>
                </c:pt>
                <c:pt idx="397">
                  <c:v>0.27530168563764174</c:v>
                </c:pt>
                <c:pt idx="398">
                  <c:v>0.27482055208858591</c:v>
                </c:pt>
                <c:pt idx="399">
                  <c:v>0.27434722590236194</c:v>
                </c:pt>
                <c:pt idx="400">
                  <c:v>0.27388151857308635</c:v>
                </c:pt>
                <c:pt idx="401">
                  <c:v>0.27342324761496456</c:v>
                </c:pt>
                <c:pt idx="402">
                  <c:v>0.27297223632387363</c:v>
                </c:pt>
                <c:pt idx="403">
                  <c:v>0.27252831355018681</c:v>
                </c:pt>
                <c:pt idx="404">
                  <c:v>0.27209131348222598</c:v>
                </c:pt>
                <c:pt idx="405">
                  <c:v>0.27166107543976675</c:v>
                </c:pt>
                <c:pt idx="406">
                  <c:v>0.27123744367705543</c:v>
                </c:pt>
                <c:pt idx="407">
                  <c:v>0.27082026719483099</c:v>
                </c:pt>
                <c:pt idx="408">
                  <c:v>0.27040939956087517</c:v>
                </c:pt>
                <c:pt idx="409">
                  <c:v>0.27000469873864291</c:v>
                </c:pt>
                <c:pt idx="410">
                  <c:v>0.26960602692355173</c:v>
                </c:pt>
                <c:pt idx="411">
                  <c:v>0.26921325038653315</c:v>
                </c:pt>
                <c:pt idx="412">
                  <c:v>0.26882623932447447</c:v>
                </c:pt>
                <c:pt idx="413">
                  <c:v>0.26844486771719739</c:v>
                </c:pt>
                <c:pt idx="414">
                  <c:v>0.26806901319064474</c:v>
                </c:pt>
                <c:pt idx="415">
                  <c:v>0.26769855688596139</c:v>
                </c:pt>
                <c:pt idx="416">
                  <c:v>0.26733338333417606</c:v>
                </c:pt>
                <c:pt idx="417">
                  <c:v>0.2669733803362071</c:v>
                </c:pt>
                <c:pt idx="418">
                  <c:v>0.26661843884792813</c:v>
                </c:pt>
                <c:pt idx="419">
                  <c:v>0.26626845287004869</c:v>
                </c:pt>
                <c:pt idx="420">
                  <c:v>0.2659233193425754</c:v>
                </c:pt>
                <c:pt idx="421">
                  <c:v>0.29442808490254718</c:v>
                </c:pt>
                <c:pt idx="422">
                  <c:v>0.29398348984120121</c:v>
                </c:pt>
                <c:pt idx="423">
                  <c:v>0.29354514782353608</c:v>
                </c:pt>
                <c:pt idx="424">
                  <c:v>0.29311292785110304</c:v>
                </c:pt>
                <c:pt idx="425">
                  <c:v>0.29268670255922263</c:v>
                </c:pt>
                <c:pt idx="426">
                  <c:v>0.29226634809185587</c:v>
                </c:pt>
                <c:pt idx="427">
                  <c:v>0.29185174398161107</c:v>
                </c:pt>
                <c:pt idx="428">
                  <c:v>0.29144277303464078</c:v>
                </c:pt>
                <c:pt idx="429">
                  <c:v>0.29103932122019943</c:v>
                </c:pt>
                <c:pt idx="430">
                  <c:v>0.29064127756464198</c:v>
                </c:pt>
                <c:pt idx="431">
                  <c:v>0.29024853404965723</c:v>
                </c:pt>
                <c:pt idx="432">
                  <c:v>0.28986098551453904</c:v>
                </c:pt>
                <c:pt idx="433">
                  <c:v>0.28947852956231057</c:v>
                </c:pt>
                <c:pt idx="434">
                  <c:v>0.28910106646952488</c:v>
                </c:pt>
                <c:pt idx="435">
                  <c:v>0.28872849909957532</c:v>
                </c:pt>
                <c:pt idx="436">
                  <c:v>0.28836073281935709</c:v>
                </c:pt>
                <c:pt idx="437">
                  <c:v>0.28799767541913029</c:v>
                </c:pt>
                <c:pt idx="438">
                  <c:v>0.28763923703544131</c:v>
                </c:pt>
                <c:pt idx="439">
                  <c:v>0.28728533007696777</c:v>
                </c:pt>
                <c:pt idx="440">
                  <c:v>0.28693586915315816</c:v>
                </c:pt>
                <c:pt idx="441">
                  <c:v>0.28659077100554403</c:v>
                </c:pt>
                <c:pt idx="442">
                  <c:v>0.28624995444160889</c:v>
                </c:pt>
                <c:pt idx="443">
                  <c:v>0.28591334027110338</c:v>
                </c:pt>
                <c:pt idx="444">
                  <c:v>0.28558085124470178</c:v>
                </c:pt>
                <c:pt idx="445">
                  <c:v>0.28525241199489987</c:v>
                </c:pt>
                <c:pt idx="446">
                  <c:v>0.2849279489790596</c:v>
                </c:pt>
                <c:pt idx="447">
                  <c:v>0.28460739042450967</c:v>
                </c:pt>
                <c:pt idx="448">
                  <c:v>0.28429066627561633</c:v>
                </c:pt>
                <c:pt idx="449">
                  <c:v>0.2839777081427422</c:v>
                </c:pt>
                <c:pt idx="450">
                  <c:v>0.28366844925301504</c:v>
                </c:pt>
                <c:pt idx="451">
                  <c:v>0.28336282440283206</c:v>
                </c:pt>
                <c:pt idx="452">
                  <c:v>0.28306076991202866</c:v>
                </c:pt>
                <c:pt idx="453">
                  <c:v>0.2827622235796442</c:v>
                </c:pt>
                <c:pt idx="454">
                  <c:v>0.28246712464122031</c:v>
                </c:pt>
                <c:pt idx="455">
                  <c:v>0.28217541372756938</c:v>
                </c:pt>
                <c:pt idx="456">
                  <c:v>0.28188703282495581</c:v>
                </c:pt>
                <c:pt idx="457">
                  <c:v>0.28160192523663258</c:v>
                </c:pt>
                <c:pt idx="458">
                  <c:v>0.28132003554568052</c:v>
                </c:pt>
                <c:pt idx="459">
                  <c:v>0.28104130957909867</c:v>
                </c:pt>
                <c:pt idx="460">
                  <c:v>0.28076569437309695</c:v>
                </c:pt>
                <c:pt idx="461">
                  <c:v>0.28049313813954446</c:v>
                </c:pt>
                <c:pt idx="462">
                  <c:v>0.28022359023352877</c:v>
                </c:pt>
                <c:pt idx="463">
                  <c:v>0.27995700112198352</c:v>
                </c:pt>
                <c:pt idx="464">
                  <c:v>0.27969332235334338</c:v>
                </c:pt>
                <c:pt idx="465">
                  <c:v>0.27943250652818763</c:v>
                </c:pt>
                <c:pt idx="466">
                  <c:v>0.2791745072708347</c:v>
                </c:pt>
                <c:pt idx="467">
                  <c:v>0.27891927920185211</c:v>
                </c:pt>
                <c:pt idx="468">
                  <c:v>0.27866677791144712</c:v>
                </c:pt>
                <c:pt idx="469">
                  <c:v>0.27841695993370613</c:v>
                </c:pt>
                <c:pt idx="470">
                  <c:v>0.27816978272165133</c:v>
                </c:pt>
                <c:pt idx="471">
                  <c:v>0.27792520462308307</c:v>
                </c:pt>
                <c:pt idx="472">
                  <c:v>0.27768318485718135</c:v>
                </c:pt>
                <c:pt idx="473">
                  <c:v>0.27744368349183746</c:v>
                </c:pt>
                <c:pt idx="474">
                  <c:v>0.27720666142168926</c:v>
                </c:pt>
                <c:pt idx="475">
                  <c:v>0.27697208034683563</c:v>
                </c:pt>
                <c:pt idx="476">
                  <c:v>0.24751665348425422</c:v>
                </c:pt>
                <c:pt idx="477">
                  <c:v>0.24715425016521606</c:v>
                </c:pt>
                <c:pt idx="478">
                  <c:v>0.24679597477780332</c:v>
                </c:pt>
                <c:pt idx="479">
                  <c:v>0.24644175719300768</c:v>
                </c:pt>
                <c:pt idx="480">
                  <c:v>0.24609152886142827</c:v>
                </c:pt>
                <c:pt idx="481">
                  <c:v>0.24574522276904631</c:v>
                </c:pt>
                <c:pt idx="482">
                  <c:v>0.24540277339447714</c:v>
                </c:pt>
                <c:pt idx="483">
                  <c:v>0.24506411666764288</c:v>
                </c:pt>
                <c:pt idx="484">
                  <c:v>0.24472918992981033</c:v>
                </c:pt>
                <c:pt idx="485">
                  <c:v>0.24439793189494202</c:v>
                </c:pt>
                <c:pt idx="486">
                  <c:v>0.24407028261231101</c:v>
                </c:pt>
                <c:pt idx="487">
                  <c:v>0.24374618343032992</c:v>
                </c:pt>
                <c:pt idx="488">
                  <c:v>0.24342557696155032</c:v>
                </c:pt>
                <c:pt idx="489">
                  <c:v>0.24310840704878697</c:v>
                </c:pt>
                <c:pt idx="490">
                  <c:v>0.22376097187857605</c:v>
                </c:pt>
                <c:pt idx="491">
                  <c:v>0.22350689002869775</c:v>
                </c:pt>
                <c:pt idx="492">
                  <c:v>0.2232554168476299</c:v>
                </c:pt>
                <c:pt idx="493">
                  <c:v>0.22300651236559316</c:v>
                </c:pt>
                <c:pt idx="494">
                  <c:v>0.22276013742520978</c:v>
                </c:pt>
                <c:pt idx="495">
                  <c:v>0.22251625366096794</c:v>
                </c:pt>
                <c:pt idx="496">
                  <c:v>0.22227482347930494</c:v>
                </c:pt>
                <c:pt idx="497">
                  <c:v>0.22203581003928913</c:v>
                </c:pt>
                <c:pt idx="498">
                  <c:v>0.22179917723387907</c:v>
                </c:pt>
                <c:pt idx="499">
                  <c:v>0.22156488967173954</c:v>
                </c:pt>
                <c:pt idx="500">
                  <c:v>0.22133291265959593</c:v>
                </c:pt>
                <c:pt idx="501">
                  <c:v>0.22110321218510776</c:v>
                </c:pt>
                <c:pt idx="502">
                  <c:v>0.22087575490024436</c:v>
                </c:pt>
                <c:pt idx="503">
                  <c:v>0.22065050810514492</c:v>
                </c:pt>
                <c:pt idx="504">
                  <c:v>0.22042743973244699</c:v>
                </c:pt>
                <c:pt idx="505">
                  <c:v>0.2202065183320672</c:v>
                </c:pt>
                <c:pt idx="506">
                  <c:v>0.21998771305642001</c:v>
                </c:pt>
                <c:pt idx="507">
                  <c:v>0.21977099364605809</c:v>
                </c:pt>
                <c:pt idx="508">
                  <c:v>0.21955633041572262</c:v>
                </c:pt>
                <c:pt idx="509">
                  <c:v>0.2193436942407879</c:v>
                </c:pt>
                <c:pt idx="510">
                  <c:v>0.21913305654408857</c:v>
                </c:pt>
                <c:pt idx="511">
                  <c:v>0.23124193170401833</c:v>
                </c:pt>
                <c:pt idx="512">
                  <c:v>0.22329853872650643</c:v>
                </c:pt>
                <c:pt idx="513">
                  <c:v>0.22761507476243698</c:v>
                </c:pt>
                <c:pt idx="514">
                  <c:v>0.23128841851729506</c:v>
                </c:pt>
                <c:pt idx="515">
                  <c:v>0.22260689701405742</c:v>
                </c:pt>
                <c:pt idx="516">
                  <c:v>0.22620750459688366</c:v>
                </c:pt>
                <c:pt idx="517">
                  <c:v>0.22134705660902257</c:v>
                </c:pt>
                <c:pt idx="518">
                  <c:v>0.2190735015818833</c:v>
                </c:pt>
                <c:pt idx="519">
                  <c:v>0.22250821268983675</c:v>
                </c:pt>
                <c:pt idx="520">
                  <c:v>0.21765042835866311</c:v>
                </c:pt>
                <c:pt idx="521">
                  <c:v>0.21588271166889353</c:v>
                </c:pt>
                <c:pt idx="522">
                  <c:v>0.22875534612830062</c:v>
                </c:pt>
                <c:pt idx="523">
                  <c:v>0.2229702229284051</c:v>
                </c:pt>
                <c:pt idx="524">
                  <c:v>0.21955824656237338</c:v>
                </c:pt>
                <c:pt idx="525">
                  <c:v>0.22086239049696293</c:v>
                </c:pt>
                <c:pt idx="526">
                  <c:v>0.21467313491412537</c:v>
                </c:pt>
                <c:pt idx="527">
                  <c:v>0.21621608085337021</c:v>
                </c:pt>
                <c:pt idx="528">
                  <c:v>0.21929851097505274</c:v>
                </c:pt>
                <c:pt idx="529">
                  <c:v>0.20927410641975222</c:v>
                </c:pt>
                <c:pt idx="530">
                  <c:v>0.22185293743658832</c:v>
                </c:pt>
                <c:pt idx="531">
                  <c:v>0.22433447001451703</c:v>
                </c:pt>
                <c:pt idx="532">
                  <c:v>0.21897827865527852</c:v>
                </c:pt>
                <c:pt idx="533">
                  <c:v>0.22456183730907678</c:v>
                </c:pt>
                <c:pt idx="534">
                  <c:v>0.2251922319221773</c:v>
                </c:pt>
                <c:pt idx="535">
                  <c:v>0.21473110319350305</c:v>
                </c:pt>
                <c:pt idx="536">
                  <c:v>0.20957638943129658</c:v>
                </c:pt>
                <c:pt idx="537">
                  <c:v>0.2246677150845606</c:v>
                </c:pt>
                <c:pt idx="538">
                  <c:v>0.21101602668264643</c:v>
                </c:pt>
                <c:pt idx="539">
                  <c:v>0.2129757605392526</c:v>
                </c:pt>
                <c:pt idx="540">
                  <c:v>0.21610219978255366</c:v>
                </c:pt>
                <c:pt idx="541">
                  <c:v>0.20863821862430892</c:v>
                </c:pt>
                <c:pt idx="542">
                  <c:v>0.21437930358303928</c:v>
                </c:pt>
                <c:pt idx="543">
                  <c:v>0.20195527573275809</c:v>
                </c:pt>
                <c:pt idx="544">
                  <c:v>0.20471738648505206</c:v>
                </c:pt>
                <c:pt idx="545">
                  <c:v>0.19983080844622048</c:v>
                </c:pt>
                <c:pt idx="546">
                  <c:v>0.19871891527701169</c:v>
                </c:pt>
                <c:pt idx="547">
                  <c:v>0.20313330201275395</c:v>
                </c:pt>
                <c:pt idx="548">
                  <c:v>0.21186965939704197</c:v>
                </c:pt>
                <c:pt idx="549">
                  <c:v>0.19707199814761991</c:v>
                </c:pt>
                <c:pt idx="550">
                  <c:v>0.20398153741217409</c:v>
                </c:pt>
                <c:pt idx="551">
                  <c:v>0.1911957950065703</c:v>
                </c:pt>
                <c:pt idx="552">
                  <c:v>0.19958773583594669</c:v>
                </c:pt>
                <c:pt idx="553">
                  <c:v>0.20068228092175344</c:v>
                </c:pt>
                <c:pt idx="554">
                  <c:v>0.19777129737263274</c:v>
                </c:pt>
                <c:pt idx="555">
                  <c:v>0.18992215191626055</c:v>
                </c:pt>
                <c:pt idx="556">
                  <c:v>0.18694001248788017</c:v>
                </c:pt>
                <c:pt idx="557">
                  <c:v>0.17830518997730066</c:v>
                </c:pt>
                <c:pt idx="558">
                  <c:v>0.18749151502036809</c:v>
                </c:pt>
                <c:pt idx="559">
                  <c:v>0.18897841845100136</c:v>
                </c:pt>
                <c:pt idx="560">
                  <c:v>0.16404352502251632</c:v>
                </c:pt>
                <c:pt idx="561">
                  <c:v>0.1589761626233327</c:v>
                </c:pt>
                <c:pt idx="562">
                  <c:v>0.16674277396344181</c:v>
                </c:pt>
                <c:pt idx="563">
                  <c:v>0.1517939737322048</c:v>
                </c:pt>
                <c:pt idx="564">
                  <c:v>0.16622153605271733</c:v>
                </c:pt>
                <c:pt idx="565">
                  <c:v>0.16624663907522819</c:v>
                </c:pt>
                <c:pt idx="566">
                  <c:v>0.15442837925971728</c:v>
                </c:pt>
                <c:pt idx="567">
                  <c:v>0.15882675092386361</c:v>
                </c:pt>
                <c:pt idx="568">
                  <c:v>0.15431577396492691</c:v>
                </c:pt>
                <c:pt idx="569">
                  <c:v>0.14239453424107504</c:v>
                </c:pt>
                <c:pt idx="570">
                  <c:v>0.14550440933314279</c:v>
                </c:pt>
                <c:pt idx="571">
                  <c:v>0.14794701210884662</c:v>
                </c:pt>
                <c:pt idx="572">
                  <c:v>0.14851634793223831</c:v>
                </c:pt>
                <c:pt idx="573">
                  <c:v>0.14610559419089778</c:v>
                </c:pt>
                <c:pt idx="574">
                  <c:v>0.14313116929299063</c:v>
                </c:pt>
                <c:pt idx="575">
                  <c:v>0.13986540059644223</c:v>
                </c:pt>
                <c:pt idx="576">
                  <c:v>0.13909139031736203</c:v>
                </c:pt>
                <c:pt idx="577">
                  <c:v>0.13543059786348399</c:v>
                </c:pt>
                <c:pt idx="578">
                  <c:v>0.13468960319871517</c:v>
                </c:pt>
                <c:pt idx="579">
                  <c:v>0.13321202405301139</c:v>
                </c:pt>
                <c:pt idx="580">
                  <c:v>0.13334980141196828</c:v>
                </c:pt>
                <c:pt idx="581">
                  <c:v>0.13460313390123432</c:v>
                </c:pt>
                <c:pt idx="582">
                  <c:v>0.13296146867092809</c:v>
                </c:pt>
                <c:pt idx="583">
                  <c:v>0.13577536481309377</c:v>
                </c:pt>
                <c:pt idx="584">
                  <c:v>0.13804706447191156</c:v>
                </c:pt>
                <c:pt idx="585">
                  <c:v>0.1287765304767241</c:v>
                </c:pt>
                <c:pt idx="586">
                  <c:v>0.13374383304469964</c:v>
                </c:pt>
                <c:pt idx="587">
                  <c:v>0.12719498490081771</c:v>
                </c:pt>
                <c:pt idx="588">
                  <c:v>0.12715593276751683</c:v>
                </c:pt>
                <c:pt idx="589">
                  <c:v>0.12817258750770802</c:v>
                </c:pt>
                <c:pt idx="590">
                  <c:v>0.12428581212565873</c:v>
                </c:pt>
                <c:pt idx="591">
                  <c:v>0.11753965511491446</c:v>
                </c:pt>
                <c:pt idx="592">
                  <c:v>0.11497231061831618</c:v>
                </c:pt>
                <c:pt idx="593">
                  <c:v>0.1135842026132544</c:v>
                </c:pt>
                <c:pt idx="594">
                  <c:v>0.11384605982890976</c:v>
                </c:pt>
                <c:pt idx="595">
                  <c:v>0.11133428270630787</c:v>
                </c:pt>
                <c:pt idx="596">
                  <c:v>0.10624445942781902</c:v>
                </c:pt>
                <c:pt idx="597">
                  <c:v>0.10748922710254173</c:v>
                </c:pt>
                <c:pt idx="598">
                  <c:v>0.11047062707121622</c:v>
                </c:pt>
                <c:pt idx="599">
                  <c:v>0.10826443750572136</c:v>
                </c:pt>
                <c:pt idx="600">
                  <c:v>0.10100325304024399</c:v>
                </c:pt>
                <c:pt idx="601">
                  <c:v>0.10627849831505115</c:v>
                </c:pt>
                <c:pt idx="602">
                  <c:v>0.11073737447155342</c:v>
                </c:pt>
                <c:pt idx="603">
                  <c:v>0.10643208085034289</c:v>
                </c:pt>
                <c:pt idx="604">
                  <c:v>0.10560017019524968</c:v>
                </c:pt>
                <c:pt idx="605">
                  <c:v>0.10044123552899832</c:v>
                </c:pt>
                <c:pt idx="606">
                  <c:v>9.7401251277992457E-2</c:v>
                </c:pt>
                <c:pt idx="607">
                  <c:v>8.4078923803253033E-2</c:v>
                </c:pt>
                <c:pt idx="608">
                  <c:v>6.5044604058578107E-2</c:v>
                </c:pt>
                <c:pt idx="609">
                  <c:v>8.9719595275968414E-2</c:v>
                </c:pt>
                <c:pt idx="610">
                  <c:v>0.10498333546924456</c:v>
                </c:pt>
                <c:pt idx="611">
                  <c:v>0.10271031250040835</c:v>
                </c:pt>
                <c:pt idx="612">
                  <c:v>0.11414641004840761</c:v>
                </c:pt>
                <c:pt idx="613">
                  <c:v>0.11096470870003981</c:v>
                </c:pt>
                <c:pt idx="614">
                  <c:v>0.10489474072376559</c:v>
                </c:pt>
                <c:pt idx="615">
                  <c:v>0.10113852908049564</c:v>
                </c:pt>
                <c:pt idx="616">
                  <c:v>0.10052359989341772</c:v>
                </c:pt>
                <c:pt idx="617">
                  <c:v>9.5631423599806822E-2</c:v>
                </c:pt>
                <c:pt idx="618">
                  <c:v>9.925020666435698E-2</c:v>
                </c:pt>
                <c:pt idx="619">
                  <c:v>0.10154980862887703</c:v>
                </c:pt>
                <c:pt idx="620">
                  <c:v>0.10426537651387677</c:v>
                </c:pt>
                <c:pt idx="621">
                  <c:v>0.10418081962783071</c:v>
                </c:pt>
                <c:pt idx="622">
                  <c:v>0.10391080373019207</c:v>
                </c:pt>
                <c:pt idx="623">
                  <c:v>0.10925710451277507</c:v>
                </c:pt>
                <c:pt idx="624">
                  <c:v>0.10282802203174635</c:v>
                </c:pt>
                <c:pt idx="625">
                  <c:v>9.5040349074986735E-2</c:v>
                </c:pt>
                <c:pt idx="626">
                  <c:v>9.1452199048011024E-2</c:v>
                </c:pt>
                <c:pt idx="627">
                  <c:v>9.2564625446592899E-2</c:v>
                </c:pt>
                <c:pt idx="628">
                  <c:v>9.1971615191113229E-2</c:v>
                </c:pt>
                <c:pt idx="629">
                  <c:v>9.1509363069570956E-2</c:v>
                </c:pt>
                <c:pt idx="630">
                  <c:v>7.3168758785875934E-2</c:v>
                </c:pt>
                <c:pt idx="631">
                  <c:v>5.3461017427658554E-2</c:v>
                </c:pt>
                <c:pt idx="632">
                  <c:v>4.4021765082388135E-2</c:v>
                </c:pt>
                <c:pt idx="633">
                  <c:v>3.8058522707514253E-2</c:v>
                </c:pt>
                <c:pt idx="634">
                  <c:v>3.1430645850721979E-2</c:v>
                </c:pt>
                <c:pt idx="635">
                  <c:v>3.8294792942703292E-2</c:v>
                </c:pt>
                <c:pt idx="636">
                  <c:v>6.8642612891047006E-2</c:v>
                </c:pt>
                <c:pt idx="637">
                  <c:v>7.3017275740237364E-2</c:v>
                </c:pt>
                <c:pt idx="638">
                  <c:v>7.4107505527060524E-2</c:v>
                </c:pt>
                <c:pt idx="639">
                  <c:v>8.0903529336734822E-2</c:v>
                </c:pt>
                <c:pt idx="640">
                  <c:v>8.0541904130835479E-2</c:v>
                </c:pt>
                <c:pt idx="641">
                  <c:v>7.9711494748026149E-2</c:v>
                </c:pt>
                <c:pt idx="642">
                  <c:v>7.8354550206527415E-2</c:v>
                </c:pt>
                <c:pt idx="643">
                  <c:v>7.6714813766669651E-2</c:v>
                </c:pt>
                <c:pt idx="644">
                  <c:v>7.861954255900902E-2</c:v>
                </c:pt>
                <c:pt idx="645">
                  <c:v>7.7726193095844665E-2</c:v>
                </c:pt>
                <c:pt idx="646">
                  <c:v>7.8931557328295793E-2</c:v>
                </c:pt>
                <c:pt idx="647">
                  <c:v>8.0973459542179091E-2</c:v>
                </c:pt>
                <c:pt idx="648">
                  <c:v>8.2085524048425756E-2</c:v>
                </c:pt>
                <c:pt idx="649">
                  <c:v>7.9337860437880797E-2</c:v>
                </c:pt>
                <c:pt idx="650">
                  <c:v>8.0819079746601519E-2</c:v>
                </c:pt>
                <c:pt idx="651">
                  <c:v>8.1720232988281169E-2</c:v>
                </c:pt>
                <c:pt idx="652">
                  <c:v>8.2318508078497082E-2</c:v>
                </c:pt>
                <c:pt idx="653">
                  <c:v>8.2553145521842328E-2</c:v>
                </c:pt>
                <c:pt idx="654">
                  <c:v>8.271494492080346E-2</c:v>
                </c:pt>
                <c:pt idx="655">
                  <c:v>8.2340209869619346E-2</c:v>
                </c:pt>
                <c:pt idx="656">
                  <c:v>8.1763822835589306E-2</c:v>
                </c:pt>
                <c:pt idx="657">
                  <c:v>8.2382422990422241E-2</c:v>
                </c:pt>
                <c:pt idx="658">
                  <c:v>8.1133230083247312E-2</c:v>
                </c:pt>
                <c:pt idx="659">
                  <c:v>8.2357238560085963E-2</c:v>
                </c:pt>
                <c:pt idx="660">
                  <c:v>8.4367377474545827E-2</c:v>
                </c:pt>
                <c:pt idx="661">
                  <c:v>8.5541749492028932E-2</c:v>
                </c:pt>
                <c:pt idx="662">
                  <c:v>8.4874193675010146E-2</c:v>
                </c:pt>
                <c:pt idx="663">
                  <c:v>8.43400087427085E-2</c:v>
                </c:pt>
                <c:pt idx="664">
                  <c:v>8.6304505300342532E-2</c:v>
                </c:pt>
                <c:pt idx="665">
                  <c:v>8.5556014477456227E-2</c:v>
                </c:pt>
                <c:pt idx="666">
                  <c:v>8.5231536250392509E-2</c:v>
                </c:pt>
                <c:pt idx="667">
                  <c:v>8.5111282711051048E-2</c:v>
                </c:pt>
                <c:pt idx="668">
                  <c:v>8.3640364847131818E-2</c:v>
                </c:pt>
                <c:pt idx="669">
                  <c:v>8.3164704855774721E-2</c:v>
                </c:pt>
                <c:pt idx="670">
                  <c:v>8.3536846885744767E-2</c:v>
                </c:pt>
                <c:pt idx="671">
                  <c:v>8.3008816675350067E-2</c:v>
                </c:pt>
                <c:pt idx="672">
                  <c:v>8.5115392822989272E-2</c:v>
                </c:pt>
                <c:pt idx="673">
                  <c:v>8.3628607707519384E-2</c:v>
                </c:pt>
                <c:pt idx="674">
                  <c:v>8.1009873374436339E-2</c:v>
                </c:pt>
                <c:pt idx="675">
                  <c:v>7.9444962423009552E-2</c:v>
                </c:pt>
                <c:pt idx="676">
                  <c:v>7.8852899008158964E-2</c:v>
                </c:pt>
                <c:pt idx="677">
                  <c:v>7.8166890983645876E-2</c:v>
                </c:pt>
                <c:pt idx="678">
                  <c:v>7.8077875876184824E-2</c:v>
                </c:pt>
                <c:pt idx="679">
                  <c:v>7.8368305636752372E-2</c:v>
                </c:pt>
                <c:pt idx="680">
                  <c:v>7.8851630579982832E-2</c:v>
                </c:pt>
                <c:pt idx="681">
                  <c:v>7.8812986565646503E-2</c:v>
                </c:pt>
                <c:pt idx="682">
                  <c:v>7.8644040860916767E-2</c:v>
                </c:pt>
                <c:pt idx="683">
                  <c:v>7.697368824700089E-2</c:v>
                </c:pt>
                <c:pt idx="684">
                  <c:v>7.6253547304127117E-2</c:v>
                </c:pt>
                <c:pt idx="685">
                  <c:v>7.6194311617607494E-2</c:v>
                </c:pt>
                <c:pt idx="686">
                  <c:v>7.4850540517898939E-2</c:v>
                </c:pt>
                <c:pt idx="687">
                  <c:v>7.4188630143717599E-2</c:v>
                </c:pt>
                <c:pt idx="688">
                  <c:v>7.4292262859176672E-2</c:v>
                </c:pt>
                <c:pt idx="689">
                  <c:v>7.4407399941601574E-2</c:v>
                </c:pt>
                <c:pt idx="690">
                  <c:v>7.4590107815394352E-2</c:v>
                </c:pt>
                <c:pt idx="691">
                  <c:v>7.5181840245455142E-2</c:v>
                </c:pt>
                <c:pt idx="692">
                  <c:v>7.5077365184241115E-2</c:v>
                </c:pt>
                <c:pt idx="693">
                  <c:v>7.4504919243252657E-2</c:v>
                </c:pt>
                <c:pt idx="694">
                  <c:v>7.4122814010446875E-2</c:v>
                </c:pt>
                <c:pt idx="695">
                  <c:v>7.3764657837297201E-2</c:v>
                </c:pt>
                <c:pt idx="696">
                  <c:v>7.3583050770509209E-2</c:v>
                </c:pt>
                <c:pt idx="697">
                  <c:v>7.3598609776842266E-2</c:v>
                </c:pt>
                <c:pt idx="698">
                  <c:v>7.3607816742461057E-2</c:v>
                </c:pt>
                <c:pt idx="699">
                  <c:v>7.3607816742461057E-2</c:v>
                </c:pt>
                <c:pt idx="700">
                  <c:v>7.3607816742461057E-2</c:v>
                </c:pt>
                <c:pt idx="701">
                  <c:v>7.3607816742461057E-2</c:v>
                </c:pt>
                <c:pt idx="702">
                  <c:v>7.3607816742461057E-2</c:v>
                </c:pt>
                <c:pt idx="703">
                  <c:v>7.3607816742461057E-2</c:v>
                </c:pt>
                <c:pt idx="704">
                  <c:v>7.3607816742461057E-2</c:v>
                </c:pt>
                <c:pt idx="705">
                  <c:v>7.3607816742461057E-2</c:v>
                </c:pt>
                <c:pt idx="706">
                  <c:v>7.3607816742461057E-2</c:v>
                </c:pt>
                <c:pt idx="707">
                  <c:v>7.3607816742461057E-2</c:v>
                </c:pt>
                <c:pt idx="708">
                  <c:v>7.3607816742461057E-2</c:v>
                </c:pt>
              </c:numCache>
            </c:numRef>
          </c:val>
          <c:extLst>
            <c:ext xmlns:c16="http://schemas.microsoft.com/office/drawing/2014/chart" uri="{C3380CC4-5D6E-409C-BE32-E72D297353CC}">
              <c16:uniqueId val="{00000004-64DE-4DBF-A5FC-11734A045AA8}"/>
            </c:ext>
          </c:extLst>
        </c:ser>
        <c:ser>
          <c:idx val="5"/>
          <c:order val="5"/>
          <c:tx>
            <c:strRef>
              <c:f>'III. GDP shares, 1310-2018'!$H$2</c:f>
              <c:strCache>
                <c:ptCount val="1"/>
                <c:pt idx="0">
                  <c:v>United States</c:v>
                </c:pt>
              </c:strCache>
            </c:strRef>
          </c:tx>
          <c:spPr>
            <a:solidFill>
              <a:schemeClr val="accent6"/>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1310-2018'!$H$6:$H$714</c:f>
              <c:numCache>
                <c:formatCode>General</c:formatCode>
                <c:ptCount val="709"/>
                <c:pt idx="476">
                  <c:v>0.10559824939346475</c:v>
                </c:pt>
                <c:pt idx="477">
                  <c:v>0.1061655345811947</c:v>
                </c:pt>
                <c:pt idx="478">
                  <c:v>0.10672635814359162</c:v>
                </c:pt>
                <c:pt idx="479">
                  <c:v>0.10728082985654766</c:v>
                </c:pt>
                <c:pt idx="480">
                  <c:v>0.10782905702332878</c:v>
                </c:pt>
                <c:pt idx="481">
                  <c:v>0.10837114454380273</c:v>
                </c:pt>
                <c:pt idx="482">
                  <c:v>0.10890719498135402</c:v>
                </c:pt>
                <c:pt idx="483">
                  <c:v>0.10943730862757574</c:v>
                </c:pt>
                <c:pt idx="484">
                  <c:v>0.10996158356482358</c:v>
                </c:pt>
                <c:pt idx="485">
                  <c:v>0.11048011572671447</c:v>
                </c:pt>
                <c:pt idx="486">
                  <c:v>0.11099299895664802</c:v>
                </c:pt>
                <c:pt idx="487">
                  <c:v>0.11150032506442546</c:v>
                </c:pt>
                <c:pt idx="488">
                  <c:v>0.11200218388103837</c:v>
                </c:pt>
                <c:pt idx="489">
                  <c:v>0.11249866331169532</c:v>
                </c:pt>
                <c:pt idx="490">
                  <c:v>0.10413212056877041</c:v>
                </c:pt>
                <c:pt idx="491">
                  <c:v>0.1045949938301837</c:v>
                </c:pt>
                <c:pt idx="492">
                  <c:v>0.10505311475277068</c:v>
                </c:pt>
                <c:pt idx="493">
                  <c:v>0.10550655615142213</c:v>
                </c:pt>
                <c:pt idx="494">
                  <c:v>0.10595538936103692</c:v>
                </c:pt>
                <c:pt idx="495">
                  <c:v>0.10639968427393394</c:v>
                </c:pt>
                <c:pt idx="496">
                  <c:v>0.10683950937613432</c:v>
                </c:pt>
                <c:pt idx="497">
                  <c:v>0.10727493178255461</c:v>
                </c:pt>
                <c:pt idx="498">
                  <c:v>0.10770601727114815</c:v>
                </c:pt>
                <c:pt idx="499">
                  <c:v>0.10813283031603127</c:v>
                </c:pt>
                <c:pt idx="500">
                  <c:v>0.10855543411962949</c:v>
                </c:pt>
                <c:pt idx="501">
                  <c:v>0.10897389064387729</c:v>
                </c:pt>
                <c:pt idx="502">
                  <c:v>0.10938826064050383</c:v>
                </c:pt>
                <c:pt idx="503">
                  <c:v>0.10979860368043569</c:v>
                </c:pt>
                <c:pt idx="504">
                  <c:v>0.11020497818234652</c:v>
                </c:pt>
                <c:pt idx="505">
                  <c:v>0.11060744144038226</c:v>
                </c:pt>
                <c:pt idx="506">
                  <c:v>0.11100604965108993</c:v>
                </c:pt>
                <c:pt idx="507">
                  <c:v>0.11140085793957584</c:v>
                </c:pt>
                <c:pt idx="508">
                  <c:v>0.11179192038491968</c:v>
                </c:pt>
                <c:pt idx="509">
                  <c:v>0.11217929004486846</c:v>
                </c:pt>
                <c:pt idx="510">
                  <c:v>0.11256301897983392</c:v>
                </c:pt>
                <c:pt idx="511">
                  <c:v>0.10936031444594305</c:v>
                </c:pt>
                <c:pt idx="512">
                  <c:v>0.1091656445932922</c:v>
                </c:pt>
                <c:pt idx="513">
                  <c:v>0.10713892024742518</c:v>
                </c:pt>
                <c:pt idx="514">
                  <c:v>0.10528029224151401</c:v>
                </c:pt>
                <c:pt idx="515">
                  <c:v>0.10527111708194757</c:v>
                </c:pt>
                <c:pt idx="516">
                  <c:v>0.10359385984592975</c:v>
                </c:pt>
                <c:pt idx="517">
                  <c:v>0.10293070329410607</c:v>
                </c:pt>
                <c:pt idx="518">
                  <c:v>0.10192808941519822</c:v>
                </c:pt>
                <c:pt idx="519">
                  <c:v>0.10030625082261874</c:v>
                </c:pt>
                <c:pt idx="520">
                  <c:v>9.9996801267595081E-2</c:v>
                </c:pt>
                <c:pt idx="521">
                  <c:v>0.1030373878187872</c:v>
                </c:pt>
                <c:pt idx="522">
                  <c:v>0.10545136631923308</c:v>
                </c:pt>
                <c:pt idx="523">
                  <c:v>0.10978691678063753</c:v>
                </c:pt>
                <c:pt idx="524">
                  <c:v>0.11278922350170084</c:v>
                </c:pt>
                <c:pt idx="525">
                  <c:v>0.11446166524926221</c:v>
                </c:pt>
                <c:pt idx="526">
                  <c:v>0.11756240610096069</c:v>
                </c:pt>
                <c:pt idx="527">
                  <c:v>0.12114636127158404</c:v>
                </c:pt>
                <c:pt idx="528">
                  <c:v>0.12197290891018221</c:v>
                </c:pt>
                <c:pt idx="529">
                  <c:v>0.12499486926453335</c:v>
                </c:pt>
                <c:pt idx="530">
                  <c:v>0.1233040709915886</c:v>
                </c:pt>
                <c:pt idx="531">
                  <c:v>0.12898115004687466</c:v>
                </c:pt>
                <c:pt idx="532">
                  <c:v>0.13596039854184705</c:v>
                </c:pt>
                <c:pt idx="533">
                  <c:v>0.13943370892675197</c:v>
                </c:pt>
                <c:pt idx="534">
                  <c:v>0.14178112067745255</c:v>
                </c:pt>
                <c:pt idx="535">
                  <c:v>0.14617658055425836</c:v>
                </c:pt>
                <c:pt idx="536">
                  <c:v>0.14885799623157514</c:v>
                </c:pt>
                <c:pt idx="537">
                  <c:v>0.15004718449595952</c:v>
                </c:pt>
                <c:pt idx="538">
                  <c:v>0.15646589763068364</c:v>
                </c:pt>
                <c:pt idx="539">
                  <c:v>0.15929508037593301</c:v>
                </c:pt>
                <c:pt idx="540">
                  <c:v>0.15855338605662542</c:v>
                </c:pt>
                <c:pt idx="541">
                  <c:v>0.16620378016008194</c:v>
                </c:pt>
                <c:pt idx="542">
                  <c:v>0.17074886449677104</c:v>
                </c:pt>
                <c:pt idx="543">
                  <c:v>0.17943218826165661</c:v>
                </c:pt>
                <c:pt idx="544">
                  <c:v>0.18354139100774872</c:v>
                </c:pt>
                <c:pt idx="545">
                  <c:v>0.19184763855341219</c:v>
                </c:pt>
                <c:pt idx="546">
                  <c:v>0.19221678681607562</c:v>
                </c:pt>
                <c:pt idx="547">
                  <c:v>0.19501469613261932</c:v>
                </c:pt>
                <c:pt idx="548">
                  <c:v>0.19905561124949062</c:v>
                </c:pt>
                <c:pt idx="549">
                  <c:v>0.20691873517767689</c:v>
                </c:pt>
                <c:pt idx="550">
                  <c:v>0.20042370309569157</c:v>
                </c:pt>
                <c:pt idx="551">
                  <c:v>0.20974292969969288</c:v>
                </c:pt>
                <c:pt idx="552">
                  <c:v>0.21066235564964031</c:v>
                </c:pt>
                <c:pt idx="553">
                  <c:v>0.21310356916521711</c:v>
                </c:pt>
                <c:pt idx="554">
                  <c:v>0.21614438475035497</c:v>
                </c:pt>
                <c:pt idx="555">
                  <c:v>0.22189473028356221</c:v>
                </c:pt>
                <c:pt idx="556">
                  <c:v>0.22513211263458729</c:v>
                </c:pt>
                <c:pt idx="557">
                  <c:v>0.23648651545776431</c:v>
                </c:pt>
                <c:pt idx="558">
                  <c:v>0.23486094506834465</c:v>
                </c:pt>
                <c:pt idx="559">
                  <c:v>0.23825196961000142</c:v>
                </c:pt>
                <c:pt idx="560">
                  <c:v>0.2238226805619353</c:v>
                </c:pt>
                <c:pt idx="561">
                  <c:v>0.22817628878213028</c:v>
                </c:pt>
                <c:pt idx="562">
                  <c:v>0.22796095708093841</c:v>
                </c:pt>
                <c:pt idx="563">
                  <c:v>0.23436599323914836</c:v>
                </c:pt>
                <c:pt idx="564">
                  <c:v>0.22630461136096006</c:v>
                </c:pt>
                <c:pt idx="565">
                  <c:v>0.23045577063483658</c:v>
                </c:pt>
                <c:pt idx="566">
                  <c:v>0.23591503854130891</c:v>
                </c:pt>
                <c:pt idx="567">
                  <c:v>0.23770284252504381</c:v>
                </c:pt>
                <c:pt idx="568">
                  <c:v>0.24361301229942584</c:v>
                </c:pt>
                <c:pt idx="569">
                  <c:v>0.26928249893919787</c:v>
                </c:pt>
                <c:pt idx="570">
                  <c:v>0.28234733746497137</c:v>
                </c:pt>
                <c:pt idx="571">
                  <c:v>0.28631739677235846</c:v>
                </c:pt>
                <c:pt idx="572">
                  <c:v>0.29203143521555569</c:v>
                </c:pt>
                <c:pt idx="573">
                  <c:v>0.29336111177882845</c:v>
                </c:pt>
                <c:pt idx="574">
                  <c:v>0.29588400007161092</c:v>
                </c:pt>
                <c:pt idx="575">
                  <c:v>0.29660678509930383</c:v>
                </c:pt>
                <c:pt idx="576">
                  <c:v>0.29892809659684821</c:v>
                </c:pt>
                <c:pt idx="577">
                  <c:v>0.30222652049272092</c:v>
                </c:pt>
                <c:pt idx="578">
                  <c:v>0.29630801844465643</c:v>
                </c:pt>
                <c:pt idx="579">
                  <c:v>0.30351027090400695</c:v>
                </c:pt>
                <c:pt idx="580">
                  <c:v>0.30115629511042474</c:v>
                </c:pt>
                <c:pt idx="581">
                  <c:v>0.31010257532766483</c:v>
                </c:pt>
                <c:pt idx="582">
                  <c:v>0.32775376696396752</c:v>
                </c:pt>
                <c:pt idx="583">
                  <c:v>0.31303988143615807</c:v>
                </c:pt>
                <c:pt idx="584">
                  <c:v>0.29808332792413772</c:v>
                </c:pt>
                <c:pt idx="585">
                  <c:v>0.31819229741932598</c:v>
                </c:pt>
                <c:pt idx="586">
                  <c:v>0.30901358430637127</c:v>
                </c:pt>
                <c:pt idx="587">
                  <c:v>0.32629753438867459</c:v>
                </c:pt>
                <c:pt idx="588">
                  <c:v>0.31748504194236188</c:v>
                </c:pt>
                <c:pt idx="589">
                  <c:v>0.33031461570385046</c:v>
                </c:pt>
                <c:pt idx="590">
                  <c:v>0.33267832155322058</c:v>
                </c:pt>
                <c:pt idx="591">
                  <c:v>0.35576557807141629</c:v>
                </c:pt>
                <c:pt idx="592">
                  <c:v>0.35746510239363916</c:v>
                </c:pt>
                <c:pt idx="593">
                  <c:v>0.36243365370941766</c:v>
                </c:pt>
                <c:pt idx="594">
                  <c:v>0.35600395145934904</c:v>
                </c:pt>
                <c:pt idx="595">
                  <c:v>0.36751014712803548</c:v>
                </c:pt>
                <c:pt idx="596">
                  <c:v>0.38408708253051355</c:v>
                </c:pt>
                <c:pt idx="597">
                  <c:v>0.37825891420939556</c:v>
                </c:pt>
                <c:pt idx="598">
                  <c:v>0.35898618672053517</c:v>
                </c:pt>
                <c:pt idx="599">
                  <c:v>0.37906554448691265</c:v>
                </c:pt>
                <c:pt idx="600">
                  <c:v>0.38048047438027832</c:v>
                </c:pt>
                <c:pt idx="601">
                  <c:v>0.37646324037676326</c:v>
                </c:pt>
                <c:pt idx="602">
                  <c:v>0.37918284702157073</c:v>
                </c:pt>
                <c:pt idx="603">
                  <c:v>0.38110962970601886</c:v>
                </c:pt>
                <c:pt idx="604">
                  <c:v>0.37568856334441358</c:v>
                </c:pt>
                <c:pt idx="605">
                  <c:v>0.37507164723405351</c:v>
                </c:pt>
                <c:pt idx="606">
                  <c:v>0.39401047567952358</c:v>
                </c:pt>
                <c:pt idx="607">
                  <c:v>0.3913883242622484</c:v>
                </c:pt>
                <c:pt idx="608">
                  <c:v>0.41843660872627192</c:v>
                </c:pt>
                <c:pt idx="609">
                  <c:v>0.49405836675829107</c:v>
                </c:pt>
                <c:pt idx="610">
                  <c:v>0.49504308567875627</c:v>
                </c:pt>
                <c:pt idx="611">
                  <c:v>0.49375392052097061</c:v>
                </c:pt>
                <c:pt idx="612">
                  <c:v>0.49089447118890189</c:v>
                </c:pt>
                <c:pt idx="613">
                  <c:v>0.51355039590281348</c:v>
                </c:pt>
                <c:pt idx="614">
                  <c:v>0.44454079224653115</c:v>
                </c:pt>
                <c:pt idx="615">
                  <c:v>0.43668854928390005</c:v>
                </c:pt>
                <c:pt idx="616">
                  <c:v>0.45039003269770195</c:v>
                </c:pt>
                <c:pt idx="617">
                  <c:v>0.44193591932304693</c:v>
                </c:pt>
                <c:pt idx="618">
                  <c:v>0.43358502540457949</c:v>
                </c:pt>
                <c:pt idx="619">
                  <c:v>0.44100632104300636</c:v>
                </c:pt>
                <c:pt idx="620">
                  <c:v>0.42484785234743094</c:v>
                </c:pt>
                <c:pt idx="621">
                  <c:v>0.41682910059664124</c:v>
                </c:pt>
                <c:pt idx="622">
                  <c:v>0.38603049780974014</c:v>
                </c:pt>
                <c:pt idx="623">
                  <c:v>0.37085240404731873</c:v>
                </c:pt>
                <c:pt idx="624">
                  <c:v>0.37970122552469843</c:v>
                </c:pt>
                <c:pt idx="625">
                  <c:v>0.38766451730158885</c:v>
                </c:pt>
                <c:pt idx="626">
                  <c:v>0.41046808520222861</c:v>
                </c:pt>
                <c:pt idx="627">
                  <c:v>0.40960710133075812</c:v>
                </c:pt>
                <c:pt idx="628">
                  <c:v>0.39230124878952044</c:v>
                </c:pt>
                <c:pt idx="629">
                  <c:v>0.3932096322324094</c:v>
                </c:pt>
                <c:pt idx="630">
                  <c:v>0.41047594976346025</c:v>
                </c:pt>
                <c:pt idx="631">
                  <c:v>0.44829285223522769</c:v>
                </c:pt>
                <c:pt idx="632">
                  <c:v>0.49422431839383285</c:v>
                </c:pt>
                <c:pt idx="633">
                  <c:v>0.53946757399292611</c:v>
                </c:pt>
                <c:pt idx="634">
                  <c:v>0.57170686461615816</c:v>
                </c:pt>
                <c:pt idx="635">
                  <c:v>0.61657826186756126</c:v>
                </c:pt>
                <c:pt idx="636">
                  <c:v>0.5768726673564164</c:v>
                </c:pt>
                <c:pt idx="637">
                  <c:v>0.55770361881306552</c:v>
                </c:pt>
                <c:pt idx="638">
                  <c:v>0.54749592812908576</c:v>
                </c:pt>
                <c:pt idx="639">
                  <c:v>0.52818801573103491</c:v>
                </c:pt>
                <c:pt idx="640">
                  <c:v>0.53182086830610398</c:v>
                </c:pt>
                <c:pt idx="641">
                  <c:v>0.53355218686095596</c:v>
                </c:pt>
                <c:pt idx="642">
                  <c:v>0.52997182931414377</c:v>
                </c:pt>
                <c:pt idx="643">
                  <c:v>0.5275111213719007</c:v>
                </c:pt>
                <c:pt idx="644">
                  <c:v>0.51221186255357387</c:v>
                </c:pt>
                <c:pt idx="645">
                  <c:v>0.5127317624266402</c:v>
                </c:pt>
                <c:pt idx="646">
                  <c:v>0.50528624266720901</c:v>
                </c:pt>
                <c:pt idx="647">
                  <c:v>0.49809784987017536</c:v>
                </c:pt>
                <c:pt idx="648">
                  <c:v>0.48760636213563052</c:v>
                </c:pt>
                <c:pt idx="649">
                  <c:v>0.49217376431684079</c:v>
                </c:pt>
                <c:pt idx="650">
                  <c:v>0.48000659481476826</c:v>
                </c:pt>
                <c:pt idx="651">
                  <c:v>0.47052274089006341</c:v>
                </c:pt>
                <c:pt idx="652">
                  <c:v>0.47122946530538973</c:v>
                </c:pt>
                <c:pt idx="653">
                  <c:v>0.46866190836558363</c:v>
                </c:pt>
                <c:pt idx="654">
                  <c:v>0.46572286267406782</c:v>
                </c:pt>
                <c:pt idx="655">
                  <c:v>0.47033040457743858</c:v>
                </c:pt>
                <c:pt idx="656">
                  <c:v>0.47358684389881173</c:v>
                </c:pt>
                <c:pt idx="657">
                  <c:v>0.46749392925046457</c:v>
                </c:pt>
                <c:pt idx="658">
                  <c:v>0.46191267222928828</c:v>
                </c:pt>
                <c:pt idx="659">
                  <c:v>0.45222646623681012</c:v>
                </c:pt>
                <c:pt idx="660">
                  <c:v>0.43892074403610259</c:v>
                </c:pt>
                <c:pt idx="661">
                  <c:v>0.43774021191539253</c:v>
                </c:pt>
                <c:pt idx="662">
                  <c:v>0.43787588156018159</c:v>
                </c:pt>
                <c:pt idx="663">
                  <c:v>0.43610233038189855</c:v>
                </c:pt>
                <c:pt idx="664">
                  <c:v>0.43233946317796457</c:v>
                </c:pt>
                <c:pt idx="665">
                  <c:v>0.43038613688722455</c:v>
                </c:pt>
                <c:pt idx="666">
                  <c:v>0.43253059455320597</c:v>
                </c:pt>
                <c:pt idx="667">
                  <c:v>0.43524311016491146</c:v>
                </c:pt>
                <c:pt idx="668">
                  <c:v>0.43991245097365322</c:v>
                </c:pt>
                <c:pt idx="669">
                  <c:v>0.43822819158626974</c:v>
                </c:pt>
                <c:pt idx="670">
                  <c:v>0.43428796331027908</c:v>
                </c:pt>
                <c:pt idx="671">
                  <c:v>0.43781891283890484</c:v>
                </c:pt>
                <c:pt idx="672">
                  <c:v>0.4297111031147281</c:v>
                </c:pt>
                <c:pt idx="673">
                  <c:v>0.43480796916160519</c:v>
                </c:pt>
                <c:pt idx="674">
                  <c:v>0.44532134113695027</c:v>
                </c:pt>
                <c:pt idx="675">
                  <c:v>0.44737980723952925</c:v>
                </c:pt>
                <c:pt idx="676">
                  <c:v>0.44868405688182456</c:v>
                </c:pt>
                <c:pt idx="677">
                  <c:v>0.44906934981182417</c:v>
                </c:pt>
                <c:pt idx="678">
                  <c:v>0.44776557639357045</c:v>
                </c:pt>
                <c:pt idx="679">
                  <c:v>0.44684747855476886</c:v>
                </c:pt>
                <c:pt idx="680">
                  <c:v>0.44578255686777224</c:v>
                </c:pt>
                <c:pt idx="681">
                  <c:v>0.43937789029949698</c:v>
                </c:pt>
                <c:pt idx="682">
                  <c:v>0.44442030037331615</c:v>
                </c:pt>
                <c:pt idx="683">
                  <c:v>0.45115183320512725</c:v>
                </c:pt>
                <c:pt idx="684">
                  <c:v>0.45559957404692519</c:v>
                </c:pt>
                <c:pt idx="685">
                  <c:v>0.4560615196075028</c:v>
                </c:pt>
                <c:pt idx="686">
                  <c:v>0.45976564402712522</c:v>
                </c:pt>
                <c:pt idx="687">
                  <c:v>0.46502863311648091</c:v>
                </c:pt>
                <c:pt idx="688">
                  <c:v>0.47353602143373902</c:v>
                </c:pt>
                <c:pt idx="689">
                  <c:v>0.4797074133490879</c:v>
                </c:pt>
                <c:pt idx="690">
                  <c:v>0.47986644622379665</c:v>
                </c:pt>
                <c:pt idx="691">
                  <c:v>0.47849107404951613</c:v>
                </c:pt>
                <c:pt idx="692">
                  <c:v>0.48060487909103916</c:v>
                </c:pt>
                <c:pt idx="693">
                  <c:v>0.48363935947587117</c:v>
                </c:pt>
                <c:pt idx="694">
                  <c:v>0.48717091205222257</c:v>
                </c:pt>
                <c:pt idx="695">
                  <c:v>0.49052615199958755</c:v>
                </c:pt>
                <c:pt idx="696">
                  <c:v>0.49075206509704372</c:v>
                </c:pt>
                <c:pt idx="697">
                  <c:v>0.48989617818270181</c:v>
                </c:pt>
                <c:pt idx="698">
                  <c:v>0.4904459043338612</c:v>
                </c:pt>
                <c:pt idx="699">
                  <c:v>0.4904459043338612</c:v>
                </c:pt>
                <c:pt idx="700">
                  <c:v>0.4904459043338612</c:v>
                </c:pt>
                <c:pt idx="701">
                  <c:v>0.4904459043338612</c:v>
                </c:pt>
                <c:pt idx="702">
                  <c:v>0.4904459043338612</c:v>
                </c:pt>
                <c:pt idx="703">
                  <c:v>0.4904459043338612</c:v>
                </c:pt>
                <c:pt idx="704">
                  <c:v>0.4904459043338612</c:v>
                </c:pt>
                <c:pt idx="705">
                  <c:v>0.4904459043338612</c:v>
                </c:pt>
                <c:pt idx="706">
                  <c:v>0.4904459043338612</c:v>
                </c:pt>
                <c:pt idx="707">
                  <c:v>0.4904459043338612</c:v>
                </c:pt>
                <c:pt idx="708">
                  <c:v>0.4904459043338612</c:v>
                </c:pt>
              </c:numCache>
            </c:numRef>
          </c:val>
          <c:extLst>
            <c:ext xmlns:c16="http://schemas.microsoft.com/office/drawing/2014/chart" uri="{C3380CC4-5D6E-409C-BE32-E72D297353CC}">
              <c16:uniqueId val="{00000005-64DE-4DBF-A5FC-11734A045AA8}"/>
            </c:ext>
          </c:extLst>
        </c:ser>
        <c:ser>
          <c:idx val="6"/>
          <c:order val="6"/>
          <c:tx>
            <c:strRef>
              <c:f>'III. GDP shares, 1310-2018'!$I$2</c:f>
              <c:strCache>
                <c:ptCount val="1"/>
                <c:pt idx="0">
                  <c:v>Spain</c:v>
                </c:pt>
              </c:strCache>
            </c:strRef>
          </c:tx>
          <c:spPr>
            <a:solidFill>
              <a:schemeClr val="accent1">
                <a:lumMod val="60000"/>
              </a:schemeClr>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1310-2018'!$I$6:$I$714</c:f>
              <c:numCache>
                <c:formatCode>General</c:formatCode>
                <c:ptCount val="709"/>
                <c:pt idx="108">
                  <c:v>0.12855620153887537</c:v>
                </c:pt>
                <c:pt idx="109">
                  <c:v>0.12867377780416198</c:v>
                </c:pt>
                <c:pt idx="110">
                  <c:v>0.12879125892001633</c:v>
                </c:pt>
                <c:pt idx="111">
                  <c:v>0.12890864500189225</c:v>
                </c:pt>
                <c:pt idx="112">
                  <c:v>0.12902593616505681</c:v>
                </c:pt>
                <c:pt idx="113">
                  <c:v>0.12914313252459084</c:v>
                </c:pt>
                <c:pt idx="114">
                  <c:v>0.1292602341953891</c:v>
                </c:pt>
                <c:pt idx="115">
                  <c:v>0.12937724129216083</c:v>
                </c:pt>
                <c:pt idx="116">
                  <c:v>0.12949415392943009</c:v>
                </c:pt>
                <c:pt idx="117">
                  <c:v>0.12961097222153603</c:v>
                </c:pt>
                <c:pt idx="118">
                  <c:v>0.12972769628263325</c:v>
                </c:pt>
                <c:pt idx="119">
                  <c:v>0.1298747467086942</c:v>
                </c:pt>
                <c:pt idx="120">
                  <c:v>0.13002174744875566</c:v>
                </c:pt>
                <c:pt idx="121">
                  <c:v>0.13016869852799551</c:v>
                </c:pt>
                <c:pt idx="122">
                  <c:v>0.13031559997157469</c:v>
                </c:pt>
                <c:pt idx="123">
                  <c:v>0.130462451804637</c:v>
                </c:pt>
                <c:pt idx="124">
                  <c:v>0.1306092540523095</c:v>
                </c:pt>
                <c:pt idx="125">
                  <c:v>0.13075600673970203</c:v>
                </c:pt>
                <c:pt idx="126">
                  <c:v>0.13090270989190772</c:v>
                </c:pt>
                <c:pt idx="127">
                  <c:v>0.13104936353400251</c:v>
                </c:pt>
                <c:pt idx="128">
                  <c:v>0.11862034535940021</c:v>
                </c:pt>
                <c:pt idx="129">
                  <c:v>0.11875694024731001</c:v>
                </c:pt>
                <c:pt idx="130">
                  <c:v>0.11889349280324146</c:v>
                </c:pt>
                <c:pt idx="131">
                  <c:v>0.11903000304687009</c:v>
                </c:pt>
                <c:pt idx="132">
                  <c:v>0.11916647099785919</c:v>
                </c:pt>
                <c:pt idx="133">
                  <c:v>0.11930289667586</c:v>
                </c:pt>
                <c:pt idx="134">
                  <c:v>0.11943928010051151</c:v>
                </c:pt>
                <c:pt idx="135">
                  <c:v>0.11957562129144053</c:v>
                </c:pt>
                <c:pt idx="136">
                  <c:v>0.1197119202682617</c:v>
                </c:pt>
                <c:pt idx="137">
                  <c:v>0.11984817705057761</c:v>
                </c:pt>
                <c:pt idx="138">
                  <c:v>0.11998439165797864</c:v>
                </c:pt>
                <c:pt idx="139">
                  <c:v>0.12012056411004307</c:v>
                </c:pt>
                <c:pt idx="140">
                  <c:v>0.12025669442633702</c:v>
                </c:pt>
                <c:pt idx="141">
                  <c:v>0.12039278262641456</c:v>
                </c:pt>
                <c:pt idx="142">
                  <c:v>0.12052882872981767</c:v>
                </c:pt>
                <c:pt idx="143">
                  <c:v>0.12066483275607617</c:v>
                </c:pt>
                <c:pt idx="144">
                  <c:v>0.12080079472470785</c:v>
                </c:pt>
                <c:pt idx="145">
                  <c:v>0.12093671465521844</c:v>
                </c:pt>
                <c:pt idx="146">
                  <c:v>0.12107259256710161</c:v>
                </c:pt>
                <c:pt idx="147">
                  <c:v>0.12120842847983895</c:v>
                </c:pt>
                <c:pt idx="148">
                  <c:v>0.12134422241289999</c:v>
                </c:pt>
                <c:pt idx="149">
                  <c:v>0.12147997438574229</c:v>
                </c:pt>
                <c:pt idx="150">
                  <c:v>0.12161568441781137</c:v>
                </c:pt>
                <c:pt idx="151">
                  <c:v>0.12175135252854072</c:v>
                </c:pt>
                <c:pt idx="152">
                  <c:v>0.1218869787373518</c:v>
                </c:pt>
                <c:pt idx="153">
                  <c:v>0.12202256306365412</c:v>
                </c:pt>
                <c:pt idx="154">
                  <c:v>0.12215810552684521</c:v>
                </c:pt>
                <c:pt idx="155">
                  <c:v>0.1222936061463106</c:v>
                </c:pt>
                <c:pt idx="156">
                  <c:v>0.1224290649414238</c:v>
                </c:pt>
                <c:pt idx="157">
                  <c:v>0.12256448193154648</c:v>
                </c:pt>
                <c:pt idx="158">
                  <c:v>0.12269985713602828</c:v>
                </c:pt>
                <c:pt idx="159">
                  <c:v>0.12283519057420693</c:v>
                </c:pt>
                <c:pt idx="160">
                  <c:v>0.12297048226540817</c:v>
                </c:pt>
                <c:pt idx="161">
                  <c:v>0.12310573222894591</c:v>
                </c:pt>
                <c:pt idx="162">
                  <c:v>0.12324094048412211</c:v>
                </c:pt>
                <c:pt idx="163">
                  <c:v>0.12337610705022682</c:v>
                </c:pt>
                <c:pt idx="164">
                  <c:v>0.12351123194653815</c:v>
                </c:pt>
                <c:pt idx="165">
                  <c:v>0.12364631519232241</c:v>
                </c:pt>
                <c:pt idx="166">
                  <c:v>0.12378135680683404</c:v>
                </c:pt>
                <c:pt idx="167">
                  <c:v>0.12391635680931551</c:v>
                </c:pt>
                <c:pt idx="168">
                  <c:v>0.12405131521899751</c:v>
                </c:pt>
                <c:pt idx="169">
                  <c:v>0.12418623205509886</c:v>
                </c:pt>
                <c:pt idx="170">
                  <c:v>0.12432110733682659</c:v>
                </c:pt>
                <c:pt idx="171">
                  <c:v>0.12445594108337585</c:v>
                </c:pt>
                <c:pt idx="172">
                  <c:v>0.12459073331392992</c:v>
                </c:pt>
                <c:pt idx="173">
                  <c:v>0.12472548404766037</c:v>
                </c:pt>
                <c:pt idx="174">
                  <c:v>0.12486019330372695</c:v>
                </c:pt>
                <c:pt idx="175">
                  <c:v>0.12499486110127757</c:v>
                </c:pt>
                <c:pt idx="176">
                  <c:v>0.12512948745944832</c:v>
                </c:pt>
                <c:pt idx="177">
                  <c:v>0.12526407239736365</c:v>
                </c:pt>
                <c:pt idx="178">
                  <c:v>0.12539861593413618</c:v>
                </c:pt>
                <c:pt idx="179">
                  <c:v>0.12553311808886669</c:v>
                </c:pt>
                <c:pt idx="180">
                  <c:v>0.12566757888064428</c:v>
                </c:pt>
                <c:pt idx="181">
                  <c:v>0.12580199832854635</c:v>
                </c:pt>
                <c:pt idx="182">
                  <c:v>0.12593637645163855</c:v>
                </c:pt>
                <c:pt idx="183">
                  <c:v>0.12607071326897476</c:v>
                </c:pt>
                <c:pt idx="184">
                  <c:v>0.12620500879959715</c:v>
                </c:pt>
                <c:pt idx="185">
                  <c:v>0.12633926306253626</c:v>
                </c:pt>
                <c:pt idx="186">
                  <c:v>0.12647347607681089</c:v>
                </c:pt>
                <c:pt idx="187">
                  <c:v>0.12660764786142814</c:v>
                </c:pt>
                <c:pt idx="188">
                  <c:v>0.12674177843538345</c:v>
                </c:pt>
                <c:pt idx="189">
                  <c:v>0.12687586781766061</c:v>
                </c:pt>
                <c:pt idx="190">
                  <c:v>0.11599700652886377</c:v>
                </c:pt>
                <c:pt idx="191">
                  <c:v>0.11608230129719917</c:v>
                </c:pt>
                <c:pt idx="192">
                  <c:v>0.11616676854761385</c:v>
                </c:pt>
                <c:pt idx="193">
                  <c:v>0.11625042026466632</c:v>
                </c:pt>
                <c:pt idx="194">
                  <c:v>0.11633326820260451</c:v>
                </c:pt>
                <c:pt idx="195">
                  <c:v>0.11641532389087181</c:v>
                </c:pt>
                <c:pt idx="196">
                  <c:v>0.11649659863945579</c:v>
                </c:pt>
                <c:pt idx="197">
                  <c:v>0.11657710354408488</c:v>
                </c:pt>
                <c:pt idx="198">
                  <c:v>0.11665684949127832</c:v>
                </c:pt>
                <c:pt idx="199">
                  <c:v>0.11673584716325364</c:v>
                </c:pt>
                <c:pt idx="200">
                  <c:v>0.11681410704269705</c:v>
                </c:pt>
                <c:pt idx="201">
                  <c:v>0.11689163941740034</c:v>
                </c:pt>
                <c:pt idx="202">
                  <c:v>0.1169684543847694</c:v>
                </c:pt>
                <c:pt idx="203">
                  <c:v>0.11704456185620787</c:v>
                </c:pt>
                <c:pt idx="204">
                  <c:v>0.11711997156138071</c:v>
                </c:pt>
                <c:pt idx="205">
                  <c:v>0.11719469305236035</c:v>
                </c:pt>
                <c:pt idx="206">
                  <c:v>0.11726873570766053</c:v>
                </c:pt>
                <c:pt idx="207">
                  <c:v>0.11734210873616005</c:v>
                </c:pt>
                <c:pt idx="208">
                  <c:v>0.11741482118092121</c:v>
                </c:pt>
                <c:pt idx="209">
                  <c:v>0.117486881922905</c:v>
                </c:pt>
                <c:pt idx="210">
                  <c:v>0.11755829968458716</c:v>
                </c:pt>
                <c:pt idx="211">
                  <c:v>0.11762908303347767</c:v>
                </c:pt>
                <c:pt idx="212">
                  <c:v>0.11769924038554727</c:v>
                </c:pt>
                <c:pt idx="213">
                  <c:v>0.11776878000856285</c:v>
                </c:pt>
                <c:pt idx="214">
                  <c:v>0.11783771002533566</c:v>
                </c:pt>
                <c:pt idx="215">
                  <c:v>0.1179060384168842</c:v>
                </c:pt>
                <c:pt idx="216">
                  <c:v>0.11797377302551471</c:v>
                </c:pt>
                <c:pt idx="217">
                  <c:v>0.11804092155782173</c:v>
                </c:pt>
                <c:pt idx="218">
                  <c:v>0.11810749158761102</c:v>
                </c:pt>
                <c:pt idx="219">
                  <c:v>0.11817349055874746</c:v>
                </c:pt>
                <c:pt idx="220">
                  <c:v>0.11823892578792962</c:v>
                </c:pt>
                <c:pt idx="221">
                  <c:v>0.11830380446739394</c:v>
                </c:pt>
                <c:pt idx="222">
                  <c:v>0.1183681336675499</c:v>
                </c:pt>
                <c:pt idx="223">
                  <c:v>0.1184319203395487</c:v>
                </c:pt>
                <c:pt idx="224">
                  <c:v>0.11849517131778704</c:v>
                </c:pt>
                <c:pt idx="225">
                  <c:v>0.11855789332234833</c:v>
                </c:pt>
                <c:pt idx="226">
                  <c:v>0.11862009296138262</c:v>
                </c:pt>
                <c:pt idx="227">
                  <c:v>0.11868177673342763</c:v>
                </c:pt>
                <c:pt idx="228">
                  <c:v>0.11874295102967194</c:v>
                </c:pt>
                <c:pt idx="229">
                  <c:v>0.11880362213616261</c:v>
                </c:pt>
                <c:pt idx="230">
                  <c:v>0.11886379623595834</c:v>
                </c:pt>
                <c:pt idx="231">
                  <c:v>0.11892347941123013</c:v>
                </c:pt>
                <c:pt idx="232">
                  <c:v>0.11898267764531051</c:v>
                </c:pt>
                <c:pt idx="233">
                  <c:v>0.11904139682469321</c:v>
                </c:pt>
                <c:pt idx="234">
                  <c:v>0.11909964274098438</c:v>
                </c:pt>
                <c:pt idx="235">
                  <c:v>0.1191574210928069</c:v>
                </c:pt>
                <c:pt idx="236">
                  <c:v>0.11921473748765883</c:v>
                </c:pt>
                <c:pt idx="237">
                  <c:v>0.11927159744372773</c:v>
                </c:pt>
                <c:pt idx="238">
                  <c:v>0.11932800639166156</c:v>
                </c:pt>
                <c:pt idx="239">
                  <c:v>0.11938396967629789</c:v>
                </c:pt>
                <c:pt idx="240">
                  <c:v>0.11943949255835182</c:v>
                </c:pt>
                <c:pt idx="241">
                  <c:v>0.11949458021606474</c:v>
                </c:pt>
                <c:pt idx="242">
                  <c:v>0.11954923774681413</c:v>
                </c:pt>
                <c:pt idx="243">
                  <c:v>0.11960347016868597</c:v>
                </c:pt>
                <c:pt idx="244">
                  <c:v>0.11965728242201037</c:v>
                </c:pt>
                <c:pt idx="245">
                  <c:v>0.11971067937086198</c:v>
                </c:pt>
                <c:pt idx="246">
                  <c:v>0.11976366580452548</c:v>
                </c:pt>
                <c:pt idx="247">
                  <c:v>0.11981624643892767</c:v>
                </c:pt>
                <c:pt idx="248">
                  <c:v>0.11986842591803647</c:v>
                </c:pt>
                <c:pt idx="249">
                  <c:v>0.11992020881522843</c:v>
                </c:pt>
                <c:pt idx="250">
                  <c:v>0.1199715996346247</c:v>
                </c:pt>
                <c:pt idx="251">
                  <c:v>0.12002260281239725</c:v>
                </c:pt>
                <c:pt idx="252">
                  <c:v>0.12007322271804521</c:v>
                </c:pt>
                <c:pt idx="253">
                  <c:v>0.12012346365564294</c:v>
                </c:pt>
                <c:pt idx="254">
                  <c:v>0.12017332986505971</c:v>
                </c:pt>
                <c:pt idx="255">
                  <c:v>0.12022282552315278</c:v>
                </c:pt>
                <c:pt idx="256">
                  <c:v>0.12027195474493342</c:v>
                </c:pt>
                <c:pt idx="257">
                  <c:v>0.12032072158470739</c:v>
                </c:pt>
                <c:pt idx="258">
                  <c:v>0.12036913003719041</c:v>
                </c:pt>
                <c:pt idx="259">
                  <c:v>0.12041718403859875</c:v>
                </c:pt>
                <c:pt idx="260">
                  <c:v>0.12046488746771636</c:v>
                </c:pt>
                <c:pt idx="261">
                  <c:v>0.12051224414693838</c:v>
                </c:pt>
                <c:pt idx="262">
                  <c:v>0.12055925784329233</c:v>
                </c:pt>
                <c:pt idx="263">
                  <c:v>0.12060593226943675</c:v>
                </c:pt>
                <c:pt idx="264">
                  <c:v>0.12065227108463877</c:v>
                </c:pt>
                <c:pt idx="265">
                  <c:v>0.12069827789573033</c:v>
                </c:pt>
                <c:pt idx="266">
                  <c:v>0.12074395625804407</c:v>
                </c:pt>
                <c:pt idx="267">
                  <c:v>0.12078930967632913</c:v>
                </c:pt>
                <c:pt idx="268">
                  <c:v>0.12083434160564774</c:v>
                </c:pt>
                <c:pt idx="269">
                  <c:v>0.12087905545225243</c:v>
                </c:pt>
                <c:pt idx="270">
                  <c:v>0.12092345457444505</c:v>
                </c:pt>
                <c:pt idx="271">
                  <c:v>0.12096754228341745</c:v>
                </c:pt>
                <c:pt idx="272">
                  <c:v>0.12101132184407486</c:v>
                </c:pt>
                <c:pt idx="273">
                  <c:v>0.12105479647584162</c:v>
                </c:pt>
                <c:pt idx="274">
                  <c:v>0.12109796935345062</c:v>
                </c:pt>
                <c:pt idx="275">
                  <c:v>0.1211408436077159</c:v>
                </c:pt>
                <c:pt idx="276">
                  <c:v>0.12118342232628966</c:v>
                </c:pt>
                <c:pt idx="277">
                  <c:v>0.12122570855440341</c:v>
                </c:pt>
                <c:pt idx="278">
                  <c:v>0.12126770529559401</c:v>
                </c:pt>
                <c:pt idx="279">
                  <c:v>0.12130941551241484</c:v>
                </c:pt>
                <c:pt idx="280">
                  <c:v>0.12135084212713243</c:v>
                </c:pt>
                <c:pt idx="281">
                  <c:v>0.12139198802240897</c:v>
                </c:pt>
                <c:pt idx="282">
                  <c:v>0.12143285604197096</c:v>
                </c:pt>
                <c:pt idx="283">
                  <c:v>0.12147344899126439</c:v>
                </c:pt>
                <c:pt idx="284">
                  <c:v>0.12151376963809668</c:v>
                </c:pt>
                <c:pt idx="285">
                  <c:v>0.12155382071326581</c:v>
                </c:pt>
                <c:pt idx="286">
                  <c:v>0.12159360491117685</c:v>
                </c:pt>
                <c:pt idx="287">
                  <c:v>0.12163312489044617</c:v>
                </c:pt>
                <c:pt idx="288">
                  <c:v>0.12167238327449369</c:v>
                </c:pt>
                <c:pt idx="289">
                  <c:v>0.12171138265212342</c:v>
                </c:pt>
                <c:pt idx="290">
                  <c:v>0.12175012557809226</c:v>
                </c:pt>
                <c:pt idx="291">
                  <c:v>0.12156893043324805</c:v>
                </c:pt>
                <c:pt idx="292">
                  <c:v>0.12138850551557397</c:v>
                </c:pt>
                <c:pt idx="293">
                  <c:v>0.12120884592434535</c:v>
                </c:pt>
                <c:pt idx="294">
                  <c:v>0.12102994680032537</c:v>
                </c:pt>
                <c:pt idx="295">
                  <c:v>0.12085180332532695</c:v>
                </c:pt>
                <c:pt idx="296">
                  <c:v>0.12067441072178013</c:v>
                </c:pt>
                <c:pt idx="297">
                  <c:v>0.12049776425230496</c:v>
                </c:pt>
                <c:pt idx="298">
                  <c:v>0.1203218592192898</c:v>
                </c:pt>
                <c:pt idx="299">
                  <c:v>0.12014669096447493</c:v>
                </c:pt>
                <c:pt idx="300">
                  <c:v>0.11997225486854136</c:v>
                </c:pt>
                <c:pt idx="301">
                  <c:v>0.11979854635070467</c:v>
                </c:pt>
                <c:pt idx="302">
                  <c:v>0.11962556086831405</c:v>
                </c:pt>
                <c:pt idx="303">
                  <c:v>0.11945329391645643</c:v>
                </c:pt>
                <c:pt idx="304">
                  <c:v>0.11928174102756531</c:v>
                </c:pt>
                <c:pt idx="305">
                  <c:v>0.11911089777103452</c:v>
                </c:pt>
                <c:pt idx="306">
                  <c:v>0.11894075975283687</c:v>
                </c:pt>
                <c:pt idx="307">
                  <c:v>0.1187713226151474</c:v>
                </c:pt>
                <c:pt idx="308">
                  <c:v>0.11860258203597136</c:v>
                </c:pt>
                <c:pt idx="309">
                  <c:v>0.1184345337287766</c:v>
                </c:pt>
                <c:pt idx="310">
                  <c:v>0.11826717344213067</c:v>
                </c:pt>
                <c:pt idx="311">
                  <c:v>0.11810049695934233</c:v>
                </c:pt>
                <c:pt idx="312">
                  <c:v>0.11793450009810735</c:v>
                </c:pt>
                <c:pt idx="313">
                  <c:v>0.11776917871015868</c:v>
                </c:pt>
                <c:pt idx="314">
                  <c:v>0.11760452868092094</c:v>
                </c:pt>
                <c:pt idx="315">
                  <c:v>0.11744054592916907</c:v>
                </c:pt>
                <c:pt idx="316">
                  <c:v>0.11727722640669108</c:v>
                </c:pt>
                <c:pt idx="317">
                  <c:v>0.11711456609795491</c:v>
                </c:pt>
                <c:pt idx="318">
                  <c:v>0.11695256101977933</c:v>
                </c:pt>
                <c:pt idx="319">
                  <c:v>0.11679120722100887</c:v>
                </c:pt>
                <c:pt idx="320">
                  <c:v>0.11663050078219253</c:v>
                </c:pt>
                <c:pt idx="321">
                  <c:v>0.11647043781526642</c:v>
                </c:pt>
                <c:pt idx="322">
                  <c:v>0.11631101446324019</c:v>
                </c:pt>
                <c:pt idx="323">
                  <c:v>0.11615222689988733</c:v>
                </c:pt>
                <c:pt idx="324">
                  <c:v>0.11599407132943895</c:v>
                </c:pt>
                <c:pt idx="325">
                  <c:v>0.11583654398628132</c:v>
                </c:pt>
                <c:pt idx="326">
                  <c:v>0.11567964113465702</c:v>
                </c:pt>
                <c:pt idx="327">
                  <c:v>0.11552335906836969</c:v>
                </c:pt>
                <c:pt idx="328">
                  <c:v>0.11536769411049218</c:v>
                </c:pt>
                <c:pt idx="329">
                  <c:v>0.11521264261307808</c:v>
                </c:pt>
                <c:pt idx="330">
                  <c:v>0.1150582009568769</c:v>
                </c:pt>
                <c:pt idx="331">
                  <c:v>0.11490436555105238</c:v>
                </c:pt>
                <c:pt idx="332">
                  <c:v>0.11475113283290427</c:v>
                </c:pt>
                <c:pt idx="333">
                  <c:v>0.11459849926759315</c:v>
                </c:pt>
                <c:pt idx="334">
                  <c:v>0.11444646134786875</c:v>
                </c:pt>
                <c:pt idx="335">
                  <c:v>0.11429501559380123</c:v>
                </c:pt>
                <c:pt idx="336">
                  <c:v>0.11414415855251578</c:v>
                </c:pt>
                <c:pt idx="337">
                  <c:v>0.11399388679793004</c:v>
                </c:pt>
                <c:pt idx="338">
                  <c:v>0.11384419693049484</c:v>
                </c:pt>
                <c:pt idx="339">
                  <c:v>0.1136950855769379</c:v>
                </c:pt>
                <c:pt idx="340">
                  <c:v>0.11354654939001031</c:v>
                </c:pt>
                <c:pt idx="341">
                  <c:v>0.11339858504823608</c:v>
                </c:pt>
                <c:pt idx="342">
                  <c:v>0.11325118925566463</c:v>
                </c:pt>
                <c:pt idx="343">
                  <c:v>0.11310435874162601</c:v>
                </c:pt>
                <c:pt idx="344">
                  <c:v>0.11295809026048902</c:v>
                </c:pt>
                <c:pt idx="345">
                  <c:v>0.11281238059142198</c:v>
                </c:pt>
                <c:pt idx="346">
                  <c:v>0.11266722653815639</c:v>
                </c:pt>
                <c:pt idx="347">
                  <c:v>0.11252262492875323</c:v>
                </c:pt>
                <c:pt idx="348">
                  <c:v>0.11237857261537186</c:v>
                </c:pt>
                <c:pt idx="349">
                  <c:v>0.11223506647404161</c:v>
                </c:pt>
                <c:pt idx="350">
                  <c:v>0.11209210340443591</c:v>
                </c:pt>
                <c:pt idx="351">
                  <c:v>0.11194968032964915</c:v>
                </c:pt>
                <c:pt idx="352">
                  <c:v>0.11180779419597582</c:v>
                </c:pt>
                <c:pt idx="353">
                  <c:v>0.11166644197269227</c:v>
                </c:pt>
                <c:pt idx="354">
                  <c:v>0.11152562065184091</c:v>
                </c:pt>
                <c:pt idx="355">
                  <c:v>0.11138532724801697</c:v>
                </c:pt>
                <c:pt idx="356">
                  <c:v>0.1112455587981574</c:v>
                </c:pt>
                <c:pt idx="357">
                  <c:v>0.11110631236133221</c:v>
                </c:pt>
                <c:pt idx="358">
                  <c:v>0.11096758501853833</c:v>
                </c:pt>
                <c:pt idx="359">
                  <c:v>0.11082937387249567</c:v>
                </c:pt>
                <c:pt idx="360">
                  <c:v>0.11069167604744519</c:v>
                </c:pt>
                <c:pt idx="361">
                  <c:v>0.1105544886889497</c:v>
                </c:pt>
                <c:pt idx="362">
                  <c:v>0.11041780896369643</c:v>
                </c:pt>
                <c:pt idx="363">
                  <c:v>0.11028163405930214</c:v>
                </c:pt>
                <c:pt idx="364">
                  <c:v>0.11014596118412009</c:v>
                </c:pt>
                <c:pt idx="365">
                  <c:v>0.11001078756704934</c:v>
                </c:pt>
                <c:pt idx="366">
                  <c:v>0.10987611045734602</c:v>
                </c:pt>
                <c:pt idx="367">
                  <c:v>0.10974192712443676</c:v>
                </c:pt>
                <c:pt idx="368">
                  <c:v>0.10960823485773427</c:v>
                </c:pt>
                <c:pt idx="369">
                  <c:v>0.1094750309664546</c:v>
                </c:pt>
                <c:pt idx="370">
                  <c:v>0.10934231277943678</c:v>
                </c:pt>
                <c:pt idx="371">
                  <c:v>0.1092100776449642</c:v>
                </c:pt>
                <c:pt idx="372">
                  <c:v>0.10907832293058807</c:v>
                </c:pt>
                <c:pt idx="373">
                  <c:v>0.1089470460229526</c:v>
                </c:pt>
                <c:pt idx="374">
                  <c:v>0.10881624432762232</c:v>
                </c:pt>
                <c:pt idx="375">
                  <c:v>0.10868591526891121</c:v>
                </c:pt>
                <c:pt idx="376">
                  <c:v>0.10855605628971343</c:v>
                </c:pt>
                <c:pt idx="377">
                  <c:v>0.10842666485133634</c:v>
                </c:pt>
                <c:pt idx="378">
                  <c:v>0.1082977384333348</c:v>
                </c:pt>
                <c:pt idx="379">
                  <c:v>0.10816927453334781</c:v>
                </c:pt>
                <c:pt idx="380">
                  <c:v>0.10804127066693632</c:v>
                </c:pt>
                <c:pt idx="381">
                  <c:v>0.10791372436742327</c:v>
                </c:pt>
                <c:pt idx="382">
                  <c:v>0.10778663318573502</c:v>
                </c:pt>
                <c:pt idx="383">
                  <c:v>0.10765999469024463</c:v>
                </c:pt>
                <c:pt idx="384">
                  <c:v>0.10753380646661692</c:v>
                </c:pt>
                <c:pt idx="385">
                  <c:v>0.10740806611765476</c:v>
                </c:pt>
                <c:pt idx="386">
                  <c:v>0.10728277126314746</c:v>
                </c:pt>
                <c:pt idx="387">
                  <c:v>0.10715791953972061</c:v>
                </c:pt>
                <c:pt idx="388">
                  <c:v>0.10703350860068736</c:v>
                </c:pt>
                <c:pt idx="389">
                  <c:v>0.10690953611590144</c:v>
                </c:pt>
                <c:pt idx="390">
                  <c:v>0.10678599977161128</c:v>
                </c:pt>
                <c:pt idx="391">
                  <c:v>0.10642759024709147</c:v>
                </c:pt>
                <c:pt idx="392">
                  <c:v>0.10607534684252133</c:v>
                </c:pt>
                <c:pt idx="393">
                  <c:v>0.10572911179103288</c:v>
                </c:pt>
                <c:pt idx="394">
                  <c:v>0.10538873266242534</c:v>
                </c:pt>
                <c:pt idx="395">
                  <c:v>0.10505406213940767</c:v>
                </c:pt>
                <c:pt idx="396">
                  <c:v>0.10472495780500589</c:v>
                </c:pt>
                <c:pt idx="397">
                  <c:v>0.10440128194049016</c:v>
                </c:pt>
                <c:pt idx="398">
                  <c:v>0.10408290133321949</c:v>
                </c:pt>
                <c:pt idx="399">
                  <c:v>0.10376968709384075</c:v>
                </c:pt>
                <c:pt idx="400">
                  <c:v>0.10346151448231507</c:v>
                </c:pt>
                <c:pt idx="401">
                  <c:v>0.10315826274227816</c:v>
                </c:pt>
                <c:pt idx="402">
                  <c:v>0.10285981494327258</c:v>
                </c:pt>
                <c:pt idx="403">
                  <c:v>0.1025660578304189</c:v>
                </c:pt>
                <c:pt idx="404">
                  <c:v>0.10227688168111955</c:v>
                </c:pt>
                <c:pt idx="405">
                  <c:v>0.10199218016841498</c:v>
                </c:pt>
                <c:pt idx="406">
                  <c:v>0.10171185023063399</c:v>
                </c:pt>
                <c:pt idx="407">
                  <c:v>0.10143579194700296</c:v>
                </c:pt>
                <c:pt idx="408">
                  <c:v>0.1011639084188985</c:v>
                </c:pt>
                <c:pt idx="409">
                  <c:v>0.10089610565644701</c:v>
                </c:pt>
                <c:pt idx="410">
                  <c:v>0.10063229247019234</c:v>
                </c:pt>
                <c:pt idx="411">
                  <c:v>0.10037238036756921</c:v>
                </c:pt>
                <c:pt idx="412">
                  <c:v>0.10011628345393574</c:v>
                </c:pt>
                <c:pt idx="413">
                  <c:v>9.986391833793222E-2</c:v>
                </c:pt>
                <c:pt idx="414">
                  <c:v>9.9615204040947355E-2</c:v>
                </c:pt>
                <c:pt idx="415">
                  <c:v>9.9370061910485238E-2</c:v>
                </c:pt>
                <c:pt idx="416">
                  <c:v>9.9128415537238682E-2</c:v>
                </c:pt>
                <c:pt idx="417">
                  <c:v>9.8890190675685052E-2</c:v>
                </c:pt>
                <c:pt idx="418">
                  <c:v>9.8655315168031138E-2</c:v>
                </c:pt>
                <c:pt idx="419">
                  <c:v>9.842371887134363E-2</c:v>
                </c:pt>
                <c:pt idx="420">
                  <c:v>9.8195333587710723E-2</c:v>
                </c:pt>
                <c:pt idx="490">
                  <c:v>7.8394022705807587E-2</c:v>
                </c:pt>
                <c:pt idx="491">
                  <c:v>7.8261888648425482E-2</c:v>
                </c:pt>
                <c:pt idx="492">
                  <c:v>7.8131111216849014E-2</c:v>
                </c:pt>
                <c:pt idx="493">
                  <c:v>7.8001669624984574E-2</c:v>
                </c:pt>
                <c:pt idx="494">
                  <c:v>7.7873543509224138E-2</c:v>
                </c:pt>
                <c:pt idx="495">
                  <c:v>7.774671291776579E-2</c:v>
                </c:pt>
                <c:pt idx="496">
                  <c:v>7.7621158300256066E-2</c:v>
                </c:pt>
                <c:pt idx="497">
                  <c:v>7.7496860497743722E-2</c:v>
                </c:pt>
                <c:pt idx="498">
                  <c:v>7.7373800732933595E-2</c:v>
                </c:pt>
                <c:pt idx="499">
                  <c:v>7.7251960600730196E-2</c:v>
                </c:pt>
                <c:pt idx="500">
                  <c:v>7.713132205906105E-2</c:v>
                </c:pt>
                <c:pt idx="501">
                  <c:v>7.7011867419970306E-2</c:v>
                </c:pt>
                <c:pt idx="502">
                  <c:v>7.6893579340973267E-2</c:v>
                </c:pt>
                <c:pt idx="503">
                  <c:v>7.677644081666285E-2</c:v>
                </c:pt>
                <c:pt idx="504">
                  <c:v>7.6660435170559746E-2</c:v>
                </c:pt>
                <c:pt idx="505">
                  <c:v>7.6545546047197724E-2</c:v>
                </c:pt>
                <c:pt idx="506">
                  <c:v>7.643175740443664E-2</c:v>
                </c:pt>
                <c:pt idx="507">
                  <c:v>7.6319053505994883E-2</c:v>
                </c:pt>
                <c:pt idx="508">
                  <c:v>7.6207418914194788E-2</c:v>
                </c:pt>
                <c:pt idx="509">
                  <c:v>7.6096838482913307E-2</c:v>
                </c:pt>
                <c:pt idx="510">
                  <c:v>7.5987297350731509E-2</c:v>
                </c:pt>
                <c:pt idx="511">
                  <c:v>7.4554670917826166E-2</c:v>
                </c:pt>
                <c:pt idx="512">
                  <c:v>7.5150065094762436E-2</c:v>
                </c:pt>
                <c:pt idx="513">
                  <c:v>7.4469449513945379E-2</c:v>
                </c:pt>
                <c:pt idx="514">
                  <c:v>7.3879758965073566E-2</c:v>
                </c:pt>
                <c:pt idx="515">
                  <c:v>7.4575452122749464E-2</c:v>
                </c:pt>
                <c:pt idx="516">
                  <c:v>7.4078205789835649E-2</c:v>
                </c:pt>
                <c:pt idx="517">
                  <c:v>7.4290515625132225E-2</c:v>
                </c:pt>
                <c:pt idx="518">
                  <c:v>7.424671094135972E-2</c:v>
                </c:pt>
                <c:pt idx="519">
                  <c:v>7.3734344625210918E-2</c:v>
                </c:pt>
                <c:pt idx="520">
                  <c:v>7.4173824076327624E-2</c:v>
                </c:pt>
                <c:pt idx="521">
                  <c:v>7.2903735121418137E-2</c:v>
                </c:pt>
                <c:pt idx="522">
                  <c:v>7.1377445495924549E-2</c:v>
                </c:pt>
                <c:pt idx="523">
                  <c:v>7.127646468428242E-2</c:v>
                </c:pt>
                <c:pt idx="524">
                  <c:v>7.0399767069184535E-2</c:v>
                </c:pt>
                <c:pt idx="525">
                  <c:v>6.8833017343135905E-2</c:v>
                </c:pt>
                <c:pt idx="526">
                  <c:v>6.8246431268008251E-2</c:v>
                </c:pt>
                <c:pt idx="527">
                  <c:v>6.8008828274599017E-2</c:v>
                </c:pt>
                <c:pt idx="528">
                  <c:v>6.6323344898520847E-2</c:v>
                </c:pt>
                <c:pt idx="529">
                  <c:v>6.5931279615113775E-2</c:v>
                </c:pt>
                <c:pt idx="530">
                  <c:v>6.5580466423841952E-2</c:v>
                </c:pt>
                <c:pt idx="531">
                  <c:v>6.5267019908052809E-2</c:v>
                </c:pt>
                <c:pt idx="532">
                  <c:v>6.5660394728870156E-2</c:v>
                </c:pt>
                <c:pt idx="533">
                  <c:v>6.4445430109749208E-2</c:v>
                </c:pt>
                <c:pt idx="534">
                  <c:v>6.2872946765555451E-2</c:v>
                </c:pt>
                <c:pt idx="535">
                  <c:v>6.2334339319164399E-2</c:v>
                </c:pt>
                <c:pt idx="536">
                  <c:v>6.1167180490927356E-2</c:v>
                </c:pt>
                <c:pt idx="537">
                  <c:v>5.9522982456316625E-2</c:v>
                </c:pt>
                <c:pt idx="538">
                  <c:v>6.0024963449847209E-2</c:v>
                </c:pt>
                <c:pt idx="539">
                  <c:v>5.919077843828302E-2</c:v>
                </c:pt>
                <c:pt idx="540">
                  <c:v>5.982008548917981E-2</c:v>
                </c:pt>
                <c:pt idx="541">
                  <c:v>5.9507204028486797E-2</c:v>
                </c:pt>
                <c:pt idx="542">
                  <c:v>5.9999183732444387E-2</c:v>
                </c:pt>
                <c:pt idx="543">
                  <c:v>5.9894341810236111E-2</c:v>
                </c:pt>
                <c:pt idx="544">
                  <c:v>5.8979684475870528E-2</c:v>
                </c:pt>
                <c:pt idx="545">
                  <c:v>6.1413194714990155E-2</c:v>
                </c:pt>
                <c:pt idx="546">
                  <c:v>5.6915891596412506E-2</c:v>
                </c:pt>
                <c:pt idx="547">
                  <c:v>5.3796273643978529E-2</c:v>
                </c:pt>
                <c:pt idx="548">
                  <c:v>5.3689442176032914E-2</c:v>
                </c:pt>
                <c:pt idx="549">
                  <c:v>5.5798176503656427E-2</c:v>
                </c:pt>
                <c:pt idx="550">
                  <c:v>5.5884877614545789E-2</c:v>
                </c:pt>
                <c:pt idx="551">
                  <c:v>5.6632729738999084E-2</c:v>
                </c:pt>
                <c:pt idx="552">
                  <c:v>5.4832986691742212E-2</c:v>
                </c:pt>
                <c:pt idx="553">
                  <c:v>5.4447635613446059E-2</c:v>
                </c:pt>
                <c:pt idx="554">
                  <c:v>5.3100973141163722E-2</c:v>
                </c:pt>
                <c:pt idx="555">
                  <c:v>5.0847017611874178E-2</c:v>
                </c:pt>
                <c:pt idx="556">
                  <c:v>5.2317110934002063E-2</c:v>
                </c:pt>
                <c:pt idx="557">
                  <c:v>5.2909109151514477E-2</c:v>
                </c:pt>
                <c:pt idx="558">
                  <c:v>4.5639934078393403E-2</c:v>
                </c:pt>
                <c:pt idx="559">
                  <c:v>4.619289463040599E-2</c:v>
                </c:pt>
                <c:pt idx="560">
                  <c:v>4.4494239749010983E-2</c:v>
                </c:pt>
                <c:pt idx="561">
                  <c:v>4.6814493189497361E-2</c:v>
                </c:pt>
                <c:pt idx="562">
                  <c:v>5.1172779549649966E-2</c:v>
                </c:pt>
                <c:pt idx="563">
                  <c:v>5.4520588771951727E-2</c:v>
                </c:pt>
                <c:pt idx="564">
                  <c:v>4.8544045510354773E-2</c:v>
                </c:pt>
                <c:pt idx="565">
                  <c:v>4.8355862838929162E-2</c:v>
                </c:pt>
                <c:pt idx="566">
                  <c:v>4.9842490029538729E-2</c:v>
                </c:pt>
                <c:pt idx="567">
                  <c:v>5.3608786673827728E-2</c:v>
                </c:pt>
                <c:pt idx="568">
                  <c:v>5.1367308757643615E-2</c:v>
                </c:pt>
                <c:pt idx="569">
                  <c:v>4.7761361639216508E-2</c:v>
                </c:pt>
                <c:pt idx="570">
                  <c:v>4.8769660732577408E-2</c:v>
                </c:pt>
                <c:pt idx="571">
                  <c:v>4.8980121933529672E-2</c:v>
                </c:pt>
                <c:pt idx="572">
                  <c:v>4.7567588550975051E-2</c:v>
                </c:pt>
                <c:pt idx="573">
                  <c:v>4.7695732317313194E-2</c:v>
                </c:pt>
                <c:pt idx="574">
                  <c:v>4.7383821129507342E-2</c:v>
                </c:pt>
                <c:pt idx="575">
                  <c:v>4.5886724345387805E-2</c:v>
                </c:pt>
                <c:pt idx="576">
                  <c:v>4.3930553956645524E-2</c:v>
                </c:pt>
                <c:pt idx="577">
                  <c:v>4.1907146274797719E-2</c:v>
                </c:pt>
                <c:pt idx="578">
                  <c:v>4.2951594328537221E-2</c:v>
                </c:pt>
                <c:pt idx="579">
                  <c:v>4.1327282656989352E-2</c:v>
                </c:pt>
                <c:pt idx="580">
                  <c:v>4.0449382058950753E-2</c:v>
                </c:pt>
                <c:pt idx="581">
                  <c:v>4.0827587891330626E-2</c:v>
                </c:pt>
                <c:pt idx="582">
                  <c:v>4.2286046218744468E-2</c:v>
                </c:pt>
                <c:pt idx="583">
                  <c:v>4.0956980125856544E-2</c:v>
                </c:pt>
                <c:pt idx="584">
                  <c:v>4.0603856452516671E-2</c:v>
                </c:pt>
                <c:pt idx="585">
                  <c:v>3.8335211128193207E-2</c:v>
                </c:pt>
                <c:pt idx="586">
                  <c:v>3.4973326474777959E-2</c:v>
                </c:pt>
                <c:pt idx="587">
                  <c:v>3.5426171349710878E-2</c:v>
                </c:pt>
                <c:pt idx="588">
                  <c:v>3.6368487611816533E-2</c:v>
                </c:pt>
                <c:pt idx="589">
                  <c:v>3.5240875195207876E-2</c:v>
                </c:pt>
                <c:pt idx="590">
                  <c:v>3.5305495808199062E-2</c:v>
                </c:pt>
                <c:pt idx="591">
                  <c:v>3.629576299126016E-2</c:v>
                </c:pt>
                <c:pt idx="592">
                  <c:v>3.5044096204482872E-2</c:v>
                </c:pt>
                <c:pt idx="593">
                  <c:v>3.4041796222489193E-2</c:v>
                </c:pt>
                <c:pt idx="594">
                  <c:v>3.3753403336297755E-2</c:v>
                </c:pt>
                <c:pt idx="595">
                  <c:v>3.1992855723835846E-2</c:v>
                </c:pt>
                <c:pt idx="596">
                  <c:v>3.1528475030650129E-2</c:v>
                </c:pt>
                <c:pt idx="597">
                  <c:v>3.1539927445276249E-2</c:v>
                </c:pt>
                <c:pt idx="598">
                  <c:v>3.3880208624132227E-2</c:v>
                </c:pt>
                <c:pt idx="599">
                  <c:v>3.2431615495195999E-2</c:v>
                </c:pt>
                <c:pt idx="600">
                  <c:v>3.1095608050848069E-2</c:v>
                </c:pt>
                <c:pt idx="601">
                  <c:v>3.1933363784306182E-2</c:v>
                </c:pt>
                <c:pt idx="602">
                  <c:v>3.0494768967239693E-2</c:v>
                </c:pt>
                <c:pt idx="603">
                  <c:v>3.0682027446098544E-2</c:v>
                </c:pt>
                <c:pt idx="604">
                  <c:v>3.2314072193366565E-2</c:v>
                </c:pt>
                <c:pt idx="605">
                  <c:v>3.1889722305135849E-2</c:v>
                </c:pt>
                <c:pt idx="606">
                  <c:v>3.0805203429086856E-2</c:v>
                </c:pt>
                <c:pt idx="607">
                  <c:v>3.0999032538684166E-2</c:v>
                </c:pt>
                <c:pt idx="608">
                  <c:v>3.0183225023684417E-2</c:v>
                </c:pt>
                <c:pt idx="609">
                  <c:v>3.5551318721520113E-2</c:v>
                </c:pt>
                <c:pt idx="610">
                  <c:v>3.8561484218367276E-2</c:v>
                </c:pt>
                <c:pt idx="611">
                  <c:v>4.0327024071113993E-2</c:v>
                </c:pt>
                <c:pt idx="612">
                  <c:v>3.9612318983837436E-2</c:v>
                </c:pt>
                <c:pt idx="613">
                  <c:v>3.7085443564952095E-2</c:v>
                </c:pt>
                <c:pt idx="614">
                  <c:v>3.2029242339853665E-2</c:v>
                </c:pt>
                <c:pt idx="615">
                  <c:v>3.265369284997495E-2</c:v>
                </c:pt>
                <c:pt idx="616">
                  <c:v>3.1500629872516624E-2</c:v>
                </c:pt>
                <c:pt idx="617">
                  <c:v>3.3256052175345149E-2</c:v>
                </c:pt>
                <c:pt idx="618">
                  <c:v>3.2392559725982248E-2</c:v>
                </c:pt>
                <c:pt idx="619">
                  <c:v>3.3242774734920259E-2</c:v>
                </c:pt>
                <c:pt idx="620">
                  <c:v>3.3971183828362436E-2</c:v>
                </c:pt>
                <c:pt idx="621">
                  <c:v>3.5182357217582581E-2</c:v>
                </c:pt>
                <c:pt idx="622">
                  <c:v>3.834875595311734E-2</c:v>
                </c:pt>
                <c:pt idx="623">
                  <c:v>3.6895049641671E-2</c:v>
                </c:pt>
                <c:pt idx="624">
                  <c:v>3.6390908520014691E-2</c:v>
                </c:pt>
                <c:pt idx="625">
                  <c:v>3.5207821126596484E-2</c:v>
                </c:pt>
                <c:pt idx="626">
                  <c:v>2.5370373752214209E-2</c:v>
                </c:pt>
                <c:pt idx="627">
                  <c:v>2.2275576855568913E-2</c:v>
                </c:pt>
                <c:pt idx="628">
                  <c:v>2.220984979124464E-2</c:v>
                </c:pt>
                <c:pt idx="629">
                  <c:v>2.2260445616690838E-2</c:v>
                </c:pt>
                <c:pt idx="630">
                  <c:v>2.3657601913247443E-2</c:v>
                </c:pt>
                <c:pt idx="631">
                  <c:v>2.1508987765756257E-2</c:v>
                </c:pt>
                <c:pt idx="632">
                  <c:v>2.0862355530433706E-2</c:v>
                </c:pt>
                <c:pt idx="633">
                  <c:v>1.9695012413844158E-2</c:v>
                </c:pt>
                <c:pt idx="634">
                  <c:v>2.0153857891325695E-2</c:v>
                </c:pt>
                <c:pt idx="635">
                  <c:v>2.1115162951923987E-2</c:v>
                </c:pt>
                <c:pt idx="636">
                  <c:v>2.6009172914199026E-2</c:v>
                </c:pt>
                <c:pt idx="637">
                  <c:v>2.5949745504533085E-2</c:v>
                </c:pt>
                <c:pt idx="638">
                  <c:v>2.4606590710478E-2</c:v>
                </c:pt>
                <c:pt idx="639">
                  <c:v>2.34945268920548E-2</c:v>
                </c:pt>
                <c:pt idx="640">
                  <c:v>2.2438948482725419E-2</c:v>
                </c:pt>
                <c:pt idx="641">
                  <c:v>2.2997669005606985E-2</c:v>
                </c:pt>
                <c:pt idx="642">
                  <c:v>2.3818724131083199E-2</c:v>
                </c:pt>
                <c:pt idx="643">
                  <c:v>2.259214851003406E-2</c:v>
                </c:pt>
                <c:pt idx="644">
                  <c:v>2.3758894610111186E-2</c:v>
                </c:pt>
                <c:pt idx="645">
                  <c:v>2.3098827831681438E-2</c:v>
                </c:pt>
                <c:pt idx="646">
                  <c:v>2.4143322247006719E-2</c:v>
                </c:pt>
                <c:pt idx="647">
                  <c:v>2.4108665497935271E-2</c:v>
                </c:pt>
                <c:pt idx="648">
                  <c:v>2.4871992996006485E-2</c:v>
                </c:pt>
                <c:pt idx="649">
                  <c:v>2.283374991435896E-2</c:v>
                </c:pt>
                <c:pt idx="650">
                  <c:v>2.207316398199231E-2</c:v>
                </c:pt>
                <c:pt idx="651">
                  <c:v>2.3855755209088045E-2</c:v>
                </c:pt>
                <c:pt idx="652">
                  <c:v>2.5120983297238868E-2</c:v>
                </c:pt>
                <c:pt idx="653">
                  <c:v>2.6394390375293248E-2</c:v>
                </c:pt>
                <c:pt idx="654">
                  <c:v>2.7231385831044858E-2</c:v>
                </c:pt>
                <c:pt idx="655">
                  <c:v>2.7562547160774789E-2</c:v>
                </c:pt>
                <c:pt idx="656">
                  <c:v>2.7991389100748134E-2</c:v>
                </c:pt>
                <c:pt idx="657">
                  <c:v>2.8767743326197779E-2</c:v>
                </c:pt>
                <c:pt idx="658">
                  <c:v>2.8761838223157067E-2</c:v>
                </c:pt>
                <c:pt idx="659">
                  <c:v>2.9761966883946819E-2</c:v>
                </c:pt>
                <c:pt idx="660">
                  <c:v>3.0487609486293678E-2</c:v>
                </c:pt>
                <c:pt idx="661">
                  <c:v>3.1172316788829486E-2</c:v>
                </c:pt>
                <c:pt idx="662">
                  <c:v>3.2059219909194393E-2</c:v>
                </c:pt>
                <c:pt idx="663">
                  <c:v>3.2911056813424558E-2</c:v>
                </c:pt>
                <c:pt idx="664">
                  <c:v>3.5150343195539016E-2</c:v>
                </c:pt>
                <c:pt idx="665">
                  <c:v>3.6325075798600594E-2</c:v>
                </c:pt>
                <c:pt idx="666">
                  <c:v>3.6174606582192327E-2</c:v>
                </c:pt>
                <c:pt idx="667">
                  <c:v>3.6210137326451938E-2</c:v>
                </c:pt>
                <c:pt idx="668">
                  <c:v>3.5777440796998627E-2</c:v>
                </c:pt>
                <c:pt idx="669">
                  <c:v>3.4958895966575393E-2</c:v>
                </c:pt>
                <c:pt idx="670">
                  <c:v>3.5414643079830901E-2</c:v>
                </c:pt>
                <c:pt idx="671">
                  <c:v>3.5013065480878354E-2</c:v>
                </c:pt>
                <c:pt idx="672">
                  <c:v>3.5648326615462661E-2</c:v>
                </c:pt>
                <c:pt idx="673">
                  <c:v>3.5495893229257086E-2</c:v>
                </c:pt>
                <c:pt idx="674">
                  <c:v>3.4379747850013402E-2</c:v>
                </c:pt>
                <c:pt idx="675">
                  <c:v>3.3924607676514777E-2</c:v>
                </c:pt>
                <c:pt idx="676">
                  <c:v>3.3977206181249581E-2</c:v>
                </c:pt>
                <c:pt idx="677">
                  <c:v>3.4721551959409874E-2</c:v>
                </c:pt>
                <c:pt idx="678">
                  <c:v>3.5038377504690583E-2</c:v>
                </c:pt>
                <c:pt idx="679">
                  <c:v>3.5582043433399324E-2</c:v>
                </c:pt>
                <c:pt idx="680">
                  <c:v>3.6439221183336375E-2</c:v>
                </c:pt>
                <c:pt idx="681">
                  <c:v>3.6901761424329813E-2</c:v>
                </c:pt>
                <c:pt idx="682">
                  <c:v>3.6455907868074726E-2</c:v>
                </c:pt>
                <c:pt idx="683">
                  <c:v>3.5666583630196431E-2</c:v>
                </c:pt>
                <c:pt idx="684">
                  <c:v>3.5437197612066935E-2</c:v>
                </c:pt>
                <c:pt idx="685">
                  <c:v>3.5549251821925754E-2</c:v>
                </c:pt>
                <c:pt idx="686">
                  <c:v>3.5376916571773213E-2</c:v>
                </c:pt>
                <c:pt idx="687">
                  <c:v>3.5565533597327656E-2</c:v>
                </c:pt>
                <c:pt idx="688">
                  <c:v>3.6288946669751451E-2</c:v>
                </c:pt>
                <c:pt idx="689">
                  <c:v>3.6796397256698248E-2</c:v>
                </c:pt>
                <c:pt idx="690">
                  <c:v>3.7346402821866284E-2</c:v>
                </c:pt>
                <c:pt idx="691">
                  <c:v>3.8308230190757478E-2</c:v>
                </c:pt>
                <c:pt idx="692">
                  <c:v>3.8889534345513219E-2</c:v>
                </c:pt>
                <c:pt idx="693">
                  <c:v>3.9355781656053544E-2</c:v>
                </c:pt>
                <c:pt idx="694">
                  <c:v>3.9495292280861405E-2</c:v>
                </c:pt>
                <c:pt idx="695">
                  <c:v>3.9960173268495117E-2</c:v>
                </c:pt>
                <c:pt idx="696">
                  <c:v>4.0484642534602849E-2</c:v>
                </c:pt>
                <c:pt idx="697">
                  <c:v>4.1007735480922236E-2</c:v>
                </c:pt>
                <c:pt idx="698">
                  <c:v>4.125824122157077E-2</c:v>
                </c:pt>
                <c:pt idx="699">
                  <c:v>4.125824122157077E-2</c:v>
                </c:pt>
                <c:pt idx="700">
                  <c:v>4.125824122157077E-2</c:v>
                </c:pt>
                <c:pt idx="701">
                  <c:v>4.125824122157077E-2</c:v>
                </c:pt>
                <c:pt idx="702">
                  <c:v>4.125824122157077E-2</c:v>
                </c:pt>
                <c:pt idx="703">
                  <c:v>4.125824122157077E-2</c:v>
                </c:pt>
                <c:pt idx="704">
                  <c:v>4.125824122157077E-2</c:v>
                </c:pt>
                <c:pt idx="705">
                  <c:v>4.125824122157077E-2</c:v>
                </c:pt>
                <c:pt idx="706">
                  <c:v>4.125824122157077E-2</c:v>
                </c:pt>
                <c:pt idx="707">
                  <c:v>4.125824122157077E-2</c:v>
                </c:pt>
                <c:pt idx="708">
                  <c:v>4.125824122157077E-2</c:v>
                </c:pt>
              </c:numCache>
            </c:numRef>
          </c:val>
          <c:extLst>
            <c:ext xmlns:c16="http://schemas.microsoft.com/office/drawing/2014/chart" uri="{C3380CC4-5D6E-409C-BE32-E72D297353CC}">
              <c16:uniqueId val="{00000006-64DE-4DBF-A5FC-11734A045AA8}"/>
            </c:ext>
          </c:extLst>
        </c:ser>
        <c:ser>
          <c:idx val="7"/>
          <c:order val="7"/>
          <c:tx>
            <c:strRef>
              <c:f>'III. GDP shares, 1310-2018'!$J$2</c:f>
              <c:strCache>
                <c:ptCount val="1"/>
                <c:pt idx="0">
                  <c:v>Japan</c:v>
                </c:pt>
              </c:strCache>
            </c:strRef>
          </c:tx>
          <c:spPr>
            <a:solidFill>
              <a:schemeClr val="accent2">
                <a:lumMod val="60000"/>
              </a:schemeClr>
            </a:solidFill>
            <a:ln>
              <a:noFill/>
            </a:ln>
            <a:effectLst/>
          </c:spPr>
          <c:cat>
            <c:numRef>
              <c:f>'III. GDP shares, 1310-2018'!$A$6:$A$714</c:f>
              <c:numCache>
                <c:formatCode>General</c:formatCode>
                <c:ptCount val="709"/>
                <c:pt idx="0">
                  <c:v>1310</c:v>
                </c:pt>
                <c:pt idx="1">
                  <c:v>1311</c:v>
                </c:pt>
                <c:pt idx="2">
                  <c:v>1312</c:v>
                </c:pt>
                <c:pt idx="3">
                  <c:v>1313</c:v>
                </c:pt>
                <c:pt idx="4">
                  <c:v>1314</c:v>
                </c:pt>
                <c:pt idx="5">
                  <c:v>1315</c:v>
                </c:pt>
                <c:pt idx="6">
                  <c:v>1316</c:v>
                </c:pt>
                <c:pt idx="7">
                  <c:v>1317</c:v>
                </c:pt>
                <c:pt idx="8">
                  <c:v>1318</c:v>
                </c:pt>
                <c:pt idx="9">
                  <c:v>1319</c:v>
                </c:pt>
                <c:pt idx="10">
                  <c:v>1320</c:v>
                </c:pt>
                <c:pt idx="11">
                  <c:v>1321</c:v>
                </c:pt>
                <c:pt idx="12">
                  <c:v>1322</c:v>
                </c:pt>
                <c:pt idx="13">
                  <c:v>1323</c:v>
                </c:pt>
                <c:pt idx="14">
                  <c:v>1324</c:v>
                </c:pt>
                <c:pt idx="15">
                  <c:v>1325</c:v>
                </c:pt>
                <c:pt idx="16">
                  <c:v>1326</c:v>
                </c:pt>
                <c:pt idx="17">
                  <c:v>1327</c:v>
                </c:pt>
                <c:pt idx="18">
                  <c:v>1328</c:v>
                </c:pt>
                <c:pt idx="19">
                  <c:v>1329</c:v>
                </c:pt>
                <c:pt idx="20">
                  <c:v>1330</c:v>
                </c:pt>
                <c:pt idx="21">
                  <c:v>1331</c:v>
                </c:pt>
                <c:pt idx="22">
                  <c:v>1332</c:v>
                </c:pt>
                <c:pt idx="23">
                  <c:v>1333</c:v>
                </c:pt>
                <c:pt idx="24">
                  <c:v>1334</c:v>
                </c:pt>
                <c:pt idx="25">
                  <c:v>1335</c:v>
                </c:pt>
                <c:pt idx="26">
                  <c:v>1336</c:v>
                </c:pt>
                <c:pt idx="27">
                  <c:v>1337</c:v>
                </c:pt>
                <c:pt idx="28">
                  <c:v>1338</c:v>
                </c:pt>
                <c:pt idx="29">
                  <c:v>1339</c:v>
                </c:pt>
                <c:pt idx="30">
                  <c:v>1340</c:v>
                </c:pt>
                <c:pt idx="31">
                  <c:v>1341</c:v>
                </c:pt>
                <c:pt idx="32">
                  <c:v>1342</c:v>
                </c:pt>
                <c:pt idx="33">
                  <c:v>1343</c:v>
                </c:pt>
                <c:pt idx="34">
                  <c:v>1344</c:v>
                </c:pt>
                <c:pt idx="35">
                  <c:v>1345</c:v>
                </c:pt>
                <c:pt idx="36">
                  <c:v>1346</c:v>
                </c:pt>
                <c:pt idx="37">
                  <c:v>1347</c:v>
                </c:pt>
                <c:pt idx="38">
                  <c:v>1348</c:v>
                </c:pt>
                <c:pt idx="39">
                  <c:v>1349</c:v>
                </c:pt>
                <c:pt idx="40">
                  <c:v>1350</c:v>
                </c:pt>
                <c:pt idx="41">
                  <c:v>1351</c:v>
                </c:pt>
                <c:pt idx="42">
                  <c:v>1352</c:v>
                </c:pt>
                <c:pt idx="43">
                  <c:v>1353</c:v>
                </c:pt>
                <c:pt idx="44">
                  <c:v>1354</c:v>
                </c:pt>
                <c:pt idx="45">
                  <c:v>1355</c:v>
                </c:pt>
                <c:pt idx="46">
                  <c:v>1356</c:v>
                </c:pt>
                <c:pt idx="47">
                  <c:v>1357</c:v>
                </c:pt>
                <c:pt idx="48">
                  <c:v>1358</c:v>
                </c:pt>
                <c:pt idx="49">
                  <c:v>1359</c:v>
                </c:pt>
                <c:pt idx="50">
                  <c:v>1360</c:v>
                </c:pt>
                <c:pt idx="51">
                  <c:v>1361</c:v>
                </c:pt>
                <c:pt idx="52">
                  <c:v>1362</c:v>
                </c:pt>
                <c:pt idx="53">
                  <c:v>1363</c:v>
                </c:pt>
                <c:pt idx="54">
                  <c:v>1364</c:v>
                </c:pt>
                <c:pt idx="55">
                  <c:v>1365</c:v>
                </c:pt>
                <c:pt idx="56">
                  <c:v>1366</c:v>
                </c:pt>
                <c:pt idx="57">
                  <c:v>1367</c:v>
                </c:pt>
                <c:pt idx="58">
                  <c:v>1368</c:v>
                </c:pt>
                <c:pt idx="59">
                  <c:v>1369</c:v>
                </c:pt>
                <c:pt idx="60">
                  <c:v>1370</c:v>
                </c:pt>
                <c:pt idx="61">
                  <c:v>1371</c:v>
                </c:pt>
                <c:pt idx="62">
                  <c:v>1372</c:v>
                </c:pt>
                <c:pt idx="63">
                  <c:v>1373</c:v>
                </c:pt>
                <c:pt idx="64">
                  <c:v>1374</c:v>
                </c:pt>
                <c:pt idx="65">
                  <c:v>1375</c:v>
                </c:pt>
                <c:pt idx="66">
                  <c:v>1376</c:v>
                </c:pt>
                <c:pt idx="67">
                  <c:v>1377</c:v>
                </c:pt>
                <c:pt idx="68">
                  <c:v>1378</c:v>
                </c:pt>
                <c:pt idx="69">
                  <c:v>1379</c:v>
                </c:pt>
                <c:pt idx="70">
                  <c:v>1380</c:v>
                </c:pt>
                <c:pt idx="71">
                  <c:v>1381</c:v>
                </c:pt>
                <c:pt idx="72">
                  <c:v>1382</c:v>
                </c:pt>
                <c:pt idx="73">
                  <c:v>1383</c:v>
                </c:pt>
                <c:pt idx="74">
                  <c:v>1384</c:v>
                </c:pt>
                <c:pt idx="75">
                  <c:v>1385</c:v>
                </c:pt>
                <c:pt idx="76">
                  <c:v>1386</c:v>
                </c:pt>
                <c:pt idx="77">
                  <c:v>1387</c:v>
                </c:pt>
                <c:pt idx="78">
                  <c:v>1388</c:v>
                </c:pt>
                <c:pt idx="79">
                  <c:v>1389</c:v>
                </c:pt>
                <c:pt idx="80">
                  <c:v>1390</c:v>
                </c:pt>
                <c:pt idx="81">
                  <c:v>1391</c:v>
                </c:pt>
                <c:pt idx="82">
                  <c:v>1392</c:v>
                </c:pt>
                <c:pt idx="83">
                  <c:v>1393</c:v>
                </c:pt>
                <c:pt idx="84">
                  <c:v>1394</c:v>
                </c:pt>
                <c:pt idx="85">
                  <c:v>1395</c:v>
                </c:pt>
                <c:pt idx="86">
                  <c:v>1396</c:v>
                </c:pt>
                <c:pt idx="87">
                  <c:v>1397</c:v>
                </c:pt>
                <c:pt idx="88">
                  <c:v>1398</c:v>
                </c:pt>
                <c:pt idx="89">
                  <c:v>1399</c:v>
                </c:pt>
                <c:pt idx="90">
                  <c:v>1400</c:v>
                </c:pt>
                <c:pt idx="91">
                  <c:v>1401</c:v>
                </c:pt>
                <c:pt idx="92">
                  <c:v>1402</c:v>
                </c:pt>
                <c:pt idx="93">
                  <c:v>1403</c:v>
                </c:pt>
                <c:pt idx="94">
                  <c:v>1404</c:v>
                </c:pt>
                <c:pt idx="95">
                  <c:v>1405</c:v>
                </c:pt>
                <c:pt idx="96">
                  <c:v>1406</c:v>
                </c:pt>
                <c:pt idx="97">
                  <c:v>1407</c:v>
                </c:pt>
                <c:pt idx="98">
                  <c:v>1408</c:v>
                </c:pt>
                <c:pt idx="99">
                  <c:v>1409</c:v>
                </c:pt>
                <c:pt idx="100">
                  <c:v>1410</c:v>
                </c:pt>
                <c:pt idx="101">
                  <c:v>1411</c:v>
                </c:pt>
                <c:pt idx="102">
                  <c:v>1412</c:v>
                </c:pt>
                <c:pt idx="103">
                  <c:v>1413</c:v>
                </c:pt>
                <c:pt idx="104">
                  <c:v>1414</c:v>
                </c:pt>
                <c:pt idx="105">
                  <c:v>1415</c:v>
                </c:pt>
                <c:pt idx="106">
                  <c:v>1416</c:v>
                </c:pt>
                <c:pt idx="107">
                  <c:v>1417</c:v>
                </c:pt>
                <c:pt idx="108">
                  <c:v>1418</c:v>
                </c:pt>
                <c:pt idx="109">
                  <c:v>1419</c:v>
                </c:pt>
                <c:pt idx="110">
                  <c:v>1420</c:v>
                </c:pt>
                <c:pt idx="111">
                  <c:v>1421</c:v>
                </c:pt>
                <c:pt idx="112">
                  <c:v>1422</c:v>
                </c:pt>
                <c:pt idx="113">
                  <c:v>1423</c:v>
                </c:pt>
                <c:pt idx="114">
                  <c:v>1424</c:v>
                </c:pt>
                <c:pt idx="115">
                  <c:v>1425</c:v>
                </c:pt>
                <c:pt idx="116">
                  <c:v>1426</c:v>
                </c:pt>
                <c:pt idx="117">
                  <c:v>1427</c:v>
                </c:pt>
                <c:pt idx="118">
                  <c:v>1428</c:v>
                </c:pt>
                <c:pt idx="119">
                  <c:v>1429</c:v>
                </c:pt>
                <c:pt idx="120">
                  <c:v>1430</c:v>
                </c:pt>
                <c:pt idx="121">
                  <c:v>1431</c:v>
                </c:pt>
                <c:pt idx="122">
                  <c:v>1432</c:v>
                </c:pt>
                <c:pt idx="123">
                  <c:v>1433</c:v>
                </c:pt>
                <c:pt idx="124">
                  <c:v>1434</c:v>
                </c:pt>
                <c:pt idx="125">
                  <c:v>1435</c:v>
                </c:pt>
                <c:pt idx="126">
                  <c:v>1436</c:v>
                </c:pt>
                <c:pt idx="127">
                  <c:v>1437</c:v>
                </c:pt>
                <c:pt idx="128">
                  <c:v>1438</c:v>
                </c:pt>
                <c:pt idx="129">
                  <c:v>1439</c:v>
                </c:pt>
                <c:pt idx="130">
                  <c:v>1440</c:v>
                </c:pt>
                <c:pt idx="131">
                  <c:v>1441</c:v>
                </c:pt>
                <c:pt idx="132">
                  <c:v>1442</c:v>
                </c:pt>
                <c:pt idx="133">
                  <c:v>1443</c:v>
                </c:pt>
                <c:pt idx="134">
                  <c:v>1444</c:v>
                </c:pt>
                <c:pt idx="135">
                  <c:v>1445</c:v>
                </c:pt>
                <c:pt idx="136">
                  <c:v>1446</c:v>
                </c:pt>
                <c:pt idx="137">
                  <c:v>1447</c:v>
                </c:pt>
                <c:pt idx="138">
                  <c:v>1448</c:v>
                </c:pt>
                <c:pt idx="139">
                  <c:v>1449</c:v>
                </c:pt>
                <c:pt idx="140">
                  <c:v>1450</c:v>
                </c:pt>
                <c:pt idx="141">
                  <c:v>1451</c:v>
                </c:pt>
                <c:pt idx="142">
                  <c:v>1452</c:v>
                </c:pt>
                <c:pt idx="143">
                  <c:v>1453</c:v>
                </c:pt>
                <c:pt idx="144">
                  <c:v>1454</c:v>
                </c:pt>
                <c:pt idx="145">
                  <c:v>1455</c:v>
                </c:pt>
                <c:pt idx="146">
                  <c:v>1456</c:v>
                </c:pt>
                <c:pt idx="147">
                  <c:v>1457</c:v>
                </c:pt>
                <c:pt idx="148">
                  <c:v>1458</c:v>
                </c:pt>
                <c:pt idx="149">
                  <c:v>1459</c:v>
                </c:pt>
                <c:pt idx="150">
                  <c:v>1460</c:v>
                </c:pt>
                <c:pt idx="151">
                  <c:v>1461</c:v>
                </c:pt>
                <c:pt idx="152">
                  <c:v>1462</c:v>
                </c:pt>
                <c:pt idx="153">
                  <c:v>1463</c:v>
                </c:pt>
                <c:pt idx="154">
                  <c:v>1464</c:v>
                </c:pt>
                <c:pt idx="155">
                  <c:v>1465</c:v>
                </c:pt>
                <c:pt idx="156">
                  <c:v>1466</c:v>
                </c:pt>
                <c:pt idx="157">
                  <c:v>1467</c:v>
                </c:pt>
                <c:pt idx="158">
                  <c:v>1468</c:v>
                </c:pt>
                <c:pt idx="159">
                  <c:v>1469</c:v>
                </c:pt>
                <c:pt idx="160">
                  <c:v>1470</c:v>
                </c:pt>
                <c:pt idx="161">
                  <c:v>1471</c:v>
                </c:pt>
                <c:pt idx="162">
                  <c:v>1472</c:v>
                </c:pt>
                <c:pt idx="163">
                  <c:v>1473</c:v>
                </c:pt>
                <c:pt idx="164">
                  <c:v>1474</c:v>
                </c:pt>
                <c:pt idx="165">
                  <c:v>1475</c:v>
                </c:pt>
                <c:pt idx="166">
                  <c:v>1476</c:v>
                </c:pt>
                <c:pt idx="167">
                  <c:v>1477</c:v>
                </c:pt>
                <c:pt idx="168">
                  <c:v>1478</c:v>
                </c:pt>
                <c:pt idx="169">
                  <c:v>1479</c:v>
                </c:pt>
                <c:pt idx="170">
                  <c:v>1480</c:v>
                </c:pt>
                <c:pt idx="171">
                  <c:v>1481</c:v>
                </c:pt>
                <c:pt idx="172">
                  <c:v>1482</c:v>
                </c:pt>
                <c:pt idx="173">
                  <c:v>1483</c:v>
                </c:pt>
                <c:pt idx="174">
                  <c:v>1484</c:v>
                </c:pt>
                <c:pt idx="175">
                  <c:v>1485</c:v>
                </c:pt>
                <c:pt idx="176">
                  <c:v>1486</c:v>
                </c:pt>
                <c:pt idx="177">
                  <c:v>1487</c:v>
                </c:pt>
                <c:pt idx="178">
                  <c:v>1488</c:v>
                </c:pt>
                <c:pt idx="179">
                  <c:v>1489</c:v>
                </c:pt>
                <c:pt idx="180">
                  <c:v>1490</c:v>
                </c:pt>
                <c:pt idx="181">
                  <c:v>1491</c:v>
                </c:pt>
                <c:pt idx="182">
                  <c:v>1492</c:v>
                </c:pt>
                <c:pt idx="183">
                  <c:v>1493</c:v>
                </c:pt>
                <c:pt idx="184">
                  <c:v>1494</c:v>
                </c:pt>
                <c:pt idx="185">
                  <c:v>1495</c:v>
                </c:pt>
                <c:pt idx="186">
                  <c:v>1496</c:v>
                </c:pt>
                <c:pt idx="187">
                  <c:v>1497</c:v>
                </c:pt>
                <c:pt idx="188">
                  <c:v>1498</c:v>
                </c:pt>
                <c:pt idx="189">
                  <c:v>1499</c:v>
                </c:pt>
                <c:pt idx="190">
                  <c:v>1500</c:v>
                </c:pt>
                <c:pt idx="191">
                  <c:v>1501</c:v>
                </c:pt>
                <c:pt idx="192">
                  <c:v>1502</c:v>
                </c:pt>
                <c:pt idx="193">
                  <c:v>1503</c:v>
                </c:pt>
                <c:pt idx="194">
                  <c:v>1504</c:v>
                </c:pt>
                <c:pt idx="195">
                  <c:v>1505</c:v>
                </c:pt>
                <c:pt idx="196">
                  <c:v>1506</c:v>
                </c:pt>
                <c:pt idx="197">
                  <c:v>1507</c:v>
                </c:pt>
                <c:pt idx="198">
                  <c:v>1508</c:v>
                </c:pt>
                <c:pt idx="199">
                  <c:v>1509</c:v>
                </c:pt>
                <c:pt idx="200">
                  <c:v>1510</c:v>
                </c:pt>
                <c:pt idx="201">
                  <c:v>1511</c:v>
                </c:pt>
                <c:pt idx="202">
                  <c:v>1512</c:v>
                </c:pt>
                <c:pt idx="203">
                  <c:v>1513</c:v>
                </c:pt>
                <c:pt idx="204">
                  <c:v>1514</c:v>
                </c:pt>
                <c:pt idx="205">
                  <c:v>1515</c:v>
                </c:pt>
                <c:pt idx="206">
                  <c:v>1516</c:v>
                </c:pt>
                <c:pt idx="207">
                  <c:v>1517</c:v>
                </c:pt>
                <c:pt idx="208">
                  <c:v>1518</c:v>
                </c:pt>
                <c:pt idx="209">
                  <c:v>1519</c:v>
                </c:pt>
                <c:pt idx="210">
                  <c:v>1520</c:v>
                </c:pt>
                <c:pt idx="211">
                  <c:v>1521</c:v>
                </c:pt>
                <c:pt idx="212">
                  <c:v>1522</c:v>
                </c:pt>
                <c:pt idx="213">
                  <c:v>1523</c:v>
                </c:pt>
                <c:pt idx="214">
                  <c:v>1524</c:v>
                </c:pt>
                <c:pt idx="215">
                  <c:v>1525</c:v>
                </c:pt>
                <c:pt idx="216">
                  <c:v>1526</c:v>
                </c:pt>
                <c:pt idx="217">
                  <c:v>1527</c:v>
                </c:pt>
                <c:pt idx="218">
                  <c:v>1528</c:v>
                </c:pt>
                <c:pt idx="219">
                  <c:v>1529</c:v>
                </c:pt>
                <c:pt idx="220">
                  <c:v>1530</c:v>
                </c:pt>
                <c:pt idx="221">
                  <c:v>1531</c:v>
                </c:pt>
                <c:pt idx="222">
                  <c:v>1532</c:v>
                </c:pt>
                <c:pt idx="223">
                  <c:v>1533</c:v>
                </c:pt>
                <c:pt idx="224">
                  <c:v>1534</c:v>
                </c:pt>
                <c:pt idx="225">
                  <c:v>1535</c:v>
                </c:pt>
                <c:pt idx="226">
                  <c:v>1536</c:v>
                </c:pt>
                <c:pt idx="227">
                  <c:v>1537</c:v>
                </c:pt>
                <c:pt idx="228">
                  <c:v>1538</c:v>
                </c:pt>
                <c:pt idx="229">
                  <c:v>1539</c:v>
                </c:pt>
                <c:pt idx="230">
                  <c:v>1540</c:v>
                </c:pt>
                <c:pt idx="231">
                  <c:v>1541</c:v>
                </c:pt>
                <c:pt idx="232">
                  <c:v>1542</c:v>
                </c:pt>
                <c:pt idx="233">
                  <c:v>1543</c:v>
                </c:pt>
                <c:pt idx="234">
                  <c:v>1544</c:v>
                </c:pt>
                <c:pt idx="235">
                  <c:v>1545</c:v>
                </c:pt>
                <c:pt idx="236">
                  <c:v>1546</c:v>
                </c:pt>
                <c:pt idx="237">
                  <c:v>1547</c:v>
                </c:pt>
                <c:pt idx="238">
                  <c:v>1548</c:v>
                </c:pt>
                <c:pt idx="239">
                  <c:v>1549</c:v>
                </c:pt>
                <c:pt idx="240">
                  <c:v>1550</c:v>
                </c:pt>
                <c:pt idx="241">
                  <c:v>1551</c:v>
                </c:pt>
                <c:pt idx="242">
                  <c:v>1552</c:v>
                </c:pt>
                <c:pt idx="243">
                  <c:v>1553</c:v>
                </c:pt>
                <c:pt idx="244">
                  <c:v>1554</c:v>
                </c:pt>
                <c:pt idx="245">
                  <c:v>1555</c:v>
                </c:pt>
                <c:pt idx="246">
                  <c:v>1556</c:v>
                </c:pt>
                <c:pt idx="247">
                  <c:v>1557</c:v>
                </c:pt>
                <c:pt idx="248">
                  <c:v>1558</c:v>
                </c:pt>
                <c:pt idx="249">
                  <c:v>1559</c:v>
                </c:pt>
                <c:pt idx="250">
                  <c:v>1560</c:v>
                </c:pt>
                <c:pt idx="251">
                  <c:v>1561</c:v>
                </c:pt>
                <c:pt idx="252">
                  <c:v>1562</c:v>
                </c:pt>
                <c:pt idx="253">
                  <c:v>1563</c:v>
                </c:pt>
                <c:pt idx="254">
                  <c:v>1564</c:v>
                </c:pt>
                <c:pt idx="255">
                  <c:v>1565</c:v>
                </c:pt>
                <c:pt idx="256">
                  <c:v>1566</c:v>
                </c:pt>
                <c:pt idx="257">
                  <c:v>1567</c:v>
                </c:pt>
                <c:pt idx="258">
                  <c:v>1568</c:v>
                </c:pt>
                <c:pt idx="259">
                  <c:v>1569</c:v>
                </c:pt>
                <c:pt idx="260">
                  <c:v>1570</c:v>
                </c:pt>
                <c:pt idx="261">
                  <c:v>1571</c:v>
                </c:pt>
                <c:pt idx="262">
                  <c:v>1572</c:v>
                </c:pt>
                <c:pt idx="263">
                  <c:v>1573</c:v>
                </c:pt>
                <c:pt idx="264">
                  <c:v>1574</c:v>
                </c:pt>
                <c:pt idx="265">
                  <c:v>1575</c:v>
                </c:pt>
                <c:pt idx="266">
                  <c:v>1576</c:v>
                </c:pt>
                <c:pt idx="267">
                  <c:v>1577</c:v>
                </c:pt>
                <c:pt idx="268">
                  <c:v>1578</c:v>
                </c:pt>
                <c:pt idx="269">
                  <c:v>1579</c:v>
                </c:pt>
                <c:pt idx="270">
                  <c:v>1580</c:v>
                </c:pt>
                <c:pt idx="271">
                  <c:v>1581</c:v>
                </c:pt>
                <c:pt idx="272">
                  <c:v>1582</c:v>
                </c:pt>
                <c:pt idx="273">
                  <c:v>1583</c:v>
                </c:pt>
                <c:pt idx="274">
                  <c:v>1584</c:v>
                </c:pt>
                <c:pt idx="275">
                  <c:v>1585</c:v>
                </c:pt>
                <c:pt idx="276">
                  <c:v>1586</c:v>
                </c:pt>
                <c:pt idx="277">
                  <c:v>1587</c:v>
                </c:pt>
                <c:pt idx="278">
                  <c:v>1588</c:v>
                </c:pt>
                <c:pt idx="279">
                  <c:v>1589</c:v>
                </c:pt>
                <c:pt idx="280">
                  <c:v>1590</c:v>
                </c:pt>
                <c:pt idx="281">
                  <c:v>1591</c:v>
                </c:pt>
                <c:pt idx="282">
                  <c:v>1592</c:v>
                </c:pt>
                <c:pt idx="283">
                  <c:v>1593</c:v>
                </c:pt>
                <c:pt idx="284">
                  <c:v>1594</c:v>
                </c:pt>
                <c:pt idx="285">
                  <c:v>1595</c:v>
                </c:pt>
                <c:pt idx="286">
                  <c:v>1596</c:v>
                </c:pt>
                <c:pt idx="287">
                  <c:v>1597</c:v>
                </c:pt>
                <c:pt idx="288">
                  <c:v>1598</c:v>
                </c:pt>
                <c:pt idx="289">
                  <c:v>1599</c:v>
                </c:pt>
                <c:pt idx="290">
                  <c:v>1600</c:v>
                </c:pt>
                <c:pt idx="291">
                  <c:v>1601</c:v>
                </c:pt>
                <c:pt idx="292">
                  <c:v>1602</c:v>
                </c:pt>
                <c:pt idx="293">
                  <c:v>1603</c:v>
                </c:pt>
                <c:pt idx="294">
                  <c:v>1604</c:v>
                </c:pt>
                <c:pt idx="295">
                  <c:v>1605</c:v>
                </c:pt>
                <c:pt idx="296">
                  <c:v>1606</c:v>
                </c:pt>
                <c:pt idx="297">
                  <c:v>1607</c:v>
                </c:pt>
                <c:pt idx="298">
                  <c:v>1608</c:v>
                </c:pt>
                <c:pt idx="299">
                  <c:v>1609</c:v>
                </c:pt>
                <c:pt idx="300">
                  <c:v>1610</c:v>
                </c:pt>
                <c:pt idx="301">
                  <c:v>1611</c:v>
                </c:pt>
                <c:pt idx="302">
                  <c:v>1612</c:v>
                </c:pt>
                <c:pt idx="303">
                  <c:v>1613</c:v>
                </c:pt>
                <c:pt idx="304">
                  <c:v>1614</c:v>
                </c:pt>
                <c:pt idx="305">
                  <c:v>1615</c:v>
                </c:pt>
                <c:pt idx="306">
                  <c:v>1616</c:v>
                </c:pt>
                <c:pt idx="307">
                  <c:v>1617</c:v>
                </c:pt>
                <c:pt idx="308">
                  <c:v>1618</c:v>
                </c:pt>
                <c:pt idx="309">
                  <c:v>1619</c:v>
                </c:pt>
                <c:pt idx="310">
                  <c:v>1620</c:v>
                </c:pt>
                <c:pt idx="311">
                  <c:v>1621</c:v>
                </c:pt>
                <c:pt idx="312">
                  <c:v>1622</c:v>
                </c:pt>
                <c:pt idx="313">
                  <c:v>1623</c:v>
                </c:pt>
                <c:pt idx="314">
                  <c:v>1624</c:v>
                </c:pt>
                <c:pt idx="315">
                  <c:v>1625</c:v>
                </c:pt>
                <c:pt idx="316">
                  <c:v>1626</c:v>
                </c:pt>
                <c:pt idx="317">
                  <c:v>1627</c:v>
                </c:pt>
                <c:pt idx="318">
                  <c:v>1628</c:v>
                </c:pt>
                <c:pt idx="319">
                  <c:v>1629</c:v>
                </c:pt>
                <c:pt idx="320">
                  <c:v>1630</c:v>
                </c:pt>
                <c:pt idx="321">
                  <c:v>1631</c:v>
                </c:pt>
                <c:pt idx="322">
                  <c:v>1632</c:v>
                </c:pt>
                <c:pt idx="323">
                  <c:v>1633</c:v>
                </c:pt>
                <c:pt idx="324">
                  <c:v>1634</c:v>
                </c:pt>
                <c:pt idx="325">
                  <c:v>1635</c:v>
                </c:pt>
                <c:pt idx="326">
                  <c:v>1636</c:v>
                </c:pt>
                <c:pt idx="327">
                  <c:v>1637</c:v>
                </c:pt>
                <c:pt idx="328">
                  <c:v>1638</c:v>
                </c:pt>
                <c:pt idx="329">
                  <c:v>1639</c:v>
                </c:pt>
                <c:pt idx="330">
                  <c:v>1640</c:v>
                </c:pt>
                <c:pt idx="331">
                  <c:v>1641</c:v>
                </c:pt>
                <c:pt idx="332">
                  <c:v>1642</c:v>
                </c:pt>
                <c:pt idx="333">
                  <c:v>1643</c:v>
                </c:pt>
                <c:pt idx="334">
                  <c:v>1644</c:v>
                </c:pt>
                <c:pt idx="335">
                  <c:v>1645</c:v>
                </c:pt>
                <c:pt idx="336">
                  <c:v>1646</c:v>
                </c:pt>
                <c:pt idx="337">
                  <c:v>1647</c:v>
                </c:pt>
                <c:pt idx="338">
                  <c:v>1648</c:v>
                </c:pt>
                <c:pt idx="339">
                  <c:v>1649</c:v>
                </c:pt>
                <c:pt idx="340">
                  <c:v>1650</c:v>
                </c:pt>
                <c:pt idx="341">
                  <c:v>1651</c:v>
                </c:pt>
                <c:pt idx="342">
                  <c:v>1652</c:v>
                </c:pt>
                <c:pt idx="343">
                  <c:v>1653</c:v>
                </c:pt>
                <c:pt idx="344">
                  <c:v>1654</c:v>
                </c:pt>
                <c:pt idx="345">
                  <c:v>1655</c:v>
                </c:pt>
                <c:pt idx="346">
                  <c:v>1656</c:v>
                </c:pt>
                <c:pt idx="347">
                  <c:v>1657</c:v>
                </c:pt>
                <c:pt idx="348">
                  <c:v>1658</c:v>
                </c:pt>
                <c:pt idx="349">
                  <c:v>1659</c:v>
                </c:pt>
                <c:pt idx="350">
                  <c:v>1660</c:v>
                </c:pt>
                <c:pt idx="351">
                  <c:v>1661</c:v>
                </c:pt>
                <c:pt idx="352">
                  <c:v>1662</c:v>
                </c:pt>
                <c:pt idx="353">
                  <c:v>1663</c:v>
                </c:pt>
                <c:pt idx="354">
                  <c:v>1664</c:v>
                </c:pt>
                <c:pt idx="355">
                  <c:v>1665</c:v>
                </c:pt>
                <c:pt idx="356">
                  <c:v>1666</c:v>
                </c:pt>
                <c:pt idx="357">
                  <c:v>1667</c:v>
                </c:pt>
                <c:pt idx="358">
                  <c:v>1668</c:v>
                </c:pt>
                <c:pt idx="359">
                  <c:v>1669</c:v>
                </c:pt>
                <c:pt idx="360">
                  <c:v>1670</c:v>
                </c:pt>
                <c:pt idx="361">
                  <c:v>1671</c:v>
                </c:pt>
                <c:pt idx="362">
                  <c:v>1672</c:v>
                </c:pt>
                <c:pt idx="363">
                  <c:v>1673</c:v>
                </c:pt>
                <c:pt idx="364">
                  <c:v>1674</c:v>
                </c:pt>
                <c:pt idx="365">
                  <c:v>1675</c:v>
                </c:pt>
                <c:pt idx="366">
                  <c:v>1676</c:v>
                </c:pt>
                <c:pt idx="367">
                  <c:v>1677</c:v>
                </c:pt>
                <c:pt idx="368">
                  <c:v>1678</c:v>
                </c:pt>
                <c:pt idx="369">
                  <c:v>1679</c:v>
                </c:pt>
                <c:pt idx="370">
                  <c:v>1680</c:v>
                </c:pt>
                <c:pt idx="371">
                  <c:v>1681</c:v>
                </c:pt>
                <c:pt idx="372">
                  <c:v>1682</c:v>
                </c:pt>
                <c:pt idx="373">
                  <c:v>1683</c:v>
                </c:pt>
                <c:pt idx="374">
                  <c:v>1684</c:v>
                </c:pt>
                <c:pt idx="375">
                  <c:v>1685</c:v>
                </c:pt>
                <c:pt idx="376">
                  <c:v>1686</c:v>
                </c:pt>
                <c:pt idx="377">
                  <c:v>1687</c:v>
                </c:pt>
                <c:pt idx="378">
                  <c:v>1688</c:v>
                </c:pt>
                <c:pt idx="379">
                  <c:v>1689</c:v>
                </c:pt>
                <c:pt idx="380">
                  <c:v>1690</c:v>
                </c:pt>
                <c:pt idx="381">
                  <c:v>1691</c:v>
                </c:pt>
                <c:pt idx="382">
                  <c:v>1692</c:v>
                </c:pt>
                <c:pt idx="383">
                  <c:v>1693</c:v>
                </c:pt>
                <c:pt idx="384">
                  <c:v>1694</c:v>
                </c:pt>
                <c:pt idx="385">
                  <c:v>1695</c:v>
                </c:pt>
                <c:pt idx="386">
                  <c:v>1696</c:v>
                </c:pt>
                <c:pt idx="387">
                  <c:v>1697</c:v>
                </c:pt>
                <c:pt idx="388">
                  <c:v>1698</c:v>
                </c:pt>
                <c:pt idx="389">
                  <c:v>1699</c:v>
                </c:pt>
                <c:pt idx="390">
                  <c:v>1700</c:v>
                </c:pt>
                <c:pt idx="391">
                  <c:v>1701</c:v>
                </c:pt>
                <c:pt idx="392">
                  <c:v>1702</c:v>
                </c:pt>
                <c:pt idx="393">
                  <c:v>1703</c:v>
                </c:pt>
                <c:pt idx="394">
                  <c:v>1704</c:v>
                </c:pt>
                <c:pt idx="395">
                  <c:v>1705</c:v>
                </c:pt>
                <c:pt idx="396">
                  <c:v>1706</c:v>
                </c:pt>
                <c:pt idx="397">
                  <c:v>1707</c:v>
                </c:pt>
                <c:pt idx="398">
                  <c:v>1708</c:v>
                </c:pt>
                <c:pt idx="399">
                  <c:v>1709</c:v>
                </c:pt>
                <c:pt idx="400">
                  <c:v>1710</c:v>
                </c:pt>
                <c:pt idx="401">
                  <c:v>1711</c:v>
                </c:pt>
                <c:pt idx="402">
                  <c:v>1712</c:v>
                </c:pt>
                <c:pt idx="403">
                  <c:v>1713</c:v>
                </c:pt>
                <c:pt idx="404">
                  <c:v>1714</c:v>
                </c:pt>
                <c:pt idx="405">
                  <c:v>1715</c:v>
                </c:pt>
                <c:pt idx="406">
                  <c:v>1716</c:v>
                </c:pt>
                <c:pt idx="407">
                  <c:v>1717</c:v>
                </c:pt>
                <c:pt idx="408">
                  <c:v>1718</c:v>
                </c:pt>
                <c:pt idx="409">
                  <c:v>1719</c:v>
                </c:pt>
                <c:pt idx="410">
                  <c:v>1720</c:v>
                </c:pt>
                <c:pt idx="411">
                  <c:v>1721</c:v>
                </c:pt>
                <c:pt idx="412">
                  <c:v>1722</c:v>
                </c:pt>
                <c:pt idx="413">
                  <c:v>1723</c:v>
                </c:pt>
                <c:pt idx="414">
                  <c:v>1724</c:v>
                </c:pt>
                <c:pt idx="415">
                  <c:v>1725</c:v>
                </c:pt>
                <c:pt idx="416">
                  <c:v>1726</c:v>
                </c:pt>
                <c:pt idx="417">
                  <c:v>1727</c:v>
                </c:pt>
                <c:pt idx="418">
                  <c:v>1728</c:v>
                </c:pt>
                <c:pt idx="419">
                  <c:v>1729</c:v>
                </c:pt>
                <c:pt idx="420">
                  <c:v>1730</c:v>
                </c:pt>
                <c:pt idx="421">
                  <c:v>1731</c:v>
                </c:pt>
                <c:pt idx="422">
                  <c:v>1732</c:v>
                </c:pt>
                <c:pt idx="423">
                  <c:v>1733</c:v>
                </c:pt>
                <c:pt idx="424">
                  <c:v>1734</c:v>
                </c:pt>
                <c:pt idx="425">
                  <c:v>1735</c:v>
                </c:pt>
                <c:pt idx="426">
                  <c:v>1736</c:v>
                </c:pt>
                <c:pt idx="427">
                  <c:v>1737</c:v>
                </c:pt>
                <c:pt idx="428">
                  <c:v>1738</c:v>
                </c:pt>
                <c:pt idx="429">
                  <c:v>1739</c:v>
                </c:pt>
                <c:pt idx="430">
                  <c:v>1740</c:v>
                </c:pt>
                <c:pt idx="431">
                  <c:v>1741</c:v>
                </c:pt>
                <c:pt idx="432">
                  <c:v>1742</c:v>
                </c:pt>
                <c:pt idx="433">
                  <c:v>1743</c:v>
                </c:pt>
                <c:pt idx="434">
                  <c:v>1744</c:v>
                </c:pt>
                <c:pt idx="435">
                  <c:v>1745</c:v>
                </c:pt>
                <c:pt idx="436">
                  <c:v>1746</c:v>
                </c:pt>
                <c:pt idx="437">
                  <c:v>1747</c:v>
                </c:pt>
                <c:pt idx="438">
                  <c:v>1748</c:v>
                </c:pt>
                <c:pt idx="439">
                  <c:v>1749</c:v>
                </c:pt>
                <c:pt idx="440">
                  <c:v>1750</c:v>
                </c:pt>
                <c:pt idx="441">
                  <c:v>1751</c:v>
                </c:pt>
                <c:pt idx="442">
                  <c:v>1752</c:v>
                </c:pt>
                <c:pt idx="443">
                  <c:v>1753</c:v>
                </c:pt>
                <c:pt idx="444">
                  <c:v>1754</c:v>
                </c:pt>
                <c:pt idx="445">
                  <c:v>1755</c:v>
                </c:pt>
                <c:pt idx="446">
                  <c:v>1756</c:v>
                </c:pt>
                <c:pt idx="447">
                  <c:v>1757</c:v>
                </c:pt>
                <c:pt idx="448">
                  <c:v>1758</c:v>
                </c:pt>
                <c:pt idx="449">
                  <c:v>1759</c:v>
                </c:pt>
                <c:pt idx="450">
                  <c:v>1760</c:v>
                </c:pt>
                <c:pt idx="451">
                  <c:v>1761</c:v>
                </c:pt>
                <c:pt idx="452">
                  <c:v>1762</c:v>
                </c:pt>
                <c:pt idx="453">
                  <c:v>1763</c:v>
                </c:pt>
                <c:pt idx="454">
                  <c:v>1764</c:v>
                </c:pt>
                <c:pt idx="455">
                  <c:v>1765</c:v>
                </c:pt>
                <c:pt idx="456">
                  <c:v>1766</c:v>
                </c:pt>
                <c:pt idx="457">
                  <c:v>1767</c:v>
                </c:pt>
                <c:pt idx="458">
                  <c:v>1768</c:v>
                </c:pt>
                <c:pt idx="459">
                  <c:v>1769</c:v>
                </c:pt>
                <c:pt idx="460">
                  <c:v>1770</c:v>
                </c:pt>
                <c:pt idx="461">
                  <c:v>1771</c:v>
                </c:pt>
                <c:pt idx="462">
                  <c:v>1772</c:v>
                </c:pt>
                <c:pt idx="463">
                  <c:v>1773</c:v>
                </c:pt>
                <c:pt idx="464">
                  <c:v>1774</c:v>
                </c:pt>
                <c:pt idx="465">
                  <c:v>1775</c:v>
                </c:pt>
                <c:pt idx="466">
                  <c:v>1776</c:v>
                </c:pt>
                <c:pt idx="467">
                  <c:v>1777</c:v>
                </c:pt>
                <c:pt idx="468">
                  <c:v>1778</c:v>
                </c:pt>
                <c:pt idx="469">
                  <c:v>1779</c:v>
                </c:pt>
                <c:pt idx="470">
                  <c:v>1780</c:v>
                </c:pt>
                <c:pt idx="471">
                  <c:v>1781</c:v>
                </c:pt>
                <c:pt idx="472">
                  <c:v>1782</c:v>
                </c:pt>
                <c:pt idx="473">
                  <c:v>1783</c:v>
                </c:pt>
                <c:pt idx="474">
                  <c:v>1784</c:v>
                </c:pt>
                <c:pt idx="475">
                  <c:v>1785</c:v>
                </c:pt>
                <c:pt idx="476">
                  <c:v>1786</c:v>
                </c:pt>
                <c:pt idx="477">
                  <c:v>1787</c:v>
                </c:pt>
                <c:pt idx="478">
                  <c:v>1788</c:v>
                </c:pt>
                <c:pt idx="479">
                  <c:v>1789</c:v>
                </c:pt>
                <c:pt idx="480">
                  <c:v>1790</c:v>
                </c:pt>
                <c:pt idx="481">
                  <c:v>1791</c:v>
                </c:pt>
                <c:pt idx="482">
                  <c:v>1792</c:v>
                </c:pt>
                <c:pt idx="483">
                  <c:v>1793</c:v>
                </c:pt>
                <c:pt idx="484">
                  <c:v>1794</c:v>
                </c:pt>
                <c:pt idx="485">
                  <c:v>1795</c:v>
                </c:pt>
                <c:pt idx="486">
                  <c:v>1796</c:v>
                </c:pt>
                <c:pt idx="487">
                  <c:v>1797</c:v>
                </c:pt>
                <c:pt idx="488">
                  <c:v>1798</c:v>
                </c:pt>
                <c:pt idx="489">
                  <c:v>1799</c:v>
                </c:pt>
                <c:pt idx="490">
                  <c:v>1800</c:v>
                </c:pt>
                <c:pt idx="491">
                  <c:v>1801</c:v>
                </c:pt>
                <c:pt idx="492">
                  <c:v>1802</c:v>
                </c:pt>
                <c:pt idx="493">
                  <c:v>1803</c:v>
                </c:pt>
                <c:pt idx="494">
                  <c:v>1804</c:v>
                </c:pt>
                <c:pt idx="495">
                  <c:v>1805</c:v>
                </c:pt>
                <c:pt idx="496">
                  <c:v>1806</c:v>
                </c:pt>
                <c:pt idx="497">
                  <c:v>1807</c:v>
                </c:pt>
                <c:pt idx="498">
                  <c:v>1808</c:v>
                </c:pt>
                <c:pt idx="499">
                  <c:v>1809</c:v>
                </c:pt>
                <c:pt idx="500">
                  <c:v>1810</c:v>
                </c:pt>
                <c:pt idx="501">
                  <c:v>1811</c:v>
                </c:pt>
                <c:pt idx="502">
                  <c:v>1812</c:v>
                </c:pt>
                <c:pt idx="503">
                  <c:v>1813</c:v>
                </c:pt>
                <c:pt idx="504">
                  <c:v>1814</c:v>
                </c:pt>
                <c:pt idx="505">
                  <c:v>1815</c:v>
                </c:pt>
                <c:pt idx="506">
                  <c:v>1816</c:v>
                </c:pt>
                <c:pt idx="507">
                  <c:v>1817</c:v>
                </c:pt>
                <c:pt idx="508">
                  <c:v>1818</c:v>
                </c:pt>
                <c:pt idx="509">
                  <c:v>1819</c:v>
                </c:pt>
                <c:pt idx="510">
                  <c:v>1820</c:v>
                </c:pt>
                <c:pt idx="511">
                  <c:v>1821</c:v>
                </c:pt>
                <c:pt idx="512">
                  <c:v>1822</c:v>
                </c:pt>
                <c:pt idx="513">
                  <c:v>1823</c:v>
                </c:pt>
                <c:pt idx="514">
                  <c:v>1824</c:v>
                </c:pt>
                <c:pt idx="515">
                  <c:v>1825</c:v>
                </c:pt>
                <c:pt idx="516">
                  <c:v>1826</c:v>
                </c:pt>
                <c:pt idx="517">
                  <c:v>1827</c:v>
                </c:pt>
                <c:pt idx="518">
                  <c:v>1828</c:v>
                </c:pt>
                <c:pt idx="519">
                  <c:v>1829</c:v>
                </c:pt>
                <c:pt idx="520">
                  <c:v>1830</c:v>
                </c:pt>
                <c:pt idx="521">
                  <c:v>1831</c:v>
                </c:pt>
                <c:pt idx="522">
                  <c:v>1832</c:v>
                </c:pt>
                <c:pt idx="523">
                  <c:v>1833</c:v>
                </c:pt>
                <c:pt idx="524">
                  <c:v>1834</c:v>
                </c:pt>
                <c:pt idx="525">
                  <c:v>1835</c:v>
                </c:pt>
                <c:pt idx="526">
                  <c:v>1836</c:v>
                </c:pt>
                <c:pt idx="527">
                  <c:v>1837</c:v>
                </c:pt>
                <c:pt idx="528">
                  <c:v>1838</c:v>
                </c:pt>
                <c:pt idx="529">
                  <c:v>1839</c:v>
                </c:pt>
                <c:pt idx="530">
                  <c:v>1840</c:v>
                </c:pt>
                <c:pt idx="531">
                  <c:v>1841</c:v>
                </c:pt>
                <c:pt idx="532">
                  <c:v>1842</c:v>
                </c:pt>
                <c:pt idx="533">
                  <c:v>1843</c:v>
                </c:pt>
                <c:pt idx="534">
                  <c:v>1844</c:v>
                </c:pt>
                <c:pt idx="535">
                  <c:v>1845</c:v>
                </c:pt>
                <c:pt idx="536">
                  <c:v>1846</c:v>
                </c:pt>
                <c:pt idx="537">
                  <c:v>1847</c:v>
                </c:pt>
                <c:pt idx="538">
                  <c:v>1848</c:v>
                </c:pt>
                <c:pt idx="539">
                  <c:v>1849</c:v>
                </c:pt>
                <c:pt idx="540">
                  <c:v>1850</c:v>
                </c:pt>
                <c:pt idx="541">
                  <c:v>1851</c:v>
                </c:pt>
                <c:pt idx="542">
                  <c:v>1852</c:v>
                </c:pt>
                <c:pt idx="543">
                  <c:v>1853</c:v>
                </c:pt>
                <c:pt idx="544">
                  <c:v>1854</c:v>
                </c:pt>
                <c:pt idx="545">
                  <c:v>1855</c:v>
                </c:pt>
                <c:pt idx="546">
                  <c:v>1856</c:v>
                </c:pt>
                <c:pt idx="547">
                  <c:v>1857</c:v>
                </c:pt>
                <c:pt idx="548">
                  <c:v>1858</c:v>
                </c:pt>
                <c:pt idx="549">
                  <c:v>1859</c:v>
                </c:pt>
                <c:pt idx="550">
                  <c:v>1860</c:v>
                </c:pt>
                <c:pt idx="551">
                  <c:v>1861</c:v>
                </c:pt>
                <c:pt idx="552">
                  <c:v>1862</c:v>
                </c:pt>
                <c:pt idx="553">
                  <c:v>1863</c:v>
                </c:pt>
                <c:pt idx="554">
                  <c:v>1864</c:v>
                </c:pt>
                <c:pt idx="555">
                  <c:v>1865</c:v>
                </c:pt>
                <c:pt idx="556">
                  <c:v>1866</c:v>
                </c:pt>
                <c:pt idx="557">
                  <c:v>1867</c:v>
                </c:pt>
                <c:pt idx="558">
                  <c:v>1868</c:v>
                </c:pt>
                <c:pt idx="559">
                  <c:v>1869</c:v>
                </c:pt>
                <c:pt idx="560">
                  <c:v>1870</c:v>
                </c:pt>
                <c:pt idx="561">
                  <c:v>1871</c:v>
                </c:pt>
                <c:pt idx="562">
                  <c:v>1872</c:v>
                </c:pt>
                <c:pt idx="563">
                  <c:v>1873</c:v>
                </c:pt>
                <c:pt idx="564">
                  <c:v>1874</c:v>
                </c:pt>
                <c:pt idx="565">
                  <c:v>1875</c:v>
                </c:pt>
                <c:pt idx="566">
                  <c:v>1876</c:v>
                </c:pt>
                <c:pt idx="567">
                  <c:v>1877</c:v>
                </c:pt>
                <c:pt idx="568">
                  <c:v>1878</c:v>
                </c:pt>
                <c:pt idx="569">
                  <c:v>1879</c:v>
                </c:pt>
                <c:pt idx="570">
                  <c:v>1880</c:v>
                </c:pt>
                <c:pt idx="571">
                  <c:v>1881</c:v>
                </c:pt>
                <c:pt idx="572">
                  <c:v>1882</c:v>
                </c:pt>
                <c:pt idx="573">
                  <c:v>1883</c:v>
                </c:pt>
                <c:pt idx="574">
                  <c:v>1884</c:v>
                </c:pt>
                <c:pt idx="575">
                  <c:v>1885</c:v>
                </c:pt>
                <c:pt idx="576">
                  <c:v>1886</c:v>
                </c:pt>
                <c:pt idx="577">
                  <c:v>1887</c:v>
                </c:pt>
                <c:pt idx="578">
                  <c:v>1888</c:v>
                </c:pt>
                <c:pt idx="579">
                  <c:v>1889</c:v>
                </c:pt>
                <c:pt idx="580">
                  <c:v>1890</c:v>
                </c:pt>
                <c:pt idx="581">
                  <c:v>1891</c:v>
                </c:pt>
                <c:pt idx="582">
                  <c:v>1892</c:v>
                </c:pt>
                <c:pt idx="583">
                  <c:v>1893</c:v>
                </c:pt>
                <c:pt idx="584">
                  <c:v>1894</c:v>
                </c:pt>
                <c:pt idx="585">
                  <c:v>1895</c:v>
                </c:pt>
                <c:pt idx="586">
                  <c:v>1896</c:v>
                </c:pt>
                <c:pt idx="587">
                  <c:v>1897</c:v>
                </c:pt>
                <c:pt idx="588">
                  <c:v>1898</c:v>
                </c:pt>
                <c:pt idx="589">
                  <c:v>1899</c:v>
                </c:pt>
                <c:pt idx="590">
                  <c:v>1900</c:v>
                </c:pt>
                <c:pt idx="591">
                  <c:v>1901</c:v>
                </c:pt>
                <c:pt idx="592">
                  <c:v>1902</c:v>
                </c:pt>
                <c:pt idx="593">
                  <c:v>1903</c:v>
                </c:pt>
                <c:pt idx="594">
                  <c:v>1904</c:v>
                </c:pt>
                <c:pt idx="595">
                  <c:v>1905</c:v>
                </c:pt>
                <c:pt idx="596">
                  <c:v>1906</c:v>
                </c:pt>
                <c:pt idx="597">
                  <c:v>1907</c:v>
                </c:pt>
                <c:pt idx="598">
                  <c:v>1908</c:v>
                </c:pt>
                <c:pt idx="599">
                  <c:v>1909</c:v>
                </c:pt>
                <c:pt idx="600">
                  <c:v>1910</c:v>
                </c:pt>
                <c:pt idx="601">
                  <c:v>1911</c:v>
                </c:pt>
                <c:pt idx="602">
                  <c:v>1912</c:v>
                </c:pt>
                <c:pt idx="603">
                  <c:v>1913</c:v>
                </c:pt>
                <c:pt idx="604">
                  <c:v>1914</c:v>
                </c:pt>
                <c:pt idx="605">
                  <c:v>1915</c:v>
                </c:pt>
                <c:pt idx="606">
                  <c:v>1916</c:v>
                </c:pt>
                <c:pt idx="607">
                  <c:v>1917</c:v>
                </c:pt>
                <c:pt idx="608">
                  <c:v>1918</c:v>
                </c:pt>
                <c:pt idx="609">
                  <c:v>1919</c:v>
                </c:pt>
                <c:pt idx="610">
                  <c:v>1920</c:v>
                </c:pt>
                <c:pt idx="611">
                  <c:v>1921</c:v>
                </c:pt>
                <c:pt idx="612">
                  <c:v>1922</c:v>
                </c:pt>
                <c:pt idx="613">
                  <c:v>1923</c:v>
                </c:pt>
                <c:pt idx="614">
                  <c:v>1924</c:v>
                </c:pt>
                <c:pt idx="615">
                  <c:v>1925</c:v>
                </c:pt>
                <c:pt idx="616">
                  <c:v>1926</c:v>
                </c:pt>
                <c:pt idx="617">
                  <c:v>1927</c:v>
                </c:pt>
                <c:pt idx="618">
                  <c:v>1928</c:v>
                </c:pt>
                <c:pt idx="619">
                  <c:v>1929</c:v>
                </c:pt>
                <c:pt idx="620">
                  <c:v>1930</c:v>
                </c:pt>
                <c:pt idx="621">
                  <c:v>1931</c:v>
                </c:pt>
                <c:pt idx="622">
                  <c:v>1932</c:v>
                </c:pt>
                <c:pt idx="623">
                  <c:v>1933</c:v>
                </c:pt>
                <c:pt idx="624">
                  <c:v>1934</c:v>
                </c:pt>
                <c:pt idx="625">
                  <c:v>1935</c:v>
                </c:pt>
                <c:pt idx="626">
                  <c:v>1936</c:v>
                </c:pt>
                <c:pt idx="627">
                  <c:v>1937</c:v>
                </c:pt>
                <c:pt idx="628">
                  <c:v>1938</c:v>
                </c:pt>
                <c:pt idx="629">
                  <c:v>1939</c:v>
                </c:pt>
                <c:pt idx="630">
                  <c:v>1940</c:v>
                </c:pt>
                <c:pt idx="631">
                  <c:v>1941</c:v>
                </c:pt>
                <c:pt idx="632">
                  <c:v>1942</c:v>
                </c:pt>
                <c:pt idx="633">
                  <c:v>1943</c:v>
                </c:pt>
                <c:pt idx="634">
                  <c:v>1944</c:v>
                </c:pt>
                <c:pt idx="635">
                  <c:v>1945</c:v>
                </c:pt>
                <c:pt idx="636">
                  <c:v>1946</c:v>
                </c:pt>
                <c:pt idx="637">
                  <c:v>1947</c:v>
                </c:pt>
                <c:pt idx="638">
                  <c:v>1948</c:v>
                </c:pt>
                <c:pt idx="639">
                  <c:v>1949</c:v>
                </c:pt>
                <c:pt idx="640">
                  <c:v>1950</c:v>
                </c:pt>
                <c:pt idx="641">
                  <c:v>1951</c:v>
                </c:pt>
                <c:pt idx="642">
                  <c:v>1952</c:v>
                </c:pt>
                <c:pt idx="643">
                  <c:v>1953</c:v>
                </c:pt>
                <c:pt idx="644">
                  <c:v>1954</c:v>
                </c:pt>
                <c:pt idx="645">
                  <c:v>1955</c:v>
                </c:pt>
                <c:pt idx="646">
                  <c:v>1956</c:v>
                </c:pt>
                <c:pt idx="647">
                  <c:v>1957</c:v>
                </c:pt>
                <c:pt idx="648">
                  <c:v>1958</c:v>
                </c:pt>
                <c:pt idx="649">
                  <c:v>1959</c:v>
                </c:pt>
                <c:pt idx="650">
                  <c:v>1960</c:v>
                </c:pt>
                <c:pt idx="651">
                  <c:v>1961</c:v>
                </c:pt>
                <c:pt idx="652">
                  <c:v>1962</c:v>
                </c:pt>
                <c:pt idx="653">
                  <c:v>1963</c:v>
                </c:pt>
                <c:pt idx="654">
                  <c:v>1964</c:v>
                </c:pt>
                <c:pt idx="655">
                  <c:v>1965</c:v>
                </c:pt>
                <c:pt idx="656">
                  <c:v>1966</c:v>
                </c:pt>
                <c:pt idx="657">
                  <c:v>1967</c:v>
                </c:pt>
                <c:pt idx="658">
                  <c:v>1968</c:v>
                </c:pt>
                <c:pt idx="659">
                  <c:v>1969</c:v>
                </c:pt>
                <c:pt idx="660">
                  <c:v>1970</c:v>
                </c:pt>
                <c:pt idx="661">
                  <c:v>1971</c:v>
                </c:pt>
                <c:pt idx="662">
                  <c:v>1972</c:v>
                </c:pt>
                <c:pt idx="663">
                  <c:v>1973</c:v>
                </c:pt>
                <c:pt idx="664">
                  <c:v>1974</c:v>
                </c:pt>
                <c:pt idx="665">
                  <c:v>1975</c:v>
                </c:pt>
                <c:pt idx="666">
                  <c:v>1976</c:v>
                </c:pt>
                <c:pt idx="667">
                  <c:v>1977</c:v>
                </c:pt>
                <c:pt idx="668">
                  <c:v>1978</c:v>
                </c:pt>
                <c:pt idx="669">
                  <c:v>1979</c:v>
                </c:pt>
                <c:pt idx="670">
                  <c:v>1980</c:v>
                </c:pt>
                <c:pt idx="671">
                  <c:v>1981</c:v>
                </c:pt>
                <c:pt idx="672">
                  <c:v>1982</c:v>
                </c:pt>
                <c:pt idx="673">
                  <c:v>1983</c:v>
                </c:pt>
                <c:pt idx="674">
                  <c:v>1984</c:v>
                </c:pt>
                <c:pt idx="675">
                  <c:v>1985</c:v>
                </c:pt>
                <c:pt idx="676">
                  <c:v>1986</c:v>
                </c:pt>
                <c:pt idx="677">
                  <c:v>1987</c:v>
                </c:pt>
                <c:pt idx="678">
                  <c:v>1988</c:v>
                </c:pt>
                <c:pt idx="679">
                  <c:v>1989</c:v>
                </c:pt>
                <c:pt idx="680">
                  <c:v>1990</c:v>
                </c:pt>
                <c:pt idx="681">
                  <c:v>1991</c:v>
                </c:pt>
                <c:pt idx="682">
                  <c:v>1992</c:v>
                </c:pt>
                <c:pt idx="683">
                  <c:v>1993</c:v>
                </c:pt>
                <c:pt idx="684">
                  <c:v>1994</c:v>
                </c:pt>
                <c:pt idx="685">
                  <c:v>1995</c:v>
                </c:pt>
                <c:pt idx="686">
                  <c:v>1996</c:v>
                </c:pt>
                <c:pt idx="687">
                  <c:v>1997</c:v>
                </c:pt>
                <c:pt idx="688">
                  <c:v>1998</c:v>
                </c:pt>
                <c:pt idx="689">
                  <c:v>1999</c:v>
                </c:pt>
                <c:pt idx="690">
                  <c:v>2000</c:v>
                </c:pt>
                <c:pt idx="691">
                  <c:v>2001</c:v>
                </c:pt>
                <c:pt idx="692">
                  <c:v>2002</c:v>
                </c:pt>
                <c:pt idx="693">
                  <c:v>2003</c:v>
                </c:pt>
                <c:pt idx="694">
                  <c:v>2004</c:v>
                </c:pt>
                <c:pt idx="695">
                  <c:v>2005</c:v>
                </c:pt>
                <c:pt idx="696">
                  <c:v>2006</c:v>
                </c:pt>
                <c:pt idx="697">
                  <c:v>2007</c:v>
                </c:pt>
                <c:pt idx="698">
                  <c:v>2008</c:v>
                </c:pt>
                <c:pt idx="699">
                  <c:v>2009</c:v>
                </c:pt>
                <c:pt idx="700">
                  <c:v>2010</c:v>
                </c:pt>
                <c:pt idx="701">
                  <c:v>2011</c:v>
                </c:pt>
                <c:pt idx="702">
                  <c:v>2012</c:v>
                </c:pt>
                <c:pt idx="703">
                  <c:v>2013</c:v>
                </c:pt>
                <c:pt idx="704">
                  <c:v>2014</c:v>
                </c:pt>
                <c:pt idx="705">
                  <c:v>2015</c:v>
                </c:pt>
                <c:pt idx="706">
                  <c:v>2016</c:v>
                </c:pt>
                <c:pt idx="707">
                  <c:v>2017</c:v>
                </c:pt>
                <c:pt idx="708">
                  <c:v>2018</c:v>
                </c:pt>
              </c:numCache>
            </c:numRef>
          </c:cat>
          <c:val>
            <c:numRef>
              <c:f>'III. GDP shares, 1310-2018'!$J$6:$J$714</c:f>
              <c:numCache>
                <c:formatCode>General</c:formatCode>
                <c:ptCount val="709"/>
                <c:pt idx="560">
                  <c:v>5.7774710060678865E-2</c:v>
                </c:pt>
                <c:pt idx="561">
                  <c:v>5.7029653402615031E-2</c:v>
                </c:pt>
                <c:pt idx="562">
                  <c:v>5.5369398859476046E-2</c:v>
                </c:pt>
                <c:pt idx="563">
                  <c:v>5.4899956685871873E-2</c:v>
                </c:pt>
                <c:pt idx="564">
                  <c:v>5.3963933101547588E-2</c:v>
                </c:pt>
                <c:pt idx="565">
                  <c:v>5.6251177614575966E-2</c:v>
                </c:pt>
                <c:pt idx="566">
                  <c:v>5.5559226931001175E-2</c:v>
                </c:pt>
                <c:pt idx="567">
                  <c:v>5.5948522534939524E-2</c:v>
                </c:pt>
                <c:pt idx="568">
                  <c:v>5.487594229260534E-2</c:v>
                </c:pt>
                <c:pt idx="569">
                  <c:v>5.7219205415882324E-2</c:v>
                </c:pt>
                <c:pt idx="570">
                  <c:v>5.5850488231372161E-2</c:v>
                </c:pt>
                <c:pt idx="571">
                  <c:v>5.2963994545296982E-2</c:v>
                </c:pt>
                <c:pt idx="572">
                  <c:v>5.2109698477125176E-2</c:v>
                </c:pt>
                <c:pt idx="573">
                  <c:v>5.1154805441275736E-2</c:v>
                </c:pt>
                <c:pt idx="574">
                  <c:v>5.1088161667049763E-2</c:v>
                </c:pt>
                <c:pt idx="575">
                  <c:v>5.2708973832757272E-2</c:v>
                </c:pt>
                <c:pt idx="576">
                  <c:v>5.5223282213853329E-2</c:v>
                </c:pt>
                <c:pt idx="577">
                  <c:v>5.5818839673494304E-2</c:v>
                </c:pt>
                <c:pt idx="578">
                  <c:v>5.2496393068212154E-2</c:v>
                </c:pt>
                <c:pt idx="579">
                  <c:v>5.3074652008157301E-2</c:v>
                </c:pt>
                <c:pt idx="580">
                  <c:v>5.6883001426235973E-2</c:v>
                </c:pt>
                <c:pt idx="581">
                  <c:v>5.3459939808126106E-2</c:v>
                </c:pt>
                <c:pt idx="582">
                  <c:v>5.4947020849787934E-2</c:v>
                </c:pt>
                <c:pt idx="583">
                  <c:v>5.5342563543640408E-2</c:v>
                </c:pt>
                <c:pt idx="584">
                  <c:v>6.0747429769848607E-2</c:v>
                </c:pt>
                <c:pt idx="585">
                  <c:v>5.8666216849625669E-2</c:v>
                </c:pt>
                <c:pt idx="586">
                  <c:v>5.4959580095465109E-2</c:v>
                </c:pt>
                <c:pt idx="587">
                  <c:v>5.409027276764445E-2</c:v>
                </c:pt>
                <c:pt idx="588">
                  <c:v>6.1344349808195857E-2</c:v>
                </c:pt>
                <c:pt idx="589">
                  <c:v>5.41479386120748E-2</c:v>
                </c:pt>
                <c:pt idx="590">
                  <c:v>5.5379165534048612E-2</c:v>
                </c:pt>
                <c:pt idx="591">
                  <c:v>5.513593160104871E-2</c:v>
                </c:pt>
                <c:pt idx="592">
                  <c:v>5.1984710449108171E-2</c:v>
                </c:pt>
                <c:pt idx="593">
                  <c:v>5.3789224776560798E-2</c:v>
                </c:pt>
                <c:pt idx="594">
                  <c:v>5.3932190126654095E-2</c:v>
                </c:pt>
                <c:pt idx="595">
                  <c:v>5.0964339742158131E-2</c:v>
                </c:pt>
                <c:pt idx="596">
                  <c:v>5.401395126600541E-2</c:v>
                </c:pt>
                <c:pt idx="597">
                  <c:v>5.4039816498047615E-2</c:v>
                </c:pt>
                <c:pt idx="598">
                  <c:v>5.6239735635071147E-2</c:v>
                </c:pt>
                <c:pt idx="599">
                  <c:v>5.285477710353214E-2</c:v>
                </c:pt>
                <c:pt idx="600">
                  <c:v>5.3344467273519047E-2</c:v>
                </c:pt>
                <c:pt idx="601">
                  <c:v>5.3895548186924686E-2</c:v>
                </c:pt>
                <c:pt idx="602">
                  <c:v>5.3714425250241622E-2</c:v>
                </c:pt>
                <c:pt idx="603">
                  <c:v>5.2780335452315537E-2</c:v>
                </c:pt>
                <c:pt idx="604">
                  <c:v>5.4678958208768245E-2</c:v>
                </c:pt>
                <c:pt idx="605">
                  <c:v>5.8019784618159646E-2</c:v>
                </c:pt>
                <c:pt idx="606">
                  <c:v>6.1842587848937619E-2</c:v>
                </c:pt>
                <c:pt idx="607">
                  <c:v>6.5116679103020533E-2</c:v>
                </c:pt>
                <c:pt idx="608">
                  <c:v>6.4512053022850152E-2</c:v>
                </c:pt>
                <c:pt idx="609">
                  <c:v>8.3253579612578649E-2</c:v>
                </c:pt>
                <c:pt idx="610">
                  <c:v>7.8959542333555635E-2</c:v>
                </c:pt>
                <c:pt idx="611">
                  <c:v>8.9425450854025756E-2</c:v>
                </c:pt>
                <c:pt idx="612">
                  <c:v>8.401812637217447E-2</c:v>
                </c:pt>
                <c:pt idx="613">
                  <c:v>7.7708592188217934E-2</c:v>
                </c:pt>
                <c:pt idx="614">
                  <c:v>6.7096921199615342E-2</c:v>
                </c:pt>
                <c:pt idx="615">
                  <c:v>6.7073518483869027E-2</c:v>
                </c:pt>
                <c:pt idx="616">
                  <c:v>6.5526993954203763E-2</c:v>
                </c:pt>
                <c:pt idx="617">
                  <c:v>6.4588808558531788E-2</c:v>
                </c:pt>
                <c:pt idx="618">
                  <c:v>6.7788242715592251E-2</c:v>
                </c:pt>
                <c:pt idx="619">
                  <c:v>6.699570291158187E-2</c:v>
                </c:pt>
                <c:pt idx="620">
                  <c:v>6.5692187440178365E-2</c:v>
                </c:pt>
                <c:pt idx="621">
                  <c:v>7.0401039744476215E-2</c:v>
                </c:pt>
                <c:pt idx="622">
                  <c:v>8.1405748237977124E-2</c:v>
                </c:pt>
                <c:pt idx="623">
                  <c:v>8.7730473502143844E-2</c:v>
                </c:pt>
                <c:pt idx="624">
                  <c:v>8.3549845410810022E-2</c:v>
                </c:pt>
                <c:pt idx="625">
                  <c:v>8.1426334531364053E-2</c:v>
                </c:pt>
                <c:pt idx="626">
                  <c:v>8.0977316584872325E-2</c:v>
                </c:pt>
                <c:pt idx="627">
                  <c:v>8.1194683802771658E-2</c:v>
                </c:pt>
                <c:pt idx="628">
                  <c:v>8.6400963781795861E-2</c:v>
                </c:pt>
                <c:pt idx="629">
                  <c:v>9.2849574394008857E-2</c:v>
                </c:pt>
                <c:pt idx="630">
                  <c:v>9.2594370900957221E-2</c:v>
                </c:pt>
                <c:pt idx="631">
                  <c:v>8.6725551826929176E-2</c:v>
                </c:pt>
                <c:pt idx="632">
                  <c:v>7.9240226599357158E-2</c:v>
                </c:pt>
                <c:pt idx="633">
                  <c:v>7.3171327808123188E-2</c:v>
                </c:pt>
                <c:pt idx="634">
                  <c:v>6.8466529754022315E-2</c:v>
                </c:pt>
                <c:pt idx="635">
                  <c:v>3.8464750773420937E-2</c:v>
                </c:pt>
                <c:pt idx="636">
                  <c:v>4.9271357514759161E-2</c:v>
                </c:pt>
                <c:pt idx="637">
                  <c:v>5.2216598174431222E-2</c:v>
                </c:pt>
                <c:pt idx="638">
                  <c:v>5.6742580711410855E-2</c:v>
                </c:pt>
                <c:pt idx="639">
                  <c:v>5.8174821972394694E-2</c:v>
                </c:pt>
                <c:pt idx="640">
                  <c:v>5.8798088548900021E-2</c:v>
                </c:pt>
                <c:pt idx="641">
                  <c:v>6.1646203067241272E-2</c:v>
                </c:pt>
                <c:pt idx="642">
                  <c:v>6.5871274411306358E-2</c:v>
                </c:pt>
                <c:pt idx="643">
                  <c:v>6.730198744873743E-2</c:v>
                </c:pt>
                <c:pt idx="644">
                  <c:v>6.9501173917170977E-2</c:v>
                </c:pt>
                <c:pt idx="645">
                  <c:v>7.0568015026984593E-2</c:v>
                </c:pt>
                <c:pt idx="646">
                  <c:v>7.3339421950488135E-2</c:v>
                </c:pt>
                <c:pt idx="647">
                  <c:v>7.6152309924226946E-2</c:v>
                </c:pt>
                <c:pt idx="648">
                  <c:v>7.9696392198457672E-2</c:v>
                </c:pt>
                <c:pt idx="649">
                  <c:v>8.1715107868279888E-2</c:v>
                </c:pt>
                <c:pt idx="650">
                  <c:v>8.7967605669476895E-2</c:v>
                </c:pt>
                <c:pt idx="651">
                  <c:v>9.4411610683025365E-2</c:v>
                </c:pt>
                <c:pt idx="652">
                  <c:v>9.7130818985730699E-2</c:v>
                </c:pt>
                <c:pt idx="653">
                  <c:v>0.10044057069673852</c:v>
                </c:pt>
                <c:pt idx="654">
                  <c:v>0.10535639770729471</c:v>
                </c:pt>
                <c:pt idx="655">
                  <c:v>0.10584289416666652</c:v>
                </c:pt>
                <c:pt idx="656">
                  <c:v>0.11066877325029739</c:v>
                </c:pt>
                <c:pt idx="657">
                  <c:v>0.11839123126177847</c:v>
                </c:pt>
                <c:pt idx="658">
                  <c:v>0.12604066888960944</c:v>
                </c:pt>
                <c:pt idx="659">
                  <c:v>0.13458032395787475</c:v>
                </c:pt>
                <c:pt idx="660">
                  <c:v>0.14435606087039868</c:v>
                </c:pt>
                <c:pt idx="661">
                  <c:v>0.14616977693348554</c:v>
                </c:pt>
                <c:pt idx="662">
                  <c:v>0.15053789891007105</c:v>
                </c:pt>
                <c:pt idx="663">
                  <c:v>0.15326646209468636</c:v>
                </c:pt>
                <c:pt idx="664">
                  <c:v>0.15050391042235406</c:v>
                </c:pt>
                <c:pt idx="665">
                  <c:v>0.15489054712668998</c:v>
                </c:pt>
                <c:pt idx="666">
                  <c:v>0.15378829745996173</c:v>
                </c:pt>
                <c:pt idx="667">
                  <c:v>0.15454580840896706</c:v>
                </c:pt>
                <c:pt idx="668">
                  <c:v>0.1555638886405816</c:v>
                </c:pt>
                <c:pt idx="669">
                  <c:v>0.15809005268504275</c:v>
                </c:pt>
                <c:pt idx="670">
                  <c:v>0.16100996513220014</c:v>
                </c:pt>
                <c:pt idx="671">
                  <c:v>0.16338767523293712</c:v>
                </c:pt>
                <c:pt idx="672">
                  <c:v>0.16842089423239384</c:v>
                </c:pt>
                <c:pt idx="673">
                  <c:v>0.16736432041972607</c:v>
                </c:pt>
                <c:pt idx="674">
                  <c:v>0.16603469679397639</c:v>
                </c:pt>
                <c:pt idx="675">
                  <c:v>0.16764711315694533</c:v>
                </c:pt>
                <c:pt idx="676">
                  <c:v>0.16724580396894451</c:v>
                </c:pt>
                <c:pt idx="677">
                  <c:v>0.16843017587554715</c:v>
                </c:pt>
                <c:pt idx="678">
                  <c:v>0.1711401164726809</c:v>
                </c:pt>
                <c:pt idx="679">
                  <c:v>0.17305496513215779</c:v>
                </c:pt>
                <c:pt idx="680">
                  <c:v>0.17830326702876001</c:v>
                </c:pt>
                <c:pt idx="681">
                  <c:v>0.18198349553780585</c:v>
                </c:pt>
                <c:pt idx="682">
                  <c:v>0.17986090362480464</c:v>
                </c:pt>
                <c:pt idx="683">
                  <c:v>0.17824087609876405</c:v>
                </c:pt>
                <c:pt idx="684">
                  <c:v>0.17487257633784592</c:v>
                </c:pt>
                <c:pt idx="685">
                  <c:v>0.17414824740642607</c:v>
                </c:pt>
                <c:pt idx="686">
                  <c:v>0.17503753892671495</c:v>
                </c:pt>
                <c:pt idx="687">
                  <c:v>0.17242235612694617</c:v>
                </c:pt>
                <c:pt idx="688">
                  <c:v>0.16343296252430006</c:v>
                </c:pt>
                <c:pt idx="689">
                  <c:v>0.15822029088362147</c:v>
                </c:pt>
                <c:pt idx="690">
                  <c:v>0.15700735541083732</c:v>
                </c:pt>
                <c:pt idx="691">
                  <c:v>0.15566541926943456</c:v>
                </c:pt>
                <c:pt idx="692">
                  <c:v>0.15427458129995017</c:v>
                </c:pt>
                <c:pt idx="693">
                  <c:v>0.15409144937769398</c:v>
                </c:pt>
                <c:pt idx="694">
                  <c:v>0.15333622180327267</c:v>
                </c:pt>
                <c:pt idx="695">
                  <c:v>0.15259525719334677</c:v>
                </c:pt>
                <c:pt idx="696">
                  <c:v>0.15162496518128749</c:v>
                </c:pt>
                <c:pt idx="697">
                  <c:v>0.15165704523856763</c:v>
                </c:pt>
                <c:pt idx="698">
                  <c:v>0.1501637993443683</c:v>
                </c:pt>
                <c:pt idx="699">
                  <c:v>0.1501637993443683</c:v>
                </c:pt>
                <c:pt idx="700">
                  <c:v>0.1501637993443683</c:v>
                </c:pt>
                <c:pt idx="701">
                  <c:v>0.1501637993443683</c:v>
                </c:pt>
                <c:pt idx="702">
                  <c:v>0.1501637993443683</c:v>
                </c:pt>
                <c:pt idx="703">
                  <c:v>0.1501637993443683</c:v>
                </c:pt>
                <c:pt idx="704">
                  <c:v>0.1501637993443683</c:v>
                </c:pt>
                <c:pt idx="705">
                  <c:v>0.1501637993443683</c:v>
                </c:pt>
                <c:pt idx="706">
                  <c:v>0.1501637993443683</c:v>
                </c:pt>
                <c:pt idx="707">
                  <c:v>0.1501637993443683</c:v>
                </c:pt>
                <c:pt idx="708">
                  <c:v>0.1501637993443683</c:v>
                </c:pt>
              </c:numCache>
            </c:numRef>
          </c:val>
          <c:extLst>
            <c:ext xmlns:c16="http://schemas.microsoft.com/office/drawing/2014/chart" uri="{C3380CC4-5D6E-409C-BE32-E72D297353CC}">
              <c16:uniqueId val="{00000007-64DE-4DBF-A5FC-11734A045AA8}"/>
            </c:ext>
          </c:extLst>
        </c:ser>
        <c:dLbls>
          <c:showLegendKey val="0"/>
          <c:showVal val="0"/>
          <c:showCatName val="0"/>
          <c:showSerName val="0"/>
          <c:showPercent val="0"/>
          <c:showBubbleSize val="0"/>
        </c:dLbls>
        <c:axId val="382452264"/>
        <c:axId val="382452592"/>
      </c:areaChart>
      <c:lineChart>
        <c:grouping val="standard"/>
        <c:varyColors val="0"/>
        <c:ser>
          <c:idx val="8"/>
          <c:order val="8"/>
          <c:tx>
            <c:strRef>
              <c:f>'III. GDP shares, 1310-2018'!$O$2</c:f>
              <c:strCache>
                <c:ptCount val="1"/>
                <c:pt idx="0">
                  <c:v>% of advanced economy real GDP covered</c:v>
                </c:pt>
              </c:strCache>
            </c:strRef>
          </c:tx>
          <c:spPr>
            <a:ln w="28575" cap="rnd">
              <a:solidFill>
                <a:schemeClr val="accent3">
                  <a:lumMod val="60000"/>
                </a:schemeClr>
              </a:solidFill>
              <a:round/>
            </a:ln>
            <a:effectLst/>
          </c:spPr>
          <c:marker>
            <c:symbol val="none"/>
          </c:marker>
          <c:val>
            <c:numRef>
              <c:f>'III. GDP shares, 1310-2018'!$O$6:$O$714</c:f>
              <c:numCache>
                <c:formatCode>General</c:formatCode>
                <c:ptCount val="709"/>
                <c:pt idx="0">
                  <c:v>0.48413257030939194</c:v>
                </c:pt>
                <c:pt idx="1">
                  <c:v>0.48413257030939194</c:v>
                </c:pt>
                <c:pt idx="2">
                  <c:v>0.48413257030939194</c:v>
                </c:pt>
                <c:pt idx="3">
                  <c:v>0.48413257030939194</c:v>
                </c:pt>
                <c:pt idx="4">
                  <c:v>0.48337306322382378</c:v>
                </c:pt>
                <c:pt idx="5">
                  <c:v>0.48261664332495707</c:v>
                </c:pt>
                <c:pt idx="6">
                  <c:v>0.48186329182812626</c:v>
                </c:pt>
                <c:pt idx="7">
                  <c:v>0.4811129901007562</c:v>
                </c:pt>
                <c:pt idx="8">
                  <c:v>0.48036571966082681</c:v>
                </c:pt>
                <c:pt idx="9">
                  <c:v>0.4796214621753544</c:v>
                </c:pt>
                <c:pt idx="10">
                  <c:v>0.47888019945889376</c:v>
                </c:pt>
                <c:pt idx="11">
                  <c:v>0.47814191347205581</c:v>
                </c:pt>
                <c:pt idx="12">
                  <c:v>0.47740658632004496</c:v>
                </c:pt>
                <c:pt idx="13">
                  <c:v>0.4766742002512126</c:v>
                </c:pt>
                <c:pt idx="14">
                  <c:v>0.47594473765562961</c:v>
                </c:pt>
                <c:pt idx="15">
                  <c:v>0.47521818106367386</c:v>
                </c:pt>
                <c:pt idx="16">
                  <c:v>0.4744945131446362</c:v>
                </c:pt>
                <c:pt idx="17">
                  <c:v>0.47377371670534235</c:v>
                </c:pt>
                <c:pt idx="18">
                  <c:v>0.47305577468879118</c:v>
                </c:pt>
                <c:pt idx="19">
                  <c:v>0.47234067017280962</c:v>
                </c:pt>
                <c:pt idx="20">
                  <c:v>0.47162838636872223</c:v>
                </c:pt>
                <c:pt idx="21">
                  <c:v>0.47091890662003838</c:v>
                </c:pt>
                <c:pt idx="22">
                  <c:v>0.47021221440115307</c:v>
                </c:pt>
                <c:pt idx="23">
                  <c:v>0.46950829331606453</c:v>
                </c:pt>
                <c:pt idx="24">
                  <c:v>0.4688071270971052</c:v>
                </c:pt>
                <c:pt idx="25">
                  <c:v>0.46810869960368978</c:v>
                </c:pt>
                <c:pt idx="26">
                  <c:v>0.46741299482107568</c:v>
                </c:pt>
                <c:pt idx="27">
                  <c:v>0.46671999685913951</c:v>
                </c:pt>
                <c:pt idx="28">
                  <c:v>0.46602968995116723</c:v>
                </c:pt>
                <c:pt idx="29">
                  <c:v>0.46534205845265797</c:v>
                </c:pt>
                <c:pt idx="30">
                  <c:v>0.46465708684014295</c:v>
                </c:pt>
                <c:pt idx="31">
                  <c:v>0.46397475971001662</c:v>
                </c:pt>
                <c:pt idx="32">
                  <c:v>0.46329506177738239</c:v>
                </c:pt>
                <c:pt idx="33">
                  <c:v>0.46261797787491071</c:v>
                </c:pt>
                <c:pt idx="34">
                  <c:v>0.46194349295171194</c:v>
                </c:pt>
                <c:pt idx="35">
                  <c:v>0.46127159207222002</c:v>
                </c:pt>
                <c:pt idx="36">
                  <c:v>0.4606022604150905</c:v>
                </c:pt>
                <c:pt idx="37">
                  <c:v>0.45993548327211087</c:v>
                </c:pt>
                <c:pt idx="38">
                  <c:v>0.45927124604712277</c:v>
                </c:pt>
                <c:pt idx="39">
                  <c:v>0.4586095342549576</c:v>
                </c:pt>
                <c:pt idx="40">
                  <c:v>0.45795033352038256</c:v>
                </c:pt>
                <c:pt idx="41">
                  <c:v>0.45729362957706055</c:v>
                </c:pt>
                <c:pt idx="42">
                  <c:v>0.4566394082665205</c:v>
                </c:pt>
                <c:pt idx="43">
                  <c:v>0.45598765553714032</c:v>
                </c:pt>
                <c:pt idx="44">
                  <c:v>0.45533835744314011</c:v>
                </c:pt>
                <c:pt idx="45">
                  <c:v>0.45469150014358822</c:v>
                </c:pt>
                <c:pt idx="46">
                  <c:v>0.4540470699014173</c:v>
                </c:pt>
                <c:pt idx="47">
                  <c:v>0.45340505308245194</c:v>
                </c:pt>
                <c:pt idx="48">
                  <c:v>0.45276543615444748</c:v>
                </c:pt>
                <c:pt idx="49">
                  <c:v>0.45212820568613843</c:v>
                </c:pt>
                <c:pt idx="50">
                  <c:v>0.45149334834629939</c:v>
                </c:pt>
                <c:pt idx="51">
                  <c:v>0.45086085090281441</c:v>
                </c:pt>
                <c:pt idx="52">
                  <c:v>0.45023070022175843</c:v>
                </c:pt>
                <c:pt idx="53">
                  <c:v>0.44960288326648734</c:v>
                </c:pt>
                <c:pt idx="54">
                  <c:v>0.4489773870967399</c:v>
                </c:pt>
                <c:pt idx="55">
                  <c:v>0.44835419886774802</c:v>
                </c:pt>
                <c:pt idx="56">
                  <c:v>0.44773330582935766</c:v>
                </c:pt>
                <c:pt idx="57">
                  <c:v>0.44711469532515935</c:v>
                </c:pt>
                <c:pt idx="58">
                  <c:v>0.44649835479162803</c:v>
                </c:pt>
                <c:pt idx="59">
                  <c:v>0.44588427175727297</c:v>
                </c:pt>
                <c:pt idx="60">
                  <c:v>0.44527243384179593</c:v>
                </c:pt>
                <c:pt idx="61">
                  <c:v>0.44466282875525975</c:v>
                </c:pt>
                <c:pt idx="62">
                  <c:v>0.4440554442972649</c:v>
                </c:pt>
                <c:pt idx="63">
                  <c:v>0.44345026835613621</c:v>
                </c:pt>
                <c:pt idx="64">
                  <c:v>0.44284728890811703</c:v>
                </c:pt>
                <c:pt idx="65">
                  <c:v>0.47979963899768147</c:v>
                </c:pt>
                <c:pt idx="66">
                  <c:v>0.4791343165116661</c:v>
                </c:pt>
                <c:pt idx="67">
                  <c:v>0.47847139141861267</c:v>
                </c:pt>
                <c:pt idx="68">
                  <c:v>0.47781085078383922</c:v>
                </c:pt>
                <c:pt idx="69">
                  <c:v>0.47715268176554537</c:v>
                </c:pt>
                <c:pt idx="70">
                  <c:v>0.47649687161398063</c:v>
                </c:pt>
                <c:pt idx="71">
                  <c:v>0.47584340767062105</c:v>
                </c:pt>
                <c:pt idx="72">
                  <c:v>0.47519227736735392</c:v>
                </c:pt>
                <c:pt idx="73">
                  <c:v>0.47454346822567284</c:v>
                </c:pt>
                <c:pt idx="74">
                  <c:v>0.47389696785588065</c:v>
                </c:pt>
                <c:pt idx="75">
                  <c:v>0.47325276395630023</c:v>
                </c:pt>
                <c:pt idx="76">
                  <c:v>0.47261084431249445</c:v>
                </c:pt>
                <c:pt idx="77">
                  <c:v>0.70751196687694973</c:v>
                </c:pt>
                <c:pt idx="78">
                  <c:v>0.70645845785187911</c:v>
                </c:pt>
                <c:pt idx="79">
                  <c:v>0.70540866465686847</c:v>
                </c:pt>
                <c:pt idx="80">
                  <c:v>0.7043625676673787</c:v>
                </c:pt>
                <c:pt idx="81">
                  <c:v>0.70332014739681958</c:v>
                </c:pt>
                <c:pt idx="82">
                  <c:v>0.70228138449534006</c:v>
                </c:pt>
                <c:pt idx="83">
                  <c:v>0.70124625974863053</c:v>
                </c:pt>
                <c:pt idx="84">
                  <c:v>0.70021475407673783</c:v>
                </c:pt>
                <c:pt idx="85">
                  <c:v>0.69918684853289337</c:v>
                </c:pt>
                <c:pt idx="86">
                  <c:v>0.69816252430235315</c:v>
                </c:pt>
                <c:pt idx="87">
                  <c:v>0.69714176270124995</c:v>
                </c:pt>
                <c:pt idx="88">
                  <c:v>0.6961245451754563</c:v>
                </c:pt>
                <c:pt idx="89">
                  <c:v>0.6951108532994611</c:v>
                </c:pt>
                <c:pt idx="90">
                  <c:v>0.70899557224631327</c:v>
                </c:pt>
                <c:pt idx="91">
                  <c:v>0.70796315338306115</c:v>
                </c:pt>
                <c:pt idx="92">
                  <c:v>0.70693429434963462</c:v>
                </c:pt>
                <c:pt idx="93">
                  <c:v>0.70590897676602482</c:v>
                </c:pt>
                <c:pt idx="94">
                  <c:v>0.70488718237853776</c:v>
                </c:pt>
                <c:pt idx="95">
                  <c:v>0.70386889305871148</c:v>
                </c:pt>
                <c:pt idx="96">
                  <c:v>0.70285409080224248</c:v>
                </c:pt>
                <c:pt idx="97">
                  <c:v>0.70184275772792593</c:v>
                </c:pt>
                <c:pt idx="98">
                  <c:v>0.70083487607660522</c:v>
                </c:pt>
                <c:pt idx="99">
                  <c:v>0.6998304282101323</c:v>
                </c:pt>
                <c:pt idx="100">
                  <c:v>0.69882939661033849</c:v>
                </c:pt>
                <c:pt idx="101">
                  <c:v>0.69783176387801582</c:v>
                </c:pt>
                <c:pt idx="102">
                  <c:v>0.69683751273191019</c:v>
                </c:pt>
                <c:pt idx="103">
                  <c:v>0.6958466260077224</c:v>
                </c:pt>
                <c:pt idx="104">
                  <c:v>0.69485908665712082</c:v>
                </c:pt>
                <c:pt idx="105">
                  <c:v>0.69387487774676293</c:v>
                </c:pt>
                <c:pt idx="106">
                  <c:v>0.69289398245732914</c:v>
                </c:pt>
                <c:pt idx="107">
                  <c:v>0.69191638408256306</c:v>
                </c:pt>
                <c:pt idx="108">
                  <c:v>0.7928704837287871</c:v>
                </c:pt>
                <c:pt idx="109">
                  <c:v>0.7918630178176469</c:v>
                </c:pt>
                <c:pt idx="110">
                  <c:v>0.79085892114178924</c:v>
                </c:pt>
                <c:pt idx="111">
                  <c:v>0.78985817682799375</c:v>
                </c:pt>
                <c:pt idx="112">
                  <c:v>0.78886076811552042</c:v>
                </c:pt>
                <c:pt idx="113">
                  <c:v>0.78786667835517454</c:v>
                </c:pt>
                <c:pt idx="114">
                  <c:v>0.78687589100838085</c:v>
                </c:pt>
                <c:pt idx="115">
                  <c:v>0.78588838964626517</c:v>
                </c:pt>
                <c:pt idx="116">
                  <c:v>0.78490415794874713</c:v>
                </c:pt>
                <c:pt idx="117">
                  <c:v>0.78392317970364056</c:v>
                </c:pt>
                <c:pt idx="118">
                  <c:v>0.78294543880576495</c:v>
                </c:pt>
                <c:pt idx="119">
                  <c:v>0.78178775868883832</c:v>
                </c:pt>
                <c:pt idx="120">
                  <c:v>0.78063388649016541</c:v>
                </c:pt>
                <c:pt idx="121">
                  <c:v>0.77948380345270885</c:v>
                </c:pt>
                <c:pt idx="122">
                  <c:v>0.77833749094242011</c:v>
                </c:pt>
                <c:pt idx="123">
                  <c:v>0.77719493044723409</c:v>
                </c:pt>
                <c:pt idx="124">
                  <c:v>0.77605610357607102</c:v>
                </c:pt>
                <c:pt idx="125">
                  <c:v>0.77492099205785148</c:v>
                </c:pt>
                <c:pt idx="126">
                  <c:v>0.77378957774051804</c:v>
                </c:pt>
                <c:pt idx="127">
                  <c:v>0.77266184259006865</c:v>
                </c:pt>
                <c:pt idx="128">
                  <c:v>0.85333290732491052</c:v>
                </c:pt>
                <c:pt idx="129">
                  <c:v>0.85206007374079717</c:v>
                </c:pt>
                <c:pt idx="130">
                  <c:v>0.8507914243270257</c:v>
                </c:pt>
                <c:pt idx="131">
                  <c:v>0.84952693848559357</c:v>
                </c:pt>
                <c:pt idx="132">
                  <c:v>0.84826659575347796</c:v>
                </c:pt>
                <c:pt idx="133">
                  <c:v>0.84701037580153116</c:v>
                </c:pt>
                <c:pt idx="134">
                  <c:v>0.84575825843338781</c:v>
                </c:pt>
                <c:pt idx="135">
                  <c:v>0.84451022358438343</c:v>
                </c:pt>
                <c:pt idx="136">
                  <c:v>0.8432662513204815</c:v>
                </c:pt>
                <c:pt idx="137">
                  <c:v>0.84202632183721282</c:v>
                </c:pt>
                <c:pt idx="138">
                  <c:v>0.84079041545862365</c:v>
                </c:pt>
                <c:pt idx="139">
                  <c:v>0.8395585126362366</c:v>
                </c:pt>
                <c:pt idx="140">
                  <c:v>0.83833059394801823</c:v>
                </c:pt>
                <c:pt idx="141">
                  <c:v>0.83710664009735936</c:v>
                </c:pt>
                <c:pt idx="142">
                  <c:v>0.83588663191206347</c:v>
                </c:pt>
                <c:pt idx="143">
                  <c:v>0.83467055034334658</c:v>
                </c:pt>
                <c:pt idx="144">
                  <c:v>0.83345837646484555</c:v>
                </c:pt>
                <c:pt idx="145">
                  <c:v>0.83225009147163553</c:v>
                </c:pt>
                <c:pt idx="146">
                  <c:v>0.83104567667925777</c:v>
                </c:pt>
                <c:pt idx="147">
                  <c:v>0.82984511352275747</c:v>
                </c:pt>
                <c:pt idx="148">
                  <c:v>0.82864838355572901</c:v>
                </c:pt>
                <c:pt idx="149">
                  <c:v>0.8274554684493709</c:v>
                </c:pt>
                <c:pt idx="150">
                  <c:v>0.82626634999155091</c:v>
                </c:pt>
                <c:pt idx="151">
                  <c:v>0.82508101008587864</c:v>
                </c:pt>
                <c:pt idx="152">
                  <c:v>0.82389943075078809</c:v>
                </c:pt>
                <c:pt idx="153">
                  <c:v>0.82272159411862766</c:v>
                </c:pt>
                <c:pt idx="154">
                  <c:v>0.82154748243475961</c:v>
                </c:pt>
                <c:pt idx="155">
                  <c:v>0.82037707805666882</c:v>
                </c:pt>
                <c:pt idx="156">
                  <c:v>0.81921036345307829</c:v>
                </c:pt>
                <c:pt idx="157">
                  <c:v>0.81804732120307377</c:v>
                </c:pt>
                <c:pt idx="158">
                  <c:v>0.81688793399523674</c:v>
                </c:pt>
                <c:pt idx="159">
                  <c:v>0.81573218462678621</c:v>
                </c:pt>
                <c:pt idx="160">
                  <c:v>0.81458005600272709</c:v>
                </c:pt>
                <c:pt idx="161">
                  <c:v>0.81343153113500755</c:v>
                </c:pt>
                <c:pt idx="162">
                  <c:v>0.81228659314168361</c:v>
                </c:pt>
                <c:pt idx="163">
                  <c:v>0.81114522524609323</c:v>
                </c:pt>
                <c:pt idx="164">
                  <c:v>0.81000741077603566</c:v>
                </c:pt>
                <c:pt idx="165">
                  <c:v>0.80887313316295995</c:v>
                </c:pt>
                <c:pt idx="166">
                  <c:v>0.80774237594116094</c:v>
                </c:pt>
                <c:pt idx="167">
                  <c:v>0.80661512274698255</c:v>
                </c:pt>
                <c:pt idx="168">
                  <c:v>0.80549135731802823</c:v>
                </c:pt>
                <c:pt idx="169">
                  <c:v>0.80437106349237886</c:v>
                </c:pt>
                <c:pt idx="170">
                  <c:v>0.80325422520781797</c:v>
                </c:pt>
                <c:pt idx="171">
                  <c:v>0.80214082650106433</c:v>
                </c:pt>
                <c:pt idx="172">
                  <c:v>0.80103085150701148</c:v>
                </c:pt>
                <c:pt idx="173">
                  <c:v>0.79992428445797337</c:v>
                </c:pt>
                <c:pt idx="174">
                  <c:v>0.7988211096829384</c:v>
                </c:pt>
                <c:pt idx="175">
                  <c:v>0.7977213116068298</c:v>
                </c:pt>
                <c:pt idx="176">
                  <c:v>0.79662487474977262</c:v>
                </c:pt>
                <c:pt idx="177">
                  <c:v>0.79553178372636613</c:v>
                </c:pt>
                <c:pt idx="178">
                  <c:v>0.79444202324496604</c:v>
                </c:pt>
                <c:pt idx="179">
                  <c:v>0.79335557810697055</c:v>
                </c:pt>
                <c:pt idx="180">
                  <c:v>0.79227243320611396</c:v>
                </c:pt>
                <c:pt idx="181">
                  <c:v>0.79119257352776595</c:v>
                </c:pt>
                <c:pt idx="182">
                  <c:v>0.79011598414823836</c:v>
                </c:pt>
                <c:pt idx="183">
                  <c:v>0.78904265023409792</c:v>
                </c:pt>
                <c:pt idx="184">
                  <c:v>0.78797255704148472</c:v>
                </c:pt>
                <c:pt idx="185">
                  <c:v>0.78690568991543641</c:v>
                </c:pt>
                <c:pt idx="186">
                  <c:v>0.78584203428922028</c:v>
                </c:pt>
                <c:pt idx="187">
                  <c:v>0.78478157568366969</c:v>
                </c:pt>
                <c:pt idx="188">
                  <c:v>0.78372429970652757</c:v>
                </c:pt>
                <c:pt idx="189">
                  <c:v>0.78267019205179433</c:v>
                </c:pt>
                <c:pt idx="190">
                  <c:v>0.85582720466441398</c:v>
                </c:pt>
                <c:pt idx="191">
                  <c:v>0.85602111562218852</c:v>
                </c:pt>
                <c:pt idx="192">
                  <c:v>0.85621323189936194</c:v>
                </c:pt>
                <c:pt idx="193">
                  <c:v>0.85640357829630387</c:v>
                </c:pt>
                <c:pt idx="194">
                  <c:v>0.85659217915852948</c:v>
                </c:pt>
                <c:pt idx="195">
                  <c:v>0.85677905838708002</c:v>
                </c:pt>
                <c:pt idx="196">
                  <c:v>0.85696423944862044</c:v>
                </c:pt>
                <c:pt idx="197">
                  <c:v>0.85714774538526273</c:v>
                </c:pt>
                <c:pt idx="198">
                  <c:v>0.85732959882412374</c:v>
                </c:pt>
                <c:pt idx="199">
                  <c:v>0.8575098219866264</c:v>
                </c:pt>
                <c:pt idx="200">
                  <c:v>0.85768843669755013</c:v>
                </c:pt>
                <c:pt idx="201">
                  <c:v>0.85786546439384326</c:v>
                </c:pt>
                <c:pt idx="202">
                  <c:v>0.85804092613319849</c:v>
                </c:pt>
                <c:pt idx="203">
                  <c:v>0.8582148426024041</c:v>
                </c:pt>
                <c:pt idx="204">
                  <c:v>0.8583872341254728</c:v>
                </c:pt>
                <c:pt idx="205">
                  <c:v>0.85855812067156079</c:v>
                </c:pt>
                <c:pt idx="206">
                  <c:v>0.85872752186267842</c:v>
                </c:pt>
                <c:pt idx="207">
                  <c:v>0.85889545698120118</c:v>
                </c:pt>
                <c:pt idx="208">
                  <c:v>0.85906194497718558</c:v>
                </c:pt>
                <c:pt idx="209">
                  <c:v>0.85922700447549849</c:v>
                </c:pt>
                <c:pt idx="210">
                  <c:v>0.85939065378276247</c:v>
                </c:pt>
                <c:pt idx="211">
                  <c:v>0.85955291089412467</c:v>
                </c:pt>
                <c:pt idx="212">
                  <c:v>0.859713793499852</c:v>
                </c:pt>
                <c:pt idx="213">
                  <c:v>0.85987331899176178</c:v>
                </c:pt>
                <c:pt idx="214">
                  <c:v>0.86003150446948895</c:v>
                </c:pt>
                <c:pt idx="215">
                  <c:v>0.86018836674659571</c:v>
                </c:pt>
                <c:pt idx="216">
                  <c:v>0.86034392235652957</c:v>
                </c:pt>
                <c:pt idx="217">
                  <c:v>0.86049818755843233</c:v>
                </c:pt>
                <c:pt idx="218">
                  <c:v>0.86065117834280547</c:v>
                </c:pt>
                <c:pt idx="219">
                  <c:v>0.86080291043703527</c:v>
                </c:pt>
                <c:pt idx="220">
                  <c:v>0.86095339931078263</c:v>
                </c:pt>
                <c:pt idx="221">
                  <c:v>0.86110266018124082</c:v>
                </c:pt>
                <c:pt idx="222">
                  <c:v>0.86125070801826464</c:v>
                </c:pt>
                <c:pt idx="223">
                  <c:v>0.86139755754937564</c:v>
                </c:pt>
                <c:pt idx="224">
                  <c:v>0.86154322326464583</c:v>
                </c:pt>
                <c:pt idx="225">
                  <c:v>0.86168771942146405</c:v>
                </c:pt>
                <c:pt idx="226">
                  <c:v>0.86183106004918753</c:v>
                </c:pt>
                <c:pt idx="227">
                  <c:v>0.86197325895368326</c:v>
                </c:pt>
                <c:pt idx="228">
                  <c:v>0.86211432972176005</c:v>
                </c:pt>
                <c:pt idx="229">
                  <c:v>0.86225428572549623</c:v>
                </c:pt>
                <c:pt idx="230">
                  <c:v>0.86239314012646529</c:v>
                </c:pt>
                <c:pt idx="231">
                  <c:v>0.8625309058798617</c:v>
                </c:pt>
                <c:pt idx="232">
                  <c:v>0.86266759573853036</c:v>
                </c:pt>
                <c:pt idx="233">
                  <c:v>0.86280322225690165</c:v>
                </c:pt>
                <c:pt idx="234">
                  <c:v>0.8629377977948357</c:v>
                </c:pt>
                <c:pt idx="235">
                  <c:v>0.86307133452137652</c:v>
                </c:pt>
                <c:pt idx="236">
                  <c:v>0.86320384441842113</c:v>
                </c:pt>
                <c:pt idx="237">
                  <c:v>0.86333533928430251</c:v>
                </c:pt>
                <c:pt idx="238">
                  <c:v>0.86346583073729211</c:v>
                </c:pt>
                <c:pt idx="239">
                  <c:v>0.86359533021902124</c:v>
                </c:pt>
                <c:pt idx="240">
                  <c:v>0.86372384899782606</c:v>
                </c:pt>
                <c:pt idx="241">
                  <c:v>0.86385139817201573</c:v>
                </c:pt>
                <c:pt idx="242">
                  <c:v>0.86397798867306719</c:v>
                </c:pt>
                <c:pt idx="243">
                  <c:v>0.86410363126874778</c:v>
                </c:pt>
                <c:pt idx="244">
                  <c:v>0.86422833656616993</c:v>
                </c:pt>
                <c:pt idx="245">
                  <c:v>0.8643521150147746</c:v>
                </c:pt>
                <c:pt idx="246">
                  <c:v>0.86447497690925135</c:v>
                </c:pt>
                <c:pt idx="247">
                  <c:v>0.86459693239239122</c:v>
                </c:pt>
                <c:pt idx="248">
                  <c:v>0.86471799145787975</c:v>
                </c:pt>
                <c:pt idx="249">
                  <c:v>0.86483816395302471</c:v>
                </c:pt>
                <c:pt idx="250">
                  <c:v>0.86495745958142889</c:v>
                </c:pt>
                <c:pt idx="251">
                  <c:v>0.86507588790559931</c:v>
                </c:pt>
                <c:pt idx="252">
                  <c:v>0.86519345834950478</c:v>
                </c:pt>
                <c:pt idx="253">
                  <c:v>0.86531018020107375</c:v>
                </c:pt>
                <c:pt idx="254">
                  <c:v>0.86542606261464217</c:v>
                </c:pt>
                <c:pt idx="255">
                  <c:v>0.86554111461334515</c:v>
                </c:pt>
                <c:pt idx="256">
                  <c:v>0.86565534509145936</c:v>
                </c:pt>
                <c:pt idx="257">
                  <c:v>0.86576876281669668</c:v>
                </c:pt>
                <c:pt idx="258">
                  <c:v>0.86588137643244478</c:v>
                </c:pt>
                <c:pt idx="259">
                  <c:v>0.86599319445996581</c:v>
                </c:pt>
                <c:pt idx="260">
                  <c:v>0.8661042253005431</c:v>
                </c:pt>
                <c:pt idx="261">
                  <c:v>0.8662144772375876</c:v>
                </c:pt>
                <c:pt idx="262">
                  <c:v>0.86632395843869625</c:v>
                </c:pt>
                <c:pt idx="263">
                  <c:v>0.86643267695767034</c:v>
                </c:pt>
                <c:pt idx="264">
                  <c:v>0.86654064073648907</c:v>
                </c:pt>
                <c:pt idx="265">
                  <c:v>0.8666478576072445</c:v>
                </c:pt>
                <c:pt idx="266">
                  <c:v>0.86675433529403534</c:v>
                </c:pt>
                <c:pt idx="267">
                  <c:v>0.86686008141482229</c:v>
                </c:pt>
                <c:pt idx="268">
                  <c:v>0.86696510348324352</c:v>
                </c:pt>
                <c:pt idx="269">
                  <c:v>0.86706940891039608</c:v>
                </c:pt>
                <c:pt idx="270">
                  <c:v>0.8671730050065779</c:v>
                </c:pt>
                <c:pt idx="271">
                  <c:v>0.86727589898299673</c:v>
                </c:pt>
                <c:pt idx="272">
                  <c:v>0.86737809795344234</c:v>
                </c:pt>
                <c:pt idx="273">
                  <c:v>0.8674796089359269</c:v>
                </c:pt>
                <c:pt idx="274">
                  <c:v>0.86758043885429115</c:v>
                </c:pt>
                <c:pt idx="275">
                  <c:v>0.86768059453977864</c:v>
                </c:pt>
                <c:pt idx="276">
                  <c:v>0.86778008273257856</c:v>
                </c:pt>
                <c:pt idx="277">
                  <c:v>0.86787891008333806</c:v>
                </c:pt>
                <c:pt idx="278">
                  <c:v>0.8679770831546435</c:v>
                </c:pt>
                <c:pt idx="279">
                  <c:v>0.86807460842247419</c:v>
                </c:pt>
                <c:pt idx="280">
                  <c:v>0.86817149227762547</c:v>
                </c:pt>
                <c:pt idx="281">
                  <c:v>0.86826774102710547</c:v>
                </c:pt>
                <c:pt idx="282">
                  <c:v>0.86836336089550303</c:v>
                </c:pt>
                <c:pt idx="283">
                  <c:v>0.86845835802633042</c:v>
                </c:pt>
                <c:pt idx="284">
                  <c:v>0.86855273848333847</c:v>
                </c:pt>
                <c:pt idx="285">
                  <c:v>0.868646508251807</c:v>
                </c:pt>
                <c:pt idx="286">
                  <c:v>0.86873967323981027</c:v>
                </c:pt>
                <c:pt idx="287">
                  <c:v>0.86883223927945763</c:v>
                </c:pt>
                <c:pt idx="288">
                  <c:v>0.86892421212811033</c:v>
                </c:pt>
                <c:pt idx="289">
                  <c:v>0.86901559746957613</c:v>
                </c:pt>
                <c:pt idx="290">
                  <c:v>0.86910640091527669</c:v>
                </c:pt>
                <c:pt idx="291">
                  <c:v>0.86895588732695606</c:v>
                </c:pt>
                <c:pt idx="292">
                  <c:v>0.86880606533578375</c:v>
                </c:pt>
                <c:pt idx="293">
                  <c:v>0.8686569301859407</c:v>
                </c:pt>
                <c:pt idx="294">
                  <c:v>0.8685084771651137</c:v>
                </c:pt>
                <c:pt idx="295">
                  <c:v>0.86836070160399803</c:v>
                </c:pt>
                <c:pt idx="296">
                  <c:v>0.86821359887580785</c:v>
                </c:pt>
                <c:pt idx="297">
                  <c:v>0.86806716439579457</c:v>
                </c:pt>
                <c:pt idx="298">
                  <c:v>0.86792139362077003</c:v>
                </c:pt>
                <c:pt idx="299">
                  <c:v>0.86777628204863511</c:v>
                </c:pt>
                <c:pt idx="300">
                  <c:v>0.86763182521791837</c:v>
                </c:pt>
                <c:pt idx="301">
                  <c:v>0.86748801870731818</c:v>
                </c:pt>
                <c:pt idx="302">
                  <c:v>0.86734485813525075</c:v>
                </c:pt>
                <c:pt idx="303">
                  <c:v>0.86720233915940614</c:v>
                </c:pt>
                <c:pt idx="304">
                  <c:v>0.86706045747630867</c:v>
                </c:pt>
                <c:pt idx="305">
                  <c:v>0.86691920882088447</c:v>
                </c:pt>
                <c:pt idx="306">
                  <c:v>0.86677858896603288</c:v>
                </c:pt>
                <c:pt idx="307">
                  <c:v>0.86663859372220575</c:v>
                </c:pt>
                <c:pt idx="308">
                  <c:v>0.86649921893699111</c:v>
                </c:pt>
                <c:pt idx="309">
                  <c:v>0.86636046049470217</c:v>
                </c:pt>
                <c:pt idx="310">
                  <c:v>0.86622231431597341</c:v>
                </c:pt>
                <c:pt idx="311">
                  <c:v>0.86608477635735948</c:v>
                </c:pt>
                <c:pt idx="312">
                  <c:v>0.86594784261094082</c:v>
                </c:pt>
                <c:pt idx="313">
                  <c:v>0.86581150910393534</c:v>
                </c:pt>
                <c:pt idx="314">
                  <c:v>0.86567577189831402</c:v>
                </c:pt>
                <c:pt idx="315">
                  <c:v>0.8655406270904199</c:v>
                </c:pt>
                <c:pt idx="316">
                  <c:v>0.86540607081059628</c:v>
                </c:pt>
                <c:pt idx="317">
                  <c:v>0.86527209922281634</c:v>
                </c:pt>
                <c:pt idx="318">
                  <c:v>0.8651387085243184</c:v>
                </c:pt>
                <c:pt idx="319">
                  <c:v>0.86500589494524638</c:v>
                </c:pt>
                <c:pt idx="320">
                  <c:v>0.86487365474829481</c:v>
                </c:pt>
                <c:pt idx="321">
                  <c:v>0.86474198422835746</c:v>
                </c:pt>
                <c:pt idx="322">
                  <c:v>0.86461087971218276</c:v>
                </c:pt>
                <c:pt idx="323">
                  <c:v>0.864480337558031</c:v>
                </c:pt>
                <c:pt idx="324">
                  <c:v>0.86435035415533679</c:v>
                </c:pt>
                <c:pt idx="325">
                  <c:v>0.86422092592437794</c:v>
                </c:pt>
                <c:pt idx="326">
                  <c:v>0.86409204931594563</c:v>
                </c:pt>
                <c:pt idx="327">
                  <c:v>0.86396372081101935</c:v>
                </c:pt>
                <c:pt idx="328">
                  <c:v>0.86383593692044813</c:v>
                </c:pt>
                <c:pt idx="329">
                  <c:v>0.86370869418463336</c:v>
                </c:pt>
                <c:pt idx="330">
                  <c:v>0.86358198917321716</c:v>
                </c:pt>
                <c:pt idx="331">
                  <c:v>0.86345581848477271</c:v>
                </c:pt>
                <c:pt idx="332">
                  <c:v>0.86333017874650153</c:v>
                </c:pt>
                <c:pt idx="333">
                  <c:v>0.86320506661393248</c:v>
                </c:pt>
                <c:pt idx="334">
                  <c:v>0.86308047877062444</c:v>
                </c:pt>
                <c:pt idx="335">
                  <c:v>0.86295641192787376</c:v>
                </c:pt>
                <c:pt idx="336">
                  <c:v>0.86283286282442484</c:v>
                </c:pt>
                <c:pt idx="337">
                  <c:v>0.86270982822618403</c:v>
                </c:pt>
                <c:pt idx="338">
                  <c:v>0.86258730492593805</c:v>
                </c:pt>
                <c:pt idx="339">
                  <c:v>0.8624652897430749</c:v>
                </c:pt>
                <c:pt idx="340">
                  <c:v>0.86234377952330787</c:v>
                </c:pt>
                <c:pt idx="341">
                  <c:v>0.86222277113840562</c:v>
                </c:pt>
                <c:pt idx="342">
                  <c:v>0.86210226148592228</c:v>
                </c:pt>
                <c:pt idx="343">
                  <c:v>0.86198224748893248</c:v>
                </c:pt>
                <c:pt idx="344">
                  <c:v>0.86186272609576953</c:v>
                </c:pt>
                <c:pt idx="345">
                  <c:v>0.86174369427976749</c:v>
                </c:pt>
                <c:pt idx="346">
                  <c:v>0.86162514903900456</c:v>
                </c:pt>
                <c:pt idx="347">
                  <c:v>0.86150708739605142</c:v>
                </c:pt>
                <c:pt idx="348">
                  <c:v>0.8613895063977216</c:v>
                </c:pt>
                <c:pt idx="349">
                  <c:v>0.86127240311482545</c:v>
                </c:pt>
                <c:pt idx="350">
                  <c:v>0.86115577464192727</c:v>
                </c:pt>
                <c:pt idx="351">
                  <c:v>0.86103961809710428</c:v>
                </c:pt>
                <c:pt idx="352">
                  <c:v>0.86092393062170913</c:v>
                </c:pt>
                <c:pt idx="353">
                  <c:v>0.86080870938013654</c:v>
                </c:pt>
                <c:pt idx="354">
                  <c:v>0.86069395155959083</c:v>
                </c:pt>
                <c:pt idx="355">
                  <c:v>0.86057965436985684</c:v>
                </c:pt>
                <c:pt idx="356">
                  <c:v>0.86046581504307362</c:v>
                </c:pt>
                <c:pt idx="357">
                  <c:v>0.86035243083351221</c:v>
                </c:pt>
                <c:pt idx="358">
                  <c:v>0.86023949901735408</c:v>
                </c:pt>
                <c:pt idx="359">
                  <c:v>0.86012701689247217</c:v>
                </c:pt>
                <c:pt idx="360">
                  <c:v>0.86001498177821711</c:v>
                </c:pt>
                <c:pt idx="361">
                  <c:v>0.85990339101520341</c:v>
                </c:pt>
                <c:pt idx="362">
                  <c:v>0.8597922419650984</c:v>
                </c:pt>
                <c:pt idx="363">
                  <c:v>0.85968153201041531</c:v>
                </c:pt>
                <c:pt idx="364">
                  <c:v>0.85957125855430738</c:v>
                </c:pt>
                <c:pt idx="365">
                  <c:v>0.85946141902036455</c:v>
                </c:pt>
                <c:pt idx="366">
                  <c:v>0.85935201085241375</c:v>
                </c:pt>
                <c:pt idx="367">
                  <c:v>0.85924303151431991</c:v>
                </c:pt>
                <c:pt idx="368">
                  <c:v>0.85913447848978897</c:v>
                </c:pt>
                <c:pt idx="369">
                  <c:v>0.85902634928217647</c:v>
                </c:pt>
                <c:pt idx="370">
                  <c:v>0.85891864141429486</c:v>
                </c:pt>
                <c:pt idx="371">
                  <c:v>0.85881135242822371</c:v>
                </c:pt>
                <c:pt idx="372">
                  <c:v>0.85870447988512377</c:v>
                </c:pt>
                <c:pt idx="373">
                  <c:v>0.85859802136505237</c:v>
                </c:pt>
                <c:pt idx="374">
                  <c:v>0.85849197446677961</c:v>
                </c:pt>
                <c:pt idx="375">
                  <c:v>0.85838633680760867</c:v>
                </c:pt>
                <c:pt idx="376">
                  <c:v>0.8582811060231974</c:v>
                </c:pt>
                <c:pt idx="377">
                  <c:v>0.85817627976738131</c:v>
                </c:pt>
                <c:pt idx="378">
                  <c:v>0.85807185571199984</c:v>
                </c:pt>
                <c:pt idx="379">
                  <c:v>0.85796783154672385</c:v>
                </c:pt>
                <c:pt idx="380">
                  <c:v>0.85786420497888427</c:v>
                </c:pt>
                <c:pt idx="381">
                  <c:v>0.85776097373330551</c:v>
                </c:pt>
                <c:pt idx="382">
                  <c:v>0.85765813555213744</c:v>
                </c:pt>
                <c:pt idx="383">
                  <c:v>0.85755568819469197</c:v>
                </c:pt>
                <c:pt idx="384">
                  <c:v>0.85745362943727832</c:v>
                </c:pt>
                <c:pt idx="385">
                  <c:v>0.85735195707304457</c:v>
                </c:pt>
                <c:pt idx="386">
                  <c:v>0.85725066891181734</c:v>
                </c:pt>
                <c:pt idx="387">
                  <c:v>0.85714976277994392</c:v>
                </c:pt>
                <c:pt idx="388">
                  <c:v>0.85704923652013787</c:v>
                </c:pt>
                <c:pt idx="389">
                  <c:v>0.85694908799132552</c:v>
                </c:pt>
                <c:pt idx="390">
                  <c:v>0.85684931506849316</c:v>
                </c:pt>
                <c:pt idx="391">
                  <c:v>0.85644043067325426</c:v>
                </c:pt>
                <c:pt idx="392">
                  <c:v>0.85603896081801367</c:v>
                </c:pt>
                <c:pt idx="393">
                  <c:v>0.85564470563662776</c:v>
                </c:pt>
                <c:pt idx="394">
                  <c:v>0.85525747238242988</c:v>
                </c:pt>
                <c:pt idx="395">
                  <c:v>0.85487707511402489</c:v>
                </c:pt>
                <c:pt idx="396">
                  <c:v>0.85450333439757453</c:v>
                </c:pt>
                <c:pt idx="397">
                  <c:v>0.85413607702457905</c:v>
                </c:pt>
                <c:pt idx="398">
                  <c:v>0.85377513574421837</c:v>
                </c:pt>
                <c:pt idx="399">
                  <c:v>0.85342034900938568</c:v>
                </c:pt>
                <c:pt idx="400">
                  <c:v>0.85307156073560308</c:v>
                </c:pt>
                <c:pt idx="401">
                  <c:v>0.85272862007206074</c:v>
                </c:pt>
                <c:pt idx="402">
                  <c:v>0.85239138118407953</c:v>
                </c:pt>
                <c:pt idx="403">
                  <c:v>0.8520597030463315</c:v>
                </c:pt>
                <c:pt idx="404">
                  <c:v>0.85173344924620809</c:v>
                </c:pt>
                <c:pt idx="405">
                  <c:v>0.85141248779675516</c:v>
                </c:pt>
                <c:pt idx="406">
                  <c:v>0.85109669095863982</c:v>
                </c:pt>
                <c:pt idx="407">
                  <c:v>0.85078593507064249</c:v>
                </c:pt>
                <c:pt idx="408">
                  <c:v>0.85048010038820165</c:v>
                </c:pt>
                <c:pt idx="409">
                  <c:v>0.85017907092956868</c:v>
                </c:pt>
                <c:pt idx="410">
                  <c:v>0.84988273432915906</c:v>
                </c:pt>
                <c:pt idx="411">
                  <c:v>0.84959098169770786</c:v>
                </c:pt>
                <c:pt idx="412">
                  <c:v>0.84930370748886519</c:v>
                </c:pt>
                <c:pt idx="413">
                  <c:v>0.84902080937188829</c:v>
                </c:pt>
                <c:pt idx="414">
                  <c:v>0.84874218811010793</c:v>
                </c:pt>
                <c:pt idx="415">
                  <c:v>0.84846774744486508</c:v>
                </c:pt>
                <c:pt idx="416">
                  <c:v>0.84819739398463334</c:v>
                </c:pt>
                <c:pt idx="417">
                  <c:v>0.84793103709905804</c:v>
                </c:pt>
                <c:pt idx="418">
                  <c:v>0.84766858881766094</c:v>
                </c:pt>
                <c:pt idx="419">
                  <c:v>0.84740996373297173</c:v>
                </c:pt>
                <c:pt idx="420">
                  <c:v>0.84715507890786002</c:v>
                </c:pt>
                <c:pt idx="421">
                  <c:v>0.76393260447160272</c:v>
                </c:pt>
                <c:pt idx="422">
                  <c:v>0.76389731595497412</c:v>
                </c:pt>
                <c:pt idx="423">
                  <c:v>0.76386252694815882</c:v>
                </c:pt>
                <c:pt idx="424">
                  <c:v>0.7638282269198321</c:v>
                </c:pt>
                <c:pt idx="425">
                  <c:v>0.76379440563264989</c:v>
                </c:pt>
                <c:pt idx="426">
                  <c:v>0.76376105313306286</c:v>
                </c:pt>
                <c:pt idx="427">
                  <c:v>0.76372815974154862</c:v>
                </c:pt>
                <c:pt idx="428">
                  <c:v>0.76369571604324726</c:v>
                </c:pt>
                <c:pt idx="429">
                  <c:v>0.76366371287897672</c:v>
                </c:pt>
                <c:pt idx="430">
                  <c:v>0.7636321413366115</c:v>
                </c:pt>
                <c:pt idx="431">
                  <c:v>0.76360099274280935</c:v>
                </c:pt>
                <c:pt idx="432">
                  <c:v>0.76357025865506678</c:v>
                </c:pt>
                <c:pt idx="433">
                  <c:v>0.76353993085409011</c:v>
                </c:pt>
                <c:pt idx="434">
                  <c:v>0.76351000133646751</c:v>
                </c:pt>
                <c:pt idx="435">
                  <c:v>0.76348046230762745</c:v>
                </c:pt>
                <c:pt idx="436">
                  <c:v>0.76345130617507018</c:v>
                </c:pt>
                <c:pt idx="437">
                  <c:v>0.76342252554186296</c:v>
                </c:pt>
                <c:pt idx="438">
                  <c:v>0.76339411320038275</c:v>
                </c:pt>
                <c:pt idx="439">
                  <c:v>0.76336606212629843</c:v>
                </c:pt>
                <c:pt idx="440">
                  <c:v>0.76333836547278189</c:v>
                </c:pt>
                <c:pt idx="441">
                  <c:v>0.76331101656493505</c:v>
                </c:pt>
                <c:pt idx="442">
                  <c:v>0.76328400889442838</c:v>
                </c:pt>
                <c:pt idx="443">
                  <c:v>0.76325733611433644</c:v>
                </c:pt>
                <c:pt idx="444">
                  <c:v>0.76323099203416533</c:v>
                </c:pt>
                <c:pt idx="445">
                  <c:v>0.76320497061506309</c:v>
                </c:pt>
                <c:pt idx="446">
                  <c:v>0.76317926596520458</c:v>
                </c:pt>
                <c:pt idx="447">
                  <c:v>0.7631538723353436</c:v>
                </c:pt>
                <c:pt idx="448">
                  <c:v>0.76312878411452678</c:v>
                </c:pt>
                <c:pt idx="449">
                  <c:v>0.76310399582595922</c:v>
                </c:pt>
                <c:pt idx="450">
                  <c:v>0.76307950212301989</c:v>
                </c:pt>
                <c:pt idx="451">
                  <c:v>0.76305529778541559</c:v>
                </c:pt>
                <c:pt idx="452">
                  <c:v>0.76303137771547258</c:v>
                </c:pt>
                <c:pt idx="453">
                  <c:v>0.76300773693455803</c:v>
                </c:pt>
                <c:pt idx="454">
                  <c:v>0.76298437057962387</c:v>
                </c:pt>
                <c:pt idx="455">
                  <c:v>0.76296127389987267</c:v>
                </c:pt>
                <c:pt idx="456">
                  <c:v>0.76293844225353802</c:v>
                </c:pt>
                <c:pt idx="457">
                  <c:v>0.76291587110477288</c:v>
                </c:pt>
                <c:pt idx="458">
                  <c:v>0.76289355602064768</c:v>
                </c:pt>
                <c:pt idx="459">
                  <c:v>0.76287149266824628</c:v>
                </c:pt>
                <c:pt idx="460">
                  <c:v>0.76284967681186111</c:v>
                </c:pt>
                <c:pt idx="461">
                  <c:v>0.76282810431028347</c:v>
                </c:pt>
                <c:pt idx="462">
                  <c:v>0.76280677111418216</c:v>
                </c:pt>
                <c:pt idx="463">
                  <c:v>0.76278567326356916</c:v>
                </c:pt>
                <c:pt idx="464">
                  <c:v>0.76276480688534987</c:v>
                </c:pt>
                <c:pt idx="465">
                  <c:v>0.76274416819095203</c:v>
                </c:pt>
                <c:pt idx="466">
                  <c:v>0.76272375347403332</c:v>
                </c:pt>
                <c:pt idx="467">
                  <c:v>0.76270355910826138</c:v>
                </c:pt>
                <c:pt idx="468">
                  <c:v>0.76268358154516736</c:v>
                </c:pt>
                <c:pt idx="469">
                  <c:v>0.76266381731206701</c:v>
                </c:pt>
                <c:pt idx="470">
                  <c:v>0.76264426301004806</c:v>
                </c:pt>
                <c:pt idx="471">
                  <c:v>0.7626249153120217</c:v>
                </c:pt>
                <c:pt idx="472">
                  <c:v>0.76260577096083548</c:v>
                </c:pt>
                <c:pt idx="473">
                  <c:v>0.76258682676744494</c:v>
                </c:pt>
                <c:pt idx="474">
                  <c:v>0.76256807960914319</c:v>
                </c:pt>
                <c:pt idx="475">
                  <c:v>0.76254952642784513</c:v>
                </c:pt>
                <c:pt idx="476">
                  <c:v>0.85256000864411918</c:v>
                </c:pt>
                <c:pt idx="477">
                  <c:v>0.85308076559771218</c:v>
                </c:pt>
                <c:pt idx="478">
                  <c:v>0.85359621662545082</c:v>
                </c:pt>
                <c:pt idx="479">
                  <c:v>0.85410644240840783</c:v>
                </c:pt>
                <c:pt idx="480">
                  <c:v>0.85461152200014079</c:v>
                </c:pt>
                <c:pt idx="481">
                  <c:v>0.85511153286752395</c:v>
                </c:pt>
                <c:pt idx="482">
                  <c:v>0.85560655093035709</c:v>
                </c:pt>
                <c:pt idx="483">
                  <c:v>0.85609665059979445</c:v>
                </c:pt>
                <c:pt idx="484">
                  <c:v>0.85658190481563301</c:v>
                </c:pt>
                <c:pt idx="485">
                  <c:v>0.85706238508250121</c:v>
                </c:pt>
                <c:pt idx="486">
                  <c:v>0.85753816150498374</c:v>
                </c:pt>
                <c:pt idx="487">
                  <c:v>0.85800930282172072</c:v>
                </c:pt>
                <c:pt idx="488">
                  <c:v>0.85847587643851386</c:v>
                </c:pt>
                <c:pt idx="489">
                  <c:v>0.85893794846047666</c:v>
                </c:pt>
                <c:pt idx="490">
                  <c:v>0.93249784061342067</c:v>
                </c:pt>
                <c:pt idx="491">
                  <c:v>0.93285591127672285</c:v>
                </c:pt>
                <c:pt idx="492">
                  <c:v>0.9332105764879346</c:v>
                </c:pt>
                <c:pt idx="493">
                  <c:v>0.93356188459875833</c:v>
                </c:pt>
                <c:pt idx="494">
                  <c:v>0.93390988304985856</c:v>
                </c:pt>
                <c:pt idx="495">
                  <c:v>0.93425461839221546</c:v>
                </c:pt>
                <c:pt idx="496">
                  <c:v>0.93459613630788674</c:v>
                </c:pt>
                <c:pt idx="497">
                  <c:v>0.93493448163018689</c:v>
                </c:pt>
                <c:pt idx="498">
                  <c:v>0.93526969836330542</c:v>
                </c:pt>
                <c:pt idx="499">
                  <c:v>0.93560182970138805</c:v>
                </c:pt>
                <c:pt idx="500">
                  <c:v>0.93593091804708928</c:v>
                </c:pt>
                <c:pt idx="501">
                  <c:v>0.93625700502961906</c:v>
                </c:pt>
                <c:pt idx="502">
                  <c:v>0.93658013152229824</c:v>
                </c:pt>
                <c:pt idx="503">
                  <c:v>0.93690033765963698</c:v>
                </c:pt>
                <c:pt idx="504">
                  <c:v>0.93721766285395269</c:v>
                </c:pt>
                <c:pt idx="505">
                  <c:v>0.93753214581154276</c:v>
                </c:pt>
                <c:pt idx="506">
                  <c:v>0.93784382454842063</c:v>
                </c:pt>
                <c:pt idx="507">
                  <c:v>0.9381527364056389</c:v>
                </c:pt>
                <c:pt idx="508">
                  <c:v>0.93845891806420001</c:v>
                </c:pt>
                <c:pt idx="509">
                  <c:v>0.93876240555957735</c:v>
                </c:pt>
                <c:pt idx="510">
                  <c:v>0.93906323429585925</c:v>
                </c:pt>
                <c:pt idx="511">
                  <c:v>0.94462739525763573</c:v>
                </c:pt>
                <c:pt idx="512">
                  <c:v>0.92531112658073489</c:v>
                </c:pt>
                <c:pt idx="513">
                  <c:v>0.92234611891020069</c:v>
                </c:pt>
                <c:pt idx="514">
                  <c:v>0.91868426904692391</c:v>
                </c:pt>
                <c:pt idx="515">
                  <c:v>0.89964763140020598</c:v>
                </c:pt>
                <c:pt idx="516">
                  <c:v>0.89557926099909835</c:v>
                </c:pt>
                <c:pt idx="517">
                  <c:v>0.88334416266356119</c:v>
                </c:pt>
                <c:pt idx="518">
                  <c:v>0.87456314407611402</c:v>
                </c:pt>
                <c:pt idx="519">
                  <c:v>0.87163334272290005</c:v>
                </c:pt>
                <c:pt idx="520">
                  <c:v>0.85785279301850847</c:v>
                </c:pt>
                <c:pt idx="521">
                  <c:v>0.86262021557187818</c:v>
                </c:pt>
                <c:pt idx="522">
                  <c:v>0.87108770078108144</c:v>
                </c:pt>
                <c:pt idx="523">
                  <c:v>0.86272241555970008</c:v>
                </c:pt>
                <c:pt idx="524">
                  <c:v>0.86412192090821349</c:v>
                </c:pt>
                <c:pt idx="525">
                  <c:v>0.87459556307124797</c:v>
                </c:pt>
                <c:pt idx="526">
                  <c:v>0.87318303583964529</c:v>
                </c:pt>
                <c:pt idx="527">
                  <c:v>0.86759941933585305</c:v>
                </c:pt>
                <c:pt idx="528">
                  <c:v>0.88111116656777111</c:v>
                </c:pt>
                <c:pt idx="529">
                  <c:v>0.87806541219445022</c:v>
                </c:pt>
                <c:pt idx="530">
                  <c:v>0.87472077522739689</c:v>
                </c:pt>
                <c:pt idx="531">
                  <c:v>0.86900297090998369</c:v>
                </c:pt>
                <c:pt idx="532">
                  <c:v>0.85431226680073724</c:v>
                </c:pt>
                <c:pt idx="533">
                  <c:v>0.86111549999543668</c:v>
                </c:pt>
                <c:pt idx="534">
                  <c:v>0.87346617567593099</c:v>
                </c:pt>
                <c:pt idx="535">
                  <c:v>0.87208106561829779</c:v>
                </c:pt>
                <c:pt idx="536">
                  <c:v>0.87994038176451073</c:v>
                </c:pt>
                <c:pt idx="537">
                  <c:v>0.89553633186756665</c:v>
                </c:pt>
                <c:pt idx="538">
                  <c:v>0.87970409811890249</c:v>
                </c:pt>
                <c:pt idx="539">
                  <c:v>0.88392520071870129</c:v>
                </c:pt>
                <c:pt idx="540">
                  <c:v>0.87340866542564088</c:v>
                </c:pt>
                <c:pt idx="541">
                  <c:v>0.86765426779268184</c:v>
                </c:pt>
                <c:pt idx="542">
                  <c:v>0.87635094588173468</c:v>
                </c:pt>
                <c:pt idx="543">
                  <c:v>0.86266549183325103</c:v>
                </c:pt>
                <c:pt idx="544">
                  <c:v>0.87004793294438809</c:v>
                </c:pt>
                <c:pt idx="545">
                  <c:v>0.856689365594693</c:v>
                </c:pt>
                <c:pt idx="546">
                  <c:v>0.8781681178896521</c:v>
                </c:pt>
                <c:pt idx="547">
                  <c:v>0.88731452612763129</c:v>
                </c:pt>
                <c:pt idx="548">
                  <c:v>0.88964953012728221</c:v>
                </c:pt>
                <c:pt idx="549">
                  <c:v>0.87455717787327569</c:v>
                </c:pt>
                <c:pt idx="550">
                  <c:v>0.88350412954030322</c:v>
                </c:pt>
                <c:pt idx="551">
                  <c:v>0.86451438835930527</c:v>
                </c:pt>
                <c:pt idx="552">
                  <c:v>0.88006902667694586</c:v>
                </c:pt>
                <c:pt idx="553">
                  <c:v>0.88830582361072841</c:v>
                </c:pt>
                <c:pt idx="554">
                  <c:v>0.89313973564371385</c:v>
                </c:pt>
                <c:pt idx="555">
                  <c:v>0.88620750826472894</c:v>
                </c:pt>
                <c:pt idx="556">
                  <c:v>0.88882342811196768</c:v>
                </c:pt>
                <c:pt idx="557">
                  <c:v>0.86021345703214258</c:v>
                </c:pt>
                <c:pt idx="558">
                  <c:v>0.87980027353759671</c:v>
                </c:pt>
                <c:pt idx="559">
                  <c:v>0.88022383821884653</c:v>
                </c:pt>
                <c:pt idx="560">
                  <c:v>0.87364591806010827</c:v>
                </c:pt>
                <c:pt idx="561">
                  <c:v>0.87299627159010484</c:v>
                </c:pt>
                <c:pt idx="562">
                  <c:v>0.88612020058246954</c:v>
                </c:pt>
                <c:pt idx="563">
                  <c:v>0.87922527263240058</c:v>
                </c:pt>
                <c:pt idx="564">
                  <c:v>0.89085286523185148</c:v>
                </c:pt>
                <c:pt idx="565">
                  <c:v>0.89307714351419154</c:v>
                </c:pt>
                <c:pt idx="566">
                  <c:v>0.86950652968095243</c:v>
                </c:pt>
                <c:pt idx="567">
                  <c:v>0.86963194595763982</c:v>
                </c:pt>
                <c:pt idx="568">
                  <c:v>0.86339275773792423</c:v>
                </c:pt>
                <c:pt idx="569">
                  <c:v>0.84069838490802473</c:v>
                </c:pt>
                <c:pt idx="570">
                  <c:v>0.85886754412519284</c:v>
                </c:pt>
                <c:pt idx="571">
                  <c:v>0.85761750092902511</c:v>
                </c:pt>
                <c:pt idx="572">
                  <c:v>0.86922195259854151</c:v>
                </c:pt>
                <c:pt idx="573">
                  <c:v>0.86866354182284189</c:v>
                </c:pt>
                <c:pt idx="574">
                  <c:v>0.86104917005031734</c:v>
                </c:pt>
                <c:pt idx="575">
                  <c:v>0.85239444133095477</c:v>
                </c:pt>
                <c:pt idx="576">
                  <c:v>0.85191228383954276</c:v>
                </c:pt>
                <c:pt idx="577">
                  <c:v>0.8574630787301617</c:v>
                </c:pt>
                <c:pt idx="578">
                  <c:v>0.86307623170346603</c:v>
                </c:pt>
                <c:pt idx="579">
                  <c:v>0.86832462669980004</c:v>
                </c:pt>
                <c:pt idx="580">
                  <c:v>0.87095566249878897</c:v>
                </c:pt>
                <c:pt idx="581">
                  <c:v>0.85879660711215577</c:v>
                </c:pt>
                <c:pt idx="582">
                  <c:v>0.85442079580871488</c:v>
                </c:pt>
                <c:pt idx="583">
                  <c:v>0.84992030360124049</c:v>
                </c:pt>
                <c:pt idx="584">
                  <c:v>0.85427723891237783</c:v>
                </c:pt>
                <c:pt idx="585">
                  <c:v>0.8573338854229865</c:v>
                </c:pt>
                <c:pt idx="586">
                  <c:v>0.85839421323257581</c:v>
                </c:pt>
                <c:pt idx="587">
                  <c:v>0.85485469223985655</c:v>
                </c:pt>
                <c:pt idx="588">
                  <c:v>0.86964549099748978</c:v>
                </c:pt>
                <c:pt idx="589">
                  <c:v>0.87996480813538247</c:v>
                </c:pt>
                <c:pt idx="590">
                  <c:v>0.87553850548659207</c:v>
                </c:pt>
                <c:pt idx="591">
                  <c:v>0.8621362290336344</c:v>
                </c:pt>
                <c:pt idx="592">
                  <c:v>0.84773476460920838</c:v>
                </c:pt>
                <c:pt idx="593">
                  <c:v>0.84360897451992967</c:v>
                </c:pt>
                <c:pt idx="594">
                  <c:v>0.83420302776017208</c:v>
                </c:pt>
                <c:pt idx="595">
                  <c:v>0.83273317604278974</c:v>
                </c:pt>
                <c:pt idx="596">
                  <c:v>0.83700027087144391</c:v>
                </c:pt>
                <c:pt idx="597">
                  <c:v>0.84195293595813914</c:v>
                </c:pt>
                <c:pt idx="598">
                  <c:v>0.82276325349270474</c:v>
                </c:pt>
                <c:pt idx="599">
                  <c:v>0.82828707145926728</c:v>
                </c:pt>
                <c:pt idx="600">
                  <c:v>0.8151469860947842</c:v>
                </c:pt>
                <c:pt idx="601">
                  <c:v>0.8263152509897812</c:v>
                </c:pt>
                <c:pt idx="602">
                  <c:v>0.83147902253803674</c:v>
                </c:pt>
                <c:pt idx="603">
                  <c:v>0.87209655194865288</c:v>
                </c:pt>
                <c:pt idx="604">
                  <c:v>0.86927102829490044</c:v>
                </c:pt>
                <c:pt idx="605">
                  <c:v>0.87408964928663258</c:v>
                </c:pt>
                <c:pt idx="606">
                  <c:v>0.8794870181532356</c:v>
                </c:pt>
                <c:pt idx="607">
                  <c:v>0.88310755758442594</c:v>
                </c:pt>
                <c:pt idx="608">
                  <c:v>0.88978337519188433</c:v>
                </c:pt>
                <c:pt idx="609">
                  <c:v>0.78255226138006773</c:v>
                </c:pt>
                <c:pt idx="610">
                  <c:v>0.76792273167389102</c:v>
                </c:pt>
                <c:pt idx="611">
                  <c:v>0.75114854914674711</c:v>
                </c:pt>
                <c:pt idx="612">
                  <c:v>0.7463434288891716</c:v>
                </c:pt>
                <c:pt idx="613">
                  <c:v>0.77191622472511834</c:v>
                </c:pt>
                <c:pt idx="614">
                  <c:v>0.87214110895320396</c:v>
                </c:pt>
                <c:pt idx="615">
                  <c:v>0.87162096079911799</c:v>
                </c:pt>
                <c:pt idx="616">
                  <c:v>0.87139475945476397</c:v>
                </c:pt>
                <c:pt idx="617">
                  <c:v>0.86934219347656139</c:v>
                </c:pt>
                <c:pt idx="618">
                  <c:v>0.86806104980619592</c:v>
                </c:pt>
                <c:pt idx="619">
                  <c:v>0.87034929207246514</c:v>
                </c:pt>
                <c:pt idx="620">
                  <c:v>0.86564630024445743</c:v>
                </c:pt>
                <c:pt idx="621">
                  <c:v>0.86509012263687701</c:v>
                </c:pt>
                <c:pt idx="622">
                  <c:v>0.86012926857344807</c:v>
                </c:pt>
                <c:pt idx="623">
                  <c:v>0.86032842496882145</c:v>
                </c:pt>
                <c:pt idx="624">
                  <c:v>0.86137005768055308</c:v>
                </c:pt>
                <c:pt idx="625">
                  <c:v>0.86273370522679682</c:v>
                </c:pt>
                <c:pt idx="626">
                  <c:v>0.86777595222759241</c:v>
                </c:pt>
                <c:pt idx="627">
                  <c:v>0.86649463787135372</c:v>
                </c:pt>
                <c:pt idx="628">
                  <c:v>0.86355030254096199</c:v>
                </c:pt>
                <c:pt idx="629">
                  <c:v>0.86748995968267095</c:v>
                </c:pt>
                <c:pt idx="630">
                  <c:v>0.87356108170034741</c:v>
                </c:pt>
                <c:pt idx="631">
                  <c:v>0.87881111068116813</c:v>
                </c:pt>
                <c:pt idx="632">
                  <c:v>0.88394157291912878</c:v>
                </c:pt>
                <c:pt idx="633">
                  <c:v>0.89071494449424982</c:v>
                </c:pt>
                <c:pt idx="634">
                  <c:v>0.89123099196611777</c:v>
                </c:pt>
                <c:pt idx="635">
                  <c:v>0.88390775361520524</c:v>
                </c:pt>
                <c:pt idx="636">
                  <c:v>0.85979673123842393</c:v>
                </c:pt>
                <c:pt idx="637">
                  <c:v>0.85377457072068397</c:v>
                </c:pt>
                <c:pt idx="638">
                  <c:v>0.85574692429689625</c:v>
                </c:pt>
                <c:pt idx="639">
                  <c:v>0.85539483741379196</c:v>
                </c:pt>
                <c:pt idx="640">
                  <c:v>0.85744639343772056</c:v>
                </c:pt>
                <c:pt idx="641">
                  <c:v>0.86029498952392081</c:v>
                </c:pt>
                <c:pt idx="642">
                  <c:v>0.86254127779280776</c:v>
                </c:pt>
                <c:pt idx="643">
                  <c:v>0.86370807591867904</c:v>
                </c:pt>
                <c:pt idx="644">
                  <c:v>0.86166165022094354</c:v>
                </c:pt>
                <c:pt idx="645">
                  <c:v>0.86288457201768987</c:v>
                </c:pt>
                <c:pt idx="646">
                  <c:v>0.86092774198228883</c:v>
                </c:pt>
                <c:pt idx="647">
                  <c:v>0.8607396230172959</c:v>
                </c:pt>
                <c:pt idx="648">
                  <c:v>0.859920487077383</c:v>
                </c:pt>
                <c:pt idx="649">
                  <c:v>0.86173126422741797</c:v>
                </c:pt>
                <c:pt idx="650">
                  <c:v>0.86200722103515826</c:v>
                </c:pt>
                <c:pt idx="651">
                  <c:v>0.86163084936027567</c:v>
                </c:pt>
                <c:pt idx="652">
                  <c:v>0.86244874036682695</c:v>
                </c:pt>
                <c:pt idx="653">
                  <c:v>0.86240623358490498</c:v>
                </c:pt>
                <c:pt idx="654">
                  <c:v>0.86240006269589409</c:v>
                </c:pt>
                <c:pt idx="655">
                  <c:v>0.86251299875216036</c:v>
                </c:pt>
                <c:pt idx="656">
                  <c:v>0.86433065395301178</c:v>
                </c:pt>
                <c:pt idx="657">
                  <c:v>0.86427871144760626</c:v>
                </c:pt>
                <c:pt idx="658">
                  <c:v>0.86574661268769348</c:v>
                </c:pt>
                <c:pt idx="659">
                  <c:v>0.86499141595831397</c:v>
                </c:pt>
                <c:pt idx="660">
                  <c:v>0.86315266253624923</c:v>
                </c:pt>
                <c:pt idx="661">
                  <c:v>0.86183808249162375</c:v>
                </c:pt>
                <c:pt idx="662">
                  <c:v>0.86199420173288044</c:v>
                </c:pt>
                <c:pt idx="663">
                  <c:v>0.86251811886209362</c:v>
                </c:pt>
                <c:pt idx="664">
                  <c:v>0.85998858685064272</c:v>
                </c:pt>
                <c:pt idx="665">
                  <c:v>0.85958155898877697</c:v>
                </c:pt>
                <c:pt idx="666">
                  <c:v>0.86023294096040981</c:v>
                </c:pt>
                <c:pt idx="667">
                  <c:v>0.86217958720737642</c:v>
                </c:pt>
                <c:pt idx="668">
                  <c:v>0.86435627973261264</c:v>
                </c:pt>
                <c:pt idx="669">
                  <c:v>0.86403115936831798</c:v>
                </c:pt>
                <c:pt idx="670">
                  <c:v>0.86233816941736341</c:v>
                </c:pt>
                <c:pt idx="671">
                  <c:v>0.86237317076150077</c:v>
                </c:pt>
                <c:pt idx="672">
                  <c:v>0.86237928700207012</c:v>
                </c:pt>
                <c:pt idx="673">
                  <c:v>0.86396756671341701</c:v>
                </c:pt>
                <c:pt idx="674">
                  <c:v>0.86475638418516765</c:v>
                </c:pt>
                <c:pt idx="675">
                  <c:v>0.86438001561678224</c:v>
                </c:pt>
                <c:pt idx="676">
                  <c:v>0.86519493642322787</c:v>
                </c:pt>
                <c:pt idx="677">
                  <c:v>0.86556594157553313</c:v>
                </c:pt>
                <c:pt idx="678">
                  <c:v>0.86611877883015109</c:v>
                </c:pt>
                <c:pt idx="679">
                  <c:v>0.86646143938242703</c:v>
                </c:pt>
                <c:pt idx="680">
                  <c:v>0.86669771810539886</c:v>
                </c:pt>
                <c:pt idx="681">
                  <c:v>0.86801848052808983</c:v>
                </c:pt>
                <c:pt idx="682">
                  <c:v>0.86908182751854757</c:v>
                </c:pt>
                <c:pt idx="683">
                  <c:v>0.86912982633597125</c:v>
                </c:pt>
                <c:pt idx="684">
                  <c:v>0.8683375714511159</c:v>
                </c:pt>
                <c:pt idx="685">
                  <c:v>0.86753756588641961</c:v>
                </c:pt>
                <c:pt idx="686">
                  <c:v>0.86791647389193727</c:v>
                </c:pt>
                <c:pt idx="687">
                  <c:v>0.86719971521340122</c:v>
                </c:pt>
                <c:pt idx="688">
                  <c:v>0.86556364049722756</c:v>
                </c:pt>
                <c:pt idx="689">
                  <c:v>0.86442231671376701</c:v>
                </c:pt>
                <c:pt idx="690">
                  <c:v>0.86400741402524295</c:v>
                </c:pt>
                <c:pt idx="691">
                  <c:v>0.86275039391245223</c:v>
                </c:pt>
                <c:pt idx="692">
                  <c:v>0.86118395268904069</c:v>
                </c:pt>
                <c:pt idx="693">
                  <c:v>0.8609840122931528</c:v>
                </c:pt>
                <c:pt idx="694">
                  <c:v>0.8609507739563772</c:v>
                </c:pt>
                <c:pt idx="695">
                  <c:v>0.86048203600290396</c:v>
                </c:pt>
                <c:pt idx="696">
                  <c:v>0.85983656414219434</c:v>
                </c:pt>
                <c:pt idx="697">
                  <c:v>0.85894624673748154</c:v>
                </c:pt>
                <c:pt idx="698">
                  <c:v>0.85818030899036946</c:v>
                </c:pt>
                <c:pt idx="699">
                  <c:v>0.85818030899036946</c:v>
                </c:pt>
                <c:pt idx="700">
                  <c:v>0.85818030899036946</c:v>
                </c:pt>
                <c:pt idx="701">
                  <c:v>0.85818030899036946</c:v>
                </c:pt>
                <c:pt idx="702">
                  <c:v>0.85818030899036946</c:v>
                </c:pt>
                <c:pt idx="703">
                  <c:v>0.85818030899036946</c:v>
                </c:pt>
                <c:pt idx="704">
                  <c:v>0.85818030899036946</c:v>
                </c:pt>
                <c:pt idx="705">
                  <c:v>0.85818030899036946</c:v>
                </c:pt>
                <c:pt idx="706">
                  <c:v>0.85818030899036946</c:v>
                </c:pt>
                <c:pt idx="707">
                  <c:v>0.85818030899036946</c:v>
                </c:pt>
                <c:pt idx="708">
                  <c:v>0.85818030899036946</c:v>
                </c:pt>
              </c:numCache>
            </c:numRef>
          </c:val>
          <c:smooth val="0"/>
          <c:extLst>
            <c:ext xmlns:c16="http://schemas.microsoft.com/office/drawing/2014/chart" uri="{C3380CC4-5D6E-409C-BE32-E72D297353CC}">
              <c16:uniqueId val="{00000008-64DE-4DBF-A5FC-11734A045AA8}"/>
            </c:ext>
          </c:extLst>
        </c:ser>
        <c:dLbls>
          <c:showLegendKey val="0"/>
          <c:showVal val="0"/>
          <c:showCatName val="0"/>
          <c:showSerName val="0"/>
          <c:showPercent val="0"/>
          <c:showBubbleSize val="0"/>
        </c:dLbls>
        <c:marker val="1"/>
        <c:smooth val="0"/>
        <c:axId val="382452264"/>
        <c:axId val="382452592"/>
      </c:lineChart>
      <c:catAx>
        <c:axId val="3824522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452592"/>
        <c:crosses val="autoZero"/>
        <c:auto val="1"/>
        <c:lblAlgn val="ctr"/>
        <c:lblOffset val="100"/>
        <c:noMultiLvlLbl val="0"/>
      </c:catAx>
      <c:valAx>
        <c:axId val="38245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452264"/>
        <c:crosses val="autoZero"/>
        <c:crossBetween val="between"/>
      </c:valAx>
      <c:spPr>
        <a:noFill/>
        <a:ln>
          <a:noFill/>
        </a:ln>
        <a:effectLst/>
      </c:spPr>
    </c:plotArea>
    <c:legend>
      <c:legendPos val="b"/>
      <c:layout>
        <c:manualLayout>
          <c:xMode val="edge"/>
          <c:yMode val="edge"/>
          <c:x val="7.0955703659334166E-2"/>
          <c:y val="0.81281878226760107"/>
          <c:w val="0.90318331168042798"/>
          <c:h val="0.169598800149981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'IV. Country level, 1310-2018'!$BI$1</c:f>
              <c:strCache>
                <c:ptCount val="1"/>
                <c:pt idx="0">
                  <c:v>World nominal rate, GDP-weighted (%)</c:v>
                </c:pt>
              </c:strCache>
            </c:strRef>
          </c:tx>
          <c:spPr>
            <a:ln w="28575" cap="rnd">
              <a:solidFill>
                <a:schemeClr val="accent1"/>
              </a:solidFill>
              <a:round/>
            </a:ln>
            <a:effectLst/>
          </c:spPr>
          <c:marker>
            <c:symbol val="none"/>
          </c:marker>
          <c:cat>
            <c:numRef>
              <c:f>'IV. Country level, 1310-2018'!$A$8:$A$712</c:f>
              <c:numCache>
                <c:formatCode>General</c:formatCode>
                <c:ptCount val="705"/>
                <c:pt idx="0">
                  <c:v>1314</c:v>
                </c:pt>
                <c:pt idx="1">
                  <c:v>1315</c:v>
                </c:pt>
                <c:pt idx="2">
                  <c:v>1316</c:v>
                </c:pt>
                <c:pt idx="3">
                  <c:v>1317</c:v>
                </c:pt>
                <c:pt idx="4">
                  <c:v>1318</c:v>
                </c:pt>
                <c:pt idx="5">
                  <c:v>1319</c:v>
                </c:pt>
                <c:pt idx="6">
                  <c:v>1320</c:v>
                </c:pt>
                <c:pt idx="7">
                  <c:v>1321</c:v>
                </c:pt>
                <c:pt idx="8">
                  <c:v>1322</c:v>
                </c:pt>
                <c:pt idx="9">
                  <c:v>1323</c:v>
                </c:pt>
                <c:pt idx="10">
                  <c:v>1324</c:v>
                </c:pt>
                <c:pt idx="11">
                  <c:v>1325</c:v>
                </c:pt>
                <c:pt idx="12">
                  <c:v>1326</c:v>
                </c:pt>
                <c:pt idx="13">
                  <c:v>1327</c:v>
                </c:pt>
                <c:pt idx="14">
                  <c:v>1328</c:v>
                </c:pt>
                <c:pt idx="15">
                  <c:v>1329</c:v>
                </c:pt>
                <c:pt idx="16">
                  <c:v>1330</c:v>
                </c:pt>
                <c:pt idx="17">
                  <c:v>1331</c:v>
                </c:pt>
                <c:pt idx="18">
                  <c:v>1332</c:v>
                </c:pt>
                <c:pt idx="19">
                  <c:v>1333</c:v>
                </c:pt>
                <c:pt idx="20">
                  <c:v>1334</c:v>
                </c:pt>
                <c:pt idx="21">
                  <c:v>1335</c:v>
                </c:pt>
                <c:pt idx="22">
                  <c:v>1336</c:v>
                </c:pt>
                <c:pt idx="23">
                  <c:v>1337</c:v>
                </c:pt>
                <c:pt idx="24">
                  <c:v>1338</c:v>
                </c:pt>
                <c:pt idx="25">
                  <c:v>1339</c:v>
                </c:pt>
                <c:pt idx="26">
                  <c:v>1340</c:v>
                </c:pt>
                <c:pt idx="27">
                  <c:v>1341</c:v>
                </c:pt>
                <c:pt idx="28">
                  <c:v>1342</c:v>
                </c:pt>
                <c:pt idx="29">
                  <c:v>1343</c:v>
                </c:pt>
                <c:pt idx="30">
                  <c:v>1344</c:v>
                </c:pt>
                <c:pt idx="31">
                  <c:v>1345</c:v>
                </c:pt>
                <c:pt idx="32">
                  <c:v>1346</c:v>
                </c:pt>
                <c:pt idx="33">
                  <c:v>1347</c:v>
                </c:pt>
                <c:pt idx="34">
                  <c:v>1348</c:v>
                </c:pt>
                <c:pt idx="35">
                  <c:v>1349</c:v>
                </c:pt>
                <c:pt idx="36">
                  <c:v>1350</c:v>
                </c:pt>
                <c:pt idx="37">
                  <c:v>1351</c:v>
                </c:pt>
                <c:pt idx="38">
                  <c:v>1352</c:v>
                </c:pt>
                <c:pt idx="39">
                  <c:v>1353</c:v>
                </c:pt>
                <c:pt idx="40">
                  <c:v>1354</c:v>
                </c:pt>
                <c:pt idx="41">
                  <c:v>1355</c:v>
                </c:pt>
                <c:pt idx="42">
                  <c:v>1356</c:v>
                </c:pt>
                <c:pt idx="43">
                  <c:v>1357</c:v>
                </c:pt>
                <c:pt idx="44">
                  <c:v>1358</c:v>
                </c:pt>
                <c:pt idx="45">
                  <c:v>1359</c:v>
                </c:pt>
                <c:pt idx="46">
                  <c:v>1360</c:v>
                </c:pt>
                <c:pt idx="47">
                  <c:v>1361</c:v>
                </c:pt>
                <c:pt idx="48">
                  <c:v>1362</c:v>
                </c:pt>
                <c:pt idx="49">
                  <c:v>1363</c:v>
                </c:pt>
                <c:pt idx="50">
                  <c:v>1364</c:v>
                </c:pt>
                <c:pt idx="51">
                  <c:v>1365</c:v>
                </c:pt>
                <c:pt idx="52">
                  <c:v>1366</c:v>
                </c:pt>
                <c:pt idx="53">
                  <c:v>1367</c:v>
                </c:pt>
                <c:pt idx="54">
                  <c:v>1368</c:v>
                </c:pt>
                <c:pt idx="55">
                  <c:v>1369</c:v>
                </c:pt>
                <c:pt idx="56">
                  <c:v>1370</c:v>
                </c:pt>
                <c:pt idx="57">
                  <c:v>1371</c:v>
                </c:pt>
                <c:pt idx="58">
                  <c:v>1372</c:v>
                </c:pt>
                <c:pt idx="59">
                  <c:v>1373</c:v>
                </c:pt>
                <c:pt idx="60">
                  <c:v>1374</c:v>
                </c:pt>
                <c:pt idx="61">
                  <c:v>1375</c:v>
                </c:pt>
                <c:pt idx="62">
                  <c:v>1376</c:v>
                </c:pt>
                <c:pt idx="63">
                  <c:v>1377</c:v>
                </c:pt>
                <c:pt idx="64">
                  <c:v>1378</c:v>
                </c:pt>
                <c:pt idx="65">
                  <c:v>1379</c:v>
                </c:pt>
                <c:pt idx="66">
                  <c:v>1380</c:v>
                </c:pt>
                <c:pt idx="67">
                  <c:v>1381</c:v>
                </c:pt>
                <c:pt idx="68">
                  <c:v>1382</c:v>
                </c:pt>
                <c:pt idx="69">
                  <c:v>1383</c:v>
                </c:pt>
                <c:pt idx="70">
                  <c:v>1384</c:v>
                </c:pt>
                <c:pt idx="71">
                  <c:v>1385</c:v>
                </c:pt>
                <c:pt idx="72">
                  <c:v>1386</c:v>
                </c:pt>
                <c:pt idx="73">
                  <c:v>1387</c:v>
                </c:pt>
                <c:pt idx="74">
                  <c:v>1388</c:v>
                </c:pt>
                <c:pt idx="75">
                  <c:v>1389</c:v>
                </c:pt>
                <c:pt idx="76">
                  <c:v>1390</c:v>
                </c:pt>
                <c:pt idx="77">
                  <c:v>1391</c:v>
                </c:pt>
                <c:pt idx="78">
                  <c:v>1392</c:v>
                </c:pt>
                <c:pt idx="79">
                  <c:v>1393</c:v>
                </c:pt>
                <c:pt idx="80">
                  <c:v>1394</c:v>
                </c:pt>
                <c:pt idx="81">
                  <c:v>1395</c:v>
                </c:pt>
                <c:pt idx="82">
                  <c:v>1396</c:v>
                </c:pt>
                <c:pt idx="83">
                  <c:v>1397</c:v>
                </c:pt>
                <c:pt idx="84">
                  <c:v>1398</c:v>
                </c:pt>
                <c:pt idx="85">
                  <c:v>1399</c:v>
                </c:pt>
                <c:pt idx="86">
                  <c:v>1400</c:v>
                </c:pt>
                <c:pt idx="87">
                  <c:v>1401</c:v>
                </c:pt>
                <c:pt idx="88">
                  <c:v>1402</c:v>
                </c:pt>
                <c:pt idx="89">
                  <c:v>1403</c:v>
                </c:pt>
                <c:pt idx="90">
                  <c:v>1404</c:v>
                </c:pt>
                <c:pt idx="91">
                  <c:v>1405</c:v>
                </c:pt>
                <c:pt idx="92">
                  <c:v>1406</c:v>
                </c:pt>
                <c:pt idx="93">
                  <c:v>1407</c:v>
                </c:pt>
                <c:pt idx="94">
                  <c:v>1408</c:v>
                </c:pt>
                <c:pt idx="95">
                  <c:v>1409</c:v>
                </c:pt>
                <c:pt idx="96">
                  <c:v>1410</c:v>
                </c:pt>
                <c:pt idx="97">
                  <c:v>1411</c:v>
                </c:pt>
                <c:pt idx="98">
                  <c:v>1412</c:v>
                </c:pt>
                <c:pt idx="99">
                  <c:v>1413</c:v>
                </c:pt>
                <c:pt idx="100">
                  <c:v>1414</c:v>
                </c:pt>
                <c:pt idx="101">
                  <c:v>1415</c:v>
                </c:pt>
                <c:pt idx="102">
                  <c:v>1416</c:v>
                </c:pt>
                <c:pt idx="103">
                  <c:v>1417</c:v>
                </c:pt>
                <c:pt idx="104">
                  <c:v>1418</c:v>
                </c:pt>
                <c:pt idx="105">
                  <c:v>1419</c:v>
                </c:pt>
                <c:pt idx="106">
                  <c:v>1420</c:v>
                </c:pt>
                <c:pt idx="107">
                  <c:v>1421</c:v>
                </c:pt>
                <c:pt idx="108">
                  <c:v>1422</c:v>
                </c:pt>
                <c:pt idx="109">
                  <c:v>1423</c:v>
                </c:pt>
                <c:pt idx="110">
                  <c:v>1424</c:v>
                </c:pt>
                <c:pt idx="111">
                  <c:v>1425</c:v>
                </c:pt>
                <c:pt idx="112">
                  <c:v>1426</c:v>
                </c:pt>
                <c:pt idx="113">
                  <c:v>1427</c:v>
                </c:pt>
                <c:pt idx="114">
                  <c:v>1428</c:v>
                </c:pt>
                <c:pt idx="115">
                  <c:v>1429</c:v>
                </c:pt>
                <c:pt idx="116">
                  <c:v>1430</c:v>
                </c:pt>
                <c:pt idx="117">
                  <c:v>1431</c:v>
                </c:pt>
                <c:pt idx="118">
                  <c:v>1432</c:v>
                </c:pt>
                <c:pt idx="119">
                  <c:v>1433</c:v>
                </c:pt>
                <c:pt idx="120">
                  <c:v>1434</c:v>
                </c:pt>
                <c:pt idx="121">
                  <c:v>1435</c:v>
                </c:pt>
                <c:pt idx="122">
                  <c:v>1436</c:v>
                </c:pt>
                <c:pt idx="123">
                  <c:v>1437</c:v>
                </c:pt>
                <c:pt idx="124">
                  <c:v>1438</c:v>
                </c:pt>
                <c:pt idx="125">
                  <c:v>1439</c:v>
                </c:pt>
                <c:pt idx="126">
                  <c:v>1440</c:v>
                </c:pt>
                <c:pt idx="127">
                  <c:v>1441</c:v>
                </c:pt>
                <c:pt idx="128">
                  <c:v>1442</c:v>
                </c:pt>
                <c:pt idx="129">
                  <c:v>1443</c:v>
                </c:pt>
                <c:pt idx="130">
                  <c:v>1444</c:v>
                </c:pt>
                <c:pt idx="131">
                  <c:v>1445</c:v>
                </c:pt>
                <c:pt idx="132">
                  <c:v>1446</c:v>
                </c:pt>
                <c:pt idx="133">
                  <c:v>1447</c:v>
                </c:pt>
                <c:pt idx="134">
                  <c:v>1448</c:v>
                </c:pt>
                <c:pt idx="135">
                  <c:v>1449</c:v>
                </c:pt>
                <c:pt idx="136">
                  <c:v>1450</c:v>
                </c:pt>
                <c:pt idx="137">
                  <c:v>1451</c:v>
                </c:pt>
                <c:pt idx="138">
                  <c:v>1452</c:v>
                </c:pt>
                <c:pt idx="139">
                  <c:v>1453</c:v>
                </c:pt>
                <c:pt idx="140">
                  <c:v>1454</c:v>
                </c:pt>
                <c:pt idx="141">
                  <c:v>1455</c:v>
                </c:pt>
                <c:pt idx="142">
                  <c:v>1456</c:v>
                </c:pt>
                <c:pt idx="143">
                  <c:v>1457</c:v>
                </c:pt>
                <c:pt idx="144">
                  <c:v>1458</c:v>
                </c:pt>
                <c:pt idx="145">
                  <c:v>1459</c:v>
                </c:pt>
                <c:pt idx="146">
                  <c:v>1460</c:v>
                </c:pt>
                <c:pt idx="147">
                  <c:v>1461</c:v>
                </c:pt>
                <c:pt idx="148">
                  <c:v>1462</c:v>
                </c:pt>
                <c:pt idx="149">
                  <c:v>1463</c:v>
                </c:pt>
                <c:pt idx="150">
                  <c:v>1464</c:v>
                </c:pt>
                <c:pt idx="151">
                  <c:v>1465</c:v>
                </c:pt>
                <c:pt idx="152">
                  <c:v>1466</c:v>
                </c:pt>
                <c:pt idx="153">
                  <c:v>1467</c:v>
                </c:pt>
                <c:pt idx="154">
                  <c:v>1468</c:v>
                </c:pt>
                <c:pt idx="155">
                  <c:v>1469</c:v>
                </c:pt>
                <c:pt idx="156">
                  <c:v>1470</c:v>
                </c:pt>
                <c:pt idx="157">
                  <c:v>1471</c:v>
                </c:pt>
                <c:pt idx="158">
                  <c:v>1472</c:v>
                </c:pt>
                <c:pt idx="159">
                  <c:v>1473</c:v>
                </c:pt>
                <c:pt idx="160">
                  <c:v>1474</c:v>
                </c:pt>
                <c:pt idx="161">
                  <c:v>1475</c:v>
                </c:pt>
                <c:pt idx="162">
                  <c:v>1476</c:v>
                </c:pt>
                <c:pt idx="163">
                  <c:v>1477</c:v>
                </c:pt>
                <c:pt idx="164">
                  <c:v>1478</c:v>
                </c:pt>
                <c:pt idx="165">
                  <c:v>1479</c:v>
                </c:pt>
                <c:pt idx="166">
                  <c:v>1480</c:v>
                </c:pt>
                <c:pt idx="167">
                  <c:v>1481</c:v>
                </c:pt>
                <c:pt idx="168">
                  <c:v>1482</c:v>
                </c:pt>
                <c:pt idx="169">
                  <c:v>1483</c:v>
                </c:pt>
                <c:pt idx="170">
                  <c:v>1484</c:v>
                </c:pt>
                <c:pt idx="171">
                  <c:v>1485</c:v>
                </c:pt>
                <c:pt idx="172">
                  <c:v>1486</c:v>
                </c:pt>
                <c:pt idx="173">
                  <c:v>1487</c:v>
                </c:pt>
                <c:pt idx="174">
                  <c:v>1488</c:v>
                </c:pt>
                <c:pt idx="175">
                  <c:v>1489</c:v>
                </c:pt>
                <c:pt idx="176">
                  <c:v>1490</c:v>
                </c:pt>
                <c:pt idx="177">
                  <c:v>1491</c:v>
                </c:pt>
                <c:pt idx="178">
                  <c:v>1492</c:v>
                </c:pt>
                <c:pt idx="179">
                  <c:v>1493</c:v>
                </c:pt>
                <c:pt idx="180">
                  <c:v>1494</c:v>
                </c:pt>
                <c:pt idx="181">
                  <c:v>1495</c:v>
                </c:pt>
                <c:pt idx="182">
                  <c:v>1496</c:v>
                </c:pt>
                <c:pt idx="183">
                  <c:v>1497</c:v>
                </c:pt>
                <c:pt idx="184">
                  <c:v>1498</c:v>
                </c:pt>
                <c:pt idx="185">
                  <c:v>1499</c:v>
                </c:pt>
                <c:pt idx="186">
                  <c:v>1500</c:v>
                </c:pt>
                <c:pt idx="187">
                  <c:v>1501</c:v>
                </c:pt>
                <c:pt idx="188">
                  <c:v>1502</c:v>
                </c:pt>
                <c:pt idx="189">
                  <c:v>1503</c:v>
                </c:pt>
                <c:pt idx="190">
                  <c:v>1504</c:v>
                </c:pt>
                <c:pt idx="191">
                  <c:v>1505</c:v>
                </c:pt>
                <c:pt idx="192">
                  <c:v>1506</c:v>
                </c:pt>
                <c:pt idx="193">
                  <c:v>1507</c:v>
                </c:pt>
                <c:pt idx="194">
                  <c:v>1508</c:v>
                </c:pt>
                <c:pt idx="195">
                  <c:v>1509</c:v>
                </c:pt>
                <c:pt idx="196">
                  <c:v>1510</c:v>
                </c:pt>
                <c:pt idx="197">
                  <c:v>1511</c:v>
                </c:pt>
                <c:pt idx="198">
                  <c:v>1512</c:v>
                </c:pt>
                <c:pt idx="199">
                  <c:v>1513</c:v>
                </c:pt>
                <c:pt idx="200">
                  <c:v>1514</c:v>
                </c:pt>
                <c:pt idx="201">
                  <c:v>1515</c:v>
                </c:pt>
                <c:pt idx="202">
                  <c:v>1516</c:v>
                </c:pt>
                <c:pt idx="203">
                  <c:v>1517</c:v>
                </c:pt>
                <c:pt idx="204">
                  <c:v>1518</c:v>
                </c:pt>
                <c:pt idx="205">
                  <c:v>1519</c:v>
                </c:pt>
                <c:pt idx="206">
                  <c:v>1520</c:v>
                </c:pt>
                <c:pt idx="207">
                  <c:v>1521</c:v>
                </c:pt>
                <c:pt idx="208">
                  <c:v>1522</c:v>
                </c:pt>
                <c:pt idx="209">
                  <c:v>1523</c:v>
                </c:pt>
                <c:pt idx="210">
                  <c:v>1524</c:v>
                </c:pt>
                <c:pt idx="211">
                  <c:v>1525</c:v>
                </c:pt>
                <c:pt idx="212">
                  <c:v>1526</c:v>
                </c:pt>
                <c:pt idx="213">
                  <c:v>1527</c:v>
                </c:pt>
                <c:pt idx="214">
                  <c:v>1528</c:v>
                </c:pt>
                <c:pt idx="215">
                  <c:v>1529</c:v>
                </c:pt>
                <c:pt idx="216">
                  <c:v>1530</c:v>
                </c:pt>
                <c:pt idx="217">
                  <c:v>1531</c:v>
                </c:pt>
                <c:pt idx="218">
                  <c:v>1532</c:v>
                </c:pt>
                <c:pt idx="219">
                  <c:v>1533</c:v>
                </c:pt>
                <c:pt idx="220">
                  <c:v>1534</c:v>
                </c:pt>
                <c:pt idx="221">
                  <c:v>1535</c:v>
                </c:pt>
                <c:pt idx="222">
                  <c:v>1536</c:v>
                </c:pt>
                <c:pt idx="223">
                  <c:v>1537</c:v>
                </c:pt>
                <c:pt idx="224">
                  <c:v>1538</c:v>
                </c:pt>
                <c:pt idx="225">
                  <c:v>1539</c:v>
                </c:pt>
                <c:pt idx="226">
                  <c:v>1540</c:v>
                </c:pt>
                <c:pt idx="227">
                  <c:v>1541</c:v>
                </c:pt>
                <c:pt idx="228">
                  <c:v>1542</c:v>
                </c:pt>
                <c:pt idx="229">
                  <c:v>1543</c:v>
                </c:pt>
                <c:pt idx="230">
                  <c:v>1544</c:v>
                </c:pt>
                <c:pt idx="231">
                  <c:v>1545</c:v>
                </c:pt>
                <c:pt idx="232">
                  <c:v>1546</c:v>
                </c:pt>
                <c:pt idx="233">
                  <c:v>1547</c:v>
                </c:pt>
                <c:pt idx="234">
                  <c:v>1548</c:v>
                </c:pt>
                <c:pt idx="235">
                  <c:v>1549</c:v>
                </c:pt>
                <c:pt idx="236">
                  <c:v>1550</c:v>
                </c:pt>
                <c:pt idx="237">
                  <c:v>1551</c:v>
                </c:pt>
                <c:pt idx="238">
                  <c:v>1552</c:v>
                </c:pt>
                <c:pt idx="239">
                  <c:v>1553</c:v>
                </c:pt>
                <c:pt idx="240">
                  <c:v>1554</c:v>
                </c:pt>
                <c:pt idx="241">
                  <c:v>1555</c:v>
                </c:pt>
                <c:pt idx="242">
                  <c:v>1556</c:v>
                </c:pt>
                <c:pt idx="243">
                  <c:v>1557</c:v>
                </c:pt>
                <c:pt idx="244">
                  <c:v>1558</c:v>
                </c:pt>
                <c:pt idx="245">
                  <c:v>1559</c:v>
                </c:pt>
                <c:pt idx="246">
                  <c:v>1560</c:v>
                </c:pt>
                <c:pt idx="247">
                  <c:v>1561</c:v>
                </c:pt>
                <c:pt idx="248">
                  <c:v>1562</c:v>
                </c:pt>
                <c:pt idx="249">
                  <c:v>1563</c:v>
                </c:pt>
                <c:pt idx="250">
                  <c:v>1564</c:v>
                </c:pt>
                <c:pt idx="251">
                  <c:v>1565</c:v>
                </c:pt>
                <c:pt idx="252">
                  <c:v>1566</c:v>
                </c:pt>
                <c:pt idx="253">
                  <c:v>1567</c:v>
                </c:pt>
                <c:pt idx="254">
                  <c:v>1568</c:v>
                </c:pt>
                <c:pt idx="255">
                  <c:v>1569</c:v>
                </c:pt>
                <c:pt idx="256">
                  <c:v>1570</c:v>
                </c:pt>
                <c:pt idx="257">
                  <c:v>1571</c:v>
                </c:pt>
                <c:pt idx="258">
                  <c:v>1572</c:v>
                </c:pt>
                <c:pt idx="259">
                  <c:v>1573</c:v>
                </c:pt>
                <c:pt idx="260">
                  <c:v>1574</c:v>
                </c:pt>
                <c:pt idx="261">
                  <c:v>1575</c:v>
                </c:pt>
                <c:pt idx="262">
                  <c:v>1576</c:v>
                </c:pt>
                <c:pt idx="263">
                  <c:v>1577</c:v>
                </c:pt>
                <c:pt idx="264">
                  <c:v>1578</c:v>
                </c:pt>
                <c:pt idx="265">
                  <c:v>1579</c:v>
                </c:pt>
                <c:pt idx="266">
                  <c:v>1580</c:v>
                </c:pt>
                <c:pt idx="267">
                  <c:v>1581</c:v>
                </c:pt>
                <c:pt idx="268">
                  <c:v>1582</c:v>
                </c:pt>
                <c:pt idx="269">
                  <c:v>1583</c:v>
                </c:pt>
                <c:pt idx="270">
                  <c:v>1584</c:v>
                </c:pt>
                <c:pt idx="271">
                  <c:v>1585</c:v>
                </c:pt>
                <c:pt idx="272">
                  <c:v>1586</c:v>
                </c:pt>
                <c:pt idx="273">
                  <c:v>1587</c:v>
                </c:pt>
                <c:pt idx="274">
                  <c:v>1588</c:v>
                </c:pt>
                <c:pt idx="275">
                  <c:v>1589</c:v>
                </c:pt>
                <c:pt idx="276">
                  <c:v>1590</c:v>
                </c:pt>
                <c:pt idx="277">
                  <c:v>1591</c:v>
                </c:pt>
                <c:pt idx="278">
                  <c:v>1592</c:v>
                </c:pt>
                <c:pt idx="279">
                  <c:v>1593</c:v>
                </c:pt>
                <c:pt idx="280">
                  <c:v>1594</c:v>
                </c:pt>
                <c:pt idx="281">
                  <c:v>1595</c:v>
                </c:pt>
                <c:pt idx="282">
                  <c:v>1596</c:v>
                </c:pt>
                <c:pt idx="283">
                  <c:v>1597</c:v>
                </c:pt>
                <c:pt idx="284">
                  <c:v>1598</c:v>
                </c:pt>
                <c:pt idx="285">
                  <c:v>1599</c:v>
                </c:pt>
                <c:pt idx="286">
                  <c:v>1600</c:v>
                </c:pt>
                <c:pt idx="287">
                  <c:v>1601</c:v>
                </c:pt>
                <c:pt idx="288">
                  <c:v>1602</c:v>
                </c:pt>
                <c:pt idx="289">
                  <c:v>1603</c:v>
                </c:pt>
                <c:pt idx="290">
                  <c:v>1604</c:v>
                </c:pt>
                <c:pt idx="291">
                  <c:v>1605</c:v>
                </c:pt>
                <c:pt idx="292">
                  <c:v>1606</c:v>
                </c:pt>
                <c:pt idx="293">
                  <c:v>1607</c:v>
                </c:pt>
                <c:pt idx="294">
                  <c:v>1608</c:v>
                </c:pt>
                <c:pt idx="295">
                  <c:v>1609</c:v>
                </c:pt>
                <c:pt idx="296">
                  <c:v>1610</c:v>
                </c:pt>
                <c:pt idx="297">
                  <c:v>1611</c:v>
                </c:pt>
                <c:pt idx="298">
                  <c:v>1612</c:v>
                </c:pt>
                <c:pt idx="299">
                  <c:v>1613</c:v>
                </c:pt>
                <c:pt idx="300">
                  <c:v>1614</c:v>
                </c:pt>
                <c:pt idx="301">
                  <c:v>1615</c:v>
                </c:pt>
                <c:pt idx="302">
                  <c:v>1616</c:v>
                </c:pt>
                <c:pt idx="303">
                  <c:v>1617</c:v>
                </c:pt>
                <c:pt idx="304">
                  <c:v>1618</c:v>
                </c:pt>
                <c:pt idx="305">
                  <c:v>1619</c:v>
                </c:pt>
                <c:pt idx="306">
                  <c:v>1620</c:v>
                </c:pt>
                <c:pt idx="307">
                  <c:v>1621</c:v>
                </c:pt>
                <c:pt idx="308">
                  <c:v>1622</c:v>
                </c:pt>
                <c:pt idx="309">
                  <c:v>1623</c:v>
                </c:pt>
                <c:pt idx="310">
                  <c:v>1624</c:v>
                </c:pt>
                <c:pt idx="311">
                  <c:v>1625</c:v>
                </c:pt>
                <c:pt idx="312">
                  <c:v>1626</c:v>
                </c:pt>
                <c:pt idx="313">
                  <c:v>1627</c:v>
                </c:pt>
                <c:pt idx="314">
                  <c:v>1628</c:v>
                </c:pt>
                <c:pt idx="315">
                  <c:v>1629</c:v>
                </c:pt>
                <c:pt idx="316">
                  <c:v>1630</c:v>
                </c:pt>
                <c:pt idx="317">
                  <c:v>1631</c:v>
                </c:pt>
                <c:pt idx="318">
                  <c:v>1632</c:v>
                </c:pt>
                <c:pt idx="319">
                  <c:v>1633</c:v>
                </c:pt>
                <c:pt idx="320">
                  <c:v>1634</c:v>
                </c:pt>
                <c:pt idx="321">
                  <c:v>1635</c:v>
                </c:pt>
                <c:pt idx="322">
                  <c:v>1636</c:v>
                </c:pt>
                <c:pt idx="323">
                  <c:v>1637</c:v>
                </c:pt>
                <c:pt idx="324">
                  <c:v>1638</c:v>
                </c:pt>
                <c:pt idx="325">
                  <c:v>1639</c:v>
                </c:pt>
                <c:pt idx="326">
                  <c:v>1640</c:v>
                </c:pt>
                <c:pt idx="327">
                  <c:v>1641</c:v>
                </c:pt>
                <c:pt idx="328">
                  <c:v>1642</c:v>
                </c:pt>
                <c:pt idx="329">
                  <c:v>1643</c:v>
                </c:pt>
                <c:pt idx="330">
                  <c:v>1644</c:v>
                </c:pt>
                <c:pt idx="331">
                  <c:v>1645</c:v>
                </c:pt>
                <c:pt idx="332">
                  <c:v>1646</c:v>
                </c:pt>
                <c:pt idx="333">
                  <c:v>1647</c:v>
                </c:pt>
                <c:pt idx="334">
                  <c:v>1648</c:v>
                </c:pt>
                <c:pt idx="335">
                  <c:v>1649</c:v>
                </c:pt>
                <c:pt idx="336">
                  <c:v>1650</c:v>
                </c:pt>
                <c:pt idx="337">
                  <c:v>1651</c:v>
                </c:pt>
                <c:pt idx="338">
                  <c:v>1652</c:v>
                </c:pt>
                <c:pt idx="339">
                  <c:v>1653</c:v>
                </c:pt>
                <c:pt idx="340">
                  <c:v>1654</c:v>
                </c:pt>
                <c:pt idx="341">
                  <c:v>1655</c:v>
                </c:pt>
                <c:pt idx="342">
                  <c:v>1656</c:v>
                </c:pt>
                <c:pt idx="343">
                  <c:v>1657</c:v>
                </c:pt>
                <c:pt idx="344">
                  <c:v>1658</c:v>
                </c:pt>
                <c:pt idx="345">
                  <c:v>1659</c:v>
                </c:pt>
                <c:pt idx="346">
                  <c:v>1660</c:v>
                </c:pt>
                <c:pt idx="347">
                  <c:v>1661</c:v>
                </c:pt>
                <c:pt idx="348">
                  <c:v>1662</c:v>
                </c:pt>
                <c:pt idx="349">
                  <c:v>1663</c:v>
                </c:pt>
                <c:pt idx="350">
                  <c:v>1664</c:v>
                </c:pt>
                <c:pt idx="351">
                  <c:v>1665</c:v>
                </c:pt>
                <c:pt idx="352">
                  <c:v>1666</c:v>
                </c:pt>
                <c:pt idx="353">
                  <c:v>1667</c:v>
                </c:pt>
                <c:pt idx="354">
                  <c:v>1668</c:v>
                </c:pt>
                <c:pt idx="355">
                  <c:v>1669</c:v>
                </c:pt>
                <c:pt idx="356">
                  <c:v>1670</c:v>
                </c:pt>
                <c:pt idx="357">
                  <c:v>1671</c:v>
                </c:pt>
                <c:pt idx="358">
                  <c:v>1672</c:v>
                </c:pt>
                <c:pt idx="359">
                  <c:v>1673</c:v>
                </c:pt>
                <c:pt idx="360">
                  <c:v>1674</c:v>
                </c:pt>
                <c:pt idx="361">
                  <c:v>1675</c:v>
                </c:pt>
                <c:pt idx="362">
                  <c:v>1676</c:v>
                </c:pt>
                <c:pt idx="363">
                  <c:v>1677</c:v>
                </c:pt>
                <c:pt idx="364">
                  <c:v>1678</c:v>
                </c:pt>
                <c:pt idx="365">
                  <c:v>1679</c:v>
                </c:pt>
                <c:pt idx="366">
                  <c:v>1680</c:v>
                </c:pt>
                <c:pt idx="367">
                  <c:v>1681</c:v>
                </c:pt>
                <c:pt idx="368">
                  <c:v>1682</c:v>
                </c:pt>
                <c:pt idx="369">
                  <c:v>1683</c:v>
                </c:pt>
                <c:pt idx="370">
                  <c:v>1684</c:v>
                </c:pt>
                <c:pt idx="371">
                  <c:v>1685</c:v>
                </c:pt>
                <c:pt idx="372">
                  <c:v>1686</c:v>
                </c:pt>
                <c:pt idx="373">
                  <c:v>1687</c:v>
                </c:pt>
                <c:pt idx="374">
                  <c:v>1688</c:v>
                </c:pt>
                <c:pt idx="375">
                  <c:v>1689</c:v>
                </c:pt>
                <c:pt idx="376">
                  <c:v>1690</c:v>
                </c:pt>
                <c:pt idx="377">
                  <c:v>1691</c:v>
                </c:pt>
                <c:pt idx="378">
                  <c:v>1692</c:v>
                </c:pt>
                <c:pt idx="379">
                  <c:v>1693</c:v>
                </c:pt>
                <c:pt idx="380">
                  <c:v>1694</c:v>
                </c:pt>
                <c:pt idx="381">
                  <c:v>1695</c:v>
                </c:pt>
                <c:pt idx="382">
                  <c:v>1696</c:v>
                </c:pt>
                <c:pt idx="383">
                  <c:v>1697</c:v>
                </c:pt>
                <c:pt idx="384">
                  <c:v>1698</c:v>
                </c:pt>
                <c:pt idx="385">
                  <c:v>1699</c:v>
                </c:pt>
                <c:pt idx="386">
                  <c:v>1700</c:v>
                </c:pt>
                <c:pt idx="387">
                  <c:v>1701</c:v>
                </c:pt>
                <c:pt idx="388">
                  <c:v>1702</c:v>
                </c:pt>
                <c:pt idx="389">
                  <c:v>1703</c:v>
                </c:pt>
                <c:pt idx="390">
                  <c:v>1704</c:v>
                </c:pt>
                <c:pt idx="391">
                  <c:v>1705</c:v>
                </c:pt>
                <c:pt idx="392">
                  <c:v>1706</c:v>
                </c:pt>
                <c:pt idx="393">
                  <c:v>1707</c:v>
                </c:pt>
                <c:pt idx="394">
                  <c:v>1708</c:v>
                </c:pt>
                <c:pt idx="395">
                  <c:v>1709</c:v>
                </c:pt>
                <c:pt idx="396">
                  <c:v>1710</c:v>
                </c:pt>
                <c:pt idx="397">
                  <c:v>1711</c:v>
                </c:pt>
                <c:pt idx="398">
                  <c:v>1712</c:v>
                </c:pt>
                <c:pt idx="399">
                  <c:v>1713</c:v>
                </c:pt>
                <c:pt idx="400">
                  <c:v>1714</c:v>
                </c:pt>
                <c:pt idx="401">
                  <c:v>1715</c:v>
                </c:pt>
                <c:pt idx="402">
                  <c:v>1716</c:v>
                </c:pt>
                <c:pt idx="403">
                  <c:v>1717</c:v>
                </c:pt>
                <c:pt idx="404">
                  <c:v>1718</c:v>
                </c:pt>
                <c:pt idx="405">
                  <c:v>1719</c:v>
                </c:pt>
                <c:pt idx="406">
                  <c:v>1720</c:v>
                </c:pt>
                <c:pt idx="407">
                  <c:v>1721</c:v>
                </c:pt>
                <c:pt idx="408">
                  <c:v>1722</c:v>
                </c:pt>
                <c:pt idx="409">
                  <c:v>1723</c:v>
                </c:pt>
                <c:pt idx="410">
                  <c:v>1724</c:v>
                </c:pt>
                <c:pt idx="411">
                  <c:v>1725</c:v>
                </c:pt>
                <c:pt idx="412">
                  <c:v>1726</c:v>
                </c:pt>
                <c:pt idx="413">
                  <c:v>1727</c:v>
                </c:pt>
                <c:pt idx="414">
                  <c:v>1728</c:v>
                </c:pt>
                <c:pt idx="415">
                  <c:v>1729</c:v>
                </c:pt>
                <c:pt idx="416">
                  <c:v>1730</c:v>
                </c:pt>
                <c:pt idx="417">
                  <c:v>1731</c:v>
                </c:pt>
                <c:pt idx="418">
                  <c:v>1732</c:v>
                </c:pt>
                <c:pt idx="419">
                  <c:v>1733</c:v>
                </c:pt>
                <c:pt idx="420">
                  <c:v>1734</c:v>
                </c:pt>
                <c:pt idx="421">
                  <c:v>1735</c:v>
                </c:pt>
                <c:pt idx="422">
                  <c:v>1736</c:v>
                </c:pt>
                <c:pt idx="423">
                  <c:v>1737</c:v>
                </c:pt>
                <c:pt idx="424">
                  <c:v>1738</c:v>
                </c:pt>
                <c:pt idx="425">
                  <c:v>1739</c:v>
                </c:pt>
                <c:pt idx="426">
                  <c:v>1740</c:v>
                </c:pt>
                <c:pt idx="427">
                  <c:v>1741</c:v>
                </c:pt>
                <c:pt idx="428">
                  <c:v>1742</c:v>
                </c:pt>
                <c:pt idx="429">
                  <c:v>1743</c:v>
                </c:pt>
                <c:pt idx="430">
                  <c:v>1744</c:v>
                </c:pt>
                <c:pt idx="431">
                  <c:v>1745</c:v>
                </c:pt>
                <c:pt idx="432">
                  <c:v>1746</c:v>
                </c:pt>
                <c:pt idx="433">
                  <c:v>1747</c:v>
                </c:pt>
                <c:pt idx="434">
                  <c:v>1748</c:v>
                </c:pt>
                <c:pt idx="435">
                  <c:v>1749</c:v>
                </c:pt>
                <c:pt idx="436">
                  <c:v>1750</c:v>
                </c:pt>
                <c:pt idx="437">
                  <c:v>1751</c:v>
                </c:pt>
                <c:pt idx="438">
                  <c:v>1752</c:v>
                </c:pt>
                <c:pt idx="439">
                  <c:v>1753</c:v>
                </c:pt>
                <c:pt idx="440">
                  <c:v>1754</c:v>
                </c:pt>
                <c:pt idx="441">
                  <c:v>1755</c:v>
                </c:pt>
                <c:pt idx="442">
                  <c:v>1756</c:v>
                </c:pt>
                <c:pt idx="443">
                  <c:v>1757</c:v>
                </c:pt>
                <c:pt idx="444">
                  <c:v>1758</c:v>
                </c:pt>
                <c:pt idx="445">
                  <c:v>1759</c:v>
                </c:pt>
                <c:pt idx="446">
                  <c:v>1760</c:v>
                </c:pt>
                <c:pt idx="447">
                  <c:v>1761</c:v>
                </c:pt>
                <c:pt idx="448">
                  <c:v>1762</c:v>
                </c:pt>
                <c:pt idx="449">
                  <c:v>1763</c:v>
                </c:pt>
                <c:pt idx="450">
                  <c:v>1764</c:v>
                </c:pt>
                <c:pt idx="451">
                  <c:v>1765</c:v>
                </c:pt>
                <c:pt idx="452">
                  <c:v>1766</c:v>
                </c:pt>
                <c:pt idx="453">
                  <c:v>1767</c:v>
                </c:pt>
                <c:pt idx="454">
                  <c:v>1768</c:v>
                </c:pt>
                <c:pt idx="455">
                  <c:v>1769</c:v>
                </c:pt>
                <c:pt idx="456">
                  <c:v>1770</c:v>
                </c:pt>
                <c:pt idx="457">
                  <c:v>1771</c:v>
                </c:pt>
                <c:pt idx="458">
                  <c:v>1772</c:v>
                </c:pt>
                <c:pt idx="459">
                  <c:v>1773</c:v>
                </c:pt>
                <c:pt idx="460">
                  <c:v>1774</c:v>
                </c:pt>
                <c:pt idx="461">
                  <c:v>1775</c:v>
                </c:pt>
                <c:pt idx="462">
                  <c:v>1776</c:v>
                </c:pt>
                <c:pt idx="463">
                  <c:v>1777</c:v>
                </c:pt>
                <c:pt idx="464">
                  <c:v>1778</c:v>
                </c:pt>
                <c:pt idx="465">
                  <c:v>1779</c:v>
                </c:pt>
                <c:pt idx="466">
                  <c:v>1780</c:v>
                </c:pt>
                <c:pt idx="467">
                  <c:v>1781</c:v>
                </c:pt>
                <c:pt idx="468">
                  <c:v>1782</c:v>
                </c:pt>
                <c:pt idx="469">
                  <c:v>1783</c:v>
                </c:pt>
                <c:pt idx="470">
                  <c:v>1784</c:v>
                </c:pt>
                <c:pt idx="471">
                  <c:v>1785</c:v>
                </c:pt>
                <c:pt idx="472">
                  <c:v>1786</c:v>
                </c:pt>
                <c:pt idx="473">
                  <c:v>1787</c:v>
                </c:pt>
                <c:pt idx="474">
                  <c:v>1788</c:v>
                </c:pt>
                <c:pt idx="475">
                  <c:v>1789</c:v>
                </c:pt>
                <c:pt idx="476">
                  <c:v>1790</c:v>
                </c:pt>
                <c:pt idx="477">
                  <c:v>1791</c:v>
                </c:pt>
                <c:pt idx="478">
                  <c:v>1792</c:v>
                </c:pt>
                <c:pt idx="479">
                  <c:v>1793</c:v>
                </c:pt>
                <c:pt idx="480">
                  <c:v>1794</c:v>
                </c:pt>
                <c:pt idx="481">
                  <c:v>1795</c:v>
                </c:pt>
                <c:pt idx="482">
                  <c:v>1796</c:v>
                </c:pt>
                <c:pt idx="483">
                  <c:v>1797</c:v>
                </c:pt>
                <c:pt idx="484">
                  <c:v>1798</c:v>
                </c:pt>
                <c:pt idx="485">
                  <c:v>1799</c:v>
                </c:pt>
                <c:pt idx="486">
                  <c:v>1800</c:v>
                </c:pt>
                <c:pt idx="487">
                  <c:v>1801</c:v>
                </c:pt>
                <c:pt idx="488">
                  <c:v>1802</c:v>
                </c:pt>
                <c:pt idx="489">
                  <c:v>1803</c:v>
                </c:pt>
                <c:pt idx="490">
                  <c:v>1804</c:v>
                </c:pt>
                <c:pt idx="491">
                  <c:v>1805</c:v>
                </c:pt>
                <c:pt idx="492">
                  <c:v>1806</c:v>
                </c:pt>
                <c:pt idx="493">
                  <c:v>1807</c:v>
                </c:pt>
                <c:pt idx="494">
                  <c:v>1808</c:v>
                </c:pt>
                <c:pt idx="495">
                  <c:v>1809</c:v>
                </c:pt>
                <c:pt idx="496">
                  <c:v>1810</c:v>
                </c:pt>
                <c:pt idx="497">
                  <c:v>1811</c:v>
                </c:pt>
                <c:pt idx="498">
                  <c:v>1812</c:v>
                </c:pt>
                <c:pt idx="499">
                  <c:v>1813</c:v>
                </c:pt>
                <c:pt idx="500">
                  <c:v>1814</c:v>
                </c:pt>
                <c:pt idx="501">
                  <c:v>1815</c:v>
                </c:pt>
                <c:pt idx="502">
                  <c:v>1816</c:v>
                </c:pt>
                <c:pt idx="503">
                  <c:v>1817</c:v>
                </c:pt>
                <c:pt idx="504">
                  <c:v>1818</c:v>
                </c:pt>
                <c:pt idx="505">
                  <c:v>1819</c:v>
                </c:pt>
                <c:pt idx="506">
                  <c:v>1820</c:v>
                </c:pt>
                <c:pt idx="507">
                  <c:v>1821</c:v>
                </c:pt>
                <c:pt idx="508">
                  <c:v>1822</c:v>
                </c:pt>
                <c:pt idx="509">
                  <c:v>1823</c:v>
                </c:pt>
                <c:pt idx="510">
                  <c:v>1824</c:v>
                </c:pt>
                <c:pt idx="511">
                  <c:v>1825</c:v>
                </c:pt>
                <c:pt idx="512">
                  <c:v>1826</c:v>
                </c:pt>
                <c:pt idx="513">
                  <c:v>1827</c:v>
                </c:pt>
                <c:pt idx="514">
                  <c:v>1828</c:v>
                </c:pt>
                <c:pt idx="515">
                  <c:v>1829</c:v>
                </c:pt>
                <c:pt idx="516">
                  <c:v>1830</c:v>
                </c:pt>
                <c:pt idx="517">
                  <c:v>1831</c:v>
                </c:pt>
                <c:pt idx="518">
                  <c:v>1832</c:v>
                </c:pt>
                <c:pt idx="519">
                  <c:v>1833</c:v>
                </c:pt>
                <c:pt idx="520">
                  <c:v>1834</c:v>
                </c:pt>
                <c:pt idx="521">
                  <c:v>1835</c:v>
                </c:pt>
                <c:pt idx="522">
                  <c:v>1836</c:v>
                </c:pt>
                <c:pt idx="523">
                  <c:v>1837</c:v>
                </c:pt>
                <c:pt idx="524">
                  <c:v>1838</c:v>
                </c:pt>
                <c:pt idx="525">
                  <c:v>1839</c:v>
                </c:pt>
                <c:pt idx="526">
                  <c:v>1840</c:v>
                </c:pt>
                <c:pt idx="527">
                  <c:v>1841</c:v>
                </c:pt>
                <c:pt idx="528">
                  <c:v>1842</c:v>
                </c:pt>
                <c:pt idx="529">
                  <c:v>1843</c:v>
                </c:pt>
                <c:pt idx="530">
                  <c:v>1844</c:v>
                </c:pt>
                <c:pt idx="531">
                  <c:v>1845</c:v>
                </c:pt>
                <c:pt idx="532">
                  <c:v>1846</c:v>
                </c:pt>
                <c:pt idx="533">
                  <c:v>1847</c:v>
                </c:pt>
                <c:pt idx="534">
                  <c:v>1848</c:v>
                </c:pt>
                <c:pt idx="535">
                  <c:v>1849</c:v>
                </c:pt>
                <c:pt idx="536">
                  <c:v>1850</c:v>
                </c:pt>
                <c:pt idx="537">
                  <c:v>1851</c:v>
                </c:pt>
                <c:pt idx="538">
                  <c:v>1852</c:v>
                </c:pt>
                <c:pt idx="539">
                  <c:v>1853</c:v>
                </c:pt>
                <c:pt idx="540">
                  <c:v>1854</c:v>
                </c:pt>
                <c:pt idx="541">
                  <c:v>1855</c:v>
                </c:pt>
                <c:pt idx="542">
                  <c:v>1856</c:v>
                </c:pt>
                <c:pt idx="543">
                  <c:v>1857</c:v>
                </c:pt>
                <c:pt idx="544">
                  <c:v>1858</c:v>
                </c:pt>
                <c:pt idx="545">
                  <c:v>1859</c:v>
                </c:pt>
                <c:pt idx="546">
                  <c:v>1860</c:v>
                </c:pt>
                <c:pt idx="547">
                  <c:v>1861</c:v>
                </c:pt>
                <c:pt idx="548">
                  <c:v>1862</c:v>
                </c:pt>
                <c:pt idx="549">
                  <c:v>1863</c:v>
                </c:pt>
                <c:pt idx="550">
                  <c:v>1864</c:v>
                </c:pt>
                <c:pt idx="551">
                  <c:v>1865</c:v>
                </c:pt>
                <c:pt idx="552">
                  <c:v>1866</c:v>
                </c:pt>
                <c:pt idx="553">
                  <c:v>1867</c:v>
                </c:pt>
                <c:pt idx="554">
                  <c:v>1868</c:v>
                </c:pt>
                <c:pt idx="555">
                  <c:v>1869</c:v>
                </c:pt>
                <c:pt idx="556">
                  <c:v>1870</c:v>
                </c:pt>
                <c:pt idx="557">
                  <c:v>1871</c:v>
                </c:pt>
                <c:pt idx="558">
                  <c:v>1872</c:v>
                </c:pt>
                <c:pt idx="559">
                  <c:v>1873</c:v>
                </c:pt>
                <c:pt idx="560">
                  <c:v>1874</c:v>
                </c:pt>
                <c:pt idx="561">
                  <c:v>1875</c:v>
                </c:pt>
                <c:pt idx="562">
                  <c:v>1876</c:v>
                </c:pt>
                <c:pt idx="563">
                  <c:v>1877</c:v>
                </c:pt>
                <c:pt idx="564">
                  <c:v>1878</c:v>
                </c:pt>
                <c:pt idx="565">
                  <c:v>1879</c:v>
                </c:pt>
                <c:pt idx="566">
                  <c:v>1880</c:v>
                </c:pt>
                <c:pt idx="567">
                  <c:v>1881</c:v>
                </c:pt>
                <c:pt idx="568">
                  <c:v>1882</c:v>
                </c:pt>
                <c:pt idx="569">
                  <c:v>1883</c:v>
                </c:pt>
                <c:pt idx="570">
                  <c:v>1884</c:v>
                </c:pt>
                <c:pt idx="571">
                  <c:v>1885</c:v>
                </c:pt>
                <c:pt idx="572">
                  <c:v>1886</c:v>
                </c:pt>
                <c:pt idx="573">
                  <c:v>1887</c:v>
                </c:pt>
                <c:pt idx="574">
                  <c:v>1888</c:v>
                </c:pt>
                <c:pt idx="575">
                  <c:v>1889</c:v>
                </c:pt>
                <c:pt idx="576">
                  <c:v>1890</c:v>
                </c:pt>
                <c:pt idx="577">
                  <c:v>1891</c:v>
                </c:pt>
                <c:pt idx="578">
                  <c:v>1892</c:v>
                </c:pt>
                <c:pt idx="579">
                  <c:v>1893</c:v>
                </c:pt>
                <c:pt idx="580">
                  <c:v>1894</c:v>
                </c:pt>
                <c:pt idx="581">
                  <c:v>1895</c:v>
                </c:pt>
                <c:pt idx="582">
                  <c:v>1896</c:v>
                </c:pt>
                <c:pt idx="583">
                  <c:v>1897</c:v>
                </c:pt>
                <c:pt idx="584">
                  <c:v>1898</c:v>
                </c:pt>
                <c:pt idx="585">
                  <c:v>1899</c:v>
                </c:pt>
                <c:pt idx="586">
                  <c:v>1900</c:v>
                </c:pt>
                <c:pt idx="587">
                  <c:v>1901</c:v>
                </c:pt>
                <c:pt idx="588">
                  <c:v>1902</c:v>
                </c:pt>
                <c:pt idx="589">
                  <c:v>1903</c:v>
                </c:pt>
                <c:pt idx="590">
                  <c:v>1904</c:v>
                </c:pt>
                <c:pt idx="591">
                  <c:v>1905</c:v>
                </c:pt>
                <c:pt idx="592">
                  <c:v>1906</c:v>
                </c:pt>
                <c:pt idx="593">
                  <c:v>1907</c:v>
                </c:pt>
                <c:pt idx="594">
                  <c:v>1908</c:v>
                </c:pt>
                <c:pt idx="595">
                  <c:v>1909</c:v>
                </c:pt>
                <c:pt idx="596">
                  <c:v>1910</c:v>
                </c:pt>
                <c:pt idx="597">
                  <c:v>1911</c:v>
                </c:pt>
                <c:pt idx="598">
                  <c:v>1912</c:v>
                </c:pt>
                <c:pt idx="599">
                  <c:v>1913</c:v>
                </c:pt>
                <c:pt idx="600">
                  <c:v>1914</c:v>
                </c:pt>
                <c:pt idx="601">
                  <c:v>1915</c:v>
                </c:pt>
                <c:pt idx="602">
                  <c:v>1916</c:v>
                </c:pt>
                <c:pt idx="603">
                  <c:v>1917</c:v>
                </c:pt>
                <c:pt idx="604">
                  <c:v>1918</c:v>
                </c:pt>
                <c:pt idx="605">
                  <c:v>1919</c:v>
                </c:pt>
                <c:pt idx="606">
                  <c:v>1920</c:v>
                </c:pt>
                <c:pt idx="607">
                  <c:v>1921</c:v>
                </c:pt>
                <c:pt idx="608">
                  <c:v>1922</c:v>
                </c:pt>
                <c:pt idx="609">
                  <c:v>1923</c:v>
                </c:pt>
                <c:pt idx="610">
                  <c:v>1924</c:v>
                </c:pt>
                <c:pt idx="611">
                  <c:v>1925</c:v>
                </c:pt>
                <c:pt idx="612">
                  <c:v>1926</c:v>
                </c:pt>
                <c:pt idx="613">
                  <c:v>1927</c:v>
                </c:pt>
                <c:pt idx="614">
                  <c:v>1928</c:v>
                </c:pt>
                <c:pt idx="615">
                  <c:v>1929</c:v>
                </c:pt>
                <c:pt idx="616">
                  <c:v>1930</c:v>
                </c:pt>
                <c:pt idx="617">
                  <c:v>1931</c:v>
                </c:pt>
                <c:pt idx="618">
                  <c:v>1932</c:v>
                </c:pt>
                <c:pt idx="619">
                  <c:v>1933</c:v>
                </c:pt>
                <c:pt idx="620">
                  <c:v>1934</c:v>
                </c:pt>
                <c:pt idx="621">
                  <c:v>1935</c:v>
                </c:pt>
                <c:pt idx="622">
                  <c:v>1936</c:v>
                </c:pt>
                <c:pt idx="623">
                  <c:v>1937</c:v>
                </c:pt>
                <c:pt idx="624">
                  <c:v>1938</c:v>
                </c:pt>
                <c:pt idx="625">
                  <c:v>1939</c:v>
                </c:pt>
                <c:pt idx="626">
                  <c:v>1940</c:v>
                </c:pt>
                <c:pt idx="627">
                  <c:v>1941</c:v>
                </c:pt>
                <c:pt idx="628">
                  <c:v>1942</c:v>
                </c:pt>
                <c:pt idx="629">
                  <c:v>1943</c:v>
                </c:pt>
                <c:pt idx="630">
                  <c:v>1944</c:v>
                </c:pt>
                <c:pt idx="631">
                  <c:v>1945</c:v>
                </c:pt>
                <c:pt idx="632">
                  <c:v>1946</c:v>
                </c:pt>
                <c:pt idx="633">
                  <c:v>1947</c:v>
                </c:pt>
                <c:pt idx="634">
                  <c:v>1948</c:v>
                </c:pt>
                <c:pt idx="635">
                  <c:v>1949</c:v>
                </c:pt>
                <c:pt idx="636">
                  <c:v>1950</c:v>
                </c:pt>
                <c:pt idx="637">
                  <c:v>1951</c:v>
                </c:pt>
                <c:pt idx="638">
                  <c:v>1952</c:v>
                </c:pt>
                <c:pt idx="639">
                  <c:v>1953</c:v>
                </c:pt>
                <c:pt idx="640">
                  <c:v>1954</c:v>
                </c:pt>
                <c:pt idx="641">
                  <c:v>1955</c:v>
                </c:pt>
                <c:pt idx="642">
                  <c:v>1956</c:v>
                </c:pt>
                <c:pt idx="643">
                  <c:v>1957</c:v>
                </c:pt>
                <c:pt idx="644">
                  <c:v>1958</c:v>
                </c:pt>
                <c:pt idx="645">
                  <c:v>1959</c:v>
                </c:pt>
                <c:pt idx="646">
                  <c:v>1960</c:v>
                </c:pt>
                <c:pt idx="647">
                  <c:v>1961</c:v>
                </c:pt>
                <c:pt idx="648">
                  <c:v>1962</c:v>
                </c:pt>
                <c:pt idx="649">
                  <c:v>1963</c:v>
                </c:pt>
                <c:pt idx="650">
                  <c:v>1964</c:v>
                </c:pt>
                <c:pt idx="651">
                  <c:v>1965</c:v>
                </c:pt>
                <c:pt idx="652">
                  <c:v>1966</c:v>
                </c:pt>
                <c:pt idx="653">
                  <c:v>1967</c:v>
                </c:pt>
                <c:pt idx="654">
                  <c:v>1968</c:v>
                </c:pt>
                <c:pt idx="655">
                  <c:v>1969</c:v>
                </c:pt>
                <c:pt idx="656">
                  <c:v>1970</c:v>
                </c:pt>
                <c:pt idx="657">
                  <c:v>1971</c:v>
                </c:pt>
                <c:pt idx="658">
                  <c:v>1972</c:v>
                </c:pt>
                <c:pt idx="659">
                  <c:v>1973</c:v>
                </c:pt>
                <c:pt idx="660">
                  <c:v>1974</c:v>
                </c:pt>
                <c:pt idx="661">
                  <c:v>1975</c:v>
                </c:pt>
                <c:pt idx="662">
                  <c:v>1976</c:v>
                </c:pt>
                <c:pt idx="663">
                  <c:v>1977</c:v>
                </c:pt>
                <c:pt idx="664">
                  <c:v>1978</c:v>
                </c:pt>
                <c:pt idx="665">
                  <c:v>1979</c:v>
                </c:pt>
                <c:pt idx="666">
                  <c:v>1980</c:v>
                </c:pt>
                <c:pt idx="667">
                  <c:v>1981</c:v>
                </c:pt>
                <c:pt idx="668">
                  <c:v>1982</c:v>
                </c:pt>
                <c:pt idx="669">
                  <c:v>1983</c:v>
                </c:pt>
                <c:pt idx="670">
                  <c:v>1984</c:v>
                </c:pt>
                <c:pt idx="671">
                  <c:v>1985</c:v>
                </c:pt>
                <c:pt idx="672">
                  <c:v>1986</c:v>
                </c:pt>
                <c:pt idx="673">
                  <c:v>1987</c:v>
                </c:pt>
                <c:pt idx="674">
                  <c:v>1988</c:v>
                </c:pt>
                <c:pt idx="675">
                  <c:v>1989</c:v>
                </c:pt>
                <c:pt idx="676">
                  <c:v>1990</c:v>
                </c:pt>
                <c:pt idx="677">
                  <c:v>1991</c:v>
                </c:pt>
                <c:pt idx="678">
                  <c:v>1992</c:v>
                </c:pt>
                <c:pt idx="679">
                  <c:v>1993</c:v>
                </c:pt>
                <c:pt idx="680">
                  <c:v>1994</c:v>
                </c:pt>
                <c:pt idx="681">
                  <c:v>1995</c:v>
                </c:pt>
                <c:pt idx="682">
                  <c:v>1996</c:v>
                </c:pt>
                <c:pt idx="683">
                  <c:v>1997</c:v>
                </c:pt>
                <c:pt idx="684">
                  <c:v>1998</c:v>
                </c:pt>
                <c:pt idx="685">
                  <c:v>1999</c:v>
                </c:pt>
                <c:pt idx="686">
                  <c:v>2000</c:v>
                </c:pt>
                <c:pt idx="687">
                  <c:v>2001</c:v>
                </c:pt>
                <c:pt idx="688">
                  <c:v>2002</c:v>
                </c:pt>
                <c:pt idx="689">
                  <c:v>2003</c:v>
                </c:pt>
                <c:pt idx="690">
                  <c:v>2004</c:v>
                </c:pt>
                <c:pt idx="691">
                  <c:v>2005</c:v>
                </c:pt>
                <c:pt idx="692">
                  <c:v>2006</c:v>
                </c:pt>
                <c:pt idx="693">
                  <c:v>2007</c:v>
                </c:pt>
                <c:pt idx="694">
                  <c:v>2008</c:v>
                </c:pt>
                <c:pt idx="695">
                  <c:v>2009</c:v>
                </c:pt>
                <c:pt idx="696">
                  <c:v>2010</c:v>
                </c:pt>
                <c:pt idx="697">
                  <c:v>2011</c:v>
                </c:pt>
                <c:pt idx="698">
                  <c:v>2012</c:v>
                </c:pt>
                <c:pt idx="699">
                  <c:v>2018</c:v>
                </c:pt>
                <c:pt idx="700">
                  <c:v>2018</c:v>
                </c:pt>
                <c:pt idx="701">
                  <c:v>2018</c:v>
                </c:pt>
                <c:pt idx="702">
                  <c:v>2018</c:v>
                </c:pt>
                <c:pt idx="703">
                  <c:v>2018</c:v>
                </c:pt>
                <c:pt idx="704">
                  <c:v>2018</c:v>
                </c:pt>
              </c:numCache>
            </c:numRef>
          </c:cat>
          <c:val>
            <c:numRef>
              <c:f>'IV. Country level, 1310-2018'!$BI$8:$BI$712</c:f>
              <c:numCache>
                <c:formatCode>General</c:formatCode>
                <c:ptCount val="705"/>
                <c:pt idx="0">
                  <c:v>14.90671052631579</c:v>
                </c:pt>
                <c:pt idx="1">
                  <c:v>14.968561643835617</c:v>
                </c:pt>
                <c:pt idx="2">
                  <c:v>15.036785714285713</c:v>
                </c:pt>
                <c:pt idx="3">
                  <c:v>14.98063492063492</c:v>
                </c:pt>
                <c:pt idx="4">
                  <c:v>14.924484126984128</c:v>
                </c:pt>
                <c:pt idx="5">
                  <c:v>14.868333333333332</c:v>
                </c:pt>
                <c:pt idx="6">
                  <c:v>14.741250000000001</c:v>
                </c:pt>
                <c:pt idx="7">
                  <c:v>14.665092592592593</c:v>
                </c:pt>
                <c:pt idx="8">
                  <c:v>14.588935185185186</c:v>
                </c:pt>
                <c:pt idx="9">
                  <c:v>14.512777777777778</c:v>
                </c:pt>
                <c:pt idx="10">
                  <c:v>14.571337209302325</c:v>
                </c:pt>
                <c:pt idx="11">
                  <c:v>14.657530864197531</c:v>
                </c:pt>
                <c:pt idx="12">
                  <c:v>12.748555555555555</c:v>
                </c:pt>
                <c:pt idx="13">
                  <c:v>12.833223995271865</c:v>
                </c:pt>
                <c:pt idx="14">
                  <c:v>12.751088110959715</c:v>
                </c:pt>
                <c:pt idx="15">
                  <c:v>12.8635846842283</c:v>
                </c:pt>
                <c:pt idx="16">
                  <c:v>14.665662647754138</c:v>
                </c:pt>
                <c:pt idx="17">
                  <c:v>15.216971490418798</c:v>
                </c:pt>
                <c:pt idx="18">
                  <c:v>14.34210111230424</c:v>
                </c:pt>
                <c:pt idx="19">
                  <c:v>15.555388285977749</c:v>
                </c:pt>
                <c:pt idx="20">
                  <c:v>15.990454037276791</c:v>
                </c:pt>
                <c:pt idx="21">
                  <c:v>16.721851860180433</c:v>
                </c:pt>
                <c:pt idx="22">
                  <c:v>17.567572617297852</c:v>
                </c:pt>
                <c:pt idx="23">
                  <c:v>18.318154290654295</c:v>
                </c:pt>
                <c:pt idx="24">
                  <c:v>18.766041316517509</c:v>
                </c:pt>
                <c:pt idx="25">
                  <c:v>11.37438560733799</c:v>
                </c:pt>
                <c:pt idx="26">
                  <c:v>11.812778739778738</c:v>
                </c:pt>
                <c:pt idx="27">
                  <c:v>11.556453287739876</c:v>
                </c:pt>
                <c:pt idx="28">
                  <c:v>16.892763948155018</c:v>
                </c:pt>
                <c:pt idx="29">
                  <c:v>16.946183911249687</c:v>
                </c:pt>
                <c:pt idx="30">
                  <c:v>16.445130406635592</c:v>
                </c:pt>
                <c:pt idx="31">
                  <c:v>16.14587892306632</c:v>
                </c:pt>
                <c:pt idx="32">
                  <c:v>17.260214165076928</c:v>
                </c:pt>
                <c:pt idx="33">
                  <c:v>16.894384502936326</c:v>
                </c:pt>
                <c:pt idx="34">
                  <c:v>16.631399927074128</c:v>
                </c:pt>
                <c:pt idx="35">
                  <c:v>16.50063199170064</c:v>
                </c:pt>
                <c:pt idx="36">
                  <c:v>16.667160717490471</c:v>
                </c:pt>
                <c:pt idx="37">
                  <c:v>16.220893219177903</c:v>
                </c:pt>
                <c:pt idx="38">
                  <c:v>16.505018108685849</c:v>
                </c:pt>
                <c:pt idx="39">
                  <c:v>16.455809664860464</c:v>
                </c:pt>
                <c:pt idx="40">
                  <c:v>16.498565252555029</c:v>
                </c:pt>
                <c:pt idx="41">
                  <c:v>16.946465005171124</c:v>
                </c:pt>
                <c:pt idx="42">
                  <c:v>16.890009557417905</c:v>
                </c:pt>
                <c:pt idx="43">
                  <c:v>17.044467802032539</c:v>
                </c:pt>
                <c:pt idx="44">
                  <c:v>16.738062636537009</c:v>
                </c:pt>
                <c:pt idx="45">
                  <c:v>15.618003090661505</c:v>
                </c:pt>
                <c:pt idx="46">
                  <c:v>15.791453930788244</c:v>
                </c:pt>
                <c:pt idx="47">
                  <c:v>16.025661700434483</c:v>
                </c:pt>
                <c:pt idx="48">
                  <c:v>15.721044617283972</c:v>
                </c:pt>
                <c:pt idx="49">
                  <c:v>15.688187064697642</c:v>
                </c:pt>
                <c:pt idx="50">
                  <c:v>15.902722116357511</c:v>
                </c:pt>
                <c:pt idx="51">
                  <c:v>15.66014948566975</c:v>
                </c:pt>
                <c:pt idx="52">
                  <c:v>15.790580386790758</c:v>
                </c:pt>
                <c:pt idx="53">
                  <c:v>15.506255351885798</c:v>
                </c:pt>
                <c:pt idx="54">
                  <c:v>15.833239544782908</c:v>
                </c:pt>
                <c:pt idx="55">
                  <c:v>15.973069663427117</c:v>
                </c:pt>
                <c:pt idx="56">
                  <c:v>15.974235421232033</c:v>
                </c:pt>
                <c:pt idx="57">
                  <c:v>16.288839539146604</c:v>
                </c:pt>
                <c:pt idx="58">
                  <c:v>17.16313022945155</c:v>
                </c:pt>
                <c:pt idx="59">
                  <c:v>17.208554961121877</c:v>
                </c:pt>
                <c:pt idx="60">
                  <c:v>16.752046125300055</c:v>
                </c:pt>
                <c:pt idx="61">
                  <c:v>16.239179083691468</c:v>
                </c:pt>
                <c:pt idx="62">
                  <c:v>16.378304630925729</c:v>
                </c:pt>
                <c:pt idx="63">
                  <c:v>18.341347395471406</c:v>
                </c:pt>
                <c:pt idx="64">
                  <c:v>18.515719896546088</c:v>
                </c:pt>
                <c:pt idx="65">
                  <c:v>19.160482067980713</c:v>
                </c:pt>
                <c:pt idx="66">
                  <c:v>18.943097379246854</c:v>
                </c:pt>
                <c:pt idx="67">
                  <c:v>19.243874794761748</c:v>
                </c:pt>
                <c:pt idx="68">
                  <c:v>17.792515081440015</c:v>
                </c:pt>
                <c:pt idx="69">
                  <c:v>17.67232268035163</c:v>
                </c:pt>
                <c:pt idx="70">
                  <c:v>17.443821278723263</c:v>
                </c:pt>
                <c:pt idx="71">
                  <c:v>17.565456139859723</c:v>
                </c:pt>
                <c:pt idx="72">
                  <c:v>17.056491070717449</c:v>
                </c:pt>
                <c:pt idx="73">
                  <c:v>17.371483994901279</c:v>
                </c:pt>
                <c:pt idx="74">
                  <c:v>17.24278159191153</c:v>
                </c:pt>
                <c:pt idx="75">
                  <c:v>16.62712674752791</c:v>
                </c:pt>
                <c:pt idx="76">
                  <c:v>17.05886037541039</c:v>
                </c:pt>
                <c:pt idx="77">
                  <c:v>15.732464982884087</c:v>
                </c:pt>
                <c:pt idx="78">
                  <c:v>15.756139394742247</c:v>
                </c:pt>
                <c:pt idx="79">
                  <c:v>15.800598604023058</c:v>
                </c:pt>
                <c:pt idx="80">
                  <c:v>16.450235142737998</c:v>
                </c:pt>
                <c:pt idx="81">
                  <c:v>16.155206464192176</c:v>
                </c:pt>
                <c:pt idx="82">
                  <c:v>15.871231003589067</c:v>
                </c:pt>
                <c:pt idx="83">
                  <c:v>16.127609114077782</c:v>
                </c:pt>
                <c:pt idx="84">
                  <c:v>15.79226442954721</c:v>
                </c:pt>
                <c:pt idx="85">
                  <c:v>15.950307540167097</c:v>
                </c:pt>
                <c:pt idx="86">
                  <c:v>13.818577891720571</c:v>
                </c:pt>
                <c:pt idx="87">
                  <c:v>14.475771603595421</c:v>
                </c:pt>
                <c:pt idx="88">
                  <c:v>13.649567989636722</c:v>
                </c:pt>
                <c:pt idx="89">
                  <c:v>13.760262107002283</c:v>
                </c:pt>
                <c:pt idx="90">
                  <c:v>14.323904993967892</c:v>
                </c:pt>
                <c:pt idx="91">
                  <c:v>14.453807235575823</c:v>
                </c:pt>
                <c:pt idx="92">
                  <c:v>13.850018392412061</c:v>
                </c:pt>
                <c:pt idx="93">
                  <c:v>14.1521754973932</c:v>
                </c:pt>
                <c:pt idx="94">
                  <c:v>13.791441877313035</c:v>
                </c:pt>
                <c:pt idx="95">
                  <c:v>14.122136366976465</c:v>
                </c:pt>
                <c:pt idx="96">
                  <c:v>14.343841478311512</c:v>
                </c:pt>
                <c:pt idx="97">
                  <c:v>13.739504681164751</c:v>
                </c:pt>
                <c:pt idx="98">
                  <c:v>14.013164961407583</c:v>
                </c:pt>
                <c:pt idx="99">
                  <c:v>13.826935912459978</c:v>
                </c:pt>
                <c:pt idx="100">
                  <c:v>13.714363933429132</c:v>
                </c:pt>
                <c:pt idx="101">
                  <c:v>13.619878523126298</c:v>
                </c:pt>
                <c:pt idx="102">
                  <c:v>13.59687808583128</c:v>
                </c:pt>
                <c:pt idx="103">
                  <c:v>13.58812477623276</c:v>
                </c:pt>
                <c:pt idx="104">
                  <c:v>13.978867605504917</c:v>
                </c:pt>
                <c:pt idx="105">
                  <c:v>14.118000797348067</c:v>
                </c:pt>
                <c:pt idx="106">
                  <c:v>13.8401907074502</c:v>
                </c:pt>
                <c:pt idx="107">
                  <c:v>13.512245116197315</c:v>
                </c:pt>
                <c:pt idx="108">
                  <c:v>13.248770152418281</c:v>
                </c:pt>
                <c:pt idx="109">
                  <c:v>13.483271550468773</c:v>
                </c:pt>
                <c:pt idx="110">
                  <c:v>13.468646088155239</c:v>
                </c:pt>
                <c:pt idx="111">
                  <c:v>13.735719946697747</c:v>
                </c:pt>
                <c:pt idx="112">
                  <c:v>13.883846100153585</c:v>
                </c:pt>
                <c:pt idx="113">
                  <c:v>13.32054538054318</c:v>
                </c:pt>
                <c:pt idx="114">
                  <c:v>13.358224490752134</c:v>
                </c:pt>
                <c:pt idx="115">
                  <c:v>13.206509966028802</c:v>
                </c:pt>
                <c:pt idx="116">
                  <c:v>13.171052283131834</c:v>
                </c:pt>
                <c:pt idx="117">
                  <c:v>13.478468776418923</c:v>
                </c:pt>
                <c:pt idx="118">
                  <c:v>13.630937386810913</c:v>
                </c:pt>
                <c:pt idx="119">
                  <c:v>13.733665407367141</c:v>
                </c:pt>
                <c:pt idx="120">
                  <c:v>13.827808209042487</c:v>
                </c:pt>
                <c:pt idx="121">
                  <c:v>13.903428766557894</c:v>
                </c:pt>
                <c:pt idx="122">
                  <c:v>14.027290716658769</c:v>
                </c:pt>
                <c:pt idx="123">
                  <c:v>13.158716318472015</c:v>
                </c:pt>
                <c:pt idx="124">
                  <c:v>13.185732093639244</c:v>
                </c:pt>
                <c:pt idx="125">
                  <c:v>13.942771230383904</c:v>
                </c:pt>
                <c:pt idx="126">
                  <c:v>13.774350556492678</c:v>
                </c:pt>
                <c:pt idx="127">
                  <c:v>13.977915748407455</c:v>
                </c:pt>
                <c:pt idx="128">
                  <c:v>13.982173264062345</c:v>
                </c:pt>
                <c:pt idx="129">
                  <c:v>13.375403044173957</c:v>
                </c:pt>
                <c:pt idx="130">
                  <c:v>13.35673989843812</c:v>
                </c:pt>
                <c:pt idx="131">
                  <c:v>12.642139294058074</c:v>
                </c:pt>
                <c:pt idx="132">
                  <c:v>14.680483563400704</c:v>
                </c:pt>
                <c:pt idx="133">
                  <c:v>14.272411837877677</c:v>
                </c:pt>
                <c:pt idx="134">
                  <c:v>14.126317580003033</c:v>
                </c:pt>
                <c:pt idx="135">
                  <c:v>13.650922998078705</c:v>
                </c:pt>
                <c:pt idx="136">
                  <c:v>13.307702799972658</c:v>
                </c:pt>
                <c:pt idx="137">
                  <c:v>13.233962411613325</c:v>
                </c:pt>
                <c:pt idx="138">
                  <c:v>13.370281735686826</c:v>
                </c:pt>
                <c:pt idx="139">
                  <c:v>13.478987905877409</c:v>
                </c:pt>
                <c:pt idx="140">
                  <c:v>13.292119630712186</c:v>
                </c:pt>
                <c:pt idx="141">
                  <c:v>13.103289346699709</c:v>
                </c:pt>
                <c:pt idx="142">
                  <c:v>13.318139130342709</c:v>
                </c:pt>
                <c:pt idx="143">
                  <c:v>13.283454695926901</c:v>
                </c:pt>
                <c:pt idx="144">
                  <c:v>12.974749585390009</c:v>
                </c:pt>
                <c:pt idx="145">
                  <c:v>12.76547840892043</c:v>
                </c:pt>
                <c:pt idx="146">
                  <c:v>12.389058370884365</c:v>
                </c:pt>
                <c:pt idx="147">
                  <c:v>12.483177904572978</c:v>
                </c:pt>
                <c:pt idx="148">
                  <c:v>12.428656681768471</c:v>
                </c:pt>
                <c:pt idx="149">
                  <c:v>12.571033796851028</c:v>
                </c:pt>
                <c:pt idx="150">
                  <c:v>12.467257678782405</c:v>
                </c:pt>
                <c:pt idx="151">
                  <c:v>12.469307621875302</c:v>
                </c:pt>
                <c:pt idx="152">
                  <c:v>12.797748525912501</c:v>
                </c:pt>
                <c:pt idx="153">
                  <c:v>12.876086031703826</c:v>
                </c:pt>
                <c:pt idx="154">
                  <c:v>12.871114476409707</c:v>
                </c:pt>
                <c:pt idx="155">
                  <c:v>12.905340969005115</c:v>
                </c:pt>
                <c:pt idx="156">
                  <c:v>12.937607258981288</c:v>
                </c:pt>
                <c:pt idx="157">
                  <c:v>13.064435753013482</c:v>
                </c:pt>
                <c:pt idx="158">
                  <c:v>13.260007698579855</c:v>
                </c:pt>
                <c:pt idx="159">
                  <c:v>13.001991085841496</c:v>
                </c:pt>
                <c:pt idx="160">
                  <c:v>12.96637129276492</c:v>
                </c:pt>
                <c:pt idx="161">
                  <c:v>13.142418579923296</c:v>
                </c:pt>
                <c:pt idx="162">
                  <c:v>13.02173908974742</c:v>
                </c:pt>
                <c:pt idx="163">
                  <c:v>12.603681796670843</c:v>
                </c:pt>
                <c:pt idx="164">
                  <c:v>12.366943521651669</c:v>
                </c:pt>
                <c:pt idx="165">
                  <c:v>11.965916337630027</c:v>
                </c:pt>
                <c:pt idx="166">
                  <c:v>11.391902300865361</c:v>
                </c:pt>
                <c:pt idx="167">
                  <c:v>11.03736821649357</c:v>
                </c:pt>
                <c:pt idx="168">
                  <c:v>10.70665599823351</c:v>
                </c:pt>
                <c:pt idx="169">
                  <c:v>10.708892386473623</c:v>
                </c:pt>
                <c:pt idx="170">
                  <c:v>10.503517827170803</c:v>
                </c:pt>
                <c:pt idx="171">
                  <c:v>10.471422447041318</c:v>
                </c:pt>
                <c:pt idx="172">
                  <c:v>10.365494464521833</c:v>
                </c:pt>
                <c:pt idx="173">
                  <c:v>10.327990587627268</c:v>
                </c:pt>
                <c:pt idx="174">
                  <c:v>10.211892856328875</c:v>
                </c:pt>
                <c:pt idx="175">
                  <c:v>10.406943389335398</c:v>
                </c:pt>
                <c:pt idx="176">
                  <c:v>10.418676988908594</c:v>
                </c:pt>
                <c:pt idx="177">
                  <c:v>10.369093828108396</c:v>
                </c:pt>
                <c:pt idx="178">
                  <c:v>10.313406722460845</c:v>
                </c:pt>
                <c:pt idx="179">
                  <c:v>10.331672599550037</c:v>
                </c:pt>
                <c:pt idx="180">
                  <c:v>9.9613372237286288</c:v>
                </c:pt>
                <c:pt idx="181">
                  <c:v>9.8250782691812066</c:v>
                </c:pt>
                <c:pt idx="182">
                  <c:v>9.7880740541003561</c:v>
                </c:pt>
                <c:pt idx="183">
                  <c:v>9.8741496293282509</c:v>
                </c:pt>
                <c:pt idx="184">
                  <c:v>9.8849072651148582</c:v>
                </c:pt>
                <c:pt idx="185">
                  <c:v>9.975595133783516</c:v>
                </c:pt>
                <c:pt idx="186">
                  <c:v>9.7778306563949631</c:v>
                </c:pt>
                <c:pt idx="187">
                  <c:v>9.269519599225216</c:v>
                </c:pt>
                <c:pt idx="188">
                  <c:v>9.4145740842615577</c:v>
                </c:pt>
                <c:pt idx="189">
                  <c:v>9.7275631542943959</c:v>
                </c:pt>
                <c:pt idx="190">
                  <c:v>9.4559608321120177</c:v>
                </c:pt>
                <c:pt idx="191">
                  <c:v>9.8336988332427815</c:v>
                </c:pt>
                <c:pt idx="192">
                  <c:v>9.6578167157649499</c:v>
                </c:pt>
                <c:pt idx="193">
                  <c:v>9.6649946575914161</c:v>
                </c:pt>
                <c:pt idx="194">
                  <c:v>9.9537359381189017</c:v>
                </c:pt>
                <c:pt idx="195">
                  <c:v>10.033786742455911</c:v>
                </c:pt>
                <c:pt idx="196">
                  <c:v>9.9810895309199044</c:v>
                </c:pt>
                <c:pt idx="197">
                  <c:v>9.6197117638283434</c:v>
                </c:pt>
                <c:pt idx="198">
                  <c:v>9.6144781557343109</c:v>
                </c:pt>
                <c:pt idx="199">
                  <c:v>9.8556767157563296</c:v>
                </c:pt>
                <c:pt idx="200">
                  <c:v>10.261556273278265</c:v>
                </c:pt>
                <c:pt idx="201">
                  <c:v>10.620506006238797</c:v>
                </c:pt>
                <c:pt idx="202">
                  <c:v>10.83094941970279</c:v>
                </c:pt>
                <c:pt idx="203">
                  <c:v>10.204707840882833</c:v>
                </c:pt>
                <c:pt idx="204">
                  <c:v>10.180221663297443</c:v>
                </c:pt>
                <c:pt idx="205">
                  <c:v>9.989840423983658</c:v>
                </c:pt>
                <c:pt idx="206">
                  <c:v>10.160570295780984</c:v>
                </c:pt>
                <c:pt idx="207">
                  <c:v>10.879911278689422</c:v>
                </c:pt>
                <c:pt idx="208">
                  <c:v>9.9886392897743619</c:v>
                </c:pt>
                <c:pt idx="209">
                  <c:v>10.747283720696771</c:v>
                </c:pt>
                <c:pt idx="210">
                  <c:v>10.9473912031875</c:v>
                </c:pt>
                <c:pt idx="211">
                  <c:v>10.735985527783491</c:v>
                </c:pt>
                <c:pt idx="212">
                  <c:v>11.173044764660181</c:v>
                </c:pt>
                <c:pt idx="213">
                  <c:v>11.379950355703537</c:v>
                </c:pt>
                <c:pt idx="214">
                  <c:v>12.223624952594852</c:v>
                </c:pt>
                <c:pt idx="215">
                  <c:v>11.054178204456925</c:v>
                </c:pt>
                <c:pt idx="216">
                  <c:v>11.770435299259679</c:v>
                </c:pt>
                <c:pt idx="217">
                  <c:v>11.561957809763404</c:v>
                </c:pt>
                <c:pt idx="218">
                  <c:v>10.365942827887368</c:v>
                </c:pt>
                <c:pt idx="219">
                  <c:v>9.9865945126779998</c:v>
                </c:pt>
                <c:pt idx="220">
                  <c:v>9.9489128641352966</c:v>
                </c:pt>
                <c:pt idx="221">
                  <c:v>9.6783665201181126</c:v>
                </c:pt>
                <c:pt idx="222">
                  <c:v>8.751229848057644</c:v>
                </c:pt>
                <c:pt idx="223">
                  <c:v>8.8455468932748555</c:v>
                </c:pt>
                <c:pt idx="224">
                  <c:v>9.1081147065412189</c:v>
                </c:pt>
                <c:pt idx="225">
                  <c:v>9.0845831989247312</c:v>
                </c:pt>
                <c:pt idx="226">
                  <c:v>8.8792624026399238</c:v>
                </c:pt>
                <c:pt idx="227">
                  <c:v>8.4660887164862064</c:v>
                </c:pt>
                <c:pt idx="228">
                  <c:v>8.2512265637084301</c:v>
                </c:pt>
                <c:pt idx="229">
                  <c:v>8.6912255220417638</c:v>
                </c:pt>
                <c:pt idx="230">
                  <c:v>9.2749744803750982</c:v>
                </c:pt>
                <c:pt idx="231">
                  <c:v>8.6544881156401612</c:v>
                </c:pt>
                <c:pt idx="232">
                  <c:v>9.4524734387084308</c:v>
                </c:pt>
                <c:pt idx="233">
                  <c:v>10.014973438708431</c:v>
                </c:pt>
                <c:pt idx="234">
                  <c:v>9.8441401053750965</c:v>
                </c:pt>
                <c:pt idx="235">
                  <c:v>9.1959748587172694</c:v>
                </c:pt>
                <c:pt idx="236">
                  <c:v>8.9463451053750962</c:v>
                </c:pt>
                <c:pt idx="237">
                  <c:v>9.1657114942639861</c:v>
                </c:pt>
                <c:pt idx="238">
                  <c:v>9.8930151736916727</c:v>
                </c:pt>
                <c:pt idx="239">
                  <c:v>10.492558439401719</c:v>
                </c:pt>
                <c:pt idx="240">
                  <c:v>10.471694556180021</c:v>
                </c:pt>
                <c:pt idx="241">
                  <c:v>10.355366598356143</c:v>
                </c:pt>
                <c:pt idx="242">
                  <c:v>10.277335475323964</c:v>
                </c:pt>
                <c:pt idx="243">
                  <c:v>10.978715442543054</c:v>
                </c:pt>
                <c:pt idx="244">
                  <c:v>11.478385883061378</c:v>
                </c:pt>
                <c:pt idx="245">
                  <c:v>10.901432681062078</c:v>
                </c:pt>
                <c:pt idx="246">
                  <c:v>9.8155068593518298</c:v>
                </c:pt>
                <c:pt idx="247">
                  <c:v>9.8370204178979552</c:v>
                </c:pt>
                <c:pt idx="248">
                  <c:v>9.7267474335206447</c:v>
                </c:pt>
                <c:pt idx="249">
                  <c:v>9.5836986908362913</c:v>
                </c:pt>
                <c:pt idx="250">
                  <c:v>9.6574342353393572</c:v>
                </c:pt>
                <c:pt idx="251">
                  <c:v>9.9851760754206911</c:v>
                </c:pt>
                <c:pt idx="252">
                  <c:v>9.4851188693561088</c:v>
                </c:pt>
                <c:pt idx="253">
                  <c:v>8.8273632505931161</c:v>
                </c:pt>
                <c:pt idx="254">
                  <c:v>8.7746297151634565</c:v>
                </c:pt>
                <c:pt idx="255">
                  <c:v>8.780568705663697</c:v>
                </c:pt>
                <c:pt idx="256">
                  <c:v>8.7990076961639385</c:v>
                </c:pt>
                <c:pt idx="257">
                  <c:v>8.8887507350894968</c:v>
                </c:pt>
                <c:pt idx="258">
                  <c:v>8.2920306116955</c:v>
                </c:pt>
                <c:pt idx="259">
                  <c:v>8.2682361627079768</c:v>
                </c:pt>
                <c:pt idx="260">
                  <c:v>8.3111083803871217</c:v>
                </c:pt>
                <c:pt idx="261">
                  <c:v>8.4328422067459474</c:v>
                </c:pt>
                <c:pt idx="262">
                  <c:v>8.301390755326997</c:v>
                </c:pt>
                <c:pt idx="263">
                  <c:v>8.2908268039080451</c:v>
                </c:pt>
                <c:pt idx="264">
                  <c:v>8.1802628524890952</c:v>
                </c:pt>
                <c:pt idx="265">
                  <c:v>8.1946989010701436</c:v>
                </c:pt>
                <c:pt idx="266">
                  <c:v>8.302128658378658</c:v>
                </c:pt>
                <c:pt idx="267">
                  <c:v>8.253879222629223</c:v>
                </c:pt>
                <c:pt idx="268">
                  <c:v>8.3217012154512151</c:v>
                </c:pt>
                <c:pt idx="269">
                  <c:v>8.3478565416065429</c:v>
                </c:pt>
                <c:pt idx="270">
                  <c:v>8.1838170995671007</c:v>
                </c:pt>
                <c:pt idx="271">
                  <c:v>8.055610990860993</c:v>
                </c:pt>
                <c:pt idx="272">
                  <c:v>8.0524048821548835</c:v>
                </c:pt>
                <c:pt idx="273">
                  <c:v>7.997115440115441</c:v>
                </c:pt>
                <c:pt idx="274">
                  <c:v>7.9418259980759993</c:v>
                </c:pt>
                <c:pt idx="275">
                  <c:v>8.3406040163540176</c:v>
                </c:pt>
                <c:pt idx="276">
                  <c:v>8.054659812409815</c:v>
                </c:pt>
                <c:pt idx="277">
                  <c:v>8.0041322751322763</c:v>
                </c:pt>
                <c:pt idx="278">
                  <c:v>7.5223547378547382</c:v>
                </c:pt>
                <c:pt idx="279">
                  <c:v>7.8183527561327582</c:v>
                </c:pt>
                <c:pt idx="280">
                  <c:v>7.9914341077441096</c:v>
                </c:pt>
                <c:pt idx="281">
                  <c:v>8.0447351563251583</c:v>
                </c:pt>
                <c:pt idx="282">
                  <c:v>7.7751145382395386</c:v>
                </c:pt>
                <c:pt idx="283">
                  <c:v>7.8992261423761434</c:v>
                </c:pt>
                <c:pt idx="284">
                  <c:v>7.7525210798460806</c:v>
                </c:pt>
                <c:pt idx="285">
                  <c:v>8.0180493506493526</c:v>
                </c:pt>
                <c:pt idx="286">
                  <c:v>8.3898220658970661</c:v>
                </c:pt>
                <c:pt idx="287">
                  <c:v>8.3990947811447825</c:v>
                </c:pt>
                <c:pt idx="288">
                  <c:v>8.3174695797258309</c:v>
                </c:pt>
                <c:pt idx="289">
                  <c:v>8.2941777116402129</c:v>
                </c:pt>
                <c:pt idx="290">
                  <c:v>7.2292191768879297</c:v>
                </c:pt>
                <c:pt idx="291">
                  <c:v>6.997593975468976</c:v>
                </c:pt>
                <c:pt idx="292">
                  <c:v>7.2850537277537297</c:v>
                </c:pt>
                <c:pt idx="293">
                  <c:v>6.9776060726310751</c:v>
                </c:pt>
                <c:pt idx="294">
                  <c:v>6.9870776094276117</c:v>
                </c:pt>
                <c:pt idx="295">
                  <c:v>6.9590491462241486</c:v>
                </c:pt>
                <c:pt idx="296">
                  <c:v>6.8726873496873528</c:v>
                </c:pt>
                <c:pt idx="297">
                  <c:v>6.8696588864838874</c:v>
                </c:pt>
                <c:pt idx="298">
                  <c:v>6.922880423280426</c:v>
                </c:pt>
                <c:pt idx="299">
                  <c:v>6.9926044600769615</c:v>
                </c:pt>
                <c:pt idx="300">
                  <c:v>7.1012176635401651</c:v>
                </c:pt>
                <c:pt idx="301">
                  <c:v>7.0181642003367024</c:v>
                </c:pt>
                <c:pt idx="302">
                  <c:v>7.0455274037999063</c:v>
                </c:pt>
                <c:pt idx="303">
                  <c:v>7.4265943109668138</c:v>
                </c:pt>
                <c:pt idx="304">
                  <c:v>7.4118278848003882</c:v>
                </c:pt>
                <c:pt idx="305">
                  <c:v>7.3595614586339613</c:v>
                </c:pt>
                <c:pt idx="306">
                  <c:v>7.3524339213564245</c:v>
                </c:pt>
                <c:pt idx="307">
                  <c:v>7.1716952729677743</c:v>
                </c:pt>
                <c:pt idx="308">
                  <c:v>7.4756788468013484</c:v>
                </c:pt>
                <c:pt idx="309">
                  <c:v>7.3553568650793686</c:v>
                </c:pt>
                <c:pt idx="310">
                  <c:v>7.2156220628445666</c:v>
                </c:pt>
                <c:pt idx="311">
                  <c:v>7.2842205939430968</c:v>
                </c:pt>
                <c:pt idx="312">
                  <c:v>8.1167080139305181</c:v>
                </c:pt>
                <c:pt idx="313">
                  <c:v>8.1366954339179376</c:v>
                </c:pt>
                <c:pt idx="314">
                  <c:v>7.9066828539053562</c:v>
                </c:pt>
                <c:pt idx="315">
                  <c:v>7.9266702738927775</c:v>
                </c:pt>
                <c:pt idx="316">
                  <c:v>7.9466576938801978</c:v>
                </c:pt>
                <c:pt idx="317">
                  <c:v>7.9888617805342834</c:v>
                </c:pt>
                <c:pt idx="318">
                  <c:v>8.1588492005217041</c:v>
                </c:pt>
                <c:pt idx="319">
                  <c:v>8.2371699538424572</c:v>
                </c:pt>
                <c:pt idx="320">
                  <c:v>7.9279092855945832</c:v>
                </c:pt>
                <c:pt idx="321">
                  <c:v>8.4062300389153375</c:v>
                </c:pt>
                <c:pt idx="322">
                  <c:v>8.051217458902757</c:v>
                </c:pt>
                <c:pt idx="323">
                  <c:v>7.896685648120946</c:v>
                </c:pt>
                <c:pt idx="324">
                  <c:v>7.9352598979451949</c:v>
                </c:pt>
                <c:pt idx="325">
                  <c:v>7.9641989026714057</c:v>
                </c:pt>
                <c:pt idx="326">
                  <c:v>7.7777731524956559</c:v>
                </c:pt>
                <c:pt idx="327">
                  <c:v>7.7580140689865722</c:v>
                </c:pt>
                <c:pt idx="328">
                  <c:v>7.7799216521441545</c:v>
                </c:pt>
                <c:pt idx="329">
                  <c:v>7.7934959019684058</c:v>
                </c:pt>
                <c:pt idx="330">
                  <c:v>7.7987368184593215</c:v>
                </c:pt>
                <c:pt idx="331">
                  <c:v>7.6706444016169053</c:v>
                </c:pt>
                <c:pt idx="332">
                  <c:v>7.675885318107821</c:v>
                </c:pt>
                <c:pt idx="333">
                  <c:v>7.6561262345987382</c:v>
                </c:pt>
                <c:pt idx="334">
                  <c:v>7.0530338177563223</c:v>
                </c:pt>
                <c:pt idx="335">
                  <c:v>7.0332747342472386</c:v>
                </c:pt>
                <c:pt idx="336">
                  <c:v>6.4024048174048209</c:v>
                </c:pt>
                <c:pt idx="337">
                  <c:v>7.1909790672290717</c:v>
                </c:pt>
                <c:pt idx="338">
                  <c:v>7.254553317053321</c:v>
                </c:pt>
                <c:pt idx="339">
                  <c:v>7.1514609002109033</c:v>
                </c:pt>
                <c:pt idx="340">
                  <c:v>10.073368483368489</c:v>
                </c:pt>
                <c:pt idx="341">
                  <c:v>7.1119427331927367</c:v>
                </c:pt>
                <c:pt idx="342">
                  <c:v>7.0921836496836503</c:v>
                </c:pt>
                <c:pt idx="343">
                  <c:v>7.0942259129759142</c:v>
                </c:pt>
                <c:pt idx="344">
                  <c:v>6.9129348429348445</c:v>
                </c:pt>
                <c:pt idx="345">
                  <c:v>6.5149771062271071</c:v>
                </c:pt>
                <c:pt idx="346">
                  <c:v>6.7074653922466432</c:v>
                </c:pt>
                <c:pt idx="347">
                  <c:v>6.2582870115995126</c:v>
                </c:pt>
                <c:pt idx="348">
                  <c:v>6.291370661976913</c:v>
                </c:pt>
                <c:pt idx="349">
                  <c:v>6.3244543123543133</c:v>
                </c:pt>
                <c:pt idx="350">
                  <c:v>6.3158712960650476</c:v>
                </c:pt>
                <c:pt idx="351">
                  <c:v>6.2239549464424471</c:v>
                </c:pt>
                <c:pt idx="352">
                  <c:v>6.0903719301531813</c:v>
                </c:pt>
                <c:pt idx="353">
                  <c:v>6.0401222471972487</c:v>
                </c:pt>
                <c:pt idx="354">
                  <c:v>5.9898725642413142</c:v>
                </c:pt>
                <c:pt idx="355">
                  <c:v>5.9396228812853815</c:v>
                </c:pt>
                <c:pt idx="356">
                  <c:v>5.8893731983294488</c:v>
                </c:pt>
                <c:pt idx="357">
                  <c:v>5.3474568487068481</c:v>
                </c:pt>
                <c:pt idx="358">
                  <c:v>5.7182826617826619</c:v>
                </c:pt>
                <c:pt idx="359">
                  <c:v>5.5057902930402918</c:v>
                </c:pt>
                <c:pt idx="360">
                  <c:v>5.5016312576312574</c:v>
                </c:pt>
                <c:pt idx="361">
                  <c:v>5.4974722222222212</c:v>
                </c:pt>
                <c:pt idx="362">
                  <c:v>5.4933131868131859</c:v>
                </c:pt>
                <c:pt idx="363">
                  <c:v>5.2808208180708167</c:v>
                </c:pt>
                <c:pt idx="364">
                  <c:v>5.3183284493284484</c:v>
                </c:pt>
                <c:pt idx="365">
                  <c:v>5.3836138583638578</c:v>
                </c:pt>
                <c:pt idx="366">
                  <c:v>5.3794548229548225</c:v>
                </c:pt>
                <c:pt idx="367">
                  <c:v>5.4002957875457867</c:v>
                </c:pt>
                <c:pt idx="368">
                  <c:v>5.3291159188034181</c:v>
                </c:pt>
                <c:pt idx="369">
                  <c:v>5.3372369759869756</c:v>
                </c:pt>
                <c:pt idx="370">
                  <c:v>5.3703580331705325</c:v>
                </c:pt>
                <c:pt idx="371">
                  <c:v>5.3987171855921856</c:v>
                </c:pt>
                <c:pt idx="372">
                  <c:v>5.4270763380138369</c:v>
                </c:pt>
                <c:pt idx="373">
                  <c:v>5.4554354904354883</c:v>
                </c:pt>
                <c:pt idx="374">
                  <c:v>5.5254613095238101</c:v>
                </c:pt>
                <c:pt idx="375">
                  <c:v>5.7130300024050031</c:v>
                </c:pt>
                <c:pt idx="376">
                  <c:v>5.5434558381433385</c:v>
                </c:pt>
                <c:pt idx="377">
                  <c:v>5.9320827320827325</c:v>
                </c:pt>
                <c:pt idx="378">
                  <c:v>5.3817760942760948</c:v>
                </c:pt>
                <c:pt idx="379">
                  <c:v>5.663810726310726</c:v>
                </c:pt>
                <c:pt idx="380">
                  <c:v>5.6426046176046185</c:v>
                </c:pt>
                <c:pt idx="381">
                  <c:v>5.6131313131313147</c:v>
                </c:pt>
                <c:pt idx="382">
                  <c:v>5.6757051367876121</c:v>
                </c:pt>
                <c:pt idx="383">
                  <c:v>5.4276966089466105</c:v>
                </c:pt>
                <c:pt idx="384">
                  <c:v>5.4152489351764714</c:v>
                </c:pt>
                <c:pt idx="385">
                  <c:v>5.360354896675652</c:v>
                </c:pt>
                <c:pt idx="386">
                  <c:v>5.625783468104224</c:v>
                </c:pt>
                <c:pt idx="387">
                  <c:v>4.8934898173105719</c:v>
                </c:pt>
                <c:pt idx="388">
                  <c:v>5.4911466251317398</c:v>
                </c:pt>
                <c:pt idx="389">
                  <c:v>5.4054607167814721</c:v>
                </c:pt>
                <c:pt idx="390">
                  <c:v>5.7044025157232703</c:v>
                </c:pt>
                <c:pt idx="391">
                  <c:v>5.5165915704496387</c:v>
                </c:pt>
                <c:pt idx="392">
                  <c:v>5.6303284416491968</c:v>
                </c:pt>
                <c:pt idx="393">
                  <c:v>5.2298654786862331</c:v>
                </c:pt>
                <c:pt idx="394">
                  <c:v>5.2947905227779444</c:v>
                </c:pt>
                <c:pt idx="395">
                  <c:v>5.3717067224337747</c:v>
                </c:pt>
                <c:pt idx="396">
                  <c:v>5.2743865285130385</c:v>
                </c:pt>
                <c:pt idx="397">
                  <c:v>5.3186900671636002</c:v>
                </c:pt>
                <c:pt idx="398">
                  <c:v>5.5453338882722898</c:v>
                </c:pt>
                <c:pt idx="399">
                  <c:v>4.6814481379790767</c:v>
                </c:pt>
                <c:pt idx="400">
                  <c:v>5.0480968116234486</c:v>
                </c:pt>
                <c:pt idx="401">
                  <c:v>4.6248915446681815</c:v>
                </c:pt>
                <c:pt idx="402">
                  <c:v>4.4752358490566033</c:v>
                </c:pt>
                <c:pt idx="403">
                  <c:v>4.72763969521045</c:v>
                </c:pt>
                <c:pt idx="404">
                  <c:v>4.6730968116234486</c:v>
                </c:pt>
                <c:pt idx="405">
                  <c:v>4.1106525157232703</c:v>
                </c:pt>
                <c:pt idx="406">
                  <c:v>4.0403400157232703</c:v>
                </c:pt>
                <c:pt idx="407">
                  <c:v>4.2559617400419283</c:v>
                </c:pt>
                <c:pt idx="408">
                  <c:v>4.0783542976939202</c:v>
                </c:pt>
                <c:pt idx="409">
                  <c:v>4.0778301886792452</c:v>
                </c:pt>
                <c:pt idx="410">
                  <c:v>4.0773060796645701</c:v>
                </c:pt>
                <c:pt idx="411">
                  <c:v>4.1239200177879427</c:v>
                </c:pt>
                <c:pt idx="412">
                  <c:v>4.2648100501874087</c:v>
                </c:pt>
                <c:pt idx="413">
                  <c:v>4.4535620354488286</c:v>
                </c:pt>
                <c:pt idx="414">
                  <c:v>4.5198140207102471</c:v>
                </c:pt>
                <c:pt idx="415">
                  <c:v>4.5860660059716665</c:v>
                </c:pt>
                <c:pt idx="416">
                  <c:v>4.6898179912330855</c:v>
                </c:pt>
                <c:pt idx="417">
                  <c:v>4.108213805289803</c:v>
                </c:pt>
                <c:pt idx="418">
                  <c:v>4.7487863541071089</c:v>
                </c:pt>
                <c:pt idx="419">
                  <c:v>4.8732887364208128</c:v>
                </c:pt>
                <c:pt idx="420">
                  <c:v>5.0744779874213837</c:v>
                </c:pt>
                <c:pt idx="421">
                  <c:v>4.1738490566037738</c:v>
                </c:pt>
                <c:pt idx="422">
                  <c:v>4.1072201257861636</c:v>
                </c:pt>
                <c:pt idx="423">
                  <c:v>3.9005911949685541</c:v>
                </c:pt>
                <c:pt idx="424">
                  <c:v>3.5559622641509434</c:v>
                </c:pt>
                <c:pt idx="425">
                  <c:v>3.8453333333333339</c:v>
                </c:pt>
                <c:pt idx="426">
                  <c:v>4.9508862206975426</c:v>
                </c:pt>
                <c:pt idx="427">
                  <c:v>4.1380754716981141</c:v>
                </c:pt>
                <c:pt idx="428">
                  <c:v>4.1314465408805034</c:v>
                </c:pt>
                <c:pt idx="429">
                  <c:v>4.1248176100628937</c:v>
                </c:pt>
                <c:pt idx="430">
                  <c:v>5.1614886792452834</c:v>
                </c:pt>
                <c:pt idx="431">
                  <c:v>4.2355597484276739</c:v>
                </c:pt>
                <c:pt idx="432">
                  <c:v>4.485930817610063</c:v>
                </c:pt>
                <c:pt idx="433">
                  <c:v>4.5933018867924531</c:v>
                </c:pt>
                <c:pt idx="434">
                  <c:v>4.4193396226415098</c:v>
                </c:pt>
                <c:pt idx="435">
                  <c:v>4.1490440251572336</c:v>
                </c:pt>
                <c:pt idx="436">
                  <c:v>3.9604150943396235</c:v>
                </c:pt>
                <c:pt idx="437">
                  <c:v>3.9851194968553463</c:v>
                </c:pt>
                <c:pt idx="438">
                  <c:v>3.9228238993710698</c:v>
                </c:pt>
                <c:pt idx="439">
                  <c:v>3.8018386961099102</c:v>
                </c:pt>
                <c:pt idx="440">
                  <c:v>3.7746390635243445</c:v>
                </c:pt>
                <c:pt idx="441">
                  <c:v>3.8747507501028942</c:v>
                </c:pt>
                <c:pt idx="442">
                  <c:v>3.8605711755881922</c:v>
                </c:pt>
                <c:pt idx="443">
                  <c:v>4.1698477171469737</c:v>
                </c:pt>
                <c:pt idx="444">
                  <c:v>4.1767689312938412</c:v>
                </c:pt>
                <c:pt idx="445">
                  <c:v>4.251106665539881</c:v>
                </c:pt>
                <c:pt idx="446">
                  <c:v>4.4229704338025488</c:v>
                </c:pt>
                <c:pt idx="447">
                  <c:v>4.2370508923464509</c:v>
                </c:pt>
                <c:pt idx="448">
                  <c:v>4.232223651368253</c:v>
                </c:pt>
                <c:pt idx="449">
                  <c:v>3.9804656206322839</c:v>
                </c:pt>
                <c:pt idx="450">
                  <c:v>4.20707786979189</c:v>
                </c:pt>
                <c:pt idx="451">
                  <c:v>3.9516950305526457</c:v>
                </c:pt>
                <c:pt idx="452">
                  <c:v>4.1702280839397172</c:v>
                </c:pt>
                <c:pt idx="453">
                  <c:v>4.0128004686919123</c:v>
                </c:pt>
                <c:pt idx="454">
                  <c:v>3.9339633711194955</c:v>
                </c:pt>
                <c:pt idx="455">
                  <c:v>4.288117100356347</c:v>
                </c:pt>
                <c:pt idx="456">
                  <c:v>4.6823106496807343</c:v>
                </c:pt>
                <c:pt idx="457">
                  <c:v>4.6320565208227169</c:v>
                </c:pt>
                <c:pt idx="458">
                  <c:v>4.6772580521169447</c:v>
                </c:pt>
                <c:pt idx="459">
                  <c:v>4.3935206053394475</c:v>
                </c:pt>
                <c:pt idx="460">
                  <c:v>4.2140036101724672</c:v>
                </c:pt>
                <c:pt idx="461">
                  <c:v>3.9998679833916277</c:v>
                </c:pt>
                <c:pt idx="462">
                  <c:v>3.9795701086882405</c:v>
                </c:pt>
                <c:pt idx="463">
                  <c:v>4.1360412909474107</c:v>
                </c:pt>
                <c:pt idx="464">
                  <c:v>4.4675146625283366</c:v>
                </c:pt>
                <c:pt idx="465">
                  <c:v>4.4736090104210904</c:v>
                </c:pt>
                <c:pt idx="466">
                  <c:v>4.3723768022955793</c:v>
                </c:pt>
                <c:pt idx="467">
                  <c:v>4.4301038790059319</c:v>
                </c:pt>
                <c:pt idx="468">
                  <c:v>4.7958596149582551</c:v>
                </c:pt>
                <c:pt idx="469">
                  <c:v>4.5239449781304595</c:v>
                </c:pt>
                <c:pt idx="470">
                  <c:v>4.4650552273979756</c:v>
                </c:pt>
                <c:pt idx="471">
                  <c:v>4.4013781348631387</c:v>
                </c:pt>
                <c:pt idx="472">
                  <c:v>7.0340116909221164</c:v>
                </c:pt>
                <c:pt idx="473">
                  <c:v>6.3494340972975154</c:v>
                </c:pt>
                <c:pt idx="474">
                  <c:v>7.4159480165849194</c:v>
                </c:pt>
                <c:pt idx="475">
                  <c:v>5.6623630556971181</c:v>
                </c:pt>
                <c:pt idx="476">
                  <c:v>4.6626034527202611</c:v>
                </c:pt>
                <c:pt idx="477">
                  <c:v>4.1728768297937551</c:v>
                </c:pt>
                <c:pt idx="478">
                  <c:v>4.2855631526002362</c:v>
                </c:pt>
                <c:pt idx="479">
                  <c:v>4.649143583115328</c:v>
                </c:pt>
                <c:pt idx="480">
                  <c:v>4.7631841592829742</c:v>
                </c:pt>
                <c:pt idx="481">
                  <c:v>4.8171812105454501</c:v>
                </c:pt>
                <c:pt idx="482">
                  <c:v>5.7983892328863504</c:v>
                </c:pt>
                <c:pt idx="483">
                  <c:v>7.9275159512673659</c:v>
                </c:pt>
                <c:pt idx="484">
                  <c:v>12.56116705890509</c:v>
                </c:pt>
                <c:pt idx="485">
                  <c:v>8.1509584685686196</c:v>
                </c:pt>
                <c:pt idx="486">
                  <c:v>6.0378685985528255</c:v>
                </c:pt>
                <c:pt idx="487">
                  <c:v>5.4697553068164977</c:v>
                </c:pt>
                <c:pt idx="488">
                  <c:v>5.9500672342006435</c:v>
                </c:pt>
                <c:pt idx="489">
                  <c:v>6.351674239990543</c:v>
                </c:pt>
                <c:pt idx="490">
                  <c:v>6.4178802755903908</c:v>
                </c:pt>
                <c:pt idx="491">
                  <c:v>6.2501867174351435</c:v>
                </c:pt>
                <c:pt idx="492">
                  <c:v>6.2884909116419792</c:v>
                </c:pt>
                <c:pt idx="493">
                  <c:v>5.8993946962917354</c:v>
                </c:pt>
                <c:pt idx="494">
                  <c:v>6.2563070737153135</c:v>
                </c:pt>
                <c:pt idx="495">
                  <c:v>6.6768614390969665</c:v>
                </c:pt>
                <c:pt idx="496">
                  <c:v>11.884076489005624</c:v>
                </c:pt>
                <c:pt idx="497">
                  <c:v>14.300166923152391</c:v>
                </c:pt>
                <c:pt idx="498">
                  <c:v>12.22969958890172</c:v>
                </c:pt>
                <c:pt idx="499">
                  <c:v>11.901498039221412</c:v>
                </c:pt>
                <c:pt idx="500">
                  <c:v>9.3653540720662729</c:v>
                </c:pt>
                <c:pt idx="501">
                  <c:v>9.0960654178938647</c:v>
                </c:pt>
                <c:pt idx="502">
                  <c:v>10.05485721694923</c:v>
                </c:pt>
                <c:pt idx="503">
                  <c:v>10.127227382569711</c:v>
                </c:pt>
                <c:pt idx="504">
                  <c:v>12.753310058658867</c:v>
                </c:pt>
                <c:pt idx="505">
                  <c:v>14.950504574074285</c:v>
                </c:pt>
                <c:pt idx="506">
                  <c:v>6.3074842087700693</c:v>
                </c:pt>
                <c:pt idx="507">
                  <c:v>6.1406659340038887</c:v>
                </c:pt>
                <c:pt idx="508">
                  <c:v>5.3143798156017068</c:v>
                </c:pt>
                <c:pt idx="509">
                  <c:v>6.3321770204257932</c:v>
                </c:pt>
                <c:pt idx="510">
                  <c:v>6.931891999610305</c:v>
                </c:pt>
                <c:pt idx="511">
                  <c:v>9.7640240981721185</c:v>
                </c:pt>
                <c:pt idx="512">
                  <c:v>9.5890733076441723</c:v>
                </c:pt>
                <c:pt idx="513">
                  <c:v>10.561826814956008</c:v>
                </c:pt>
                <c:pt idx="514">
                  <c:v>10.78180163996468</c:v>
                </c:pt>
                <c:pt idx="515">
                  <c:v>10.088377971738835</c:v>
                </c:pt>
                <c:pt idx="516">
                  <c:v>9.0286144204707508</c:v>
                </c:pt>
                <c:pt idx="517">
                  <c:v>9.0640549952675631</c:v>
                </c:pt>
                <c:pt idx="518">
                  <c:v>8.2496584514627553</c:v>
                </c:pt>
                <c:pt idx="519">
                  <c:v>6.894080894784965</c:v>
                </c:pt>
                <c:pt idx="520">
                  <c:v>5.0284220704084692</c:v>
                </c:pt>
                <c:pt idx="521">
                  <c:v>4.9930307366816056</c:v>
                </c:pt>
                <c:pt idx="522">
                  <c:v>7.2261740633664697</c:v>
                </c:pt>
                <c:pt idx="523">
                  <c:v>7.2862094949153668</c:v>
                </c:pt>
                <c:pt idx="524">
                  <c:v>7.884305495970529</c:v>
                </c:pt>
                <c:pt idx="525">
                  <c:v>6.6624994183242228</c:v>
                </c:pt>
                <c:pt idx="526">
                  <c:v>6.6161620218888606</c:v>
                </c:pt>
                <c:pt idx="527">
                  <c:v>6.669997643601751</c:v>
                </c:pt>
                <c:pt idx="528">
                  <c:v>6.6573095748121114</c:v>
                </c:pt>
                <c:pt idx="529">
                  <c:v>6.8612275079748608</c:v>
                </c:pt>
                <c:pt idx="530">
                  <c:v>6.0851569336203886</c:v>
                </c:pt>
                <c:pt idx="531">
                  <c:v>6.082142438436116</c:v>
                </c:pt>
                <c:pt idx="532">
                  <c:v>6.4577399502830479</c:v>
                </c:pt>
                <c:pt idx="533">
                  <c:v>7.7686290231812007</c:v>
                </c:pt>
                <c:pt idx="534">
                  <c:v>9.6638644016009749</c:v>
                </c:pt>
                <c:pt idx="535">
                  <c:v>7.7940407359432697</c:v>
                </c:pt>
                <c:pt idx="536">
                  <c:v>8.0238333333333323</c:v>
                </c:pt>
                <c:pt idx="537">
                  <c:v>4.6064285714285722</c:v>
                </c:pt>
                <c:pt idx="538">
                  <c:v>4.0801666666666661</c:v>
                </c:pt>
                <c:pt idx="539">
                  <c:v>4.2396547619047622</c:v>
                </c:pt>
                <c:pt idx="540">
                  <c:v>4.566988095238095</c:v>
                </c:pt>
                <c:pt idx="541">
                  <c:v>4.3964761904761902</c:v>
                </c:pt>
                <c:pt idx="542">
                  <c:v>4.3164761904761901</c:v>
                </c:pt>
                <c:pt idx="543">
                  <c:v>4.3005000000000004</c:v>
                </c:pt>
                <c:pt idx="544">
                  <c:v>3.9900833333333332</c:v>
                </c:pt>
                <c:pt idx="545">
                  <c:v>4.0522023809523811</c:v>
                </c:pt>
                <c:pt idx="546">
                  <c:v>4.7508214285714274</c:v>
                </c:pt>
                <c:pt idx="547">
                  <c:v>5.0584642857142859</c:v>
                </c:pt>
                <c:pt idx="548">
                  <c:v>4.7317738095238093</c:v>
                </c:pt>
                <c:pt idx="549">
                  <c:v>4.6833452380952378</c:v>
                </c:pt>
                <c:pt idx="550">
                  <c:v>4.8204642857142863</c:v>
                </c:pt>
                <c:pt idx="551">
                  <c:v>4.9676428571428568</c:v>
                </c:pt>
                <c:pt idx="552">
                  <c:v>5.31129761904762</c:v>
                </c:pt>
                <c:pt idx="553">
                  <c:v>5.43652380952381</c:v>
                </c:pt>
                <c:pt idx="554">
                  <c:v>5.6864880952380963</c:v>
                </c:pt>
                <c:pt idx="555">
                  <c:v>6.0265119047619047</c:v>
                </c:pt>
                <c:pt idx="556">
                  <c:v>6.4261979166666672</c:v>
                </c:pt>
                <c:pt idx="557">
                  <c:v>5.8416354166666657</c:v>
                </c:pt>
                <c:pt idx="558">
                  <c:v>6.0355729166666663</c:v>
                </c:pt>
                <c:pt idx="559">
                  <c:v>6.6958437499999999</c:v>
                </c:pt>
                <c:pt idx="560">
                  <c:v>6.4266874999999999</c:v>
                </c:pt>
                <c:pt idx="561">
                  <c:v>6.3173541666666662</c:v>
                </c:pt>
                <c:pt idx="562">
                  <c:v>6.7424062499999993</c:v>
                </c:pt>
                <c:pt idx="563">
                  <c:v>7.0201562499999994</c:v>
                </c:pt>
                <c:pt idx="564">
                  <c:v>6.6868958333333337</c:v>
                </c:pt>
                <c:pt idx="565">
                  <c:v>6.2018958333333343</c:v>
                </c:pt>
                <c:pt idx="566">
                  <c:v>5.5414583333333329</c:v>
                </c:pt>
                <c:pt idx="567">
                  <c:v>4.8855624999999998</c:v>
                </c:pt>
                <c:pt idx="568">
                  <c:v>5.0176562499999999</c:v>
                </c:pt>
                <c:pt idx="569">
                  <c:v>4.5942916666666669</c:v>
                </c:pt>
                <c:pt idx="570">
                  <c:v>4.3996249999999995</c:v>
                </c:pt>
                <c:pt idx="571">
                  <c:v>4.4541562499999996</c:v>
                </c:pt>
                <c:pt idx="572">
                  <c:v>4.1703541666666668</c:v>
                </c:pt>
                <c:pt idx="573">
                  <c:v>4.1945833333333331</c:v>
                </c:pt>
                <c:pt idx="574">
                  <c:v>4.1036770833333334</c:v>
                </c:pt>
                <c:pt idx="575">
                  <c:v>4.0715624999999998</c:v>
                </c:pt>
                <c:pt idx="576">
                  <c:v>4.0525729166666666</c:v>
                </c:pt>
                <c:pt idx="577">
                  <c:v>4.2534687499999997</c:v>
                </c:pt>
                <c:pt idx="578">
                  <c:v>4.2323750000000002</c:v>
                </c:pt>
                <c:pt idx="579">
                  <c:v>4.2596875000000001</c:v>
                </c:pt>
                <c:pt idx="580">
                  <c:v>4.024729166666666</c:v>
                </c:pt>
                <c:pt idx="581">
                  <c:v>4.1411875</c:v>
                </c:pt>
                <c:pt idx="582">
                  <c:v>4.1180416666666666</c:v>
                </c:pt>
                <c:pt idx="583">
                  <c:v>3.8660833333333331</c:v>
                </c:pt>
                <c:pt idx="584">
                  <c:v>4.1171458333333337</c:v>
                </c:pt>
                <c:pt idx="585">
                  <c:v>3.8792708333333334</c:v>
                </c:pt>
                <c:pt idx="586">
                  <c:v>3.8415520833333332</c:v>
                </c:pt>
                <c:pt idx="587">
                  <c:v>3.794083333333333</c:v>
                </c:pt>
                <c:pt idx="588">
                  <c:v>3.6356875</c:v>
                </c:pt>
                <c:pt idx="589">
                  <c:v>3.7108749999999997</c:v>
                </c:pt>
                <c:pt idx="590">
                  <c:v>3.7357812499999996</c:v>
                </c:pt>
                <c:pt idx="591">
                  <c:v>3.6218124999999999</c:v>
                </c:pt>
                <c:pt idx="592">
                  <c:v>3.5548125000000002</c:v>
                </c:pt>
                <c:pt idx="593">
                  <c:v>3.6676354166666663</c:v>
                </c:pt>
                <c:pt idx="594">
                  <c:v>3.5736354166666668</c:v>
                </c:pt>
                <c:pt idx="595">
                  <c:v>3.5524062499999998</c:v>
                </c:pt>
                <c:pt idx="596">
                  <c:v>3.6149583333333339</c:v>
                </c:pt>
                <c:pt idx="597">
                  <c:v>3.7074791666666664</c:v>
                </c:pt>
                <c:pt idx="598">
                  <c:v>3.844114583333333</c:v>
                </c:pt>
                <c:pt idx="599">
                  <c:v>4.0055624999999999</c:v>
                </c:pt>
                <c:pt idx="600">
                  <c:v>4.2757916666666667</c:v>
                </c:pt>
                <c:pt idx="601">
                  <c:v>4.665</c:v>
                </c:pt>
                <c:pt idx="602">
                  <c:v>4.8064375000000004</c:v>
                </c:pt>
                <c:pt idx="603">
                  <c:v>4.8706562500000006</c:v>
                </c:pt>
                <c:pt idx="604">
                  <c:v>4.8463333333333338</c:v>
                </c:pt>
                <c:pt idx="605">
                  <c:v>5.4223958333333337</c:v>
                </c:pt>
                <c:pt idx="606">
                  <c:v>5.8491249999999999</c:v>
                </c:pt>
                <c:pt idx="607">
                  <c:v>5.4857187499999993</c:v>
                </c:pt>
                <c:pt idx="608">
                  <c:v>4.7488229166666667</c:v>
                </c:pt>
                <c:pt idx="609">
                  <c:v>4.5441458333333333</c:v>
                </c:pt>
                <c:pt idx="610">
                  <c:v>5.5309166666666663</c:v>
                </c:pt>
                <c:pt idx="611">
                  <c:v>5.4946666666666673</c:v>
                </c:pt>
                <c:pt idx="612">
                  <c:v>5.0884895833333328</c:v>
                </c:pt>
                <c:pt idx="613">
                  <c:v>4.8722604166666663</c:v>
                </c:pt>
                <c:pt idx="614">
                  <c:v>4.8065520833333331</c:v>
                </c:pt>
                <c:pt idx="615">
                  <c:v>4.7911875000000004</c:v>
                </c:pt>
                <c:pt idx="616">
                  <c:v>4.6974687499999996</c:v>
                </c:pt>
                <c:pt idx="617">
                  <c:v>4.9501770833333332</c:v>
                </c:pt>
                <c:pt idx="618">
                  <c:v>4.6615520833333344</c:v>
                </c:pt>
                <c:pt idx="619">
                  <c:v>4.4800000000000004</c:v>
                </c:pt>
                <c:pt idx="620">
                  <c:v>4.2372302083333331</c:v>
                </c:pt>
                <c:pt idx="621">
                  <c:v>4.0781770833333333</c:v>
                </c:pt>
                <c:pt idx="622">
                  <c:v>3.9334062500000004</c:v>
                </c:pt>
                <c:pt idx="623">
                  <c:v>3.8017380952380959</c:v>
                </c:pt>
                <c:pt idx="624">
                  <c:v>3.6384523809523812</c:v>
                </c:pt>
                <c:pt idx="625">
                  <c:v>3.8154642857142855</c:v>
                </c:pt>
                <c:pt idx="626">
                  <c:v>3.6969479166666668</c:v>
                </c:pt>
                <c:pt idx="627">
                  <c:v>3.5774895833333336</c:v>
                </c:pt>
                <c:pt idx="628">
                  <c:v>3.5015208333333332</c:v>
                </c:pt>
                <c:pt idx="629">
                  <c:v>3.5272916666666672</c:v>
                </c:pt>
                <c:pt idx="630">
                  <c:v>3.1012380952380951</c:v>
                </c:pt>
                <c:pt idx="631">
                  <c:v>3.1776249999999995</c:v>
                </c:pt>
                <c:pt idx="632">
                  <c:v>3.4445041666666669</c:v>
                </c:pt>
                <c:pt idx="633">
                  <c:v>3.7835208333333332</c:v>
                </c:pt>
                <c:pt idx="634">
                  <c:v>4.2152625000000006</c:v>
                </c:pt>
                <c:pt idx="635">
                  <c:v>4.1811374999999993</c:v>
                </c:pt>
                <c:pt idx="636">
                  <c:v>4.4135166666666663</c:v>
                </c:pt>
                <c:pt idx="637">
                  <c:v>4.5197374999999997</c:v>
                </c:pt>
                <c:pt idx="638">
                  <c:v>4.4482499999999998</c:v>
                </c:pt>
                <c:pt idx="639">
                  <c:v>5.1300749999999997</c:v>
                </c:pt>
                <c:pt idx="640">
                  <c:v>4.6373041666666666</c:v>
                </c:pt>
                <c:pt idx="641">
                  <c:v>5.093866666666667</c:v>
                </c:pt>
                <c:pt idx="642">
                  <c:v>5.6936458333333331</c:v>
                </c:pt>
                <c:pt idx="643">
                  <c:v>6.2781249999999993</c:v>
                </c:pt>
                <c:pt idx="644">
                  <c:v>5.5816666666666661</c:v>
                </c:pt>
                <c:pt idx="645">
                  <c:v>5.9043749999999999</c:v>
                </c:pt>
                <c:pt idx="646">
                  <c:v>5.7847187500000006</c:v>
                </c:pt>
                <c:pt idx="647">
                  <c:v>6.4036874999999993</c:v>
                </c:pt>
                <c:pt idx="648">
                  <c:v>5.7223854166666666</c:v>
                </c:pt>
                <c:pt idx="649">
                  <c:v>5.8822916666666671</c:v>
                </c:pt>
                <c:pt idx="650">
                  <c:v>6.2337499999999997</c:v>
                </c:pt>
                <c:pt idx="651">
                  <c:v>6.3866666666666658</c:v>
                </c:pt>
                <c:pt idx="652">
                  <c:v>6.4621874999999998</c:v>
                </c:pt>
                <c:pt idx="653">
                  <c:v>6.5125000000000011</c:v>
                </c:pt>
                <c:pt idx="654">
                  <c:v>6.7273958333333326</c:v>
                </c:pt>
                <c:pt idx="655">
                  <c:v>7.667604166666667</c:v>
                </c:pt>
                <c:pt idx="656">
                  <c:v>8.1554166666666674</c:v>
                </c:pt>
                <c:pt idx="657">
                  <c:v>7.788854166666666</c:v>
                </c:pt>
                <c:pt idx="658">
                  <c:v>7.8281666666666663</c:v>
                </c:pt>
                <c:pt idx="659">
                  <c:v>8.7677499999999995</c:v>
                </c:pt>
                <c:pt idx="660">
                  <c:v>10.624666666666666</c:v>
                </c:pt>
                <c:pt idx="661">
                  <c:v>10.154729166666666</c:v>
                </c:pt>
                <c:pt idx="662">
                  <c:v>10.278062500000001</c:v>
                </c:pt>
                <c:pt idx="663">
                  <c:v>9.9405833333333327</c:v>
                </c:pt>
                <c:pt idx="664">
                  <c:v>9.7033333333333331</c:v>
                </c:pt>
                <c:pt idx="665">
                  <c:v>11.086354166666666</c:v>
                </c:pt>
                <c:pt idx="666">
                  <c:v>12.491145833333334</c:v>
                </c:pt>
                <c:pt idx="667">
                  <c:v>13.737879016064259</c:v>
                </c:pt>
                <c:pt idx="668">
                  <c:v>12.438291917670682</c:v>
                </c:pt>
                <c:pt idx="669">
                  <c:v>11.711729166666666</c:v>
                </c:pt>
                <c:pt idx="670">
                  <c:v>10.515180722891566</c:v>
                </c:pt>
                <c:pt idx="671">
                  <c:v>9.5674747983870976</c:v>
                </c:pt>
                <c:pt idx="672">
                  <c:v>8.1908341666666669</c:v>
                </c:pt>
                <c:pt idx="673">
                  <c:v>8.56846</c:v>
                </c:pt>
                <c:pt idx="674">
                  <c:v>8.4364166666666662</c:v>
                </c:pt>
                <c:pt idx="675">
                  <c:v>9.3230691666666665</c:v>
                </c:pt>
                <c:pt idx="676">
                  <c:v>10.112695833333333</c:v>
                </c:pt>
                <c:pt idx="677">
                  <c:v>9.1198258333333335</c:v>
                </c:pt>
                <c:pt idx="678">
                  <c:v>8.7015222443559104</c:v>
                </c:pt>
                <c:pt idx="679">
                  <c:v>6.302972500000001</c:v>
                </c:pt>
                <c:pt idx="680">
                  <c:v>8.5203350903614457</c:v>
                </c:pt>
                <c:pt idx="681">
                  <c:v>7.2109066666666672</c:v>
                </c:pt>
                <c:pt idx="682">
                  <c:v>6.1095039682539669</c:v>
                </c:pt>
                <c:pt idx="683">
                  <c:v>5.3274741666666667</c:v>
                </c:pt>
                <c:pt idx="684">
                  <c:v>4.0706829166666667</c:v>
                </c:pt>
                <c:pt idx="685">
                  <c:v>4.9527773489375821</c:v>
                </c:pt>
                <c:pt idx="686">
                  <c:v>4.7528994438911019</c:v>
                </c:pt>
                <c:pt idx="687">
                  <c:v>4.6231273521505374</c:v>
                </c:pt>
                <c:pt idx="688">
                  <c:v>3.9999787499999999</c:v>
                </c:pt>
                <c:pt idx="689">
                  <c:v>3.985464166666667</c:v>
                </c:pt>
                <c:pt idx="690">
                  <c:v>3.6351129166666665</c:v>
                </c:pt>
                <c:pt idx="691">
                  <c:v>3.3594537500000001</c:v>
                </c:pt>
                <c:pt idx="692">
                  <c:v>3.8271354166666667</c:v>
                </c:pt>
                <c:pt idx="693">
                  <c:v>4.1190930859893751</c:v>
                </c:pt>
                <c:pt idx="694">
                  <c:v>3.4408349518592294</c:v>
                </c:pt>
                <c:pt idx="695">
                  <c:v>3.4658900000000004</c:v>
                </c:pt>
                <c:pt idx="696">
                  <c:v>3.5905803867861885</c:v>
                </c:pt>
                <c:pt idx="697">
                  <c:v>3.425530430488259</c:v>
                </c:pt>
                <c:pt idx="698">
                  <c:v>2.6561691876724396</c:v>
                </c:pt>
                <c:pt idx="699">
                  <c:v>2.7713665018937146</c:v>
                </c:pt>
                <c:pt idx="700">
                  <c:v>1.3751949999999999</c:v>
                </c:pt>
                <c:pt idx="701">
                  <c:v>1.2655358565737054</c:v>
                </c:pt>
                <c:pt idx="702">
                  <c:v>0.93855500000000003</c:v>
                </c:pt>
                <c:pt idx="703">
                  <c:v>1.1055600000000001</c:v>
                </c:pt>
                <c:pt idx="704">
                  <c:v>1.23075</c:v>
                </c:pt>
              </c:numCache>
            </c:numRef>
          </c:val>
          <c:smooth val="0"/>
          <c:extLst>
            <c:ext xmlns:c16="http://schemas.microsoft.com/office/drawing/2014/chart" uri="{C3380CC4-5D6E-409C-BE32-E72D297353CC}">
              <c16:uniqueId val="{00000000-C5E9-4B93-BB6F-67B4ED32E02F}"/>
            </c:ext>
          </c:extLst>
        </c:ser>
        <c:ser>
          <c:idx val="1"/>
          <c:order val="1"/>
          <c:tx>
            <c:strRef>
              <c:f>'IV. Country level, 1310-2018'!$BJ$1</c:f>
              <c:strCache>
                <c:ptCount val="1"/>
                <c:pt idx="0">
                  <c:v>World nominal rate, arithmetically-weighted (%)</c:v>
                </c:pt>
              </c:strCache>
            </c:strRef>
          </c:tx>
          <c:spPr>
            <a:ln w="28575" cap="rnd">
              <a:solidFill>
                <a:schemeClr val="accent2"/>
              </a:solidFill>
              <a:round/>
            </a:ln>
            <a:effectLst/>
          </c:spPr>
          <c:marker>
            <c:symbol val="none"/>
          </c:marker>
          <c:cat>
            <c:numRef>
              <c:f>'IV. Country level, 1310-2018'!$A$8:$A$712</c:f>
              <c:numCache>
                <c:formatCode>General</c:formatCode>
                <c:ptCount val="705"/>
                <c:pt idx="0">
                  <c:v>1314</c:v>
                </c:pt>
                <c:pt idx="1">
                  <c:v>1315</c:v>
                </c:pt>
                <c:pt idx="2">
                  <c:v>1316</c:v>
                </c:pt>
                <c:pt idx="3">
                  <c:v>1317</c:v>
                </c:pt>
                <c:pt idx="4">
                  <c:v>1318</c:v>
                </c:pt>
                <c:pt idx="5">
                  <c:v>1319</c:v>
                </c:pt>
                <c:pt idx="6">
                  <c:v>1320</c:v>
                </c:pt>
                <c:pt idx="7">
                  <c:v>1321</c:v>
                </c:pt>
                <c:pt idx="8">
                  <c:v>1322</c:v>
                </c:pt>
                <c:pt idx="9">
                  <c:v>1323</c:v>
                </c:pt>
                <c:pt idx="10">
                  <c:v>1324</c:v>
                </c:pt>
                <c:pt idx="11">
                  <c:v>1325</c:v>
                </c:pt>
                <c:pt idx="12">
                  <c:v>1326</c:v>
                </c:pt>
                <c:pt idx="13">
                  <c:v>1327</c:v>
                </c:pt>
                <c:pt idx="14">
                  <c:v>1328</c:v>
                </c:pt>
                <c:pt idx="15">
                  <c:v>1329</c:v>
                </c:pt>
                <c:pt idx="16">
                  <c:v>1330</c:v>
                </c:pt>
                <c:pt idx="17">
                  <c:v>1331</c:v>
                </c:pt>
                <c:pt idx="18">
                  <c:v>1332</c:v>
                </c:pt>
                <c:pt idx="19">
                  <c:v>1333</c:v>
                </c:pt>
                <c:pt idx="20">
                  <c:v>1334</c:v>
                </c:pt>
                <c:pt idx="21">
                  <c:v>1335</c:v>
                </c:pt>
                <c:pt idx="22">
                  <c:v>1336</c:v>
                </c:pt>
                <c:pt idx="23">
                  <c:v>1337</c:v>
                </c:pt>
                <c:pt idx="24">
                  <c:v>1338</c:v>
                </c:pt>
                <c:pt idx="25">
                  <c:v>1339</c:v>
                </c:pt>
                <c:pt idx="26">
                  <c:v>1340</c:v>
                </c:pt>
                <c:pt idx="27">
                  <c:v>1341</c:v>
                </c:pt>
                <c:pt idx="28">
                  <c:v>1342</c:v>
                </c:pt>
                <c:pt idx="29">
                  <c:v>1343</c:v>
                </c:pt>
                <c:pt idx="30">
                  <c:v>1344</c:v>
                </c:pt>
                <c:pt idx="31">
                  <c:v>1345</c:v>
                </c:pt>
                <c:pt idx="32">
                  <c:v>1346</c:v>
                </c:pt>
                <c:pt idx="33">
                  <c:v>1347</c:v>
                </c:pt>
                <c:pt idx="34">
                  <c:v>1348</c:v>
                </c:pt>
                <c:pt idx="35">
                  <c:v>1349</c:v>
                </c:pt>
                <c:pt idx="36">
                  <c:v>1350</c:v>
                </c:pt>
                <c:pt idx="37">
                  <c:v>1351</c:v>
                </c:pt>
                <c:pt idx="38">
                  <c:v>1352</c:v>
                </c:pt>
                <c:pt idx="39">
                  <c:v>1353</c:v>
                </c:pt>
                <c:pt idx="40">
                  <c:v>1354</c:v>
                </c:pt>
                <c:pt idx="41">
                  <c:v>1355</c:v>
                </c:pt>
                <c:pt idx="42">
                  <c:v>1356</c:v>
                </c:pt>
                <c:pt idx="43">
                  <c:v>1357</c:v>
                </c:pt>
                <c:pt idx="44">
                  <c:v>1358</c:v>
                </c:pt>
                <c:pt idx="45">
                  <c:v>1359</c:v>
                </c:pt>
                <c:pt idx="46">
                  <c:v>1360</c:v>
                </c:pt>
                <c:pt idx="47">
                  <c:v>1361</c:v>
                </c:pt>
                <c:pt idx="48">
                  <c:v>1362</c:v>
                </c:pt>
                <c:pt idx="49">
                  <c:v>1363</c:v>
                </c:pt>
                <c:pt idx="50">
                  <c:v>1364</c:v>
                </c:pt>
                <c:pt idx="51">
                  <c:v>1365</c:v>
                </c:pt>
                <c:pt idx="52">
                  <c:v>1366</c:v>
                </c:pt>
                <c:pt idx="53">
                  <c:v>1367</c:v>
                </c:pt>
                <c:pt idx="54">
                  <c:v>1368</c:v>
                </c:pt>
                <c:pt idx="55">
                  <c:v>1369</c:v>
                </c:pt>
                <c:pt idx="56">
                  <c:v>1370</c:v>
                </c:pt>
                <c:pt idx="57">
                  <c:v>1371</c:v>
                </c:pt>
                <c:pt idx="58">
                  <c:v>1372</c:v>
                </c:pt>
                <c:pt idx="59">
                  <c:v>1373</c:v>
                </c:pt>
                <c:pt idx="60">
                  <c:v>1374</c:v>
                </c:pt>
                <c:pt idx="61">
                  <c:v>1375</c:v>
                </c:pt>
                <c:pt idx="62">
                  <c:v>1376</c:v>
                </c:pt>
                <c:pt idx="63">
                  <c:v>1377</c:v>
                </c:pt>
                <c:pt idx="64">
                  <c:v>1378</c:v>
                </c:pt>
                <c:pt idx="65">
                  <c:v>1379</c:v>
                </c:pt>
                <c:pt idx="66">
                  <c:v>1380</c:v>
                </c:pt>
                <c:pt idx="67">
                  <c:v>1381</c:v>
                </c:pt>
                <c:pt idx="68">
                  <c:v>1382</c:v>
                </c:pt>
                <c:pt idx="69">
                  <c:v>1383</c:v>
                </c:pt>
                <c:pt idx="70">
                  <c:v>1384</c:v>
                </c:pt>
                <c:pt idx="71">
                  <c:v>1385</c:v>
                </c:pt>
                <c:pt idx="72">
                  <c:v>1386</c:v>
                </c:pt>
                <c:pt idx="73">
                  <c:v>1387</c:v>
                </c:pt>
                <c:pt idx="74">
                  <c:v>1388</c:v>
                </c:pt>
                <c:pt idx="75">
                  <c:v>1389</c:v>
                </c:pt>
                <c:pt idx="76">
                  <c:v>1390</c:v>
                </c:pt>
                <c:pt idx="77">
                  <c:v>1391</c:v>
                </c:pt>
                <c:pt idx="78">
                  <c:v>1392</c:v>
                </c:pt>
                <c:pt idx="79">
                  <c:v>1393</c:v>
                </c:pt>
                <c:pt idx="80">
                  <c:v>1394</c:v>
                </c:pt>
                <c:pt idx="81">
                  <c:v>1395</c:v>
                </c:pt>
                <c:pt idx="82">
                  <c:v>1396</c:v>
                </c:pt>
                <c:pt idx="83">
                  <c:v>1397</c:v>
                </c:pt>
                <c:pt idx="84">
                  <c:v>1398</c:v>
                </c:pt>
                <c:pt idx="85">
                  <c:v>1399</c:v>
                </c:pt>
                <c:pt idx="86">
                  <c:v>1400</c:v>
                </c:pt>
                <c:pt idx="87">
                  <c:v>1401</c:v>
                </c:pt>
                <c:pt idx="88">
                  <c:v>1402</c:v>
                </c:pt>
                <c:pt idx="89">
                  <c:v>1403</c:v>
                </c:pt>
                <c:pt idx="90">
                  <c:v>1404</c:v>
                </c:pt>
                <c:pt idx="91">
                  <c:v>1405</c:v>
                </c:pt>
                <c:pt idx="92">
                  <c:v>1406</c:v>
                </c:pt>
                <c:pt idx="93">
                  <c:v>1407</c:v>
                </c:pt>
                <c:pt idx="94">
                  <c:v>1408</c:v>
                </c:pt>
                <c:pt idx="95">
                  <c:v>1409</c:v>
                </c:pt>
                <c:pt idx="96">
                  <c:v>1410</c:v>
                </c:pt>
                <c:pt idx="97">
                  <c:v>1411</c:v>
                </c:pt>
                <c:pt idx="98">
                  <c:v>1412</c:v>
                </c:pt>
                <c:pt idx="99">
                  <c:v>1413</c:v>
                </c:pt>
                <c:pt idx="100">
                  <c:v>1414</c:v>
                </c:pt>
                <c:pt idx="101">
                  <c:v>1415</c:v>
                </c:pt>
                <c:pt idx="102">
                  <c:v>1416</c:v>
                </c:pt>
                <c:pt idx="103">
                  <c:v>1417</c:v>
                </c:pt>
                <c:pt idx="104">
                  <c:v>1418</c:v>
                </c:pt>
                <c:pt idx="105">
                  <c:v>1419</c:v>
                </c:pt>
                <c:pt idx="106">
                  <c:v>1420</c:v>
                </c:pt>
                <c:pt idx="107">
                  <c:v>1421</c:v>
                </c:pt>
                <c:pt idx="108">
                  <c:v>1422</c:v>
                </c:pt>
                <c:pt idx="109">
                  <c:v>1423</c:v>
                </c:pt>
                <c:pt idx="110">
                  <c:v>1424</c:v>
                </c:pt>
                <c:pt idx="111">
                  <c:v>1425</c:v>
                </c:pt>
                <c:pt idx="112">
                  <c:v>1426</c:v>
                </c:pt>
                <c:pt idx="113">
                  <c:v>1427</c:v>
                </c:pt>
                <c:pt idx="114">
                  <c:v>1428</c:v>
                </c:pt>
                <c:pt idx="115">
                  <c:v>1429</c:v>
                </c:pt>
                <c:pt idx="116">
                  <c:v>1430</c:v>
                </c:pt>
                <c:pt idx="117">
                  <c:v>1431</c:v>
                </c:pt>
                <c:pt idx="118">
                  <c:v>1432</c:v>
                </c:pt>
                <c:pt idx="119">
                  <c:v>1433</c:v>
                </c:pt>
                <c:pt idx="120">
                  <c:v>1434</c:v>
                </c:pt>
                <c:pt idx="121">
                  <c:v>1435</c:v>
                </c:pt>
                <c:pt idx="122">
                  <c:v>1436</c:v>
                </c:pt>
                <c:pt idx="123">
                  <c:v>1437</c:v>
                </c:pt>
                <c:pt idx="124">
                  <c:v>1438</c:v>
                </c:pt>
                <c:pt idx="125">
                  <c:v>1439</c:v>
                </c:pt>
                <c:pt idx="126">
                  <c:v>1440</c:v>
                </c:pt>
                <c:pt idx="127">
                  <c:v>1441</c:v>
                </c:pt>
                <c:pt idx="128">
                  <c:v>1442</c:v>
                </c:pt>
                <c:pt idx="129">
                  <c:v>1443</c:v>
                </c:pt>
                <c:pt idx="130">
                  <c:v>1444</c:v>
                </c:pt>
                <c:pt idx="131">
                  <c:v>1445</c:v>
                </c:pt>
                <c:pt idx="132">
                  <c:v>1446</c:v>
                </c:pt>
                <c:pt idx="133">
                  <c:v>1447</c:v>
                </c:pt>
                <c:pt idx="134">
                  <c:v>1448</c:v>
                </c:pt>
                <c:pt idx="135">
                  <c:v>1449</c:v>
                </c:pt>
                <c:pt idx="136">
                  <c:v>1450</c:v>
                </c:pt>
                <c:pt idx="137">
                  <c:v>1451</c:v>
                </c:pt>
                <c:pt idx="138">
                  <c:v>1452</c:v>
                </c:pt>
                <c:pt idx="139">
                  <c:v>1453</c:v>
                </c:pt>
                <c:pt idx="140">
                  <c:v>1454</c:v>
                </c:pt>
                <c:pt idx="141">
                  <c:v>1455</c:v>
                </c:pt>
                <c:pt idx="142">
                  <c:v>1456</c:v>
                </c:pt>
                <c:pt idx="143">
                  <c:v>1457</c:v>
                </c:pt>
                <c:pt idx="144">
                  <c:v>1458</c:v>
                </c:pt>
                <c:pt idx="145">
                  <c:v>1459</c:v>
                </c:pt>
                <c:pt idx="146">
                  <c:v>1460</c:v>
                </c:pt>
                <c:pt idx="147">
                  <c:v>1461</c:v>
                </c:pt>
                <c:pt idx="148">
                  <c:v>1462</c:v>
                </c:pt>
                <c:pt idx="149">
                  <c:v>1463</c:v>
                </c:pt>
                <c:pt idx="150">
                  <c:v>1464</c:v>
                </c:pt>
                <c:pt idx="151">
                  <c:v>1465</c:v>
                </c:pt>
                <c:pt idx="152">
                  <c:v>1466</c:v>
                </c:pt>
                <c:pt idx="153">
                  <c:v>1467</c:v>
                </c:pt>
                <c:pt idx="154">
                  <c:v>1468</c:v>
                </c:pt>
                <c:pt idx="155">
                  <c:v>1469</c:v>
                </c:pt>
                <c:pt idx="156">
                  <c:v>1470</c:v>
                </c:pt>
                <c:pt idx="157">
                  <c:v>1471</c:v>
                </c:pt>
                <c:pt idx="158">
                  <c:v>1472</c:v>
                </c:pt>
                <c:pt idx="159">
                  <c:v>1473</c:v>
                </c:pt>
                <c:pt idx="160">
                  <c:v>1474</c:v>
                </c:pt>
                <c:pt idx="161">
                  <c:v>1475</c:v>
                </c:pt>
                <c:pt idx="162">
                  <c:v>1476</c:v>
                </c:pt>
                <c:pt idx="163">
                  <c:v>1477</c:v>
                </c:pt>
                <c:pt idx="164">
                  <c:v>1478</c:v>
                </c:pt>
                <c:pt idx="165">
                  <c:v>1479</c:v>
                </c:pt>
                <c:pt idx="166">
                  <c:v>1480</c:v>
                </c:pt>
                <c:pt idx="167">
                  <c:v>1481</c:v>
                </c:pt>
                <c:pt idx="168">
                  <c:v>1482</c:v>
                </c:pt>
                <c:pt idx="169">
                  <c:v>1483</c:v>
                </c:pt>
                <c:pt idx="170">
                  <c:v>1484</c:v>
                </c:pt>
                <c:pt idx="171">
                  <c:v>1485</c:v>
                </c:pt>
                <c:pt idx="172">
                  <c:v>1486</c:v>
                </c:pt>
                <c:pt idx="173">
                  <c:v>1487</c:v>
                </c:pt>
                <c:pt idx="174">
                  <c:v>1488</c:v>
                </c:pt>
                <c:pt idx="175">
                  <c:v>1489</c:v>
                </c:pt>
                <c:pt idx="176">
                  <c:v>1490</c:v>
                </c:pt>
                <c:pt idx="177">
                  <c:v>1491</c:v>
                </c:pt>
                <c:pt idx="178">
                  <c:v>1492</c:v>
                </c:pt>
                <c:pt idx="179">
                  <c:v>1493</c:v>
                </c:pt>
                <c:pt idx="180">
                  <c:v>1494</c:v>
                </c:pt>
                <c:pt idx="181">
                  <c:v>1495</c:v>
                </c:pt>
                <c:pt idx="182">
                  <c:v>1496</c:v>
                </c:pt>
                <c:pt idx="183">
                  <c:v>1497</c:v>
                </c:pt>
                <c:pt idx="184">
                  <c:v>1498</c:v>
                </c:pt>
                <c:pt idx="185">
                  <c:v>1499</c:v>
                </c:pt>
                <c:pt idx="186">
                  <c:v>1500</c:v>
                </c:pt>
                <c:pt idx="187">
                  <c:v>1501</c:v>
                </c:pt>
                <c:pt idx="188">
                  <c:v>1502</c:v>
                </c:pt>
                <c:pt idx="189">
                  <c:v>1503</c:v>
                </c:pt>
                <c:pt idx="190">
                  <c:v>1504</c:v>
                </c:pt>
                <c:pt idx="191">
                  <c:v>1505</c:v>
                </c:pt>
                <c:pt idx="192">
                  <c:v>1506</c:v>
                </c:pt>
                <c:pt idx="193">
                  <c:v>1507</c:v>
                </c:pt>
                <c:pt idx="194">
                  <c:v>1508</c:v>
                </c:pt>
                <c:pt idx="195">
                  <c:v>1509</c:v>
                </c:pt>
                <c:pt idx="196">
                  <c:v>1510</c:v>
                </c:pt>
                <c:pt idx="197">
                  <c:v>1511</c:v>
                </c:pt>
                <c:pt idx="198">
                  <c:v>1512</c:v>
                </c:pt>
                <c:pt idx="199">
                  <c:v>1513</c:v>
                </c:pt>
                <c:pt idx="200">
                  <c:v>1514</c:v>
                </c:pt>
                <c:pt idx="201">
                  <c:v>1515</c:v>
                </c:pt>
                <c:pt idx="202">
                  <c:v>1516</c:v>
                </c:pt>
                <c:pt idx="203">
                  <c:v>1517</c:v>
                </c:pt>
                <c:pt idx="204">
                  <c:v>1518</c:v>
                </c:pt>
                <c:pt idx="205">
                  <c:v>1519</c:v>
                </c:pt>
                <c:pt idx="206">
                  <c:v>1520</c:v>
                </c:pt>
                <c:pt idx="207">
                  <c:v>1521</c:v>
                </c:pt>
                <c:pt idx="208">
                  <c:v>1522</c:v>
                </c:pt>
                <c:pt idx="209">
                  <c:v>1523</c:v>
                </c:pt>
                <c:pt idx="210">
                  <c:v>1524</c:v>
                </c:pt>
                <c:pt idx="211">
                  <c:v>1525</c:v>
                </c:pt>
                <c:pt idx="212">
                  <c:v>1526</c:v>
                </c:pt>
                <c:pt idx="213">
                  <c:v>1527</c:v>
                </c:pt>
                <c:pt idx="214">
                  <c:v>1528</c:v>
                </c:pt>
                <c:pt idx="215">
                  <c:v>1529</c:v>
                </c:pt>
                <c:pt idx="216">
                  <c:v>1530</c:v>
                </c:pt>
                <c:pt idx="217">
                  <c:v>1531</c:v>
                </c:pt>
                <c:pt idx="218">
                  <c:v>1532</c:v>
                </c:pt>
                <c:pt idx="219">
                  <c:v>1533</c:v>
                </c:pt>
                <c:pt idx="220">
                  <c:v>1534</c:v>
                </c:pt>
                <c:pt idx="221">
                  <c:v>1535</c:v>
                </c:pt>
                <c:pt idx="222">
                  <c:v>1536</c:v>
                </c:pt>
                <c:pt idx="223">
                  <c:v>1537</c:v>
                </c:pt>
                <c:pt idx="224">
                  <c:v>1538</c:v>
                </c:pt>
                <c:pt idx="225">
                  <c:v>1539</c:v>
                </c:pt>
                <c:pt idx="226">
                  <c:v>1540</c:v>
                </c:pt>
                <c:pt idx="227">
                  <c:v>1541</c:v>
                </c:pt>
                <c:pt idx="228">
                  <c:v>1542</c:v>
                </c:pt>
                <c:pt idx="229">
                  <c:v>1543</c:v>
                </c:pt>
                <c:pt idx="230">
                  <c:v>1544</c:v>
                </c:pt>
                <c:pt idx="231">
                  <c:v>1545</c:v>
                </c:pt>
                <c:pt idx="232">
                  <c:v>1546</c:v>
                </c:pt>
                <c:pt idx="233">
                  <c:v>1547</c:v>
                </c:pt>
                <c:pt idx="234">
                  <c:v>1548</c:v>
                </c:pt>
                <c:pt idx="235">
                  <c:v>1549</c:v>
                </c:pt>
                <c:pt idx="236">
                  <c:v>1550</c:v>
                </c:pt>
                <c:pt idx="237">
                  <c:v>1551</c:v>
                </c:pt>
                <c:pt idx="238">
                  <c:v>1552</c:v>
                </c:pt>
                <c:pt idx="239">
                  <c:v>1553</c:v>
                </c:pt>
                <c:pt idx="240">
                  <c:v>1554</c:v>
                </c:pt>
                <c:pt idx="241">
                  <c:v>1555</c:v>
                </c:pt>
                <c:pt idx="242">
                  <c:v>1556</c:v>
                </c:pt>
                <c:pt idx="243">
                  <c:v>1557</c:v>
                </c:pt>
                <c:pt idx="244">
                  <c:v>1558</c:v>
                </c:pt>
                <c:pt idx="245">
                  <c:v>1559</c:v>
                </c:pt>
                <c:pt idx="246">
                  <c:v>1560</c:v>
                </c:pt>
                <c:pt idx="247">
                  <c:v>1561</c:v>
                </c:pt>
                <c:pt idx="248">
                  <c:v>1562</c:v>
                </c:pt>
                <c:pt idx="249">
                  <c:v>1563</c:v>
                </c:pt>
                <c:pt idx="250">
                  <c:v>1564</c:v>
                </c:pt>
                <c:pt idx="251">
                  <c:v>1565</c:v>
                </c:pt>
                <c:pt idx="252">
                  <c:v>1566</c:v>
                </c:pt>
                <c:pt idx="253">
                  <c:v>1567</c:v>
                </c:pt>
                <c:pt idx="254">
                  <c:v>1568</c:v>
                </c:pt>
                <c:pt idx="255">
                  <c:v>1569</c:v>
                </c:pt>
                <c:pt idx="256">
                  <c:v>1570</c:v>
                </c:pt>
                <c:pt idx="257">
                  <c:v>1571</c:v>
                </c:pt>
                <c:pt idx="258">
                  <c:v>1572</c:v>
                </c:pt>
                <c:pt idx="259">
                  <c:v>1573</c:v>
                </c:pt>
                <c:pt idx="260">
                  <c:v>1574</c:v>
                </c:pt>
                <c:pt idx="261">
                  <c:v>1575</c:v>
                </c:pt>
                <c:pt idx="262">
                  <c:v>1576</c:v>
                </c:pt>
                <c:pt idx="263">
                  <c:v>1577</c:v>
                </c:pt>
                <c:pt idx="264">
                  <c:v>1578</c:v>
                </c:pt>
                <c:pt idx="265">
                  <c:v>1579</c:v>
                </c:pt>
                <c:pt idx="266">
                  <c:v>1580</c:v>
                </c:pt>
                <c:pt idx="267">
                  <c:v>1581</c:v>
                </c:pt>
                <c:pt idx="268">
                  <c:v>1582</c:v>
                </c:pt>
                <c:pt idx="269">
                  <c:v>1583</c:v>
                </c:pt>
                <c:pt idx="270">
                  <c:v>1584</c:v>
                </c:pt>
                <c:pt idx="271">
                  <c:v>1585</c:v>
                </c:pt>
                <c:pt idx="272">
                  <c:v>1586</c:v>
                </c:pt>
                <c:pt idx="273">
                  <c:v>1587</c:v>
                </c:pt>
                <c:pt idx="274">
                  <c:v>1588</c:v>
                </c:pt>
                <c:pt idx="275">
                  <c:v>1589</c:v>
                </c:pt>
                <c:pt idx="276">
                  <c:v>1590</c:v>
                </c:pt>
                <c:pt idx="277">
                  <c:v>1591</c:v>
                </c:pt>
                <c:pt idx="278">
                  <c:v>1592</c:v>
                </c:pt>
                <c:pt idx="279">
                  <c:v>1593</c:v>
                </c:pt>
                <c:pt idx="280">
                  <c:v>1594</c:v>
                </c:pt>
                <c:pt idx="281">
                  <c:v>1595</c:v>
                </c:pt>
                <c:pt idx="282">
                  <c:v>1596</c:v>
                </c:pt>
                <c:pt idx="283">
                  <c:v>1597</c:v>
                </c:pt>
                <c:pt idx="284">
                  <c:v>1598</c:v>
                </c:pt>
                <c:pt idx="285">
                  <c:v>1599</c:v>
                </c:pt>
                <c:pt idx="286">
                  <c:v>1600</c:v>
                </c:pt>
                <c:pt idx="287">
                  <c:v>1601</c:v>
                </c:pt>
                <c:pt idx="288">
                  <c:v>1602</c:v>
                </c:pt>
                <c:pt idx="289">
                  <c:v>1603</c:v>
                </c:pt>
                <c:pt idx="290">
                  <c:v>1604</c:v>
                </c:pt>
                <c:pt idx="291">
                  <c:v>1605</c:v>
                </c:pt>
                <c:pt idx="292">
                  <c:v>1606</c:v>
                </c:pt>
                <c:pt idx="293">
                  <c:v>1607</c:v>
                </c:pt>
                <c:pt idx="294">
                  <c:v>1608</c:v>
                </c:pt>
                <c:pt idx="295">
                  <c:v>1609</c:v>
                </c:pt>
                <c:pt idx="296">
                  <c:v>1610</c:v>
                </c:pt>
                <c:pt idx="297">
                  <c:v>1611</c:v>
                </c:pt>
                <c:pt idx="298">
                  <c:v>1612</c:v>
                </c:pt>
                <c:pt idx="299">
                  <c:v>1613</c:v>
                </c:pt>
                <c:pt idx="300">
                  <c:v>1614</c:v>
                </c:pt>
                <c:pt idx="301">
                  <c:v>1615</c:v>
                </c:pt>
                <c:pt idx="302">
                  <c:v>1616</c:v>
                </c:pt>
                <c:pt idx="303">
                  <c:v>1617</c:v>
                </c:pt>
                <c:pt idx="304">
                  <c:v>1618</c:v>
                </c:pt>
                <c:pt idx="305">
                  <c:v>1619</c:v>
                </c:pt>
                <c:pt idx="306">
                  <c:v>1620</c:v>
                </c:pt>
                <c:pt idx="307">
                  <c:v>1621</c:v>
                </c:pt>
                <c:pt idx="308">
                  <c:v>1622</c:v>
                </c:pt>
                <c:pt idx="309">
                  <c:v>1623</c:v>
                </c:pt>
                <c:pt idx="310">
                  <c:v>1624</c:v>
                </c:pt>
                <c:pt idx="311">
                  <c:v>1625</c:v>
                </c:pt>
                <c:pt idx="312">
                  <c:v>1626</c:v>
                </c:pt>
                <c:pt idx="313">
                  <c:v>1627</c:v>
                </c:pt>
                <c:pt idx="314">
                  <c:v>1628</c:v>
                </c:pt>
                <c:pt idx="315">
                  <c:v>1629</c:v>
                </c:pt>
                <c:pt idx="316">
                  <c:v>1630</c:v>
                </c:pt>
                <c:pt idx="317">
                  <c:v>1631</c:v>
                </c:pt>
                <c:pt idx="318">
                  <c:v>1632</c:v>
                </c:pt>
                <c:pt idx="319">
                  <c:v>1633</c:v>
                </c:pt>
                <c:pt idx="320">
                  <c:v>1634</c:v>
                </c:pt>
                <c:pt idx="321">
                  <c:v>1635</c:v>
                </c:pt>
                <c:pt idx="322">
                  <c:v>1636</c:v>
                </c:pt>
                <c:pt idx="323">
                  <c:v>1637</c:v>
                </c:pt>
                <c:pt idx="324">
                  <c:v>1638</c:v>
                </c:pt>
                <c:pt idx="325">
                  <c:v>1639</c:v>
                </c:pt>
                <c:pt idx="326">
                  <c:v>1640</c:v>
                </c:pt>
                <c:pt idx="327">
                  <c:v>1641</c:v>
                </c:pt>
                <c:pt idx="328">
                  <c:v>1642</c:v>
                </c:pt>
                <c:pt idx="329">
                  <c:v>1643</c:v>
                </c:pt>
                <c:pt idx="330">
                  <c:v>1644</c:v>
                </c:pt>
                <c:pt idx="331">
                  <c:v>1645</c:v>
                </c:pt>
                <c:pt idx="332">
                  <c:v>1646</c:v>
                </c:pt>
                <c:pt idx="333">
                  <c:v>1647</c:v>
                </c:pt>
                <c:pt idx="334">
                  <c:v>1648</c:v>
                </c:pt>
                <c:pt idx="335">
                  <c:v>1649</c:v>
                </c:pt>
                <c:pt idx="336">
                  <c:v>1650</c:v>
                </c:pt>
                <c:pt idx="337">
                  <c:v>1651</c:v>
                </c:pt>
                <c:pt idx="338">
                  <c:v>1652</c:v>
                </c:pt>
                <c:pt idx="339">
                  <c:v>1653</c:v>
                </c:pt>
                <c:pt idx="340">
                  <c:v>1654</c:v>
                </c:pt>
                <c:pt idx="341">
                  <c:v>1655</c:v>
                </c:pt>
                <c:pt idx="342">
                  <c:v>1656</c:v>
                </c:pt>
                <c:pt idx="343">
                  <c:v>1657</c:v>
                </c:pt>
                <c:pt idx="344">
                  <c:v>1658</c:v>
                </c:pt>
                <c:pt idx="345">
                  <c:v>1659</c:v>
                </c:pt>
                <c:pt idx="346">
                  <c:v>1660</c:v>
                </c:pt>
                <c:pt idx="347">
                  <c:v>1661</c:v>
                </c:pt>
                <c:pt idx="348">
                  <c:v>1662</c:v>
                </c:pt>
                <c:pt idx="349">
                  <c:v>1663</c:v>
                </c:pt>
                <c:pt idx="350">
                  <c:v>1664</c:v>
                </c:pt>
                <c:pt idx="351">
                  <c:v>1665</c:v>
                </c:pt>
                <c:pt idx="352">
                  <c:v>1666</c:v>
                </c:pt>
                <c:pt idx="353">
                  <c:v>1667</c:v>
                </c:pt>
                <c:pt idx="354">
                  <c:v>1668</c:v>
                </c:pt>
                <c:pt idx="355">
                  <c:v>1669</c:v>
                </c:pt>
                <c:pt idx="356">
                  <c:v>1670</c:v>
                </c:pt>
                <c:pt idx="357">
                  <c:v>1671</c:v>
                </c:pt>
                <c:pt idx="358">
                  <c:v>1672</c:v>
                </c:pt>
                <c:pt idx="359">
                  <c:v>1673</c:v>
                </c:pt>
                <c:pt idx="360">
                  <c:v>1674</c:v>
                </c:pt>
                <c:pt idx="361">
                  <c:v>1675</c:v>
                </c:pt>
                <c:pt idx="362">
                  <c:v>1676</c:v>
                </c:pt>
                <c:pt idx="363">
                  <c:v>1677</c:v>
                </c:pt>
                <c:pt idx="364">
                  <c:v>1678</c:v>
                </c:pt>
                <c:pt idx="365">
                  <c:v>1679</c:v>
                </c:pt>
                <c:pt idx="366">
                  <c:v>1680</c:v>
                </c:pt>
                <c:pt idx="367">
                  <c:v>1681</c:v>
                </c:pt>
                <c:pt idx="368">
                  <c:v>1682</c:v>
                </c:pt>
                <c:pt idx="369">
                  <c:v>1683</c:v>
                </c:pt>
                <c:pt idx="370">
                  <c:v>1684</c:v>
                </c:pt>
                <c:pt idx="371">
                  <c:v>1685</c:v>
                </c:pt>
                <c:pt idx="372">
                  <c:v>1686</c:v>
                </c:pt>
                <c:pt idx="373">
                  <c:v>1687</c:v>
                </c:pt>
                <c:pt idx="374">
                  <c:v>1688</c:v>
                </c:pt>
                <c:pt idx="375">
                  <c:v>1689</c:v>
                </c:pt>
                <c:pt idx="376">
                  <c:v>1690</c:v>
                </c:pt>
                <c:pt idx="377">
                  <c:v>1691</c:v>
                </c:pt>
                <c:pt idx="378">
                  <c:v>1692</c:v>
                </c:pt>
                <c:pt idx="379">
                  <c:v>1693</c:v>
                </c:pt>
                <c:pt idx="380">
                  <c:v>1694</c:v>
                </c:pt>
                <c:pt idx="381">
                  <c:v>1695</c:v>
                </c:pt>
                <c:pt idx="382">
                  <c:v>1696</c:v>
                </c:pt>
                <c:pt idx="383">
                  <c:v>1697</c:v>
                </c:pt>
                <c:pt idx="384">
                  <c:v>1698</c:v>
                </c:pt>
                <c:pt idx="385">
                  <c:v>1699</c:v>
                </c:pt>
                <c:pt idx="386">
                  <c:v>1700</c:v>
                </c:pt>
                <c:pt idx="387">
                  <c:v>1701</c:v>
                </c:pt>
                <c:pt idx="388">
                  <c:v>1702</c:v>
                </c:pt>
                <c:pt idx="389">
                  <c:v>1703</c:v>
                </c:pt>
                <c:pt idx="390">
                  <c:v>1704</c:v>
                </c:pt>
                <c:pt idx="391">
                  <c:v>1705</c:v>
                </c:pt>
                <c:pt idx="392">
                  <c:v>1706</c:v>
                </c:pt>
                <c:pt idx="393">
                  <c:v>1707</c:v>
                </c:pt>
                <c:pt idx="394">
                  <c:v>1708</c:v>
                </c:pt>
                <c:pt idx="395">
                  <c:v>1709</c:v>
                </c:pt>
                <c:pt idx="396">
                  <c:v>1710</c:v>
                </c:pt>
                <c:pt idx="397">
                  <c:v>1711</c:v>
                </c:pt>
                <c:pt idx="398">
                  <c:v>1712</c:v>
                </c:pt>
                <c:pt idx="399">
                  <c:v>1713</c:v>
                </c:pt>
                <c:pt idx="400">
                  <c:v>1714</c:v>
                </c:pt>
                <c:pt idx="401">
                  <c:v>1715</c:v>
                </c:pt>
                <c:pt idx="402">
                  <c:v>1716</c:v>
                </c:pt>
                <c:pt idx="403">
                  <c:v>1717</c:v>
                </c:pt>
                <c:pt idx="404">
                  <c:v>1718</c:v>
                </c:pt>
                <c:pt idx="405">
                  <c:v>1719</c:v>
                </c:pt>
                <c:pt idx="406">
                  <c:v>1720</c:v>
                </c:pt>
                <c:pt idx="407">
                  <c:v>1721</c:v>
                </c:pt>
                <c:pt idx="408">
                  <c:v>1722</c:v>
                </c:pt>
                <c:pt idx="409">
                  <c:v>1723</c:v>
                </c:pt>
                <c:pt idx="410">
                  <c:v>1724</c:v>
                </c:pt>
                <c:pt idx="411">
                  <c:v>1725</c:v>
                </c:pt>
                <c:pt idx="412">
                  <c:v>1726</c:v>
                </c:pt>
                <c:pt idx="413">
                  <c:v>1727</c:v>
                </c:pt>
                <c:pt idx="414">
                  <c:v>1728</c:v>
                </c:pt>
                <c:pt idx="415">
                  <c:v>1729</c:v>
                </c:pt>
                <c:pt idx="416">
                  <c:v>1730</c:v>
                </c:pt>
                <c:pt idx="417">
                  <c:v>1731</c:v>
                </c:pt>
                <c:pt idx="418">
                  <c:v>1732</c:v>
                </c:pt>
                <c:pt idx="419">
                  <c:v>1733</c:v>
                </c:pt>
                <c:pt idx="420">
                  <c:v>1734</c:v>
                </c:pt>
                <c:pt idx="421">
                  <c:v>1735</c:v>
                </c:pt>
                <c:pt idx="422">
                  <c:v>1736</c:v>
                </c:pt>
                <c:pt idx="423">
                  <c:v>1737</c:v>
                </c:pt>
                <c:pt idx="424">
                  <c:v>1738</c:v>
                </c:pt>
                <c:pt idx="425">
                  <c:v>1739</c:v>
                </c:pt>
                <c:pt idx="426">
                  <c:v>1740</c:v>
                </c:pt>
                <c:pt idx="427">
                  <c:v>1741</c:v>
                </c:pt>
                <c:pt idx="428">
                  <c:v>1742</c:v>
                </c:pt>
                <c:pt idx="429">
                  <c:v>1743</c:v>
                </c:pt>
                <c:pt idx="430">
                  <c:v>1744</c:v>
                </c:pt>
                <c:pt idx="431">
                  <c:v>1745</c:v>
                </c:pt>
                <c:pt idx="432">
                  <c:v>1746</c:v>
                </c:pt>
                <c:pt idx="433">
                  <c:v>1747</c:v>
                </c:pt>
                <c:pt idx="434">
                  <c:v>1748</c:v>
                </c:pt>
                <c:pt idx="435">
                  <c:v>1749</c:v>
                </c:pt>
                <c:pt idx="436">
                  <c:v>1750</c:v>
                </c:pt>
                <c:pt idx="437">
                  <c:v>1751</c:v>
                </c:pt>
                <c:pt idx="438">
                  <c:v>1752</c:v>
                </c:pt>
                <c:pt idx="439">
                  <c:v>1753</c:v>
                </c:pt>
                <c:pt idx="440">
                  <c:v>1754</c:v>
                </c:pt>
                <c:pt idx="441">
                  <c:v>1755</c:v>
                </c:pt>
                <c:pt idx="442">
                  <c:v>1756</c:v>
                </c:pt>
                <c:pt idx="443">
                  <c:v>1757</c:v>
                </c:pt>
                <c:pt idx="444">
                  <c:v>1758</c:v>
                </c:pt>
                <c:pt idx="445">
                  <c:v>1759</c:v>
                </c:pt>
                <c:pt idx="446">
                  <c:v>1760</c:v>
                </c:pt>
                <c:pt idx="447">
                  <c:v>1761</c:v>
                </c:pt>
                <c:pt idx="448">
                  <c:v>1762</c:v>
                </c:pt>
                <c:pt idx="449">
                  <c:v>1763</c:v>
                </c:pt>
                <c:pt idx="450">
                  <c:v>1764</c:v>
                </c:pt>
                <c:pt idx="451">
                  <c:v>1765</c:v>
                </c:pt>
                <c:pt idx="452">
                  <c:v>1766</c:v>
                </c:pt>
                <c:pt idx="453">
                  <c:v>1767</c:v>
                </c:pt>
                <c:pt idx="454">
                  <c:v>1768</c:v>
                </c:pt>
                <c:pt idx="455">
                  <c:v>1769</c:v>
                </c:pt>
                <c:pt idx="456">
                  <c:v>1770</c:v>
                </c:pt>
                <c:pt idx="457">
                  <c:v>1771</c:v>
                </c:pt>
                <c:pt idx="458">
                  <c:v>1772</c:v>
                </c:pt>
                <c:pt idx="459">
                  <c:v>1773</c:v>
                </c:pt>
                <c:pt idx="460">
                  <c:v>1774</c:v>
                </c:pt>
                <c:pt idx="461">
                  <c:v>1775</c:v>
                </c:pt>
                <c:pt idx="462">
                  <c:v>1776</c:v>
                </c:pt>
                <c:pt idx="463">
                  <c:v>1777</c:v>
                </c:pt>
                <c:pt idx="464">
                  <c:v>1778</c:v>
                </c:pt>
                <c:pt idx="465">
                  <c:v>1779</c:v>
                </c:pt>
                <c:pt idx="466">
                  <c:v>1780</c:v>
                </c:pt>
                <c:pt idx="467">
                  <c:v>1781</c:v>
                </c:pt>
                <c:pt idx="468">
                  <c:v>1782</c:v>
                </c:pt>
                <c:pt idx="469">
                  <c:v>1783</c:v>
                </c:pt>
                <c:pt idx="470">
                  <c:v>1784</c:v>
                </c:pt>
                <c:pt idx="471">
                  <c:v>1785</c:v>
                </c:pt>
                <c:pt idx="472">
                  <c:v>1786</c:v>
                </c:pt>
                <c:pt idx="473">
                  <c:v>1787</c:v>
                </c:pt>
                <c:pt idx="474">
                  <c:v>1788</c:v>
                </c:pt>
                <c:pt idx="475">
                  <c:v>1789</c:v>
                </c:pt>
                <c:pt idx="476">
                  <c:v>1790</c:v>
                </c:pt>
                <c:pt idx="477">
                  <c:v>1791</c:v>
                </c:pt>
                <c:pt idx="478">
                  <c:v>1792</c:v>
                </c:pt>
                <c:pt idx="479">
                  <c:v>1793</c:v>
                </c:pt>
                <c:pt idx="480">
                  <c:v>1794</c:v>
                </c:pt>
                <c:pt idx="481">
                  <c:v>1795</c:v>
                </c:pt>
                <c:pt idx="482">
                  <c:v>1796</c:v>
                </c:pt>
                <c:pt idx="483">
                  <c:v>1797</c:v>
                </c:pt>
                <c:pt idx="484">
                  <c:v>1798</c:v>
                </c:pt>
                <c:pt idx="485">
                  <c:v>1799</c:v>
                </c:pt>
                <c:pt idx="486">
                  <c:v>1800</c:v>
                </c:pt>
                <c:pt idx="487">
                  <c:v>1801</c:v>
                </c:pt>
                <c:pt idx="488">
                  <c:v>1802</c:v>
                </c:pt>
                <c:pt idx="489">
                  <c:v>1803</c:v>
                </c:pt>
                <c:pt idx="490">
                  <c:v>1804</c:v>
                </c:pt>
                <c:pt idx="491">
                  <c:v>1805</c:v>
                </c:pt>
                <c:pt idx="492">
                  <c:v>1806</c:v>
                </c:pt>
                <c:pt idx="493">
                  <c:v>1807</c:v>
                </c:pt>
                <c:pt idx="494">
                  <c:v>1808</c:v>
                </c:pt>
                <c:pt idx="495">
                  <c:v>1809</c:v>
                </c:pt>
                <c:pt idx="496">
                  <c:v>1810</c:v>
                </c:pt>
                <c:pt idx="497">
                  <c:v>1811</c:v>
                </c:pt>
                <c:pt idx="498">
                  <c:v>1812</c:v>
                </c:pt>
                <c:pt idx="499">
                  <c:v>1813</c:v>
                </c:pt>
                <c:pt idx="500">
                  <c:v>1814</c:v>
                </c:pt>
                <c:pt idx="501">
                  <c:v>1815</c:v>
                </c:pt>
                <c:pt idx="502">
                  <c:v>1816</c:v>
                </c:pt>
                <c:pt idx="503">
                  <c:v>1817</c:v>
                </c:pt>
                <c:pt idx="504">
                  <c:v>1818</c:v>
                </c:pt>
                <c:pt idx="505">
                  <c:v>1819</c:v>
                </c:pt>
                <c:pt idx="506">
                  <c:v>1820</c:v>
                </c:pt>
                <c:pt idx="507">
                  <c:v>1821</c:v>
                </c:pt>
                <c:pt idx="508">
                  <c:v>1822</c:v>
                </c:pt>
                <c:pt idx="509">
                  <c:v>1823</c:v>
                </c:pt>
                <c:pt idx="510">
                  <c:v>1824</c:v>
                </c:pt>
                <c:pt idx="511">
                  <c:v>1825</c:v>
                </c:pt>
                <c:pt idx="512">
                  <c:v>1826</c:v>
                </c:pt>
                <c:pt idx="513">
                  <c:v>1827</c:v>
                </c:pt>
                <c:pt idx="514">
                  <c:v>1828</c:v>
                </c:pt>
                <c:pt idx="515">
                  <c:v>1829</c:v>
                </c:pt>
                <c:pt idx="516">
                  <c:v>1830</c:v>
                </c:pt>
                <c:pt idx="517">
                  <c:v>1831</c:v>
                </c:pt>
                <c:pt idx="518">
                  <c:v>1832</c:v>
                </c:pt>
                <c:pt idx="519">
                  <c:v>1833</c:v>
                </c:pt>
                <c:pt idx="520">
                  <c:v>1834</c:v>
                </c:pt>
                <c:pt idx="521">
                  <c:v>1835</c:v>
                </c:pt>
                <c:pt idx="522">
                  <c:v>1836</c:v>
                </c:pt>
                <c:pt idx="523">
                  <c:v>1837</c:v>
                </c:pt>
                <c:pt idx="524">
                  <c:v>1838</c:v>
                </c:pt>
                <c:pt idx="525">
                  <c:v>1839</c:v>
                </c:pt>
                <c:pt idx="526">
                  <c:v>1840</c:v>
                </c:pt>
                <c:pt idx="527">
                  <c:v>1841</c:v>
                </c:pt>
                <c:pt idx="528">
                  <c:v>1842</c:v>
                </c:pt>
                <c:pt idx="529">
                  <c:v>1843</c:v>
                </c:pt>
                <c:pt idx="530">
                  <c:v>1844</c:v>
                </c:pt>
                <c:pt idx="531">
                  <c:v>1845</c:v>
                </c:pt>
                <c:pt idx="532">
                  <c:v>1846</c:v>
                </c:pt>
                <c:pt idx="533">
                  <c:v>1847</c:v>
                </c:pt>
                <c:pt idx="534">
                  <c:v>1848</c:v>
                </c:pt>
                <c:pt idx="535">
                  <c:v>1849</c:v>
                </c:pt>
                <c:pt idx="536">
                  <c:v>1850</c:v>
                </c:pt>
                <c:pt idx="537">
                  <c:v>1851</c:v>
                </c:pt>
                <c:pt idx="538">
                  <c:v>1852</c:v>
                </c:pt>
                <c:pt idx="539">
                  <c:v>1853</c:v>
                </c:pt>
                <c:pt idx="540">
                  <c:v>1854</c:v>
                </c:pt>
                <c:pt idx="541">
                  <c:v>1855</c:v>
                </c:pt>
                <c:pt idx="542">
                  <c:v>1856</c:v>
                </c:pt>
                <c:pt idx="543">
                  <c:v>1857</c:v>
                </c:pt>
                <c:pt idx="544">
                  <c:v>1858</c:v>
                </c:pt>
                <c:pt idx="545">
                  <c:v>1859</c:v>
                </c:pt>
                <c:pt idx="546">
                  <c:v>1860</c:v>
                </c:pt>
                <c:pt idx="547">
                  <c:v>1861</c:v>
                </c:pt>
                <c:pt idx="548">
                  <c:v>1862</c:v>
                </c:pt>
                <c:pt idx="549">
                  <c:v>1863</c:v>
                </c:pt>
                <c:pt idx="550">
                  <c:v>1864</c:v>
                </c:pt>
                <c:pt idx="551">
                  <c:v>1865</c:v>
                </c:pt>
                <c:pt idx="552">
                  <c:v>1866</c:v>
                </c:pt>
                <c:pt idx="553">
                  <c:v>1867</c:v>
                </c:pt>
                <c:pt idx="554">
                  <c:v>1868</c:v>
                </c:pt>
                <c:pt idx="555">
                  <c:v>1869</c:v>
                </c:pt>
                <c:pt idx="556">
                  <c:v>1870</c:v>
                </c:pt>
                <c:pt idx="557">
                  <c:v>1871</c:v>
                </c:pt>
                <c:pt idx="558">
                  <c:v>1872</c:v>
                </c:pt>
                <c:pt idx="559">
                  <c:v>1873</c:v>
                </c:pt>
                <c:pt idx="560">
                  <c:v>1874</c:v>
                </c:pt>
                <c:pt idx="561">
                  <c:v>1875</c:v>
                </c:pt>
                <c:pt idx="562">
                  <c:v>1876</c:v>
                </c:pt>
                <c:pt idx="563">
                  <c:v>1877</c:v>
                </c:pt>
                <c:pt idx="564">
                  <c:v>1878</c:v>
                </c:pt>
                <c:pt idx="565">
                  <c:v>1879</c:v>
                </c:pt>
                <c:pt idx="566">
                  <c:v>1880</c:v>
                </c:pt>
                <c:pt idx="567">
                  <c:v>1881</c:v>
                </c:pt>
                <c:pt idx="568">
                  <c:v>1882</c:v>
                </c:pt>
                <c:pt idx="569">
                  <c:v>1883</c:v>
                </c:pt>
                <c:pt idx="570">
                  <c:v>1884</c:v>
                </c:pt>
                <c:pt idx="571">
                  <c:v>1885</c:v>
                </c:pt>
                <c:pt idx="572">
                  <c:v>1886</c:v>
                </c:pt>
                <c:pt idx="573">
                  <c:v>1887</c:v>
                </c:pt>
                <c:pt idx="574">
                  <c:v>1888</c:v>
                </c:pt>
                <c:pt idx="575">
                  <c:v>1889</c:v>
                </c:pt>
                <c:pt idx="576">
                  <c:v>1890</c:v>
                </c:pt>
                <c:pt idx="577">
                  <c:v>1891</c:v>
                </c:pt>
                <c:pt idx="578">
                  <c:v>1892</c:v>
                </c:pt>
                <c:pt idx="579">
                  <c:v>1893</c:v>
                </c:pt>
                <c:pt idx="580">
                  <c:v>1894</c:v>
                </c:pt>
                <c:pt idx="581">
                  <c:v>1895</c:v>
                </c:pt>
                <c:pt idx="582">
                  <c:v>1896</c:v>
                </c:pt>
                <c:pt idx="583">
                  <c:v>1897</c:v>
                </c:pt>
                <c:pt idx="584">
                  <c:v>1898</c:v>
                </c:pt>
                <c:pt idx="585">
                  <c:v>1899</c:v>
                </c:pt>
                <c:pt idx="586">
                  <c:v>1900</c:v>
                </c:pt>
                <c:pt idx="587">
                  <c:v>1901</c:v>
                </c:pt>
                <c:pt idx="588">
                  <c:v>1902</c:v>
                </c:pt>
                <c:pt idx="589">
                  <c:v>1903</c:v>
                </c:pt>
                <c:pt idx="590">
                  <c:v>1904</c:v>
                </c:pt>
                <c:pt idx="591">
                  <c:v>1905</c:v>
                </c:pt>
                <c:pt idx="592">
                  <c:v>1906</c:v>
                </c:pt>
                <c:pt idx="593">
                  <c:v>1907</c:v>
                </c:pt>
                <c:pt idx="594">
                  <c:v>1908</c:v>
                </c:pt>
                <c:pt idx="595">
                  <c:v>1909</c:v>
                </c:pt>
                <c:pt idx="596">
                  <c:v>1910</c:v>
                </c:pt>
                <c:pt idx="597">
                  <c:v>1911</c:v>
                </c:pt>
                <c:pt idx="598">
                  <c:v>1912</c:v>
                </c:pt>
                <c:pt idx="599">
                  <c:v>1913</c:v>
                </c:pt>
                <c:pt idx="600">
                  <c:v>1914</c:v>
                </c:pt>
                <c:pt idx="601">
                  <c:v>1915</c:v>
                </c:pt>
                <c:pt idx="602">
                  <c:v>1916</c:v>
                </c:pt>
                <c:pt idx="603">
                  <c:v>1917</c:v>
                </c:pt>
                <c:pt idx="604">
                  <c:v>1918</c:v>
                </c:pt>
                <c:pt idx="605">
                  <c:v>1919</c:v>
                </c:pt>
                <c:pt idx="606">
                  <c:v>1920</c:v>
                </c:pt>
                <c:pt idx="607">
                  <c:v>1921</c:v>
                </c:pt>
                <c:pt idx="608">
                  <c:v>1922</c:v>
                </c:pt>
                <c:pt idx="609">
                  <c:v>1923</c:v>
                </c:pt>
                <c:pt idx="610">
                  <c:v>1924</c:v>
                </c:pt>
                <c:pt idx="611">
                  <c:v>1925</c:v>
                </c:pt>
                <c:pt idx="612">
                  <c:v>1926</c:v>
                </c:pt>
                <c:pt idx="613">
                  <c:v>1927</c:v>
                </c:pt>
                <c:pt idx="614">
                  <c:v>1928</c:v>
                </c:pt>
                <c:pt idx="615">
                  <c:v>1929</c:v>
                </c:pt>
                <c:pt idx="616">
                  <c:v>1930</c:v>
                </c:pt>
                <c:pt idx="617">
                  <c:v>1931</c:v>
                </c:pt>
                <c:pt idx="618">
                  <c:v>1932</c:v>
                </c:pt>
                <c:pt idx="619">
                  <c:v>1933</c:v>
                </c:pt>
                <c:pt idx="620">
                  <c:v>1934</c:v>
                </c:pt>
                <c:pt idx="621">
                  <c:v>1935</c:v>
                </c:pt>
                <c:pt idx="622">
                  <c:v>1936</c:v>
                </c:pt>
                <c:pt idx="623">
                  <c:v>1937</c:v>
                </c:pt>
                <c:pt idx="624">
                  <c:v>1938</c:v>
                </c:pt>
                <c:pt idx="625">
                  <c:v>1939</c:v>
                </c:pt>
                <c:pt idx="626">
                  <c:v>1940</c:v>
                </c:pt>
                <c:pt idx="627">
                  <c:v>1941</c:v>
                </c:pt>
                <c:pt idx="628">
                  <c:v>1942</c:v>
                </c:pt>
                <c:pt idx="629">
                  <c:v>1943</c:v>
                </c:pt>
                <c:pt idx="630">
                  <c:v>1944</c:v>
                </c:pt>
                <c:pt idx="631">
                  <c:v>1945</c:v>
                </c:pt>
                <c:pt idx="632">
                  <c:v>1946</c:v>
                </c:pt>
                <c:pt idx="633">
                  <c:v>1947</c:v>
                </c:pt>
                <c:pt idx="634">
                  <c:v>1948</c:v>
                </c:pt>
                <c:pt idx="635">
                  <c:v>1949</c:v>
                </c:pt>
                <c:pt idx="636">
                  <c:v>1950</c:v>
                </c:pt>
                <c:pt idx="637">
                  <c:v>1951</c:v>
                </c:pt>
                <c:pt idx="638">
                  <c:v>1952</c:v>
                </c:pt>
                <c:pt idx="639">
                  <c:v>1953</c:v>
                </c:pt>
                <c:pt idx="640">
                  <c:v>1954</c:v>
                </c:pt>
                <c:pt idx="641">
                  <c:v>1955</c:v>
                </c:pt>
                <c:pt idx="642">
                  <c:v>1956</c:v>
                </c:pt>
                <c:pt idx="643">
                  <c:v>1957</c:v>
                </c:pt>
                <c:pt idx="644">
                  <c:v>1958</c:v>
                </c:pt>
                <c:pt idx="645">
                  <c:v>1959</c:v>
                </c:pt>
                <c:pt idx="646">
                  <c:v>1960</c:v>
                </c:pt>
                <c:pt idx="647">
                  <c:v>1961</c:v>
                </c:pt>
                <c:pt idx="648">
                  <c:v>1962</c:v>
                </c:pt>
                <c:pt idx="649">
                  <c:v>1963</c:v>
                </c:pt>
                <c:pt idx="650">
                  <c:v>1964</c:v>
                </c:pt>
                <c:pt idx="651">
                  <c:v>1965</c:v>
                </c:pt>
                <c:pt idx="652">
                  <c:v>1966</c:v>
                </c:pt>
                <c:pt idx="653">
                  <c:v>1967</c:v>
                </c:pt>
                <c:pt idx="654">
                  <c:v>1968</c:v>
                </c:pt>
                <c:pt idx="655">
                  <c:v>1969</c:v>
                </c:pt>
                <c:pt idx="656">
                  <c:v>1970</c:v>
                </c:pt>
                <c:pt idx="657">
                  <c:v>1971</c:v>
                </c:pt>
                <c:pt idx="658">
                  <c:v>1972</c:v>
                </c:pt>
                <c:pt idx="659">
                  <c:v>1973</c:v>
                </c:pt>
                <c:pt idx="660">
                  <c:v>1974</c:v>
                </c:pt>
                <c:pt idx="661">
                  <c:v>1975</c:v>
                </c:pt>
                <c:pt idx="662">
                  <c:v>1976</c:v>
                </c:pt>
                <c:pt idx="663">
                  <c:v>1977</c:v>
                </c:pt>
                <c:pt idx="664">
                  <c:v>1978</c:v>
                </c:pt>
                <c:pt idx="665">
                  <c:v>1979</c:v>
                </c:pt>
                <c:pt idx="666">
                  <c:v>1980</c:v>
                </c:pt>
                <c:pt idx="667">
                  <c:v>1981</c:v>
                </c:pt>
                <c:pt idx="668">
                  <c:v>1982</c:v>
                </c:pt>
                <c:pt idx="669">
                  <c:v>1983</c:v>
                </c:pt>
                <c:pt idx="670">
                  <c:v>1984</c:v>
                </c:pt>
                <c:pt idx="671">
                  <c:v>1985</c:v>
                </c:pt>
                <c:pt idx="672">
                  <c:v>1986</c:v>
                </c:pt>
                <c:pt idx="673">
                  <c:v>1987</c:v>
                </c:pt>
                <c:pt idx="674">
                  <c:v>1988</c:v>
                </c:pt>
                <c:pt idx="675">
                  <c:v>1989</c:v>
                </c:pt>
                <c:pt idx="676">
                  <c:v>1990</c:v>
                </c:pt>
                <c:pt idx="677">
                  <c:v>1991</c:v>
                </c:pt>
                <c:pt idx="678">
                  <c:v>1992</c:v>
                </c:pt>
                <c:pt idx="679">
                  <c:v>1993</c:v>
                </c:pt>
                <c:pt idx="680">
                  <c:v>1994</c:v>
                </c:pt>
                <c:pt idx="681">
                  <c:v>1995</c:v>
                </c:pt>
                <c:pt idx="682">
                  <c:v>1996</c:v>
                </c:pt>
                <c:pt idx="683">
                  <c:v>1997</c:v>
                </c:pt>
                <c:pt idx="684">
                  <c:v>1998</c:v>
                </c:pt>
                <c:pt idx="685">
                  <c:v>1999</c:v>
                </c:pt>
                <c:pt idx="686">
                  <c:v>2000</c:v>
                </c:pt>
                <c:pt idx="687">
                  <c:v>2001</c:v>
                </c:pt>
                <c:pt idx="688">
                  <c:v>2002</c:v>
                </c:pt>
                <c:pt idx="689">
                  <c:v>2003</c:v>
                </c:pt>
                <c:pt idx="690">
                  <c:v>2004</c:v>
                </c:pt>
                <c:pt idx="691">
                  <c:v>2005</c:v>
                </c:pt>
                <c:pt idx="692">
                  <c:v>2006</c:v>
                </c:pt>
                <c:pt idx="693">
                  <c:v>2007</c:v>
                </c:pt>
                <c:pt idx="694">
                  <c:v>2008</c:v>
                </c:pt>
                <c:pt idx="695">
                  <c:v>2009</c:v>
                </c:pt>
                <c:pt idx="696">
                  <c:v>2010</c:v>
                </c:pt>
                <c:pt idx="697">
                  <c:v>2011</c:v>
                </c:pt>
                <c:pt idx="698">
                  <c:v>2012</c:v>
                </c:pt>
                <c:pt idx="699">
                  <c:v>2018</c:v>
                </c:pt>
                <c:pt idx="700">
                  <c:v>2018</c:v>
                </c:pt>
                <c:pt idx="701">
                  <c:v>2018</c:v>
                </c:pt>
                <c:pt idx="702">
                  <c:v>2018</c:v>
                </c:pt>
                <c:pt idx="703">
                  <c:v>2018</c:v>
                </c:pt>
                <c:pt idx="704">
                  <c:v>2018</c:v>
                </c:pt>
              </c:numCache>
            </c:numRef>
          </c:cat>
          <c:val>
            <c:numRef>
              <c:f>'IV. Country level, 1310-2018'!$BJ$8:$BJ$712</c:f>
              <c:numCache>
                <c:formatCode>General</c:formatCode>
                <c:ptCount val="705"/>
                <c:pt idx="0">
                  <c:v>10.699792008579646</c:v>
                </c:pt>
                <c:pt idx="1">
                  <c:v>10.79832605192707</c:v>
                </c:pt>
                <c:pt idx="2">
                  <c:v>10.907012746438495</c:v>
                </c:pt>
                <c:pt idx="3">
                  <c:v>10.817559799467794</c:v>
                </c:pt>
                <c:pt idx="4">
                  <c:v>10.728106852497097</c:v>
                </c:pt>
                <c:pt idx="5">
                  <c:v>10.638653905526397</c:v>
                </c:pt>
                <c:pt idx="6">
                  <c:v>10.436199444272923</c:v>
                </c:pt>
                <c:pt idx="7">
                  <c:v>10.314874275325032</c:v>
                </c:pt>
                <c:pt idx="8">
                  <c:v>10.193549106377139</c:v>
                </c:pt>
                <c:pt idx="9">
                  <c:v>10.072223937429248</c:v>
                </c:pt>
                <c:pt idx="10">
                  <c:v>10.165514047545539</c:v>
                </c:pt>
                <c:pt idx="11">
                  <c:v>10.302827804649354</c:v>
                </c:pt>
                <c:pt idx="12">
                  <c:v>9.8057420573764347</c:v>
                </c:pt>
                <c:pt idx="13">
                  <c:v>9.8822122946614641</c:v>
                </c:pt>
                <c:pt idx="14">
                  <c:v>10.011858831129391</c:v>
                </c:pt>
                <c:pt idx="15">
                  <c:v>10.119539709851558</c:v>
                </c:pt>
                <c:pt idx="16">
                  <c:v>10.898377559233829</c:v>
                </c:pt>
                <c:pt idx="17">
                  <c:v>11.48761725555239</c:v>
                </c:pt>
                <c:pt idx="18">
                  <c:v>9.9882689504821442</c:v>
                </c:pt>
                <c:pt idx="19">
                  <c:v>10.783963468630345</c:v>
                </c:pt>
                <c:pt idx="20">
                  <c:v>10.73747318439877</c:v>
                </c:pt>
                <c:pt idx="21">
                  <c:v>11.028006821614614</c:v>
                </c:pt>
                <c:pt idx="22">
                  <c:v>11.491124322552183</c:v>
                </c:pt>
                <c:pt idx="23">
                  <c:v>11.758352739045144</c:v>
                </c:pt>
                <c:pt idx="24">
                  <c:v>11.716158713039611</c:v>
                </c:pt>
                <c:pt idx="25">
                  <c:v>8.8776610632290023</c:v>
                </c:pt>
                <c:pt idx="26">
                  <c:v>9.3599647490296789</c:v>
                </c:pt>
                <c:pt idx="27">
                  <c:v>9.080809086707184</c:v>
                </c:pt>
                <c:pt idx="28">
                  <c:v>11.165213971649653</c:v>
                </c:pt>
                <c:pt idx="29">
                  <c:v>11.249064156208529</c:v>
                </c:pt>
                <c:pt idx="30">
                  <c:v>10.596348736953239</c:v>
                </c:pt>
                <c:pt idx="31">
                  <c:v>10.247753271583143</c:v>
                </c:pt>
                <c:pt idx="32">
                  <c:v>11.581272909831149</c:v>
                </c:pt>
                <c:pt idx="33">
                  <c:v>11.230204857692749</c:v>
                </c:pt>
                <c:pt idx="34">
                  <c:v>10.909502360627354</c:v>
                </c:pt>
                <c:pt idx="35">
                  <c:v>10.7432385296839</c:v>
                </c:pt>
                <c:pt idx="36">
                  <c:v>11.016495729918272</c:v>
                </c:pt>
                <c:pt idx="37">
                  <c:v>10.499261737172766</c:v>
                </c:pt>
                <c:pt idx="38">
                  <c:v>10.966752894463417</c:v>
                </c:pt>
                <c:pt idx="39">
                  <c:v>10.933515400926849</c:v>
                </c:pt>
                <c:pt idx="40">
                  <c:v>11.031723197296309</c:v>
                </c:pt>
                <c:pt idx="41">
                  <c:v>11.589005879937998</c:v>
                </c:pt>
                <c:pt idx="42">
                  <c:v>11.536829260971064</c:v>
                </c:pt>
                <c:pt idx="43">
                  <c:v>11.768943236803155</c:v>
                </c:pt>
                <c:pt idx="44">
                  <c:v>11.46168081583987</c:v>
                </c:pt>
                <c:pt idx="45">
                  <c:v>10.18222968559699</c:v>
                </c:pt>
                <c:pt idx="46">
                  <c:v>10.41455471174989</c:v>
                </c:pt>
                <c:pt idx="47">
                  <c:v>10.693446907790374</c:v>
                </c:pt>
                <c:pt idx="48">
                  <c:v>10.319098012502309</c:v>
                </c:pt>
                <c:pt idx="49">
                  <c:v>10.258278612380725</c:v>
                </c:pt>
                <c:pt idx="50">
                  <c:v>10.610463741847447</c:v>
                </c:pt>
                <c:pt idx="51">
                  <c:v>10.352026569501682</c:v>
                </c:pt>
                <c:pt idx="52">
                  <c:v>10.425738963563209</c:v>
                </c:pt>
                <c:pt idx="53">
                  <c:v>10.155137139126964</c:v>
                </c:pt>
                <c:pt idx="54">
                  <c:v>10.610526807108716</c:v>
                </c:pt>
                <c:pt idx="55">
                  <c:v>10.802692987465969</c:v>
                </c:pt>
                <c:pt idx="56">
                  <c:v>10.819858607514972</c:v>
                </c:pt>
                <c:pt idx="57">
                  <c:v>11.242781910870224</c:v>
                </c:pt>
                <c:pt idx="58">
                  <c:v>12.234517003375311</c:v>
                </c:pt>
                <c:pt idx="59">
                  <c:v>12.261353759140745</c:v>
                </c:pt>
                <c:pt idx="60">
                  <c:v>11.863618794535377</c:v>
                </c:pt>
                <c:pt idx="61">
                  <c:v>11.22546695002039</c:v>
                </c:pt>
                <c:pt idx="62">
                  <c:v>11.605819199333949</c:v>
                </c:pt>
                <c:pt idx="63">
                  <c:v>13.845087778954099</c:v>
                </c:pt>
                <c:pt idx="64">
                  <c:v>14.219136967678462</c:v>
                </c:pt>
                <c:pt idx="65">
                  <c:v>15.149482143710376</c:v>
                </c:pt>
                <c:pt idx="66">
                  <c:v>15.120421405194659</c:v>
                </c:pt>
                <c:pt idx="67">
                  <c:v>15.490655764699083</c:v>
                </c:pt>
                <c:pt idx="68">
                  <c:v>13.348169326248081</c:v>
                </c:pt>
                <c:pt idx="69">
                  <c:v>13.308098571254359</c:v>
                </c:pt>
                <c:pt idx="70">
                  <c:v>13.107190087645778</c:v>
                </c:pt>
                <c:pt idx="71">
                  <c:v>13.316398722847659</c:v>
                </c:pt>
                <c:pt idx="72">
                  <c:v>12.750582302590516</c:v>
                </c:pt>
                <c:pt idx="73">
                  <c:v>14.585343225536256</c:v>
                </c:pt>
                <c:pt idx="74">
                  <c:v>14.433628343790442</c:v>
                </c:pt>
                <c:pt idx="75">
                  <c:v>13.853873728058627</c:v>
                </c:pt>
                <c:pt idx="76">
                  <c:v>14.294614283505636</c:v>
                </c:pt>
                <c:pt idx="77">
                  <c:v>12.827626709266829</c:v>
                </c:pt>
                <c:pt idx="78">
                  <c:v>12.90769778460928</c:v>
                </c:pt>
                <c:pt idx="79">
                  <c:v>13.078781532416055</c:v>
                </c:pt>
                <c:pt idx="80">
                  <c:v>13.669507065449611</c:v>
                </c:pt>
                <c:pt idx="81">
                  <c:v>13.329796178173847</c:v>
                </c:pt>
                <c:pt idx="82">
                  <c:v>13.027757181463713</c:v>
                </c:pt>
                <c:pt idx="83">
                  <c:v>13.285707206799831</c:v>
                </c:pt>
                <c:pt idx="84">
                  <c:v>12.964241747557697</c:v>
                </c:pt>
                <c:pt idx="85">
                  <c:v>13.045678305540605</c:v>
                </c:pt>
                <c:pt idx="86">
                  <c:v>12.604975700320303</c:v>
                </c:pt>
                <c:pt idx="87">
                  <c:v>13.487350484821095</c:v>
                </c:pt>
                <c:pt idx="88">
                  <c:v>12.32043043772738</c:v>
                </c:pt>
                <c:pt idx="89">
                  <c:v>12.851704448594987</c:v>
                </c:pt>
                <c:pt idx="90">
                  <c:v>13.681469442399756</c:v>
                </c:pt>
                <c:pt idx="91">
                  <c:v>13.963489759945489</c:v>
                </c:pt>
                <c:pt idx="92">
                  <c:v>13.380389178611903</c:v>
                </c:pt>
                <c:pt idx="93">
                  <c:v>13.694140320080958</c:v>
                </c:pt>
                <c:pt idx="94">
                  <c:v>12.974946770504786</c:v>
                </c:pt>
                <c:pt idx="95">
                  <c:v>13.463468459973843</c:v>
                </c:pt>
                <c:pt idx="96">
                  <c:v>13.569840973599792</c:v>
                </c:pt>
                <c:pt idx="97">
                  <c:v>13.047239672487244</c:v>
                </c:pt>
                <c:pt idx="98">
                  <c:v>13.447215385659764</c:v>
                </c:pt>
                <c:pt idx="99">
                  <c:v>13.12903713824727</c:v>
                </c:pt>
                <c:pt idx="100">
                  <c:v>12.959420561979849</c:v>
                </c:pt>
                <c:pt idx="101">
                  <c:v>12.825044614482298</c:v>
                </c:pt>
                <c:pt idx="102">
                  <c:v>12.750780492964232</c:v>
                </c:pt>
                <c:pt idx="103">
                  <c:v>12.707681560914359</c:v>
                </c:pt>
                <c:pt idx="104">
                  <c:v>12.044658965568287</c:v>
                </c:pt>
                <c:pt idx="105">
                  <c:v>12.254771115083495</c:v>
                </c:pt>
                <c:pt idx="106">
                  <c:v>11.767452958243489</c:v>
                </c:pt>
                <c:pt idx="107">
                  <c:v>11.345648046109275</c:v>
                </c:pt>
                <c:pt idx="108">
                  <c:v>11.01611084824377</c:v>
                </c:pt>
                <c:pt idx="109">
                  <c:v>11.302824867011704</c:v>
                </c:pt>
                <c:pt idx="110">
                  <c:v>11.134007026847479</c:v>
                </c:pt>
                <c:pt idx="111">
                  <c:v>11.661463133940472</c:v>
                </c:pt>
                <c:pt idx="112">
                  <c:v>11.946327087767626</c:v>
                </c:pt>
                <c:pt idx="113">
                  <c:v>11.319561422915296</c:v>
                </c:pt>
                <c:pt idx="114">
                  <c:v>11.580321207926511</c:v>
                </c:pt>
                <c:pt idx="115">
                  <c:v>11.292070484305663</c:v>
                </c:pt>
                <c:pt idx="116">
                  <c:v>11.41257239760356</c:v>
                </c:pt>
                <c:pt idx="117">
                  <c:v>11.893880133463565</c:v>
                </c:pt>
                <c:pt idx="118">
                  <c:v>12.179212626996744</c:v>
                </c:pt>
                <c:pt idx="119">
                  <c:v>12.356364939772483</c:v>
                </c:pt>
                <c:pt idx="120">
                  <c:v>12.5652142839063</c:v>
                </c:pt>
                <c:pt idx="121">
                  <c:v>12.762370273240196</c:v>
                </c:pt>
                <c:pt idx="122">
                  <c:v>12.999802409653674</c:v>
                </c:pt>
                <c:pt idx="123">
                  <c:v>11.965735026585815</c:v>
                </c:pt>
                <c:pt idx="124">
                  <c:v>12.14136037364953</c:v>
                </c:pt>
                <c:pt idx="125">
                  <c:v>13.332134476907385</c:v>
                </c:pt>
                <c:pt idx="126">
                  <c:v>13.73670106480184</c:v>
                </c:pt>
                <c:pt idx="127">
                  <c:v>13.878236903379321</c:v>
                </c:pt>
                <c:pt idx="128">
                  <c:v>13.964038289282277</c:v>
                </c:pt>
                <c:pt idx="129">
                  <c:v>13.114323682201602</c:v>
                </c:pt>
                <c:pt idx="130">
                  <c:v>13.0672507748566</c:v>
                </c:pt>
                <c:pt idx="131">
                  <c:v>12.335298560788662</c:v>
                </c:pt>
                <c:pt idx="132">
                  <c:v>14.803084801058176</c:v>
                </c:pt>
                <c:pt idx="133">
                  <c:v>14.441368546761334</c:v>
                </c:pt>
                <c:pt idx="134">
                  <c:v>14.291103587326168</c:v>
                </c:pt>
                <c:pt idx="135">
                  <c:v>13.714322801731429</c:v>
                </c:pt>
                <c:pt idx="136">
                  <c:v>13.342267671659387</c:v>
                </c:pt>
                <c:pt idx="137">
                  <c:v>13.416235828691862</c:v>
                </c:pt>
                <c:pt idx="138">
                  <c:v>13.657413204382648</c:v>
                </c:pt>
                <c:pt idx="139">
                  <c:v>13.814678425996149</c:v>
                </c:pt>
                <c:pt idx="140">
                  <c:v>13.605363474186612</c:v>
                </c:pt>
                <c:pt idx="141">
                  <c:v>13.661329796776611</c:v>
                </c:pt>
                <c:pt idx="142">
                  <c:v>13.657068103029477</c:v>
                </c:pt>
                <c:pt idx="143">
                  <c:v>13.667528082962317</c:v>
                </c:pt>
                <c:pt idx="144">
                  <c:v>13.146184729839428</c:v>
                </c:pt>
                <c:pt idx="145">
                  <c:v>12.768321999837715</c:v>
                </c:pt>
                <c:pt idx="146">
                  <c:v>12.160184952616625</c:v>
                </c:pt>
                <c:pt idx="147">
                  <c:v>12.352981032728014</c:v>
                </c:pt>
                <c:pt idx="148">
                  <c:v>12.31347056547196</c:v>
                </c:pt>
                <c:pt idx="149">
                  <c:v>12.522093293431976</c:v>
                </c:pt>
                <c:pt idx="150">
                  <c:v>12.402810595176144</c:v>
                </c:pt>
                <c:pt idx="151">
                  <c:v>12.396864782637989</c:v>
                </c:pt>
                <c:pt idx="152">
                  <c:v>12.999108223295289</c:v>
                </c:pt>
                <c:pt idx="153">
                  <c:v>13.159537858672486</c:v>
                </c:pt>
                <c:pt idx="154">
                  <c:v>13.195546054922247</c:v>
                </c:pt>
                <c:pt idx="155">
                  <c:v>13.280977085667551</c:v>
                </c:pt>
                <c:pt idx="156">
                  <c:v>13.363910068550437</c:v>
                </c:pt>
                <c:pt idx="157">
                  <c:v>13.620986278131367</c:v>
                </c:pt>
                <c:pt idx="158">
                  <c:v>13.964637729704592</c:v>
                </c:pt>
                <c:pt idx="159">
                  <c:v>13.647072285533293</c:v>
                </c:pt>
                <c:pt idx="160">
                  <c:v>13.609860502484992</c:v>
                </c:pt>
                <c:pt idx="161">
                  <c:v>13.842639278728942</c:v>
                </c:pt>
                <c:pt idx="162">
                  <c:v>13.681919112256249</c:v>
                </c:pt>
                <c:pt idx="163">
                  <c:v>12.978877582739365</c:v>
                </c:pt>
                <c:pt idx="164">
                  <c:v>12.557349564970455</c:v>
                </c:pt>
                <c:pt idx="165">
                  <c:v>11.891949966289838</c:v>
                </c:pt>
                <c:pt idx="166">
                  <c:v>11.103028274789255</c:v>
                </c:pt>
                <c:pt idx="167">
                  <c:v>10.496413778643433</c:v>
                </c:pt>
                <c:pt idx="168">
                  <c:v>9.9199684722369064</c:v>
                </c:pt>
                <c:pt idx="169">
                  <c:v>10.01138073830848</c:v>
                </c:pt>
                <c:pt idx="170">
                  <c:v>9.7628641317277172</c:v>
                </c:pt>
                <c:pt idx="171">
                  <c:v>9.7317825577157961</c:v>
                </c:pt>
                <c:pt idx="172">
                  <c:v>9.6078413754932885</c:v>
                </c:pt>
                <c:pt idx="173">
                  <c:v>9.5699912664052569</c:v>
                </c:pt>
                <c:pt idx="174">
                  <c:v>9.4333251734819648</c:v>
                </c:pt>
                <c:pt idx="175">
                  <c:v>9.7653165591570694</c:v>
                </c:pt>
                <c:pt idx="176">
                  <c:v>9.7893541861583486</c:v>
                </c:pt>
                <c:pt idx="177">
                  <c:v>9.73631739056718</c:v>
                </c:pt>
                <c:pt idx="178">
                  <c:v>9.6756262307309413</c:v>
                </c:pt>
                <c:pt idx="179">
                  <c:v>9.7355083422220368</c:v>
                </c:pt>
                <c:pt idx="180">
                  <c:v>9.3773724641992651</c:v>
                </c:pt>
                <c:pt idx="181">
                  <c:v>8.8919442317416149</c:v>
                </c:pt>
                <c:pt idx="182">
                  <c:v>8.8730332103766543</c:v>
                </c:pt>
                <c:pt idx="183">
                  <c:v>9.008680398198516</c:v>
                </c:pt>
                <c:pt idx="184">
                  <c:v>9.0497230327987577</c:v>
                </c:pt>
                <c:pt idx="185">
                  <c:v>9.2006671704479821</c:v>
                </c:pt>
                <c:pt idx="186">
                  <c:v>9.3918368508108045</c:v>
                </c:pt>
                <c:pt idx="187">
                  <c:v>8.5114321086433478</c:v>
                </c:pt>
                <c:pt idx="188">
                  <c:v>8.7321380462230938</c:v>
                </c:pt>
                <c:pt idx="189">
                  <c:v>9.0172900875835751</c:v>
                </c:pt>
                <c:pt idx="190">
                  <c:v>8.6394287362923894</c:v>
                </c:pt>
                <c:pt idx="191">
                  <c:v>8.860678796792218</c:v>
                </c:pt>
                <c:pt idx="192">
                  <c:v>8.6197491524417345</c:v>
                </c:pt>
                <c:pt idx="193">
                  <c:v>8.5987083803490165</c:v>
                </c:pt>
                <c:pt idx="194">
                  <c:v>9.0152057406679358</c:v>
                </c:pt>
                <c:pt idx="195">
                  <c:v>9.0650243148320655</c:v>
                </c:pt>
                <c:pt idx="196">
                  <c:v>8.7950419199856338</c:v>
                </c:pt>
                <c:pt idx="197">
                  <c:v>8.6967730648527635</c:v>
                </c:pt>
                <c:pt idx="198">
                  <c:v>8.8362072807845866</c:v>
                </c:pt>
                <c:pt idx="199">
                  <c:v>8.7917849712386538</c:v>
                </c:pt>
                <c:pt idx="200">
                  <c:v>8.9599509028176314</c:v>
                </c:pt>
                <c:pt idx="201">
                  <c:v>9.0687957502182375</c:v>
                </c:pt>
                <c:pt idx="202">
                  <c:v>9.0989569911693309</c:v>
                </c:pt>
                <c:pt idx="203">
                  <c:v>8.8859119598077818</c:v>
                </c:pt>
                <c:pt idx="204">
                  <c:v>8.7545981356016291</c:v>
                </c:pt>
                <c:pt idx="205">
                  <c:v>8.8721821790162672</c:v>
                </c:pt>
                <c:pt idx="206">
                  <c:v>9.0396761754384869</c:v>
                </c:pt>
                <c:pt idx="207">
                  <c:v>9.1203106304594392</c:v>
                </c:pt>
                <c:pt idx="208">
                  <c:v>9.2183462221625287</c:v>
                </c:pt>
                <c:pt idx="209">
                  <c:v>8.8342490527005086</c:v>
                </c:pt>
                <c:pt idx="210">
                  <c:v>9.2271347964525141</c:v>
                </c:pt>
                <c:pt idx="211">
                  <c:v>8.9340418948486686</c:v>
                </c:pt>
                <c:pt idx="212">
                  <c:v>9.7276539708452319</c:v>
                </c:pt>
                <c:pt idx="213">
                  <c:v>10.08966981989605</c:v>
                </c:pt>
                <c:pt idx="214">
                  <c:v>10.640910184147453</c:v>
                </c:pt>
                <c:pt idx="215">
                  <c:v>9.6165665332297703</c:v>
                </c:pt>
                <c:pt idx="216">
                  <c:v>10.205088243302066</c:v>
                </c:pt>
                <c:pt idx="217">
                  <c:v>10.029543398295521</c:v>
                </c:pt>
                <c:pt idx="218">
                  <c:v>9.5405021387794715</c:v>
                </c:pt>
                <c:pt idx="219">
                  <c:v>8.9962188912133314</c:v>
                </c:pt>
                <c:pt idx="220">
                  <c:v>9.1023545289920698</c:v>
                </c:pt>
                <c:pt idx="221">
                  <c:v>8.7691489824696127</c:v>
                </c:pt>
                <c:pt idx="222">
                  <c:v>7.9810112494486312</c:v>
                </c:pt>
                <c:pt idx="223">
                  <c:v>8.1940898334211596</c:v>
                </c:pt>
                <c:pt idx="224">
                  <c:v>8.7040513548898151</c:v>
                </c:pt>
                <c:pt idx="225">
                  <c:v>8.8512165488721539</c:v>
                </c:pt>
                <c:pt idx="226">
                  <c:v>8.6390403900460342</c:v>
                </c:pt>
                <c:pt idx="227">
                  <c:v>8.0645201207639214</c:v>
                </c:pt>
                <c:pt idx="228">
                  <c:v>7.989545102300573</c:v>
                </c:pt>
                <c:pt idx="229">
                  <c:v>8.5855984764878581</c:v>
                </c:pt>
                <c:pt idx="230">
                  <c:v>8.9261793012399124</c:v>
                </c:pt>
                <c:pt idx="231">
                  <c:v>8.3768165681483051</c:v>
                </c:pt>
                <c:pt idx="232">
                  <c:v>9.5655312988237799</c:v>
                </c:pt>
                <c:pt idx="233">
                  <c:v>9.5881669300446326</c:v>
                </c:pt>
                <c:pt idx="234">
                  <c:v>9.4849239399221812</c:v>
                </c:pt>
                <c:pt idx="235">
                  <c:v>8.952864005292998</c:v>
                </c:pt>
                <c:pt idx="236">
                  <c:v>8.4812812792185657</c:v>
                </c:pt>
                <c:pt idx="237">
                  <c:v>8.8125845287971707</c:v>
                </c:pt>
                <c:pt idx="238">
                  <c:v>9.5537216569960037</c:v>
                </c:pt>
                <c:pt idx="239">
                  <c:v>9.8297426070860343</c:v>
                </c:pt>
                <c:pt idx="240">
                  <c:v>10.189517658256342</c:v>
                </c:pt>
                <c:pt idx="241">
                  <c:v>10.322813008899264</c:v>
                </c:pt>
                <c:pt idx="242">
                  <c:v>10.229501602731442</c:v>
                </c:pt>
                <c:pt idx="243">
                  <c:v>11.184146026023942</c:v>
                </c:pt>
                <c:pt idx="244">
                  <c:v>11.39246589850981</c:v>
                </c:pt>
                <c:pt idx="245">
                  <c:v>11.134173387786831</c:v>
                </c:pt>
                <c:pt idx="246">
                  <c:v>10.447635214050766</c:v>
                </c:pt>
                <c:pt idx="247">
                  <c:v>10.547457731088992</c:v>
                </c:pt>
                <c:pt idx="248">
                  <c:v>10.448705813149612</c:v>
                </c:pt>
                <c:pt idx="249">
                  <c:v>10.292208262476928</c:v>
                </c:pt>
                <c:pt idx="250">
                  <c:v>10.45841579029454</c:v>
                </c:pt>
                <c:pt idx="251">
                  <c:v>10.802710863050249</c:v>
                </c:pt>
                <c:pt idx="252">
                  <c:v>10.329728094226239</c:v>
                </c:pt>
                <c:pt idx="253">
                  <c:v>9.3082702320595985</c:v>
                </c:pt>
                <c:pt idx="254">
                  <c:v>9.2380091578476868</c:v>
                </c:pt>
                <c:pt idx="255">
                  <c:v>9.2309730193967461</c:v>
                </c:pt>
                <c:pt idx="256">
                  <c:v>9.0579931940160296</c:v>
                </c:pt>
                <c:pt idx="257">
                  <c:v>9.3616780975856848</c:v>
                </c:pt>
                <c:pt idx="258">
                  <c:v>8.9301225466327701</c:v>
                </c:pt>
                <c:pt idx="259">
                  <c:v>8.9037224587421946</c:v>
                </c:pt>
                <c:pt idx="260">
                  <c:v>9.0087914857743332</c:v>
                </c:pt>
                <c:pt idx="261">
                  <c:v>9.2359735001168186</c:v>
                </c:pt>
                <c:pt idx="262">
                  <c:v>9.0316620015155102</c:v>
                </c:pt>
                <c:pt idx="263">
                  <c:v>9.0211302701461413</c:v>
                </c:pt>
                <c:pt idx="264">
                  <c:v>8.8562264937606336</c:v>
                </c:pt>
                <c:pt idx="265">
                  <c:v>8.8844899799185288</c:v>
                </c:pt>
                <c:pt idx="266">
                  <c:v>9.0511997683538841</c:v>
                </c:pt>
                <c:pt idx="267">
                  <c:v>8.9628266731773518</c:v>
                </c:pt>
                <c:pt idx="268">
                  <c:v>9.0532156050317028</c:v>
                </c:pt>
                <c:pt idx="269">
                  <c:v>9.0798260758438403</c:v>
                </c:pt>
                <c:pt idx="270">
                  <c:v>8.9256514167087069</c:v>
                </c:pt>
                <c:pt idx="271">
                  <c:v>8.7473370371725157</c:v>
                </c:pt>
                <c:pt idx="272">
                  <c:v>8.7600315514504317</c:v>
                </c:pt>
                <c:pt idx="273">
                  <c:v>8.693040715651593</c:v>
                </c:pt>
                <c:pt idx="274">
                  <c:v>8.6259683055013738</c:v>
                </c:pt>
                <c:pt idx="275">
                  <c:v>9.1509969042435646</c:v>
                </c:pt>
                <c:pt idx="276">
                  <c:v>8.7509344243432405</c:v>
                </c:pt>
                <c:pt idx="277">
                  <c:v>8.7081775430524768</c:v>
                </c:pt>
                <c:pt idx="278">
                  <c:v>8.0622741283890971</c:v>
                </c:pt>
                <c:pt idx="279">
                  <c:v>8.4612275968484951</c:v>
                </c:pt>
                <c:pt idx="280">
                  <c:v>8.7235678358795052</c:v>
                </c:pt>
                <c:pt idx="281">
                  <c:v>8.8055502995984085</c:v>
                </c:pt>
                <c:pt idx="282">
                  <c:v>8.4345384036147912</c:v>
                </c:pt>
                <c:pt idx="283">
                  <c:v>8.5907897993338924</c:v>
                </c:pt>
                <c:pt idx="284">
                  <c:v>8.3874254463514557</c:v>
                </c:pt>
                <c:pt idx="285">
                  <c:v>8.5137546846840682</c:v>
                </c:pt>
                <c:pt idx="286">
                  <c:v>8.6001346484172103</c:v>
                </c:pt>
                <c:pt idx="287">
                  <c:v>8.6289154271545172</c:v>
                </c:pt>
                <c:pt idx="288">
                  <c:v>8.5130804618690963</c:v>
                </c:pt>
                <c:pt idx="289">
                  <c:v>8.4839672707878613</c:v>
                </c:pt>
                <c:pt idx="290">
                  <c:v>7.5086140703493722</c:v>
                </c:pt>
                <c:pt idx="291">
                  <c:v>7.3256269579699467</c:v>
                </c:pt>
                <c:pt idx="292">
                  <c:v>7.7417585393445014</c:v>
                </c:pt>
                <c:pt idx="293">
                  <c:v>7.3195492521316377</c:v>
                </c:pt>
                <c:pt idx="294">
                  <c:v>7.3451190407258284</c:v>
                </c:pt>
                <c:pt idx="295">
                  <c:v>7.3153425051863419</c:v>
                </c:pt>
                <c:pt idx="296">
                  <c:v>7.2772967142734322</c:v>
                </c:pt>
                <c:pt idx="297">
                  <c:v>7.2173453846173663</c:v>
                </c:pt>
                <c:pt idx="298">
                  <c:v>7.2785648790659598</c:v>
                </c:pt>
                <c:pt idx="299">
                  <c:v>7.4657802022924553</c:v>
                </c:pt>
                <c:pt idx="300">
                  <c:v>7.6360717710509904</c:v>
                </c:pt>
                <c:pt idx="301">
                  <c:v>7.5268814650170226</c:v>
                </c:pt>
                <c:pt idx="302">
                  <c:v>7.5783365347560316</c:v>
                </c:pt>
                <c:pt idx="303">
                  <c:v>7.886580307761224</c:v>
                </c:pt>
                <c:pt idx="304">
                  <c:v>7.8709102690968358</c:v>
                </c:pt>
                <c:pt idx="305">
                  <c:v>7.8105411936666416</c:v>
                </c:pt>
                <c:pt idx="306">
                  <c:v>7.8131302159782505</c:v>
                </c:pt>
                <c:pt idx="307">
                  <c:v>7.6033806436759015</c:v>
                </c:pt>
                <c:pt idx="308">
                  <c:v>8.054731148070605</c:v>
                </c:pt>
                <c:pt idx="309">
                  <c:v>7.8856299005429715</c:v>
                </c:pt>
                <c:pt idx="310">
                  <c:v>7.9199264013708657</c:v>
                </c:pt>
                <c:pt idx="311">
                  <c:v>8.0089930981078545</c:v>
                </c:pt>
                <c:pt idx="312">
                  <c:v>8.6559761154816126</c:v>
                </c:pt>
                <c:pt idx="313">
                  <c:v>8.6851623704345648</c:v>
                </c:pt>
                <c:pt idx="314">
                  <c:v>8.5388027119725738</c:v>
                </c:pt>
                <c:pt idx="315">
                  <c:v>8.5679975598171865</c:v>
                </c:pt>
                <c:pt idx="316">
                  <c:v>8.5970757709999734</c:v>
                </c:pt>
                <c:pt idx="317">
                  <c:v>8.6682819664590944</c:v>
                </c:pt>
                <c:pt idx="318">
                  <c:v>8.8786488233903675</c:v>
                </c:pt>
                <c:pt idx="319">
                  <c:v>8.9593687582007657</c:v>
                </c:pt>
                <c:pt idx="320">
                  <c:v>8.5657234919669705</c:v>
                </c:pt>
                <c:pt idx="321">
                  <c:v>9.1465826600958842</c:v>
                </c:pt>
                <c:pt idx="322">
                  <c:v>8.7380202333977408</c:v>
                </c:pt>
                <c:pt idx="323">
                  <c:v>8.5090078565461269</c:v>
                </c:pt>
                <c:pt idx="324">
                  <c:v>8.5274353092268473</c:v>
                </c:pt>
                <c:pt idx="325">
                  <c:v>8.7622535769509469</c:v>
                </c:pt>
                <c:pt idx="326">
                  <c:v>8.520601907129393</c:v>
                </c:pt>
                <c:pt idx="327">
                  <c:v>8.4990904018545272</c:v>
                </c:pt>
                <c:pt idx="328">
                  <c:v>8.5062760766877812</c:v>
                </c:pt>
                <c:pt idx="329">
                  <c:v>8.5076648515608877</c:v>
                </c:pt>
                <c:pt idx="330">
                  <c:v>8.5032799242121495</c:v>
                </c:pt>
                <c:pt idx="331">
                  <c:v>8.40742304998086</c:v>
                </c:pt>
                <c:pt idx="332">
                  <c:v>8.403087148981049</c:v>
                </c:pt>
                <c:pt idx="333">
                  <c:v>8.3816161797606608</c:v>
                </c:pt>
                <c:pt idx="334">
                  <c:v>7.9616996520574688</c:v>
                </c:pt>
                <c:pt idx="335">
                  <c:v>7.9407687811901555</c:v>
                </c:pt>
                <c:pt idx="336">
                  <c:v>7.2004668213906866</c:v>
                </c:pt>
                <c:pt idx="337">
                  <c:v>8.5109616496029474</c:v>
                </c:pt>
                <c:pt idx="338">
                  <c:v>8.6026074750162085</c:v>
                </c:pt>
                <c:pt idx="339">
                  <c:v>8.5565751843691711</c:v>
                </c:pt>
                <c:pt idx="340">
                  <c:v>13.388916099841312</c:v>
                </c:pt>
                <c:pt idx="341">
                  <c:v>8.5128577150237383</c:v>
                </c:pt>
                <c:pt idx="342">
                  <c:v>8.4910146855323614</c:v>
                </c:pt>
                <c:pt idx="343">
                  <c:v>8.5051934456985734</c:v>
                </c:pt>
                <c:pt idx="344">
                  <c:v>8.1702872172040042</c:v>
                </c:pt>
                <c:pt idx="345">
                  <c:v>7.5953735973168879</c:v>
                </c:pt>
                <c:pt idx="346">
                  <c:v>7.9083194482516985</c:v>
                </c:pt>
                <c:pt idx="347">
                  <c:v>7.1599478026457781</c:v>
                </c:pt>
                <c:pt idx="348">
                  <c:v>7.208882004371004</c:v>
                </c:pt>
                <c:pt idx="349">
                  <c:v>7.2576210453534884</c:v>
                </c:pt>
                <c:pt idx="350">
                  <c:v>7.250729945818474</c:v>
                </c:pt>
                <c:pt idx="351">
                  <c:v>7.1331558964023412</c:v>
                </c:pt>
                <c:pt idx="352">
                  <c:v>6.9607153780326572</c:v>
                </c:pt>
                <c:pt idx="353">
                  <c:v>6.8991423105142431</c:v>
                </c:pt>
                <c:pt idx="354">
                  <c:v>6.8377545824096249</c:v>
                </c:pt>
                <c:pt idx="355">
                  <c:v>6.7765511592622865</c:v>
                </c:pt>
                <c:pt idx="356">
                  <c:v>6.715531014299712</c:v>
                </c:pt>
                <c:pt idx="357">
                  <c:v>5.7267708518715867</c:v>
                </c:pt>
                <c:pt idx="358">
                  <c:v>5.798489535341055</c:v>
                </c:pt>
                <c:pt idx="359">
                  <c:v>5.7285376737011742</c:v>
                </c:pt>
                <c:pt idx="360">
                  <c:v>5.7241628860992027</c:v>
                </c:pt>
                <c:pt idx="361">
                  <c:v>5.7197925440119013</c:v>
                </c:pt>
                <c:pt idx="362">
                  <c:v>5.7154266229459827</c:v>
                </c:pt>
                <c:pt idx="363">
                  <c:v>5.6442572548122909</c:v>
                </c:pt>
                <c:pt idx="364">
                  <c:v>5.6530662032644399</c:v>
                </c:pt>
                <c:pt idx="365">
                  <c:v>5.6709505197882057</c:v>
                </c:pt>
                <c:pt idx="366">
                  <c:v>5.6664888489129863</c:v>
                </c:pt>
                <c:pt idx="367">
                  <c:v>5.6943473598464545</c:v>
                </c:pt>
                <c:pt idx="368">
                  <c:v>5.6033882588402077</c:v>
                </c:pt>
                <c:pt idx="369">
                  <c:v>5.6136460640797798</c:v>
                </c:pt>
                <c:pt idx="370">
                  <c:v>5.6560313277425118</c:v>
                </c:pt>
                <c:pt idx="371">
                  <c:v>5.6921686156871445</c:v>
                </c:pt>
                <c:pt idx="372">
                  <c:v>5.7281933948689039</c:v>
                </c:pt>
                <c:pt idx="373">
                  <c:v>5.7641062728981325</c:v>
                </c:pt>
                <c:pt idx="374">
                  <c:v>5.8269822876261212</c:v>
                </c:pt>
                <c:pt idx="375">
                  <c:v>6.137639680373173</c:v>
                </c:pt>
                <c:pt idx="376">
                  <c:v>5.8524442145887869</c:v>
                </c:pt>
                <c:pt idx="377">
                  <c:v>6.2407292040112869</c:v>
                </c:pt>
                <c:pt idx="378">
                  <c:v>5.6625985889645438</c:v>
                </c:pt>
                <c:pt idx="379">
                  <c:v>5.9579709324602161</c:v>
                </c:pt>
                <c:pt idx="380">
                  <c:v>5.9389059461974822</c:v>
                </c:pt>
                <c:pt idx="381">
                  <c:v>5.9060955646851534</c:v>
                </c:pt>
                <c:pt idx="382">
                  <c:v>6.0272090188091081</c:v>
                </c:pt>
                <c:pt idx="383">
                  <c:v>5.6291674470888182</c:v>
                </c:pt>
                <c:pt idx="384">
                  <c:v>5.6249569513019182</c:v>
                </c:pt>
                <c:pt idx="385">
                  <c:v>5.5278500285111614</c:v>
                </c:pt>
                <c:pt idx="386">
                  <c:v>5.5014966970589878</c:v>
                </c:pt>
                <c:pt idx="387">
                  <c:v>5.4167553663934642</c:v>
                </c:pt>
                <c:pt idx="388">
                  <c:v>6.1494621247984629</c:v>
                </c:pt>
                <c:pt idx="389">
                  <c:v>5.9877929725490606</c:v>
                </c:pt>
                <c:pt idx="390">
                  <c:v>6.4655928146137107</c:v>
                </c:pt>
                <c:pt idx="391">
                  <c:v>6.134830133140972</c:v>
                </c:pt>
                <c:pt idx="392">
                  <c:v>6.3043401174723002</c:v>
                </c:pt>
                <c:pt idx="393">
                  <c:v>5.6494050438242205</c:v>
                </c:pt>
                <c:pt idx="394">
                  <c:v>5.7641023545587942</c:v>
                </c:pt>
                <c:pt idx="395">
                  <c:v>5.8980833911993313</c:v>
                </c:pt>
                <c:pt idx="396">
                  <c:v>5.5178877443479077</c:v>
                </c:pt>
                <c:pt idx="397">
                  <c:v>5.5649960659328919</c:v>
                </c:pt>
                <c:pt idx="398">
                  <c:v>5.9498618223926059</c:v>
                </c:pt>
                <c:pt idx="399">
                  <c:v>4.8063982322097853</c:v>
                </c:pt>
                <c:pt idx="400">
                  <c:v>5.3598333577045691</c:v>
                </c:pt>
                <c:pt idx="401">
                  <c:v>4.8089758413041803</c:v>
                </c:pt>
                <c:pt idx="402">
                  <c:v>4.5716748063198187</c:v>
                </c:pt>
                <c:pt idx="403">
                  <c:v>5.0295156956966238</c:v>
                </c:pt>
                <c:pt idx="404">
                  <c:v>4.9457914506386258</c:v>
                </c:pt>
                <c:pt idx="405">
                  <c:v>4.0784106508072373</c:v>
                </c:pt>
                <c:pt idx="406">
                  <c:v>3.9697646132422535</c:v>
                </c:pt>
                <c:pt idx="407">
                  <c:v>4.249939887044242</c:v>
                </c:pt>
                <c:pt idx="408">
                  <c:v>4.1134370568427965</c:v>
                </c:pt>
                <c:pt idx="409">
                  <c:v>4.1110487317007456</c:v>
                </c:pt>
                <c:pt idx="410">
                  <c:v>4.1086868152560818</c:v>
                </c:pt>
                <c:pt idx="411">
                  <c:v>4.1820634617249102</c:v>
                </c:pt>
                <c:pt idx="412">
                  <c:v>4.4064777159154085</c:v>
                </c:pt>
                <c:pt idx="413">
                  <c:v>4.671948238890824</c:v>
                </c:pt>
                <c:pt idx="414">
                  <c:v>4.7866215630796543</c:v>
                </c:pt>
                <c:pt idx="415">
                  <c:v>4.9004088855009353</c:v>
                </c:pt>
                <c:pt idx="416">
                  <c:v>5.060614213417443</c:v>
                </c:pt>
                <c:pt idx="417">
                  <c:v>4.357250001954041</c:v>
                </c:pt>
                <c:pt idx="418">
                  <c:v>5.3025153312280375</c:v>
                </c:pt>
                <c:pt idx="419">
                  <c:v>5.4788239286361815</c:v>
                </c:pt>
                <c:pt idx="420">
                  <c:v>5.8057625424990809</c:v>
                </c:pt>
                <c:pt idx="421">
                  <c:v>4.4032224297926925</c:v>
                </c:pt>
                <c:pt idx="422">
                  <c:v>4.3210328643203333</c:v>
                </c:pt>
                <c:pt idx="423">
                  <c:v>4.0191875223400828</c:v>
                </c:pt>
                <c:pt idx="424">
                  <c:v>3.5142360768195426</c:v>
                </c:pt>
                <c:pt idx="425">
                  <c:v>3.9658208668894765</c:v>
                </c:pt>
                <c:pt idx="426">
                  <c:v>5.5342123486855161</c:v>
                </c:pt>
                <c:pt idx="427">
                  <c:v>4.3503383640823943</c:v>
                </c:pt>
                <c:pt idx="428">
                  <c:v>4.3405022218956182</c:v>
                </c:pt>
                <c:pt idx="429">
                  <c:v>4.3306067208375882</c:v>
                </c:pt>
                <c:pt idx="430">
                  <c:v>5.818108342204571</c:v>
                </c:pt>
                <c:pt idx="431">
                  <c:v>4.4687179706391937</c:v>
                </c:pt>
                <c:pt idx="432">
                  <c:v>4.8328954130444632</c:v>
                </c:pt>
                <c:pt idx="433">
                  <c:v>4.9785979449333801</c:v>
                </c:pt>
                <c:pt idx="434">
                  <c:v>4.74424131192443</c:v>
                </c:pt>
                <c:pt idx="435">
                  <c:v>4.3764373205352189</c:v>
                </c:pt>
                <c:pt idx="436">
                  <c:v>4.2340085608565818</c:v>
                </c:pt>
                <c:pt idx="437">
                  <c:v>4.2772055694373892</c:v>
                </c:pt>
                <c:pt idx="438">
                  <c:v>4.2003423643471072</c:v>
                </c:pt>
                <c:pt idx="439">
                  <c:v>4.0354266269897954</c:v>
                </c:pt>
                <c:pt idx="440">
                  <c:v>4.0045239845679266</c:v>
                </c:pt>
                <c:pt idx="441">
                  <c:v>4.1516029682342026</c:v>
                </c:pt>
                <c:pt idx="442">
                  <c:v>4.1362682426059685</c:v>
                </c:pt>
                <c:pt idx="443">
                  <c:v>4.5856571432780573</c:v>
                </c:pt>
                <c:pt idx="444">
                  <c:v>4.5952537883891118</c:v>
                </c:pt>
                <c:pt idx="445">
                  <c:v>4.6945101757283894</c:v>
                </c:pt>
                <c:pt idx="446">
                  <c:v>4.9365108979882377</c:v>
                </c:pt>
                <c:pt idx="447">
                  <c:v>4.6694596469963399</c:v>
                </c:pt>
                <c:pt idx="448">
                  <c:v>4.6614312988302329</c:v>
                </c:pt>
                <c:pt idx="449">
                  <c:v>4.3087993272549667</c:v>
                </c:pt>
                <c:pt idx="450">
                  <c:v>4.6268436373377977</c:v>
                </c:pt>
                <c:pt idx="451">
                  <c:v>4.26589260246568</c:v>
                </c:pt>
                <c:pt idx="452">
                  <c:v>4.5728577902979675</c:v>
                </c:pt>
                <c:pt idx="453">
                  <c:v>4.3498000162183725</c:v>
                </c:pt>
                <c:pt idx="454">
                  <c:v>4.2377654108781</c:v>
                </c:pt>
                <c:pt idx="455">
                  <c:v>4.7344470740776181</c:v>
                </c:pt>
                <c:pt idx="456">
                  <c:v>5.2869383281329858</c:v>
                </c:pt>
                <c:pt idx="457">
                  <c:v>5.2140773868293104</c:v>
                </c:pt>
                <c:pt idx="458">
                  <c:v>5.2753127809763436</c:v>
                </c:pt>
                <c:pt idx="459">
                  <c:v>4.8766209944133747</c:v>
                </c:pt>
                <c:pt idx="460">
                  <c:v>4.6236457935846271</c:v>
                </c:pt>
                <c:pt idx="461">
                  <c:v>4.3230451679900757</c:v>
                </c:pt>
                <c:pt idx="462">
                  <c:v>4.2955145463208382</c:v>
                </c:pt>
                <c:pt idx="463">
                  <c:v>4.5159308103357478</c:v>
                </c:pt>
                <c:pt idx="464">
                  <c:v>4.9879547189743123</c:v>
                </c:pt>
                <c:pt idx="465">
                  <c:v>4.9986551218348421</c:v>
                </c:pt>
                <c:pt idx="466">
                  <c:v>4.8582553118611242</c:v>
                </c:pt>
                <c:pt idx="467">
                  <c:v>4.9422884171295047</c:v>
                </c:pt>
                <c:pt idx="468">
                  <c:v>5.4511048791604306</c:v>
                </c:pt>
                <c:pt idx="469">
                  <c:v>5.0662125207725959</c:v>
                </c:pt>
                <c:pt idx="470">
                  <c:v>4.9913297092250666</c:v>
                </c:pt>
                <c:pt idx="471">
                  <c:v>4.9008091417360236</c:v>
                </c:pt>
                <c:pt idx="472">
                  <c:v>6.5280792731868926</c:v>
                </c:pt>
                <c:pt idx="473">
                  <c:v>6.0057573730502378</c:v>
                </c:pt>
                <c:pt idx="474">
                  <c:v>6.5701975997055344</c:v>
                </c:pt>
                <c:pt idx="475">
                  <c:v>5.4999088490516392</c:v>
                </c:pt>
                <c:pt idx="476">
                  <c:v>4.8258382712332564</c:v>
                </c:pt>
                <c:pt idx="477">
                  <c:v>4.3122761458009586</c:v>
                </c:pt>
                <c:pt idx="478">
                  <c:v>4.3685240273229233</c:v>
                </c:pt>
                <c:pt idx="479">
                  <c:v>4.7210479211394532</c:v>
                </c:pt>
                <c:pt idx="480">
                  <c:v>4.855251117920198</c:v>
                </c:pt>
                <c:pt idx="481">
                  <c:v>4.835338061122977</c:v>
                </c:pt>
                <c:pt idx="482">
                  <c:v>5.8706621399155976</c:v>
                </c:pt>
                <c:pt idx="483">
                  <c:v>8.9994575136114001</c:v>
                </c:pt>
                <c:pt idx="484">
                  <c:v>15.729296263178835</c:v>
                </c:pt>
                <c:pt idx="485">
                  <c:v>9.3140194531110367</c:v>
                </c:pt>
                <c:pt idx="486">
                  <c:v>6.1699195587911992</c:v>
                </c:pt>
                <c:pt idx="487">
                  <c:v>5.5603106211719684</c:v>
                </c:pt>
                <c:pt idx="488">
                  <c:v>6.1339083815533018</c:v>
                </c:pt>
                <c:pt idx="489">
                  <c:v>6.528842032831264</c:v>
                </c:pt>
                <c:pt idx="490">
                  <c:v>6.4541085267508747</c:v>
                </c:pt>
                <c:pt idx="491">
                  <c:v>6.3114592537962313</c:v>
                </c:pt>
                <c:pt idx="492">
                  <c:v>6.1780134692303248</c:v>
                </c:pt>
                <c:pt idx="493">
                  <c:v>5.7515553827640709</c:v>
                </c:pt>
                <c:pt idx="494">
                  <c:v>5.9902887008299581</c:v>
                </c:pt>
                <c:pt idx="495">
                  <c:v>6.0806476872054507</c:v>
                </c:pt>
                <c:pt idx="496">
                  <c:v>8.2360496743274823</c:v>
                </c:pt>
                <c:pt idx="497">
                  <c:v>9.8296924296557471</c:v>
                </c:pt>
                <c:pt idx="498">
                  <c:v>9.028390489473118</c:v>
                </c:pt>
                <c:pt idx="499">
                  <c:v>9.0228854749316447</c:v>
                </c:pt>
                <c:pt idx="500">
                  <c:v>7.9614771833302314</c:v>
                </c:pt>
                <c:pt idx="501">
                  <c:v>8.0980142515733622</c:v>
                </c:pt>
                <c:pt idx="502">
                  <c:v>8.4959028820779956</c:v>
                </c:pt>
                <c:pt idx="503">
                  <c:v>8.1668901882188241</c:v>
                </c:pt>
                <c:pt idx="504">
                  <c:v>9.4716316836622632</c:v>
                </c:pt>
                <c:pt idx="505">
                  <c:v>10.636656798618112</c:v>
                </c:pt>
                <c:pt idx="506">
                  <c:v>5.9918047967056962</c:v>
                </c:pt>
                <c:pt idx="507">
                  <c:v>5.7359210048024796</c:v>
                </c:pt>
                <c:pt idx="508">
                  <c:v>5.1588250032164034</c:v>
                </c:pt>
                <c:pt idx="509">
                  <c:v>5.6713278550898281</c:v>
                </c:pt>
                <c:pt idx="510">
                  <c:v>5.6666079150265549</c:v>
                </c:pt>
                <c:pt idx="511">
                  <c:v>7.2385146793637434</c:v>
                </c:pt>
                <c:pt idx="512">
                  <c:v>7.1847549037530465</c:v>
                </c:pt>
                <c:pt idx="513">
                  <c:v>7.6444948301505224</c:v>
                </c:pt>
                <c:pt idx="514">
                  <c:v>7.6565006396034541</c:v>
                </c:pt>
                <c:pt idx="515">
                  <c:v>7.0845107798299525</c:v>
                </c:pt>
                <c:pt idx="516">
                  <c:v>6.9153105659155409</c:v>
                </c:pt>
                <c:pt idx="517">
                  <c:v>6.7026344850922337</c:v>
                </c:pt>
                <c:pt idx="518">
                  <c:v>6.2231812573615199</c:v>
                </c:pt>
                <c:pt idx="519">
                  <c:v>5.4869086914342029</c:v>
                </c:pt>
                <c:pt idx="520">
                  <c:v>4.4786965872214779</c:v>
                </c:pt>
                <c:pt idx="521">
                  <c:v>4.3893428662917593</c:v>
                </c:pt>
                <c:pt idx="522">
                  <c:v>5.4695642946058971</c:v>
                </c:pt>
                <c:pt idx="523">
                  <c:v>5.4800080417196231</c:v>
                </c:pt>
                <c:pt idx="524">
                  <c:v>5.7022809867097468</c:v>
                </c:pt>
                <c:pt idx="525">
                  <c:v>5.1767084267900678</c:v>
                </c:pt>
                <c:pt idx="526">
                  <c:v>5.1566578124126945</c:v>
                </c:pt>
                <c:pt idx="527">
                  <c:v>5.1833294260950238</c:v>
                </c:pt>
                <c:pt idx="528">
                  <c:v>5.2199074897489597</c:v>
                </c:pt>
                <c:pt idx="529">
                  <c:v>5.2152274218811909</c:v>
                </c:pt>
                <c:pt idx="530">
                  <c:v>4.8443279105090999</c:v>
                </c:pt>
                <c:pt idx="531">
                  <c:v>4.8877890677629345</c:v>
                </c:pt>
                <c:pt idx="532">
                  <c:v>5.1246850836584255</c:v>
                </c:pt>
                <c:pt idx="533">
                  <c:v>5.7541100253703714</c:v>
                </c:pt>
                <c:pt idx="534">
                  <c:v>7.0863000458989198</c:v>
                </c:pt>
                <c:pt idx="535">
                  <c:v>5.8992960745976353</c:v>
                </c:pt>
                <c:pt idx="536">
                  <c:v>6.0020732801632342</c:v>
                </c:pt>
                <c:pt idx="537">
                  <c:v>4.4118100857614913</c:v>
                </c:pt>
                <c:pt idx="538">
                  <c:v>4.011766937551779</c:v>
                </c:pt>
                <c:pt idx="539">
                  <c:v>4.1499527021550167</c:v>
                </c:pt>
                <c:pt idx="540">
                  <c:v>4.4543111609040986</c:v>
                </c:pt>
                <c:pt idx="541">
                  <c:v>4.3945167499638247</c:v>
                </c:pt>
                <c:pt idx="542">
                  <c:v>4.3461248366250098</c:v>
                </c:pt>
                <c:pt idx="543">
                  <c:v>4.3793672161917687</c:v>
                </c:pt>
                <c:pt idx="544">
                  <c:v>4.0704325972869961</c:v>
                </c:pt>
                <c:pt idx="545">
                  <c:v>4.1591072749284574</c:v>
                </c:pt>
                <c:pt idx="546">
                  <c:v>4.7375132241030977</c:v>
                </c:pt>
                <c:pt idx="547">
                  <c:v>5.0457119502911354</c:v>
                </c:pt>
                <c:pt idx="548">
                  <c:v>4.7335223331372385</c:v>
                </c:pt>
                <c:pt idx="549">
                  <c:v>4.6346024868645195</c:v>
                </c:pt>
                <c:pt idx="550">
                  <c:v>4.6579885402532142</c:v>
                </c:pt>
                <c:pt idx="551">
                  <c:v>4.7830211157302287</c:v>
                </c:pt>
                <c:pt idx="552">
                  <c:v>4.9865821636521463</c:v>
                </c:pt>
                <c:pt idx="553">
                  <c:v>5.0259221824986087</c:v>
                </c:pt>
                <c:pt idx="554">
                  <c:v>5.0171548962343557</c:v>
                </c:pt>
                <c:pt idx="555">
                  <c:v>5.0723546898474767</c:v>
                </c:pt>
                <c:pt idx="556">
                  <c:v>5.6062319672977559</c:v>
                </c:pt>
                <c:pt idx="557">
                  <c:v>5.1364601445269304</c:v>
                </c:pt>
                <c:pt idx="558">
                  <c:v>5.2497603469020131</c:v>
                </c:pt>
                <c:pt idx="559">
                  <c:v>5.5253437122278335</c:v>
                </c:pt>
                <c:pt idx="560">
                  <c:v>5.2483329993722698</c:v>
                </c:pt>
                <c:pt idx="561">
                  <c:v>5.120502119270431</c:v>
                </c:pt>
                <c:pt idx="562">
                  <c:v>5.227890715456402</c:v>
                </c:pt>
                <c:pt idx="563">
                  <c:v>5.2099503448342697</c:v>
                </c:pt>
                <c:pt idx="564">
                  <c:v>5.0002926276154316</c:v>
                </c:pt>
                <c:pt idx="565">
                  <c:v>4.6711187291638643</c:v>
                </c:pt>
                <c:pt idx="566">
                  <c:v>4.32700683208384</c:v>
                </c:pt>
                <c:pt idx="567">
                  <c:v>3.9860521415235541</c:v>
                </c:pt>
                <c:pt idx="568">
                  <c:v>4.0413551574461435</c:v>
                </c:pt>
                <c:pt idx="569">
                  <c:v>3.8537747742226731</c:v>
                </c:pt>
                <c:pt idx="570">
                  <c:v>3.7289626645746266</c:v>
                </c:pt>
                <c:pt idx="571">
                  <c:v>3.7582842577616047</c:v>
                </c:pt>
                <c:pt idx="572">
                  <c:v>3.604639080172749</c:v>
                </c:pt>
                <c:pt idx="573">
                  <c:v>3.618100255268176</c:v>
                </c:pt>
                <c:pt idx="574">
                  <c:v>3.5386553177041686</c:v>
                </c:pt>
                <c:pt idx="575">
                  <c:v>3.5142309421288127</c:v>
                </c:pt>
                <c:pt idx="576">
                  <c:v>3.5359027596741419</c:v>
                </c:pt>
                <c:pt idx="577">
                  <c:v>3.6691928835533134</c:v>
                </c:pt>
                <c:pt idx="578">
                  <c:v>3.6762652741732915</c:v>
                </c:pt>
                <c:pt idx="579">
                  <c:v>3.6832092978036433</c:v>
                </c:pt>
                <c:pt idx="580">
                  <c:v>3.5374695907927345</c:v>
                </c:pt>
                <c:pt idx="581">
                  <c:v>3.5631293230040817</c:v>
                </c:pt>
                <c:pt idx="582">
                  <c:v>3.4336346311959689</c:v>
                </c:pt>
                <c:pt idx="583">
                  <c:v>3.2524621314264657</c:v>
                </c:pt>
                <c:pt idx="584">
                  <c:v>3.3648200451650556</c:v>
                </c:pt>
                <c:pt idx="585">
                  <c:v>3.2912457090654641</c:v>
                </c:pt>
                <c:pt idx="586">
                  <c:v>3.2810762997963461</c:v>
                </c:pt>
                <c:pt idx="587">
                  <c:v>3.2796833989337619</c:v>
                </c:pt>
                <c:pt idx="588">
                  <c:v>3.2321323883821549</c:v>
                </c:pt>
                <c:pt idx="589">
                  <c:v>3.2990342577082927</c:v>
                </c:pt>
                <c:pt idx="590">
                  <c:v>3.3508656491217419</c:v>
                </c:pt>
                <c:pt idx="591">
                  <c:v>3.2951588264656388</c:v>
                </c:pt>
                <c:pt idx="592">
                  <c:v>3.2784595442753539</c:v>
                </c:pt>
                <c:pt idx="593">
                  <c:v>3.4597667763067905</c:v>
                </c:pt>
                <c:pt idx="594">
                  <c:v>3.385560216100084</c:v>
                </c:pt>
                <c:pt idx="595">
                  <c:v>3.427778617429468</c:v>
                </c:pt>
                <c:pt idx="596">
                  <c:v>3.4713443286317918</c:v>
                </c:pt>
                <c:pt idx="597">
                  <c:v>3.5531698076331386</c:v>
                </c:pt>
                <c:pt idx="598">
                  <c:v>3.6413685334286097</c:v>
                </c:pt>
                <c:pt idx="599">
                  <c:v>3.7499942794846679</c:v>
                </c:pt>
                <c:pt idx="600">
                  <c:v>3.9426247519093609</c:v>
                </c:pt>
                <c:pt idx="601">
                  <c:v>4.3311940130734241</c:v>
                </c:pt>
                <c:pt idx="602">
                  <c:v>4.5088313027818492</c:v>
                </c:pt>
                <c:pt idx="603">
                  <c:v>4.7014449359904669</c:v>
                </c:pt>
                <c:pt idx="604">
                  <c:v>4.6770311977942596</c:v>
                </c:pt>
                <c:pt idx="605">
                  <c:v>4.9932798839900636</c:v>
                </c:pt>
                <c:pt idx="606">
                  <c:v>5.5336874693760176</c:v>
                </c:pt>
                <c:pt idx="607">
                  <c:v>4.9944231171391698</c:v>
                </c:pt>
                <c:pt idx="608">
                  <c:v>4.6498844210113157</c:v>
                </c:pt>
                <c:pt idx="609">
                  <c:v>4.7069366516104303</c:v>
                </c:pt>
                <c:pt idx="610">
                  <c:v>5.0065731069907811</c:v>
                </c:pt>
                <c:pt idx="611">
                  <c:v>5.0120548950119383</c:v>
                </c:pt>
                <c:pt idx="612">
                  <c:v>4.5289171168765918</c:v>
                </c:pt>
                <c:pt idx="613">
                  <c:v>4.3098955307821463</c:v>
                </c:pt>
                <c:pt idx="614">
                  <c:v>4.4116626349527435</c:v>
                </c:pt>
                <c:pt idx="615">
                  <c:v>4.3284140108071405</c:v>
                </c:pt>
                <c:pt idx="616">
                  <c:v>4.2225038857013155</c:v>
                </c:pt>
                <c:pt idx="617">
                  <c:v>4.585284905169944</c:v>
                </c:pt>
                <c:pt idx="618">
                  <c:v>4.3334172106494853</c:v>
                </c:pt>
                <c:pt idx="619">
                  <c:v>4.2686741774183314</c:v>
                </c:pt>
                <c:pt idx="620">
                  <c:v>3.9118666004945539</c:v>
                </c:pt>
                <c:pt idx="621">
                  <c:v>3.6489226728721618</c:v>
                </c:pt>
                <c:pt idx="622">
                  <c:v>3.4051646683463908</c:v>
                </c:pt>
                <c:pt idx="623">
                  <c:v>3.406827941663026</c:v>
                </c:pt>
                <c:pt idx="624">
                  <c:v>3.2859430385264128</c:v>
                </c:pt>
                <c:pt idx="625">
                  <c:v>3.321663527897857</c:v>
                </c:pt>
                <c:pt idx="626">
                  <c:v>3.1045094459226998</c:v>
                </c:pt>
                <c:pt idx="627">
                  <c:v>3.0255861808496158</c:v>
                </c:pt>
                <c:pt idx="628">
                  <c:v>2.930162688453291</c:v>
                </c:pt>
                <c:pt idx="629">
                  <c:v>2.8669358789617694</c:v>
                </c:pt>
                <c:pt idx="630">
                  <c:v>2.1341408199298026</c:v>
                </c:pt>
                <c:pt idx="631">
                  <c:v>1.8681602026166821</c:v>
                </c:pt>
                <c:pt idx="632">
                  <c:v>2.5098497770383483</c:v>
                </c:pt>
                <c:pt idx="633">
                  <c:v>2.905007002851502</c:v>
                </c:pt>
                <c:pt idx="634">
                  <c:v>3.1563308255262612</c:v>
                </c:pt>
                <c:pt idx="635">
                  <c:v>3.0407878206436565</c:v>
                </c:pt>
                <c:pt idx="636">
                  <c:v>3.354826308533807</c:v>
                </c:pt>
                <c:pt idx="637">
                  <c:v>3.6061886415019164</c:v>
                </c:pt>
                <c:pt idx="638">
                  <c:v>3.601701125946998</c:v>
                </c:pt>
                <c:pt idx="639">
                  <c:v>4.0220743558665237</c:v>
                </c:pt>
                <c:pt idx="640">
                  <c:v>3.7290582247044175</c:v>
                </c:pt>
                <c:pt idx="641">
                  <c:v>4.1919859935489532</c:v>
                </c:pt>
                <c:pt idx="642">
                  <c:v>4.9219926532300464</c:v>
                </c:pt>
                <c:pt idx="643">
                  <c:v>5.138630127013343</c:v>
                </c:pt>
                <c:pt idx="644">
                  <c:v>4.9479937456100451</c:v>
                </c:pt>
                <c:pt idx="645">
                  <c:v>5.5005070528785991</c:v>
                </c:pt>
                <c:pt idx="646">
                  <c:v>5.1389536458631371</c:v>
                </c:pt>
                <c:pt idx="647">
                  <c:v>5.7805250510479054</c:v>
                </c:pt>
                <c:pt idx="648">
                  <c:v>5.2049702092644301</c:v>
                </c:pt>
                <c:pt idx="649">
                  <c:v>5.3659635603522924</c:v>
                </c:pt>
                <c:pt idx="650">
                  <c:v>5.6162476751053276</c:v>
                </c:pt>
                <c:pt idx="651">
                  <c:v>5.8304720115214055</c:v>
                </c:pt>
                <c:pt idx="652">
                  <c:v>5.769449442930461</c:v>
                </c:pt>
                <c:pt idx="653">
                  <c:v>6.1941796636498578</c:v>
                </c:pt>
                <c:pt idx="654">
                  <c:v>6.48484174784888</c:v>
                </c:pt>
                <c:pt idx="655">
                  <c:v>7.6926516453294065</c:v>
                </c:pt>
                <c:pt idx="656">
                  <c:v>7.441481669052421</c:v>
                </c:pt>
                <c:pt idx="657">
                  <c:v>7.0087822680311369</c:v>
                </c:pt>
                <c:pt idx="658">
                  <c:v>7.2689849798282449</c:v>
                </c:pt>
                <c:pt idx="659">
                  <c:v>8.0080676942123645</c:v>
                </c:pt>
                <c:pt idx="660">
                  <c:v>9.3425919903510604</c:v>
                </c:pt>
                <c:pt idx="661">
                  <c:v>9.1302354579785625</c:v>
                </c:pt>
                <c:pt idx="662">
                  <c:v>8.8158512197094385</c:v>
                </c:pt>
                <c:pt idx="663">
                  <c:v>8.7327404676908369</c:v>
                </c:pt>
                <c:pt idx="664">
                  <c:v>9.1019921329796869</c:v>
                </c:pt>
                <c:pt idx="665">
                  <c:v>10.307189174518088</c:v>
                </c:pt>
                <c:pt idx="666">
                  <c:v>12.015512238906398</c:v>
                </c:pt>
                <c:pt idx="667">
                  <c:v>13.226479701395577</c:v>
                </c:pt>
                <c:pt idx="668">
                  <c:v>12.220701336852965</c:v>
                </c:pt>
                <c:pt idx="669">
                  <c:v>10.943260483572557</c:v>
                </c:pt>
                <c:pt idx="670">
                  <c:v>10.80426450328617</c:v>
                </c:pt>
                <c:pt idx="671">
                  <c:v>9.572514915884657</c:v>
                </c:pt>
                <c:pt idx="672">
                  <c:v>7.6368460847023059</c:v>
                </c:pt>
                <c:pt idx="673">
                  <c:v>8.0585880008641624</c:v>
                </c:pt>
                <c:pt idx="674">
                  <c:v>8.1196623258798404</c:v>
                </c:pt>
                <c:pt idx="675">
                  <c:v>8.5254254470706865</c:v>
                </c:pt>
                <c:pt idx="676">
                  <c:v>9.1000495363882905</c:v>
                </c:pt>
                <c:pt idx="677">
                  <c:v>8.1972805778826476</c:v>
                </c:pt>
                <c:pt idx="678">
                  <c:v>7.5424702983245977</c:v>
                </c:pt>
                <c:pt idx="679">
                  <c:v>5.7485767986817384</c:v>
                </c:pt>
                <c:pt idx="680">
                  <c:v>7.4474239170495826</c:v>
                </c:pt>
                <c:pt idx="681">
                  <c:v>6.4755410600335015</c:v>
                </c:pt>
                <c:pt idx="682">
                  <c:v>5.8744510332327122</c:v>
                </c:pt>
                <c:pt idx="683">
                  <c:v>5.3731582343896962</c:v>
                </c:pt>
                <c:pt idx="684">
                  <c:v>4.3662529724985477</c:v>
                </c:pt>
                <c:pt idx="685">
                  <c:v>4.9102000070406282</c:v>
                </c:pt>
                <c:pt idx="686">
                  <c:v>4.9854234408223439</c:v>
                </c:pt>
                <c:pt idx="687">
                  <c:v>4.4725095109131896</c:v>
                </c:pt>
                <c:pt idx="688">
                  <c:v>3.9784405405668712</c:v>
                </c:pt>
                <c:pt idx="689">
                  <c:v>3.7610445636486589</c:v>
                </c:pt>
                <c:pt idx="690">
                  <c:v>3.7185671457793532</c:v>
                </c:pt>
                <c:pt idx="691">
                  <c:v>3.6039616125367315</c:v>
                </c:pt>
                <c:pt idx="692">
                  <c:v>4.0539346386911976</c:v>
                </c:pt>
                <c:pt idx="693">
                  <c:v>4.0995899581647617</c:v>
                </c:pt>
                <c:pt idx="694">
                  <c:v>3.3234819324899285</c:v>
                </c:pt>
                <c:pt idx="695">
                  <c:v>3.1861041431727837</c:v>
                </c:pt>
                <c:pt idx="696">
                  <c:v>3.1843514516609792</c:v>
                </c:pt>
                <c:pt idx="697">
                  <c:v>2.9099414998014144</c:v>
                </c:pt>
                <c:pt idx="698">
                  <c:v>2.0878420868208964</c:v>
                </c:pt>
                <c:pt idx="699">
                  <c:v>2.3959200024151732</c:v>
                </c:pt>
                <c:pt idx="700">
                  <c:v>1.791864686139546</c:v>
                </c:pt>
                <c:pt idx="701">
                  <c:v>1.548008366666098</c:v>
                </c:pt>
                <c:pt idx="702">
                  <c:v>1.2411368084451249</c:v>
                </c:pt>
                <c:pt idx="703">
                  <c:v>1.529041041397436</c:v>
                </c:pt>
                <c:pt idx="704">
                  <c:v>1.8171176362490633</c:v>
                </c:pt>
              </c:numCache>
            </c:numRef>
          </c:val>
          <c:smooth val="0"/>
          <c:extLst>
            <c:ext xmlns:c16="http://schemas.microsoft.com/office/drawing/2014/chart" uri="{C3380CC4-5D6E-409C-BE32-E72D297353CC}">
              <c16:uniqueId val="{00000001-C5E9-4B93-BB6F-67B4ED32E02F}"/>
            </c:ext>
          </c:extLst>
        </c:ser>
        <c:dLbls>
          <c:showLegendKey val="0"/>
          <c:showVal val="0"/>
          <c:showCatName val="0"/>
          <c:showSerName val="0"/>
          <c:showPercent val="0"/>
          <c:showBubbleSize val="0"/>
        </c:dLbls>
        <c:smooth val="0"/>
        <c:axId val="433364271"/>
        <c:axId val="1949945839"/>
      </c:lineChart>
      <c:catAx>
        <c:axId val="43336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9945839"/>
        <c:crosses val="autoZero"/>
        <c:auto val="1"/>
        <c:lblAlgn val="ctr"/>
        <c:lblOffset val="100"/>
        <c:noMultiLvlLbl val="0"/>
      </c:catAx>
      <c:valAx>
        <c:axId val="19499458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364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'IV. Country level, 1310-2018'!$BN$1</c:f>
              <c:strCache>
                <c:ptCount val="1"/>
                <c:pt idx="0">
                  <c:v>Global inflation, GDP-weighted (7-Y centered avg, %)</c:v>
                </c:pt>
              </c:strCache>
            </c:strRef>
          </c:tx>
          <c:spPr>
            <a:ln w="28575" cap="rnd">
              <a:solidFill>
                <a:schemeClr val="accent1"/>
              </a:solidFill>
              <a:round/>
            </a:ln>
            <a:effectLst/>
          </c:spPr>
          <c:marker>
            <c:symbol val="none"/>
          </c:marker>
          <c:cat>
            <c:numRef>
              <c:f>'IV. Country level, 1310-2018'!$A$12:$A$712</c:f>
              <c:numCache>
                <c:formatCode>General</c:formatCode>
                <c:ptCount val="701"/>
                <c:pt idx="0">
                  <c:v>1318</c:v>
                </c:pt>
                <c:pt idx="1">
                  <c:v>1319</c:v>
                </c:pt>
                <c:pt idx="2">
                  <c:v>1320</c:v>
                </c:pt>
                <c:pt idx="3">
                  <c:v>1321</c:v>
                </c:pt>
                <c:pt idx="4">
                  <c:v>1322</c:v>
                </c:pt>
                <c:pt idx="5">
                  <c:v>1323</c:v>
                </c:pt>
                <c:pt idx="6">
                  <c:v>1324</c:v>
                </c:pt>
                <c:pt idx="7">
                  <c:v>1325</c:v>
                </c:pt>
                <c:pt idx="8">
                  <c:v>1326</c:v>
                </c:pt>
                <c:pt idx="9">
                  <c:v>1327</c:v>
                </c:pt>
                <c:pt idx="10">
                  <c:v>1328</c:v>
                </c:pt>
                <c:pt idx="11">
                  <c:v>1329</c:v>
                </c:pt>
                <c:pt idx="12">
                  <c:v>1330</c:v>
                </c:pt>
                <c:pt idx="13">
                  <c:v>1331</c:v>
                </c:pt>
                <c:pt idx="14">
                  <c:v>1332</c:v>
                </c:pt>
                <c:pt idx="15">
                  <c:v>1333</c:v>
                </c:pt>
                <c:pt idx="16">
                  <c:v>1334</c:v>
                </c:pt>
                <c:pt idx="17">
                  <c:v>1335</c:v>
                </c:pt>
                <c:pt idx="18">
                  <c:v>1336</c:v>
                </c:pt>
                <c:pt idx="19">
                  <c:v>1337</c:v>
                </c:pt>
                <c:pt idx="20">
                  <c:v>1338</c:v>
                </c:pt>
                <c:pt idx="21">
                  <c:v>1339</c:v>
                </c:pt>
                <c:pt idx="22">
                  <c:v>1340</c:v>
                </c:pt>
                <c:pt idx="23">
                  <c:v>1341</c:v>
                </c:pt>
                <c:pt idx="24">
                  <c:v>1342</c:v>
                </c:pt>
                <c:pt idx="25">
                  <c:v>1343</c:v>
                </c:pt>
                <c:pt idx="26">
                  <c:v>1344</c:v>
                </c:pt>
                <c:pt idx="27">
                  <c:v>1345</c:v>
                </c:pt>
                <c:pt idx="28">
                  <c:v>1346</c:v>
                </c:pt>
                <c:pt idx="29">
                  <c:v>1347</c:v>
                </c:pt>
                <c:pt idx="30">
                  <c:v>1348</c:v>
                </c:pt>
                <c:pt idx="31">
                  <c:v>1349</c:v>
                </c:pt>
                <c:pt idx="32">
                  <c:v>1350</c:v>
                </c:pt>
                <c:pt idx="33">
                  <c:v>1351</c:v>
                </c:pt>
                <c:pt idx="34">
                  <c:v>1352</c:v>
                </c:pt>
                <c:pt idx="35">
                  <c:v>1353</c:v>
                </c:pt>
                <c:pt idx="36">
                  <c:v>1354</c:v>
                </c:pt>
                <c:pt idx="37">
                  <c:v>1355</c:v>
                </c:pt>
                <c:pt idx="38">
                  <c:v>1356</c:v>
                </c:pt>
                <c:pt idx="39">
                  <c:v>1357</c:v>
                </c:pt>
                <c:pt idx="40">
                  <c:v>1358</c:v>
                </c:pt>
                <c:pt idx="41">
                  <c:v>1359</c:v>
                </c:pt>
                <c:pt idx="42">
                  <c:v>1360</c:v>
                </c:pt>
                <c:pt idx="43">
                  <c:v>1361</c:v>
                </c:pt>
                <c:pt idx="44">
                  <c:v>1362</c:v>
                </c:pt>
                <c:pt idx="45">
                  <c:v>1363</c:v>
                </c:pt>
                <c:pt idx="46">
                  <c:v>1364</c:v>
                </c:pt>
                <c:pt idx="47">
                  <c:v>1365</c:v>
                </c:pt>
                <c:pt idx="48">
                  <c:v>1366</c:v>
                </c:pt>
                <c:pt idx="49">
                  <c:v>1367</c:v>
                </c:pt>
                <c:pt idx="50">
                  <c:v>1368</c:v>
                </c:pt>
                <c:pt idx="51">
                  <c:v>1369</c:v>
                </c:pt>
                <c:pt idx="52">
                  <c:v>1370</c:v>
                </c:pt>
                <c:pt idx="53">
                  <c:v>1371</c:v>
                </c:pt>
                <c:pt idx="54">
                  <c:v>1372</c:v>
                </c:pt>
                <c:pt idx="55">
                  <c:v>1373</c:v>
                </c:pt>
                <c:pt idx="56">
                  <c:v>1374</c:v>
                </c:pt>
                <c:pt idx="57">
                  <c:v>1375</c:v>
                </c:pt>
                <c:pt idx="58">
                  <c:v>1376</c:v>
                </c:pt>
                <c:pt idx="59">
                  <c:v>1377</c:v>
                </c:pt>
                <c:pt idx="60">
                  <c:v>1378</c:v>
                </c:pt>
                <c:pt idx="61">
                  <c:v>1379</c:v>
                </c:pt>
                <c:pt idx="62">
                  <c:v>1380</c:v>
                </c:pt>
                <c:pt idx="63">
                  <c:v>1381</c:v>
                </c:pt>
                <c:pt idx="64">
                  <c:v>1382</c:v>
                </c:pt>
                <c:pt idx="65">
                  <c:v>1383</c:v>
                </c:pt>
                <c:pt idx="66">
                  <c:v>1384</c:v>
                </c:pt>
                <c:pt idx="67">
                  <c:v>1385</c:v>
                </c:pt>
                <c:pt idx="68">
                  <c:v>1386</c:v>
                </c:pt>
                <c:pt idx="69">
                  <c:v>1387</c:v>
                </c:pt>
                <c:pt idx="70">
                  <c:v>1388</c:v>
                </c:pt>
                <c:pt idx="71">
                  <c:v>1389</c:v>
                </c:pt>
                <c:pt idx="72">
                  <c:v>1390</c:v>
                </c:pt>
                <c:pt idx="73">
                  <c:v>1391</c:v>
                </c:pt>
                <c:pt idx="74">
                  <c:v>1392</c:v>
                </c:pt>
                <c:pt idx="75">
                  <c:v>1393</c:v>
                </c:pt>
                <c:pt idx="76">
                  <c:v>1394</c:v>
                </c:pt>
                <c:pt idx="77">
                  <c:v>1395</c:v>
                </c:pt>
                <c:pt idx="78">
                  <c:v>1396</c:v>
                </c:pt>
                <c:pt idx="79">
                  <c:v>1397</c:v>
                </c:pt>
                <c:pt idx="80">
                  <c:v>1398</c:v>
                </c:pt>
                <c:pt idx="81">
                  <c:v>1399</c:v>
                </c:pt>
                <c:pt idx="82">
                  <c:v>1400</c:v>
                </c:pt>
                <c:pt idx="83">
                  <c:v>1401</c:v>
                </c:pt>
                <c:pt idx="84">
                  <c:v>1402</c:v>
                </c:pt>
                <c:pt idx="85">
                  <c:v>1403</c:v>
                </c:pt>
                <c:pt idx="86">
                  <c:v>1404</c:v>
                </c:pt>
                <c:pt idx="87">
                  <c:v>1405</c:v>
                </c:pt>
                <c:pt idx="88">
                  <c:v>1406</c:v>
                </c:pt>
                <c:pt idx="89">
                  <c:v>1407</c:v>
                </c:pt>
                <c:pt idx="90">
                  <c:v>1408</c:v>
                </c:pt>
                <c:pt idx="91">
                  <c:v>1409</c:v>
                </c:pt>
                <c:pt idx="92">
                  <c:v>1410</c:v>
                </c:pt>
                <c:pt idx="93">
                  <c:v>1411</c:v>
                </c:pt>
                <c:pt idx="94">
                  <c:v>1412</c:v>
                </c:pt>
                <c:pt idx="95">
                  <c:v>1413</c:v>
                </c:pt>
                <c:pt idx="96">
                  <c:v>1414</c:v>
                </c:pt>
                <c:pt idx="97">
                  <c:v>1415</c:v>
                </c:pt>
                <c:pt idx="98">
                  <c:v>1416</c:v>
                </c:pt>
                <c:pt idx="99">
                  <c:v>1417</c:v>
                </c:pt>
                <c:pt idx="100">
                  <c:v>1418</c:v>
                </c:pt>
                <c:pt idx="101">
                  <c:v>1419</c:v>
                </c:pt>
                <c:pt idx="102">
                  <c:v>1420</c:v>
                </c:pt>
                <c:pt idx="103">
                  <c:v>1421</c:v>
                </c:pt>
                <c:pt idx="104">
                  <c:v>1422</c:v>
                </c:pt>
                <c:pt idx="105">
                  <c:v>1423</c:v>
                </c:pt>
                <c:pt idx="106">
                  <c:v>1424</c:v>
                </c:pt>
                <c:pt idx="107">
                  <c:v>1425</c:v>
                </c:pt>
                <c:pt idx="108">
                  <c:v>1426</c:v>
                </c:pt>
                <c:pt idx="109">
                  <c:v>1427</c:v>
                </c:pt>
                <c:pt idx="110">
                  <c:v>1428</c:v>
                </c:pt>
                <c:pt idx="111">
                  <c:v>1429</c:v>
                </c:pt>
                <c:pt idx="112">
                  <c:v>1430</c:v>
                </c:pt>
                <c:pt idx="113">
                  <c:v>1431</c:v>
                </c:pt>
                <c:pt idx="114">
                  <c:v>1432</c:v>
                </c:pt>
                <c:pt idx="115">
                  <c:v>1433</c:v>
                </c:pt>
                <c:pt idx="116">
                  <c:v>1434</c:v>
                </c:pt>
                <c:pt idx="117">
                  <c:v>1435</c:v>
                </c:pt>
                <c:pt idx="118">
                  <c:v>1436</c:v>
                </c:pt>
                <c:pt idx="119">
                  <c:v>1437</c:v>
                </c:pt>
                <c:pt idx="120">
                  <c:v>1438</c:v>
                </c:pt>
                <c:pt idx="121">
                  <c:v>1439</c:v>
                </c:pt>
                <c:pt idx="122">
                  <c:v>1440</c:v>
                </c:pt>
                <c:pt idx="123">
                  <c:v>1441</c:v>
                </c:pt>
                <c:pt idx="124">
                  <c:v>1442</c:v>
                </c:pt>
                <c:pt idx="125">
                  <c:v>1443</c:v>
                </c:pt>
                <c:pt idx="126">
                  <c:v>1444</c:v>
                </c:pt>
                <c:pt idx="127">
                  <c:v>1445</c:v>
                </c:pt>
                <c:pt idx="128">
                  <c:v>1446</c:v>
                </c:pt>
                <c:pt idx="129">
                  <c:v>1447</c:v>
                </c:pt>
                <c:pt idx="130">
                  <c:v>1448</c:v>
                </c:pt>
                <c:pt idx="131">
                  <c:v>1449</c:v>
                </c:pt>
                <c:pt idx="132">
                  <c:v>1450</c:v>
                </c:pt>
                <c:pt idx="133">
                  <c:v>1451</c:v>
                </c:pt>
                <c:pt idx="134">
                  <c:v>1452</c:v>
                </c:pt>
                <c:pt idx="135">
                  <c:v>1453</c:v>
                </c:pt>
                <c:pt idx="136">
                  <c:v>1454</c:v>
                </c:pt>
                <c:pt idx="137">
                  <c:v>1455</c:v>
                </c:pt>
                <c:pt idx="138">
                  <c:v>1456</c:v>
                </c:pt>
                <c:pt idx="139">
                  <c:v>1457</c:v>
                </c:pt>
                <c:pt idx="140">
                  <c:v>1458</c:v>
                </c:pt>
                <c:pt idx="141">
                  <c:v>1459</c:v>
                </c:pt>
                <c:pt idx="142">
                  <c:v>1460</c:v>
                </c:pt>
                <c:pt idx="143">
                  <c:v>1461</c:v>
                </c:pt>
                <c:pt idx="144">
                  <c:v>1462</c:v>
                </c:pt>
                <c:pt idx="145">
                  <c:v>1463</c:v>
                </c:pt>
                <c:pt idx="146">
                  <c:v>1464</c:v>
                </c:pt>
                <c:pt idx="147">
                  <c:v>1465</c:v>
                </c:pt>
                <c:pt idx="148">
                  <c:v>1466</c:v>
                </c:pt>
                <c:pt idx="149">
                  <c:v>1467</c:v>
                </c:pt>
                <c:pt idx="150">
                  <c:v>1468</c:v>
                </c:pt>
                <c:pt idx="151">
                  <c:v>1469</c:v>
                </c:pt>
                <c:pt idx="152">
                  <c:v>1470</c:v>
                </c:pt>
                <c:pt idx="153">
                  <c:v>1471</c:v>
                </c:pt>
                <c:pt idx="154">
                  <c:v>1472</c:v>
                </c:pt>
                <c:pt idx="155">
                  <c:v>1473</c:v>
                </c:pt>
                <c:pt idx="156">
                  <c:v>1474</c:v>
                </c:pt>
                <c:pt idx="157">
                  <c:v>1475</c:v>
                </c:pt>
                <c:pt idx="158">
                  <c:v>1476</c:v>
                </c:pt>
                <c:pt idx="159">
                  <c:v>1477</c:v>
                </c:pt>
                <c:pt idx="160">
                  <c:v>1478</c:v>
                </c:pt>
                <c:pt idx="161">
                  <c:v>1479</c:v>
                </c:pt>
                <c:pt idx="162">
                  <c:v>1480</c:v>
                </c:pt>
                <c:pt idx="163">
                  <c:v>1481</c:v>
                </c:pt>
                <c:pt idx="164">
                  <c:v>1482</c:v>
                </c:pt>
                <c:pt idx="165">
                  <c:v>1483</c:v>
                </c:pt>
                <c:pt idx="166">
                  <c:v>1484</c:v>
                </c:pt>
                <c:pt idx="167">
                  <c:v>1485</c:v>
                </c:pt>
                <c:pt idx="168">
                  <c:v>1486</c:v>
                </c:pt>
                <c:pt idx="169">
                  <c:v>1487</c:v>
                </c:pt>
                <c:pt idx="170">
                  <c:v>1488</c:v>
                </c:pt>
                <c:pt idx="171">
                  <c:v>1489</c:v>
                </c:pt>
                <c:pt idx="172">
                  <c:v>1490</c:v>
                </c:pt>
                <c:pt idx="173">
                  <c:v>1491</c:v>
                </c:pt>
                <c:pt idx="174">
                  <c:v>1492</c:v>
                </c:pt>
                <c:pt idx="175">
                  <c:v>1493</c:v>
                </c:pt>
                <c:pt idx="176">
                  <c:v>1494</c:v>
                </c:pt>
                <c:pt idx="177">
                  <c:v>1495</c:v>
                </c:pt>
                <c:pt idx="178">
                  <c:v>1496</c:v>
                </c:pt>
                <c:pt idx="179">
                  <c:v>1497</c:v>
                </c:pt>
                <c:pt idx="180">
                  <c:v>1498</c:v>
                </c:pt>
                <c:pt idx="181">
                  <c:v>1499</c:v>
                </c:pt>
                <c:pt idx="182">
                  <c:v>1500</c:v>
                </c:pt>
                <c:pt idx="183">
                  <c:v>1501</c:v>
                </c:pt>
                <c:pt idx="184">
                  <c:v>1502</c:v>
                </c:pt>
                <c:pt idx="185">
                  <c:v>1503</c:v>
                </c:pt>
                <c:pt idx="186">
                  <c:v>1504</c:v>
                </c:pt>
                <c:pt idx="187">
                  <c:v>1505</c:v>
                </c:pt>
                <c:pt idx="188">
                  <c:v>1506</c:v>
                </c:pt>
                <c:pt idx="189">
                  <c:v>1507</c:v>
                </c:pt>
                <c:pt idx="190">
                  <c:v>1508</c:v>
                </c:pt>
                <c:pt idx="191">
                  <c:v>1509</c:v>
                </c:pt>
                <c:pt idx="192">
                  <c:v>1510</c:v>
                </c:pt>
                <c:pt idx="193">
                  <c:v>1511</c:v>
                </c:pt>
                <c:pt idx="194">
                  <c:v>1512</c:v>
                </c:pt>
                <c:pt idx="195">
                  <c:v>1513</c:v>
                </c:pt>
                <c:pt idx="196">
                  <c:v>1514</c:v>
                </c:pt>
                <c:pt idx="197">
                  <c:v>1515</c:v>
                </c:pt>
                <c:pt idx="198">
                  <c:v>1516</c:v>
                </c:pt>
                <c:pt idx="199">
                  <c:v>1517</c:v>
                </c:pt>
                <c:pt idx="200">
                  <c:v>1518</c:v>
                </c:pt>
                <c:pt idx="201">
                  <c:v>1519</c:v>
                </c:pt>
                <c:pt idx="202">
                  <c:v>1520</c:v>
                </c:pt>
                <c:pt idx="203">
                  <c:v>1521</c:v>
                </c:pt>
                <c:pt idx="204">
                  <c:v>1522</c:v>
                </c:pt>
                <c:pt idx="205">
                  <c:v>1523</c:v>
                </c:pt>
                <c:pt idx="206">
                  <c:v>1524</c:v>
                </c:pt>
                <c:pt idx="207">
                  <c:v>1525</c:v>
                </c:pt>
                <c:pt idx="208">
                  <c:v>1526</c:v>
                </c:pt>
                <c:pt idx="209">
                  <c:v>1527</c:v>
                </c:pt>
                <c:pt idx="210">
                  <c:v>1528</c:v>
                </c:pt>
                <c:pt idx="211">
                  <c:v>1529</c:v>
                </c:pt>
                <c:pt idx="212">
                  <c:v>1530</c:v>
                </c:pt>
                <c:pt idx="213">
                  <c:v>1531</c:v>
                </c:pt>
                <c:pt idx="214">
                  <c:v>1532</c:v>
                </c:pt>
                <c:pt idx="215">
                  <c:v>1533</c:v>
                </c:pt>
                <c:pt idx="216">
                  <c:v>1534</c:v>
                </c:pt>
                <c:pt idx="217">
                  <c:v>1535</c:v>
                </c:pt>
                <c:pt idx="218">
                  <c:v>1536</c:v>
                </c:pt>
                <c:pt idx="219">
                  <c:v>1537</c:v>
                </c:pt>
                <c:pt idx="220">
                  <c:v>1538</c:v>
                </c:pt>
                <c:pt idx="221">
                  <c:v>1539</c:v>
                </c:pt>
                <c:pt idx="222">
                  <c:v>1540</c:v>
                </c:pt>
                <c:pt idx="223">
                  <c:v>1541</c:v>
                </c:pt>
                <c:pt idx="224">
                  <c:v>1542</c:v>
                </c:pt>
                <c:pt idx="225">
                  <c:v>1543</c:v>
                </c:pt>
                <c:pt idx="226">
                  <c:v>1544</c:v>
                </c:pt>
                <c:pt idx="227">
                  <c:v>1545</c:v>
                </c:pt>
                <c:pt idx="228">
                  <c:v>1546</c:v>
                </c:pt>
                <c:pt idx="229">
                  <c:v>1547</c:v>
                </c:pt>
                <c:pt idx="230">
                  <c:v>1548</c:v>
                </c:pt>
                <c:pt idx="231">
                  <c:v>1549</c:v>
                </c:pt>
                <c:pt idx="232">
                  <c:v>1550</c:v>
                </c:pt>
                <c:pt idx="233">
                  <c:v>1551</c:v>
                </c:pt>
                <c:pt idx="234">
                  <c:v>1552</c:v>
                </c:pt>
                <c:pt idx="235">
                  <c:v>1553</c:v>
                </c:pt>
                <c:pt idx="236">
                  <c:v>1554</c:v>
                </c:pt>
                <c:pt idx="237">
                  <c:v>1555</c:v>
                </c:pt>
                <c:pt idx="238">
                  <c:v>1556</c:v>
                </c:pt>
                <c:pt idx="239">
                  <c:v>1557</c:v>
                </c:pt>
                <c:pt idx="240">
                  <c:v>1558</c:v>
                </c:pt>
                <c:pt idx="241">
                  <c:v>1559</c:v>
                </c:pt>
                <c:pt idx="242">
                  <c:v>1560</c:v>
                </c:pt>
                <c:pt idx="243">
                  <c:v>1561</c:v>
                </c:pt>
                <c:pt idx="244">
                  <c:v>1562</c:v>
                </c:pt>
                <c:pt idx="245">
                  <c:v>1563</c:v>
                </c:pt>
                <c:pt idx="246">
                  <c:v>1564</c:v>
                </c:pt>
                <c:pt idx="247">
                  <c:v>1565</c:v>
                </c:pt>
                <c:pt idx="248">
                  <c:v>1566</c:v>
                </c:pt>
                <c:pt idx="249">
                  <c:v>1567</c:v>
                </c:pt>
                <c:pt idx="250">
                  <c:v>1568</c:v>
                </c:pt>
                <c:pt idx="251">
                  <c:v>1569</c:v>
                </c:pt>
                <c:pt idx="252">
                  <c:v>1570</c:v>
                </c:pt>
                <c:pt idx="253">
                  <c:v>1571</c:v>
                </c:pt>
                <c:pt idx="254">
                  <c:v>1572</c:v>
                </c:pt>
                <c:pt idx="255">
                  <c:v>1573</c:v>
                </c:pt>
                <c:pt idx="256">
                  <c:v>1574</c:v>
                </c:pt>
                <c:pt idx="257">
                  <c:v>1575</c:v>
                </c:pt>
                <c:pt idx="258">
                  <c:v>1576</c:v>
                </c:pt>
                <c:pt idx="259">
                  <c:v>1577</c:v>
                </c:pt>
                <c:pt idx="260">
                  <c:v>1578</c:v>
                </c:pt>
                <c:pt idx="261">
                  <c:v>1579</c:v>
                </c:pt>
                <c:pt idx="262">
                  <c:v>1580</c:v>
                </c:pt>
                <c:pt idx="263">
                  <c:v>1581</c:v>
                </c:pt>
                <c:pt idx="264">
                  <c:v>1582</c:v>
                </c:pt>
                <c:pt idx="265">
                  <c:v>1583</c:v>
                </c:pt>
                <c:pt idx="266">
                  <c:v>1584</c:v>
                </c:pt>
                <c:pt idx="267">
                  <c:v>1585</c:v>
                </c:pt>
                <c:pt idx="268">
                  <c:v>1586</c:v>
                </c:pt>
                <c:pt idx="269">
                  <c:v>1587</c:v>
                </c:pt>
                <c:pt idx="270">
                  <c:v>1588</c:v>
                </c:pt>
                <c:pt idx="271">
                  <c:v>1589</c:v>
                </c:pt>
                <c:pt idx="272">
                  <c:v>1590</c:v>
                </c:pt>
                <c:pt idx="273">
                  <c:v>1591</c:v>
                </c:pt>
                <c:pt idx="274">
                  <c:v>1592</c:v>
                </c:pt>
                <c:pt idx="275">
                  <c:v>1593</c:v>
                </c:pt>
                <c:pt idx="276">
                  <c:v>1594</c:v>
                </c:pt>
                <c:pt idx="277">
                  <c:v>1595</c:v>
                </c:pt>
                <c:pt idx="278">
                  <c:v>1596</c:v>
                </c:pt>
                <c:pt idx="279">
                  <c:v>1597</c:v>
                </c:pt>
                <c:pt idx="280">
                  <c:v>1598</c:v>
                </c:pt>
                <c:pt idx="281">
                  <c:v>1599</c:v>
                </c:pt>
                <c:pt idx="282">
                  <c:v>1600</c:v>
                </c:pt>
                <c:pt idx="283">
                  <c:v>1601</c:v>
                </c:pt>
                <c:pt idx="284">
                  <c:v>1602</c:v>
                </c:pt>
                <c:pt idx="285">
                  <c:v>1603</c:v>
                </c:pt>
                <c:pt idx="286">
                  <c:v>1604</c:v>
                </c:pt>
                <c:pt idx="287">
                  <c:v>1605</c:v>
                </c:pt>
                <c:pt idx="288">
                  <c:v>1606</c:v>
                </c:pt>
                <c:pt idx="289">
                  <c:v>1607</c:v>
                </c:pt>
                <c:pt idx="290">
                  <c:v>1608</c:v>
                </c:pt>
                <c:pt idx="291">
                  <c:v>1609</c:v>
                </c:pt>
                <c:pt idx="292">
                  <c:v>1610</c:v>
                </c:pt>
                <c:pt idx="293">
                  <c:v>1611</c:v>
                </c:pt>
                <c:pt idx="294">
                  <c:v>1612</c:v>
                </c:pt>
                <c:pt idx="295">
                  <c:v>1613</c:v>
                </c:pt>
                <c:pt idx="296">
                  <c:v>1614</c:v>
                </c:pt>
                <c:pt idx="297">
                  <c:v>1615</c:v>
                </c:pt>
                <c:pt idx="298">
                  <c:v>1616</c:v>
                </c:pt>
                <c:pt idx="299">
                  <c:v>1617</c:v>
                </c:pt>
                <c:pt idx="300">
                  <c:v>1618</c:v>
                </c:pt>
                <c:pt idx="301">
                  <c:v>1619</c:v>
                </c:pt>
                <c:pt idx="302">
                  <c:v>1620</c:v>
                </c:pt>
                <c:pt idx="303">
                  <c:v>1621</c:v>
                </c:pt>
                <c:pt idx="304">
                  <c:v>1622</c:v>
                </c:pt>
                <c:pt idx="305">
                  <c:v>1623</c:v>
                </c:pt>
                <c:pt idx="306">
                  <c:v>1624</c:v>
                </c:pt>
                <c:pt idx="307">
                  <c:v>1625</c:v>
                </c:pt>
                <c:pt idx="308">
                  <c:v>1626</c:v>
                </c:pt>
                <c:pt idx="309">
                  <c:v>1627</c:v>
                </c:pt>
                <c:pt idx="310">
                  <c:v>1628</c:v>
                </c:pt>
                <c:pt idx="311">
                  <c:v>1629</c:v>
                </c:pt>
                <c:pt idx="312">
                  <c:v>1630</c:v>
                </c:pt>
                <c:pt idx="313">
                  <c:v>1631</c:v>
                </c:pt>
                <c:pt idx="314">
                  <c:v>1632</c:v>
                </c:pt>
                <c:pt idx="315">
                  <c:v>1633</c:v>
                </c:pt>
                <c:pt idx="316">
                  <c:v>1634</c:v>
                </c:pt>
                <c:pt idx="317">
                  <c:v>1635</c:v>
                </c:pt>
                <c:pt idx="318">
                  <c:v>1636</c:v>
                </c:pt>
                <c:pt idx="319">
                  <c:v>1637</c:v>
                </c:pt>
                <c:pt idx="320">
                  <c:v>1638</c:v>
                </c:pt>
                <c:pt idx="321">
                  <c:v>1639</c:v>
                </c:pt>
                <c:pt idx="322">
                  <c:v>1640</c:v>
                </c:pt>
                <c:pt idx="323">
                  <c:v>1641</c:v>
                </c:pt>
                <c:pt idx="324">
                  <c:v>1642</c:v>
                </c:pt>
                <c:pt idx="325">
                  <c:v>1643</c:v>
                </c:pt>
                <c:pt idx="326">
                  <c:v>1644</c:v>
                </c:pt>
                <c:pt idx="327">
                  <c:v>1645</c:v>
                </c:pt>
                <c:pt idx="328">
                  <c:v>1646</c:v>
                </c:pt>
                <c:pt idx="329">
                  <c:v>1647</c:v>
                </c:pt>
                <c:pt idx="330">
                  <c:v>1648</c:v>
                </c:pt>
                <c:pt idx="331">
                  <c:v>1649</c:v>
                </c:pt>
                <c:pt idx="332">
                  <c:v>1650</c:v>
                </c:pt>
                <c:pt idx="333">
                  <c:v>1651</c:v>
                </c:pt>
                <c:pt idx="334">
                  <c:v>1652</c:v>
                </c:pt>
                <c:pt idx="335">
                  <c:v>1653</c:v>
                </c:pt>
                <c:pt idx="336">
                  <c:v>1654</c:v>
                </c:pt>
                <c:pt idx="337">
                  <c:v>1655</c:v>
                </c:pt>
                <c:pt idx="338">
                  <c:v>1656</c:v>
                </c:pt>
                <c:pt idx="339">
                  <c:v>1657</c:v>
                </c:pt>
                <c:pt idx="340">
                  <c:v>1658</c:v>
                </c:pt>
                <c:pt idx="341">
                  <c:v>1659</c:v>
                </c:pt>
                <c:pt idx="342">
                  <c:v>1660</c:v>
                </c:pt>
                <c:pt idx="343">
                  <c:v>1661</c:v>
                </c:pt>
                <c:pt idx="344">
                  <c:v>1662</c:v>
                </c:pt>
                <c:pt idx="345">
                  <c:v>1663</c:v>
                </c:pt>
                <c:pt idx="346">
                  <c:v>1664</c:v>
                </c:pt>
                <c:pt idx="347">
                  <c:v>1665</c:v>
                </c:pt>
                <c:pt idx="348">
                  <c:v>1666</c:v>
                </c:pt>
                <c:pt idx="349">
                  <c:v>1667</c:v>
                </c:pt>
                <c:pt idx="350">
                  <c:v>1668</c:v>
                </c:pt>
                <c:pt idx="351">
                  <c:v>1669</c:v>
                </c:pt>
                <c:pt idx="352">
                  <c:v>1670</c:v>
                </c:pt>
                <c:pt idx="353">
                  <c:v>1671</c:v>
                </c:pt>
                <c:pt idx="354">
                  <c:v>1672</c:v>
                </c:pt>
                <c:pt idx="355">
                  <c:v>1673</c:v>
                </c:pt>
                <c:pt idx="356">
                  <c:v>1674</c:v>
                </c:pt>
                <c:pt idx="357">
                  <c:v>1675</c:v>
                </c:pt>
                <c:pt idx="358">
                  <c:v>1676</c:v>
                </c:pt>
                <c:pt idx="359">
                  <c:v>1677</c:v>
                </c:pt>
                <c:pt idx="360">
                  <c:v>1678</c:v>
                </c:pt>
                <c:pt idx="361">
                  <c:v>1679</c:v>
                </c:pt>
                <c:pt idx="362">
                  <c:v>1680</c:v>
                </c:pt>
                <c:pt idx="363">
                  <c:v>1681</c:v>
                </c:pt>
                <c:pt idx="364">
                  <c:v>1682</c:v>
                </c:pt>
                <c:pt idx="365">
                  <c:v>1683</c:v>
                </c:pt>
                <c:pt idx="366">
                  <c:v>1684</c:v>
                </c:pt>
                <c:pt idx="367">
                  <c:v>1685</c:v>
                </c:pt>
                <c:pt idx="368">
                  <c:v>1686</c:v>
                </c:pt>
                <c:pt idx="369">
                  <c:v>1687</c:v>
                </c:pt>
                <c:pt idx="370">
                  <c:v>1688</c:v>
                </c:pt>
                <c:pt idx="371">
                  <c:v>1689</c:v>
                </c:pt>
                <c:pt idx="372">
                  <c:v>1690</c:v>
                </c:pt>
                <c:pt idx="373">
                  <c:v>1691</c:v>
                </c:pt>
                <c:pt idx="374">
                  <c:v>1692</c:v>
                </c:pt>
                <c:pt idx="375">
                  <c:v>1693</c:v>
                </c:pt>
                <c:pt idx="376">
                  <c:v>1694</c:v>
                </c:pt>
                <c:pt idx="377">
                  <c:v>1695</c:v>
                </c:pt>
                <c:pt idx="378">
                  <c:v>1696</c:v>
                </c:pt>
                <c:pt idx="379">
                  <c:v>1697</c:v>
                </c:pt>
                <c:pt idx="380">
                  <c:v>1698</c:v>
                </c:pt>
                <c:pt idx="381">
                  <c:v>1699</c:v>
                </c:pt>
                <c:pt idx="382">
                  <c:v>1700</c:v>
                </c:pt>
                <c:pt idx="383">
                  <c:v>1701</c:v>
                </c:pt>
                <c:pt idx="384">
                  <c:v>1702</c:v>
                </c:pt>
                <c:pt idx="385">
                  <c:v>1703</c:v>
                </c:pt>
                <c:pt idx="386">
                  <c:v>1704</c:v>
                </c:pt>
                <c:pt idx="387">
                  <c:v>1705</c:v>
                </c:pt>
                <c:pt idx="388">
                  <c:v>1706</c:v>
                </c:pt>
                <c:pt idx="389">
                  <c:v>1707</c:v>
                </c:pt>
                <c:pt idx="390">
                  <c:v>1708</c:v>
                </c:pt>
                <c:pt idx="391">
                  <c:v>1709</c:v>
                </c:pt>
                <c:pt idx="392">
                  <c:v>1710</c:v>
                </c:pt>
                <c:pt idx="393">
                  <c:v>1711</c:v>
                </c:pt>
                <c:pt idx="394">
                  <c:v>1712</c:v>
                </c:pt>
                <c:pt idx="395">
                  <c:v>1713</c:v>
                </c:pt>
                <c:pt idx="396">
                  <c:v>1714</c:v>
                </c:pt>
                <c:pt idx="397">
                  <c:v>1715</c:v>
                </c:pt>
                <c:pt idx="398">
                  <c:v>1716</c:v>
                </c:pt>
                <c:pt idx="399">
                  <c:v>1717</c:v>
                </c:pt>
                <c:pt idx="400">
                  <c:v>1718</c:v>
                </c:pt>
                <c:pt idx="401">
                  <c:v>1719</c:v>
                </c:pt>
                <c:pt idx="402">
                  <c:v>1720</c:v>
                </c:pt>
                <c:pt idx="403">
                  <c:v>1721</c:v>
                </c:pt>
                <c:pt idx="404">
                  <c:v>1722</c:v>
                </c:pt>
                <c:pt idx="405">
                  <c:v>1723</c:v>
                </c:pt>
                <c:pt idx="406">
                  <c:v>1724</c:v>
                </c:pt>
                <c:pt idx="407">
                  <c:v>1725</c:v>
                </c:pt>
                <c:pt idx="408">
                  <c:v>1726</c:v>
                </c:pt>
                <c:pt idx="409">
                  <c:v>1727</c:v>
                </c:pt>
                <c:pt idx="410">
                  <c:v>1728</c:v>
                </c:pt>
                <c:pt idx="411">
                  <c:v>1729</c:v>
                </c:pt>
                <c:pt idx="412">
                  <c:v>1730</c:v>
                </c:pt>
                <c:pt idx="413">
                  <c:v>1731</c:v>
                </c:pt>
                <c:pt idx="414">
                  <c:v>1732</c:v>
                </c:pt>
                <c:pt idx="415">
                  <c:v>1733</c:v>
                </c:pt>
                <c:pt idx="416">
                  <c:v>1734</c:v>
                </c:pt>
                <c:pt idx="417">
                  <c:v>1735</c:v>
                </c:pt>
                <c:pt idx="418">
                  <c:v>1736</c:v>
                </c:pt>
                <c:pt idx="419">
                  <c:v>1737</c:v>
                </c:pt>
                <c:pt idx="420">
                  <c:v>1738</c:v>
                </c:pt>
                <c:pt idx="421">
                  <c:v>1739</c:v>
                </c:pt>
                <c:pt idx="422">
                  <c:v>1740</c:v>
                </c:pt>
                <c:pt idx="423">
                  <c:v>1741</c:v>
                </c:pt>
                <c:pt idx="424">
                  <c:v>1742</c:v>
                </c:pt>
                <c:pt idx="425">
                  <c:v>1743</c:v>
                </c:pt>
                <c:pt idx="426">
                  <c:v>1744</c:v>
                </c:pt>
                <c:pt idx="427">
                  <c:v>1745</c:v>
                </c:pt>
                <c:pt idx="428">
                  <c:v>1746</c:v>
                </c:pt>
                <c:pt idx="429">
                  <c:v>1747</c:v>
                </c:pt>
                <c:pt idx="430">
                  <c:v>1748</c:v>
                </c:pt>
                <c:pt idx="431">
                  <c:v>1749</c:v>
                </c:pt>
                <c:pt idx="432">
                  <c:v>1750</c:v>
                </c:pt>
                <c:pt idx="433">
                  <c:v>1751</c:v>
                </c:pt>
                <c:pt idx="434">
                  <c:v>1752</c:v>
                </c:pt>
                <c:pt idx="435">
                  <c:v>1753</c:v>
                </c:pt>
                <c:pt idx="436">
                  <c:v>1754</c:v>
                </c:pt>
                <c:pt idx="437">
                  <c:v>1755</c:v>
                </c:pt>
                <c:pt idx="438">
                  <c:v>1756</c:v>
                </c:pt>
                <c:pt idx="439">
                  <c:v>1757</c:v>
                </c:pt>
                <c:pt idx="440">
                  <c:v>1758</c:v>
                </c:pt>
                <c:pt idx="441">
                  <c:v>1759</c:v>
                </c:pt>
                <c:pt idx="442">
                  <c:v>1760</c:v>
                </c:pt>
                <c:pt idx="443">
                  <c:v>1761</c:v>
                </c:pt>
                <c:pt idx="444">
                  <c:v>1762</c:v>
                </c:pt>
                <c:pt idx="445">
                  <c:v>1763</c:v>
                </c:pt>
                <c:pt idx="446">
                  <c:v>1764</c:v>
                </c:pt>
                <c:pt idx="447">
                  <c:v>1765</c:v>
                </c:pt>
                <c:pt idx="448">
                  <c:v>1766</c:v>
                </c:pt>
                <c:pt idx="449">
                  <c:v>1767</c:v>
                </c:pt>
                <c:pt idx="450">
                  <c:v>1768</c:v>
                </c:pt>
                <c:pt idx="451">
                  <c:v>1769</c:v>
                </c:pt>
                <c:pt idx="452">
                  <c:v>1770</c:v>
                </c:pt>
                <c:pt idx="453">
                  <c:v>1771</c:v>
                </c:pt>
                <c:pt idx="454">
                  <c:v>1772</c:v>
                </c:pt>
                <c:pt idx="455">
                  <c:v>1773</c:v>
                </c:pt>
                <c:pt idx="456">
                  <c:v>1774</c:v>
                </c:pt>
                <c:pt idx="457">
                  <c:v>1775</c:v>
                </c:pt>
                <c:pt idx="458">
                  <c:v>1776</c:v>
                </c:pt>
                <c:pt idx="459">
                  <c:v>1777</c:v>
                </c:pt>
                <c:pt idx="460">
                  <c:v>1778</c:v>
                </c:pt>
                <c:pt idx="461">
                  <c:v>1779</c:v>
                </c:pt>
                <c:pt idx="462">
                  <c:v>1780</c:v>
                </c:pt>
                <c:pt idx="463">
                  <c:v>1781</c:v>
                </c:pt>
                <c:pt idx="464">
                  <c:v>1782</c:v>
                </c:pt>
                <c:pt idx="465">
                  <c:v>1783</c:v>
                </c:pt>
                <c:pt idx="466">
                  <c:v>1784</c:v>
                </c:pt>
                <c:pt idx="467">
                  <c:v>1785</c:v>
                </c:pt>
                <c:pt idx="468">
                  <c:v>1786</c:v>
                </c:pt>
                <c:pt idx="469">
                  <c:v>1787</c:v>
                </c:pt>
                <c:pt idx="470">
                  <c:v>1788</c:v>
                </c:pt>
                <c:pt idx="471">
                  <c:v>1789</c:v>
                </c:pt>
                <c:pt idx="472">
                  <c:v>1790</c:v>
                </c:pt>
                <c:pt idx="473">
                  <c:v>1791</c:v>
                </c:pt>
                <c:pt idx="474">
                  <c:v>1792</c:v>
                </c:pt>
                <c:pt idx="475">
                  <c:v>1793</c:v>
                </c:pt>
                <c:pt idx="476">
                  <c:v>1794</c:v>
                </c:pt>
                <c:pt idx="477">
                  <c:v>1795</c:v>
                </c:pt>
                <c:pt idx="478">
                  <c:v>1796</c:v>
                </c:pt>
                <c:pt idx="479">
                  <c:v>1797</c:v>
                </c:pt>
                <c:pt idx="480">
                  <c:v>1798</c:v>
                </c:pt>
                <c:pt idx="481">
                  <c:v>1799</c:v>
                </c:pt>
                <c:pt idx="482">
                  <c:v>1800</c:v>
                </c:pt>
                <c:pt idx="483">
                  <c:v>1801</c:v>
                </c:pt>
                <c:pt idx="484">
                  <c:v>1802</c:v>
                </c:pt>
                <c:pt idx="485">
                  <c:v>1803</c:v>
                </c:pt>
                <c:pt idx="486">
                  <c:v>1804</c:v>
                </c:pt>
                <c:pt idx="487">
                  <c:v>1805</c:v>
                </c:pt>
                <c:pt idx="488">
                  <c:v>1806</c:v>
                </c:pt>
                <c:pt idx="489">
                  <c:v>1807</c:v>
                </c:pt>
                <c:pt idx="490">
                  <c:v>1808</c:v>
                </c:pt>
                <c:pt idx="491">
                  <c:v>1809</c:v>
                </c:pt>
                <c:pt idx="492">
                  <c:v>1810</c:v>
                </c:pt>
                <c:pt idx="493">
                  <c:v>1811</c:v>
                </c:pt>
                <c:pt idx="494">
                  <c:v>1812</c:v>
                </c:pt>
                <c:pt idx="495">
                  <c:v>1813</c:v>
                </c:pt>
                <c:pt idx="496">
                  <c:v>1814</c:v>
                </c:pt>
                <c:pt idx="497">
                  <c:v>1815</c:v>
                </c:pt>
                <c:pt idx="498">
                  <c:v>1816</c:v>
                </c:pt>
                <c:pt idx="499">
                  <c:v>1817</c:v>
                </c:pt>
                <c:pt idx="500">
                  <c:v>1818</c:v>
                </c:pt>
                <c:pt idx="501">
                  <c:v>1819</c:v>
                </c:pt>
                <c:pt idx="502">
                  <c:v>1820</c:v>
                </c:pt>
                <c:pt idx="503">
                  <c:v>1821</c:v>
                </c:pt>
                <c:pt idx="504">
                  <c:v>1822</c:v>
                </c:pt>
                <c:pt idx="505">
                  <c:v>1823</c:v>
                </c:pt>
                <c:pt idx="506">
                  <c:v>1824</c:v>
                </c:pt>
                <c:pt idx="507">
                  <c:v>1825</c:v>
                </c:pt>
                <c:pt idx="508">
                  <c:v>1826</c:v>
                </c:pt>
                <c:pt idx="509">
                  <c:v>1827</c:v>
                </c:pt>
                <c:pt idx="510">
                  <c:v>1828</c:v>
                </c:pt>
                <c:pt idx="511">
                  <c:v>1829</c:v>
                </c:pt>
                <c:pt idx="512">
                  <c:v>1830</c:v>
                </c:pt>
                <c:pt idx="513">
                  <c:v>1831</c:v>
                </c:pt>
                <c:pt idx="514">
                  <c:v>1832</c:v>
                </c:pt>
                <c:pt idx="515">
                  <c:v>1833</c:v>
                </c:pt>
                <c:pt idx="516">
                  <c:v>1834</c:v>
                </c:pt>
                <c:pt idx="517">
                  <c:v>1835</c:v>
                </c:pt>
                <c:pt idx="518">
                  <c:v>1836</c:v>
                </c:pt>
                <c:pt idx="519">
                  <c:v>1837</c:v>
                </c:pt>
                <c:pt idx="520">
                  <c:v>1838</c:v>
                </c:pt>
                <c:pt idx="521">
                  <c:v>1839</c:v>
                </c:pt>
                <c:pt idx="522">
                  <c:v>1840</c:v>
                </c:pt>
                <c:pt idx="523">
                  <c:v>1841</c:v>
                </c:pt>
                <c:pt idx="524">
                  <c:v>1842</c:v>
                </c:pt>
                <c:pt idx="525">
                  <c:v>1843</c:v>
                </c:pt>
                <c:pt idx="526">
                  <c:v>1844</c:v>
                </c:pt>
                <c:pt idx="527">
                  <c:v>1845</c:v>
                </c:pt>
                <c:pt idx="528">
                  <c:v>1846</c:v>
                </c:pt>
                <c:pt idx="529">
                  <c:v>1847</c:v>
                </c:pt>
                <c:pt idx="530">
                  <c:v>1848</c:v>
                </c:pt>
                <c:pt idx="531">
                  <c:v>1849</c:v>
                </c:pt>
                <c:pt idx="532">
                  <c:v>1850</c:v>
                </c:pt>
                <c:pt idx="533">
                  <c:v>1851</c:v>
                </c:pt>
                <c:pt idx="534">
                  <c:v>1852</c:v>
                </c:pt>
                <c:pt idx="535">
                  <c:v>1853</c:v>
                </c:pt>
                <c:pt idx="536">
                  <c:v>1854</c:v>
                </c:pt>
                <c:pt idx="537">
                  <c:v>1855</c:v>
                </c:pt>
                <c:pt idx="538">
                  <c:v>1856</c:v>
                </c:pt>
                <c:pt idx="539">
                  <c:v>1857</c:v>
                </c:pt>
                <c:pt idx="540">
                  <c:v>1858</c:v>
                </c:pt>
                <c:pt idx="541">
                  <c:v>1859</c:v>
                </c:pt>
                <c:pt idx="542">
                  <c:v>1860</c:v>
                </c:pt>
                <c:pt idx="543">
                  <c:v>1861</c:v>
                </c:pt>
                <c:pt idx="544">
                  <c:v>1862</c:v>
                </c:pt>
                <c:pt idx="545">
                  <c:v>1863</c:v>
                </c:pt>
                <c:pt idx="546">
                  <c:v>1864</c:v>
                </c:pt>
                <c:pt idx="547">
                  <c:v>1865</c:v>
                </c:pt>
                <c:pt idx="548">
                  <c:v>1866</c:v>
                </c:pt>
                <c:pt idx="549">
                  <c:v>1867</c:v>
                </c:pt>
                <c:pt idx="550">
                  <c:v>1868</c:v>
                </c:pt>
                <c:pt idx="551">
                  <c:v>1869</c:v>
                </c:pt>
                <c:pt idx="552">
                  <c:v>1870</c:v>
                </c:pt>
                <c:pt idx="553">
                  <c:v>1871</c:v>
                </c:pt>
                <c:pt idx="554">
                  <c:v>1872</c:v>
                </c:pt>
                <c:pt idx="555">
                  <c:v>1873</c:v>
                </c:pt>
                <c:pt idx="556">
                  <c:v>1874</c:v>
                </c:pt>
                <c:pt idx="557">
                  <c:v>1875</c:v>
                </c:pt>
                <c:pt idx="558">
                  <c:v>1876</c:v>
                </c:pt>
                <c:pt idx="559">
                  <c:v>1877</c:v>
                </c:pt>
                <c:pt idx="560">
                  <c:v>1878</c:v>
                </c:pt>
                <c:pt idx="561">
                  <c:v>1879</c:v>
                </c:pt>
                <c:pt idx="562">
                  <c:v>1880</c:v>
                </c:pt>
                <c:pt idx="563">
                  <c:v>1881</c:v>
                </c:pt>
                <c:pt idx="564">
                  <c:v>1882</c:v>
                </c:pt>
                <c:pt idx="565">
                  <c:v>1883</c:v>
                </c:pt>
                <c:pt idx="566">
                  <c:v>1884</c:v>
                </c:pt>
                <c:pt idx="567">
                  <c:v>1885</c:v>
                </c:pt>
                <c:pt idx="568">
                  <c:v>1886</c:v>
                </c:pt>
                <c:pt idx="569">
                  <c:v>1887</c:v>
                </c:pt>
                <c:pt idx="570">
                  <c:v>1888</c:v>
                </c:pt>
                <c:pt idx="571">
                  <c:v>1889</c:v>
                </c:pt>
                <c:pt idx="572">
                  <c:v>1890</c:v>
                </c:pt>
                <c:pt idx="573">
                  <c:v>1891</c:v>
                </c:pt>
                <c:pt idx="574">
                  <c:v>1892</c:v>
                </c:pt>
                <c:pt idx="575">
                  <c:v>1893</c:v>
                </c:pt>
                <c:pt idx="576">
                  <c:v>1894</c:v>
                </c:pt>
                <c:pt idx="577">
                  <c:v>1895</c:v>
                </c:pt>
                <c:pt idx="578">
                  <c:v>1896</c:v>
                </c:pt>
                <c:pt idx="579">
                  <c:v>1897</c:v>
                </c:pt>
                <c:pt idx="580">
                  <c:v>1898</c:v>
                </c:pt>
                <c:pt idx="581">
                  <c:v>1899</c:v>
                </c:pt>
                <c:pt idx="582">
                  <c:v>1900</c:v>
                </c:pt>
                <c:pt idx="583">
                  <c:v>1901</c:v>
                </c:pt>
                <c:pt idx="584">
                  <c:v>1902</c:v>
                </c:pt>
                <c:pt idx="585">
                  <c:v>1903</c:v>
                </c:pt>
                <c:pt idx="586">
                  <c:v>1904</c:v>
                </c:pt>
                <c:pt idx="587">
                  <c:v>1905</c:v>
                </c:pt>
                <c:pt idx="588">
                  <c:v>1906</c:v>
                </c:pt>
                <c:pt idx="589">
                  <c:v>1907</c:v>
                </c:pt>
                <c:pt idx="590">
                  <c:v>1908</c:v>
                </c:pt>
                <c:pt idx="591">
                  <c:v>1909</c:v>
                </c:pt>
                <c:pt idx="592">
                  <c:v>1910</c:v>
                </c:pt>
                <c:pt idx="593">
                  <c:v>1911</c:v>
                </c:pt>
                <c:pt idx="594">
                  <c:v>1912</c:v>
                </c:pt>
                <c:pt idx="595">
                  <c:v>1913</c:v>
                </c:pt>
                <c:pt idx="596">
                  <c:v>1914</c:v>
                </c:pt>
                <c:pt idx="597">
                  <c:v>1915</c:v>
                </c:pt>
                <c:pt idx="598">
                  <c:v>1916</c:v>
                </c:pt>
                <c:pt idx="599">
                  <c:v>1917</c:v>
                </c:pt>
                <c:pt idx="600">
                  <c:v>1918</c:v>
                </c:pt>
                <c:pt idx="601">
                  <c:v>1919</c:v>
                </c:pt>
                <c:pt idx="602">
                  <c:v>1920</c:v>
                </c:pt>
                <c:pt idx="603">
                  <c:v>1921</c:v>
                </c:pt>
                <c:pt idx="604">
                  <c:v>1922</c:v>
                </c:pt>
                <c:pt idx="605">
                  <c:v>1923</c:v>
                </c:pt>
                <c:pt idx="606">
                  <c:v>1924</c:v>
                </c:pt>
                <c:pt idx="607">
                  <c:v>1925</c:v>
                </c:pt>
                <c:pt idx="608">
                  <c:v>1926</c:v>
                </c:pt>
                <c:pt idx="609">
                  <c:v>1927</c:v>
                </c:pt>
                <c:pt idx="610">
                  <c:v>1928</c:v>
                </c:pt>
                <c:pt idx="611">
                  <c:v>1929</c:v>
                </c:pt>
                <c:pt idx="612">
                  <c:v>1930</c:v>
                </c:pt>
                <c:pt idx="613">
                  <c:v>1931</c:v>
                </c:pt>
                <c:pt idx="614">
                  <c:v>1932</c:v>
                </c:pt>
                <c:pt idx="615">
                  <c:v>1933</c:v>
                </c:pt>
                <c:pt idx="616">
                  <c:v>1934</c:v>
                </c:pt>
                <c:pt idx="617">
                  <c:v>1935</c:v>
                </c:pt>
                <c:pt idx="618">
                  <c:v>1936</c:v>
                </c:pt>
                <c:pt idx="619">
                  <c:v>1937</c:v>
                </c:pt>
                <c:pt idx="620">
                  <c:v>1938</c:v>
                </c:pt>
                <c:pt idx="621">
                  <c:v>1939</c:v>
                </c:pt>
                <c:pt idx="622">
                  <c:v>1940</c:v>
                </c:pt>
                <c:pt idx="623">
                  <c:v>1941</c:v>
                </c:pt>
                <c:pt idx="624">
                  <c:v>1942</c:v>
                </c:pt>
                <c:pt idx="625">
                  <c:v>1943</c:v>
                </c:pt>
                <c:pt idx="626">
                  <c:v>1944</c:v>
                </c:pt>
                <c:pt idx="627">
                  <c:v>1945</c:v>
                </c:pt>
                <c:pt idx="628">
                  <c:v>1946</c:v>
                </c:pt>
                <c:pt idx="629">
                  <c:v>1947</c:v>
                </c:pt>
                <c:pt idx="630">
                  <c:v>1948</c:v>
                </c:pt>
                <c:pt idx="631">
                  <c:v>1949</c:v>
                </c:pt>
                <c:pt idx="632">
                  <c:v>1950</c:v>
                </c:pt>
                <c:pt idx="633">
                  <c:v>1951</c:v>
                </c:pt>
                <c:pt idx="634">
                  <c:v>1952</c:v>
                </c:pt>
                <c:pt idx="635">
                  <c:v>1953</c:v>
                </c:pt>
                <c:pt idx="636">
                  <c:v>1954</c:v>
                </c:pt>
                <c:pt idx="637">
                  <c:v>1955</c:v>
                </c:pt>
                <c:pt idx="638">
                  <c:v>1956</c:v>
                </c:pt>
                <c:pt idx="639">
                  <c:v>1957</c:v>
                </c:pt>
                <c:pt idx="640">
                  <c:v>1958</c:v>
                </c:pt>
                <c:pt idx="641">
                  <c:v>1959</c:v>
                </c:pt>
                <c:pt idx="642">
                  <c:v>1960</c:v>
                </c:pt>
                <c:pt idx="643">
                  <c:v>1961</c:v>
                </c:pt>
                <c:pt idx="644">
                  <c:v>1962</c:v>
                </c:pt>
                <c:pt idx="645">
                  <c:v>1963</c:v>
                </c:pt>
                <c:pt idx="646">
                  <c:v>1964</c:v>
                </c:pt>
                <c:pt idx="647">
                  <c:v>1965</c:v>
                </c:pt>
                <c:pt idx="648">
                  <c:v>1966</c:v>
                </c:pt>
                <c:pt idx="649">
                  <c:v>1967</c:v>
                </c:pt>
                <c:pt idx="650">
                  <c:v>1968</c:v>
                </c:pt>
                <c:pt idx="651">
                  <c:v>1969</c:v>
                </c:pt>
                <c:pt idx="652">
                  <c:v>1970</c:v>
                </c:pt>
                <c:pt idx="653">
                  <c:v>1971</c:v>
                </c:pt>
                <c:pt idx="654">
                  <c:v>1972</c:v>
                </c:pt>
                <c:pt idx="655">
                  <c:v>1973</c:v>
                </c:pt>
                <c:pt idx="656">
                  <c:v>1974</c:v>
                </c:pt>
                <c:pt idx="657">
                  <c:v>1975</c:v>
                </c:pt>
                <c:pt idx="658">
                  <c:v>1976</c:v>
                </c:pt>
                <c:pt idx="659">
                  <c:v>1977</c:v>
                </c:pt>
                <c:pt idx="660">
                  <c:v>1978</c:v>
                </c:pt>
                <c:pt idx="661">
                  <c:v>1979</c:v>
                </c:pt>
                <c:pt idx="662">
                  <c:v>1980</c:v>
                </c:pt>
                <c:pt idx="663">
                  <c:v>1981</c:v>
                </c:pt>
                <c:pt idx="664">
                  <c:v>1982</c:v>
                </c:pt>
                <c:pt idx="665">
                  <c:v>1983</c:v>
                </c:pt>
                <c:pt idx="666">
                  <c:v>1984</c:v>
                </c:pt>
                <c:pt idx="667">
                  <c:v>1985</c:v>
                </c:pt>
                <c:pt idx="668">
                  <c:v>1986</c:v>
                </c:pt>
                <c:pt idx="669">
                  <c:v>1987</c:v>
                </c:pt>
                <c:pt idx="670">
                  <c:v>1988</c:v>
                </c:pt>
                <c:pt idx="671">
                  <c:v>1989</c:v>
                </c:pt>
                <c:pt idx="672">
                  <c:v>1990</c:v>
                </c:pt>
                <c:pt idx="673">
                  <c:v>1991</c:v>
                </c:pt>
                <c:pt idx="674">
                  <c:v>1992</c:v>
                </c:pt>
                <c:pt idx="675">
                  <c:v>1993</c:v>
                </c:pt>
                <c:pt idx="676">
                  <c:v>1994</c:v>
                </c:pt>
                <c:pt idx="677">
                  <c:v>1995</c:v>
                </c:pt>
                <c:pt idx="678">
                  <c:v>1996</c:v>
                </c:pt>
                <c:pt idx="679">
                  <c:v>1997</c:v>
                </c:pt>
                <c:pt idx="680">
                  <c:v>1998</c:v>
                </c:pt>
                <c:pt idx="681">
                  <c:v>1999</c:v>
                </c:pt>
                <c:pt idx="682">
                  <c:v>2000</c:v>
                </c:pt>
                <c:pt idx="683">
                  <c:v>2001</c:v>
                </c:pt>
                <c:pt idx="684">
                  <c:v>2002</c:v>
                </c:pt>
                <c:pt idx="685">
                  <c:v>2003</c:v>
                </c:pt>
                <c:pt idx="686">
                  <c:v>2004</c:v>
                </c:pt>
                <c:pt idx="687">
                  <c:v>2005</c:v>
                </c:pt>
                <c:pt idx="688">
                  <c:v>2006</c:v>
                </c:pt>
                <c:pt idx="689">
                  <c:v>2007</c:v>
                </c:pt>
                <c:pt idx="690">
                  <c:v>2008</c:v>
                </c:pt>
                <c:pt idx="691">
                  <c:v>2009</c:v>
                </c:pt>
                <c:pt idx="692">
                  <c:v>2010</c:v>
                </c:pt>
                <c:pt idx="693">
                  <c:v>2011</c:v>
                </c:pt>
                <c:pt idx="694">
                  <c:v>2012</c:v>
                </c:pt>
                <c:pt idx="695">
                  <c:v>2018</c:v>
                </c:pt>
                <c:pt idx="696">
                  <c:v>2018</c:v>
                </c:pt>
                <c:pt idx="697">
                  <c:v>2018</c:v>
                </c:pt>
                <c:pt idx="698">
                  <c:v>2018</c:v>
                </c:pt>
                <c:pt idx="699">
                  <c:v>2018</c:v>
                </c:pt>
                <c:pt idx="700">
                  <c:v>2018</c:v>
                </c:pt>
              </c:numCache>
            </c:numRef>
          </c:cat>
          <c:val>
            <c:numRef>
              <c:f>'IV. Country level, 1310-2018'!$BN$8:$BN$712</c:f>
              <c:numCache>
                <c:formatCode>General</c:formatCode>
                <c:ptCount val="705"/>
                <c:pt idx="0">
                  <c:v>7.1217452013692348</c:v>
                </c:pt>
                <c:pt idx="1">
                  <c:v>-0.47611728245358076</c:v>
                </c:pt>
                <c:pt idx="2">
                  <c:v>-0.99706408029212867</c:v>
                </c:pt>
                <c:pt idx="3">
                  <c:v>-2.6311519175695834</c:v>
                </c:pt>
                <c:pt idx="4">
                  <c:v>-2.3141034962842539</c:v>
                </c:pt>
                <c:pt idx="5">
                  <c:v>9.8771003612981527</c:v>
                </c:pt>
                <c:pt idx="6">
                  <c:v>12.328261850160382</c:v>
                </c:pt>
                <c:pt idx="7">
                  <c:v>4.4031617968441719</c:v>
                </c:pt>
                <c:pt idx="8">
                  <c:v>2.3384236534192646</c:v>
                </c:pt>
                <c:pt idx="9">
                  <c:v>3.8871291420455196</c:v>
                </c:pt>
                <c:pt idx="10">
                  <c:v>6.0334656891106011</c:v>
                </c:pt>
                <c:pt idx="11">
                  <c:v>8.0996341506420446</c:v>
                </c:pt>
                <c:pt idx="12">
                  <c:v>1.1089688469610393</c:v>
                </c:pt>
                <c:pt idx="13">
                  <c:v>-2.8641197883667915</c:v>
                </c:pt>
                <c:pt idx="14">
                  <c:v>-1.8065634089580389</c:v>
                </c:pt>
                <c:pt idx="15">
                  <c:v>0.35040502485677943</c:v>
                </c:pt>
                <c:pt idx="16">
                  <c:v>2.3973488365458606</c:v>
                </c:pt>
                <c:pt idx="17">
                  <c:v>2.2733890342707883</c:v>
                </c:pt>
                <c:pt idx="18">
                  <c:v>1.5130410816406834</c:v>
                </c:pt>
                <c:pt idx="19">
                  <c:v>-0.7693267605511267</c:v>
                </c:pt>
                <c:pt idx="20">
                  <c:v>-0.30076155295717449</c:v>
                </c:pt>
                <c:pt idx="21">
                  <c:v>1.5101044284589826</c:v>
                </c:pt>
                <c:pt idx="22">
                  <c:v>2.9482113999181885</c:v>
                </c:pt>
                <c:pt idx="23">
                  <c:v>1.4106142887842981</c:v>
                </c:pt>
                <c:pt idx="24">
                  <c:v>-0.25487414642013384</c:v>
                </c:pt>
                <c:pt idx="25">
                  <c:v>-1.3249068363423326</c:v>
                </c:pt>
                <c:pt idx="26">
                  <c:v>-1.2142378170535266</c:v>
                </c:pt>
                <c:pt idx="27">
                  <c:v>-0.85489452640873742</c:v>
                </c:pt>
                <c:pt idx="28">
                  <c:v>-1.0039075905499197</c:v>
                </c:pt>
                <c:pt idx="29">
                  <c:v>-1.5214806633497078</c:v>
                </c:pt>
                <c:pt idx="30">
                  <c:v>9.5446986582961024E-2</c:v>
                </c:pt>
                <c:pt idx="31">
                  <c:v>1.405893572440531</c:v>
                </c:pt>
                <c:pt idx="32">
                  <c:v>2.5490415177329635</c:v>
                </c:pt>
                <c:pt idx="33">
                  <c:v>3.1983960037261929</c:v>
                </c:pt>
                <c:pt idx="34">
                  <c:v>3.6223862921015928</c:v>
                </c:pt>
                <c:pt idx="35">
                  <c:v>4.0474050846020111</c:v>
                </c:pt>
                <c:pt idx="36">
                  <c:v>4.1732865360190852</c:v>
                </c:pt>
                <c:pt idx="37">
                  <c:v>2.7382031145668364</c:v>
                </c:pt>
                <c:pt idx="38">
                  <c:v>2.6129738386144106</c:v>
                </c:pt>
                <c:pt idx="39">
                  <c:v>2.3544751210161201</c:v>
                </c:pt>
                <c:pt idx="40">
                  <c:v>1.2049869756738776</c:v>
                </c:pt>
                <c:pt idx="41">
                  <c:v>0.18875868006442728</c:v>
                </c:pt>
                <c:pt idx="42">
                  <c:v>-0.26452329637919708</c:v>
                </c:pt>
                <c:pt idx="43">
                  <c:v>-0.20486993321103711</c:v>
                </c:pt>
                <c:pt idx="44">
                  <c:v>-0.69445706720541567</c:v>
                </c:pt>
                <c:pt idx="45">
                  <c:v>-1.0107942525104623</c:v>
                </c:pt>
                <c:pt idx="46">
                  <c:v>-0.51606985134445116</c:v>
                </c:pt>
                <c:pt idx="47">
                  <c:v>-0.119835494807911</c:v>
                </c:pt>
                <c:pt idx="48">
                  <c:v>-0.63667127974225601</c:v>
                </c:pt>
                <c:pt idx="49">
                  <c:v>-3.1522354897438816</c:v>
                </c:pt>
                <c:pt idx="50">
                  <c:v>-1.9203482009769353</c:v>
                </c:pt>
                <c:pt idx="51">
                  <c:v>-0.10273865789271117</c:v>
                </c:pt>
                <c:pt idx="52">
                  <c:v>4.6048369535019527E-2</c:v>
                </c:pt>
                <c:pt idx="53">
                  <c:v>1.3081561148276593</c:v>
                </c:pt>
                <c:pt idx="54">
                  <c:v>-0.30237897420228016</c:v>
                </c:pt>
                <c:pt idx="55">
                  <c:v>-2.288499123269387</c:v>
                </c:pt>
                <c:pt idx="56">
                  <c:v>2.6573796588984067E-2</c:v>
                </c:pt>
                <c:pt idx="57">
                  <c:v>3.3723207022829627</c:v>
                </c:pt>
                <c:pt idx="58">
                  <c:v>5.1301894249470399</c:v>
                </c:pt>
                <c:pt idx="59">
                  <c:v>1.9865758062851693</c:v>
                </c:pt>
                <c:pt idx="60">
                  <c:v>-1.2266738408539566</c:v>
                </c:pt>
                <c:pt idx="61">
                  <c:v>2.7744731776035345E-2</c:v>
                </c:pt>
                <c:pt idx="62">
                  <c:v>1.5449688741218941</c:v>
                </c:pt>
                <c:pt idx="63">
                  <c:v>1.5703324043208784</c:v>
                </c:pt>
                <c:pt idx="64">
                  <c:v>-0.67628044886646976</c:v>
                </c:pt>
                <c:pt idx="65">
                  <c:v>-3.977239583385018</c:v>
                </c:pt>
                <c:pt idx="66">
                  <c:v>0.47634337976809066</c:v>
                </c:pt>
                <c:pt idx="67">
                  <c:v>2.2652404255955063</c:v>
                </c:pt>
                <c:pt idx="68">
                  <c:v>2.3428178780862523</c:v>
                </c:pt>
                <c:pt idx="69">
                  <c:v>3.9172709797270273</c:v>
                </c:pt>
                <c:pt idx="70">
                  <c:v>2.6698490220136781</c:v>
                </c:pt>
                <c:pt idx="71">
                  <c:v>1.6170851103977697</c:v>
                </c:pt>
                <c:pt idx="72">
                  <c:v>4.0100694485239048</c:v>
                </c:pt>
                <c:pt idx="73">
                  <c:v>2.4893622475561399</c:v>
                </c:pt>
                <c:pt idx="74">
                  <c:v>2.2397629576737934</c:v>
                </c:pt>
                <c:pt idx="75">
                  <c:v>1.4322185819583027</c:v>
                </c:pt>
                <c:pt idx="76">
                  <c:v>0.19796190176936435</c:v>
                </c:pt>
                <c:pt idx="77">
                  <c:v>1.0290477445965178</c:v>
                </c:pt>
                <c:pt idx="78">
                  <c:v>0.12185224256866789</c:v>
                </c:pt>
                <c:pt idx="79">
                  <c:v>-1.645267236121061</c:v>
                </c:pt>
                <c:pt idx="80">
                  <c:v>0.34093328507326653</c:v>
                </c:pt>
                <c:pt idx="81">
                  <c:v>-0.47044125155074273</c:v>
                </c:pt>
                <c:pt idx="82">
                  <c:v>0.47399448479062206</c:v>
                </c:pt>
                <c:pt idx="83">
                  <c:v>-4.5783023036979183E-2</c:v>
                </c:pt>
                <c:pt idx="84">
                  <c:v>1.7394316063558561</c:v>
                </c:pt>
                <c:pt idx="85">
                  <c:v>0.69361374208739224</c:v>
                </c:pt>
                <c:pt idx="86">
                  <c:v>-6.9636676614060172E-2</c:v>
                </c:pt>
                <c:pt idx="87">
                  <c:v>-1.6936679016991096</c:v>
                </c:pt>
                <c:pt idx="88">
                  <c:v>-0.48713876692584546</c:v>
                </c:pt>
                <c:pt idx="89">
                  <c:v>-0.97563799649692162</c:v>
                </c:pt>
                <c:pt idx="90">
                  <c:v>-1.678756189252046E-4</c:v>
                </c:pt>
                <c:pt idx="91">
                  <c:v>0.30486844090642939</c:v>
                </c:pt>
                <c:pt idx="92">
                  <c:v>0.40815747321989743</c:v>
                </c:pt>
                <c:pt idx="93">
                  <c:v>0.34952202185696929</c:v>
                </c:pt>
                <c:pt idx="94">
                  <c:v>0.80913657243150561</c:v>
                </c:pt>
                <c:pt idx="95">
                  <c:v>-0.74415790561224593</c:v>
                </c:pt>
                <c:pt idx="96">
                  <c:v>-1.5283830607175537</c:v>
                </c:pt>
                <c:pt idx="97">
                  <c:v>-0.1414784903316097</c:v>
                </c:pt>
                <c:pt idx="98">
                  <c:v>-1.0196433262519273</c:v>
                </c:pt>
                <c:pt idx="99">
                  <c:v>0.72346696317177006</c:v>
                </c:pt>
                <c:pt idx="100">
                  <c:v>1.2463479296772049</c:v>
                </c:pt>
                <c:pt idx="101">
                  <c:v>-0.13529978258985739</c:v>
                </c:pt>
                <c:pt idx="102">
                  <c:v>1.5233325537519653</c:v>
                </c:pt>
                <c:pt idx="103">
                  <c:v>4.3134244570336993</c:v>
                </c:pt>
                <c:pt idx="104">
                  <c:v>2.7201795306142165</c:v>
                </c:pt>
                <c:pt idx="105">
                  <c:v>0.69174894764947203</c:v>
                </c:pt>
                <c:pt idx="106">
                  <c:v>-0.56571848448361484</c:v>
                </c:pt>
                <c:pt idx="107">
                  <c:v>-1.4270024418803828</c:v>
                </c:pt>
                <c:pt idx="108">
                  <c:v>0.41864995367431251</c:v>
                </c:pt>
                <c:pt idx="109">
                  <c:v>-0.27437782830632568</c:v>
                </c:pt>
                <c:pt idx="110">
                  <c:v>-2.3450055146525126</c:v>
                </c:pt>
                <c:pt idx="111">
                  <c:v>-2.383922881487833</c:v>
                </c:pt>
                <c:pt idx="112">
                  <c:v>-0.31408842314421054</c:v>
                </c:pt>
                <c:pt idx="113">
                  <c:v>0.27048314190879158</c:v>
                </c:pt>
                <c:pt idx="114">
                  <c:v>3.1722740937504446</c:v>
                </c:pt>
                <c:pt idx="115">
                  <c:v>3.2857376161793477</c:v>
                </c:pt>
                <c:pt idx="116">
                  <c:v>2.435005890406432</c:v>
                </c:pt>
                <c:pt idx="117">
                  <c:v>0.88459199610294781</c:v>
                </c:pt>
                <c:pt idx="118">
                  <c:v>1.7065721716858686</c:v>
                </c:pt>
                <c:pt idx="119">
                  <c:v>3.0886400569581078</c:v>
                </c:pt>
                <c:pt idx="120">
                  <c:v>3.2766782366117368</c:v>
                </c:pt>
                <c:pt idx="121">
                  <c:v>1.7063006312373723</c:v>
                </c:pt>
                <c:pt idx="122">
                  <c:v>1.280944166022431</c:v>
                </c:pt>
                <c:pt idx="123">
                  <c:v>1.0824983042642544</c:v>
                </c:pt>
                <c:pt idx="124">
                  <c:v>3.1960296873954688</c:v>
                </c:pt>
                <c:pt idx="125">
                  <c:v>3.5314773742763057</c:v>
                </c:pt>
                <c:pt idx="126">
                  <c:v>-0.37187572988699458</c:v>
                </c:pt>
                <c:pt idx="127">
                  <c:v>-1.255622948328057</c:v>
                </c:pt>
                <c:pt idx="128">
                  <c:v>-2.269894820952937</c:v>
                </c:pt>
                <c:pt idx="129">
                  <c:v>-2.6190380016762984</c:v>
                </c:pt>
                <c:pt idx="130">
                  <c:v>-0.25956252052556472</c:v>
                </c:pt>
                <c:pt idx="131">
                  <c:v>-1.4484167455287478</c:v>
                </c:pt>
                <c:pt idx="132">
                  <c:v>-1.5024101693596232</c:v>
                </c:pt>
                <c:pt idx="133">
                  <c:v>2.2374607113537719E-2</c:v>
                </c:pt>
                <c:pt idx="134">
                  <c:v>0.30303123503666168</c:v>
                </c:pt>
                <c:pt idx="135">
                  <c:v>1.1441212897695345</c:v>
                </c:pt>
                <c:pt idx="136">
                  <c:v>1.10195026526351</c:v>
                </c:pt>
                <c:pt idx="137">
                  <c:v>-0.73866094943797478</c:v>
                </c:pt>
                <c:pt idx="138">
                  <c:v>1.2728647867001734</c:v>
                </c:pt>
                <c:pt idx="139">
                  <c:v>2.9013454784906743</c:v>
                </c:pt>
                <c:pt idx="140">
                  <c:v>2.8381050046023382</c:v>
                </c:pt>
                <c:pt idx="141">
                  <c:v>0.53608598965587062</c:v>
                </c:pt>
                <c:pt idx="142">
                  <c:v>-0.36876569039308343</c:v>
                </c:pt>
                <c:pt idx="143">
                  <c:v>-0.89241022113330215</c:v>
                </c:pt>
                <c:pt idx="144">
                  <c:v>-0.32777010250524097</c:v>
                </c:pt>
                <c:pt idx="145">
                  <c:v>-1.2914226557714081</c:v>
                </c:pt>
                <c:pt idx="146">
                  <c:v>-2.6977247369478028</c:v>
                </c:pt>
                <c:pt idx="147">
                  <c:v>-1.3050835670468028</c:v>
                </c:pt>
                <c:pt idx="148">
                  <c:v>0.91538868871167989</c:v>
                </c:pt>
                <c:pt idx="149">
                  <c:v>1.1006177736705578</c:v>
                </c:pt>
                <c:pt idx="150">
                  <c:v>1.8090460209676753</c:v>
                </c:pt>
                <c:pt idx="151">
                  <c:v>1.8620739333012264</c:v>
                </c:pt>
                <c:pt idx="152">
                  <c:v>2.2036242205007328</c:v>
                </c:pt>
                <c:pt idx="153">
                  <c:v>0.45522912229241363</c:v>
                </c:pt>
                <c:pt idx="154">
                  <c:v>-0.30436744173574815</c:v>
                </c:pt>
                <c:pt idx="155">
                  <c:v>-0.82080226432000669</c:v>
                </c:pt>
                <c:pt idx="156">
                  <c:v>1.6354445985491777</c:v>
                </c:pt>
                <c:pt idx="157">
                  <c:v>2.4524181252380708</c:v>
                </c:pt>
                <c:pt idx="158">
                  <c:v>1.8740686110453086</c:v>
                </c:pt>
                <c:pt idx="159">
                  <c:v>1.2738397943030129</c:v>
                </c:pt>
                <c:pt idx="160">
                  <c:v>3.0064075204541214</c:v>
                </c:pt>
                <c:pt idx="161">
                  <c:v>2.5210106993170749</c:v>
                </c:pt>
                <c:pt idx="162">
                  <c:v>1.5102851801359845</c:v>
                </c:pt>
                <c:pt idx="163">
                  <c:v>-1.3117372963268221</c:v>
                </c:pt>
                <c:pt idx="164">
                  <c:v>-0.72870512966097023</c:v>
                </c:pt>
                <c:pt idx="165">
                  <c:v>1.7385117799315954</c:v>
                </c:pt>
                <c:pt idx="166">
                  <c:v>3.253633210700472</c:v>
                </c:pt>
                <c:pt idx="167">
                  <c:v>2.1314422971049583</c:v>
                </c:pt>
                <c:pt idx="168">
                  <c:v>0.93182308657870927</c:v>
                </c:pt>
                <c:pt idx="169">
                  <c:v>2.4727092209593673</c:v>
                </c:pt>
                <c:pt idx="170">
                  <c:v>3.9448147274242813</c:v>
                </c:pt>
                <c:pt idx="171">
                  <c:v>2.0362485094491132</c:v>
                </c:pt>
                <c:pt idx="172">
                  <c:v>0.42580661412870846</c:v>
                </c:pt>
                <c:pt idx="173">
                  <c:v>-0.98672311381778843</c:v>
                </c:pt>
                <c:pt idx="174">
                  <c:v>2.4995846122211316E-2</c:v>
                </c:pt>
                <c:pt idx="175">
                  <c:v>0.63496817328814636</c:v>
                </c:pt>
                <c:pt idx="176">
                  <c:v>-0.62640505385732248</c:v>
                </c:pt>
                <c:pt idx="177">
                  <c:v>-4.9342600553106131E-2</c:v>
                </c:pt>
                <c:pt idx="178">
                  <c:v>0.51652239844356185</c:v>
                </c:pt>
                <c:pt idx="179">
                  <c:v>1.4490541364195617</c:v>
                </c:pt>
                <c:pt idx="180">
                  <c:v>4.4833808768977486</c:v>
                </c:pt>
                <c:pt idx="181">
                  <c:v>1.6253471354197686</c:v>
                </c:pt>
                <c:pt idx="182">
                  <c:v>1.3688656440419862</c:v>
                </c:pt>
                <c:pt idx="183">
                  <c:v>2.7873920238012557</c:v>
                </c:pt>
                <c:pt idx="184">
                  <c:v>4.5449546472083817</c:v>
                </c:pt>
                <c:pt idx="185">
                  <c:v>5.0489453708306149</c:v>
                </c:pt>
                <c:pt idx="186">
                  <c:v>3.5801013351400672</c:v>
                </c:pt>
                <c:pt idx="187">
                  <c:v>0.27893990697211646</c:v>
                </c:pt>
                <c:pt idx="188">
                  <c:v>3.6808947020229499</c:v>
                </c:pt>
                <c:pt idx="189">
                  <c:v>2.168002624941427</c:v>
                </c:pt>
                <c:pt idx="190">
                  <c:v>2.5538266234000182</c:v>
                </c:pt>
                <c:pt idx="191">
                  <c:v>-0.22708351617343944</c:v>
                </c:pt>
                <c:pt idx="192">
                  <c:v>-2.1276200646270138</c:v>
                </c:pt>
                <c:pt idx="193">
                  <c:v>-2.4392904703438947</c:v>
                </c:pt>
                <c:pt idx="194">
                  <c:v>-0.6296153406143189</c:v>
                </c:pt>
                <c:pt idx="195">
                  <c:v>-0.69611909075273259</c:v>
                </c:pt>
                <c:pt idx="196">
                  <c:v>1.7422772527537089</c:v>
                </c:pt>
                <c:pt idx="197">
                  <c:v>1.1230241130623899</c:v>
                </c:pt>
                <c:pt idx="198">
                  <c:v>1.5381844971766832</c:v>
                </c:pt>
                <c:pt idx="199">
                  <c:v>3.3072000713757284</c:v>
                </c:pt>
                <c:pt idx="200">
                  <c:v>4.0502930510388699</c:v>
                </c:pt>
                <c:pt idx="201">
                  <c:v>1.3806999424069863</c:v>
                </c:pt>
                <c:pt idx="202">
                  <c:v>-2.4878371026448028E-2</c:v>
                </c:pt>
                <c:pt idx="203">
                  <c:v>1.5911827569799146</c:v>
                </c:pt>
                <c:pt idx="204">
                  <c:v>2.7539940911187801</c:v>
                </c:pt>
                <c:pt idx="205">
                  <c:v>3.2982403055965057</c:v>
                </c:pt>
                <c:pt idx="206">
                  <c:v>1.2955894079393808</c:v>
                </c:pt>
                <c:pt idx="207">
                  <c:v>1.9011452562023459</c:v>
                </c:pt>
                <c:pt idx="208">
                  <c:v>2.3296402533155027</c:v>
                </c:pt>
                <c:pt idx="209">
                  <c:v>2.1055391656883642</c:v>
                </c:pt>
                <c:pt idx="210">
                  <c:v>2.6892429773248705</c:v>
                </c:pt>
                <c:pt idx="211">
                  <c:v>3.3296829490063584</c:v>
                </c:pt>
                <c:pt idx="212">
                  <c:v>3.3287682903739215</c:v>
                </c:pt>
                <c:pt idx="213">
                  <c:v>6.5083450807441636</c:v>
                </c:pt>
                <c:pt idx="214">
                  <c:v>5.5748269534792945</c:v>
                </c:pt>
                <c:pt idx="215">
                  <c:v>5.3302225953646731</c:v>
                </c:pt>
                <c:pt idx="216">
                  <c:v>5.3512532162040287</c:v>
                </c:pt>
                <c:pt idx="217">
                  <c:v>2.504648591711796</c:v>
                </c:pt>
                <c:pt idx="218">
                  <c:v>-1.2203736427431704</c:v>
                </c:pt>
                <c:pt idx="219">
                  <c:v>-1.4636221968312595</c:v>
                </c:pt>
                <c:pt idx="220">
                  <c:v>-3.8471661689140011</c:v>
                </c:pt>
                <c:pt idx="221">
                  <c:v>-3.0118395993820108</c:v>
                </c:pt>
                <c:pt idx="222">
                  <c:v>0.92949515863937593</c:v>
                </c:pt>
                <c:pt idx="223">
                  <c:v>3.0008905026315165</c:v>
                </c:pt>
                <c:pt idx="224">
                  <c:v>1.8566445494923756</c:v>
                </c:pt>
                <c:pt idx="225">
                  <c:v>2.6001293850167264</c:v>
                </c:pt>
                <c:pt idx="226">
                  <c:v>2.6533544960269149</c:v>
                </c:pt>
                <c:pt idx="227">
                  <c:v>3.4148033831854683</c:v>
                </c:pt>
                <c:pt idx="228">
                  <c:v>3.5934270134400745</c:v>
                </c:pt>
                <c:pt idx="229">
                  <c:v>1.3995673200258563</c:v>
                </c:pt>
                <c:pt idx="230">
                  <c:v>-1.2479167232510784</c:v>
                </c:pt>
                <c:pt idx="231">
                  <c:v>0.98787008198951198</c:v>
                </c:pt>
                <c:pt idx="232">
                  <c:v>3.3370735388613193</c:v>
                </c:pt>
                <c:pt idx="233">
                  <c:v>3.5047096449777415</c:v>
                </c:pt>
                <c:pt idx="234">
                  <c:v>3.9682915828851271</c:v>
                </c:pt>
                <c:pt idx="235">
                  <c:v>2.8406755783918709</c:v>
                </c:pt>
                <c:pt idx="236">
                  <c:v>1.5693676681105571</c:v>
                </c:pt>
                <c:pt idx="237">
                  <c:v>4.0639555207906124</c:v>
                </c:pt>
                <c:pt idx="238">
                  <c:v>5.5062160113334668</c:v>
                </c:pt>
                <c:pt idx="239">
                  <c:v>4.720679085671625</c:v>
                </c:pt>
                <c:pt idx="240">
                  <c:v>3.7963729291398494</c:v>
                </c:pt>
                <c:pt idx="241">
                  <c:v>2.0026816274231232</c:v>
                </c:pt>
                <c:pt idx="242">
                  <c:v>1.9904423753956431</c:v>
                </c:pt>
                <c:pt idx="243">
                  <c:v>3.18941406814199</c:v>
                </c:pt>
                <c:pt idx="244">
                  <c:v>1.8543138329430204</c:v>
                </c:pt>
                <c:pt idx="245">
                  <c:v>0.99659714572414704</c:v>
                </c:pt>
                <c:pt idx="246">
                  <c:v>0.88056221177573657</c:v>
                </c:pt>
                <c:pt idx="247">
                  <c:v>-0.64380597149374286</c:v>
                </c:pt>
                <c:pt idx="248">
                  <c:v>1.6824195906611281</c:v>
                </c:pt>
                <c:pt idx="249">
                  <c:v>3.6179904157200093</c:v>
                </c:pt>
                <c:pt idx="250">
                  <c:v>2.319506773003996</c:v>
                </c:pt>
                <c:pt idx="251">
                  <c:v>2.072344254518335</c:v>
                </c:pt>
                <c:pt idx="252">
                  <c:v>1.8059834566673507</c:v>
                </c:pt>
                <c:pt idx="253">
                  <c:v>2.3811419914066767</c:v>
                </c:pt>
                <c:pt idx="254">
                  <c:v>4.5076758414286342</c:v>
                </c:pt>
                <c:pt idx="255">
                  <c:v>3.5645041811726004</c:v>
                </c:pt>
                <c:pt idx="256">
                  <c:v>2.9071815246682826</c:v>
                </c:pt>
                <c:pt idx="257">
                  <c:v>4.1044084634494604</c:v>
                </c:pt>
                <c:pt idx="258">
                  <c:v>2.7805481432661878</c:v>
                </c:pt>
                <c:pt idx="259">
                  <c:v>2.321966092505662</c:v>
                </c:pt>
                <c:pt idx="260">
                  <c:v>0.71141090487744985</c:v>
                </c:pt>
                <c:pt idx="261">
                  <c:v>0.16817220692702481</c:v>
                </c:pt>
                <c:pt idx="262">
                  <c:v>0.6241997377804559</c:v>
                </c:pt>
                <c:pt idx="263">
                  <c:v>-3.3348915305682833E-2</c:v>
                </c:pt>
                <c:pt idx="264">
                  <c:v>-0.91962288551400861</c:v>
                </c:pt>
                <c:pt idx="265">
                  <c:v>0.90331931232159668</c:v>
                </c:pt>
                <c:pt idx="266">
                  <c:v>1.4667936296697708</c:v>
                </c:pt>
                <c:pt idx="267">
                  <c:v>1.5784351852934073</c:v>
                </c:pt>
                <c:pt idx="268">
                  <c:v>1.2511394079203302</c:v>
                </c:pt>
                <c:pt idx="269">
                  <c:v>3.1296168626072594</c:v>
                </c:pt>
                <c:pt idx="270">
                  <c:v>3.4899763549274216</c:v>
                </c:pt>
                <c:pt idx="271">
                  <c:v>2.2940822369518279</c:v>
                </c:pt>
                <c:pt idx="272">
                  <c:v>3.3468733149543621</c:v>
                </c:pt>
                <c:pt idx="273">
                  <c:v>5.0147169261814453</c:v>
                </c:pt>
                <c:pt idx="274">
                  <c:v>6.4192746904259987</c:v>
                </c:pt>
                <c:pt idx="275">
                  <c:v>5.4484468431237092</c:v>
                </c:pt>
                <c:pt idx="276">
                  <c:v>2.6887427720394621</c:v>
                </c:pt>
                <c:pt idx="277">
                  <c:v>1.9191866801044839</c:v>
                </c:pt>
                <c:pt idx="278">
                  <c:v>4.0530543793361309</c:v>
                </c:pt>
                <c:pt idx="279">
                  <c:v>2.9025195922182649</c:v>
                </c:pt>
                <c:pt idx="280">
                  <c:v>1.5058548569607701</c:v>
                </c:pt>
                <c:pt idx="281">
                  <c:v>-9.8314445092427719E-2</c:v>
                </c:pt>
                <c:pt idx="282">
                  <c:v>0.11623924492489911</c:v>
                </c:pt>
                <c:pt idx="283">
                  <c:v>0.17169467235923103</c:v>
                </c:pt>
                <c:pt idx="284">
                  <c:v>0.49672430405869328</c:v>
                </c:pt>
                <c:pt idx="285">
                  <c:v>-1.0780769998125621E-2</c:v>
                </c:pt>
                <c:pt idx="286">
                  <c:v>-0.46673509671685393</c:v>
                </c:pt>
                <c:pt idx="287">
                  <c:v>-1.6750643363564817</c:v>
                </c:pt>
                <c:pt idx="288">
                  <c:v>-0.87768117800881018</c:v>
                </c:pt>
                <c:pt idx="289">
                  <c:v>0.216884467149105</c:v>
                </c:pt>
                <c:pt idx="290">
                  <c:v>0.69218165387016761</c:v>
                </c:pt>
                <c:pt idx="291">
                  <c:v>0.821872443282614</c:v>
                </c:pt>
                <c:pt idx="292">
                  <c:v>0.46209607435817551</c:v>
                </c:pt>
                <c:pt idx="293">
                  <c:v>0.72250912429195213</c:v>
                </c:pt>
                <c:pt idx="294">
                  <c:v>1.0285791424853297</c:v>
                </c:pt>
                <c:pt idx="295">
                  <c:v>1.0895943151106853</c:v>
                </c:pt>
                <c:pt idx="296">
                  <c:v>0.4478837197849348</c:v>
                </c:pt>
                <c:pt idx="297">
                  <c:v>0.61430414398230926</c:v>
                </c:pt>
                <c:pt idx="298">
                  <c:v>-0.16495541431402971</c:v>
                </c:pt>
                <c:pt idx="299">
                  <c:v>0.18585857255568122</c:v>
                </c:pt>
                <c:pt idx="300">
                  <c:v>0.65065738638826931</c:v>
                </c:pt>
                <c:pt idx="301">
                  <c:v>1.0791038204590611</c:v>
                </c:pt>
                <c:pt idx="302">
                  <c:v>0.6352725473508779</c:v>
                </c:pt>
                <c:pt idx="303">
                  <c:v>1.0794923654717528</c:v>
                </c:pt>
                <c:pt idx="304">
                  <c:v>2.7434824439441998</c:v>
                </c:pt>
                <c:pt idx="305">
                  <c:v>5.2750515732454701</c:v>
                </c:pt>
                <c:pt idx="306">
                  <c:v>5.2816982348071493</c:v>
                </c:pt>
                <c:pt idx="307">
                  <c:v>3.916107505897199</c:v>
                </c:pt>
                <c:pt idx="308">
                  <c:v>3.5967761092140682</c:v>
                </c:pt>
                <c:pt idx="309">
                  <c:v>4.9835670543475619</c:v>
                </c:pt>
                <c:pt idx="310">
                  <c:v>4.3212325591517224</c:v>
                </c:pt>
                <c:pt idx="311">
                  <c:v>1.8519474568389132</c:v>
                </c:pt>
                <c:pt idx="312">
                  <c:v>-0.37595963293722734</c:v>
                </c:pt>
                <c:pt idx="313">
                  <c:v>0.14170193243152093</c:v>
                </c:pt>
                <c:pt idx="314">
                  <c:v>2.0784061900427129</c:v>
                </c:pt>
                <c:pt idx="315">
                  <c:v>1.8320353824278015</c:v>
                </c:pt>
                <c:pt idx="316">
                  <c:v>0.2642803215991793</c:v>
                </c:pt>
                <c:pt idx="317">
                  <c:v>1.0145929060793573</c:v>
                </c:pt>
                <c:pt idx="318">
                  <c:v>1.2392722876937385</c:v>
                </c:pt>
                <c:pt idx="319">
                  <c:v>1.2916839144039522</c:v>
                </c:pt>
                <c:pt idx="320">
                  <c:v>0.53675166456239176</c:v>
                </c:pt>
                <c:pt idx="321">
                  <c:v>-0.63563355775145358</c:v>
                </c:pt>
                <c:pt idx="322">
                  <c:v>-1.2172198297433916</c:v>
                </c:pt>
                <c:pt idx="323">
                  <c:v>-1.3549665409109004</c:v>
                </c:pt>
                <c:pt idx="324">
                  <c:v>-0.66099792613385844</c:v>
                </c:pt>
                <c:pt idx="325">
                  <c:v>-0.93203282573712054</c:v>
                </c:pt>
                <c:pt idx="326">
                  <c:v>-0.4725984914564435</c:v>
                </c:pt>
                <c:pt idx="327">
                  <c:v>-0.36172287520718022</c:v>
                </c:pt>
                <c:pt idx="328">
                  <c:v>-0.96852001697719226</c:v>
                </c:pt>
                <c:pt idx="329">
                  <c:v>-0.2516350902506384</c:v>
                </c:pt>
                <c:pt idx="330">
                  <c:v>1.0684276379926267</c:v>
                </c:pt>
                <c:pt idx="331">
                  <c:v>1.2981877447278865</c:v>
                </c:pt>
                <c:pt idx="332">
                  <c:v>2.3273729480282102</c:v>
                </c:pt>
                <c:pt idx="333">
                  <c:v>2.0669068106302038</c:v>
                </c:pt>
                <c:pt idx="334">
                  <c:v>1.422316697479</c:v>
                </c:pt>
                <c:pt idx="335">
                  <c:v>2.1982552098176926</c:v>
                </c:pt>
                <c:pt idx="336">
                  <c:v>0.82200705447121969</c:v>
                </c:pt>
                <c:pt idx="337">
                  <c:v>-0.76357171174652816</c:v>
                </c:pt>
                <c:pt idx="338">
                  <c:v>-2.1666793615401283</c:v>
                </c:pt>
                <c:pt idx="339">
                  <c:v>-2.8022243502937267</c:v>
                </c:pt>
                <c:pt idx="340">
                  <c:v>-3.0962497910702749</c:v>
                </c:pt>
                <c:pt idx="341">
                  <c:v>-1.76316535199744</c:v>
                </c:pt>
                <c:pt idx="342">
                  <c:v>-1.4050051167914925</c:v>
                </c:pt>
                <c:pt idx="343">
                  <c:v>0.35962988307611715</c:v>
                </c:pt>
                <c:pt idx="344">
                  <c:v>2.5322941944060284</c:v>
                </c:pt>
                <c:pt idx="345">
                  <c:v>3.447062830619898</c:v>
                </c:pt>
                <c:pt idx="346">
                  <c:v>2.2790403034884124</c:v>
                </c:pt>
                <c:pt idx="347">
                  <c:v>2.1757369668159869</c:v>
                </c:pt>
                <c:pt idx="348">
                  <c:v>1.2696274028397612</c:v>
                </c:pt>
                <c:pt idx="349">
                  <c:v>0.45073682022147121</c:v>
                </c:pt>
                <c:pt idx="350">
                  <c:v>-0.61901023894156992</c:v>
                </c:pt>
                <c:pt idx="351">
                  <c:v>-2.2106643041943608</c:v>
                </c:pt>
                <c:pt idx="352">
                  <c:v>-3.1746419976111255</c:v>
                </c:pt>
                <c:pt idx="353">
                  <c:v>-2.0903373563389853</c:v>
                </c:pt>
                <c:pt idx="354">
                  <c:v>-1.9447058340329091</c:v>
                </c:pt>
                <c:pt idx="355">
                  <c:v>-1.5925744249690525</c:v>
                </c:pt>
                <c:pt idx="356">
                  <c:v>-1.3391417000152455</c:v>
                </c:pt>
                <c:pt idx="357">
                  <c:v>-7.4027549919878963E-2</c:v>
                </c:pt>
                <c:pt idx="358">
                  <c:v>0.79850343789730605</c:v>
                </c:pt>
                <c:pt idx="359">
                  <c:v>0.98814130775465059</c:v>
                </c:pt>
                <c:pt idx="360">
                  <c:v>1.0037752538666234</c:v>
                </c:pt>
                <c:pt idx="361">
                  <c:v>1.3675388819914096</c:v>
                </c:pt>
                <c:pt idx="362">
                  <c:v>1.4461566473040255</c:v>
                </c:pt>
                <c:pt idx="363">
                  <c:v>1.6632768624244363</c:v>
                </c:pt>
                <c:pt idx="364">
                  <c:v>1.0040706133780402</c:v>
                </c:pt>
                <c:pt idx="365">
                  <c:v>-0.29167218032463049</c:v>
                </c:pt>
                <c:pt idx="366">
                  <c:v>0.31110192642129253</c:v>
                </c:pt>
                <c:pt idx="367">
                  <c:v>0.89484688117948197</c:v>
                </c:pt>
                <c:pt idx="368">
                  <c:v>0.44406939194100475</c:v>
                </c:pt>
                <c:pt idx="369">
                  <c:v>-0.4143118595809443</c:v>
                </c:pt>
                <c:pt idx="370">
                  <c:v>-1.0183890134623035</c:v>
                </c:pt>
                <c:pt idx="371">
                  <c:v>-1.0119289185941285</c:v>
                </c:pt>
                <c:pt idx="372">
                  <c:v>-0.43878941016956985</c:v>
                </c:pt>
                <c:pt idx="373">
                  <c:v>-0.64318622188005037</c:v>
                </c:pt>
                <c:pt idx="374">
                  <c:v>-1.0301202859717375</c:v>
                </c:pt>
                <c:pt idx="375">
                  <c:v>-0.14044100331384485</c:v>
                </c:pt>
                <c:pt idx="376">
                  <c:v>2.0878206968525981</c:v>
                </c:pt>
                <c:pt idx="377">
                  <c:v>3.2829268190750232</c:v>
                </c:pt>
                <c:pt idx="378">
                  <c:v>2.0947483112386593</c:v>
                </c:pt>
                <c:pt idx="379">
                  <c:v>1.8355567866360427</c:v>
                </c:pt>
                <c:pt idx="380">
                  <c:v>2.1014219072580764</c:v>
                </c:pt>
                <c:pt idx="381">
                  <c:v>2.8597439381163556</c:v>
                </c:pt>
                <c:pt idx="382">
                  <c:v>2.7610499863484672</c:v>
                </c:pt>
                <c:pt idx="383">
                  <c:v>9.8280030280991484E-2</c:v>
                </c:pt>
                <c:pt idx="384">
                  <c:v>-1.8170500335955453</c:v>
                </c:pt>
                <c:pt idx="385">
                  <c:v>-1.2813265049740505</c:v>
                </c:pt>
                <c:pt idx="386">
                  <c:v>-1.0135371618564477</c:v>
                </c:pt>
                <c:pt idx="387">
                  <c:v>-1.6427222035072557</c:v>
                </c:pt>
                <c:pt idx="388">
                  <c:v>-3.3967758996918547</c:v>
                </c:pt>
                <c:pt idx="389">
                  <c:v>-3.5526632534033098</c:v>
                </c:pt>
                <c:pt idx="390">
                  <c:v>-2.5736977038200588</c:v>
                </c:pt>
                <c:pt idx="391">
                  <c:v>-0.37897272723004605</c:v>
                </c:pt>
                <c:pt idx="392">
                  <c:v>4.9883092566540403</c:v>
                </c:pt>
                <c:pt idx="393">
                  <c:v>4.5827224320555411</c:v>
                </c:pt>
                <c:pt idx="394">
                  <c:v>3.2804650196885281</c:v>
                </c:pt>
                <c:pt idx="395">
                  <c:v>3.5554820089962078</c:v>
                </c:pt>
                <c:pt idx="396">
                  <c:v>3.7644446627212824</c:v>
                </c:pt>
                <c:pt idx="397">
                  <c:v>4.0083093140494617</c:v>
                </c:pt>
                <c:pt idx="398">
                  <c:v>2.6427757425654539</c:v>
                </c:pt>
                <c:pt idx="399">
                  <c:v>-2.9267028450924308</c:v>
                </c:pt>
                <c:pt idx="400">
                  <c:v>-3.2448741234934908</c:v>
                </c:pt>
                <c:pt idx="401">
                  <c:v>-2.3859058254851155</c:v>
                </c:pt>
                <c:pt idx="402">
                  <c:v>-1.9186741936314236</c:v>
                </c:pt>
                <c:pt idx="403">
                  <c:v>-2.8689906460257792</c:v>
                </c:pt>
                <c:pt idx="404">
                  <c:v>-3.1390046849422766</c:v>
                </c:pt>
                <c:pt idx="405">
                  <c:v>-2.5861022859044667</c:v>
                </c:pt>
                <c:pt idx="406">
                  <c:v>-1.3599680000993877</c:v>
                </c:pt>
                <c:pt idx="407">
                  <c:v>0.19325692436936151</c:v>
                </c:pt>
                <c:pt idx="408">
                  <c:v>1.653521612545966</c:v>
                </c:pt>
                <c:pt idx="409">
                  <c:v>1.6770330870195707</c:v>
                </c:pt>
                <c:pt idx="410">
                  <c:v>0.93883908283616446</c:v>
                </c:pt>
                <c:pt idx="411">
                  <c:v>1.107018152822415</c:v>
                </c:pt>
                <c:pt idx="412">
                  <c:v>1.5312795948904241</c:v>
                </c:pt>
                <c:pt idx="413">
                  <c:v>0.51138657204020599</c:v>
                </c:pt>
                <c:pt idx="414">
                  <c:v>0.2128918228878908</c:v>
                </c:pt>
                <c:pt idx="415">
                  <c:v>-1.2637676695461191</c:v>
                </c:pt>
                <c:pt idx="416">
                  <c:v>-0.95216674747260566</c:v>
                </c:pt>
                <c:pt idx="417">
                  <c:v>0.90488093423786176</c:v>
                </c:pt>
                <c:pt idx="418">
                  <c:v>0.67246488134123705</c:v>
                </c:pt>
                <c:pt idx="419">
                  <c:v>0.18398576842447789</c:v>
                </c:pt>
                <c:pt idx="420">
                  <c:v>1.1390334714795447</c:v>
                </c:pt>
                <c:pt idx="421">
                  <c:v>0.63110041583170517</c:v>
                </c:pt>
                <c:pt idx="422">
                  <c:v>1.3931779370609545</c:v>
                </c:pt>
                <c:pt idx="423">
                  <c:v>2.6572278964419493</c:v>
                </c:pt>
                <c:pt idx="424">
                  <c:v>2.8267839524822436</c:v>
                </c:pt>
                <c:pt idx="425">
                  <c:v>1.3164238551404925</c:v>
                </c:pt>
                <c:pt idx="426">
                  <c:v>0.46628079816446377</c:v>
                </c:pt>
                <c:pt idx="427">
                  <c:v>-7.3886524736815479E-2</c:v>
                </c:pt>
                <c:pt idx="428">
                  <c:v>-2.3918862590958163E-2</c:v>
                </c:pt>
                <c:pt idx="429">
                  <c:v>0.57353065535914793</c:v>
                </c:pt>
                <c:pt idx="430">
                  <c:v>-0.80478292521075756</c:v>
                </c:pt>
                <c:pt idx="431">
                  <c:v>-1.2019482694562293</c:v>
                </c:pt>
                <c:pt idx="432">
                  <c:v>0.35193449418159906</c:v>
                </c:pt>
                <c:pt idx="433">
                  <c:v>1.38252856511427</c:v>
                </c:pt>
                <c:pt idx="434">
                  <c:v>1.8537612729656661</c:v>
                </c:pt>
                <c:pt idx="435">
                  <c:v>2.0134304306674728</c:v>
                </c:pt>
                <c:pt idx="436">
                  <c:v>0.72794901160703507</c:v>
                </c:pt>
                <c:pt idx="437">
                  <c:v>0.2475672369263297</c:v>
                </c:pt>
                <c:pt idx="438">
                  <c:v>-0.64982960629775166</c:v>
                </c:pt>
                <c:pt idx="439">
                  <c:v>0.27271354122334929</c:v>
                </c:pt>
                <c:pt idx="440">
                  <c:v>1.5661938692278727</c:v>
                </c:pt>
                <c:pt idx="441">
                  <c:v>1.4694464481814742</c:v>
                </c:pt>
                <c:pt idx="442">
                  <c:v>0.80545528973808334</c:v>
                </c:pt>
                <c:pt idx="443">
                  <c:v>1.0223684301410376</c:v>
                </c:pt>
                <c:pt idx="444">
                  <c:v>1.246528771041173</c:v>
                </c:pt>
                <c:pt idx="445">
                  <c:v>1.7029299873000208</c:v>
                </c:pt>
                <c:pt idx="446">
                  <c:v>1.082869249608174</c:v>
                </c:pt>
                <c:pt idx="447">
                  <c:v>0.28040798039716069</c:v>
                </c:pt>
                <c:pt idx="448">
                  <c:v>0.71836963193232606</c:v>
                </c:pt>
                <c:pt idx="449">
                  <c:v>1.2001194621800466</c:v>
                </c:pt>
                <c:pt idx="450">
                  <c:v>2.3817158288938094</c:v>
                </c:pt>
                <c:pt idx="451">
                  <c:v>2.6619898973603169</c:v>
                </c:pt>
                <c:pt idx="452">
                  <c:v>1.8495284907302281</c:v>
                </c:pt>
                <c:pt idx="453">
                  <c:v>2.6969952188891604</c:v>
                </c:pt>
                <c:pt idx="454">
                  <c:v>2.8115791340325549</c:v>
                </c:pt>
                <c:pt idx="455">
                  <c:v>2.3478242374146907</c:v>
                </c:pt>
                <c:pt idx="456">
                  <c:v>1.6704930832549947</c:v>
                </c:pt>
                <c:pt idx="457">
                  <c:v>1.0639165977813583</c:v>
                </c:pt>
                <c:pt idx="458">
                  <c:v>0.87234835513306419</c:v>
                </c:pt>
                <c:pt idx="459">
                  <c:v>0.85017354916960308</c:v>
                </c:pt>
                <c:pt idx="460">
                  <c:v>0.71634702464949629</c:v>
                </c:pt>
                <c:pt idx="461">
                  <c:v>0.1344778039894903</c:v>
                </c:pt>
                <c:pt idx="462">
                  <c:v>-0.83045431974759509</c:v>
                </c:pt>
                <c:pt idx="463">
                  <c:v>-0.50672491397322605</c:v>
                </c:pt>
                <c:pt idx="464">
                  <c:v>0.22628516638343626</c:v>
                </c:pt>
                <c:pt idx="465">
                  <c:v>0.43883716082741558</c:v>
                </c:pt>
                <c:pt idx="466">
                  <c:v>1.0895257801962692</c:v>
                </c:pt>
                <c:pt idx="467">
                  <c:v>0.67955796813141223</c:v>
                </c:pt>
                <c:pt idx="468">
                  <c:v>-0.17352334059428287</c:v>
                </c:pt>
                <c:pt idx="469">
                  <c:v>0.80568340912855607</c:v>
                </c:pt>
                <c:pt idx="470">
                  <c:v>1.944407378161531</c:v>
                </c:pt>
                <c:pt idx="471">
                  <c:v>1.0867728488170334</c:v>
                </c:pt>
                <c:pt idx="472">
                  <c:v>1.1296529936761035</c:v>
                </c:pt>
                <c:pt idx="473">
                  <c:v>1.4232209387829682</c:v>
                </c:pt>
                <c:pt idx="474">
                  <c:v>0.41152423176516173</c:v>
                </c:pt>
                <c:pt idx="475">
                  <c:v>1.3628281159354141</c:v>
                </c:pt>
                <c:pt idx="476">
                  <c:v>3.1314659476250166</c:v>
                </c:pt>
                <c:pt idx="477">
                  <c:v>2.4049089522593703</c:v>
                </c:pt>
                <c:pt idx="478">
                  <c:v>3.6625660623308987</c:v>
                </c:pt>
                <c:pt idx="479">
                  <c:v>3.1974113085865783</c:v>
                </c:pt>
                <c:pt idx="480">
                  <c:v>2.4647356227365758</c:v>
                </c:pt>
                <c:pt idx="481">
                  <c:v>3.0776714157076976</c:v>
                </c:pt>
                <c:pt idx="482">
                  <c:v>3.9621965940809436</c:v>
                </c:pt>
                <c:pt idx="483">
                  <c:v>4.6838295389775073</c:v>
                </c:pt>
                <c:pt idx="484">
                  <c:v>5.280197060266187</c:v>
                </c:pt>
                <c:pt idx="485">
                  <c:v>2.551098589188793</c:v>
                </c:pt>
                <c:pt idx="486">
                  <c:v>2.7279486117403358</c:v>
                </c:pt>
                <c:pt idx="487">
                  <c:v>3.2177899116002115</c:v>
                </c:pt>
                <c:pt idx="488">
                  <c:v>4.0995382015517965</c:v>
                </c:pt>
                <c:pt idx="489">
                  <c:v>2.3827512973814082</c:v>
                </c:pt>
                <c:pt idx="490">
                  <c:v>-0.69537828165627802</c:v>
                </c:pt>
                <c:pt idx="491">
                  <c:v>-0.94371114705049275</c:v>
                </c:pt>
                <c:pt idx="492">
                  <c:v>0.38842908566118772</c:v>
                </c:pt>
                <c:pt idx="493">
                  <c:v>0.99139854488983137</c:v>
                </c:pt>
                <c:pt idx="494">
                  <c:v>2.6123509603763182</c:v>
                </c:pt>
                <c:pt idx="495">
                  <c:v>3.3736222402160925</c:v>
                </c:pt>
                <c:pt idx="496">
                  <c:v>2.880270609592432</c:v>
                </c:pt>
                <c:pt idx="497">
                  <c:v>2.6508197322837463</c:v>
                </c:pt>
                <c:pt idx="498">
                  <c:v>1.8872497814789024</c:v>
                </c:pt>
                <c:pt idx="499">
                  <c:v>2.3495469472915151</c:v>
                </c:pt>
                <c:pt idx="500">
                  <c:v>3.3932967266968381</c:v>
                </c:pt>
                <c:pt idx="501">
                  <c:v>5.1014631712192227E-2</c:v>
                </c:pt>
                <c:pt idx="502">
                  <c:v>-2.8344599829561652</c:v>
                </c:pt>
                <c:pt idx="503">
                  <c:v>-2.9772048943839855</c:v>
                </c:pt>
                <c:pt idx="504">
                  <c:v>-3.3097071139672005</c:v>
                </c:pt>
                <c:pt idx="505">
                  <c:v>-3.4191727472267623</c:v>
                </c:pt>
                <c:pt idx="506">
                  <c:v>-3.4732155850834374</c:v>
                </c:pt>
                <c:pt idx="507">
                  <c:v>-5.4983460986666914</c:v>
                </c:pt>
                <c:pt idx="508">
                  <c:v>-3.2121680441549962</c:v>
                </c:pt>
                <c:pt idx="509">
                  <c:v>-1.8373432741107665</c:v>
                </c:pt>
                <c:pt idx="510">
                  <c:v>-0.28964683186547413</c:v>
                </c:pt>
                <c:pt idx="511">
                  <c:v>0.98682835897649446</c:v>
                </c:pt>
                <c:pt idx="512">
                  <c:v>1.264585369835427</c:v>
                </c:pt>
                <c:pt idx="513">
                  <c:v>0.97772431897276402</c:v>
                </c:pt>
                <c:pt idx="514">
                  <c:v>2.4749705255066075</c:v>
                </c:pt>
                <c:pt idx="515">
                  <c:v>1.5327823574337121</c:v>
                </c:pt>
                <c:pt idx="516">
                  <c:v>0.72393863848470219</c:v>
                </c:pt>
                <c:pt idx="517">
                  <c:v>-1.0220528564424498</c:v>
                </c:pt>
                <c:pt idx="518">
                  <c:v>-0.49815505429789475</c:v>
                </c:pt>
                <c:pt idx="519">
                  <c:v>0.29599638903362041</c:v>
                </c:pt>
                <c:pt idx="520">
                  <c:v>1.0190623967077233</c:v>
                </c:pt>
                <c:pt idx="521">
                  <c:v>0.30794261254309385</c:v>
                </c:pt>
                <c:pt idx="522">
                  <c:v>1.1414157805546146</c:v>
                </c:pt>
                <c:pt idx="523">
                  <c:v>1.463158835270119</c:v>
                </c:pt>
                <c:pt idx="524">
                  <c:v>2.3239983790388168</c:v>
                </c:pt>
                <c:pt idx="525">
                  <c:v>1.6339375528435187</c:v>
                </c:pt>
                <c:pt idx="526">
                  <c:v>0.35236840663898716</c:v>
                </c:pt>
                <c:pt idx="527">
                  <c:v>-0.78368837954706994</c:v>
                </c:pt>
                <c:pt idx="528">
                  <c:v>-0.56232251574389414</c:v>
                </c:pt>
                <c:pt idx="529">
                  <c:v>0.20729859796260452</c:v>
                </c:pt>
                <c:pt idx="530">
                  <c:v>1.8491523891262125</c:v>
                </c:pt>
                <c:pt idx="531">
                  <c:v>0.19755284611187207</c:v>
                </c:pt>
                <c:pt idx="532">
                  <c:v>-0.26372046701631863</c:v>
                </c:pt>
                <c:pt idx="533">
                  <c:v>-0.46941083262121136</c:v>
                </c:pt>
                <c:pt idx="534">
                  <c:v>0.71350517151913739</c:v>
                </c:pt>
                <c:pt idx="535">
                  <c:v>0.64435555602674444</c:v>
                </c:pt>
                <c:pt idx="536">
                  <c:v>0.57345427534571847</c:v>
                </c:pt>
                <c:pt idx="537">
                  <c:v>1.1346492968172048</c:v>
                </c:pt>
                <c:pt idx="538">
                  <c:v>3.6646433681529289</c:v>
                </c:pt>
                <c:pt idx="539">
                  <c:v>4.3038251245544537</c:v>
                </c:pt>
                <c:pt idx="540">
                  <c:v>4.1130906386236239</c:v>
                </c:pt>
                <c:pt idx="541">
                  <c:v>2.4966109480203404</c:v>
                </c:pt>
                <c:pt idx="542">
                  <c:v>1.8379800182920836</c:v>
                </c:pt>
                <c:pt idx="543">
                  <c:v>1.0053480280857503</c:v>
                </c:pt>
                <c:pt idx="544">
                  <c:v>-0.35786995240452885</c:v>
                </c:pt>
                <c:pt idx="545">
                  <c:v>-0.67749913446996135</c:v>
                </c:pt>
                <c:pt idx="546">
                  <c:v>-0.77582869630520201</c:v>
                </c:pt>
                <c:pt idx="547">
                  <c:v>1.0017956839019555</c:v>
                </c:pt>
                <c:pt idx="548">
                  <c:v>1.7642592335547771</c:v>
                </c:pt>
                <c:pt idx="549">
                  <c:v>2.4432602755350845</c:v>
                </c:pt>
                <c:pt idx="550">
                  <c:v>2.8132294131882047</c:v>
                </c:pt>
                <c:pt idx="551">
                  <c:v>2.248844279851101</c:v>
                </c:pt>
                <c:pt idx="552">
                  <c:v>1.3846374332012619</c:v>
                </c:pt>
                <c:pt idx="553">
                  <c:v>1.2719697925511972</c:v>
                </c:pt>
                <c:pt idx="554">
                  <c:v>0.85757299891287653</c:v>
                </c:pt>
                <c:pt idx="555">
                  <c:v>0.96679674354206457</c:v>
                </c:pt>
                <c:pt idx="556">
                  <c:v>1.0134973831798018</c:v>
                </c:pt>
                <c:pt idx="557">
                  <c:v>0.65207373269200741</c:v>
                </c:pt>
                <c:pt idx="558">
                  <c:v>5.0952176642434822E-2</c:v>
                </c:pt>
                <c:pt idx="559">
                  <c:v>0.55364948434652073</c:v>
                </c:pt>
                <c:pt idx="560">
                  <c:v>0.57347138511953744</c:v>
                </c:pt>
                <c:pt idx="561">
                  <c:v>-0.39198126206286193</c:v>
                </c:pt>
                <c:pt idx="562">
                  <c:v>1.9824548690198136E-2</c:v>
                </c:pt>
                <c:pt idx="563">
                  <c:v>5.8079681566678101E-2</c:v>
                </c:pt>
                <c:pt idx="564">
                  <c:v>-0.18006639128335336</c:v>
                </c:pt>
                <c:pt idx="565">
                  <c:v>0.25657111971593199</c:v>
                </c:pt>
                <c:pt idx="566">
                  <c:v>0.10231429529093765</c:v>
                </c:pt>
                <c:pt idx="567">
                  <c:v>-0.42602770988515004</c:v>
                </c:pt>
                <c:pt idx="568">
                  <c:v>0.1186631854235466</c:v>
                </c:pt>
                <c:pt idx="569">
                  <c:v>-0.54457466377295094</c:v>
                </c:pt>
                <c:pt idx="570">
                  <c:v>-1.205051986030437</c:v>
                </c:pt>
                <c:pt idx="571">
                  <c:v>-1.3194378954005441</c:v>
                </c:pt>
                <c:pt idx="572">
                  <c:v>-0.64938760042796184</c:v>
                </c:pt>
                <c:pt idx="573">
                  <c:v>-0.1885366332708682</c:v>
                </c:pt>
                <c:pt idx="574">
                  <c:v>0.40429298580601453</c:v>
                </c:pt>
                <c:pt idx="575">
                  <c:v>0.10866422257002875</c:v>
                </c:pt>
                <c:pt idx="576">
                  <c:v>-4.5240703039328256E-2</c:v>
                </c:pt>
                <c:pt idx="577">
                  <c:v>-0.26950573999388561</c:v>
                </c:pt>
                <c:pt idx="578">
                  <c:v>-0.44304081044795129</c:v>
                </c:pt>
                <c:pt idx="579">
                  <c:v>-0.77896908359426376</c:v>
                </c:pt>
                <c:pt idx="580">
                  <c:v>-0.65680199060665834</c:v>
                </c:pt>
                <c:pt idx="581">
                  <c:v>-0.64985018970129893</c:v>
                </c:pt>
                <c:pt idx="582">
                  <c:v>-0.12965896998353593</c:v>
                </c:pt>
                <c:pt idx="583">
                  <c:v>0.59082316561611459</c:v>
                </c:pt>
                <c:pt idx="584">
                  <c:v>0.92049460543939154</c:v>
                </c:pt>
                <c:pt idx="585">
                  <c:v>1.2005181752148246</c:v>
                </c:pt>
                <c:pt idx="586">
                  <c:v>1.3383148248469716</c:v>
                </c:pt>
                <c:pt idx="587">
                  <c:v>1.2632814379102566</c:v>
                </c:pt>
                <c:pt idx="588">
                  <c:v>1.7392350363398352</c:v>
                </c:pt>
                <c:pt idx="589">
                  <c:v>1.7613084926396241</c:v>
                </c:pt>
                <c:pt idx="590">
                  <c:v>1.6486163942556278</c:v>
                </c:pt>
                <c:pt idx="591">
                  <c:v>1.199083009764516</c:v>
                </c:pt>
                <c:pt idx="592">
                  <c:v>1.7692892218365626</c:v>
                </c:pt>
                <c:pt idx="593">
                  <c:v>1.6601616483163351</c:v>
                </c:pt>
                <c:pt idx="594">
                  <c:v>1.999237253156728</c:v>
                </c:pt>
                <c:pt idx="595">
                  <c:v>1.8849840368016693</c:v>
                </c:pt>
                <c:pt idx="596">
                  <c:v>1.5168262480646484</c:v>
                </c:pt>
                <c:pt idx="597">
                  <c:v>1.7124324282013956</c:v>
                </c:pt>
                <c:pt idx="598">
                  <c:v>3.2322564023926952</c:v>
                </c:pt>
                <c:pt idx="599">
                  <c:v>4.4720008076373832</c:v>
                </c:pt>
                <c:pt idx="600">
                  <c:v>7.5382316979436439</c:v>
                </c:pt>
                <c:pt idx="601">
                  <c:v>10.294472165419863</c:v>
                </c:pt>
                <c:pt idx="602">
                  <c:v>11.687203056103469</c:v>
                </c:pt>
                <c:pt idx="603">
                  <c:v>13.538186630102503</c:v>
                </c:pt>
                <c:pt idx="604">
                  <c:v>11.501380312931056</c:v>
                </c:pt>
                <c:pt idx="605">
                  <c:v>9.7370524911304948</c:v>
                </c:pt>
                <c:pt idx="606">
                  <c:v>8.1821653463088584</c:v>
                </c:pt>
                <c:pt idx="607">
                  <c:v>5.2203554422112877</c:v>
                </c:pt>
                <c:pt idx="608">
                  <c:v>2.4048175174864532</c:v>
                </c:pt>
                <c:pt idx="609">
                  <c:v>0.9257416451703292</c:v>
                </c:pt>
                <c:pt idx="610">
                  <c:v>-1.2995185717049402</c:v>
                </c:pt>
                <c:pt idx="611">
                  <c:v>0.4362490075675301</c:v>
                </c:pt>
                <c:pt idx="612">
                  <c:v>1.0240143963055399</c:v>
                </c:pt>
                <c:pt idx="613">
                  <c:v>-0.1355449244246078</c:v>
                </c:pt>
                <c:pt idx="614">
                  <c:v>-1.4161757771603563</c:v>
                </c:pt>
                <c:pt idx="615">
                  <c:v>-2.8326106416234915</c:v>
                </c:pt>
                <c:pt idx="616">
                  <c:v>-3.0659203567164623</c:v>
                </c:pt>
                <c:pt idx="617">
                  <c:v>-2.6908587872910026</c:v>
                </c:pt>
                <c:pt idx="618">
                  <c:v>-2.6267876493153821</c:v>
                </c:pt>
                <c:pt idx="619">
                  <c:v>-2.0865905052389371</c:v>
                </c:pt>
                <c:pt idx="620">
                  <c:v>-0.48247972774429371</c:v>
                </c:pt>
                <c:pt idx="621">
                  <c:v>0.88447996949784891</c:v>
                </c:pt>
                <c:pt idx="622">
                  <c:v>2.4767788099433252</c:v>
                </c:pt>
                <c:pt idx="623">
                  <c:v>3.4789281955735873</c:v>
                </c:pt>
                <c:pt idx="624">
                  <c:v>4.8668190073748487</c:v>
                </c:pt>
                <c:pt idx="625">
                  <c:v>5.7599788912095891</c:v>
                </c:pt>
                <c:pt idx="626">
                  <c:v>6.284357913841875</c:v>
                </c:pt>
                <c:pt idx="627">
                  <c:v>8.6016595022769629</c:v>
                </c:pt>
                <c:pt idx="628">
                  <c:v>9.6088617599579713</c:v>
                </c:pt>
                <c:pt idx="629">
                  <c:v>11.765532288227368</c:v>
                </c:pt>
                <c:pt idx="630">
                  <c:v>12.71583669687662</c:v>
                </c:pt>
                <c:pt idx="631">
                  <c:v>12.9982492708116</c:v>
                </c:pt>
                <c:pt idx="632">
                  <c:v>11.734366865363127</c:v>
                </c:pt>
                <c:pt idx="633">
                  <c:v>11.356776944761213</c:v>
                </c:pt>
                <c:pt idx="634">
                  <c:v>9.4918775825794501</c:v>
                </c:pt>
                <c:pt idx="635">
                  <c:v>8.546042256362421</c:v>
                </c:pt>
                <c:pt idx="636">
                  <c:v>5.9155894352395704</c:v>
                </c:pt>
                <c:pt idx="637">
                  <c:v>4.0321395190500136</c:v>
                </c:pt>
                <c:pt idx="638">
                  <c:v>2.6739097337394711</c:v>
                </c:pt>
                <c:pt idx="639">
                  <c:v>3.2458785128365899</c:v>
                </c:pt>
                <c:pt idx="640">
                  <c:v>3.1116260601938102</c:v>
                </c:pt>
                <c:pt idx="641">
                  <c:v>2.1399694605120367</c:v>
                </c:pt>
                <c:pt idx="642">
                  <c:v>2.1156090353710599</c:v>
                </c:pt>
                <c:pt idx="643">
                  <c:v>2.1842864263416821</c:v>
                </c:pt>
                <c:pt idx="644">
                  <c:v>2.4098581445032217</c:v>
                </c:pt>
                <c:pt idx="645">
                  <c:v>2.6314528639477888</c:v>
                </c:pt>
                <c:pt idx="646">
                  <c:v>2.6510277566773124</c:v>
                </c:pt>
                <c:pt idx="647">
                  <c:v>2.4900822526240733</c:v>
                </c:pt>
                <c:pt idx="648">
                  <c:v>2.6422117804990042</c:v>
                </c:pt>
                <c:pt idx="649">
                  <c:v>2.8317467328049406</c:v>
                </c:pt>
                <c:pt idx="650">
                  <c:v>3.0521751469496752</c:v>
                </c:pt>
                <c:pt idx="651">
                  <c:v>3.2709114895714491</c:v>
                </c:pt>
                <c:pt idx="652">
                  <c:v>3.6072920542456286</c:v>
                </c:pt>
                <c:pt idx="653">
                  <c:v>3.9741496478706027</c:v>
                </c:pt>
                <c:pt idx="654">
                  <c:v>4.3102984879510897</c:v>
                </c:pt>
                <c:pt idx="655">
                  <c:v>4.5571010094023512</c:v>
                </c:pt>
                <c:pt idx="656">
                  <c:v>5.5839093860494211</c:v>
                </c:pt>
                <c:pt idx="657">
                  <c:v>7.2187292938208145</c:v>
                </c:pt>
                <c:pt idx="658">
                  <c:v>7.9607335571083668</c:v>
                </c:pt>
                <c:pt idx="659">
                  <c:v>8.423509158239991</c:v>
                </c:pt>
                <c:pt idx="660">
                  <c:v>8.7726624664759765</c:v>
                </c:pt>
                <c:pt idx="661">
                  <c:v>9.177954202255183</c:v>
                </c:pt>
                <c:pt idx="662">
                  <c:v>10.067586276422881</c:v>
                </c:pt>
                <c:pt idx="663">
                  <c:v>10.250700630306161</c:v>
                </c:pt>
                <c:pt idx="664">
                  <c:v>9.5976822896296188</c:v>
                </c:pt>
                <c:pt idx="665">
                  <c:v>9.2511942386272068</c:v>
                </c:pt>
                <c:pt idx="666">
                  <c:v>8.6490247030659226</c:v>
                </c:pt>
                <c:pt idx="667">
                  <c:v>8.1294309406415941</c:v>
                </c:pt>
                <c:pt idx="668">
                  <c:v>7.555727887897369</c:v>
                </c:pt>
                <c:pt idx="669">
                  <c:v>6.1693848548382659</c:v>
                </c:pt>
                <c:pt idx="670">
                  <c:v>4.8737937432130272</c:v>
                </c:pt>
                <c:pt idx="671">
                  <c:v>3.9231705172022155</c:v>
                </c:pt>
                <c:pt idx="672">
                  <c:v>3.6000758175857976</c:v>
                </c:pt>
                <c:pt idx="673">
                  <c:v>3.6841860926694179</c:v>
                </c:pt>
                <c:pt idx="674">
                  <c:v>3.6113515120969164</c:v>
                </c:pt>
                <c:pt idx="675">
                  <c:v>3.4792939078743701</c:v>
                </c:pt>
                <c:pt idx="676">
                  <c:v>3.6271880474180769</c:v>
                </c:pt>
                <c:pt idx="677">
                  <c:v>3.546735511424564</c:v>
                </c:pt>
                <c:pt idx="678">
                  <c:v>3.3943816772357431</c:v>
                </c:pt>
                <c:pt idx="679">
                  <c:v>3.070505045587939</c:v>
                </c:pt>
                <c:pt idx="680">
                  <c:v>2.6544565169535965</c:v>
                </c:pt>
                <c:pt idx="681">
                  <c:v>2.2640385940260583</c:v>
                </c:pt>
                <c:pt idx="682">
                  <c:v>2.0691844167070026</c:v>
                </c:pt>
                <c:pt idx="683">
                  <c:v>2.030031933298702</c:v>
                </c:pt>
                <c:pt idx="684">
                  <c:v>1.9619009160323237</c:v>
                </c:pt>
                <c:pt idx="685">
                  <c:v>1.8473471514634632</c:v>
                </c:pt>
                <c:pt idx="686">
                  <c:v>1.7887973375269794</c:v>
                </c:pt>
                <c:pt idx="687">
                  <c:v>1.7954265453747555</c:v>
                </c:pt>
                <c:pt idx="688">
                  <c:v>1.9376026730753058</c:v>
                </c:pt>
                <c:pt idx="689">
                  <c:v>2.0652077099097732</c:v>
                </c:pt>
                <c:pt idx="690">
                  <c:v>2.1035270642546822</c:v>
                </c:pt>
                <c:pt idx="691">
                  <c:v>2.2201014492057185</c:v>
                </c:pt>
                <c:pt idx="692">
                  <c:v>1.9730141686864469</c:v>
                </c:pt>
                <c:pt idx="693">
                  <c:v>1.9423827518317029</c:v>
                </c:pt>
                <c:pt idx="694">
                  <c:v>1.9998798820065442</c:v>
                </c:pt>
                <c:pt idx="695">
                  <c:v>1.933425214353454</c:v>
                </c:pt>
                <c:pt idx="696">
                  <c:v>1.7777832475157711</c:v>
                </c:pt>
                <c:pt idx="697">
                  <c:v>1.6126891533525647</c:v>
                </c:pt>
                <c:pt idx="698">
                  <c:v>1.2651111062545719</c:v>
                </c:pt>
                <c:pt idx="699">
                  <c:v>1.4070550721709592</c:v>
                </c:pt>
                <c:pt idx="700">
                  <c:v>1.4318987954730442</c:v>
                </c:pt>
                <c:pt idx="701">
                  <c:v>1.3537899770709141</c:v>
                </c:pt>
                <c:pt idx="702">
                  <c:v>1.2733031095444449</c:v>
                </c:pt>
                <c:pt idx="703">
                  <c:v>1.2744450468197523</c:v>
                </c:pt>
                <c:pt idx="704">
                  <c:v>1.2051429870492791</c:v>
                </c:pt>
              </c:numCache>
            </c:numRef>
          </c:val>
          <c:smooth val="0"/>
          <c:extLst>
            <c:ext xmlns:c16="http://schemas.microsoft.com/office/drawing/2014/chart" uri="{C3380CC4-5D6E-409C-BE32-E72D297353CC}">
              <c16:uniqueId val="{00000000-C945-4862-9013-123C369C4365}"/>
            </c:ext>
          </c:extLst>
        </c:ser>
        <c:ser>
          <c:idx val="1"/>
          <c:order val="1"/>
          <c:tx>
            <c:strRef>
              <c:f>'IV. Country level, 1310-2018'!$BO$1</c:f>
              <c:strCache>
                <c:ptCount val="1"/>
                <c:pt idx="0">
                  <c:v>Global inflation, arithmetically-weighted (7-Y centered avg, %)</c:v>
                </c:pt>
              </c:strCache>
            </c:strRef>
          </c:tx>
          <c:spPr>
            <a:ln w="28575" cap="rnd">
              <a:solidFill>
                <a:schemeClr val="accent2"/>
              </a:solidFill>
              <a:round/>
            </a:ln>
            <a:effectLst/>
          </c:spPr>
          <c:marker>
            <c:symbol val="none"/>
          </c:marker>
          <c:val>
            <c:numRef>
              <c:f>'IV. Country level, 1310-2018'!$BO$8:$BO$712</c:f>
              <c:numCache>
                <c:formatCode>General</c:formatCode>
                <c:ptCount val="705"/>
                <c:pt idx="0">
                  <c:v>6.5373843828012168</c:v>
                </c:pt>
                <c:pt idx="1">
                  <c:v>0.35850555170272663</c:v>
                </c:pt>
                <c:pt idx="2">
                  <c:v>-0.3211043110273048</c:v>
                </c:pt>
                <c:pt idx="3">
                  <c:v>-0.55114992205255953</c:v>
                </c:pt>
                <c:pt idx="4">
                  <c:v>-0.43300271227696996</c:v>
                </c:pt>
                <c:pt idx="5">
                  <c:v>8.7054283589311314</c:v>
                </c:pt>
                <c:pt idx="6">
                  <c:v>7.2929030586742964</c:v>
                </c:pt>
                <c:pt idx="7">
                  <c:v>1.4544128713880617</c:v>
                </c:pt>
                <c:pt idx="8">
                  <c:v>1.9327196934988131</c:v>
                </c:pt>
                <c:pt idx="9">
                  <c:v>3.6669034723558758</c:v>
                </c:pt>
                <c:pt idx="10">
                  <c:v>3.8941461999822873</c:v>
                </c:pt>
                <c:pt idx="11">
                  <c:v>5.181954363805354</c:v>
                </c:pt>
                <c:pt idx="12">
                  <c:v>-0.59918914326825778</c:v>
                </c:pt>
                <c:pt idx="13">
                  <c:v>-2.3406693827614773</c:v>
                </c:pt>
                <c:pt idx="14">
                  <c:v>-0.68543083674194694</c:v>
                </c:pt>
                <c:pt idx="15">
                  <c:v>0.30742391372822381</c:v>
                </c:pt>
                <c:pt idx="16">
                  <c:v>1.5764789741449443</c:v>
                </c:pt>
                <c:pt idx="17">
                  <c:v>1.7647284721566245</c:v>
                </c:pt>
                <c:pt idx="18">
                  <c:v>0.96943497541947998</c:v>
                </c:pt>
                <c:pt idx="19">
                  <c:v>-0.68736411943534925</c:v>
                </c:pt>
                <c:pt idx="20">
                  <c:v>-0.55755756013148805</c:v>
                </c:pt>
                <c:pt idx="21">
                  <c:v>8.6868770354564279E-2</c:v>
                </c:pt>
                <c:pt idx="22">
                  <c:v>0.84875086522322285</c:v>
                </c:pt>
                <c:pt idx="23">
                  <c:v>1.2912376386793165</c:v>
                </c:pt>
                <c:pt idx="24">
                  <c:v>-0.41364465944196177</c:v>
                </c:pt>
                <c:pt idx="25">
                  <c:v>-1.1574559027170828</c:v>
                </c:pt>
                <c:pt idx="26">
                  <c:v>-1.357090864149171</c:v>
                </c:pt>
                <c:pt idx="27">
                  <c:v>-0.50858820324800535</c:v>
                </c:pt>
                <c:pt idx="28">
                  <c:v>-0.70928943974281589</c:v>
                </c:pt>
                <c:pt idx="29">
                  <c:v>-0.71865931910733161</c:v>
                </c:pt>
                <c:pt idx="30">
                  <c:v>0.358085493298193</c:v>
                </c:pt>
                <c:pt idx="31">
                  <c:v>2.0649289134883277</c:v>
                </c:pt>
                <c:pt idx="32">
                  <c:v>2.1036236479475368</c:v>
                </c:pt>
                <c:pt idx="33">
                  <c:v>3.2864802407110356</c:v>
                </c:pt>
                <c:pt idx="34">
                  <c:v>3.8032099420448722</c:v>
                </c:pt>
                <c:pt idx="35">
                  <c:v>4.9642353553917138</c:v>
                </c:pt>
                <c:pt idx="36">
                  <c:v>4.093964664001513</c:v>
                </c:pt>
                <c:pt idx="37">
                  <c:v>2.1118936966695268</c:v>
                </c:pt>
                <c:pt idx="38">
                  <c:v>2.1484581814130173</c:v>
                </c:pt>
                <c:pt idx="39">
                  <c:v>2.8718110812320639</c:v>
                </c:pt>
                <c:pt idx="40">
                  <c:v>1.5258883006961728</c:v>
                </c:pt>
                <c:pt idx="41">
                  <c:v>0.22354317423022718</c:v>
                </c:pt>
                <c:pt idx="42">
                  <c:v>-0.74809290142003282</c:v>
                </c:pt>
                <c:pt idx="43">
                  <c:v>8.3530875193128865E-2</c:v>
                </c:pt>
                <c:pt idx="44">
                  <c:v>-6.3817858264545821E-2</c:v>
                </c:pt>
                <c:pt idx="45">
                  <c:v>-0.59699389067948416</c:v>
                </c:pt>
                <c:pt idx="46">
                  <c:v>0.10253660942873324</c:v>
                </c:pt>
                <c:pt idx="47">
                  <c:v>0.47790823700332774</c:v>
                </c:pt>
                <c:pt idx="48">
                  <c:v>-0.25784281896725941</c:v>
                </c:pt>
                <c:pt idx="49">
                  <c:v>-2.0822447997118601</c:v>
                </c:pt>
                <c:pt idx="50">
                  <c:v>-1.2455520630861894</c:v>
                </c:pt>
                <c:pt idx="51">
                  <c:v>0.2930990779132695</c:v>
                </c:pt>
                <c:pt idx="52">
                  <c:v>0.53854127148369313</c:v>
                </c:pt>
                <c:pt idx="53">
                  <c:v>2.2267216628479551</c:v>
                </c:pt>
                <c:pt idx="54">
                  <c:v>-2.530863495780698E-2</c:v>
                </c:pt>
                <c:pt idx="55">
                  <c:v>-1.3486392534706764</c:v>
                </c:pt>
                <c:pt idx="56">
                  <c:v>0.85677508195091223</c:v>
                </c:pt>
                <c:pt idx="57">
                  <c:v>2.6138277745844958</c:v>
                </c:pt>
                <c:pt idx="58">
                  <c:v>4.0371265699556886</c:v>
                </c:pt>
                <c:pt idx="59">
                  <c:v>1.9748032385255883</c:v>
                </c:pt>
                <c:pt idx="60">
                  <c:v>-2.329205364945683</c:v>
                </c:pt>
                <c:pt idx="61">
                  <c:v>-0.79061814046515999</c:v>
                </c:pt>
                <c:pt idx="62">
                  <c:v>0.3921766972495439</c:v>
                </c:pt>
                <c:pt idx="63">
                  <c:v>0.76559018944830171</c:v>
                </c:pt>
                <c:pt idx="64">
                  <c:v>-0.37390663404620839</c:v>
                </c:pt>
                <c:pt idx="65">
                  <c:v>-3.4443805218067922</c:v>
                </c:pt>
                <c:pt idx="66">
                  <c:v>-0.57605815295284657</c:v>
                </c:pt>
                <c:pt idx="67">
                  <c:v>1.376471839403983</c:v>
                </c:pt>
                <c:pt idx="68">
                  <c:v>1.5041321985064198</c:v>
                </c:pt>
                <c:pt idx="69">
                  <c:v>2.9651722583940807</c:v>
                </c:pt>
                <c:pt idx="70">
                  <c:v>1.1995494130574813</c:v>
                </c:pt>
                <c:pt idx="71">
                  <c:v>0.47355376502512719</c:v>
                </c:pt>
                <c:pt idx="72">
                  <c:v>2.3044154335964953</c:v>
                </c:pt>
                <c:pt idx="73">
                  <c:v>2.0997771102734872</c:v>
                </c:pt>
                <c:pt idx="74">
                  <c:v>2.4218989601131691</c:v>
                </c:pt>
                <c:pt idx="75">
                  <c:v>1.5040874015710344</c:v>
                </c:pt>
                <c:pt idx="76">
                  <c:v>3.0988301503279154E-2</c:v>
                </c:pt>
                <c:pt idx="77">
                  <c:v>0.88277180670790589</c:v>
                </c:pt>
                <c:pt idx="78">
                  <c:v>0.46890476649236373</c:v>
                </c:pt>
                <c:pt idx="79">
                  <c:v>-0.61602738563223502</c:v>
                </c:pt>
                <c:pt idx="80">
                  <c:v>0.53759487487343827</c:v>
                </c:pt>
                <c:pt idx="81">
                  <c:v>-0.57964740807520543</c:v>
                </c:pt>
                <c:pt idx="82">
                  <c:v>0.47895423617002564</c:v>
                </c:pt>
                <c:pt idx="83">
                  <c:v>0.65179820465498295</c:v>
                </c:pt>
                <c:pt idx="84">
                  <c:v>1.8122393744644956</c:v>
                </c:pt>
                <c:pt idx="85">
                  <c:v>1.246801145285217</c:v>
                </c:pt>
                <c:pt idx="86">
                  <c:v>0.46835126311184488</c:v>
                </c:pt>
                <c:pt idx="87">
                  <c:v>-1.403419090785643</c:v>
                </c:pt>
                <c:pt idx="88">
                  <c:v>-0.88646229305677271</c:v>
                </c:pt>
                <c:pt idx="89">
                  <c:v>-1.2699910279517772</c:v>
                </c:pt>
                <c:pt idx="90">
                  <c:v>-0.49701899560888763</c:v>
                </c:pt>
                <c:pt idx="91">
                  <c:v>-0.21244986808008079</c:v>
                </c:pt>
                <c:pt idx="92">
                  <c:v>-0.24194416896613322</c:v>
                </c:pt>
                <c:pt idx="93">
                  <c:v>6.6839090849199659E-2</c:v>
                </c:pt>
                <c:pt idx="94">
                  <c:v>0.36076898606932067</c:v>
                </c:pt>
                <c:pt idx="95">
                  <c:v>-0.28574396620259906</c:v>
                </c:pt>
                <c:pt idx="96">
                  <c:v>-0.51154966066680474</c:v>
                </c:pt>
                <c:pt idx="97">
                  <c:v>-0.28908044828239449</c:v>
                </c:pt>
                <c:pt idx="98">
                  <c:v>-1.063013105367139</c:v>
                </c:pt>
                <c:pt idx="99">
                  <c:v>-0.12622337694385241</c:v>
                </c:pt>
                <c:pt idx="100">
                  <c:v>-7.1334239486187209E-2</c:v>
                </c:pt>
                <c:pt idx="101">
                  <c:v>-0.84888008422442363</c:v>
                </c:pt>
                <c:pt idx="102">
                  <c:v>0.11234619702322497</c:v>
                </c:pt>
                <c:pt idx="103">
                  <c:v>1.6734850189424963</c:v>
                </c:pt>
                <c:pt idx="104">
                  <c:v>1.3879154479665441</c:v>
                </c:pt>
                <c:pt idx="105">
                  <c:v>0.16401214905287173</c:v>
                </c:pt>
                <c:pt idx="106">
                  <c:v>-0.85099989418839583</c:v>
                </c:pt>
                <c:pt idx="107">
                  <c:v>-1.1027408209392497</c:v>
                </c:pt>
                <c:pt idx="108">
                  <c:v>0.31153730595544965</c:v>
                </c:pt>
                <c:pt idx="109">
                  <c:v>2.4701219379123587E-2</c:v>
                </c:pt>
                <c:pt idx="110">
                  <c:v>-1.1544236038218887</c:v>
                </c:pt>
                <c:pt idx="111">
                  <c:v>-1.4598954312045405</c:v>
                </c:pt>
                <c:pt idx="112">
                  <c:v>1.0124044469462514E-2</c:v>
                </c:pt>
                <c:pt idx="113">
                  <c:v>0.815428437839672</c:v>
                </c:pt>
                <c:pt idx="114">
                  <c:v>2.1178747869671457</c:v>
                </c:pt>
                <c:pt idx="115">
                  <c:v>2.1929586980724798</c:v>
                </c:pt>
                <c:pt idx="116">
                  <c:v>2.192269424941911</c:v>
                </c:pt>
                <c:pt idx="117">
                  <c:v>0.78962152171278199</c:v>
                </c:pt>
                <c:pt idx="118">
                  <c:v>1.1607520373941138</c:v>
                </c:pt>
                <c:pt idx="119">
                  <c:v>2.0214237536102502</c:v>
                </c:pt>
                <c:pt idx="120">
                  <c:v>2.7459077613382741</c:v>
                </c:pt>
                <c:pt idx="121">
                  <c:v>2.4403821972682676</c:v>
                </c:pt>
                <c:pt idx="122">
                  <c:v>1.7066609609780563</c:v>
                </c:pt>
                <c:pt idx="123">
                  <c:v>0.67899606043531979</c:v>
                </c:pt>
                <c:pt idx="124">
                  <c:v>1.986104487743622</c:v>
                </c:pt>
                <c:pt idx="125">
                  <c:v>2.6836388472350245</c:v>
                </c:pt>
                <c:pt idx="126">
                  <c:v>-0.12501917523499323</c:v>
                </c:pt>
                <c:pt idx="127">
                  <c:v>-1.673148606229941</c:v>
                </c:pt>
                <c:pt idx="128">
                  <c:v>-2.2633701979310321</c:v>
                </c:pt>
                <c:pt idx="129">
                  <c:v>-1.7439951160059963</c:v>
                </c:pt>
                <c:pt idx="130">
                  <c:v>-0.32564290910291099</c:v>
                </c:pt>
                <c:pt idx="131">
                  <c:v>-0.93776456448073631</c:v>
                </c:pt>
                <c:pt idx="132">
                  <c:v>-1.0426632029868945</c:v>
                </c:pt>
                <c:pt idx="133">
                  <c:v>-0.12781809644383044</c:v>
                </c:pt>
                <c:pt idx="134">
                  <c:v>0.34284611558812872</c:v>
                </c:pt>
                <c:pt idx="135">
                  <c:v>0.64601011479418113</c:v>
                </c:pt>
                <c:pt idx="136">
                  <c:v>0.10704323126538964</c:v>
                </c:pt>
                <c:pt idx="137">
                  <c:v>-0.55950091888262676</c:v>
                </c:pt>
                <c:pt idx="138">
                  <c:v>2.2782195997161634</c:v>
                </c:pt>
                <c:pt idx="139">
                  <c:v>2.5861698550721961</c:v>
                </c:pt>
                <c:pt idx="140">
                  <c:v>2.518277555242133</c:v>
                </c:pt>
                <c:pt idx="141">
                  <c:v>1.0634427184629931</c:v>
                </c:pt>
                <c:pt idx="142">
                  <c:v>0.53239788885745543</c:v>
                </c:pt>
                <c:pt idx="143">
                  <c:v>0.23756073472987507</c:v>
                </c:pt>
                <c:pt idx="144">
                  <c:v>0.521036717002476</c:v>
                </c:pt>
                <c:pt idx="145">
                  <c:v>-1.3885846998245313</c:v>
                </c:pt>
                <c:pt idx="146">
                  <c:v>-2.555681564601652</c:v>
                </c:pt>
                <c:pt idx="147">
                  <c:v>-1.4744907765175252</c:v>
                </c:pt>
                <c:pt idx="148">
                  <c:v>0.20943320479685992</c:v>
                </c:pt>
                <c:pt idx="149">
                  <c:v>2.9723483050626522E-2</c:v>
                </c:pt>
                <c:pt idx="150">
                  <c:v>1.0581792537341848</c:v>
                </c:pt>
                <c:pt idx="151">
                  <c:v>1.5730669532423358</c:v>
                </c:pt>
                <c:pt idx="152">
                  <c:v>1.6059456090537074</c:v>
                </c:pt>
                <c:pt idx="153">
                  <c:v>1.3338887174148268</c:v>
                </c:pt>
                <c:pt idx="154">
                  <c:v>0.49163210954894543</c:v>
                </c:pt>
                <c:pt idx="155">
                  <c:v>-0.17072897089359906</c:v>
                </c:pt>
                <c:pt idx="156">
                  <c:v>1.7434918432412141</c:v>
                </c:pt>
                <c:pt idx="157">
                  <c:v>2.0063838388889548</c:v>
                </c:pt>
                <c:pt idx="158">
                  <c:v>0.76099688817428091</c:v>
                </c:pt>
                <c:pt idx="159">
                  <c:v>0.59580136460052791</c:v>
                </c:pt>
                <c:pt idx="160">
                  <c:v>1.9049623459697587</c:v>
                </c:pt>
                <c:pt idx="161">
                  <c:v>2.6201224922196631</c:v>
                </c:pt>
                <c:pt idx="162">
                  <c:v>1.8865725591690712</c:v>
                </c:pt>
                <c:pt idx="163">
                  <c:v>-0.11987676961745006</c:v>
                </c:pt>
                <c:pt idx="164">
                  <c:v>1.3877835201105173</c:v>
                </c:pt>
                <c:pt idx="165">
                  <c:v>3.5332889034144577</c:v>
                </c:pt>
                <c:pt idx="166">
                  <c:v>3.9837310893205777</c:v>
                </c:pt>
                <c:pt idx="167">
                  <c:v>2.4805858670607757</c:v>
                </c:pt>
                <c:pt idx="168">
                  <c:v>1.1679261749637095</c:v>
                </c:pt>
                <c:pt idx="169">
                  <c:v>2.5930653411988325</c:v>
                </c:pt>
                <c:pt idx="170">
                  <c:v>3.4449645812259573</c:v>
                </c:pt>
                <c:pt idx="171">
                  <c:v>1.2027275784792002</c:v>
                </c:pt>
                <c:pt idx="172">
                  <c:v>0.27859508147956735</c:v>
                </c:pt>
                <c:pt idx="173">
                  <c:v>-0.64977447524805465</c:v>
                </c:pt>
                <c:pt idx="174">
                  <c:v>0.59232410398584723</c:v>
                </c:pt>
                <c:pt idx="175">
                  <c:v>0.63720797914478278</c:v>
                </c:pt>
                <c:pt idx="176">
                  <c:v>-0.67806616208337034</c:v>
                </c:pt>
                <c:pt idx="177">
                  <c:v>-0.65326560253938204</c:v>
                </c:pt>
                <c:pt idx="178">
                  <c:v>-0.87412371905640018</c:v>
                </c:pt>
                <c:pt idx="179">
                  <c:v>-0.79687704068231879</c:v>
                </c:pt>
                <c:pt idx="180">
                  <c:v>2.2620764358520922</c:v>
                </c:pt>
                <c:pt idx="181">
                  <c:v>0.51545730492929664</c:v>
                </c:pt>
                <c:pt idx="182">
                  <c:v>0.22690067548351373</c:v>
                </c:pt>
                <c:pt idx="183">
                  <c:v>1.3959118105212605</c:v>
                </c:pt>
                <c:pt idx="184">
                  <c:v>3.5707638743749901</c:v>
                </c:pt>
                <c:pt idx="185">
                  <c:v>4.3924220862659924</c:v>
                </c:pt>
                <c:pt idx="186">
                  <c:v>3.5750849767717243</c:v>
                </c:pt>
                <c:pt idx="187">
                  <c:v>0.95111998980312418</c:v>
                </c:pt>
                <c:pt idx="188">
                  <c:v>2.5767549770274605</c:v>
                </c:pt>
                <c:pt idx="189">
                  <c:v>2.1274907570263966</c:v>
                </c:pt>
                <c:pt idx="190">
                  <c:v>2.0610455221251169</c:v>
                </c:pt>
                <c:pt idx="191">
                  <c:v>-0.15906052249391342</c:v>
                </c:pt>
                <c:pt idx="192">
                  <c:v>-2.0626501483617292</c:v>
                </c:pt>
                <c:pt idx="193">
                  <c:v>-2.0465197468313092</c:v>
                </c:pt>
                <c:pt idx="194">
                  <c:v>-0.85465914868970416</c:v>
                </c:pt>
                <c:pt idx="195">
                  <c:v>-0.32644360836383118</c:v>
                </c:pt>
                <c:pt idx="196">
                  <c:v>1.6462109076319167</c:v>
                </c:pt>
                <c:pt idx="197">
                  <c:v>1.6647840227063091</c:v>
                </c:pt>
                <c:pt idx="198">
                  <c:v>1.578879762195341</c:v>
                </c:pt>
                <c:pt idx="199">
                  <c:v>3.0453503692991908</c:v>
                </c:pt>
                <c:pt idx="200">
                  <c:v>3.3311179072586987</c:v>
                </c:pt>
                <c:pt idx="201">
                  <c:v>1.4905109211105452</c:v>
                </c:pt>
                <c:pt idx="202">
                  <c:v>0.26831275857088499</c:v>
                </c:pt>
                <c:pt idx="203">
                  <c:v>1.5809976652412225</c:v>
                </c:pt>
                <c:pt idx="204">
                  <c:v>3.0466765984423221</c:v>
                </c:pt>
                <c:pt idx="205">
                  <c:v>3.6688265200714865</c:v>
                </c:pt>
                <c:pt idx="206">
                  <c:v>1.989794162069505</c:v>
                </c:pt>
                <c:pt idx="207">
                  <c:v>2.5847627151739507</c:v>
                </c:pt>
                <c:pt idx="208">
                  <c:v>2.244652117647389</c:v>
                </c:pt>
                <c:pt idx="209">
                  <c:v>2.1083326324578193</c:v>
                </c:pt>
                <c:pt idx="210">
                  <c:v>2.3021863333133985</c:v>
                </c:pt>
                <c:pt idx="211">
                  <c:v>2.4922383628831497</c:v>
                </c:pt>
                <c:pt idx="212">
                  <c:v>2.2760635945103513</c:v>
                </c:pt>
                <c:pt idx="213">
                  <c:v>4.8964311406601384</c:v>
                </c:pt>
                <c:pt idx="214">
                  <c:v>4.2894715858715768</c:v>
                </c:pt>
                <c:pt idx="215">
                  <c:v>4.3769794453297921</c:v>
                </c:pt>
                <c:pt idx="216">
                  <c:v>4.5115064859633067</c:v>
                </c:pt>
                <c:pt idx="217">
                  <c:v>1.7835352359800101</c:v>
                </c:pt>
                <c:pt idx="218">
                  <c:v>-0.63262263519563866</c:v>
                </c:pt>
                <c:pt idx="219">
                  <c:v>-0.90431098086488559</c:v>
                </c:pt>
                <c:pt idx="220">
                  <c:v>-2.9613082863195195</c:v>
                </c:pt>
                <c:pt idx="221">
                  <c:v>-2.3967556055853652</c:v>
                </c:pt>
                <c:pt idx="222">
                  <c:v>0.83408579766097701</c:v>
                </c:pt>
                <c:pt idx="223">
                  <c:v>2.1984450224043299</c:v>
                </c:pt>
                <c:pt idx="224">
                  <c:v>1.4598044318055312</c:v>
                </c:pt>
                <c:pt idx="225">
                  <c:v>1.6414820496057563</c:v>
                </c:pt>
                <c:pt idx="226">
                  <c:v>1.992512073570825</c:v>
                </c:pt>
                <c:pt idx="227">
                  <c:v>3.8416875942340458</c:v>
                </c:pt>
                <c:pt idx="228">
                  <c:v>4.2707869416926414</c:v>
                </c:pt>
                <c:pt idx="229">
                  <c:v>2.5625485006300344</c:v>
                </c:pt>
                <c:pt idx="230">
                  <c:v>-0.19965927380203194</c:v>
                </c:pt>
                <c:pt idx="231">
                  <c:v>1.5089515069616464</c:v>
                </c:pt>
                <c:pt idx="232">
                  <c:v>3.099923736372495</c:v>
                </c:pt>
                <c:pt idx="233">
                  <c:v>4.0370635623336977</c:v>
                </c:pt>
                <c:pt idx="234">
                  <c:v>3.8340908787481602</c:v>
                </c:pt>
                <c:pt idx="235">
                  <c:v>2.5586441960189288</c:v>
                </c:pt>
                <c:pt idx="236">
                  <c:v>1.462496031794625</c:v>
                </c:pt>
                <c:pt idx="237">
                  <c:v>4.0355407777618684</c:v>
                </c:pt>
                <c:pt idx="238">
                  <c:v>5.6257346464113542</c:v>
                </c:pt>
                <c:pt idx="239">
                  <c:v>5.2121288758036082</c:v>
                </c:pt>
                <c:pt idx="240">
                  <c:v>3.9681554996250976</c:v>
                </c:pt>
                <c:pt idx="241">
                  <c:v>1.3536507065217251</c:v>
                </c:pt>
                <c:pt idx="242">
                  <c:v>2.0548432644598003</c:v>
                </c:pt>
                <c:pt idx="243">
                  <c:v>3.0392565922828152</c:v>
                </c:pt>
                <c:pt idx="244">
                  <c:v>2.4462362050859481</c:v>
                </c:pt>
                <c:pt idx="245">
                  <c:v>1.4698340993072259</c:v>
                </c:pt>
                <c:pt idx="246">
                  <c:v>0.87619476555275477</c:v>
                </c:pt>
                <c:pt idx="247">
                  <c:v>-0.41053767413773085</c:v>
                </c:pt>
                <c:pt idx="248">
                  <c:v>2.6471229531338216</c:v>
                </c:pt>
                <c:pt idx="249">
                  <c:v>3.0833813240994159</c:v>
                </c:pt>
                <c:pt idx="250">
                  <c:v>2.5102671485821935</c:v>
                </c:pt>
                <c:pt idx="251">
                  <c:v>1.9019495288293145</c:v>
                </c:pt>
                <c:pt idx="252">
                  <c:v>1.6005907470386844</c:v>
                </c:pt>
                <c:pt idx="253">
                  <c:v>2.2204348567920453</c:v>
                </c:pt>
                <c:pt idx="254">
                  <c:v>3.7809165778655101</c:v>
                </c:pt>
                <c:pt idx="255">
                  <c:v>3.378742903029579</c:v>
                </c:pt>
                <c:pt idx="256">
                  <c:v>3.5570540998463183</c:v>
                </c:pt>
                <c:pt idx="257">
                  <c:v>4.4566059490857768</c:v>
                </c:pt>
                <c:pt idx="258">
                  <c:v>3.2161383407299198</c:v>
                </c:pt>
                <c:pt idx="259">
                  <c:v>2.6944820482927532</c:v>
                </c:pt>
                <c:pt idx="260">
                  <c:v>1.6961120478309717</c:v>
                </c:pt>
                <c:pt idx="261">
                  <c:v>1.356335592901583</c:v>
                </c:pt>
                <c:pt idx="262">
                  <c:v>0.93580974793229887</c:v>
                </c:pt>
                <c:pt idx="263">
                  <c:v>0.20200268038559743</c:v>
                </c:pt>
                <c:pt idx="264">
                  <c:v>-0.62209479518409716</c:v>
                </c:pt>
                <c:pt idx="265">
                  <c:v>1.1202569327692844</c:v>
                </c:pt>
                <c:pt idx="266">
                  <c:v>1.5431412124310917</c:v>
                </c:pt>
                <c:pt idx="267">
                  <c:v>1.2490217491431419</c:v>
                </c:pt>
                <c:pt idx="268">
                  <c:v>0.79501341776418244</c:v>
                </c:pt>
                <c:pt idx="269">
                  <c:v>2.3068103216864237</c:v>
                </c:pt>
                <c:pt idx="270">
                  <c:v>2.8755277135641562</c:v>
                </c:pt>
                <c:pt idx="271">
                  <c:v>1.838782277982602</c:v>
                </c:pt>
                <c:pt idx="272">
                  <c:v>2.6080981554623088</c:v>
                </c:pt>
                <c:pt idx="273">
                  <c:v>4.0558435468985863</c:v>
                </c:pt>
                <c:pt idx="274">
                  <c:v>4.8837145672402631</c:v>
                </c:pt>
                <c:pt idx="275">
                  <c:v>4.0343461096815378</c:v>
                </c:pt>
                <c:pt idx="276">
                  <c:v>2.2136816606091192</c:v>
                </c:pt>
                <c:pt idx="277">
                  <c:v>1.9446767337258493</c:v>
                </c:pt>
                <c:pt idx="278">
                  <c:v>3.805186598212051</c:v>
                </c:pt>
                <c:pt idx="279">
                  <c:v>3.159647621609635</c:v>
                </c:pt>
                <c:pt idx="280">
                  <c:v>2.4118235068262002</c:v>
                </c:pt>
                <c:pt idx="281">
                  <c:v>1.5032203112807565</c:v>
                </c:pt>
                <c:pt idx="282">
                  <c:v>1.948051687218803</c:v>
                </c:pt>
                <c:pt idx="283">
                  <c:v>1.57121455567547</c:v>
                </c:pt>
                <c:pt idx="284">
                  <c:v>0.96841414817807092</c:v>
                </c:pt>
                <c:pt idx="285">
                  <c:v>0.18804660621186314</c:v>
                </c:pt>
                <c:pt idx="286">
                  <c:v>-0.15643449397245549</c:v>
                </c:pt>
                <c:pt idx="287">
                  <c:v>-1.4422807123559112</c:v>
                </c:pt>
                <c:pt idx="288">
                  <c:v>-0.8109888952346529</c:v>
                </c:pt>
                <c:pt idx="289">
                  <c:v>-0.11571287752381523</c:v>
                </c:pt>
                <c:pt idx="290">
                  <c:v>0.47417542052566347</c:v>
                </c:pt>
                <c:pt idx="291">
                  <c:v>1.0962443605319534</c:v>
                </c:pt>
                <c:pt idx="292">
                  <c:v>1.0305466688799654</c:v>
                </c:pt>
                <c:pt idx="293">
                  <c:v>0.81447394303730447</c:v>
                </c:pt>
                <c:pt idx="294">
                  <c:v>1.0880446495931146</c:v>
                </c:pt>
                <c:pt idx="295">
                  <c:v>1.1925690404997236</c:v>
                </c:pt>
                <c:pt idx="296">
                  <c:v>0.88824192928528711</c:v>
                </c:pt>
                <c:pt idx="297">
                  <c:v>0.92614215859377202</c:v>
                </c:pt>
                <c:pt idx="298">
                  <c:v>-0.1497903312298452</c:v>
                </c:pt>
                <c:pt idx="299">
                  <c:v>0.24284508194049709</c:v>
                </c:pt>
                <c:pt idx="300">
                  <c:v>0.96481738007837592</c:v>
                </c:pt>
                <c:pt idx="301">
                  <c:v>0.99829268690182948</c:v>
                </c:pt>
                <c:pt idx="302">
                  <c:v>0.28792290602639298</c:v>
                </c:pt>
                <c:pt idx="303">
                  <c:v>0.40830780454542775</c:v>
                </c:pt>
                <c:pt idx="304">
                  <c:v>1.739257381745001</c:v>
                </c:pt>
                <c:pt idx="305">
                  <c:v>4.3984188691476342</c:v>
                </c:pt>
                <c:pt idx="306">
                  <c:v>4.4434526146637614</c:v>
                </c:pt>
                <c:pt idx="307">
                  <c:v>3.2607754363377928</c:v>
                </c:pt>
                <c:pt idx="308">
                  <c:v>3.2570980741081454</c:v>
                </c:pt>
                <c:pt idx="309">
                  <c:v>4.2566898341693067</c:v>
                </c:pt>
                <c:pt idx="310">
                  <c:v>3.8210921824841599</c:v>
                </c:pt>
                <c:pt idx="311">
                  <c:v>2.1894050068325637</c:v>
                </c:pt>
                <c:pt idx="312">
                  <c:v>0.24900396918496495</c:v>
                </c:pt>
                <c:pt idx="313">
                  <c:v>0.84905529062136254</c:v>
                </c:pt>
                <c:pt idx="314">
                  <c:v>2.3635427007387255</c:v>
                </c:pt>
                <c:pt idx="315">
                  <c:v>1.7296695678280376</c:v>
                </c:pt>
                <c:pt idx="316">
                  <c:v>0.66798542332233102</c:v>
                </c:pt>
                <c:pt idx="317">
                  <c:v>1.398663702047221</c:v>
                </c:pt>
                <c:pt idx="318">
                  <c:v>1.0910114145137302</c:v>
                </c:pt>
                <c:pt idx="319">
                  <c:v>0.8690007936979931</c:v>
                </c:pt>
                <c:pt idx="320">
                  <c:v>0.14666741386646714</c:v>
                </c:pt>
                <c:pt idx="321">
                  <c:v>-0.63879463065001674</c:v>
                </c:pt>
                <c:pt idx="322">
                  <c:v>-0.92649982922299401</c:v>
                </c:pt>
                <c:pt idx="323">
                  <c:v>-1.0001306813427575</c:v>
                </c:pt>
                <c:pt idx="324">
                  <c:v>-0.4564597584581766</c:v>
                </c:pt>
                <c:pt idx="325">
                  <c:v>-0.70978612807909136</c:v>
                </c:pt>
                <c:pt idx="326">
                  <c:v>-0.29489144878176032</c:v>
                </c:pt>
                <c:pt idx="327">
                  <c:v>-0.30253198047778135</c:v>
                </c:pt>
                <c:pt idx="328">
                  <c:v>-0.89254223624649731</c:v>
                </c:pt>
                <c:pt idx="329">
                  <c:v>1.5892278270816799E-2</c:v>
                </c:pt>
                <c:pt idx="330">
                  <c:v>1.4445768645571881</c:v>
                </c:pt>
                <c:pt idx="331">
                  <c:v>1.6818071817167808</c:v>
                </c:pt>
                <c:pt idx="332">
                  <c:v>2.7250784230249736</c:v>
                </c:pt>
                <c:pt idx="333">
                  <c:v>2.3456222429326563</c:v>
                </c:pt>
                <c:pt idx="334">
                  <c:v>1.6587590853005605</c:v>
                </c:pt>
                <c:pt idx="335">
                  <c:v>2.2132454565992883</c:v>
                </c:pt>
                <c:pt idx="336">
                  <c:v>0.93093267428984794</c:v>
                </c:pt>
                <c:pt idx="337">
                  <c:v>-1.0376693848860519</c:v>
                </c:pt>
                <c:pt idx="338">
                  <c:v>-2.3566315641158124</c:v>
                </c:pt>
                <c:pt idx="339">
                  <c:v>-2.6166645665744608</c:v>
                </c:pt>
                <c:pt idx="340">
                  <c:v>-2.9616517930326367</c:v>
                </c:pt>
                <c:pt idx="341">
                  <c:v>-1.5301789205989524</c:v>
                </c:pt>
                <c:pt idx="342">
                  <c:v>-0.91198321190079767</c:v>
                </c:pt>
                <c:pt idx="343">
                  <c:v>0.56251981921564498</c:v>
                </c:pt>
                <c:pt idx="344">
                  <c:v>2.6879484878448539</c:v>
                </c:pt>
                <c:pt idx="345">
                  <c:v>3.3007931335764558</c:v>
                </c:pt>
                <c:pt idx="346">
                  <c:v>2.0511988762893378</c:v>
                </c:pt>
                <c:pt idx="347">
                  <c:v>2.0011306914138927</c:v>
                </c:pt>
                <c:pt idx="348">
                  <c:v>1.2847847850720968</c:v>
                </c:pt>
                <c:pt idx="349">
                  <c:v>0.13633847620458323</c:v>
                </c:pt>
                <c:pt idx="350">
                  <c:v>-0.82219203841371802</c:v>
                </c:pt>
                <c:pt idx="351">
                  <c:v>-1.8503046429010672</c:v>
                </c:pt>
                <c:pt idx="352">
                  <c:v>-2.9366015810489925</c:v>
                </c:pt>
                <c:pt idx="353">
                  <c:v>-2.0300138629875306</c:v>
                </c:pt>
                <c:pt idx="354">
                  <c:v>-1.8355681618003292</c:v>
                </c:pt>
                <c:pt idx="355">
                  <c:v>-1.7673088858092778</c:v>
                </c:pt>
                <c:pt idx="356">
                  <c:v>-1.3538482224345476</c:v>
                </c:pt>
                <c:pt idx="357">
                  <c:v>-8.6646278864727116E-2</c:v>
                </c:pt>
                <c:pt idx="358">
                  <c:v>0.37761779748066981</c:v>
                </c:pt>
                <c:pt idx="359">
                  <c:v>1.0026683428167666</c:v>
                </c:pt>
                <c:pt idx="360">
                  <c:v>0.89580661655456117</c:v>
                </c:pt>
                <c:pt idx="361">
                  <c:v>1.2141933789562209</c:v>
                </c:pt>
                <c:pt idx="362">
                  <c:v>0.91479695069210243</c:v>
                </c:pt>
                <c:pt idx="363">
                  <c:v>1.5229126381128053</c:v>
                </c:pt>
                <c:pt idx="364">
                  <c:v>0.85020509111067055</c:v>
                </c:pt>
                <c:pt idx="365">
                  <c:v>-0.3088042226434608</c:v>
                </c:pt>
                <c:pt idx="366">
                  <c:v>0.39448501355350968</c:v>
                </c:pt>
                <c:pt idx="367">
                  <c:v>1.0264447461306705</c:v>
                </c:pt>
                <c:pt idx="368">
                  <c:v>0.58577132480565641</c:v>
                </c:pt>
                <c:pt idx="369">
                  <c:v>-1.3709998478310479E-2</c:v>
                </c:pt>
                <c:pt idx="370">
                  <c:v>-1.1809455157290043</c:v>
                </c:pt>
                <c:pt idx="371">
                  <c:v>-1.0232979001818419</c:v>
                </c:pt>
                <c:pt idx="372">
                  <c:v>-0.4979988793100269</c:v>
                </c:pt>
                <c:pt idx="373">
                  <c:v>-0.79088786687163137</c:v>
                </c:pt>
                <c:pt idx="374">
                  <c:v>-1.0777053642300414</c:v>
                </c:pt>
                <c:pt idx="375">
                  <c:v>-0.22129541555302343</c:v>
                </c:pt>
                <c:pt idx="376">
                  <c:v>1.5229367345584914</c:v>
                </c:pt>
                <c:pt idx="377">
                  <c:v>2.6482067272033629</c:v>
                </c:pt>
                <c:pt idx="378">
                  <c:v>2.0151177328385854</c:v>
                </c:pt>
                <c:pt idx="379">
                  <c:v>1.8265028316871061</c:v>
                </c:pt>
                <c:pt idx="380">
                  <c:v>2.0541229961559897</c:v>
                </c:pt>
                <c:pt idx="381">
                  <c:v>2.8151203772859428</c:v>
                </c:pt>
                <c:pt idx="382">
                  <c:v>2.7285891199618773</c:v>
                </c:pt>
                <c:pt idx="383">
                  <c:v>0.35116480875578099</c:v>
                </c:pt>
                <c:pt idx="384">
                  <c:v>-1.0826817074478194</c:v>
                </c:pt>
                <c:pt idx="385">
                  <c:v>-1.1734718785435052</c:v>
                </c:pt>
                <c:pt idx="386">
                  <c:v>-1.0296098472174009</c:v>
                </c:pt>
                <c:pt idx="387">
                  <c:v>-1.582546475403229</c:v>
                </c:pt>
                <c:pt idx="388">
                  <c:v>-3.4061767346287377</c:v>
                </c:pt>
                <c:pt idx="389">
                  <c:v>-3.2482348950578563</c:v>
                </c:pt>
                <c:pt idx="390">
                  <c:v>-2.2774360202347457</c:v>
                </c:pt>
                <c:pt idx="391">
                  <c:v>-0.45227220489534897</c:v>
                </c:pt>
                <c:pt idx="392">
                  <c:v>4.4068048242429727</c:v>
                </c:pt>
                <c:pt idx="393">
                  <c:v>4.3245368685846977</c:v>
                </c:pt>
                <c:pt idx="394">
                  <c:v>3.0785100996378745</c:v>
                </c:pt>
                <c:pt idx="395">
                  <c:v>3.2550383794785538</c:v>
                </c:pt>
                <c:pt idx="396">
                  <c:v>3.0767253116069808</c:v>
                </c:pt>
                <c:pt idx="397">
                  <c:v>3.2719586092434492</c:v>
                </c:pt>
                <c:pt idx="398">
                  <c:v>2.2582925321620926</c:v>
                </c:pt>
                <c:pt idx="399">
                  <c:v>-2.5192395475854021</c:v>
                </c:pt>
                <c:pt idx="400">
                  <c:v>-3.2294705012912424</c:v>
                </c:pt>
                <c:pt idx="401">
                  <c:v>-2.3513819402523572</c:v>
                </c:pt>
                <c:pt idx="402">
                  <c:v>-1.5243708237919058</c:v>
                </c:pt>
                <c:pt idx="403">
                  <c:v>-2.357763083958563</c:v>
                </c:pt>
                <c:pt idx="404">
                  <c:v>-2.4066142197793989</c:v>
                </c:pt>
                <c:pt idx="405">
                  <c:v>-2.1415698561386933</c:v>
                </c:pt>
                <c:pt idx="406">
                  <c:v>-1.2481271380745562</c:v>
                </c:pt>
                <c:pt idx="407">
                  <c:v>0.17177463007637886</c:v>
                </c:pt>
                <c:pt idx="408">
                  <c:v>1.2566122252401679</c:v>
                </c:pt>
                <c:pt idx="409">
                  <c:v>1.0818942676899337</c:v>
                </c:pt>
                <c:pt idx="410">
                  <c:v>0.50840046303881692</c:v>
                </c:pt>
                <c:pt idx="411">
                  <c:v>0.74421861009442725</c:v>
                </c:pt>
                <c:pt idx="412">
                  <c:v>1.193765612579855</c:v>
                </c:pt>
                <c:pt idx="413">
                  <c:v>0.3000700758089766</c:v>
                </c:pt>
                <c:pt idx="414">
                  <c:v>0.25752936968841744</c:v>
                </c:pt>
                <c:pt idx="415">
                  <c:v>-1.0319923069557817</c:v>
                </c:pt>
                <c:pt idx="416">
                  <c:v>-0.65988701120268689</c:v>
                </c:pt>
                <c:pt idx="417">
                  <c:v>0.96715314664783036</c:v>
                </c:pt>
                <c:pt idx="418">
                  <c:v>0.8315537535179981</c:v>
                </c:pt>
                <c:pt idx="419">
                  <c:v>0.35154755449101144</c:v>
                </c:pt>
                <c:pt idx="420">
                  <c:v>1.263608853191915</c:v>
                </c:pt>
                <c:pt idx="421">
                  <c:v>0.73662753547716942</c:v>
                </c:pt>
                <c:pt idx="422">
                  <c:v>1.4840178083178197</c:v>
                </c:pt>
                <c:pt idx="423">
                  <c:v>2.6826565090715024</c:v>
                </c:pt>
                <c:pt idx="424">
                  <c:v>2.6374619489447961</c:v>
                </c:pt>
                <c:pt idx="425">
                  <c:v>1.5857669533363237</c:v>
                </c:pt>
                <c:pt idx="426">
                  <c:v>0.76753841764968767</c:v>
                </c:pt>
                <c:pt idx="427">
                  <c:v>0.40203699776447743</c:v>
                </c:pt>
                <c:pt idx="428">
                  <c:v>0.60744811904954388</c:v>
                </c:pt>
                <c:pt idx="429">
                  <c:v>1.1214058606610531</c:v>
                </c:pt>
                <c:pt idx="430">
                  <c:v>-0.34944314237235047</c:v>
                </c:pt>
                <c:pt idx="431">
                  <c:v>-0.45688333100868217</c:v>
                </c:pt>
                <c:pt idx="432">
                  <c:v>0.32606372340851736</c:v>
                </c:pt>
                <c:pt idx="433">
                  <c:v>2.0817241226429735</c:v>
                </c:pt>
                <c:pt idx="434">
                  <c:v>2.2378177034413573</c:v>
                </c:pt>
                <c:pt idx="435">
                  <c:v>1.5930999430952399</c:v>
                </c:pt>
                <c:pt idx="436">
                  <c:v>0.30180077870441113</c:v>
                </c:pt>
                <c:pt idx="437">
                  <c:v>-5.2848683646284318E-2</c:v>
                </c:pt>
                <c:pt idx="438">
                  <c:v>-0.66399822455846802</c:v>
                </c:pt>
                <c:pt idx="439">
                  <c:v>0.36982574143358427</c:v>
                </c:pt>
                <c:pt idx="440">
                  <c:v>0.49601485226385417</c:v>
                </c:pt>
                <c:pt idx="441">
                  <c:v>0.5148096258022955</c:v>
                </c:pt>
                <c:pt idx="442">
                  <c:v>0.52231911617539617</c:v>
                </c:pt>
                <c:pt idx="443">
                  <c:v>0.82803582294983713</c:v>
                </c:pt>
                <c:pt idx="444">
                  <c:v>1.1734466665275378</c:v>
                </c:pt>
                <c:pt idx="445">
                  <c:v>1.5779100170159259</c:v>
                </c:pt>
                <c:pt idx="446">
                  <c:v>0.82614165430240394</c:v>
                </c:pt>
                <c:pt idx="447">
                  <c:v>0.19737439886044036</c:v>
                </c:pt>
                <c:pt idx="448">
                  <c:v>0.30457646699776919</c:v>
                </c:pt>
                <c:pt idx="449">
                  <c:v>0.96146150942214204</c:v>
                </c:pt>
                <c:pt idx="450">
                  <c:v>2.0078578025548874</c:v>
                </c:pt>
                <c:pt idx="451">
                  <c:v>1.8025624817390988</c:v>
                </c:pt>
                <c:pt idx="452">
                  <c:v>1.0629660997590509</c:v>
                </c:pt>
                <c:pt idx="453">
                  <c:v>1.9465410179934162</c:v>
                </c:pt>
                <c:pt idx="454">
                  <c:v>2.3949917764604285</c:v>
                </c:pt>
                <c:pt idx="455">
                  <c:v>2.2565680832203543</c:v>
                </c:pt>
                <c:pt idx="456">
                  <c:v>1.3982701505913389</c:v>
                </c:pt>
                <c:pt idx="457">
                  <c:v>0.85844337133662119</c:v>
                </c:pt>
                <c:pt idx="458">
                  <c:v>0.91294880481005325</c:v>
                </c:pt>
                <c:pt idx="459">
                  <c:v>0.727218743783136</c:v>
                </c:pt>
                <c:pt idx="460">
                  <c:v>0.66308501348848981</c:v>
                </c:pt>
                <c:pt idx="461">
                  <c:v>-0.12162065560940201</c:v>
                </c:pt>
                <c:pt idx="462">
                  <c:v>-0.99991548112696926</c:v>
                </c:pt>
                <c:pt idx="463">
                  <c:v>-0.51819492636001696</c:v>
                </c:pt>
                <c:pt idx="464">
                  <c:v>0.20700151759390892</c:v>
                </c:pt>
                <c:pt idx="465">
                  <c:v>0.61358580033600396</c:v>
                </c:pt>
                <c:pt idx="466">
                  <c:v>0.94158772230600574</c:v>
                </c:pt>
                <c:pt idx="467">
                  <c:v>0.49300324510601884</c:v>
                </c:pt>
                <c:pt idx="468">
                  <c:v>-7.8077739700093129E-2</c:v>
                </c:pt>
                <c:pt idx="469">
                  <c:v>0.96541169208128974</c:v>
                </c:pt>
                <c:pt idx="470">
                  <c:v>1.7570107963692456</c:v>
                </c:pt>
                <c:pt idx="471">
                  <c:v>0.94446247585799681</c:v>
                </c:pt>
                <c:pt idx="472">
                  <c:v>0.76894474781356259</c:v>
                </c:pt>
                <c:pt idx="473">
                  <c:v>1.1114794446372591</c:v>
                </c:pt>
                <c:pt idx="474">
                  <c:v>0.41367569830329559</c:v>
                </c:pt>
                <c:pt idx="475">
                  <c:v>1.3957688389631797</c:v>
                </c:pt>
                <c:pt idx="476">
                  <c:v>2.4789710562860532</c:v>
                </c:pt>
                <c:pt idx="477">
                  <c:v>1.9815043696926451</c:v>
                </c:pt>
                <c:pt idx="478">
                  <c:v>3.4410098006016958</c:v>
                </c:pt>
                <c:pt idx="479">
                  <c:v>2.8409520429770012</c:v>
                </c:pt>
                <c:pt idx="480">
                  <c:v>2.2319965244258135</c:v>
                </c:pt>
                <c:pt idx="481">
                  <c:v>2.7616570016186861</c:v>
                </c:pt>
                <c:pt idx="482">
                  <c:v>3.1844407294131627</c:v>
                </c:pt>
                <c:pt idx="483">
                  <c:v>3.838020754779722</c:v>
                </c:pt>
                <c:pt idx="484">
                  <c:v>4.0847751214293249</c:v>
                </c:pt>
                <c:pt idx="485">
                  <c:v>1.6372734040564967</c:v>
                </c:pt>
                <c:pt idx="486">
                  <c:v>2.4481326467248388</c:v>
                </c:pt>
                <c:pt idx="487">
                  <c:v>3.6448898673458388</c:v>
                </c:pt>
                <c:pt idx="488">
                  <c:v>3.3900572236413766</c:v>
                </c:pt>
                <c:pt idx="489">
                  <c:v>1.4042256669126034</c:v>
                </c:pt>
                <c:pt idx="490">
                  <c:v>-1.1876553232149658</c:v>
                </c:pt>
                <c:pt idx="491">
                  <c:v>-1.0742055810896929</c:v>
                </c:pt>
                <c:pt idx="492">
                  <c:v>0.23590436551360691</c:v>
                </c:pt>
                <c:pt idx="493">
                  <c:v>0.4401347169305963</c:v>
                </c:pt>
                <c:pt idx="494">
                  <c:v>2.0079625076335073</c:v>
                </c:pt>
                <c:pt idx="495">
                  <c:v>3.8610727967307201</c:v>
                </c:pt>
                <c:pt idx="496">
                  <c:v>3.9266230180198431</c:v>
                </c:pt>
                <c:pt idx="497">
                  <c:v>4.1126397741292609</c:v>
                </c:pt>
                <c:pt idx="498">
                  <c:v>3.4540547238236399</c:v>
                </c:pt>
                <c:pt idx="499">
                  <c:v>3.104702004389766</c:v>
                </c:pt>
                <c:pt idx="500">
                  <c:v>3.4480476199662253</c:v>
                </c:pt>
                <c:pt idx="501">
                  <c:v>-0.1758901257328149</c:v>
                </c:pt>
                <c:pt idx="502">
                  <c:v>-3.0934817969883772</c:v>
                </c:pt>
                <c:pt idx="503">
                  <c:v>-3.0669549807889176</c:v>
                </c:pt>
                <c:pt idx="504">
                  <c:v>-3.5236642301558603</c:v>
                </c:pt>
                <c:pt idx="505">
                  <c:v>-3.5440507155783352</c:v>
                </c:pt>
                <c:pt idx="506">
                  <c:v>-2.6812022217578688</c:v>
                </c:pt>
                <c:pt idx="507">
                  <c:v>-4.0287136196224589</c:v>
                </c:pt>
                <c:pt idx="508">
                  <c:v>-2.4275532213726909</c:v>
                </c:pt>
                <c:pt idx="509">
                  <c:v>-1.1855106930858648</c:v>
                </c:pt>
                <c:pt idx="510">
                  <c:v>-0.10165152230626513</c:v>
                </c:pt>
                <c:pt idx="511">
                  <c:v>1.1936186401031808</c:v>
                </c:pt>
                <c:pt idx="512">
                  <c:v>0.96620424184041354</c:v>
                </c:pt>
                <c:pt idx="513">
                  <c:v>0.12584579578892457</c:v>
                </c:pt>
                <c:pt idx="514">
                  <c:v>1.4119213441003429</c:v>
                </c:pt>
                <c:pt idx="515">
                  <c:v>1.1367242148061687</c:v>
                </c:pt>
                <c:pt idx="516">
                  <c:v>0.5178419843887907</c:v>
                </c:pt>
                <c:pt idx="517">
                  <c:v>-0.69513725168178486</c:v>
                </c:pt>
                <c:pt idx="518">
                  <c:v>-0.42534876806274585</c:v>
                </c:pt>
                <c:pt idx="519">
                  <c:v>0.76234341770287928</c:v>
                </c:pt>
                <c:pt idx="520">
                  <c:v>1.432628275232702</c:v>
                </c:pt>
                <c:pt idx="521">
                  <c:v>0.80071830802164301</c:v>
                </c:pt>
                <c:pt idx="522">
                  <c:v>1.0412986904281176</c:v>
                </c:pt>
                <c:pt idx="523">
                  <c:v>1.3041627591264082</c:v>
                </c:pt>
                <c:pt idx="524">
                  <c:v>2.1167606501227718</c:v>
                </c:pt>
                <c:pt idx="525">
                  <c:v>1.4849852364570892</c:v>
                </c:pt>
                <c:pt idx="526">
                  <c:v>-0.2472865150818572</c:v>
                </c:pt>
                <c:pt idx="527">
                  <c:v>-0.80197001842349824</c:v>
                </c:pt>
                <c:pt idx="528">
                  <c:v>-0.6447194075235364</c:v>
                </c:pt>
                <c:pt idx="529">
                  <c:v>0.3158454142613018</c:v>
                </c:pt>
                <c:pt idx="530">
                  <c:v>1.8045748522155129</c:v>
                </c:pt>
                <c:pt idx="531">
                  <c:v>-0.18461340255631015</c:v>
                </c:pt>
                <c:pt idx="532">
                  <c:v>-0.45653754049681616</c:v>
                </c:pt>
                <c:pt idx="533">
                  <c:v>-0.12411786167154437</c:v>
                </c:pt>
                <c:pt idx="534">
                  <c:v>0.64774310351819253</c:v>
                </c:pt>
                <c:pt idx="535">
                  <c:v>0.47946811051399746</c:v>
                </c:pt>
                <c:pt idx="536">
                  <c:v>0.28576447607243349</c:v>
                </c:pt>
                <c:pt idx="537">
                  <c:v>0.8482873712526745</c:v>
                </c:pt>
                <c:pt idx="538">
                  <c:v>3.6567343920807005</c:v>
                </c:pt>
                <c:pt idx="539">
                  <c:v>4.1018768147987217</c:v>
                </c:pt>
                <c:pt idx="540">
                  <c:v>3.8066930261994401</c:v>
                </c:pt>
                <c:pt idx="541">
                  <c:v>2.206466597824881</c:v>
                </c:pt>
                <c:pt idx="542">
                  <c:v>1.9316875873189356</c:v>
                </c:pt>
                <c:pt idx="543">
                  <c:v>1.555846012607035</c:v>
                </c:pt>
                <c:pt idx="544">
                  <c:v>0.50466438829662097</c:v>
                </c:pt>
                <c:pt idx="545">
                  <c:v>-0.31587405210283226</c:v>
                </c:pt>
                <c:pt idx="546">
                  <c:v>-0.57456310008351574</c:v>
                </c:pt>
                <c:pt idx="547">
                  <c:v>1.3677717137456074</c:v>
                </c:pt>
                <c:pt idx="548">
                  <c:v>1.6780042481386968</c:v>
                </c:pt>
                <c:pt idx="549">
                  <c:v>2.1425015954512685</c:v>
                </c:pt>
                <c:pt idx="550">
                  <c:v>2.1720565406796415</c:v>
                </c:pt>
                <c:pt idx="551">
                  <c:v>1.6199380507618657</c:v>
                </c:pt>
                <c:pt idx="552">
                  <c:v>1.5922526373335906</c:v>
                </c:pt>
                <c:pt idx="553">
                  <c:v>1.5406286649773091</c:v>
                </c:pt>
                <c:pt idx="554">
                  <c:v>1.0648284484249377</c:v>
                </c:pt>
                <c:pt idx="555">
                  <c:v>1.1720930351132195</c:v>
                </c:pt>
                <c:pt idx="556">
                  <c:v>1.5495957407176657</c:v>
                </c:pt>
                <c:pt idx="557">
                  <c:v>1.8911937933818455</c:v>
                </c:pt>
                <c:pt idx="558">
                  <c:v>1.0779902533470587</c:v>
                </c:pt>
                <c:pt idx="559">
                  <c:v>0.93641271274784865</c:v>
                </c:pt>
                <c:pt idx="560">
                  <c:v>1.2994908947298012</c:v>
                </c:pt>
                <c:pt idx="561">
                  <c:v>0.39580892924049305</c:v>
                </c:pt>
                <c:pt idx="562">
                  <c:v>1.3642047233480266</c:v>
                </c:pt>
                <c:pt idx="563">
                  <c:v>1.3631405640541725</c:v>
                </c:pt>
                <c:pt idx="564">
                  <c:v>0.40424639798397682</c:v>
                </c:pt>
                <c:pt idx="565">
                  <c:v>0.71866099246486626</c:v>
                </c:pt>
                <c:pt idx="566">
                  <c:v>0.43044467019893251</c:v>
                </c:pt>
                <c:pt idx="567">
                  <c:v>-0.504588262143013</c:v>
                </c:pt>
                <c:pt idx="568">
                  <c:v>0.12006229443416989</c:v>
                </c:pt>
                <c:pt idx="569">
                  <c:v>-0.92855291418740771</c:v>
                </c:pt>
                <c:pt idx="570">
                  <c:v>-1.958056152238155</c:v>
                </c:pt>
                <c:pt idx="571">
                  <c:v>-2.0434098705695143</c:v>
                </c:pt>
                <c:pt idx="572">
                  <c:v>-0.95651703439920599</c:v>
                </c:pt>
                <c:pt idx="573">
                  <c:v>-2.4911130621092514E-2</c:v>
                </c:pt>
                <c:pt idx="574">
                  <c:v>0.51393773724773961</c:v>
                </c:pt>
                <c:pt idx="575">
                  <c:v>-0.26405748731727302</c:v>
                </c:pt>
                <c:pt idx="576">
                  <c:v>-0.56153936912481872</c:v>
                </c:pt>
                <c:pt idx="577">
                  <c:v>-0.60673553938958047</c:v>
                </c:pt>
                <c:pt idx="578">
                  <c:v>-0.69783685270132201</c:v>
                </c:pt>
                <c:pt idx="579">
                  <c:v>-1.201244604808436</c:v>
                </c:pt>
                <c:pt idx="580">
                  <c:v>-1.1884249671014973</c:v>
                </c:pt>
                <c:pt idx="581">
                  <c:v>-1.007286971513784</c:v>
                </c:pt>
                <c:pt idx="582">
                  <c:v>-0.46453568616961849</c:v>
                </c:pt>
                <c:pt idx="583">
                  <c:v>0.67738850482713642</c:v>
                </c:pt>
                <c:pt idx="584">
                  <c:v>0.89795059819807399</c:v>
                </c:pt>
                <c:pt idx="585">
                  <c:v>1.1468545393310901</c:v>
                </c:pt>
                <c:pt idx="586">
                  <c:v>1.4143738509518677</c:v>
                </c:pt>
                <c:pt idx="587">
                  <c:v>1.3718088492192753</c:v>
                </c:pt>
                <c:pt idx="588">
                  <c:v>2.0905685866919894</c:v>
                </c:pt>
                <c:pt idx="589">
                  <c:v>1.900198709714503</c:v>
                </c:pt>
                <c:pt idx="590">
                  <c:v>1.6671716497022191</c:v>
                </c:pt>
                <c:pt idx="591">
                  <c:v>1.5169070432540728</c:v>
                </c:pt>
                <c:pt idx="592">
                  <c:v>1.5071237273139866</c:v>
                </c:pt>
                <c:pt idx="593">
                  <c:v>1.1945331501392669</c:v>
                </c:pt>
                <c:pt idx="594">
                  <c:v>1.5360281527866004</c:v>
                </c:pt>
                <c:pt idx="595">
                  <c:v>1.083380842740771</c:v>
                </c:pt>
                <c:pt idx="596">
                  <c:v>0.87554282811292927</c:v>
                </c:pt>
                <c:pt idx="597">
                  <c:v>0.83778732134586942</c:v>
                </c:pt>
                <c:pt idx="598">
                  <c:v>2.3501508247560414</c:v>
                </c:pt>
                <c:pt idx="599">
                  <c:v>4.3167395387695171</c:v>
                </c:pt>
                <c:pt idx="600">
                  <c:v>7.5428649385307125</c:v>
                </c:pt>
                <c:pt idx="601">
                  <c:v>10.696261725012002</c:v>
                </c:pt>
                <c:pt idx="602">
                  <c:v>11.84144632223544</c:v>
                </c:pt>
                <c:pt idx="603">
                  <c:v>14.225518249035417</c:v>
                </c:pt>
                <c:pt idx="604">
                  <c:v>12.686222304883543</c:v>
                </c:pt>
                <c:pt idx="605">
                  <c:v>10.859551756426422</c:v>
                </c:pt>
                <c:pt idx="606">
                  <c:v>9.1877052641414103</c:v>
                </c:pt>
                <c:pt idx="607">
                  <c:v>6.1770134896733273</c:v>
                </c:pt>
                <c:pt idx="608">
                  <c:v>2.6631128072076513</c:v>
                </c:pt>
                <c:pt idx="609">
                  <c:v>1.6009007141183142</c:v>
                </c:pt>
                <c:pt idx="610">
                  <c:v>-1.1211214554385793</c:v>
                </c:pt>
                <c:pt idx="611">
                  <c:v>0.49329417957260829</c:v>
                </c:pt>
                <c:pt idx="612">
                  <c:v>0.87890681200971144</c:v>
                </c:pt>
                <c:pt idx="613">
                  <c:v>-0.15552262832287728</c:v>
                </c:pt>
                <c:pt idx="614">
                  <c:v>-1.3965232628084745</c:v>
                </c:pt>
                <c:pt idx="615">
                  <c:v>-2.3747412171579207</c:v>
                </c:pt>
                <c:pt idx="616">
                  <c:v>-2.6849062984138024</c:v>
                </c:pt>
                <c:pt idx="617">
                  <c:v>-2.2812292941541772</c:v>
                </c:pt>
                <c:pt idx="618">
                  <c:v>-2.4630261859515303</c:v>
                </c:pt>
                <c:pt idx="619">
                  <c:v>-1.6893230822333341</c:v>
                </c:pt>
                <c:pt idx="620">
                  <c:v>0.17125360610564158</c:v>
                </c:pt>
                <c:pt idx="621">
                  <c:v>1.6440467782509407</c:v>
                </c:pt>
                <c:pt idx="622">
                  <c:v>4.122062041728209</c:v>
                </c:pt>
                <c:pt idx="623">
                  <c:v>5.9317569463162636</c:v>
                </c:pt>
                <c:pt idx="624">
                  <c:v>7.7452357774240568</c:v>
                </c:pt>
                <c:pt idx="625">
                  <c:v>8.7505269567707238</c:v>
                </c:pt>
                <c:pt idx="626">
                  <c:v>10.244987475997272</c:v>
                </c:pt>
                <c:pt idx="627">
                  <c:v>18.815156748234592</c:v>
                </c:pt>
                <c:pt idx="628">
                  <c:v>22.091246960330945</c:v>
                </c:pt>
                <c:pt idx="629">
                  <c:v>23.451070662321634</c:v>
                </c:pt>
                <c:pt idx="630">
                  <c:v>24.270626911850758</c:v>
                </c:pt>
                <c:pt idx="631">
                  <c:v>25.255256167625067</c:v>
                </c:pt>
                <c:pt idx="632">
                  <c:v>24.293615958728701</c:v>
                </c:pt>
                <c:pt idx="633">
                  <c:v>22.883880715201496</c:v>
                </c:pt>
                <c:pt idx="634">
                  <c:v>14.595255483829524</c:v>
                </c:pt>
                <c:pt idx="635">
                  <c:v>11.096884707863627</c:v>
                </c:pt>
                <c:pt idx="636">
                  <c:v>8.210853053017301</c:v>
                </c:pt>
                <c:pt idx="637">
                  <c:v>5.9382417770926379</c:v>
                </c:pt>
                <c:pt idx="638">
                  <c:v>3.693611773736218</c:v>
                </c:pt>
                <c:pt idx="639">
                  <c:v>4.070662872473882</c:v>
                </c:pt>
                <c:pt idx="640">
                  <c:v>4.1429468712502437</c:v>
                </c:pt>
                <c:pt idx="641">
                  <c:v>3.0829823039982251</c:v>
                </c:pt>
                <c:pt idx="642">
                  <c:v>3.103862547343688</c:v>
                </c:pt>
                <c:pt idx="643">
                  <c:v>3.1169083351156668</c:v>
                </c:pt>
                <c:pt idx="644">
                  <c:v>3.1806296563503307</c:v>
                </c:pt>
                <c:pt idx="645">
                  <c:v>3.5302172920500916</c:v>
                </c:pt>
                <c:pt idx="646">
                  <c:v>3.6197490871527847</c:v>
                </c:pt>
                <c:pt idx="647">
                  <c:v>3.4908718065330797</c:v>
                </c:pt>
                <c:pt idx="648">
                  <c:v>3.7346785614163585</c:v>
                </c:pt>
                <c:pt idx="649">
                  <c:v>3.8681728839566074</c:v>
                </c:pt>
                <c:pt idx="650">
                  <c:v>4.1560089275088137</c:v>
                </c:pt>
                <c:pt idx="651">
                  <c:v>4.1998179931764801</c:v>
                </c:pt>
                <c:pt idx="652">
                  <c:v>4.2553512085860428</c:v>
                </c:pt>
                <c:pt idx="653">
                  <c:v>4.4632483878309497</c:v>
                </c:pt>
                <c:pt idx="654">
                  <c:v>4.7299804080786449</c:v>
                </c:pt>
                <c:pt idx="655">
                  <c:v>4.9416151807450905</c:v>
                </c:pt>
                <c:pt idx="656">
                  <c:v>5.9933400077685723</c:v>
                </c:pt>
                <c:pt idx="657">
                  <c:v>7.6975287937186341</c:v>
                </c:pt>
                <c:pt idx="658">
                  <c:v>8.7720736499787133</c:v>
                </c:pt>
                <c:pt idx="659">
                  <c:v>9.7274382645125872</c:v>
                </c:pt>
                <c:pt idx="660">
                  <c:v>10.430445402351358</c:v>
                </c:pt>
                <c:pt idx="661">
                  <c:v>10.667801467555861</c:v>
                </c:pt>
                <c:pt idx="662">
                  <c:v>11.32856149335203</c:v>
                </c:pt>
                <c:pt idx="663">
                  <c:v>11.516481449595306</c:v>
                </c:pt>
                <c:pt idx="664">
                  <c:v>10.849722560040847</c:v>
                </c:pt>
                <c:pt idx="665">
                  <c:v>10.439423354369712</c:v>
                </c:pt>
                <c:pt idx="666">
                  <c:v>9.6342798319693621</c:v>
                </c:pt>
                <c:pt idx="667">
                  <c:v>8.85450081509474</c:v>
                </c:pt>
                <c:pt idx="668">
                  <c:v>8.3377765626136284</c:v>
                </c:pt>
                <c:pt idx="669">
                  <c:v>7.0787868543590386</c:v>
                </c:pt>
                <c:pt idx="670">
                  <c:v>5.6987253811422045</c:v>
                </c:pt>
                <c:pt idx="671">
                  <c:v>4.629011630388157</c:v>
                </c:pt>
                <c:pt idx="672">
                  <c:v>4.1088141781373038</c:v>
                </c:pt>
                <c:pt idx="673">
                  <c:v>3.9592808901871286</c:v>
                </c:pt>
                <c:pt idx="674">
                  <c:v>3.823452748400221</c:v>
                </c:pt>
                <c:pt idx="675">
                  <c:v>3.6311211817558364</c:v>
                </c:pt>
                <c:pt idx="676">
                  <c:v>3.7279827813622113</c:v>
                </c:pt>
                <c:pt idx="677">
                  <c:v>3.7148823760670004</c:v>
                </c:pt>
                <c:pt idx="678">
                  <c:v>3.6055732758761216</c:v>
                </c:pt>
                <c:pt idx="679">
                  <c:v>3.2647715884851189</c:v>
                </c:pt>
                <c:pt idx="680">
                  <c:v>2.8403370133843739</c:v>
                </c:pt>
                <c:pt idx="681">
                  <c:v>2.4231269973956002</c:v>
                </c:pt>
                <c:pt idx="682">
                  <c:v>2.1874022446588559</c:v>
                </c:pt>
                <c:pt idx="683">
                  <c:v>2.0994317456538982</c:v>
                </c:pt>
                <c:pt idx="684">
                  <c:v>2.0011109054619842</c:v>
                </c:pt>
                <c:pt idx="685">
                  <c:v>1.911626282792928</c:v>
                </c:pt>
                <c:pt idx="686">
                  <c:v>1.8664074511425663</c:v>
                </c:pt>
                <c:pt idx="687">
                  <c:v>1.8650073912848593</c:v>
                </c:pt>
                <c:pt idx="688">
                  <c:v>1.9600745585512167</c:v>
                </c:pt>
                <c:pt idx="689">
                  <c:v>2.0162195321600178</c:v>
                </c:pt>
                <c:pt idx="690">
                  <c:v>2.0841050049666263</c:v>
                </c:pt>
                <c:pt idx="691">
                  <c:v>2.0980991569538254</c:v>
                </c:pt>
                <c:pt idx="692">
                  <c:v>1.8486808604661615</c:v>
                </c:pt>
                <c:pt idx="693">
                  <c:v>1.8630018717817378</c:v>
                </c:pt>
                <c:pt idx="694">
                  <c:v>1.9346124511455198</c:v>
                </c:pt>
                <c:pt idx="695">
                  <c:v>1.9414070932064258</c:v>
                </c:pt>
                <c:pt idx="696">
                  <c:v>1.8406277650721361</c:v>
                </c:pt>
                <c:pt idx="697">
                  <c:v>1.6055846143898485</c:v>
                </c:pt>
                <c:pt idx="698">
                  <c:v>1.3563305773328083</c:v>
                </c:pt>
                <c:pt idx="699">
                  <c:v>1.3841674982458587</c:v>
                </c:pt>
                <c:pt idx="700">
                  <c:v>1.3417401871090566</c:v>
                </c:pt>
                <c:pt idx="701">
                  <c:v>1.2374213532853255</c:v>
                </c:pt>
                <c:pt idx="702">
                  <c:v>1.0979021868927281</c:v>
                </c:pt>
                <c:pt idx="703">
                  <c:v>1.076931379908062</c:v>
                </c:pt>
                <c:pt idx="704">
                  <c:v>1.0525588504016066</c:v>
                </c:pt>
              </c:numCache>
            </c:numRef>
          </c:val>
          <c:smooth val="0"/>
          <c:extLst>
            <c:ext xmlns:c16="http://schemas.microsoft.com/office/drawing/2014/chart" uri="{C3380CC4-5D6E-409C-BE32-E72D297353CC}">
              <c16:uniqueId val="{00000002-C945-4862-9013-123C369C4365}"/>
            </c:ext>
          </c:extLst>
        </c:ser>
        <c:dLbls>
          <c:showLegendKey val="0"/>
          <c:showVal val="0"/>
          <c:showCatName val="0"/>
          <c:showSerName val="0"/>
          <c:showPercent val="0"/>
          <c:showBubbleSize val="0"/>
        </c:dLbls>
        <c:smooth val="0"/>
        <c:axId val="159441119"/>
        <c:axId val="156575055"/>
      </c:lineChart>
      <c:catAx>
        <c:axId val="159441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575055"/>
        <c:crosses val="autoZero"/>
        <c:auto val="1"/>
        <c:lblAlgn val="ctr"/>
        <c:lblOffset val="100"/>
        <c:noMultiLvlLbl val="0"/>
      </c:catAx>
      <c:valAx>
        <c:axId val="156575055"/>
        <c:scaling>
          <c:orientation val="minMax"/>
          <c:max val="15"/>
          <c:min val="-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41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en-US" sz="1400" b="0"/>
              <a:t>Cf. Figure XX</a:t>
            </a:r>
          </a:p>
        </c:rich>
      </c:tx>
      <c:overlay val="0"/>
    </c:title>
    <c:autoTitleDeleted val="0"/>
    <c:plotArea>
      <c:layout/>
      <c:lineChart>
        <c:grouping val="standard"/>
        <c:varyColors val="0"/>
        <c:ser>
          <c:idx val="0"/>
          <c:order val="0"/>
          <c:tx>
            <c:strRef>
              <c:f>'IV. Country level, 1310-2018'!$C$2</c:f>
              <c:strCache>
                <c:ptCount val="1"/>
                <c:pt idx="0">
                  <c:v>Italy</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1310-2018'!$L$11:$L$712</c:f>
              <c:numCache>
                <c:formatCode>General</c:formatCode>
                <c:ptCount val="702"/>
                <c:pt idx="0">
                  <c:v>11.894460562640344</c:v>
                </c:pt>
                <c:pt idx="1">
                  <c:v>11.371912128061835</c:v>
                </c:pt>
                <c:pt idx="2">
                  <c:v>-3.0222668601240028</c:v>
                </c:pt>
                <c:pt idx="3">
                  <c:v>-8.2740242297385151</c:v>
                </c:pt>
                <c:pt idx="4">
                  <c:v>0.96575871322243201</c:v>
                </c:pt>
                <c:pt idx="5">
                  <c:v>4.6990101619500697</c:v>
                </c:pt>
                <c:pt idx="6">
                  <c:v>3.7421711676110756</c:v>
                </c:pt>
                <c:pt idx="7">
                  <c:v>-0.22425749236725029</c:v>
                </c:pt>
                <c:pt idx="8">
                  <c:v>-3.4666637743559479</c:v>
                </c:pt>
                <c:pt idx="9">
                  <c:v>2.5807772750344404</c:v>
                </c:pt>
                <c:pt idx="10">
                  <c:v>8.3275453865510709</c:v>
                </c:pt>
                <c:pt idx="11">
                  <c:v>9.0553787853174263</c:v>
                </c:pt>
                <c:pt idx="12">
                  <c:v>6.5363452213226418</c:v>
                </c:pt>
                <c:pt idx="13">
                  <c:v>2.2923421023775883</c:v>
                </c:pt>
                <c:pt idx="14">
                  <c:v>2.7129441847989844</c:v>
                </c:pt>
                <c:pt idx="15">
                  <c:v>4.2920358857215399</c:v>
                </c:pt>
                <c:pt idx="16">
                  <c:v>9.0777772775982228</c:v>
                </c:pt>
                <c:pt idx="17">
                  <c:v>8.4111687800664505</c:v>
                </c:pt>
                <c:pt idx="18">
                  <c:v>4.6890534835382356</c:v>
                </c:pt>
                <c:pt idx="19">
                  <c:v>2.9134786003045101</c:v>
                </c:pt>
                <c:pt idx="20">
                  <c:v>5.8110784470813881</c:v>
                </c:pt>
                <c:pt idx="21">
                  <c:v>6.4950246783829275</c:v>
                </c:pt>
                <c:pt idx="22">
                  <c:v>6.9459991966330943</c:v>
                </c:pt>
                <c:pt idx="23">
                  <c:v>6.1934349347732374</c:v>
                </c:pt>
                <c:pt idx="24">
                  <c:v>5.7230368471508291</c:v>
                </c:pt>
                <c:pt idx="25">
                  <c:v>5.5180437349140758</c:v>
                </c:pt>
                <c:pt idx="26">
                  <c:v>5.7403406288741978</c:v>
                </c:pt>
                <c:pt idx="27">
                  <c:v>4.4549642240565142</c:v>
                </c:pt>
                <c:pt idx="28">
                  <c:v>4.9306601227766054</c:v>
                </c:pt>
                <c:pt idx="29">
                  <c:v>2.9921246068747465</c:v>
                </c:pt>
                <c:pt idx="30">
                  <c:v>2.1857706928328478</c:v>
                </c:pt>
                <c:pt idx="31">
                  <c:v>1.3826281801377998</c:v>
                </c:pt>
                <c:pt idx="32">
                  <c:v>1.4263406657202324</c:v>
                </c:pt>
                <c:pt idx="33">
                  <c:v>9.5157058290566532E-2</c:v>
                </c:pt>
                <c:pt idx="34">
                  <c:v>1.685632500490662</c:v>
                </c:pt>
                <c:pt idx="35">
                  <c:v>1.9465016935552022</c:v>
                </c:pt>
                <c:pt idx="36">
                  <c:v>3.5564863499249282</c:v>
                </c:pt>
                <c:pt idx="37">
                  <c:v>5.3914918520261725</c:v>
                </c:pt>
                <c:pt idx="38">
                  <c:v>7.1423394741867989</c:v>
                </c:pt>
                <c:pt idx="39">
                  <c:v>7.534285824887986</c:v>
                </c:pt>
                <c:pt idx="40">
                  <c:v>8.4238195327249823</c:v>
                </c:pt>
                <c:pt idx="41">
                  <c:v>9.7571097140822047</c:v>
                </c:pt>
                <c:pt idx="42">
                  <c:v>9.8853225348795508</c:v>
                </c:pt>
                <c:pt idx="43">
                  <c:v>9.0569039370211577</c:v>
                </c:pt>
                <c:pt idx="44">
                  <c:v>8.2268812152780288</c:v>
                </c:pt>
                <c:pt idx="45">
                  <c:v>8.5262627397212167</c:v>
                </c:pt>
                <c:pt idx="46">
                  <c:v>13.044953764037876</c:v>
                </c:pt>
                <c:pt idx="47">
                  <c:v>10.188289946678841</c:v>
                </c:pt>
                <c:pt idx="48">
                  <c:v>6.5609569684625999</c:v>
                </c:pt>
                <c:pt idx="49">
                  <c:v>6.4307440412925905</c:v>
                </c:pt>
                <c:pt idx="50">
                  <c:v>4.8076038142604087</c:v>
                </c:pt>
                <c:pt idx="51">
                  <c:v>6.8547041189287325</c:v>
                </c:pt>
                <c:pt idx="52">
                  <c:v>11.005103300777421</c:v>
                </c:pt>
                <c:pt idx="53">
                  <c:v>7.2107594021985264</c:v>
                </c:pt>
                <c:pt idx="54">
                  <c:v>0.20890022486436319</c:v>
                </c:pt>
                <c:pt idx="55">
                  <c:v>-2.6323621423528465</c:v>
                </c:pt>
                <c:pt idx="56">
                  <c:v>3.4439151265910186</c:v>
                </c:pt>
                <c:pt idx="57">
                  <c:v>7.8379207740214669</c:v>
                </c:pt>
                <c:pt idx="58">
                  <c:v>6.4002438257058012</c:v>
                </c:pt>
                <c:pt idx="59">
                  <c:v>3.8396984773065506</c:v>
                </c:pt>
                <c:pt idx="60">
                  <c:v>4.7654244734287712</c:v>
                </c:pt>
                <c:pt idx="61">
                  <c:v>10.615670803129804</c:v>
                </c:pt>
                <c:pt idx="62">
                  <c:v>16.145540060748065</c:v>
                </c:pt>
                <c:pt idx="63">
                  <c:v>7.7755723968843373</c:v>
                </c:pt>
                <c:pt idx="64">
                  <c:v>5.1884226216526406</c:v>
                </c:pt>
                <c:pt idx="65">
                  <c:v>5.0656907532799664</c:v>
                </c:pt>
                <c:pt idx="66">
                  <c:v>2.6178479204430825</c:v>
                </c:pt>
                <c:pt idx="67">
                  <c:v>5.2276178974004157</c:v>
                </c:pt>
                <c:pt idx="68">
                  <c:v>5.9400010759126678</c:v>
                </c:pt>
                <c:pt idx="69">
                  <c:v>-0.52804545493790811</c:v>
                </c:pt>
                <c:pt idx="70">
                  <c:v>4.2249866745343843</c:v>
                </c:pt>
                <c:pt idx="71">
                  <c:v>5.2749908985859966</c:v>
                </c:pt>
                <c:pt idx="72">
                  <c:v>7.1623525836716251</c:v>
                </c:pt>
                <c:pt idx="73">
                  <c:v>8.9133515921114643</c:v>
                </c:pt>
                <c:pt idx="74">
                  <c:v>8.3389228871320693</c:v>
                </c:pt>
                <c:pt idx="75">
                  <c:v>8.5187478258250895</c:v>
                </c:pt>
                <c:pt idx="76">
                  <c:v>13.924789747742475</c:v>
                </c:pt>
                <c:pt idx="77">
                  <c:v>7.0987069575004238</c:v>
                </c:pt>
                <c:pt idx="78">
                  <c:v>8.4613317420691683</c:v>
                </c:pt>
                <c:pt idx="79">
                  <c:v>5.5741232601477861</c:v>
                </c:pt>
                <c:pt idx="80">
                  <c:v>7.5176054380443462</c:v>
                </c:pt>
                <c:pt idx="81">
                  <c:v>0.55650277313698837</c:v>
                </c:pt>
                <c:pt idx="82">
                  <c:v>4.543619711728728</c:v>
                </c:pt>
                <c:pt idx="83">
                  <c:v>6.2867665362001643</c:v>
                </c:pt>
                <c:pt idx="84">
                  <c:v>10.330340610818206</c:v>
                </c:pt>
                <c:pt idx="85">
                  <c:v>5.9896215284180139</c:v>
                </c:pt>
                <c:pt idx="86">
                  <c:v>7.5004788065306496</c:v>
                </c:pt>
                <c:pt idx="87">
                  <c:v>5.1269253478828869</c:v>
                </c:pt>
                <c:pt idx="88">
                  <c:v>4.5114846061661744</c:v>
                </c:pt>
                <c:pt idx="89">
                  <c:v>4.5502816753974313</c:v>
                </c:pt>
                <c:pt idx="90">
                  <c:v>5.014046614308393</c:v>
                </c:pt>
                <c:pt idx="91">
                  <c:v>3.1813711175396833</c:v>
                </c:pt>
                <c:pt idx="92">
                  <c:v>8.5307613998320839</c:v>
                </c:pt>
                <c:pt idx="93">
                  <c:v>11.377369430201641</c:v>
                </c:pt>
                <c:pt idx="94">
                  <c:v>6.7413935387402777</c:v>
                </c:pt>
                <c:pt idx="95">
                  <c:v>9.1350585616228894</c:v>
                </c:pt>
                <c:pt idx="96">
                  <c:v>4.313829273972237</c:v>
                </c:pt>
                <c:pt idx="97">
                  <c:v>3.8100983905832568</c:v>
                </c:pt>
                <c:pt idx="98">
                  <c:v>7.9047801670384228</c:v>
                </c:pt>
                <c:pt idx="99">
                  <c:v>2.5879046039115243</c:v>
                </c:pt>
                <c:pt idx="100">
                  <c:v>-6.3188501090900591</c:v>
                </c:pt>
                <c:pt idx="101">
                  <c:v>-0.3859260872912153</c:v>
                </c:pt>
                <c:pt idx="102">
                  <c:v>5.4581926335017767</c:v>
                </c:pt>
                <c:pt idx="103">
                  <c:v>8.1404249041677854</c:v>
                </c:pt>
                <c:pt idx="104">
                  <c:v>10.130917558921668</c:v>
                </c:pt>
                <c:pt idx="105">
                  <c:v>5.5486642097026051</c:v>
                </c:pt>
                <c:pt idx="106">
                  <c:v>7.3084465130609697</c:v>
                </c:pt>
                <c:pt idx="107">
                  <c:v>13.565042855051241</c:v>
                </c:pt>
                <c:pt idx="108">
                  <c:v>13.424510336343291</c:v>
                </c:pt>
                <c:pt idx="109">
                  <c:v>9.4055008177878268</c:v>
                </c:pt>
                <c:pt idx="110">
                  <c:v>8.8596827389645192</c:v>
                </c:pt>
                <c:pt idx="111">
                  <c:v>-1.7921974654675401</c:v>
                </c:pt>
                <c:pt idx="112">
                  <c:v>-1.0687494490397829</c:v>
                </c:pt>
                <c:pt idx="113">
                  <c:v>4.8345003314606823</c:v>
                </c:pt>
                <c:pt idx="114">
                  <c:v>5.0830156816994281</c:v>
                </c:pt>
                <c:pt idx="115">
                  <c:v>1.3713383890029185</c:v>
                </c:pt>
                <c:pt idx="116">
                  <c:v>-3.1372275962839664</c:v>
                </c:pt>
                <c:pt idx="117">
                  <c:v>2.9311631646116787</c:v>
                </c:pt>
                <c:pt idx="118">
                  <c:v>12.3036322523641</c:v>
                </c:pt>
                <c:pt idx="119">
                  <c:v>10.145859307210531</c:v>
                </c:pt>
                <c:pt idx="120">
                  <c:v>4.7634652517661262</c:v>
                </c:pt>
                <c:pt idx="121">
                  <c:v>3.8107698087053699</c:v>
                </c:pt>
                <c:pt idx="122">
                  <c:v>6.2574091245109473</c:v>
                </c:pt>
                <c:pt idx="123">
                  <c:v>18.603333662835151</c:v>
                </c:pt>
                <c:pt idx="124">
                  <c:v>13.313572468893467</c:v>
                </c:pt>
                <c:pt idx="125">
                  <c:v>14.312064032023885</c:v>
                </c:pt>
                <c:pt idx="126">
                  <c:v>19.995764795097553</c:v>
                </c:pt>
                <c:pt idx="127">
                  <c:v>17.139318115477675</c:v>
                </c:pt>
                <c:pt idx="128">
                  <c:v>17.527859927130468</c:v>
                </c:pt>
                <c:pt idx="129">
                  <c:v>18.139815373019463</c:v>
                </c:pt>
                <c:pt idx="130">
                  <c:v>11.603009879405915</c:v>
                </c:pt>
                <c:pt idx="131">
                  <c:v>13.024022653165741</c:v>
                </c:pt>
                <c:pt idx="132">
                  <c:v>10.174884149348072</c:v>
                </c:pt>
                <c:pt idx="133">
                  <c:v>9.2492381742768419</c:v>
                </c:pt>
                <c:pt idx="134">
                  <c:v>14.525346864076425</c:v>
                </c:pt>
                <c:pt idx="135">
                  <c:v>14.286473321082727</c:v>
                </c:pt>
                <c:pt idx="136">
                  <c:v>8.4915005152898821</c:v>
                </c:pt>
                <c:pt idx="137">
                  <c:v>8.8062407632146424</c:v>
                </c:pt>
                <c:pt idx="138">
                  <c:v>14.112889950099609</c:v>
                </c:pt>
                <c:pt idx="139">
                  <c:v>18.451635312682015</c:v>
                </c:pt>
                <c:pt idx="140">
                  <c:v>18.837157016575244</c:v>
                </c:pt>
                <c:pt idx="141">
                  <c:v>17.43641529557879</c:v>
                </c:pt>
                <c:pt idx="142">
                  <c:v>17.540467344559087</c:v>
                </c:pt>
                <c:pt idx="143">
                  <c:v>17.258749957596748</c:v>
                </c:pt>
                <c:pt idx="144">
                  <c:v>12.098467321594439</c:v>
                </c:pt>
                <c:pt idx="145">
                  <c:v>6.8393930282869286</c:v>
                </c:pt>
                <c:pt idx="146">
                  <c:v>5.9592252062198554</c:v>
                </c:pt>
                <c:pt idx="147">
                  <c:v>6.6040492132775199</c:v>
                </c:pt>
                <c:pt idx="148">
                  <c:v>7.4366096066115217</c:v>
                </c:pt>
                <c:pt idx="149">
                  <c:v>8.9570547336383637</c:v>
                </c:pt>
                <c:pt idx="150">
                  <c:v>16.300047042197157</c:v>
                </c:pt>
                <c:pt idx="151">
                  <c:v>20.607248118184856</c:v>
                </c:pt>
                <c:pt idx="152">
                  <c:v>21.907022281724124</c:v>
                </c:pt>
                <c:pt idx="153">
                  <c:v>15.484861079385585</c:v>
                </c:pt>
                <c:pt idx="154">
                  <c:v>11.388469689347543</c:v>
                </c:pt>
                <c:pt idx="155">
                  <c:v>11.970354600501947</c:v>
                </c:pt>
                <c:pt idx="156">
                  <c:v>13.11724700957636</c:v>
                </c:pt>
                <c:pt idx="157">
                  <c:v>10.293368605445673</c:v>
                </c:pt>
                <c:pt idx="158">
                  <c:v>12.33902020706331</c:v>
                </c:pt>
                <c:pt idx="159">
                  <c:v>15.021522793077727</c:v>
                </c:pt>
                <c:pt idx="160">
                  <c:v>19.681423989341248</c:v>
                </c:pt>
                <c:pt idx="161">
                  <c:v>21.085929337499472</c:v>
                </c:pt>
                <c:pt idx="162">
                  <c:v>16.76441593321093</c:v>
                </c:pt>
                <c:pt idx="163">
                  <c:v>6.2294036410437457</c:v>
                </c:pt>
                <c:pt idx="164">
                  <c:v>4.8346200660686112</c:v>
                </c:pt>
                <c:pt idx="165">
                  <c:v>7.0465956624417698</c:v>
                </c:pt>
                <c:pt idx="166">
                  <c:v>3.8285675655696219</c:v>
                </c:pt>
                <c:pt idx="167">
                  <c:v>4.3238042490039978E-2</c:v>
                </c:pt>
                <c:pt idx="168">
                  <c:v>1.1443062140498668</c:v>
                </c:pt>
                <c:pt idx="169">
                  <c:v>3.4651418249124726</c:v>
                </c:pt>
                <c:pt idx="170">
                  <c:v>13.428919249350034</c:v>
                </c:pt>
                <c:pt idx="171">
                  <c:v>15.015322671441266</c:v>
                </c:pt>
                <c:pt idx="172">
                  <c:v>11.922771793888399</c:v>
                </c:pt>
                <c:pt idx="173">
                  <c:v>12.160094666516882</c:v>
                </c:pt>
                <c:pt idx="174">
                  <c:v>9.3135676745982998</c:v>
                </c:pt>
                <c:pt idx="175">
                  <c:v>7.1173105271563717</c:v>
                </c:pt>
                <c:pt idx="176">
                  <c:v>2.5563690008551538</c:v>
                </c:pt>
                <c:pt idx="177">
                  <c:v>-7.5508719379849163</c:v>
                </c:pt>
                <c:pt idx="178">
                  <c:v>-1.7290036831292599</c:v>
                </c:pt>
                <c:pt idx="179">
                  <c:v>-1.1109364866630724</c:v>
                </c:pt>
                <c:pt idx="180">
                  <c:v>-1.049210994189989</c:v>
                </c:pt>
                <c:pt idx="181">
                  <c:v>-1.3876096743975137</c:v>
                </c:pt>
                <c:pt idx="182">
                  <c:v>-0.25788055296090057</c:v>
                </c:pt>
                <c:pt idx="183">
                  <c:v>1.3379485533524973</c:v>
                </c:pt>
                <c:pt idx="184">
                  <c:v>11.10425198642238</c:v>
                </c:pt>
                <c:pt idx="185">
                  <c:v>-0.42075999862808749</c:v>
                </c:pt>
                <c:pt idx="186">
                  <c:v>6.3681557800264903</c:v>
                </c:pt>
                <c:pt idx="187">
                  <c:v>2.8879008849320349</c:v>
                </c:pt>
                <c:pt idx="188">
                  <c:v>6.7188130519682749</c:v>
                </c:pt>
                <c:pt idx="189">
                  <c:v>8.2252669943763213</c:v>
                </c:pt>
                <c:pt idx="190">
                  <c:v>12.447497486668855</c:v>
                </c:pt>
                <c:pt idx="191">
                  <c:v>7.0567277028230224</c:v>
                </c:pt>
                <c:pt idx="192">
                  <c:v>10.050701887403543</c:v>
                </c:pt>
                <c:pt idx="193">
                  <c:v>2.5393600080148255</c:v>
                </c:pt>
                <c:pt idx="194">
                  <c:v>2.8592304918367515</c:v>
                </c:pt>
                <c:pt idx="195">
                  <c:v>3.6370948463240396</c:v>
                </c:pt>
                <c:pt idx="196">
                  <c:v>1.2622456802851212</c:v>
                </c:pt>
                <c:pt idx="197">
                  <c:v>-1.0029384123848082</c:v>
                </c:pt>
                <c:pt idx="198">
                  <c:v>5.5926161897147546</c:v>
                </c:pt>
                <c:pt idx="199">
                  <c:v>7.7165566081750541</c:v>
                </c:pt>
                <c:pt idx="200">
                  <c:v>2.3604204060715381</c:v>
                </c:pt>
                <c:pt idx="201">
                  <c:v>3.65056457428545</c:v>
                </c:pt>
                <c:pt idx="202">
                  <c:v>2.0444201221026836</c:v>
                </c:pt>
                <c:pt idx="203">
                  <c:v>2.2907589492329286</c:v>
                </c:pt>
                <c:pt idx="204">
                  <c:v>3.4740832824816832</c:v>
                </c:pt>
                <c:pt idx="205">
                  <c:v>1.8452778015912834</c:v>
                </c:pt>
                <c:pt idx="206">
                  <c:v>0.11258178509760544</c:v>
                </c:pt>
                <c:pt idx="207">
                  <c:v>-1.1822727972882039</c:v>
                </c:pt>
                <c:pt idx="208">
                  <c:v>-4.7567388876781758</c:v>
                </c:pt>
                <c:pt idx="209">
                  <c:v>-2.3492115300526462</c:v>
                </c:pt>
                <c:pt idx="210">
                  <c:v>-7.43720588904457</c:v>
                </c:pt>
                <c:pt idx="211">
                  <c:v>-5.6726244694568075</c:v>
                </c:pt>
                <c:pt idx="212">
                  <c:v>-4.7281039509359317</c:v>
                </c:pt>
                <c:pt idx="213">
                  <c:v>-3.5646851551108827</c:v>
                </c:pt>
                <c:pt idx="214">
                  <c:v>3.0980932667501135</c:v>
                </c:pt>
                <c:pt idx="215">
                  <c:v>11.268003738305357</c:v>
                </c:pt>
                <c:pt idx="216">
                  <c:v>9.567742733193132</c:v>
                </c:pt>
                <c:pt idx="217">
                  <c:v>16.478426893938732</c:v>
                </c:pt>
                <c:pt idx="218">
                  <c:v>12.831445484055706</c:v>
                </c:pt>
                <c:pt idx="219">
                  <c:v>2.5102491989881792</c:v>
                </c:pt>
                <c:pt idx="220">
                  <c:v>-1.5601650017474245</c:v>
                </c:pt>
                <c:pt idx="221">
                  <c:v>-0.34516325765850858</c:v>
                </c:pt>
                <c:pt idx="222">
                  <c:v>-0.4835337719449565</c:v>
                </c:pt>
                <c:pt idx="223">
                  <c:v>-4.2479252724655199E-2</c:v>
                </c:pt>
                <c:pt idx="224">
                  <c:v>0.472538011620384</c:v>
                </c:pt>
                <c:pt idx="225">
                  <c:v>1.2698481914363842</c:v>
                </c:pt>
                <c:pt idx="226">
                  <c:v>9.755283461287922</c:v>
                </c:pt>
                <c:pt idx="227">
                  <c:v>10.88751703893819</c:v>
                </c:pt>
                <c:pt idx="228">
                  <c:v>7.0000109135549389</c:v>
                </c:pt>
                <c:pt idx="229">
                  <c:v>1.8737261020247027</c:v>
                </c:pt>
                <c:pt idx="230">
                  <c:v>3.4330254520226489</c:v>
                </c:pt>
                <c:pt idx="231">
                  <c:v>1.2238503306650526</c:v>
                </c:pt>
                <c:pt idx="232">
                  <c:v>3.459707381588931</c:v>
                </c:pt>
                <c:pt idx="233">
                  <c:v>2.4705199844515668</c:v>
                </c:pt>
                <c:pt idx="234">
                  <c:v>-0.41326004219318285</c:v>
                </c:pt>
                <c:pt idx="235">
                  <c:v>-4.0624698347935295</c:v>
                </c:pt>
                <c:pt idx="236">
                  <c:v>-1.5103381958577609</c:v>
                </c:pt>
                <c:pt idx="237">
                  <c:v>0.71587730041648256</c:v>
                </c:pt>
                <c:pt idx="238">
                  <c:v>1.9978640226557773</c:v>
                </c:pt>
                <c:pt idx="239">
                  <c:v>3.658631106101077</c:v>
                </c:pt>
                <c:pt idx="240">
                  <c:v>3.3505116988306356</c:v>
                </c:pt>
                <c:pt idx="241">
                  <c:v>11.629846186687564</c:v>
                </c:pt>
                <c:pt idx="242">
                  <c:v>15.275569435309119</c:v>
                </c:pt>
                <c:pt idx="243">
                  <c:v>13.990853491212061</c:v>
                </c:pt>
                <c:pt idx="244">
                  <c:v>13.301208541832908</c:v>
                </c:pt>
                <c:pt idx="245">
                  <c:v>12.655708848037209</c:v>
                </c:pt>
                <c:pt idx="246">
                  <c:v>10.345594545778344</c:v>
                </c:pt>
                <c:pt idx="247">
                  <c:v>11.383755710153833</c:v>
                </c:pt>
                <c:pt idx="248">
                  <c:v>10.163737672356445</c:v>
                </c:pt>
                <c:pt idx="249">
                  <c:v>8.0982030697377869</c:v>
                </c:pt>
                <c:pt idx="250">
                  <c:v>6.7797270749352352</c:v>
                </c:pt>
                <c:pt idx="251">
                  <c:v>5.0744783941959515</c:v>
                </c:pt>
                <c:pt idx="252">
                  <c:v>5.0552618254356512</c:v>
                </c:pt>
                <c:pt idx="253">
                  <c:v>5.4373286995455929</c:v>
                </c:pt>
                <c:pt idx="254">
                  <c:v>5.1962270599283302</c:v>
                </c:pt>
                <c:pt idx="255">
                  <c:v>3.4171162198712106</c:v>
                </c:pt>
                <c:pt idx="256">
                  <c:v>5.4995576865151827</c:v>
                </c:pt>
                <c:pt idx="257">
                  <c:v>8.2147114957064211</c:v>
                </c:pt>
                <c:pt idx="258">
                  <c:v>6.1899154678937025</c:v>
                </c:pt>
                <c:pt idx="259">
                  <c:v>4.5596379375429565</c:v>
                </c:pt>
                <c:pt idx="260">
                  <c:v>2.4902764472485708</c:v>
                </c:pt>
                <c:pt idx="261">
                  <c:v>3.1200823448006032</c:v>
                </c:pt>
                <c:pt idx="262">
                  <c:v>4.1431120611882681</c:v>
                </c:pt>
                <c:pt idx="263">
                  <c:v>3.9488277069431019</c:v>
                </c:pt>
                <c:pt idx="264">
                  <c:v>3.4939950847264094</c:v>
                </c:pt>
                <c:pt idx="265">
                  <c:v>4.8953057317453723</c:v>
                </c:pt>
                <c:pt idx="266">
                  <c:v>2.8722612189363455</c:v>
                </c:pt>
                <c:pt idx="267">
                  <c:v>4.6123016381650128</c:v>
                </c:pt>
                <c:pt idx="268">
                  <c:v>5.0141301974401467</c:v>
                </c:pt>
                <c:pt idx="269">
                  <c:v>3.5455178123177506</c:v>
                </c:pt>
                <c:pt idx="270">
                  <c:v>1.5995070761826269</c:v>
                </c:pt>
                <c:pt idx="271">
                  <c:v>-1.885877258544238</c:v>
                </c:pt>
                <c:pt idx="272">
                  <c:v>-1.5190721117330632</c:v>
                </c:pt>
                <c:pt idx="273">
                  <c:v>3.7015440912200619</c:v>
                </c:pt>
                <c:pt idx="274">
                  <c:v>3.001426231144523</c:v>
                </c:pt>
                <c:pt idx="275">
                  <c:v>0.40905214875078172</c:v>
                </c:pt>
                <c:pt idx="276">
                  <c:v>1.0180963641650116</c:v>
                </c:pt>
                <c:pt idx="277">
                  <c:v>1.8605143614297985</c:v>
                </c:pt>
                <c:pt idx="278">
                  <c:v>6.7905940829129525</c:v>
                </c:pt>
                <c:pt idx="279">
                  <c:v>7.2685966405069991</c:v>
                </c:pt>
                <c:pt idx="280">
                  <c:v>5.2819186896801469</c:v>
                </c:pt>
                <c:pt idx="281">
                  <c:v>2.1559600460290436</c:v>
                </c:pt>
                <c:pt idx="282">
                  <c:v>1.8818217875103314</c:v>
                </c:pt>
                <c:pt idx="283">
                  <c:v>4.0466009465115667</c:v>
                </c:pt>
                <c:pt idx="284">
                  <c:v>5.6660582775643134</c:v>
                </c:pt>
                <c:pt idx="285">
                  <c:v>2.7944318436115583</c:v>
                </c:pt>
                <c:pt idx="286">
                  <c:v>2.0757200828180622</c:v>
                </c:pt>
                <c:pt idx="287">
                  <c:v>1.6354550854588485</c:v>
                </c:pt>
                <c:pt idx="288">
                  <c:v>4.7900533901475209</c:v>
                </c:pt>
                <c:pt idx="289">
                  <c:v>7.734198126479467</c:v>
                </c:pt>
                <c:pt idx="290">
                  <c:v>5.0765022780908922</c:v>
                </c:pt>
                <c:pt idx="291">
                  <c:v>5.0947067892865414</c:v>
                </c:pt>
                <c:pt idx="292">
                  <c:v>4.9459822935487514</c:v>
                </c:pt>
                <c:pt idx="293">
                  <c:v>5.9782269173947489</c:v>
                </c:pt>
                <c:pt idx="294">
                  <c:v>6.8467912223151517</c:v>
                </c:pt>
                <c:pt idx="295">
                  <c:v>6.3347167234536546</c:v>
                </c:pt>
                <c:pt idx="296">
                  <c:v>4.6211880520959054</c:v>
                </c:pt>
                <c:pt idx="297">
                  <c:v>4.2325147206534339</c:v>
                </c:pt>
                <c:pt idx="298">
                  <c:v>2.6645038366188181</c:v>
                </c:pt>
                <c:pt idx="299">
                  <c:v>1.8609798507850974</c:v>
                </c:pt>
                <c:pt idx="300">
                  <c:v>0.74168326961874631</c:v>
                </c:pt>
                <c:pt idx="301">
                  <c:v>0.68196325687512704</c:v>
                </c:pt>
                <c:pt idx="302">
                  <c:v>0.82240730260290973</c:v>
                </c:pt>
                <c:pt idx="303">
                  <c:v>0.97034907873510778</c:v>
                </c:pt>
                <c:pt idx="304">
                  <c:v>2.9328234798161112</c:v>
                </c:pt>
                <c:pt idx="305">
                  <c:v>4.2826614977008903</c:v>
                </c:pt>
                <c:pt idx="306">
                  <c:v>6.0588363155016554</c:v>
                </c:pt>
                <c:pt idx="307">
                  <c:v>6.1176660300222432</c:v>
                </c:pt>
                <c:pt idx="308">
                  <c:v>6.3956672348770782</c:v>
                </c:pt>
                <c:pt idx="309">
                  <c:v>6.3861769602462077</c:v>
                </c:pt>
                <c:pt idx="310">
                  <c:v>6.5124095817559029</c:v>
                </c:pt>
                <c:pt idx="311">
                  <c:v>6.5493651905877481</c:v>
                </c:pt>
                <c:pt idx="312">
                  <c:v>6.6970438792153839</c:v>
                </c:pt>
                <c:pt idx="313">
                  <c:v>6.8054457414274925</c:v>
                </c:pt>
                <c:pt idx="314">
                  <c:v>6.913856586636963</c:v>
                </c:pt>
                <c:pt idx="315">
                  <c:v>7.0222765113334455</c:v>
                </c:pt>
                <c:pt idx="316">
                  <c:v>7.2021341848220954</c:v>
                </c:pt>
                <c:pt idx="317">
                  <c:v>7.2391439921057454</c:v>
                </c:pt>
                <c:pt idx="318">
                  <c:v>7.2761631767675814</c:v>
                </c:pt>
                <c:pt idx="319">
                  <c:v>7.2060489838544299</c:v>
                </c:pt>
                <c:pt idx="320">
                  <c:v>6.9930872313319794</c:v>
                </c:pt>
                <c:pt idx="321">
                  <c:v>6.7801351672549268</c:v>
                </c:pt>
                <c:pt idx="322">
                  <c:v>6.5671928983662582</c:v>
                </c:pt>
                <c:pt idx="323">
                  <c:v>6.2828319615543293</c:v>
                </c:pt>
                <c:pt idx="324">
                  <c:v>6.1413381810248184</c:v>
                </c:pt>
                <c:pt idx="325">
                  <c:v>5.9998545254733626</c:v>
                </c:pt>
                <c:pt idx="326">
                  <c:v>5.8726668224017065</c:v>
                </c:pt>
                <c:pt idx="327">
                  <c:v>5.8740609010059535</c:v>
                </c:pt>
                <c:pt idx="328">
                  <c:v>5.875465449351247</c:v>
                </c:pt>
                <c:pt idx="329">
                  <c:v>5.8768805858328816</c:v>
                </c:pt>
                <c:pt idx="330">
                  <c:v>5.8783064306381316</c:v>
                </c:pt>
                <c:pt idx="331">
                  <c:v>5.8797431057803209</c:v>
                </c:pt>
                <c:pt idx="332">
                  <c:v>5.9526193065621742</c:v>
                </c:pt>
                <c:pt idx="333">
                  <c:v>6.0255065873257232</c:v>
                </c:pt>
                <c:pt idx="334">
                  <c:v>6.0984050757744788</c:v>
                </c:pt>
                <c:pt idx="335">
                  <c:v>6.1713149015821003</c:v>
                </c:pt>
                <c:pt idx="336">
                  <c:v>6.2442361964305642</c:v>
                </c:pt>
                <c:pt idx="337">
                  <c:v>6.3171690940491914</c:v>
                </c:pt>
                <c:pt idx="338">
                  <c:v>6.5186851588260071</c:v>
                </c:pt>
                <c:pt idx="339">
                  <c:v>6.4487845287057999</c:v>
                </c:pt>
                <c:pt idx="340">
                  <c:v>6.4146102009462345</c:v>
                </c:pt>
                <c:pt idx="341">
                  <c:v>6.416162317874976</c:v>
                </c:pt>
                <c:pt idx="342">
                  <c:v>6.4534410240764348</c:v>
                </c:pt>
                <c:pt idx="343">
                  <c:v>6.5264464664366528</c:v>
                </c:pt>
                <c:pt idx="344">
                  <c:v>6.5994645084750081</c:v>
                </c:pt>
                <c:pt idx="345">
                  <c:v>6.4724953018198814</c:v>
                </c:pt>
                <c:pt idx="346">
                  <c:v>6.4383961433997454</c:v>
                </c:pt>
                <c:pt idx="347">
                  <c:v>6.3328814754925622</c:v>
                </c:pt>
                <c:pt idx="348">
                  <c:v>6.1559514572049636</c:v>
                </c:pt>
                <c:pt idx="349">
                  <c:v>5.9076062502383788</c:v>
                </c:pt>
                <c:pt idx="350">
                  <c:v>5.5878460189421473</c:v>
                </c:pt>
                <c:pt idx="351">
                  <c:v>5.2323852160822399</c:v>
                </c:pt>
                <c:pt idx="352">
                  <c:v>4.9126525828970253</c:v>
                </c:pt>
                <c:pt idx="353">
                  <c:v>4.7000768634401462</c:v>
                </c:pt>
                <c:pt idx="354">
                  <c:v>4.5232296617819845</c:v>
                </c:pt>
                <c:pt idx="355">
                  <c:v>4.3821111563554123</c:v>
                </c:pt>
                <c:pt idx="356">
                  <c:v>4.2767215285887934</c:v>
                </c:pt>
                <c:pt idx="357">
                  <c:v>4.2070609629691393</c:v>
                </c:pt>
                <c:pt idx="358">
                  <c:v>4.1731296471068093</c:v>
                </c:pt>
                <c:pt idx="359">
                  <c:v>4.1749277718019142</c:v>
                </c:pt>
                <c:pt idx="360">
                  <c:v>4.1767412453981096</c:v>
                </c:pt>
                <c:pt idx="361">
                  <c:v>4.1999988367095638</c:v>
                </c:pt>
                <c:pt idx="362">
                  <c:v>4.1661293179497685</c:v>
                </c:pt>
                <c:pt idx="363">
                  <c:v>4.1322757505192937</c:v>
                </c:pt>
                <c:pt idx="364">
                  <c:v>4.1198669136526407</c:v>
                </c:pt>
                <c:pt idx="365">
                  <c:v>4.1248213861282981</c:v>
                </c:pt>
                <c:pt idx="366">
                  <c:v>4.1471393830828349</c:v>
                </c:pt>
                <c:pt idx="367">
                  <c:v>4.1868211234393753</c:v>
                </c:pt>
                <c:pt idx="368">
                  <c:v>4.222438258562704</c:v>
                </c:pt>
                <c:pt idx="369">
                  <c:v>4.3325624437737478</c:v>
                </c:pt>
                <c:pt idx="370">
                  <c:v>4.4600510527235029</c:v>
                </c:pt>
                <c:pt idx="371">
                  <c:v>4.5834757489121882</c:v>
                </c:pt>
                <c:pt idx="372">
                  <c:v>4.403857179659818</c:v>
                </c:pt>
                <c:pt idx="373">
                  <c:v>4.2069098741609405</c:v>
                </c:pt>
                <c:pt idx="374">
                  <c:v>3.9926340803174809</c:v>
                </c:pt>
                <c:pt idx="375">
                  <c:v>3.7610300505538738</c:v>
                </c:pt>
                <c:pt idx="376">
                  <c:v>3.5120980419206553</c:v>
                </c:pt>
                <c:pt idx="377">
                  <c:v>3.2458383162009703</c:v>
                </c:pt>
                <c:pt idx="378">
                  <c:v>2.9622511400199736</c:v>
                </c:pt>
                <c:pt idx="379">
                  <c:v>2.9643980094471019</c:v>
                </c:pt>
                <c:pt idx="380">
                  <c:v>3.1808506297035706</c:v>
                </c:pt>
                <c:pt idx="381">
                  <c:v>3.3973235683424492</c:v>
                </c:pt>
                <c:pt idx="382">
                  <c:v>3.831015547868216</c:v>
                </c:pt>
                <c:pt idx="383">
                  <c:v>3.1656668940500707</c:v>
                </c:pt>
                <c:pt idx="384">
                  <c:v>4.2798602379450204</c:v>
                </c:pt>
                <c:pt idx="385">
                  <c:v>5.1845073461118307</c:v>
                </c:pt>
                <c:pt idx="386">
                  <c:v>4.9583182159286512</c:v>
                </c:pt>
                <c:pt idx="387">
                  <c:v>3.8427770164449302</c:v>
                </c:pt>
                <c:pt idx="388">
                  <c:v>2.4094503446297648</c:v>
                </c:pt>
                <c:pt idx="389">
                  <c:v>-2.6278657401118375</c:v>
                </c:pt>
                <c:pt idx="390">
                  <c:v>-2.1833848882306275</c:v>
                </c:pt>
                <c:pt idx="391">
                  <c:v>1.8595402035302588</c:v>
                </c:pt>
                <c:pt idx="392">
                  <c:v>1.9082032249796721</c:v>
                </c:pt>
                <c:pt idx="393">
                  <c:v>1.7693369899841398</c:v>
                </c:pt>
                <c:pt idx="394">
                  <c:v>1.5800567274181241</c:v>
                </c:pt>
                <c:pt idx="395">
                  <c:v>1.1739521028467188</c:v>
                </c:pt>
                <c:pt idx="396">
                  <c:v>6.6467677464452963</c:v>
                </c:pt>
                <c:pt idx="397">
                  <c:v>10.075723736123406</c:v>
                </c:pt>
                <c:pt idx="398">
                  <c:v>4.9972528179696107</c:v>
                </c:pt>
                <c:pt idx="399">
                  <c:v>6.0130332517817324</c:v>
                </c:pt>
                <c:pt idx="400">
                  <c:v>7.1673518868290191</c:v>
                </c:pt>
                <c:pt idx="401">
                  <c:v>7.6842418620758322</c:v>
                </c:pt>
                <c:pt idx="402">
                  <c:v>8.3394786872531341</c:v>
                </c:pt>
                <c:pt idx="403">
                  <c:v>9.3385852738251458</c:v>
                </c:pt>
                <c:pt idx="404">
                  <c:v>5.9285887486036017</c:v>
                </c:pt>
                <c:pt idx="405">
                  <c:v>4.738444865636966</c:v>
                </c:pt>
                <c:pt idx="406">
                  <c:v>3.5287480215135076</c:v>
                </c:pt>
                <c:pt idx="407">
                  <c:v>3.4249547579894091</c:v>
                </c:pt>
                <c:pt idx="408">
                  <c:v>3.5811417172023146</c:v>
                </c:pt>
                <c:pt idx="409">
                  <c:v>3.7143365615982753</c:v>
                </c:pt>
                <c:pt idx="410">
                  <c:v>3.9033039763249882</c:v>
                </c:pt>
                <c:pt idx="411">
                  <c:v>2.8635227492784048</c:v>
                </c:pt>
                <c:pt idx="412">
                  <c:v>4.8003080832012204</c:v>
                </c:pt>
                <c:pt idx="413">
                  <c:v>0.44660047088270155</c:v>
                </c:pt>
                <c:pt idx="414">
                  <c:v>-2.3090391740536305</c:v>
                </c:pt>
                <c:pt idx="415">
                  <c:v>-1.276010736820792</c:v>
                </c:pt>
                <c:pt idx="416">
                  <c:v>0.39113556547733136</c:v>
                </c:pt>
                <c:pt idx="417">
                  <c:v>-0.96901941737669717</c:v>
                </c:pt>
                <c:pt idx="418">
                  <c:v>1.0519848178641185</c:v>
                </c:pt>
                <c:pt idx="419">
                  <c:v>1.3672004140947338</c:v>
                </c:pt>
                <c:pt idx="420">
                  <c:v>3.753171746231343</c:v>
                </c:pt>
                <c:pt idx="421">
                  <c:v>4.5453127528537802</c:v>
                </c:pt>
                <c:pt idx="422">
                  <c:v>6.5800170505890003</c:v>
                </c:pt>
                <c:pt idx="423">
                  <c:v>5.468350912208721</c:v>
                </c:pt>
                <c:pt idx="424">
                  <c:v>4.0188137160280464</c:v>
                </c:pt>
                <c:pt idx="425">
                  <c:v>4.069155323096374</c:v>
                </c:pt>
                <c:pt idx="426">
                  <c:v>2.7444646604518335</c:v>
                </c:pt>
                <c:pt idx="427">
                  <c:v>2.4668834614021091</c:v>
                </c:pt>
                <c:pt idx="428">
                  <c:v>2.9297190470619605</c:v>
                </c:pt>
                <c:pt idx="429">
                  <c:v>0.86727129684878823</c:v>
                </c:pt>
                <c:pt idx="430">
                  <c:v>-0.6132451102158043</c:v>
                </c:pt>
                <c:pt idx="431">
                  <c:v>0.6161945312730529</c:v>
                </c:pt>
                <c:pt idx="432">
                  <c:v>1.7314112806793294</c:v>
                </c:pt>
                <c:pt idx="433">
                  <c:v>4.6483301586580108</c:v>
                </c:pt>
                <c:pt idx="434">
                  <c:v>6.8215549203198123</c:v>
                </c:pt>
                <c:pt idx="435">
                  <c:v>6.3597482370836502</c:v>
                </c:pt>
                <c:pt idx="436">
                  <c:v>6.1385955943189217</c:v>
                </c:pt>
                <c:pt idx="437">
                  <c:v>7.7554015564018659</c:v>
                </c:pt>
                <c:pt idx="438">
                  <c:v>6.4000441678574846</c:v>
                </c:pt>
                <c:pt idx="439">
                  <c:v>2.9965885707166526</c:v>
                </c:pt>
                <c:pt idx="440">
                  <c:v>1.8643846487129849</c:v>
                </c:pt>
                <c:pt idx="441">
                  <c:v>2.7218467876856445</c:v>
                </c:pt>
                <c:pt idx="442">
                  <c:v>4.720897843097986</c:v>
                </c:pt>
                <c:pt idx="443">
                  <c:v>2.5938371838828078</c:v>
                </c:pt>
                <c:pt idx="444">
                  <c:v>0.71251119800498863</c:v>
                </c:pt>
                <c:pt idx="445">
                  <c:v>0.64693050157345466</c:v>
                </c:pt>
                <c:pt idx="446">
                  <c:v>1.7106411394135868</c:v>
                </c:pt>
                <c:pt idx="447">
                  <c:v>0.86947214699686781</c:v>
                </c:pt>
                <c:pt idx="448">
                  <c:v>0.90877078815959655</c:v>
                </c:pt>
                <c:pt idx="449">
                  <c:v>1.0226689283320103</c:v>
                </c:pt>
                <c:pt idx="450">
                  <c:v>1.5319260733861668</c:v>
                </c:pt>
                <c:pt idx="451">
                  <c:v>3.1253260372942142</c:v>
                </c:pt>
                <c:pt idx="452">
                  <c:v>2.3232941082887284</c:v>
                </c:pt>
                <c:pt idx="453">
                  <c:v>3.5749737341528891</c:v>
                </c:pt>
                <c:pt idx="454">
                  <c:v>0.26347795040592914</c:v>
                </c:pt>
                <c:pt idx="455">
                  <c:v>-0.74573253690374286</c:v>
                </c:pt>
                <c:pt idx="456">
                  <c:v>1.0659119545975437</c:v>
                </c:pt>
                <c:pt idx="457">
                  <c:v>-7.4515969170262153E-2</c:v>
                </c:pt>
                <c:pt idx="458">
                  <c:v>-1.6074803006434484</c:v>
                </c:pt>
                <c:pt idx="459">
                  <c:v>3.4257401702743699</c:v>
                </c:pt>
                <c:pt idx="460">
                  <c:v>4.0226032909307632</c:v>
                </c:pt>
                <c:pt idx="461">
                  <c:v>4.9240917252346899</c:v>
                </c:pt>
                <c:pt idx="462">
                  <c:v>4.247541329619918</c:v>
                </c:pt>
                <c:pt idx="463">
                  <c:v>1.480359297723544</c:v>
                </c:pt>
                <c:pt idx="464">
                  <c:v>4.0019860597273444</c:v>
                </c:pt>
                <c:pt idx="465">
                  <c:v>7.5241612898734855</c:v>
                </c:pt>
                <c:pt idx="466">
                  <c:v>3.8611581875464762</c:v>
                </c:pt>
                <c:pt idx="467">
                  <c:v>0.26429906428545608</c:v>
                </c:pt>
                <c:pt idx="468">
                  <c:v>4.165553905698121</c:v>
                </c:pt>
                <c:pt idx="469">
                  <c:v>5.0860640284520633</c:v>
                </c:pt>
                <c:pt idx="470">
                  <c:v>5.2204707681869662</c:v>
                </c:pt>
                <c:pt idx="471">
                  <c:v>6.6382404094495602</c:v>
                </c:pt>
                <c:pt idx="472">
                  <c:v>4.5649368814659299</c:v>
                </c:pt>
                <c:pt idx="473">
                  <c:v>2.2899692915613135</c:v>
                </c:pt>
                <c:pt idx="474">
                  <c:v>4.8631629930590341</c:v>
                </c:pt>
                <c:pt idx="475">
                  <c:v>1.4892120287965736</c:v>
                </c:pt>
                <c:pt idx="476">
                  <c:v>0.43686889287772063</c:v>
                </c:pt>
                <c:pt idx="477">
                  <c:v>-0.22211711021948924</c:v>
                </c:pt>
                <c:pt idx="478">
                  <c:v>-1.8668737466420724</c:v>
                </c:pt>
                <c:pt idx="479">
                  <c:v>-4.1439650884136112</c:v>
                </c:pt>
                <c:pt idx="480">
                  <c:v>-7.7199823974491881</c:v>
                </c:pt>
                <c:pt idx="481">
                  <c:v>-7.2001364265914081</c:v>
                </c:pt>
                <c:pt idx="482">
                  <c:v>-2.2704581817187814</c:v>
                </c:pt>
                <c:pt idx="483">
                  <c:v>0.2508845637979838</c:v>
                </c:pt>
                <c:pt idx="484">
                  <c:v>2.3794359161889198</c:v>
                </c:pt>
                <c:pt idx="485">
                  <c:v>3.0190870265534326</c:v>
                </c:pt>
                <c:pt idx="486">
                  <c:v>5.9595132647424025</c:v>
                </c:pt>
                <c:pt idx="487">
                  <c:v>12.674921859019108</c:v>
                </c:pt>
                <c:pt idx="488">
                  <c:v>12.296121028587283</c:v>
                </c:pt>
                <c:pt idx="489">
                  <c:v>9.1838460926601702</c:v>
                </c:pt>
                <c:pt idx="490">
                  <c:v>2.8440980937393681</c:v>
                </c:pt>
                <c:pt idx="491">
                  <c:v>-1.4373962660201864</c:v>
                </c:pt>
                <c:pt idx="492">
                  <c:v>-0.5492278194049689</c:v>
                </c:pt>
                <c:pt idx="493">
                  <c:v>1.900530939930887</c:v>
                </c:pt>
                <c:pt idx="494">
                  <c:v>2.3048451382222872</c:v>
                </c:pt>
                <c:pt idx="495">
                  <c:v>-0.50790228996118814</c:v>
                </c:pt>
                <c:pt idx="496">
                  <c:v>-1.2687800643373393</c:v>
                </c:pt>
                <c:pt idx="497">
                  <c:v>4.5167677295340329</c:v>
                </c:pt>
                <c:pt idx="498">
                  <c:v>11.201179247067667</c:v>
                </c:pt>
                <c:pt idx="499">
                  <c:v>12.819710429908392</c:v>
                </c:pt>
                <c:pt idx="500">
                  <c:v>10.178951229298113</c:v>
                </c:pt>
                <c:pt idx="501">
                  <c:v>9.3155951343764833</c:v>
                </c:pt>
                <c:pt idx="502">
                  <c:v>12.501573885130687</c:v>
                </c:pt>
                <c:pt idx="503">
                  <c:v>13.382492801655838</c:v>
                </c:pt>
                <c:pt idx="504">
                  <c:v>13.677488579140947</c:v>
                </c:pt>
                <c:pt idx="505">
                  <c:v>9.7996707123233069</c:v>
                </c:pt>
                <c:pt idx="506">
                  <c:v>7.3421182850199864</c:v>
                </c:pt>
                <c:pt idx="507">
                  <c:v>6.923936135585385</c:v>
                </c:pt>
                <c:pt idx="508">
                  <c:v>6.4926683039123336</c:v>
                </c:pt>
                <c:pt idx="509">
                  <c:v>5.8849396314897664</c:v>
                </c:pt>
                <c:pt idx="510">
                  <c:v>6.8253561514483687</c:v>
                </c:pt>
                <c:pt idx="511">
                  <c:v>5.4762744753356163</c:v>
                </c:pt>
                <c:pt idx="512">
                  <c:v>6.460527268131032</c:v>
                </c:pt>
                <c:pt idx="513">
                  <c:v>6.7248462648209681</c:v>
                </c:pt>
                <c:pt idx="514">
                  <c:v>7.7820736845273881</c:v>
                </c:pt>
                <c:pt idx="515">
                  <c:v>7.9851471530310585</c:v>
                </c:pt>
                <c:pt idx="516">
                  <c:v>6.9441475248791287</c:v>
                </c:pt>
                <c:pt idx="517">
                  <c:v>3.6103449637325506</c:v>
                </c:pt>
                <c:pt idx="518">
                  <c:v>4.3071988518639648</c:v>
                </c:pt>
                <c:pt idx="519">
                  <c:v>3.1497971508087832</c:v>
                </c:pt>
                <c:pt idx="520">
                  <c:v>2.6842865418262272</c:v>
                </c:pt>
                <c:pt idx="521">
                  <c:v>2.8032085793186847</c:v>
                </c:pt>
                <c:pt idx="522">
                  <c:v>3.6317570341879497</c:v>
                </c:pt>
                <c:pt idx="523">
                  <c:v>4.6009181705243378</c:v>
                </c:pt>
                <c:pt idx="524">
                  <c:v>6.7229130837307887</c:v>
                </c:pt>
                <c:pt idx="525">
                  <c:v>6.0460881529557327</c:v>
                </c:pt>
                <c:pt idx="526">
                  <c:v>5.6119685915121522</c:v>
                </c:pt>
                <c:pt idx="527">
                  <c:v>4.2643857701387073</c:v>
                </c:pt>
                <c:pt idx="528">
                  <c:v>4.6535480736032024</c:v>
                </c:pt>
                <c:pt idx="529">
                  <c:v>4.4974465811310749</c:v>
                </c:pt>
                <c:pt idx="530">
                  <c:v>6.1422803898385734</c:v>
                </c:pt>
                <c:pt idx="531">
                  <c:v>5.6525648656067347</c:v>
                </c:pt>
                <c:pt idx="532">
                  <c:v>4.0331058995002644</c:v>
                </c:pt>
                <c:pt idx="533">
                  <c:v>3.0108113225282906</c:v>
                </c:pt>
                <c:pt idx="534">
                  <c:v>-1.5439435339366656</c:v>
                </c:pt>
                <c:pt idx="535">
                  <c:v>-2.5370186979250802</c:v>
                </c:pt>
                <c:pt idx="536">
                  <c:v>-2.664237354312903</c:v>
                </c:pt>
                <c:pt idx="537">
                  <c:v>-1.682391869850681</c:v>
                </c:pt>
                <c:pt idx="538">
                  <c:v>0.78178055467169671</c:v>
                </c:pt>
                <c:pt idx="539">
                  <c:v>-0.55913611642644712</c:v>
                </c:pt>
                <c:pt idx="540">
                  <c:v>1.1632050554636069</c:v>
                </c:pt>
                <c:pt idx="541">
                  <c:v>6.9732258731636785</c:v>
                </c:pt>
                <c:pt idx="542">
                  <c:v>7.3131693854023849</c:v>
                </c:pt>
                <c:pt idx="543">
                  <c:v>8.0187699120397546</c:v>
                </c:pt>
                <c:pt idx="544">
                  <c:v>6.1425183008079243</c:v>
                </c:pt>
                <c:pt idx="545">
                  <c:v>4.6474027864308471</c:v>
                </c:pt>
                <c:pt idx="546">
                  <c:v>7.7872662322294337</c:v>
                </c:pt>
                <c:pt idx="547">
                  <c:v>8.2503571888968104</c:v>
                </c:pt>
                <c:pt idx="548">
                  <c:v>8.2104277839793909</c:v>
                </c:pt>
                <c:pt idx="549">
                  <c:v>8.6230016943461774</c:v>
                </c:pt>
                <c:pt idx="550">
                  <c:v>8.1151410266497468</c:v>
                </c:pt>
                <c:pt idx="551">
                  <c:v>7.2721843999287845</c:v>
                </c:pt>
                <c:pt idx="552">
                  <c:v>4.9805461908802613</c:v>
                </c:pt>
                <c:pt idx="553">
                  <c:v>3.8747455958512833</c:v>
                </c:pt>
                <c:pt idx="554">
                  <c:v>3.5374754545175597</c:v>
                </c:pt>
                <c:pt idx="555">
                  <c:v>5.8699649775148766</c:v>
                </c:pt>
                <c:pt idx="556">
                  <c:v>4.7647036182672773</c:v>
                </c:pt>
                <c:pt idx="557">
                  <c:v>4.2356063940355089</c:v>
                </c:pt>
                <c:pt idx="558">
                  <c:v>4.9070225571482569</c:v>
                </c:pt>
                <c:pt idx="559">
                  <c:v>6.8230169852065741</c:v>
                </c:pt>
                <c:pt idx="560">
                  <c:v>6.9445796718897128</c:v>
                </c:pt>
                <c:pt idx="561">
                  <c:v>7.9645244374436732</c:v>
                </c:pt>
                <c:pt idx="562">
                  <c:v>6.301927937899988</c:v>
                </c:pt>
                <c:pt idx="563">
                  <c:v>7.2141704057839231</c:v>
                </c:pt>
                <c:pt idx="564">
                  <c:v>7.7923053459807212</c:v>
                </c:pt>
                <c:pt idx="565">
                  <c:v>6.9926718163129689</c:v>
                </c:pt>
                <c:pt idx="566">
                  <c:v>6.6353324528851916</c:v>
                </c:pt>
                <c:pt idx="567">
                  <c:v>7.1947408860745821</c:v>
                </c:pt>
                <c:pt idx="568">
                  <c:v>5.9896037989399113</c:v>
                </c:pt>
                <c:pt idx="569">
                  <c:v>5.2568379835163936</c:v>
                </c:pt>
                <c:pt idx="570">
                  <c:v>4.3741033574849224</c:v>
                </c:pt>
                <c:pt idx="571">
                  <c:v>4.1406194506549623</c:v>
                </c:pt>
                <c:pt idx="572">
                  <c:v>4.5577062260094374</c:v>
                </c:pt>
                <c:pt idx="573">
                  <c:v>5.0347401441330915</c:v>
                </c:pt>
                <c:pt idx="574">
                  <c:v>4.9519981907181121</c:v>
                </c:pt>
                <c:pt idx="575">
                  <c:v>5.4086490147720863</c:v>
                </c:pt>
                <c:pt idx="576">
                  <c:v>5.5396300393726223</c:v>
                </c:pt>
                <c:pt idx="577">
                  <c:v>6.0623835567677578</c:v>
                </c:pt>
                <c:pt idx="578">
                  <c:v>5.9939549853391867</c:v>
                </c:pt>
                <c:pt idx="579">
                  <c:v>5.9714648749659966</c:v>
                </c:pt>
                <c:pt idx="580">
                  <c:v>5.3669131422858669</c:v>
                </c:pt>
                <c:pt idx="581">
                  <c:v>5.2813417137144389</c:v>
                </c:pt>
                <c:pt idx="582">
                  <c:v>5.0596697950493228</c:v>
                </c:pt>
                <c:pt idx="583">
                  <c:v>4.7334857594249424</c:v>
                </c:pt>
                <c:pt idx="584">
                  <c:v>4.5567466583449034</c:v>
                </c:pt>
                <c:pt idx="585">
                  <c:v>4.3972638512153157</c:v>
                </c:pt>
                <c:pt idx="586">
                  <c:v>3.9667555852648633</c:v>
                </c:pt>
                <c:pt idx="587">
                  <c:v>3.1215617404689455</c:v>
                </c:pt>
                <c:pt idx="588">
                  <c:v>3.0577693441523439</c:v>
                </c:pt>
                <c:pt idx="589">
                  <c:v>3.2489746232020016</c:v>
                </c:pt>
                <c:pt idx="590">
                  <c:v>2.957928984241001</c:v>
                </c:pt>
                <c:pt idx="591">
                  <c:v>2.6830194576349879</c:v>
                </c:pt>
                <c:pt idx="592">
                  <c:v>2.3921144926036084</c:v>
                </c:pt>
                <c:pt idx="593">
                  <c:v>2.4732922918054077</c:v>
                </c:pt>
                <c:pt idx="594">
                  <c:v>3.3045753797292279</c:v>
                </c:pt>
                <c:pt idx="595">
                  <c:v>2.0450458945528109</c:v>
                </c:pt>
                <c:pt idx="596">
                  <c:v>-1.6862208975687119</c:v>
                </c:pt>
                <c:pt idx="597">
                  <c:v>-7.4790903930331041</c:v>
                </c:pt>
                <c:pt idx="598">
                  <c:v>-12.443800702689277</c:v>
                </c:pt>
                <c:pt idx="599">
                  <c:v>-12.363691872552725</c:v>
                </c:pt>
                <c:pt idx="600">
                  <c:v>-20.318087076932215</c:v>
                </c:pt>
                <c:pt idx="601">
                  <c:v>-21.855524201375403</c:v>
                </c:pt>
                <c:pt idx="602">
                  <c:v>-23.331692663713518</c:v>
                </c:pt>
                <c:pt idx="603">
                  <c:v>-19.68817350830404</c:v>
                </c:pt>
                <c:pt idx="604">
                  <c:v>-15.522454027976371</c:v>
                </c:pt>
                <c:pt idx="605">
                  <c:v>-12.068897080191826</c:v>
                </c:pt>
                <c:pt idx="606">
                  <c:v>-11.748517372270641</c:v>
                </c:pt>
                <c:pt idx="607">
                  <c:v>-0.85093954178170761</c:v>
                </c:pt>
                <c:pt idx="608">
                  <c:v>0.64570306772083208</c:v>
                </c:pt>
                <c:pt idx="609">
                  <c:v>3.1886742729777686</c:v>
                </c:pt>
                <c:pt idx="610">
                  <c:v>4.7286854845528135</c:v>
                </c:pt>
                <c:pt idx="611">
                  <c:v>7.4495181769906962</c:v>
                </c:pt>
                <c:pt idx="612">
                  <c:v>9.6057893766427842</c:v>
                </c:pt>
                <c:pt idx="613">
                  <c:v>9.9875566087404071</c:v>
                </c:pt>
                <c:pt idx="614">
                  <c:v>8.0765435730545612</c:v>
                </c:pt>
                <c:pt idx="615">
                  <c:v>7.1012510802836761</c:v>
                </c:pt>
                <c:pt idx="616">
                  <c:v>6.5600525301257315</c:v>
                </c:pt>
                <c:pt idx="617">
                  <c:v>2.8341037960715321</c:v>
                </c:pt>
                <c:pt idx="618">
                  <c:v>2.057682914577398</c:v>
                </c:pt>
                <c:pt idx="619">
                  <c:v>1.3665280856336461</c:v>
                </c:pt>
                <c:pt idx="620">
                  <c:v>-1.46644908101601</c:v>
                </c:pt>
                <c:pt idx="621">
                  <c:v>-4.6016641201037816</c:v>
                </c:pt>
                <c:pt idx="622">
                  <c:v>-5.8115854198822143</c:v>
                </c:pt>
                <c:pt idx="623">
                  <c:v>-14.70116578261243</c:v>
                </c:pt>
                <c:pt idx="624">
                  <c:v>-83.196251142815328</c:v>
                </c:pt>
                <c:pt idx="625">
                  <c:v>-96.894939247724125</c:v>
                </c:pt>
                <c:pt idx="626">
                  <c:v>-101.12342034065848</c:v>
                </c:pt>
                <c:pt idx="627">
                  <c:v>-104.99731111142232</c:v>
                </c:pt>
                <c:pt idx="628">
                  <c:v>-102.72482315899443</c:v>
                </c:pt>
                <c:pt idx="629">
                  <c:v>-99.957249574639036</c:v>
                </c:pt>
                <c:pt idx="630">
                  <c:v>-91.060709465848547</c:v>
                </c:pt>
                <c:pt idx="631">
                  <c:v>-21.629488053520536</c:v>
                </c:pt>
                <c:pt idx="632">
                  <c:v>-8.1431418104291833</c:v>
                </c:pt>
                <c:pt idx="633">
                  <c:v>-3.4820860209374564</c:v>
                </c:pt>
                <c:pt idx="634">
                  <c:v>2.5611139395932447</c:v>
                </c:pt>
                <c:pt idx="635">
                  <c:v>1.3257554751951799</c:v>
                </c:pt>
                <c:pt idx="636">
                  <c:v>0.81392243476251058</c:v>
                </c:pt>
                <c:pt idx="637">
                  <c:v>1.6309954539232623</c:v>
                </c:pt>
                <c:pt idx="638">
                  <c:v>2.8799632663401979</c:v>
                </c:pt>
                <c:pt idx="639">
                  <c:v>3.1717554619526647</c:v>
                </c:pt>
                <c:pt idx="640">
                  <c:v>3.0921601282182101</c:v>
                </c:pt>
                <c:pt idx="641">
                  <c:v>3.0896047579190173</c:v>
                </c:pt>
                <c:pt idx="642">
                  <c:v>3.5582719061274242</c:v>
                </c:pt>
                <c:pt idx="643">
                  <c:v>2.9317715235250241</c:v>
                </c:pt>
                <c:pt idx="644">
                  <c:v>2.3954145108257001</c:v>
                </c:pt>
                <c:pt idx="645">
                  <c:v>2.0689303498452345</c:v>
                </c:pt>
                <c:pt idx="646">
                  <c:v>2.1466520041282169</c:v>
                </c:pt>
                <c:pt idx="647">
                  <c:v>2.0777711020595042</c:v>
                </c:pt>
                <c:pt idx="648">
                  <c:v>2.5108373998194193</c:v>
                </c:pt>
                <c:pt idx="649">
                  <c:v>3.0544196130032293</c:v>
                </c:pt>
                <c:pt idx="650">
                  <c:v>3.6135255283699137</c:v>
                </c:pt>
                <c:pt idx="651">
                  <c:v>3.8931810852931017</c:v>
                </c:pt>
                <c:pt idx="652">
                  <c:v>3.4238577461733821</c:v>
                </c:pt>
                <c:pt idx="653">
                  <c:v>2.0908336579953137</c:v>
                </c:pt>
                <c:pt idx="654">
                  <c:v>-0.19353369895463221</c:v>
                </c:pt>
                <c:pt idx="655">
                  <c:v>-0.95056695290755311</c:v>
                </c:pt>
                <c:pt idx="656">
                  <c:v>-2.3455488680628895</c:v>
                </c:pt>
                <c:pt idx="657">
                  <c:v>-2.8408945999193387</c:v>
                </c:pt>
                <c:pt idx="658">
                  <c:v>-3.0244694444664311</c:v>
                </c:pt>
                <c:pt idx="659">
                  <c:v>-3.633953754535562</c:v>
                </c:pt>
                <c:pt idx="660">
                  <c:v>-3.2910380276717146</c:v>
                </c:pt>
                <c:pt idx="661">
                  <c:v>-1.0547852774983901</c:v>
                </c:pt>
                <c:pt idx="662">
                  <c:v>-0.53156123514824338</c:v>
                </c:pt>
                <c:pt idx="663">
                  <c:v>1.1746804469811372</c:v>
                </c:pt>
                <c:pt idx="664">
                  <c:v>1.8732282395752289</c:v>
                </c:pt>
                <c:pt idx="665">
                  <c:v>2.2818115863495914</c:v>
                </c:pt>
                <c:pt idx="666">
                  <c:v>3.7486809321669048</c:v>
                </c:pt>
                <c:pt idx="667">
                  <c:v>4.9081844473081464</c:v>
                </c:pt>
                <c:pt idx="668">
                  <c:v>5.2088592469888626</c:v>
                </c:pt>
                <c:pt idx="669">
                  <c:v>5.7012217016310478</c:v>
                </c:pt>
                <c:pt idx="670">
                  <c:v>5.9360323654347349</c:v>
                </c:pt>
                <c:pt idx="671">
                  <c:v>6.2004278133271464</c:v>
                </c:pt>
                <c:pt idx="672">
                  <c:v>6.7456166292852169</c:v>
                </c:pt>
                <c:pt idx="673">
                  <c:v>6.5202549523525954</c:v>
                </c:pt>
                <c:pt idx="674">
                  <c:v>6.9923375932054626</c:v>
                </c:pt>
                <c:pt idx="675">
                  <c:v>7.0252206702721596</c:v>
                </c:pt>
                <c:pt idx="676">
                  <c:v>6.6225737585143287</c:v>
                </c:pt>
                <c:pt idx="677">
                  <c:v>6.1510611015552472</c:v>
                </c:pt>
                <c:pt idx="678">
                  <c:v>5.483662536985749</c:v>
                </c:pt>
                <c:pt idx="679">
                  <c:v>4.7304272352876087</c:v>
                </c:pt>
                <c:pt idx="680">
                  <c:v>4.4549773843998066</c:v>
                </c:pt>
                <c:pt idx="681">
                  <c:v>3.6198175660799956</c:v>
                </c:pt>
                <c:pt idx="682">
                  <c:v>3.0431982687525343</c:v>
                </c:pt>
                <c:pt idx="683">
                  <c:v>2.6493069277691359</c:v>
                </c:pt>
                <c:pt idx="684">
                  <c:v>2.3730058714715869</c:v>
                </c:pt>
                <c:pt idx="685">
                  <c:v>2.2559768809066929</c:v>
                </c:pt>
                <c:pt idx="686">
                  <c:v>2.0843246267849245</c:v>
                </c:pt>
                <c:pt idx="687">
                  <c:v>2.0110254902450135</c:v>
                </c:pt>
                <c:pt idx="688">
                  <c:v>1.9021494220493149</c:v>
                </c:pt>
                <c:pt idx="689">
                  <c:v>2.1183919965647111</c:v>
                </c:pt>
                <c:pt idx="690">
                  <c:v>2.2622416152971296</c:v>
                </c:pt>
                <c:pt idx="691">
                  <c:v>2.5381806488439054</c:v>
                </c:pt>
                <c:pt idx="692">
                  <c:v>2.6390335708996817</c:v>
                </c:pt>
                <c:pt idx="693">
                  <c:v>2.8043563278418051</c:v>
                </c:pt>
                <c:pt idx="694">
                  <c:v>2.7462654721536288</c:v>
                </c:pt>
                <c:pt idx="695">
                  <c:v>2.6640480261181843</c:v>
                </c:pt>
                <c:pt idx="696">
                  <c:v>2.4887114941974318</c:v>
                </c:pt>
                <c:pt idx="697">
                  <c:v>2.1755645080230828</c:v>
                </c:pt>
                <c:pt idx="698">
                  <c:v>1.7630353561973167</c:v>
                </c:pt>
                <c:pt idx="699">
                  <c:v>1.6861204966903471</c:v>
                </c:pt>
                <c:pt idx="700">
                  <c:v>1.337</c:v>
                </c:pt>
                <c:pt idx="701">
                  <c:v>1.2612499999999998</c:v>
                </c:pt>
              </c:numCache>
            </c:numRef>
          </c:val>
          <c:smooth val="0"/>
          <c:extLst>
            <c:ext xmlns:c16="http://schemas.microsoft.com/office/drawing/2014/chart" uri="{C3380CC4-5D6E-409C-BE32-E72D297353CC}">
              <c16:uniqueId val="{00000001-CE1C-40E8-9DDA-17A5F6719BFE}"/>
            </c:ext>
          </c:extLst>
        </c:ser>
        <c:ser>
          <c:idx val="1"/>
          <c:order val="1"/>
          <c:tx>
            <c:strRef>
              <c:f>'IV. Country level, 1310-2018'!$D$2</c:f>
              <c:strCache>
                <c:ptCount val="1"/>
                <c:pt idx="0">
                  <c:v>UK</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1310-2018'!$M$11:$M$712</c:f>
              <c:numCache>
                <c:formatCode>General</c:formatCode>
                <c:ptCount val="702"/>
                <c:pt idx="0">
                  <c:v>19.044056500147487</c:v>
                </c:pt>
                <c:pt idx="1">
                  <c:v>19.261276819825333</c:v>
                </c:pt>
                <c:pt idx="2">
                  <c:v>15.270128963123417</c:v>
                </c:pt>
                <c:pt idx="3">
                  <c:v>23.197220379963621</c:v>
                </c:pt>
                <c:pt idx="4">
                  <c:v>25.517475608337254</c:v>
                </c:pt>
                <c:pt idx="5">
                  <c:v>20.751338154591945</c:v>
                </c:pt>
                <c:pt idx="6">
                  <c:v>19.359902975986451</c:v>
                </c:pt>
                <c:pt idx="7">
                  <c:v>23.047360997914858</c:v>
                </c:pt>
                <c:pt idx="8">
                  <c:v>22.576002520849904</c:v>
                </c:pt>
                <c:pt idx="9">
                  <c:v>25.890677317443053</c:v>
                </c:pt>
                <c:pt idx="10">
                  <c:v>24.39605066246471</c:v>
                </c:pt>
                <c:pt idx="11">
                  <c:v>21.800497607306699</c:v>
                </c:pt>
                <c:pt idx="12">
                  <c:v>23.515938057360561</c:v>
                </c:pt>
                <c:pt idx="13">
                  <c:v>25.038954717622065</c:v>
                </c:pt>
                <c:pt idx="14">
                  <c:v>25.468058616854513</c:v>
                </c:pt>
                <c:pt idx="15">
                  <c:v>28.890900243120075</c:v>
                </c:pt>
                <c:pt idx="16">
                  <c:v>32.042386036986848</c:v>
                </c:pt>
                <c:pt idx="17">
                  <c:v>34.915712351276348</c:v>
                </c:pt>
                <c:pt idx="18">
                  <c:v>39.581397035110868</c:v>
                </c:pt>
                <c:pt idx="19">
                  <c:v>39.76586877446244</c:v>
                </c:pt>
                <c:pt idx="20">
                  <c:v>31.340463769084085</c:v>
                </c:pt>
                <c:pt idx="21">
                  <c:v>30.705661076785159</c:v>
                </c:pt>
                <c:pt idx="22">
                  <c:v>29.948461879363919</c:v>
                </c:pt>
                <c:pt idx="23">
                  <c:v>30.633178742254675</c:v>
                </c:pt>
                <c:pt idx="24">
                  <c:v>27.40910906079359</c:v>
                </c:pt>
                <c:pt idx="25">
                  <c:v>26.735041928799653</c:v>
                </c:pt>
                <c:pt idx="26">
                  <c:v>27.003226134545439</c:v>
                </c:pt>
                <c:pt idx="27">
                  <c:v>30.300801863654808</c:v>
                </c:pt>
                <c:pt idx="28">
                  <c:v>30.407072933346853</c:v>
                </c:pt>
                <c:pt idx="29">
                  <c:v>33.8980389549249</c:v>
                </c:pt>
                <c:pt idx="30">
                  <c:v>30.672254281178621</c:v>
                </c:pt>
                <c:pt idx="31">
                  <c:v>29.531143739244417</c:v>
                </c:pt>
                <c:pt idx="32">
                  <c:v>25.791469858165193</c:v>
                </c:pt>
                <c:pt idx="33">
                  <c:v>29.436346183501055</c:v>
                </c:pt>
                <c:pt idx="34">
                  <c:v>33.314794996620996</c:v>
                </c:pt>
                <c:pt idx="35">
                  <c:v>32.571517882559121</c:v>
                </c:pt>
                <c:pt idx="36">
                  <c:v>28.84242791842933</c:v>
                </c:pt>
                <c:pt idx="37">
                  <c:v>31.057504187334018</c:v>
                </c:pt>
                <c:pt idx="38">
                  <c:v>33.537984105792951</c:v>
                </c:pt>
                <c:pt idx="39">
                  <c:v>36.19719963164156</c:v>
                </c:pt>
                <c:pt idx="40">
                  <c:v>32.974410984553025</c:v>
                </c:pt>
                <c:pt idx="41">
                  <c:v>32.212726968083949</c:v>
                </c:pt>
                <c:pt idx="42">
                  <c:v>33.35268011628439</c:v>
                </c:pt>
                <c:pt idx="43">
                  <c:v>31.717435571821362</c:v>
                </c:pt>
                <c:pt idx="44">
                  <c:v>31.123990196554058</c:v>
                </c:pt>
                <c:pt idx="45">
                  <c:v>32.458322440403578</c:v>
                </c:pt>
                <c:pt idx="46">
                  <c:v>32.780711438338628</c:v>
                </c:pt>
                <c:pt idx="47">
                  <c:v>32.509281057590954</c:v>
                </c:pt>
                <c:pt idx="48">
                  <c:v>30.984665950732808</c:v>
                </c:pt>
                <c:pt idx="49">
                  <c:v>30.283865904651588</c:v>
                </c:pt>
                <c:pt idx="50">
                  <c:v>26.790929102065178</c:v>
                </c:pt>
                <c:pt idx="51">
                  <c:v>31.396229592582586</c:v>
                </c:pt>
                <c:pt idx="52">
                  <c:v>31.298086037588664</c:v>
                </c:pt>
                <c:pt idx="53">
                  <c:v>28.617074200744764</c:v>
                </c:pt>
                <c:pt idx="54">
                  <c:v>30.578238076739584</c:v>
                </c:pt>
                <c:pt idx="55">
                  <c:v>29.211367189809465</c:v>
                </c:pt>
                <c:pt idx="56">
                  <c:v>29.318003080389197</c:v>
                </c:pt>
                <c:pt idx="57">
                  <c:v>37.981143742871929</c:v>
                </c:pt>
                <c:pt idx="58">
                  <c:v>35.039874162625402</c:v>
                </c:pt>
                <c:pt idx="59">
                  <c:v>34.307740752686975</c:v>
                </c:pt>
                <c:pt idx="60">
                  <c:v>32.720611196696723</c:v>
                </c:pt>
                <c:pt idx="61">
                  <c:v>30.655620980871834</c:v>
                </c:pt>
                <c:pt idx="62">
                  <c:v>34.294809617676826</c:v>
                </c:pt>
                <c:pt idx="63">
                  <c:v>34.125161550496287</c:v>
                </c:pt>
                <c:pt idx="64">
                  <c:v>30.795534970124603</c:v>
                </c:pt>
                <c:pt idx="65">
                  <c:v>30.383510355199899</c:v>
                </c:pt>
                <c:pt idx="66">
                  <c:v>28.792426764555817</c:v>
                </c:pt>
                <c:pt idx="67">
                  <c:v>32.533700271575107</c:v>
                </c:pt>
                <c:pt idx="68">
                  <c:v>33.66761941711983</c:v>
                </c:pt>
                <c:pt idx="69">
                  <c:v>33.398982741456429</c:v>
                </c:pt>
                <c:pt idx="70">
                  <c:v>29.208351189555088</c:v>
                </c:pt>
                <c:pt idx="71">
                  <c:v>26.762587314324175</c:v>
                </c:pt>
                <c:pt idx="72">
                  <c:v>28.8000857474971</c:v>
                </c:pt>
                <c:pt idx="73">
                  <c:v>31.465701810637231</c:v>
                </c:pt>
                <c:pt idx="74">
                  <c:v>29.956042518251497</c:v>
                </c:pt>
                <c:pt idx="75">
                  <c:v>28.387923994805014</c:v>
                </c:pt>
                <c:pt idx="76">
                  <c:v>27.22915112168209</c:v>
                </c:pt>
                <c:pt idx="77">
                  <c:v>28.57588713846949</c:v>
                </c:pt>
                <c:pt idx="78">
                  <c:v>31.250870108463427</c:v>
                </c:pt>
                <c:pt idx="79">
                  <c:v>29.12233203603688</c:v>
                </c:pt>
                <c:pt idx="80">
                  <c:v>26.723387278659384</c:v>
                </c:pt>
                <c:pt idx="81">
                  <c:v>26.078481019198211</c:v>
                </c:pt>
                <c:pt idx="82">
                  <c:v>24.637357160819001</c:v>
                </c:pt>
                <c:pt idx="83">
                  <c:v>26.319111707727245</c:v>
                </c:pt>
                <c:pt idx="84">
                  <c:v>30.358833571209892</c:v>
                </c:pt>
                <c:pt idx="85">
                  <c:v>30.20009981384964</c:v>
                </c:pt>
                <c:pt idx="86">
                  <c:v>30.383276203280523</c:v>
                </c:pt>
                <c:pt idx="87">
                  <c:v>29.617697285300945</c:v>
                </c:pt>
                <c:pt idx="88">
                  <c:v>29.158687809989949</c:v>
                </c:pt>
                <c:pt idx="89">
                  <c:v>29.672029514660725</c:v>
                </c:pt>
                <c:pt idx="90">
                  <c:v>26.658004103494303</c:v>
                </c:pt>
                <c:pt idx="91">
                  <c:v>26.893669611225928</c:v>
                </c:pt>
                <c:pt idx="92">
                  <c:v>27.615622356980534</c:v>
                </c:pt>
                <c:pt idx="93">
                  <c:v>26.490852117821028</c:v>
                </c:pt>
                <c:pt idx="94">
                  <c:v>27.868016329958703</c:v>
                </c:pt>
                <c:pt idx="95">
                  <c:v>28.952089008772898</c:v>
                </c:pt>
                <c:pt idx="96">
                  <c:v>28.2554507866374</c:v>
                </c:pt>
                <c:pt idx="97">
                  <c:v>28.119261718011035</c:v>
                </c:pt>
                <c:pt idx="98">
                  <c:v>27.912827993795855</c:v>
                </c:pt>
                <c:pt idx="99">
                  <c:v>25.981231779702377</c:v>
                </c:pt>
                <c:pt idx="100">
                  <c:v>27.596036635244495</c:v>
                </c:pt>
                <c:pt idx="101">
                  <c:v>25.936183218476156</c:v>
                </c:pt>
                <c:pt idx="102">
                  <c:v>26.706457860346234</c:v>
                </c:pt>
                <c:pt idx="103">
                  <c:v>29.438507310434993</c:v>
                </c:pt>
                <c:pt idx="104">
                  <c:v>30.493067166547974</c:v>
                </c:pt>
                <c:pt idx="105">
                  <c:v>27.406861073789141</c:v>
                </c:pt>
                <c:pt idx="106">
                  <c:v>28.639042534370226</c:v>
                </c:pt>
                <c:pt idx="107">
                  <c:v>27.52879084219785</c:v>
                </c:pt>
                <c:pt idx="108">
                  <c:v>28.343640711621365</c:v>
                </c:pt>
                <c:pt idx="109">
                  <c:v>23.988122024552293</c:v>
                </c:pt>
                <c:pt idx="110">
                  <c:v>22.92889590397737</c:v>
                </c:pt>
                <c:pt idx="111">
                  <c:v>24.493928317921281</c:v>
                </c:pt>
                <c:pt idx="112">
                  <c:v>27.13656643765324</c:v>
                </c:pt>
                <c:pt idx="113">
                  <c:v>23.424346883804397</c:v>
                </c:pt>
                <c:pt idx="114">
                  <c:v>24.046361302304266</c:v>
                </c:pt>
                <c:pt idx="115">
                  <c:v>24.850917202285718</c:v>
                </c:pt>
                <c:pt idx="116">
                  <c:v>27.338368879993304</c:v>
                </c:pt>
                <c:pt idx="117">
                  <c:v>27.458440505029369</c:v>
                </c:pt>
                <c:pt idx="118">
                  <c:v>21.412775252517203</c:v>
                </c:pt>
                <c:pt idx="119">
                  <c:v>18.96924612865746</c:v>
                </c:pt>
                <c:pt idx="120">
                  <c:v>24.313092809660361</c:v>
                </c:pt>
                <c:pt idx="121">
                  <c:v>26.35555662091306</c:v>
                </c:pt>
                <c:pt idx="122">
                  <c:v>25.033097297303105</c:v>
                </c:pt>
                <c:pt idx="123">
                  <c:v>25.677005178373289</c:v>
                </c:pt>
                <c:pt idx="124">
                  <c:v>25.443965559483225</c:v>
                </c:pt>
                <c:pt idx="125">
                  <c:v>30.443280489520927</c:v>
                </c:pt>
                <c:pt idx="126">
                  <c:v>28.910867684481136</c:v>
                </c:pt>
                <c:pt idx="127">
                  <c:v>25.915991231268769</c:v>
                </c:pt>
                <c:pt idx="128">
                  <c:v>23.471357199097984</c:v>
                </c:pt>
                <c:pt idx="129">
                  <c:v>23.37020171924717</c:v>
                </c:pt>
                <c:pt idx="130">
                  <c:v>23.834705010867062</c:v>
                </c:pt>
                <c:pt idx="131">
                  <c:v>23.009883188806565</c:v>
                </c:pt>
                <c:pt idx="132">
                  <c:v>21.98685795658545</c:v>
                </c:pt>
                <c:pt idx="133">
                  <c:v>24.422443884609784</c:v>
                </c:pt>
                <c:pt idx="134">
                  <c:v>25.408208394986978</c:v>
                </c:pt>
                <c:pt idx="135">
                  <c:v>24.965866660305505</c:v>
                </c:pt>
                <c:pt idx="136">
                  <c:v>24.591229678316541</c:v>
                </c:pt>
                <c:pt idx="137">
                  <c:v>23.959334119274541</c:v>
                </c:pt>
                <c:pt idx="138">
                  <c:v>23.506057143398717</c:v>
                </c:pt>
                <c:pt idx="139">
                  <c:v>23.845187579707765</c:v>
                </c:pt>
                <c:pt idx="140">
                  <c:v>23.53899103674059</c:v>
                </c:pt>
                <c:pt idx="141">
                  <c:v>21.089442330549677</c:v>
                </c:pt>
                <c:pt idx="142">
                  <c:v>20.123848599805942</c:v>
                </c:pt>
                <c:pt idx="143">
                  <c:v>23.768744979717066</c:v>
                </c:pt>
                <c:pt idx="144">
                  <c:v>24.864472336328078</c:v>
                </c:pt>
                <c:pt idx="145">
                  <c:v>24.155883493130826</c:v>
                </c:pt>
                <c:pt idx="146">
                  <c:v>23.544394586596926</c:v>
                </c:pt>
                <c:pt idx="147">
                  <c:v>22.551543593875994</c:v>
                </c:pt>
                <c:pt idx="148">
                  <c:v>23.578168299518957</c:v>
                </c:pt>
                <c:pt idx="149">
                  <c:v>23.778575622073873</c:v>
                </c:pt>
                <c:pt idx="150">
                  <c:v>20.390189118894288</c:v>
                </c:pt>
                <c:pt idx="151">
                  <c:v>19.242386757372593</c:v>
                </c:pt>
                <c:pt idx="152">
                  <c:v>21.135344530350274</c:v>
                </c:pt>
                <c:pt idx="153">
                  <c:v>22.706766413972762</c:v>
                </c:pt>
                <c:pt idx="154">
                  <c:v>23.379251637203762</c:v>
                </c:pt>
                <c:pt idx="155">
                  <c:v>23.862534025024861</c:v>
                </c:pt>
                <c:pt idx="156">
                  <c:v>22.751059397928177</c:v>
                </c:pt>
                <c:pt idx="157">
                  <c:v>22.88287898979862</c:v>
                </c:pt>
                <c:pt idx="158">
                  <c:v>21.717863763383146</c:v>
                </c:pt>
                <c:pt idx="159">
                  <c:v>21.030210382856939</c:v>
                </c:pt>
                <c:pt idx="160">
                  <c:v>20.600513337466616</c:v>
                </c:pt>
                <c:pt idx="161">
                  <c:v>20.316548297048637</c:v>
                </c:pt>
                <c:pt idx="162">
                  <c:v>18.328485231398691</c:v>
                </c:pt>
                <c:pt idx="163">
                  <c:v>17.298796942279999</c:v>
                </c:pt>
                <c:pt idx="164">
                  <c:v>18.912324041387954</c:v>
                </c:pt>
                <c:pt idx="165">
                  <c:v>21.675522310672388</c:v>
                </c:pt>
                <c:pt idx="166">
                  <c:v>21.774770436473453</c:v>
                </c:pt>
                <c:pt idx="167">
                  <c:v>20.034637466087528</c:v>
                </c:pt>
                <c:pt idx="168">
                  <c:v>20.456141193028127</c:v>
                </c:pt>
                <c:pt idx="169">
                  <c:v>22.026550509816001</c:v>
                </c:pt>
                <c:pt idx="170">
                  <c:v>23.833850191589075</c:v>
                </c:pt>
                <c:pt idx="171">
                  <c:v>21.304122601358049</c:v>
                </c:pt>
                <c:pt idx="172">
                  <c:v>19.897560747555854</c:v>
                </c:pt>
                <c:pt idx="173">
                  <c:v>20.798108854368515</c:v>
                </c:pt>
                <c:pt idx="174">
                  <c:v>21.332381475996677</c:v>
                </c:pt>
                <c:pt idx="175">
                  <c:v>21.220655928203389</c:v>
                </c:pt>
                <c:pt idx="176">
                  <c:v>22.596941581931137</c:v>
                </c:pt>
                <c:pt idx="177">
                  <c:v>19.297881108645839</c:v>
                </c:pt>
                <c:pt idx="178">
                  <c:v>21.002032092171444</c:v>
                </c:pt>
                <c:pt idx="179">
                  <c:v>20.178417998805987</c:v>
                </c:pt>
                <c:pt idx="180">
                  <c:v>19.83492730310596</c:v>
                </c:pt>
                <c:pt idx="181">
                  <c:v>17.148122017572963</c:v>
                </c:pt>
                <c:pt idx="182">
                  <c:v>16.135589665631134</c:v>
                </c:pt>
                <c:pt idx="183">
                  <c:v>15.830255787137498</c:v>
                </c:pt>
                <c:pt idx="184">
                  <c:v>18.45970547576572</c:v>
                </c:pt>
                <c:pt idx="185">
                  <c:v>18.510453739289265</c:v>
                </c:pt>
                <c:pt idx="186">
                  <c:v>19.161733279639996</c:v>
                </c:pt>
                <c:pt idx="187">
                  <c:v>17.666206194332833</c:v>
                </c:pt>
                <c:pt idx="188">
                  <c:v>20.214363382258622</c:v>
                </c:pt>
                <c:pt idx="189">
                  <c:v>22.963667516772652</c:v>
                </c:pt>
                <c:pt idx="190">
                  <c:v>21.337590783679378</c:v>
                </c:pt>
                <c:pt idx="191">
                  <c:v>21.12107953257734</c:v>
                </c:pt>
                <c:pt idx="192">
                  <c:v>17.997931819623215</c:v>
                </c:pt>
                <c:pt idx="193">
                  <c:v>14.882904217763471</c:v>
                </c:pt>
                <c:pt idx="194">
                  <c:v>17.261837505667906</c:v>
                </c:pt>
                <c:pt idx="195">
                  <c:v>17.084483490287507</c:v>
                </c:pt>
                <c:pt idx="196">
                  <c:v>13.591351522606761</c:v>
                </c:pt>
                <c:pt idx="197">
                  <c:v>15.883874780538608</c:v>
                </c:pt>
                <c:pt idx="198">
                  <c:v>14.529852327670897</c:v>
                </c:pt>
                <c:pt idx="199">
                  <c:v>16.343425421583344</c:v>
                </c:pt>
                <c:pt idx="200">
                  <c:v>16.909483763738233</c:v>
                </c:pt>
                <c:pt idx="201">
                  <c:v>13.932962406662051</c:v>
                </c:pt>
                <c:pt idx="202">
                  <c:v>15.352892227900915</c:v>
                </c:pt>
                <c:pt idx="203">
                  <c:v>16.425982907201469</c:v>
                </c:pt>
                <c:pt idx="204">
                  <c:v>15.004341469398984</c:v>
                </c:pt>
                <c:pt idx="205">
                  <c:v>17.854479369615824</c:v>
                </c:pt>
                <c:pt idx="206">
                  <c:v>18.061891733489784</c:v>
                </c:pt>
                <c:pt idx="207">
                  <c:v>18.030886220876955</c:v>
                </c:pt>
                <c:pt idx="208">
                  <c:v>13.142299963902213</c:v>
                </c:pt>
                <c:pt idx="209">
                  <c:v>14.299883851193743</c:v>
                </c:pt>
                <c:pt idx="210">
                  <c:v>14.122982513530653</c:v>
                </c:pt>
                <c:pt idx="211">
                  <c:v>13.270132285804745</c:v>
                </c:pt>
                <c:pt idx="212">
                  <c:v>10.732027917942274</c:v>
                </c:pt>
                <c:pt idx="213">
                  <c:v>9.7024667995518818</c:v>
                </c:pt>
                <c:pt idx="214">
                  <c:v>12.246153972876856</c:v>
                </c:pt>
                <c:pt idx="215">
                  <c:v>15.153633368495244</c:v>
                </c:pt>
                <c:pt idx="216">
                  <c:v>10.874037741739082</c:v>
                </c:pt>
                <c:pt idx="217">
                  <c:v>9.7613694211238613</c:v>
                </c:pt>
                <c:pt idx="218">
                  <c:v>10.81257797838356</c:v>
                </c:pt>
                <c:pt idx="219">
                  <c:v>11.673340627275063</c:v>
                </c:pt>
                <c:pt idx="220">
                  <c:v>10.727518228469636</c:v>
                </c:pt>
                <c:pt idx="221">
                  <c:v>7.7807470556755414</c:v>
                </c:pt>
                <c:pt idx="222">
                  <c:v>10.109981628816113</c:v>
                </c:pt>
                <c:pt idx="223">
                  <c:v>9.5052615130320657</c:v>
                </c:pt>
                <c:pt idx="224">
                  <c:v>8.710660724406992</c:v>
                </c:pt>
                <c:pt idx="225">
                  <c:v>5.0261727800907421</c:v>
                </c:pt>
                <c:pt idx="226">
                  <c:v>3.2690622829441418</c:v>
                </c:pt>
                <c:pt idx="227">
                  <c:v>8.2508046059163096</c:v>
                </c:pt>
                <c:pt idx="228">
                  <c:v>10.28978645965867</c:v>
                </c:pt>
                <c:pt idx="229">
                  <c:v>6.8258768045935057</c:v>
                </c:pt>
                <c:pt idx="230">
                  <c:v>4.6962173557489706</c:v>
                </c:pt>
                <c:pt idx="231">
                  <c:v>4.7442613605734989</c:v>
                </c:pt>
                <c:pt idx="232">
                  <c:v>8.8718869226798347</c:v>
                </c:pt>
                <c:pt idx="233">
                  <c:v>11.962596060326712</c:v>
                </c:pt>
                <c:pt idx="234">
                  <c:v>8.1881660395829901</c:v>
                </c:pt>
                <c:pt idx="235">
                  <c:v>4.6215403371466168</c:v>
                </c:pt>
                <c:pt idx="236">
                  <c:v>4.5361362224868094</c:v>
                </c:pt>
                <c:pt idx="237">
                  <c:v>6.8346122069995454</c:v>
                </c:pt>
                <c:pt idx="238">
                  <c:v>12.647066024605412</c:v>
                </c:pt>
                <c:pt idx="239">
                  <c:v>9.8306589080577123</c:v>
                </c:pt>
                <c:pt idx="240">
                  <c:v>7.7079623811248563</c:v>
                </c:pt>
                <c:pt idx="241">
                  <c:v>6.2563987591932664</c:v>
                </c:pt>
                <c:pt idx="242">
                  <c:v>9.5011176634236847</c:v>
                </c:pt>
                <c:pt idx="243">
                  <c:v>12.470383785918115</c:v>
                </c:pt>
                <c:pt idx="244">
                  <c:v>13.34851344064853</c:v>
                </c:pt>
                <c:pt idx="245">
                  <c:v>11.010067198923236</c:v>
                </c:pt>
                <c:pt idx="246">
                  <c:v>11.579894877347213</c:v>
                </c:pt>
                <c:pt idx="247">
                  <c:v>13.206387025827349</c:v>
                </c:pt>
                <c:pt idx="248">
                  <c:v>14.501562630409964</c:v>
                </c:pt>
                <c:pt idx="249">
                  <c:v>13.252697319869853</c:v>
                </c:pt>
                <c:pt idx="250">
                  <c:v>14.08534885236001</c:v>
                </c:pt>
                <c:pt idx="251">
                  <c:v>15.170958101975874</c:v>
                </c:pt>
                <c:pt idx="252">
                  <c:v>11.169492119957487</c:v>
                </c:pt>
                <c:pt idx="253">
                  <c:v>10.498827945899484</c:v>
                </c:pt>
                <c:pt idx="254">
                  <c:v>6.668252674381244</c:v>
                </c:pt>
                <c:pt idx="255">
                  <c:v>8.18099470235531</c:v>
                </c:pt>
                <c:pt idx="256">
                  <c:v>8.7119295515334532</c:v>
                </c:pt>
                <c:pt idx="257">
                  <c:v>6.7923695135900335</c:v>
                </c:pt>
                <c:pt idx="258">
                  <c:v>6.8762849886507826</c:v>
                </c:pt>
                <c:pt idx="259">
                  <c:v>8.3108516163117141</c:v>
                </c:pt>
                <c:pt idx="260">
                  <c:v>9.9454671867851214</c:v>
                </c:pt>
                <c:pt idx="261">
                  <c:v>10.173110400632167</c:v>
                </c:pt>
                <c:pt idx="262">
                  <c:v>8.4179045157659491</c:v>
                </c:pt>
                <c:pt idx="263">
                  <c:v>9.3721153856142454</c:v>
                </c:pt>
                <c:pt idx="264">
                  <c:v>10.620437366578404</c:v>
                </c:pt>
                <c:pt idx="265">
                  <c:v>8.6462939619606889</c:v>
                </c:pt>
                <c:pt idx="266">
                  <c:v>6.0054512734745265</c:v>
                </c:pt>
                <c:pt idx="267">
                  <c:v>5.1175513131968051</c:v>
                </c:pt>
                <c:pt idx="268">
                  <c:v>9.6392504837210264</c:v>
                </c:pt>
                <c:pt idx="269">
                  <c:v>8.935601524769071</c:v>
                </c:pt>
                <c:pt idx="270">
                  <c:v>6.4175545941842769</c:v>
                </c:pt>
                <c:pt idx="271">
                  <c:v>6.5551571623003468</c:v>
                </c:pt>
                <c:pt idx="272">
                  <c:v>8.9489241128583519</c:v>
                </c:pt>
                <c:pt idx="273">
                  <c:v>10.91190442949495</c:v>
                </c:pt>
                <c:pt idx="274">
                  <c:v>8.7103132901327474</c:v>
                </c:pt>
                <c:pt idx="275">
                  <c:v>4.6613738622725363</c:v>
                </c:pt>
                <c:pt idx="276">
                  <c:v>4.406595502858857</c:v>
                </c:pt>
                <c:pt idx="277">
                  <c:v>4.1063417313186061</c:v>
                </c:pt>
                <c:pt idx="278">
                  <c:v>5.2743736022816421</c:v>
                </c:pt>
                <c:pt idx="279">
                  <c:v>6.7195228987656446</c:v>
                </c:pt>
                <c:pt idx="280">
                  <c:v>7.1851300735265875</c:v>
                </c:pt>
                <c:pt idx="281">
                  <c:v>9.5548242705448008</c:v>
                </c:pt>
                <c:pt idx="282">
                  <c:v>11.998848700067699</c:v>
                </c:pt>
                <c:pt idx="283">
                  <c:v>13.870008828539577</c:v>
                </c:pt>
                <c:pt idx="284">
                  <c:v>15.440227082647894</c:v>
                </c:pt>
                <c:pt idx="285">
                  <c:v>12.842893278075193</c:v>
                </c:pt>
                <c:pt idx="286">
                  <c:v>9.5138903916232813</c:v>
                </c:pt>
                <c:pt idx="287">
                  <c:v>9.1556997059413696</c:v>
                </c:pt>
                <c:pt idx="288">
                  <c:v>6.3949210688617182</c:v>
                </c:pt>
                <c:pt idx="289">
                  <c:v>5.1024516998763421</c:v>
                </c:pt>
                <c:pt idx="290">
                  <c:v>5.4560491665218489</c:v>
                </c:pt>
                <c:pt idx="291">
                  <c:v>5.2961520264288549</c:v>
                </c:pt>
                <c:pt idx="292">
                  <c:v>5.531878828852685</c:v>
                </c:pt>
                <c:pt idx="293">
                  <c:v>4.856297735590366</c:v>
                </c:pt>
                <c:pt idx="294">
                  <c:v>5.3686077788298814</c:v>
                </c:pt>
                <c:pt idx="295">
                  <c:v>8.0813280826823846</c:v>
                </c:pt>
                <c:pt idx="296">
                  <c:v>8.0909026454958486</c:v>
                </c:pt>
                <c:pt idx="297">
                  <c:v>6.4379018097170206</c:v>
                </c:pt>
                <c:pt idx="298">
                  <c:v>7.1710616567504673</c:v>
                </c:pt>
                <c:pt idx="299">
                  <c:v>9.2777956599268716</c:v>
                </c:pt>
                <c:pt idx="300">
                  <c:v>11.245848024977752</c:v>
                </c:pt>
                <c:pt idx="301">
                  <c:v>10.466066118778185</c:v>
                </c:pt>
                <c:pt idx="302">
                  <c:v>8.3457348572165291</c:v>
                </c:pt>
                <c:pt idx="303">
                  <c:v>9.2414269361579269</c:v>
                </c:pt>
                <c:pt idx="304">
                  <c:v>9.770748257152027</c:v>
                </c:pt>
                <c:pt idx="305">
                  <c:v>8.919981583234188</c:v>
                </c:pt>
                <c:pt idx="306">
                  <c:v>7.5508874456772777</c:v>
                </c:pt>
                <c:pt idx="307">
                  <c:v>7.5601400032269117</c:v>
                </c:pt>
                <c:pt idx="308">
                  <c:v>8.2895037555751916</c:v>
                </c:pt>
                <c:pt idx="309">
                  <c:v>9.3791369481260158</c:v>
                </c:pt>
                <c:pt idx="310">
                  <c:v>6.2846120299538262</c:v>
                </c:pt>
                <c:pt idx="311">
                  <c:v>4.6219080612068604</c:v>
                </c:pt>
                <c:pt idx="312">
                  <c:v>6.3634078490238579</c:v>
                </c:pt>
                <c:pt idx="313">
                  <c:v>6.6213544987076478</c:v>
                </c:pt>
                <c:pt idx="314">
                  <c:v>5.2350063445338106</c:v>
                </c:pt>
                <c:pt idx="315">
                  <c:v>5.0057162168598399</c:v>
                </c:pt>
                <c:pt idx="316">
                  <c:v>5.2508455863318249</c:v>
                </c:pt>
                <c:pt idx="317">
                  <c:v>7.5123417725169714</c:v>
                </c:pt>
                <c:pt idx="318">
                  <c:v>8.081096395160186</c:v>
                </c:pt>
                <c:pt idx="319">
                  <c:v>8.2555921227525086</c:v>
                </c:pt>
                <c:pt idx="320">
                  <c:v>8.8742226512795135</c:v>
                </c:pt>
                <c:pt idx="321">
                  <c:v>7.7991632984833563</c:v>
                </c:pt>
                <c:pt idx="322">
                  <c:v>8.6144198673724421</c:v>
                </c:pt>
                <c:pt idx="323">
                  <c:v>8.6609772942919161</c:v>
                </c:pt>
                <c:pt idx="324">
                  <c:v>9.0965314806998112</c:v>
                </c:pt>
                <c:pt idx="325">
                  <c:v>9.3973210723762186</c:v>
                </c:pt>
                <c:pt idx="326">
                  <c:v>7.3362849642557011</c:v>
                </c:pt>
                <c:pt idx="327">
                  <c:v>3.9742316302741449</c:v>
                </c:pt>
                <c:pt idx="328">
                  <c:v>3.8732518395006679</c:v>
                </c:pt>
                <c:pt idx="329">
                  <c:v>3.4485088769362937</c:v>
                </c:pt>
                <c:pt idx="330">
                  <c:v>3.9648887358772669</c:v>
                </c:pt>
                <c:pt idx="331">
                  <c:v>3.8846805256811217</c:v>
                </c:pt>
                <c:pt idx="332">
                  <c:v>5.2911559811655451</c:v>
                </c:pt>
                <c:pt idx="333">
                  <c:v>6.8102557190610122</c:v>
                </c:pt>
                <c:pt idx="334">
                  <c:v>10.842109249786601</c:v>
                </c:pt>
                <c:pt idx="335">
                  <c:v>12.403131680885172</c:v>
                </c:pt>
                <c:pt idx="336">
                  <c:v>9.5682214333130222</c:v>
                </c:pt>
                <c:pt idx="337">
                  <c:v>8.3125137458263545</c:v>
                </c:pt>
                <c:pt idx="338">
                  <c:v>6.5804772973414503</c:v>
                </c:pt>
                <c:pt idx="339">
                  <c:v>4.1535435018529494</c:v>
                </c:pt>
                <c:pt idx="340">
                  <c:v>3.871019939810862</c:v>
                </c:pt>
                <c:pt idx="341">
                  <c:v>0.98733631115605647</c:v>
                </c:pt>
                <c:pt idx="342">
                  <c:v>2.8406417206038475E-3</c:v>
                </c:pt>
                <c:pt idx="343">
                  <c:v>2.4880292230410554</c:v>
                </c:pt>
                <c:pt idx="344">
                  <c:v>4.0332754421325996</c:v>
                </c:pt>
                <c:pt idx="345">
                  <c:v>5.2905084830966853</c:v>
                </c:pt>
                <c:pt idx="346">
                  <c:v>6.8290594675387455</c:v>
                </c:pt>
                <c:pt idx="347">
                  <c:v>6.7040339902017347</c:v>
                </c:pt>
                <c:pt idx="348">
                  <c:v>7.7522301426023921</c:v>
                </c:pt>
                <c:pt idx="349">
                  <c:v>8.8717146336465174</c:v>
                </c:pt>
                <c:pt idx="350">
                  <c:v>8.4635906299088131</c:v>
                </c:pt>
                <c:pt idx="351">
                  <c:v>7.8449996887372242</c:v>
                </c:pt>
                <c:pt idx="352">
                  <c:v>8.3108381980539967</c:v>
                </c:pt>
                <c:pt idx="353">
                  <c:v>7.9271341546388783</c:v>
                </c:pt>
                <c:pt idx="354">
                  <c:v>6.2458946021121973</c:v>
                </c:pt>
                <c:pt idx="355">
                  <c:v>5.1820648148781538</c:v>
                </c:pt>
                <c:pt idx="356">
                  <c:v>5.2940402981407653</c:v>
                </c:pt>
                <c:pt idx="357">
                  <c:v>6.4909864679130242</c:v>
                </c:pt>
                <c:pt idx="358">
                  <c:v>6.1768629932241277</c:v>
                </c:pt>
                <c:pt idx="359">
                  <c:v>4.9173736902565617</c:v>
                </c:pt>
                <c:pt idx="360">
                  <c:v>5.0576119262960981</c:v>
                </c:pt>
                <c:pt idx="361">
                  <c:v>6.4924673934096306</c:v>
                </c:pt>
                <c:pt idx="362">
                  <c:v>7.5562971806436741</c:v>
                </c:pt>
                <c:pt idx="363">
                  <c:v>7.1665439196032805</c:v>
                </c:pt>
                <c:pt idx="364">
                  <c:v>5.9625395905989507</c:v>
                </c:pt>
                <c:pt idx="365">
                  <c:v>5.802025946939243</c:v>
                </c:pt>
                <c:pt idx="366">
                  <c:v>6.4386908693184512</c:v>
                </c:pt>
                <c:pt idx="367">
                  <c:v>7.8460135237806918</c:v>
                </c:pt>
                <c:pt idx="368">
                  <c:v>7.3851840306931331</c:v>
                </c:pt>
                <c:pt idx="369">
                  <c:v>7.5615508737266452</c:v>
                </c:pt>
                <c:pt idx="370">
                  <c:v>6.8869476991234739</c:v>
                </c:pt>
                <c:pt idx="371">
                  <c:v>7.160783619300858</c:v>
                </c:pt>
                <c:pt idx="372">
                  <c:v>7.9396422319214839</c:v>
                </c:pt>
                <c:pt idx="373">
                  <c:v>7.6854782774090955</c:v>
                </c:pt>
                <c:pt idx="374">
                  <c:v>4.7681014176662142</c:v>
                </c:pt>
                <c:pt idx="375">
                  <c:v>5.0538157033804998</c:v>
                </c:pt>
                <c:pt idx="376">
                  <c:v>4.5345424139030097</c:v>
                </c:pt>
                <c:pt idx="377">
                  <c:v>5.0593358023327619</c:v>
                </c:pt>
                <c:pt idx="378">
                  <c:v>4.5309757177951484</c:v>
                </c:pt>
                <c:pt idx="379">
                  <c:v>3.9124301067796585</c:v>
                </c:pt>
                <c:pt idx="380">
                  <c:v>5.8776924866761862</c:v>
                </c:pt>
                <c:pt idx="381">
                  <c:v>8.6646345638103757</c:v>
                </c:pt>
                <c:pt idx="382">
                  <c:v>8.5217774209532315</c:v>
                </c:pt>
                <c:pt idx="383">
                  <c:v>9.5861845888979325</c:v>
                </c:pt>
                <c:pt idx="384">
                  <c:v>8.8106313220487262</c:v>
                </c:pt>
                <c:pt idx="385">
                  <c:v>10.5394465015163</c:v>
                </c:pt>
                <c:pt idx="386">
                  <c:v>8.773997063314054</c:v>
                </c:pt>
                <c:pt idx="387">
                  <c:v>9.0586398133033388</c:v>
                </c:pt>
                <c:pt idx="388">
                  <c:v>6.8316494123998961</c:v>
                </c:pt>
                <c:pt idx="389">
                  <c:v>4.3595997229589045</c:v>
                </c:pt>
                <c:pt idx="390">
                  <c:v>1.9640002030603172</c:v>
                </c:pt>
                <c:pt idx="391">
                  <c:v>1.4353689807771928</c:v>
                </c:pt>
                <c:pt idx="392">
                  <c:v>4.1070135116053939</c:v>
                </c:pt>
                <c:pt idx="393">
                  <c:v>6.5846623840367755</c:v>
                </c:pt>
                <c:pt idx="394">
                  <c:v>3.9336832213193271</c:v>
                </c:pt>
                <c:pt idx="395">
                  <c:v>4.3014804726117228</c:v>
                </c:pt>
                <c:pt idx="396">
                  <c:v>7.1746290631516132</c:v>
                </c:pt>
                <c:pt idx="397">
                  <c:v>9.2116427244643404</c:v>
                </c:pt>
                <c:pt idx="398">
                  <c:v>10.434642847723307</c:v>
                </c:pt>
                <c:pt idx="399">
                  <c:v>5.550891354294393</c:v>
                </c:pt>
                <c:pt idx="400">
                  <c:v>3.977314895028436</c:v>
                </c:pt>
                <c:pt idx="401">
                  <c:v>4.92679365560483</c:v>
                </c:pt>
                <c:pt idx="402">
                  <c:v>5.9226327679487962</c:v>
                </c:pt>
                <c:pt idx="403">
                  <c:v>5.4159438047380961</c:v>
                </c:pt>
                <c:pt idx="404">
                  <c:v>3.8218892949532517</c:v>
                </c:pt>
                <c:pt idx="405">
                  <c:v>2.8509246492965565</c:v>
                </c:pt>
                <c:pt idx="406">
                  <c:v>2.5861298055193385</c:v>
                </c:pt>
                <c:pt idx="407">
                  <c:v>4.1014143935813658</c:v>
                </c:pt>
                <c:pt idx="408">
                  <c:v>3.1470166344777235</c:v>
                </c:pt>
                <c:pt idx="409">
                  <c:v>1.3169444844055731</c:v>
                </c:pt>
                <c:pt idx="410">
                  <c:v>2.1302268542096829</c:v>
                </c:pt>
                <c:pt idx="411">
                  <c:v>4.0025695085984649</c:v>
                </c:pt>
                <c:pt idx="412">
                  <c:v>4.3004446122182518</c:v>
                </c:pt>
                <c:pt idx="413">
                  <c:v>5.6917333547510571</c:v>
                </c:pt>
                <c:pt idx="414">
                  <c:v>4.2929098253392954</c:v>
                </c:pt>
                <c:pt idx="415">
                  <c:v>4.5462864487159207</c:v>
                </c:pt>
                <c:pt idx="416">
                  <c:v>5.5345287432503483</c:v>
                </c:pt>
                <c:pt idx="417">
                  <c:v>3.245900474966906</c:v>
                </c:pt>
                <c:pt idx="418">
                  <c:v>2.4633457009350486</c:v>
                </c:pt>
                <c:pt idx="419">
                  <c:v>2.943940820101596</c:v>
                </c:pt>
                <c:pt idx="420">
                  <c:v>0.52337902234878819</c:v>
                </c:pt>
                <c:pt idx="421">
                  <c:v>-0.13813358269322837</c:v>
                </c:pt>
                <c:pt idx="422">
                  <c:v>1.1875374129777689</c:v>
                </c:pt>
                <c:pt idx="423">
                  <c:v>1.6037251328733564</c:v>
                </c:pt>
                <c:pt idx="424">
                  <c:v>4.1672750752274066</c:v>
                </c:pt>
                <c:pt idx="425">
                  <c:v>3.7857016716724394</c:v>
                </c:pt>
                <c:pt idx="426">
                  <c:v>2.1771921140032182</c:v>
                </c:pt>
                <c:pt idx="427">
                  <c:v>4.4979574016333137</c:v>
                </c:pt>
                <c:pt idx="428">
                  <c:v>5.0601796238555368</c:v>
                </c:pt>
                <c:pt idx="429">
                  <c:v>3.5614663513124754</c:v>
                </c:pt>
                <c:pt idx="430">
                  <c:v>2.9930608679069928</c:v>
                </c:pt>
                <c:pt idx="431">
                  <c:v>1.067364179377158</c:v>
                </c:pt>
                <c:pt idx="432">
                  <c:v>0.22596700512283516</c:v>
                </c:pt>
                <c:pt idx="433">
                  <c:v>1.6657007128523174</c:v>
                </c:pt>
                <c:pt idx="434">
                  <c:v>1.2703298851072955</c:v>
                </c:pt>
                <c:pt idx="435">
                  <c:v>2.5712990658652939</c:v>
                </c:pt>
                <c:pt idx="436">
                  <c:v>1.8184562248697833</c:v>
                </c:pt>
                <c:pt idx="437">
                  <c:v>-2.2398772533455795</c:v>
                </c:pt>
                <c:pt idx="438">
                  <c:v>-1.0241717849327157</c:v>
                </c:pt>
                <c:pt idx="439">
                  <c:v>1.858774967090326</c:v>
                </c:pt>
                <c:pt idx="440">
                  <c:v>2.9515838720615681</c:v>
                </c:pt>
                <c:pt idx="441">
                  <c:v>3.101838407751162</c:v>
                </c:pt>
                <c:pt idx="442">
                  <c:v>1.9735881558491022</c:v>
                </c:pt>
                <c:pt idx="443">
                  <c:v>2.737588375725394</c:v>
                </c:pt>
                <c:pt idx="444">
                  <c:v>5.3616244824512407</c:v>
                </c:pt>
                <c:pt idx="445">
                  <c:v>3.793749053395957</c:v>
                </c:pt>
                <c:pt idx="446">
                  <c:v>1.8975359904680165</c:v>
                </c:pt>
                <c:pt idx="447">
                  <c:v>-1.5058939469579948</c:v>
                </c:pt>
                <c:pt idx="448">
                  <c:v>-1.3906746198234388</c:v>
                </c:pt>
                <c:pt idx="449">
                  <c:v>1.0352975168600422</c:v>
                </c:pt>
                <c:pt idx="450">
                  <c:v>0.81263063886793141</c:v>
                </c:pt>
                <c:pt idx="451">
                  <c:v>1.3088417919375008</c:v>
                </c:pt>
                <c:pt idx="452">
                  <c:v>1.4010352709241796</c:v>
                </c:pt>
                <c:pt idx="453">
                  <c:v>1.3594979958533084</c:v>
                </c:pt>
                <c:pt idx="454">
                  <c:v>3.7812806629322844</c:v>
                </c:pt>
                <c:pt idx="455">
                  <c:v>3.5373954126993543</c:v>
                </c:pt>
                <c:pt idx="456">
                  <c:v>2.5058804206611773</c:v>
                </c:pt>
                <c:pt idx="457">
                  <c:v>2.5207462183760527</c:v>
                </c:pt>
                <c:pt idx="458">
                  <c:v>3.3365580797923875</c:v>
                </c:pt>
                <c:pt idx="459">
                  <c:v>4.9685667648824223</c:v>
                </c:pt>
                <c:pt idx="460">
                  <c:v>5.0790779957834307</c:v>
                </c:pt>
                <c:pt idx="461">
                  <c:v>3.7113627918255507</c:v>
                </c:pt>
                <c:pt idx="462">
                  <c:v>3.7424297055127105</c:v>
                </c:pt>
                <c:pt idx="463">
                  <c:v>2.9562217090419489</c:v>
                </c:pt>
                <c:pt idx="464">
                  <c:v>4.4730439695912452</c:v>
                </c:pt>
                <c:pt idx="465">
                  <c:v>5.3488138814950066</c:v>
                </c:pt>
                <c:pt idx="466">
                  <c:v>4.5910766959759668</c:v>
                </c:pt>
                <c:pt idx="467">
                  <c:v>4.3616873909236338</c:v>
                </c:pt>
                <c:pt idx="468">
                  <c:v>5.3877930161360483</c:v>
                </c:pt>
                <c:pt idx="469">
                  <c:v>5.3483771240315452</c:v>
                </c:pt>
                <c:pt idx="470">
                  <c:v>4.3430610360947615</c:v>
                </c:pt>
                <c:pt idx="471">
                  <c:v>3.5911285505086572</c:v>
                </c:pt>
                <c:pt idx="472">
                  <c:v>3.0663230840704614</c:v>
                </c:pt>
                <c:pt idx="473">
                  <c:v>2.0866717936773052</c:v>
                </c:pt>
                <c:pt idx="474">
                  <c:v>1.9634740143892309</c:v>
                </c:pt>
                <c:pt idx="475">
                  <c:v>1.392026929406168E-2</c:v>
                </c:pt>
                <c:pt idx="476">
                  <c:v>-0.24467442556679384</c:v>
                </c:pt>
                <c:pt idx="477">
                  <c:v>2.3755501335941651</c:v>
                </c:pt>
                <c:pt idx="478">
                  <c:v>2.3407972882368462</c:v>
                </c:pt>
                <c:pt idx="479">
                  <c:v>-0.73137265375937033</c:v>
                </c:pt>
                <c:pt idx="480">
                  <c:v>-4.9653711984107058</c:v>
                </c:pt>
                <c:pt idx="481">
                  <c:v>-6.1326181894893432</c:v>
                </c:pt>
                <c:pt idx="482">
                  <c:v>-0.64560230153284537</c:v>
                </c:pt>
                <c:pt idx="483">
                  <c:v>0.5799683338021373</c:v>
                </c:pt>
                <c:pt idx="484">
                  <c:v>-1.3748215896557787</c:v>
                </c:pt>
                <c:pt idx="485">
                  <c:v>-3.6187481612203265</c:v>
                </c:pt>
                <c:pt idx="486">
                  <c:v>-2.5872634139325359E-2</c:v>
                </c:pt>
                <c:pt idx="487">
                  <c:v>5.4688167289057077</c:v>
                </c:pt>
                <c:pt idx="488">
                  <c:v>6.6004297202943194</c:v>
                </c:pt>
                <c:pt idx="489">
                  <c:v>1.9516524966192141</c:v>
                </c:pt>
                <c:pt idx="490">
                  <c:v>0.55576903134858147</c:v>
                </c:pt>
                <c:pt idx="491">
                  <c:v>1.3444842503391539</c:v>
                </c:pt>
                <c:pt idx="492">
                  <c:v>1.7649971218057305</c:v>
                </c:pt>
                <c:pt idx="493">
                  <c:v>0.80214710652802068</c:v>
                </c:pt>
                <c:pt idx="494">
                  <c:v>2.3101064823025603</c:v>
                </c:pt>
                <c:pt idx="495">
                  <c:v>4.3977219693382557</c:v>
                </c:pt>
                <c:pt idx="496">
                  <c:v>7.0441463186190907</c:v>
                </c:pt>
                <c:pt idx="497">
                  <c:v>5.5135829264688931</c:v>
                </c:pt>
                <c:pt idx="498">
                  <c:v>4.9385832048325105</c:v>
                </c:pt>
                <c:pt idx="499">
                  <c:v>7.0633881900050763</c:v>
                </c:pt>
                <c:pt idx="500">
                  <c:v>8.6530886452680171</c:v>
                </c:pt>
                <c:pt idx="501">
                  <c:v>8.478400507205631</c:v>
                </c:pt>
                <c:pt idx="502">
                  <c:v>8.6967149049134722</c:v>
                </c:pt>
                <c:pt idx="503">
                  <c:v>6.3783204226757473</c:v>
                </c:pt>
                <c:pt idx="504">
                  <c:v>6.9664136111449109</c:v>
                </c:pt>
                <c:pt idx="505">
                  <c:v>4.4575562220867351</c:v>
                </c:pt>
                <c:pt idx="506">
                  <c:v>4.8319820985137643</c:v>
                </c:pt>
                <c:pt idx="507">
                  <c:v>4.3190389904139925</c:v>
                </c:pt>
                <c:pt idx="508">
                  <c:v>2.9493175535176408</c:v>
                </c:pt>
                <c:pt idx="509">
                  <c:v>1.1101728525119119</c:v>
                </c:pt>
                <c:pt idx="510">
                  <c:v>2.540753109699728</c:v>
                </c:pt>
                <c:pt idx="511">
                  <c:v>2.4270589624998449</c:v>
                </c:pt>
                <c:pt idx="512">
                  <c:v>6.0016933157904822</c:v>
                </c:pt>
                <c:pt idx="513">
                  <c:v>6.0341294743598448</c:v>
                </c:pt>
                <c:pt idx="514">
                  <c:v>6.1828675869551626</c:v>
                </c:pt>
                <c:pt idx="515">
                  <c:v>5.4982395408149456</c:v>
                </c:pt>
                <c:pt idx="516">
                  <c:v>3.7776070610140096</c:v>
                </c:pt>
                <c:pt idx="517">
                  <c:v>2.8944878497443383</c:v>
                </c:pt>
                <c:pt idx="518">
                  <c:v>4.139595493304447</c:v>
                </c:pt>
                <c:pt idx="519">
                  <c:v>1.9941507458801999</c:v>
                </c:pt>
                <c:pt idx="520">
                  <c:v>0.85394615869838175</c:v>
                </c:pt>
                <c:pt idx="521">
                  <c:v>7.6521731891661435E-2</c:v>
                </c:pt>
                <c:pt idx="522">
                  <c:v>1.4008005700221671</c:v>
                </c:pt>
                <c:pt idx="523">
                  <c:v>4.5605683003448449</c:v>
                </c:pt>
                <c:pt idx="524">
                  <c:v>4.8933728819070108</c:v>
                </c:pt>
                <c:pt idx="525">
                  <c:v>4.2706383958011678</c:v>
                </c:pt>
                <c:pt idx="526">
                  <c:v>4.7237360706171359</c:v>
                </c:pt>
                <c:pt idx="527">
                  <c:v>3.2822030719094761</c:v>
                </c:pt>
                <c:pt idx="528">
                  <c:v>4.7017841156229867</c:v>
                </c:pt>
                <c:pt idx="529">
                  <c:v>4.5110867053255728</c:v>
                </c:pt>
                <c:pt idx="530">
                  <c:v>3.8069782449697596</c:v>
                </c:pt>
                <c:pt idx="531">
                  <c:v>4.2312498827779423</c:v>
                </c:pt>
                <c:pt idx="532">
                  <c:v>4.9254169681513487</c:v>
                </c:pt>
                <c:pt idx="533">
                  <c:v>4.1594746369159195</c:v>
                </c:pt>
                <c:pt idx="534">
                  <c:v>3.6934051375442434</c:v>
                </c:pt>
                <c:pt idx="535">
                  <c:v>1.4690169264194597</c:v>
                </c:pt>
                <c:pt idx="536">
                  <c:v>0.56573809523809526</c:v>
                </c:pt>
                <c:pt idx="537">
                  <c:v>0.47283333333333311</c:v>
                </c:pt>
                <c:pt idx="538">
                  <c:v>1.244488095238095</c:v>
                </c:pt>
                <c:pt idx="539">
                  <c:v>1.5250952380952383</c:v>
                </c:pt>
                <c:pt idx="540">
                  <c:v>2.3419761904761907</c:v>
                </c:pt>
                <c:pt idx="541">
                  <c:v>4.1118809523809521</c:v>
                </c:pt>
                <c:pt idx="542">
                  <c:v>4.9384642857142849</c:v>
                </c:pt>
                <c:pt idx="543">
                  <c:v>5.4566190476190473</c:v>
                </c:pt>
                <c:pt idx="544">
                  <c:v>4.7941547619047622</c:v>
                </c:pt>
                <c:pt idx="545">
                  <c:v>3.5021428571428568</c:v>
                </c:pt>
                <c:pt idx="546">
                  <c:v>2.3495238095238093</c:v>
                </c:pt>
                <c:pt idx="547">
                  <c:v>2.0096547619047618</c:v>
                </c:pt>
                <c:pt idx="548">
                  <c:v>2.6281071428571425</c:v>
                </c:pt>
                <c:pt idx="549">
                  <c:v>2.9721309523809532</c:v>
                </c:pt>
                <c:pt idx="550">
                  <c:v>2.4595833333333337</c:v>
                </c:pt>
                <c:pt idx="551">
                  <c:v>2.1171309523809527</c:v>
                </c:pt>
                <c:pt idx="552">
                  <c:v>1.5588571428571429</c:v>
                </c:pt>
                <c:pt idx="553">
                  <c:v>2.0202380952380956</c:v>
                </c:pt>
                <c:pt idx="554">
                  <c:v>3.3662142857142854</c:v>
                </c:pt>
                <c:pt idx="555">
                  <c:v>3.3942738095238094</c:v>
                </c:pt>
                <c:pt idx="556">
                  <c:v>2.7126547619047616</c:v>
                </c:pt>
                <c:pt idx="557">
                  <c:v>2.7973214285714283</c:v>
                </c:pt>
                <c:pt idx="558">
                  <c:v>3.3003333333333331</c:v>
                </c:pt>
                <c:pt idx="559">
                  <c:v>4.5758452380952388</c:v>
                </c:pt>
                <c:pt idx="560">
                  <c:v>4.5618333333333334</c:v>
                </c:pt>
                <c:pt idx="561">
                  <c:v>4.1994047619047619</c:v>
                </c:pt>
                <c:pt idx="562">
                  <c:v>3.7458928571428571</c:v>
                </c:pt>
                <c:pt idx="563">
                  <c:v>3.7284761904761905</c:v>
                </c:pt>
                <c:pt idx="564">
                  <c:v>3.953011904761905</c:v>
                </c:pt>
                <c:pt idx="565">
                  <c:v>4.023309523809524</c:v>
                </c:pt>
                <c:pt idx="566">
                  <c:v>3.5862619047619049</c:v>
                </c:pt>
                <c:pt idx="567">
                  <c:v>4.0419761904761904</c:v>
                </c:pt>
                <c:pt idx="568">
                  <c:v>3.7445357142857141</c:v>
                </c:pt>
                <c:pt idx="569">
                  <c:v>3.645285714285714</c:v>
                </c:pt>
                <c:pt idx="570">
                  <c:v>3.5217500000000004</c:v>
                </c:pt>
                <c:pt idx="571">
                  <c:v>3.031714285714286</c:v>
                </c:pt>
                <c:pt idx="572">
                  <c:v>2.5182499999999997</c:v>
                </c:pt>
                <c:pt idx="573">
                  <c:v>2.359345238095238</c:v>
                </c:pt>
                <c:pt idx="574">
                  <c:v>2.5435119047619046</c:v>
                </c:pt>
                <c:pt idx="575">
                  <c:v>2.7525238095238094</c:v>
                </c:pt>
                <c:pt idx="576">
                  <c:v>2.9462142857142859</c:v>
                </c:pt>
                <c:pt idx="577">
                  <c:v>2.7000833333333327</c:v>
                </c:pt>
                <c:pt idx="578">
                  <c:v>2.6979999999999995</c:v>
                </c:pt>
                <c:pt idx="579">
                  <c:v>2.6135952380952374</c:v>
                </c:pt>
                <c:pt idx="580">
                  <c:v>1.7748690476190474</c:v>
                </c:pt>
                <c:pt idx="581">
                  <c:v>1.4395595238095236</c:v>
                </c:pt>
                <c:pt idx="582">
                  <c:v>1.3351309523809523</c:v>
                </c:pt>
                <c:pt idx="583">
                  <c:v>1.3045119047619045</c:v>
                </c:pt>
                <c:pt idx="584">
                  <c:v>1.632595238095238</c:v>
                </c:pt>
                <c:pt idx="585">
                  <c:v>1.6927857142857141</c:v>
                </c:pt>
                <c:pt idx="586">
                  <c:v>1.8614047619047618</c:v>
                </c:pt>
                <c:pt idx="587">
                  <c:v>2.4830714285714284</c:v>
                </c:pt>
                <c:pt idx="588">
                  <c:v>2.5165595238095233</c:v>
                </c:pt>
                <c:pt idx="589">
                  <c:v>2.4936666666666665</c:v>
                </c:pt>
                <c:pt idx="590">
                  <c:v>2.469761904761905</c:v>
                </c:pt>
                <c:pt idx="591">
                  <c:v>2.473559523809524</c:v>
                </c:pt>
                <c:pt idx="592">
                  <c:v>2.1749047619047617</c:v>
                </c:pt>
                <c:pt idx="593">
                  <c:v>2.313333333333333</c:v>
                </c:pt>
                <c:pt idx="594">
                  <c:v>2.596654761904762</c:v>
                </c:pt>
                <c:pt idx="595">
                  <c:v>1.0156428571428573</c:v>
                </c:pt>
                <c:pt idx="596">
                  <c:v>-1.3127500000000001</c:v>
                </c:pt>
                <c:pt idx="597">
                  <c:v>-4.5752380952380962</c:v>
                </c:pt>
                <c:pt idx="598">
                  <c:v>-7.5264047619047627</c:v>
                </c:pt>
                <c:pt idx="599">
                  <c:v>-8.3525119047619061</c:v>
                </c:pt>
                <c:pt idx="600">
                  <c:v>-10.332726190476192</c:v>
                </c:pt>
                <c:pt idx="601">
                  <c:v>-8.9016666666666673</c:v>
                </c:pt>
                <c:pt idx="602">
                  <c:v>-5.0397261904761921</c:v>
                </c:pt>
                <c:pt idx="603">
                  <c:v>-1.5997738095238094</c:v>
                </c:pt>
                <c:pt idx="604">
                  <c:v>2.070380952380952</c:v>
                </c:pt>
                <c:pt idx="605">
                  <c:v>5.171904761904762</c:v>
                </c:pt>
                <c:pt idx="606">
                  <c:v>6.7130119047619061</c:v>
                </c:pt>
                <c:pt idx="607">
                  <c:v>9.1404523809523806</c:v>
                </c:pt>
                <c:pt idx="608">
                  <c:v>7.8498333333333337</c:v>
                </c:pt>
                <c:pt idx="609">
                  <c:v>6.0035357142857153</c:v>
                </c:pt>
                <c:pt idx="610">
                  <c:v>5.5680476190476185</c:v>
                </c:pt>
                <c:pt idx="611">
                  <c:v>6.0857738095238103</c:v>
                </c:pt>
                <c:pt idx="612">
                  <c:v>6.4019285714285719</c:v>
                </c:pt>
                <c:pt idx="613">
                  <c:v>6.4240833333333338</c:v>
                </c:pt>
                <c:pt idx="614">
                  <c:v>5.869620238095238</c:v>
                </c:pt>
                <c:pt idx="615">
                  <c:v>5.5037630952380949</c:v>
                </c:pt>
                <c:pt idx="616">
                  <c:v>5.0428702380952384</c:v>
                </c:pt>
                <c:pt idx="617">
                  <c:v>3.9930726190476191</c:v>
                </c:pt>
                <c:pt idx="618">
                  <c:v>3.0087511904761906</c:v>
                </c:pt>
                <c:pt idx="619">
                  <c:v>2.2340130952380948</c:v>
                </c:pt>
                <c:pt idx="620">
                  <c:v>-0.46533214285714281</c:v>
                </c:pt>
                <c:pt idx="621">
                  <c:v>-2.0026071428571428</c:v>
                </c:pt>
                <c:pt idx="622">
                  <c:v>-2.8999285714285716</c:v>
                </c:pt>
                <c:pt idx="623">
                  <c:v>-3.2632023809523809</c:v>
                </c:pt>
                <c:pt idx="624">
                  <c:v>-3.1867023809523816</c:v>
                </c:pt>
                <c:pt idx="625">
                  <c:v>-3.4317619047619052</c:v>
                </c:pt>
                <c:pt idx="626">
                  <c:v>-3.6372499999999994</c:v>
                </c:pt>
                <c:pt idx="627">
                  <c:v>-2.325166666666667</c:v>
                </c:pt>
                <c:pt idx="628">
                  <c:v>-1.8692261904761907</c:v>
                </c:pt>
                <c:pt idx="629">
                  <c:v>-1.2153928571428574</c:v>
                </c:pt>
                <c:pt idx="630">
                  <c:v>-1.1086071428571433</c:v>
                </c:pt>
                <c:pt idx="631">
                  <c:v>-1.9353452380952381</c:v>
                </c:pt>
                <c:pt idx="632">
                  <c:v>-2.6577380952380953</c:v>
                </c:pt>
                <c:pt idx="633">
                  <c:v>-2.4446428571428567</c:v>
                </c:pt>
                <c:pt idx="634">
                  <c:v>-1.5608333333333337</c:v>
                </c:pt>
                <c:pt idx="635">
                  <c:v>-0.96535714285714269</c:v>
                </c:pt>
                <c:pt idx="636">
                  <c:v>-1.0597619047619047</c:v>
                </c:pt>
                <c:pt idx="637">
                  <c:v>-0.93702380952380948</c:v>
                </c:pt>
                <c:pt idx="638">
                  <c:v>0.11095238095238079</c:v>
                </c:pt>
                <c:pt idx="639">
                  <c:v>1.4238095238095239</c:v>
                </c:pt>
                <c:pt idx="640">
                  <c:v>1.9202738095238097</c:v>
                </c:pt>
                <c:pt idx="641">
                  <c:v>2.0507976190476191</c:v>
                </c:pt>
                <c:pt idx="642">
                  <c:v>2.3369761904761903</c:v>
                </c:pt>
                <c:pt idx="643">
                  <c:v>2.8725714285714288</c:v>
                </c:pt>
                <c:pt idx="644">
                  <c:v>3.080428571428572</c:v>
                </c:pt>
                <c:pt idx="645">
                  <c:v>3.0304285714285717</c:v>
                </c:pt>
                <c:pt idx="646">
                  <c:v>2.8436428571428576</c:v>
                </c:pt>
                <c:pt idx="647">
                  <c:v>2.8111071428571432</c:v>
                </c:pt>
                <c:pt idx="648">
                  <c:v>2.7953452380952379</c:v>
                </c:pt>
                <c:pt idx="649">
                  <c:v>3.0613095238095238</c:v>
                </c:pt>
                <c:pt idx="650">
                  <c:v>2.9534523809523807</c:v>
                </c:pt>
                <c:pt idx="651">
                  <c:v>2.507857142857143</c:v>
                </c:pt>
                <c:pt idx="652">
                  <c:v>2.5742857142857143</c:v>
                </c:pt>
                <c:pt idx="653">
                  <c:v>2.4017857142857131</c:v>
                </c:pt>
                <c:pt idx="654">
                  <c:v>1.679404761904761</c:v>
                </c:pt>
                <c:pt idx="655">
                  <c:v>-8.6071428571429465E-2</c:v>
                </c:pt>
                <c:pt idx="656">
                  <c:v>-0.91654761904761961</c:v>
                </c:pt>
                <c:pt idx="657">
                  <c:v>-1.8367857142857145</c:v>
                </c:pt>
                <c:pt idx="658">
                  <c:v>-1.2530952380952385</c:v>
                </c:pt>
                <c:pt idx="659">
                  <c:v>-1.8463095238095246</c:v>
                </c:pt>
                <c:pt idx="660">
                  <c:v>-2.9578571428571436</c:v>
                </c:pt>
                <c:pt idx="661">
                  <c:v>-2.6809523809523816</c:v>
                </c:pt>
                <c:pt idx="662">
                  <c:v>-0.8609523809523818</c:v>
                </c:pt>
                <c:pt idx="663">
                  <c:v>0.27095238095238017</c:v>
                </c:pt>
                <c:pt idx="664">
                  <c:v>1.5254761904761895</c:v>
                </c:pt>
                <c:pt idx="665">
                  <c:v>1.5630952380952376</c:v>
                </c:pt>
                <c:pt idx="666">
                  <c:v>2.7227380952380948</c:v>
                </c:pt>
                <c:pt idx="667">
                  <c:v>4.3207142857142857</c:v>
                </c:pt>
                <c:pt idx="668">
                  <c:v>4.7652380952380957</c:v>
                </c:pt>
                <c:pt idx="669">
                  <c:v>4.5252380952380955</c:v>
                </c:pt>
                <c:pt idx="670">
                  <c:v>3.915</c:v>
                </c:pt>
                <c:pt idx="671">
                  <c:v>3.7601190476190474</c:v>
                </c:pt>
                <c:pt idx="672">
                  <c:v>3.9705952380952376</c:v>
                </c:pt>
                <c:pt idx="673">
                  <c:v>3.9740476190476182</c:v>
                </c:pt>
                <c:pt idx="674">
                  <c:v>4.0686904761904765</c:v>
                </c:pt>
                <c:pt idx="675">
                  <c:v>4.1429761904761904</c:v>
                </c:pt>
                <c:pt idx="676">
                  <c:v>4.7389285714285716</c:v>
                </c:pt>
                <c:pt idx="677">
                  <c:v>5.1170238095238085</c:v>
                </c:pt>
                <c:pt idx="678">
                  <c:v>4.8375119047619046</c:v>
                </c:pt>
                <c:pt idx="679">
                  <c:v>4.535047619047619</c:v>
                </c:pt>
                <c:pt idx="680">
                  <c:v>3.9386785714285719</c:v>
                </c:pt>
                <c:pt idx="681">
                  <c:v>3.5782261904761907</c:v>
                </c:pt>
                <c:pt idx="682">
                  <c:v>3.378714285714286</c:v>
                </c:pt>
                <c:pt idx="683">
                  <c:v>2.8576190476190484</c:v>
                </c:pt>
                <c:pt idx="684">
                  <c:v>2.5358690476190477</c:v>
                </c:pt>
                <c:pt idx="685">
                  <c:v>2.4653214285714284</c:v>
                </c:pt>
                <c:pt idx="686">
                  <c:v>2.1360357142857143</c:v>
                </c:pt>
                <c:pt idx="687">
                  <c:v>1.9102023809523809</c:v>
                </c:pt>
                <c:pt idx="688">
                  <c:v>1.5297857142857143</c:v>
                </c:pt>
                <c:pt idx="689">
                  <c:v>1.7723928571428569</c:v>
                </c:pt>
                <c:pt idx="690">
                  <c:v>1.4943571428571425</c:v>
                </c:pt>
                <c:pt idx="691">
                  <c:v>1.1212171586532487</c:v>
                </c:pt>
                <c:pt idx="692">
                  <c:v>0.96859765885032212</c:v>
                </c:pt>
                <c:pt idx="693">
                  <c:v>0.99441032768123416</c:v>
                </c:pt>
                <c:pt idx="694">
                  <c:v>0.97111270863361498</c:v>
                </c:pt>
                <c:pt idx="695">
                  <c:v>1.0153388991098053</c:v>
                </c:pt>
                <c:pt idx="696">
                  <c:v>0.23891032768123424</c:v>
                </c:pt>
                <c:pt idx="697">
                  <c:v>-0.10374443422352773</c:v>
                </c:pt>
                <c:pt idx="698">
                  <c:v>-0.24683064049582409</c:v>
                </c:pt>
                <c:pt idx="699">
                  <c:v>-0.38303799747504713</c:v>
                </c:pt>
                <c:pt idx="700">
                  <c:v>-0.70399999999999996</c:v>
                </c:pt>
                <c:pt idx="701">
                  <c:v>-0.92225000000000001</c:v>
                </c:pt>
              </c:numCache>
            </c:numRef>
          </c:val>
          <c:smooth val="0"/>
          <c:extLst>
            <c:ext xmlns:c16="http://schemas.microsoft.com/office/drawing/2014/chart" uri="{C3380CC4-5D6E-409C-BE32-E72D297353CC}">
              <c16:uniqueId val="{00000003-CE1C-40E8-9DDA-17A5F6719BFE}"/>
            </c:ext>
          </c:extLst>
        </c:ser>
        <c:ser>
          <c:idx val="2"/>
          <c:order val="2"/>
          <c:tx>
            <c:strRef>
              <c:f>'IV. Country level, 1310-2018'!$E$2</c:f>
              <c:strCache>
                <c:ptCount val="1"/>
                <c:pt idx="0">
                  <c:v>Holland</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1310-2018'!$N$11:$N$712</c:f>
              <c:numCache>
                <c:formatCode>General</c:formatCode>
                <c:ptCount val="702"/>
                <c:pt idx="80">
                  <c:v>17.272677404950464</c:v>
                </c:pt>
                <c:pt idx="81">
                  <c:v>18.06189611122354</c:v>
                </c:pt>
                <c:pt idx="82">
                  <c:v>18.037983669334476</c:v>
                </c:pt>
                <c:pt idx="83">
                  <c:v>17.57831406201699</c:v>
                </c:pt>
                <c:pt idx="84">
                  <c:v>17.278065971554177</c:v>
                </c:pt>
                <c:pt idx="85">
                  <c:v>18.900742878890181</c:v>
                </c:pt>
                <c:pt idx="86">
                  <c:v>18.621348405175855</c:v>
                </c:pt>
                <c:pt idx="87">
                  <c:v>18.012563762058729</c:v>
                </c:pt>
                <c:pt idx="88">
                  <c:v>17.544330428372408</c:v>
                </c:pt>
                <c:pt idx="89">
                  <c:v>17.413685007284482</c:v>
                </c:pt>
                <c:pt idx="90">
                  <c:v>18.155585497770517</c:v>
                </c:pt>
                <c:pt idx="91">
                  <c:v>17.706279404866667</c:v>
                </c:pt>
                <c:pt idx="92">
                  <c:v>15.683433172675644</c:v>
                </c:pt>
                <c:pt idx="93">
                  <c:v>15.456592841020768</c:v>
                </c:pt>
                <c:pt idx="94">
                  <c:v>15.697466345933009</c:v>
                </c:pt>
                <c:pt idx="95">
                  <c:v>15.386386401396649</c:v>
                </c:pt>
                <c:pt idx="96">
                  <c:v>15.220705168218236</c:v>
                </c:pt>
                <c:pt idx="97">
                  <c:v>16.31278410701573</c:v>
                </c:pt>
                <c:pt idx="98">
                  <c:v>16.933080960028171</c:v>
                </c:pt>
                <c:pt idx="99">
                  <c:v>18.445373213373255</c:v>
                </c:pt>
                <c:pt idx="100">
                  <c:v>17.855307491823716</c:v>
                </c:pt>
                <c:pt idx="101">
                  <c:v>17.902298116516068</c:v>
                </c:pt>
                <c:pt idx="102">
                  <c:v>18.257768786912823</c:v>
                </c:pt>
                <c:pt idx="103">
                  <c:v>18.443788352448223</c:v>
                </c:pt>
                <c:pt idx="104">
                  <c:v>16.769236306944425</c:v>
                </c:pt>
                <c:pt idx="105">
                  <c:v>16.889272958380072</c:v>
                </c:pt>
                <c:pt idx="106">
                  <c:v>15.539310269258412</c:v>
                </c:pt>
                <c:pt idx="107">
                  <c:v>16.144411143430574</c:v>
                </c:pt>
                <c:pt idx="108">
                  <c:v>16.018844288160416</c:v>
                </c:pt>
                <c:pt idx="109">
                  <c:v>17.155271604506389</c:v>
                </c:pt>
                <c:pt idx="110">
                  <c:v>16.347589177240767</c:v>
                </c:pt>
                <c:pt idx="111">
                  <c:v>16.655654116991315</c:v>
                </c:pt>
                <c:pt idx="112">
                  <c:v>15.068377898031827</c:v>
                </c:pt>
                <c:pt idx="113">
                  <c:v>14.334279348720758</c:v>
                </c:pt>
                <c:pt idx="114">
                  <c:v>15.836197401397341</c:v>
                </c:pt>
                <c:pt idx="115">
                  <c:v>17.066406788293818</c:v>
                </c:pt>
                <c:pt idx="116">
                  <c:v>14.655392505400942</c:v>
                </c:pt>
                <c:pt idx="117">
                  <c:v>9.7730268296323768</c:v>
                </c:pt>
                <c:pt idx="118">
                  <c:v>10.111247852303197</c:v>
                </c:pt>
                <c:pt idx="119">
                  <c:v>13.431691992502973</c:v>
                </c:pt>
                <c:pt idx="120">
                  <c:v>13.888597748839626</c:v>
                </c:pt>
                <c:pt idx="121">
                  <c:v>11.342992087827763</c:v>
                </c:pt>
                <c:pt idx="122">
                  <c:v>8.9195922289172564</c:v>
                </c:pt>
                <c:pt idx="123">
                  <c:v>11.638760387491127</c:v>
                </c:pt>
                <c:pt idx="124">
                  <c:v>16.955174447323568</c:v>
                </c:pt>
                <c:pt idx="125">
                  <c:v>13.314128491898142</c:v>
                </c:pt>
                <c:pt idx="126">
                  <c:v>10.11607598426342</c:v>
                </c:pt>
                <c:pt idx="127">
                  <c:v>11.921148993464149</c:v>
                </c:pt>
                <c:pt idx="128">
                  <c:v>12.413620061697591</c:v>
                </c:pt>
                <c:pt idx="129">
                  <c:v>12.880585170933996</c:v>
                </c:pt>
                <c:pt idx="130">
                  <c:v>11.207857285259101</c:v>
                </c:pt>
                <c:pt idx="131">
                  <c:v>9.8228020872343844</c:v>
                </c:pt>
                <c:pt idx="132">
                  <c:v>11.541163987013523</c:v>
                </c:pt>
                <c:pt idx="133">
                  <c:v>12.278892037366717</c:v>
                </c:pt>
                <c:pt idx="134">
                  <c:v>8.5525043135946941</c:v>
                </c:pt>
                <c:pt idx="135">
                  <c:v>-0.7984886426121065</c:v>
                </c:pt>
                <c:pt idx="136">
                  <c:v>2.5946443061180844</c:v>
                </c:pt>
                <c:pt idx="137">
                  <c:v>3.6548117045355739</c:v>
                </c:pt>
                <c:pt idx="138">
                  <c:v>4.4628988130859328</c:v>
                </c:pt>
                <c:pt idx="139">
                  <c:v>4.3029216562181807</c:v>
                </c:pt>
                <c:pt idx="140">
                  <c:v>4.1476329051022658</c:v>
                </c:pt>
                <c:pt idx="141">
                  <c:v>6.6838582150903987</c:v>
                </c:pt>
                <c:pt idx="142">
                  <c:v>16.258900556280029</c:v>
                </c:pt>
                <c:pt idx="143">
                  <c:v>14.603336468101919</c:v>
                </c:pt>
                <c:pt idx="144">
                  <c:v>12.00686997219594</c:v>
                </c:pt>
                <c:pt idx="145">
                  <c:v>9.767854239648651</c:v>
                </c:pt>
                <c:pt idx="146">
                  <c:v>11.243433617951561</c:v>
                </c:pt>
                <c:pt idx="147">
                  <c:v>9.3661001968409074</c:v>
                </c:pt>
                <c:pt idx="148">
                  <c:v>5.8923831901172639</c:v>
                </c:pt>
                <c:pt idx="149">
                  <c:v>6.9344761658672054</c:v>
                </c:pt>
                <c:pt idx="150">
                  <c:v>4.801858161471996</c:v>
                </c:pt>
                <c:pt idx="151">
                  <c:v>7.8944536946919666</c:v>
                </c:pt>
                <c:pt idx="152">
                  <c:v>8.9715506413229118</c:v>
                </c:pt>
                <c:pt idx="153">
                  <c:v>6.0737218426835184</c:v>
                </c:pt>
                <c:pt idx="154">
                  <c:v>6.0529779742776242</c:v>
                </c:pt>
                <c:pt idx="155">
                  <c:v>9.7732280438930239</c:v>
                </c:pt>
                <c:pt idx="156">
                  <c:v>8.6579547333165792</c:v>
                </c:pt>
                <c:pt idx="157">
                  <c:v>6.9256834001562408</c:v>
                </c:pt>
                <c:pt idx="158">
                  <c:v>2.607002573063506</c:v>
                </c:pt>
                <c:pt idx="159">
                  <c:v>4.64779751653262</c:v>
                </c:pt>
                <c:pt idx="160">
                  <c:v>5.2129208654085906</c:v>
                </c:pt>
                <c:pt idx="161">
                  <c:v>-2.7194340464794879</c:v>
                </c:pt>
                <c:pt idx="162">
                  <c:v>-3.2371733656773825</c:v>
                </c:pt>
                <c:pt idx="163">
                  <c:v>-6.0699373973342574E-2</c:v>
                </c:pt>
                <c:pt idx="164">
                  <c:v>3.8686845691788361</c:v>
                </c:pt>
                <c:pt idx="165">
                  <c:v>5.3314661103204442</c:v>
                </c:pt>
                <c:pt idx="166">
                  <c:v>1.1656386658333919</c:v>
                </c:pt>
                <c:pt idx="167">
                  <c:v>2.9524638676482731</c:v>
                </c:pt>
                <c:pt idx="168">
                  <c:v>9.7822635338087789</c:v>
                </c:pt>
                <c:pt idx="169">
                  <c:v>7.9951410467335444</c:v>
                </c:pt>
                <c:pt idx="170">
                  <c:v>8.2210773568213433</c:v>
                </c:pt>
                <c:pt idx="171">
                  <c:v>6.4373334078601916</c:v>
                </c:pt>
                <c:pt idx="172">
                  <c:v>7.6564132770753313</c:v>
                </c:pt>
                <c:pt idx="173">
                  <c:v>10.940525358245585</c:v>
                </c:pt>
                <c:pt idx="174">
                  <c:v>12.718834980200539</c:v>
                </c:pt>
                <c:pt idx="175">
                  <c:v>16.228758862157974</c:v>
                </c:pt>
                <c:pt idx="176">
                  <c:v>17.509520243413853</c:v>
                </c:pt>
                <c:pt idx="177">
                  <c:v>11.494792082118142</c:v>
                </c:pt>
                <c:pt idx="178">
                  <c:v>10.081989977796255</c:v>
                </c:pt>
                <c:pt idx="179">
                  <c:v>12.222588800879208</c:v>
                </c:pt>
                <c:pt idx="180">
                  <c:v>10.384447277959113</c:v>
                </c:pt>
                <c:pt idx="181">
                  <c:v>5.4238599124111246</c:v>
                </c:pt>
                <c:pt idx="182">
                  <c:v>4.4598429730394242</c:v>
                </c:pt>
                <c:pt idx="183">
                  <c:v>4.1955024176032722</c:v>
                </c:pt>
                <c:pt idx="184">
                  <c:v>4.9254059980729661</c:v>
                </c:pt>
                <c:pt idx="185">
                  <c:v>6.5767219825602448</c:v>
                </c:pt>
                <c:pt idx="186">
                  <c:v>4.3952423292189211</c:v>
                </c:pt>
                <c:pt idx="187">
                  <c:v>6.573490475025527</c:v>
                </c:pt>
                <c:pt idx="188">
                  <c:v>8.0536342340840221</c:v>
                </c:pt>
                <c:pt idx="189">
                  <c:v>8.5187582253062963</c:v>
                </c:pt>
                <c:pt idx="190">
                  <c:v>8.4055629143019424</c:v>
                </c:pt>
                <c:pt idx="191">
                  <c:v>9.1071339880361286</c:v>
                </c:pt>
                <c:pt idx="192">
                  <c:v>7.9388442908298398</c:v>
                </c:pt>
                <c:pt idx="193">
                  <c:v>6.7106463311679727</c:v>
                </c:pt>
                <c:pt idx="194">
                  <c:v>3.3529448701944879</c:v>
                </c:pt>
                <c:pt idx="195">
                  <c:v>5.8803534303434146</c:v>
                </c:pt>
                <c:pt idx="196">
                  <c:v>8.1502659609544459</c:v>
                </c:pt>
                <c:pt idx="197">
                  <c:v>7.3070891977457224</c:v>
                </c:pt>
                <c:pt idx="198">
                  <c:v>10.037367672844068</c:v>
                </c:pt>
                <c:pt idx="199">
                  <c:v>11.732088197982932</c:v>
                </c:pt>
                <c:pt idx="200">
                  <c:v>8.2037484778395111</c:v>
                </c:pt>
                <c:pt idx="201">
                  <c:v>7.8491931167820761</c:v>
                </c:pt>
                <c:pt idx="202">
                  <c:v>6.3580352992372378</c:v>
                </c:pt>
                <c:pt idx="203">
                  <c:v>5.8011224083147539</c:v>
                </c:pt>
                <c:pt idx="204">
                  <c:v>5.9851848000618286</c:v>
                </c:pt>
                <c:pt idx="205">
                  <c:v>7.5800941616058353</c:v>
                </c:pt>
                <c:pt idx="206">
                  <c:v>7.7801035149594453</c:v>
                </c:pt>
                <c:pt idx="207">
                  <c:v>10.141857141830377</c:v>
                </c:pt>
                <c:pt idx="208">
                  <c:v>12.613040748631549</c:v>
                </c:pt>
                <c:pt idx="209">
                  <c:v>13.81026325113895</c:v>
                </c:pt>
                <c:pt idx="210">
                  <c:v>11.811951467795053</c:v>
                </c:pt>
                <c:pt idx="211">
                  <c:v>12.144512903951801</c:v>
                </c:pt>
                <c:pt idx="212">
                  <c:v>11.803298557248976</c:v>
                </c:pt>
                <c:pt idx="213">
                  <c:v>11.077758076521226</c:v>
                </c:pt>
                <c:pt idx="214">
                  <c:v>14.224577810317806</c:v>
                </c:pt>
                <c:pt idx="215">
                  <c:v>11.288419156728649</c:v>
                </c:pt>
                <c:pt idx="216">
                  <c:v>12.254428807621183</c:v>
                </c:pt>
                <c:pt idx="217">
                  <c:v>15.063252242564468</c:v>
                </c:pt>
                <c:pt idx="218">
                  <c:v>14.05319940973215</c:v>
                </c:pt>
                <c:pt idx="219">
                  <c:v>8.8603172770357332</c:v>
                </c:pt>
                <c:pt idx="220">
                  <c:v>9.8490384362074881</c:v>
                </c:pt>
                <c:pt idx="221">
                  <c:v>10.147833986970417</c:v>
                </c:pt>
                <c:pt idx="222">
                  <c:v>11.641930764312832</c:v>
                </c:pt>
                <c:pt idx="223">
                  <c:v>9.474082160750438</c:v>
                </c:pt>
                <c:pt idx="224">
                  <c:v>1.2322822113523355</c:v>
                </c:pt>
                <c:pt idx="225">
                  <c:v>2.2006994428908286</c:v>
                </c:pt>
                <c:pt idx="226">
                  <c:v>5.914437340594259</c:v>
                </c:pt>
                <c:pt idx="227">
                  <c:v>7.5530309143200203</c:v>
                </c:pt>
                <c:pt idx="228">
                  <c:v>5.8603991964244253</c:v>
                </c:pt>
                <c:pt idx="229">
                  <c:v>7.5903890048863589</c:v>
                </c:pt>
                <c:pt idx="230">
                  <c:v>4.5242050114651251</c:v>
                </c:pt>
                <c:pt idx="231">
                  <c:v>8.9521614250773922</c:v>
                </c:pt>
                <c:pt idx="232">
                  <c:v>9.3150953670210406</c:v>
                </c:pt>
                <c:pt idx="233">
                  <c:v>9.0795706455386469</c:v>
                </c:pt>
                <c:pt idx="234">
                  <c:v>6.2108095771270957</c:v>
                </c:pt>
                <c:pt idx="235">
                  <c:v>4.6579249630618893</c:v>
                </c:pt>
                <c:pt idx="236">
                  <c:v>3.1410117049312336</c:v>
                </c:pt>
                <c:pt idx="237">
                  <c:v>7.559965098406785</c:v>
                </c:pt>
                <c:pt idx="238">
                  <c:v>11.839449298870091</c:v>
                </c:pt>
                <c:pt idx="239">
                  <c:v>8.3205982890091121</c:v>
                </c:pt>
                <c:pt idx="240">
                  <c:v>7.6553874893867517</c:v>
                </c:pt>
                <c:pt idx="241">
                  <c:v>7.0720445016969578</c:v>
                </c:pt>
                <c:pt idx="242">
                  <c:v>7.3834921154055806</c:v>
                </c:pt>
                <c:pt idx="243">
                  <c:v>8.6650991217934639</c:v>
                </c:pt>
                <c:pt idx="244">
                  <c:v>7.2967989714583767</c:v>
                </c:pt>
                <c:pt idx="245">
                  <c:v>-1.8226161175488806</c:v>
                </c:pt>
                <c:pt idx="246">
                  <c:v>4.2212761209613783</c:v>
                </c:pt>
                <c:pt idx="247">
                  <c:v>1.586433966350808</c:v>
                </c:pt>
                <c:pt idx="248">
                  <c:v>2.4576214643184042</c:v>
                </c:pt>
                <c:pt idx="249">
                  <c:v>3.9949452546648279</c:v>
                </c:pt>
                <c:pt idx="250">
                  <c:v>2.645500179943828</c:v>
                </c:pt>
                <c:pt idx="251">
                  <c:v>2.1530988198173522</c:v>
                </c:pt>
                <c:pt idx="252">
                  <c:v>3.0050333429482947</c:v>
                </c:pt>
                <c:pt idx="253">
                  <c:v>-2.9542539991613395</c:v>
                </c:pt>
                <c:pt idx="254">
                  <c:v>-1.7987130082388685</c:v>
                </c:pt>
                <c:pt idx="255">
                  <c:v>7.6185457343579496E-2</c:v>
                </c:pt>
                <c:pt idx="256">
                  <c:v>1.1671992888917349</c:v>
                </c:pt>
                <c:pt idx="257">
                  <c:v>0.28631135813445902</c:v>
                </c:pt>
                <c:pt idx="258">
                  <c:v>-0.39513625087815918</c:v>
                </c:pt>
                <c:pt idx="259">
                  <c:v>4.4704123078366278</c:v>
                </c:pt>
                <c:pt idx="260">
                  <c:v>6.0555029234351725</c:v>
                </c:pt>
                <c:pt idx="261">
                  <c:v>6.6035718518609041</c:v>
                </c:pt>
                <c:pt idx="262">
                  <c:v>5.0010997683277525</c:v>
                </c:pt>
                <c:pt idx="263">
                  <c:v>3.8188240958563138</c:v>
                </c:pt>
                <c:pt idx="264">
                  <c:v>6.3743338213124465</c:v>
                </c:pt>
                <c:pt idx="265">
                  <c:v>7.4363529683496168</c:v>
                </c:pt>
                <c:pt idx="266">
                  <c:v>6.3035383071190143</c:v>
                </c:pt>
                <c:pt idx="267">
                  <c:v>4.4040774777523319</c:v>
                </c:pt>
                <c:pt idx="268">
                  <c:v>4.2016581847797578</c:v>
                </c:pt>
                <c:pt idx="269">
                  <c:v>3.8391323617538755</c:v>
                </c:pt>
                <c:pt idx="270">
                  <c:v>2.3558130895814253</c:v>
                </c:pt>
                <c:pt idx="271">
                  <c:v>1.8231518850487018</c:v>
                </c:pt>
                <c:pt idx="272">
                  <c:v>3.5484887174802262</c:v>
                </c:pt>
                <c:pt idx="273">
                  <c:v>3.3293454907758027</c:v>
                </c:pt>
                <c:pt idx="274">
                  <c:v>4.4994570428253704</c:v>
                </c:pt>
                <c:pt idx="275">
                  <c:v>1.4868743919593892</c:v>
                </c:pt>
                <c:pt idx="276">
                  <c:v>0.24835777408640775</c:v>
                </c:pt>
                <c:pt idx="277">
                  <c:v>-0.34002175926840061</c:v>
                </c:pt>
                <c:pt idx="278">
                  <c:v>-7.8200598160571566E-2</c:v>
                </c:pt>
                <c:pt idx="279">
                  <c:v>-2.2625878168843938</c:v>
                </c:pt>
                <c:pt idx="280">
                  <c:v>-0.42172677116048896</c:v>
                </c:pt>
                <c:pt idx="281">
                  <c:v>2.9757565310547043</c:v>
                </c:pt>
                <c:pt idx="282">
                  <c:v>6.3918658185617643</c:v>
                </c:pt>
                <c:pt idx="283">
                  <c:v>6.1582804629490431</c:v>
                </c:pt>
                <c:pt idx="284">
                  <c:v>8.1852902755222203</c:v>
                </c:pt>
                <c:pt idx="285">
                  <c:v>9.1308052461716276</c:v>
                </c:pt>
                <c:pt idx="286">
                  <c:v>10.144383812995432</c:v>
                </c:pt>
                <c:pt idx="287">
                  <c:v>8.745679522688155</c:v>
                </c:pt>
                <c:pt idx="288">
                  <c:v>5.3265634400609496</c:v>
                </c:pt>
                <c:pt idx="289">
                  <c:v>4.6162856160068726</c:v>
                </c:pt>
                <c:pt idx="290">
                  <c:v>6.20771747966426</c:v>
                </c:pt>
                <c:pt idx="291">
                  <c:v>5.500778546530162</c:v>
                </c:pt>
                <c:pt idx="292">
                  <c:v>4.247911443940148</c:v>
                </c:pt>
                <c:pt idx="293">
                  <c:v>3.3324023217612506</c:v>
                </c:pt>
                <c:pt idx="294">
                  <c:v>4.5606078008219999</c:v>
                </c:pt>
                <c:pt idx="295">
                  <c:v>7.2878687884217914</c:v>
                </c:pt>
                <c:pt idx="296">
                  <c:v>6.4695158243617694</c:v>
                </c:pt>
                <c:pt idx="297">
                  <c:v>5.0464981587390998</c:v>
                </c:pt>
                <c:pt idx="298">
                  <c:v>5.9217203361646709</c:v>
                </c:pt>
                <c:pt idx="299">
                  <c:v>7.0177604506674767</c:v>
                </c:pt>
                <c:pt idx="300">
                  <c:v>6.9884709168718908</c:v>
                </c:pt>
                <c:pt idx="301">
                  <c:v>6.5632792956781758</c:v>
                </c:pt>
                <c:pt idx="302">
                  <c:v>3.2658958689576809</c:v>
                </c:pt>
                <c:pt idx="303">
                  <c:v>3.0432490183015308</c:v>
                </c:pt>
                <c:pt idx="304">
                  <c:v>3.2957662832682879</c:v>
                </c:pt>
                <c:pt idx="305">
                  <c:v>2.6652689356306971</c:v>
                </c:pt>
                <c:pt idx="306">
                  <c:v>2.8629034377498637</c:v>
                </c:pt>
                <c:pt idx="307">
                  <c:v>2.6372380891328961</c:v>
                </c:pt>
                <c:pt idx="308">
                  <c:v>1.268200869028846</c:v>
                </c:pt>
                <c:pt idx="309">
                  <c:v>2.4383766598500785</c:v>
                </c:pt>
                <c:pt idx="310">
                  <c:v>1.9455330551063545</c:v>
                </c:pt>
                <c:pt idx="311">
                  <c:v>2.3066546883543491</c:v>
                </c:pt>
                <c:pt idx="312">
                  <c:v>4.550265226264874</c:v>
                </c:pt>
                <c:pt idx="313">
                  <c:v>4.2296026122607842</c:v>
                </c:pt>
                <c:pt idx="314">
                  <c:v>3.5326305504730047</c:v>
                </c:pt>
                <c:pt idx="315">
                  <c:v>5.5431934391285438</c:v>
                </c:pt>
                <c:pt idx="316">
                  <c:v>7.2179894029982563</c:v>
                </c:pt>
                <c:pt idx="317">
                  <c:v>7.3663633017657544</c:v>
                </c:pt>
                <c:pt idx="318">
                  <c:v>7.1573670864915675</c:v>
                </c:pt>
                <c:pt idx="319">
                  <c:v>5.0818085034527058</c:v>
                </c:pt>
                <c:pt idx="320">
                  <c:v>3.6116512684643989</c:v>
                </c:pt>
                <c:pt idx="321">
                  <c:v>4.9201570998400541</c:v>
                </c:pt>
                <c:pt idx="322">
                  <c:v>4.2284971074169961</c:v>
                </c:pt>
                <c:pt idx="323">
                  <c:v>3.2204671275324026</c:v>
                </c:pt>
                <c:pt idx="324">
                  <c:v>3.9286347675254758</c:v>
                </c:pt>
                <c:pt idx="325">
                  <c:v>4.7844632699247196</c:v>
                </c:pt>
                <c:pt idx="326">
                  <c:v>4.8159016121604452</c:v>
                </c:pt>
                <c:pt idx="327">
                  <c:v>4.9962270369390405</c:v>
                </c:pt>
                <c:pt idx="328">
                  <c:v>2.4716579898917836</c:v>
                </c:pt>
                <c:pt idx="329">
                  <c:v>1.1885916290182206</c:v>
                </c:pt>
                <c:pt idx="330">
                  <c:v>1.1115276998067332</c:v>
                </c:pt>
                <c:pt idx="331">
                  <c:v>1.226786134487819</c:v>
                </c:pt>
                <c:pt idx="332">
                  <c:v>-2.3738488608346615E-2</c:v>
                </c:pt>
                <c:pt idx="333">
                  <c:v>0.80516433824154754</c:v>
                </c:pt>
                <c:pt idx="334">
                  <c:v>3.2189390944255316</c:v>
                </c:pt>
                <c:pt idx="335">
                  <c:v>5.8288060081190123</c:v>
                </c:pt>
                <c:pt idx="336">
                  <c:v>5.2422354761578216</c:v>
                </c:pt>
                <c:pt idx="337">
                  <c:v>6.9458758051723866</c:v>
                </c:pt>
                <c:pt idx="338">
                  <c:v>5.0281511391560434</c:v>
                </c:pt>
                <c:pt idx="339">
                  <c:v>3.6015778536947241</c:v>
                </c:pt>
                <c:pt idx="340">
                  <c:v>2.7312845799315491</c:v>
                </c:pt>
                <c:pt idx="341">
                  <c:v>-0.1181632408177863</c:v>
                </c:pt>
                <c:pt idx="342">
                  <c:v>-1.0499363892250404</c:v>
                </c:pt>
                <c:pt idx="343">
                  <c:v>1.4229909250813897</c:v>
                </c:pt>
                <c:pt idx="344">
                  <c:v>2.0664312933841322</c:v>
                </c:pt>
                <c:pt idx="345">
                  <c:v>2.3408822900699562</c:v>
                </c:pt>
                <c:pt idx="346">
                  <c:v>5.0902524064674761</c:v>
                </c:pt>
                <c:pt idx="347">
                  <c:v>5.6467835813424374</c:v>
                </c:pt>
                <c:pt idx="348">
                  <c:v>5.5670865915917886</c:v>
                </c:pt>
                <c:pt idx="349">
                  <c:v>7.8321224976881565</c:v>
                </c:pt>
                <c:pt idx="350">
                  <c:v>5.6382108472988381</c:v>
                </c:pt>
                <c:pt idx="351">
                  <c:v>3.8412186418652361</c:v>
                </c:pt>
                <c:pt idx="352">
                  <c:v>4.895736509178918</c:v>
                </c:pt>
                <c:pt idx="353">
                  <c:v>4.0184965517774485</c:v>
                </c:pt>
                <c:pt idx="354">
                  <c:v>2.6362973602620525</c:v>
                </c:pt>
                <c:pt idx="355">
                  <c:v>3.346815564456191</c:v>
                </c:pt>
                <c:pt idx="356">
                  <c:v>1.7726525679032359</c:v>
                </c:pt>
                <c:pt idx="357">
                  <c:v>3.7403494719329098</c:v>
                </c:pt>
                <c:pt idx="358">
                  <c:v>4.6490243573773187</c:v>
                </c:pt>
                <c:pt idx="359">
                  <c:v>6.1440152301069721</c:v>
                </c:pt>
                <c:pt idx="360">
                  <c:v>5.593672781301346</c:v>
                </c:pt>
                <c:pt idx="361">
                  <c:v>5.795147541757232</c:v>
                </c:pt>
                <c:pt idx="362">
                  <c:v>5.7529356565797602</c:v>
                </c:pt>
                <c:pt idx="363">
                  <c:v>5.3229121003455449</c:v>
                </c:pt>
                <c:pt idx="364">
                  <c:v>3.8411820626077642</c:v>
                </c:pt>
                <c:pt idx="365">
                  <c:v>3.0853004281619438</c:v>
                </c:pt>
                <c:pt idx="366">
                  <c:v>3.358800521350974</c:v>
                </c:pt>
                <c:pt idx="367">
                  <c:v>4.6456915878038458</c:v>
                </c:pt>
                <c:pt idx="368">
                  <c:v>4.4284688033706221</c:v>
                </c:pt>
                <c:pt idx="369">
                  <c:v>4.4894792586590757</c:v>
                </c:pt>
                <c:pt idx="370">
                  <c:v>4.3962712494602627</c:v>
                </c:pt>
                <c:pt idx="371">
                  <c:v>4.6896424376358885</c:v>
                </c:pt>
                <c:pt idx="372">
                  <c:v>4.1910745158573626</c:v>
                </c:pt>
                <c:pt idx="373">
                  <c:v>2.3279087406185419</c:v>
                </c:pt>
                <c:pt idx="374">
                  <c:v>2.074027907337785</c:v>
                </c:pt>
                <c:pt idx="375">
                  <c:v>1.5919352594958902</c:v>
                </c:pt>
                <c:pt idx="376">
                  <c:v>2.2894149493360643</c:v>
                </c:pt>
                <c:pt idx="377">
                  <c:v>1.3409289034522789</c:v>
                </c:pt>
                <c:pt idx="378">
                  <c:v>0.48562408793267586</c:v>
                </c:pt>
                <c:pt idx="379">
                  <c:v>0.54553095145461039</c:v>
                </c:pt>
                <c:pt idx="380">
                  <c:v>4.9130558020134867</c:v>
                </c:pt>
                <c:pt idx="381">
                  <c:v>4.8183078753049271</c:v>
                </c:pt>
                <c:pt idx="382">
                  <c:v>6.5268673663906691</c:v>
                </c:pt>
                <c:pt idx="383">
                  <c:v>6.2441383291703199</c:v>
                </c:pt>
                <c:pt idx="384">
                  <c:v>6.6903357684923765</c:v>
                </c:pt>
                <c:pt idx="385">
                  <c:v>8.7914422703696413</c:v>
                </c:pt>
                <c:pt idx="386">
                  <c:v>8.3596944891944744</c:v>
                </c:pt>
                <c:pt idx="387">
                  <c:v>5.2568697709667633</c:v>
                </c:pt>
                <c:pt idx="388">
                  <c:v>4.3503084885524537</c:v>
                </c:pt>
                <c:pt idx="389">
                  <c:v>-2.4604866606990012</c:v>
                </c:pt>
                <c:pt idx="390">
                  <c:v>-1.7669825661903755</c:v>
                </c:pt>
                <c:pt idx="391">
                  <c:v>0.41680909241423542</c:v>
                </c:pt>
                <c:pt idx="392">
                  <c:v>-0.12577580825841306</c:v>
                </c:pt>
                <c:pt idx="393">
                  <c:v>-0.15180705657828358</c:v>
                </c:pt>
                <c:pt idx="394">
                  <c:v>-4.7081976170609482E-2</c:v>
                </c:pt>
                <c:pt idx="395">
                  <c:v>6.5816921909183411E-3</c:v>
                </c:pt>
                <c:pt idx="396">
                  <c:v>5.8821178993376479</c:v>
                </c:pt>
                <c:pt idx="397">
                  <c:v>5.7722265197898031</c:v>
                </c:pt>
                <c:pt idx="398">
                  <c:v>4.6213336066704809</c:v>
                </c:pt>
                <c:pt idx="399">
                  <c:v>2.6651220557233137</c:v>
                </c:pt>
                <c:pt idx="400">
                  <c:v>3.3708155225455632</c:v>
                </c:pt>
                <c:pt idx="401">
                  <c:v>2.7539119075777352</c:v>
                </c:pt>
                <c:pt idx="402">
                  <c:v>4.368347579287482</c:v>
                </c:pt>
                <c:pt idx="403">
                  <c:v>3.850064790159716</c:v>
                </c:pt>
                <c:pt idx="404">
                  <c:v>3.1183259299899269</c:v>
                </c:pt>
                <c:pt idx="405">
                  <c:v>1.9863866171789362</c:v>
                </c:pt>
                <c:pt idx="406">
                  <c:v>3.4390222973675826</c:v>
                </c:pt>
                <c:pt idx="407">
                  <c:v>3.9608221263541106</c:v>
                </c:pt>
                <c:pt idx="408">
                  <c:v>4.7688402906000222</c:v>
                </c:pt>
                <c:pt idx="409">
                  <c:v>2.5962864487035482</c:v>
                </c:pt>
                <c:pt idx="410">
                  <c:v>3.2616262286938484</c:v>
                </c:pt>
                <c:pt idx="411">
                  <c:v>2.9078030895473055</c:v>
                </c:pt>
                <c:pt idx="412">
                  <c:v>4.2461784193551395</c:v>
                </c:pt>
                <c:pt idx="413">
                  <c:v>4.1362349815731836</c:v>
                </c:pt>
                <c:pt idx="414">
                  <c:v>3.5095557399941875</c:v>
                </c:pt>
                <c:pt idx="415">
                  <c:v>2.3849385491467268</c:v>
                </c:pt>
                <c:pt idx="416">
                  <c:v>3.2232048347095792</c:v>
                </c:pt>
                <c:pt idx="417">
                  <c:v>2.2850361975113271</c:v>
                </c:pt>
                <c:pt idx="418">
                  <c:v>2.4561378537580083</c:v>
                </c:pt>
                <c:pt idx="419">
                  <c:v>1.4827801799914571</c:v>
                </c:pt>
                <c:pt idx="420">
                  <c:v>-0.28660520547510554</c:v>
                </c:pt>
                <c:pt idx="421">
                  <c:v>0.4499428301918908</c:v>
                </c:pt>
                <c:pt idx="422">
                  <c:v>2.3876886330811389</c:v>
                </c:pt>
                <c:pt idx="423">
                  <c:v>3.0660961765828176</c:v>
                </c:pt>
                <c:pt idx="424">
                  <c:v>3.8819811450021358</c:v>
                </c:pt>
                <c:pt idx="425">
                  <c:v>2.103984621928062</c:v>
                </c:pt>
                <c:pt idx="426">
                  <c:v>1.7727673523875664</c:v>
                </c:pt>
                <c:pt idx="427">
                  <c:v>2.7098442662103848</c:v>
                </c:pt>
                <c:pt idx="428">
                  <c:v>3.7895505575183073</c:v>
                </c:pt>
                <c:pt idx="429">
                  <c:v>3.3231313611980036</c:v>
                </c:pt>
                <c:pt idx="430">
                  <c:v>1.7124382132873701</c:v>
                </c:pt>
                <c:pt idx="431">
                  <c:v>1.0996120440613182</c:v>
                </c:pt>
                <c:pt idx="432">
                  <c:v>2.1576492361866415</c:v>
                </c:pt>
                <c:pt idx="433">
                  <c:v>3.9835586353100072</c:v>
                </c:pt>
                <c:pt idx="434">
                  <c:v>5.8251899296355765</c:v>
                </c:pt>
                <c:pt idx="435">
                  <c:v>2.54117814982326</c:v>
                </c:pt>
                <c:pt idx="436">
                  <c:v>3.7660326721164337E-2</c:v>
                </c:pt>
                <c:pt idx="437">
                  <c:v>8.7975077614841163E-2</c:v>
                </c:pt>
                <c:pt idx="438">
                  <c:v>0.52981389049608263</c:v>
                </c:pt>
                <c:pt idx="439">
                  <c:v>3.0196917555937164</c:v>
                </c:pt>
                <c:pt idx="440">
                  <c:v>2.277366050635877</c:v>
                </c:pt>
                <c:pt idx="441">
                  <c:v>0.30907827395126536</c:v>
                </c:pt>
                <c:pt idx="442">
                  <c:v>-0.24166812358802808</c:v>
                </c:pt>
                <c:pt idx="443">
                  <c:v>2.432421606425859</c:v>
                </c:pt>
                <c:pt idx="444">
                  <c:v>3.636673254798874</c:v>
                </c:pt>
                <c:pt idx="445">
                  <c:v>4.5348217470610592</c:v>
                </c:pt>
                <c:pt idx="446">
                  <c:v>1.4304018225417436</c:v>
                </c:pt>
                <c:pt idx="447">
                  <c:v>-0.40715104010636338</c:v>
                </c:pt>
                <c:pt idx="448">
                  <c:v>1.5593991660515125</c:v>
                </c:pt>
                <c:pt idx="449">
                  <c:v>3.3358746203907472</c:v>
                </c:pt>
                <c:pt idx="450">
                  <c:v>1.8341327051400111</c:v>
                </c:pt>
                <c:pt idx="451">
                  <c:v>-1.0757653763221351</c:v>
                </c:pt>
                <c:pt idx="452">
                  <c:v>-2.003450147365466</c:v>
                </c:pt>
                <c:pt idx="453">
                  <c:v>0.31115836938997254</c:v>
                </c:pt>
                <c:pt idx="454">
                  <c:v>2.4730047424120194</c:v>
                </c:pt>
                <c:pt idx="455">
                  <c:v>1.6233904323925077</c:v>
                </c:pt>
                <c:pt idx="456">
                  <c:v>1.9387487574047904</c:v>
                </c:pt>
                <c:pt idx="457">
                  <c:v>1.6056438848166668</c:v>
                </c:pt>
                <c:pt idx="458">
                  <c:v>4.974332942942099</c:v>
                </c:pt>
                <c:pt idx="459">
                  <c:v>5.44128465308175</c:v>
                </c:pt>
                <c:pt idx="460">
                  <c:v>3.8688350497370467</c:v>
                </c:pt>
                <c:pt idx="461">
                  <c:v>1.6742933311522681</c:v>
                </c:pt>
                <c:pt idx="462">
                  <c:v>0.27972874386404073</c:v>
                </c:pt>
                <c:pt idx="463">
                  <c:v>1.7537165351827366</c:v>
                </c:pt>
                <c:pt idx="464">
                  <c:v>2.3845425034210406</c:v>
                </c:pt>
                <c:pt idx="465">
                  <c:v>1.4051091751811777</c:v>
                </c:pt>
                <c:pt idx="466">
                  <c:v>-0.10577698977853396</c:v>
                </c:pt>
                <c:pt idx="467">
                  <c:v>0.99884309388017478</c:v>
                </c:pt>
                <c:pt idx="468">
                  <c:v>2.1367094637433008</c:v>
                </c:pt>
                <c:pt idx="469">
                  <c:v>3.4533239175133414</c:v>
                </c:pt>
                <c:pt idx="470">
                  <c:v>2.6656539649171931</c:v>
                </c:pt>
                <c:pt idx="471">
                  <c:v>3.1349539646333802</c:v>
                </c:pt>
                <c:pt idx="472">
                  <c:v>3.1036450669467919</c:v>
                </c:pt>
                <c:pt idx="473">
                  <c:v>3.3757425313589593</c:v>
                </c:pt>
                <c:pt idx="474">
                  <c:v>2.2813264899002768</c:v>
                </c:pt>
                <c:pt idx="475">
                  <c:v>-8.8564733475389498E-2</c:v>
                </c:pt>
                <c:pt idx="476">
                  <c:v>1.8806213004562531</c:v>
                </c:pt>
                <c:pt idx="477">
                  <c:v>3.7447578800750265</c:v>
                </c:pt>
                <c:pt idx="478">
                  <c:v>3.2937873696803979</c:v>
                </c:pt>
                <c:pt idx="479">
                  <c:v>2.2882403547042247</c:v>
                </c:pt>
                <c:pt idx="480">
                  <c:v>1.7945842364857414</c:v>
                </c:pt>
                <c:pt idx="481">
                  <c:v>2.974991968546326</c:v>
                </c:pt>
                <c:pt idx="482">
                  <c:v>6.5215484979230212</c:v>
                </c:pt>
                <c:pt idx="483">
                  <c:v>4.8695112178098992</c:v>
                </c:pt>
                <c:pt idx="484">
                  <c:v>3.9404236466383979</c:v>
                </c:pt>
                <c:pt idx="485">
                  <c:v>3.0571153480328945</c:v>
                </c:pt>
                <c:pt idx="486">
                  <c:v>5.4062121597003738</c:v>
                </c:pt>
                <c:pt idx="487">
                  <c:v>7.6493237218797825</c:v>
                </c:pt>
                <c:pt idx="488">
                  <c:v>7.1937698118456028</c:v>
                </c:pt>
                <c:pt idx="489">
                  <c:v>7.1037929162324831</c:v>
                </c:pt>
                <c:pt idx="490">
                  <c:v>9.2440894953213668</c:v>
                </c:pt>
                <c:pt idx="491">
                  <c:v>10.355368769488464</c:v>
                </c:pt>
                <c:pt idx="492">
                  <c:v>13.013507725822363</c:v>
                </c:pt>
                <c:pt idx="493">
                  <c:v>14.81107655612392</c:v>
                </c:pt>
                <c:pt idx="494">
                  <c:v>15.056084759590277</c:v>
                </c:pt>
                <c:pt idx="495">
                  <c:v>15.000887486757138</c:v>
                </c:pt>
                <c:pt idx="496">
                  <c:v>12.82755424322238</c:v>
                </c:pt>
                <c:pt idx="497">
                  <c:v>9.7106753668026631</c:v>
                </c:pt>
                <c:pt idx="498">
                  <c:v>9.5217273819672474</c:v>
                </c:pt>
                <c:pt idx="499">
                  <c:v>10.111538916318622</c:v>
                </c:pt>
                <c:pt idx="500">
                  <c:v>8.5116682950279063</c:v>
                </c:pt>
                <c:pt idx="501">
                  <c:v>8.376025317761691</c:v>
                </c:pt>
                <c:pt idx="502">
                  <c:v>9.2662203980443376</c:v>
                </c:pt>
                <c:pt idx="503">
                  <c:v>10.797229434339533</c:v>
                </c:pt>
                <c:pt idx="504">
                  <c:v>13.044465224056285</c:v>
                </c:pt>
                <c:pt idx="505">
                  <c:v>10.578713884326826</c:v>
                </c:pt>
                <c:pt idx="506">
                  <c:v>8.4194486255579548</c:v>
                </c:pt>
                <c:pt idx="507">
                  <c:v>6.7599697985031719</c:v>
                </c:pt>
                <c:pt idx="508">
                  <c:v>6.1493516429817694</c:v>
                </c:pt>
                <c:pt idx="509">
                  <c:v>4.2974955351911124</c:v>
                </c:pt>
                <c:pt idx="510">
                  <c:v>3.6637598185555467</c:v>
                </c:pt>
                <c:pt idx="511">
                  <c:v>2.2779927954028176</c:v>
                </c:pt>
                <c:pt idx="512">
                  <c:v>3.6102076636989091</c:v>
                </c:pt>
                <c:pt idx="513">
                  <c:v>4.4587626915592491</c:v>
                </c:pt>
                <c:pt idx="514">
                  <c:v>5.3587975511728851</c:v>
                </c:pt>
                <c:pt idx="515">
                  <c:v>4.9356966514726865</c:v>
                </c:pt>
                <c:pt idx="516">
                  <c:v>5.8780848811986361</c:v>
                </c:pt>
                <c:pt idx="517">
                  <c:v>6.7681995119271603</c:v>
                </c:pt>
                <c:pt idx="518">
                  <c:v>6.0988550225573395</c:v>
                </c:pt>
                <c:pt idx="519">
                  <c:v>4.3875317608117097</c:v>
                </c:pt>
                <c:pt idx="520">
                  <c:v>3.6935340312125375</c:v>
                </c:pt>
                <c:pt idx="521">
                  <c:v>3.4720496553579587</c:v>
                </c:pt>
                <c:pt idx="522">
                  <c:v>3.360846455158522</c:v>
                </c:pt>
                <c:pt idx="523">
                  <c:v>4.8513919023514074</c:v>
                </c:pt>
                <c:pt idx="524">
                  <c:v>5.3057433498454118</c:v>
                </c:pt>
                <c:pt idx="525">
                  <c:v>4.5597623406560661</c:v>
                </c:pt>
                <c:pt idx="526">
                  <c:v>3.7306146907244218</c:v>
                </c:pt>
                <c:pt idx="527">
                  <c:v>2.5497680903936701</c:v>
                </c:pt>
                <c:pt idx="528">
                  <c:v>4.988649631957764</c:v>
                </c:pt>
                <c:pt idx="529">
                  <c:v>5.8173288596700967</c:v>
                </c:pt>
                <c:pt idx="530">
                  <c:v>4.8794978241203202</c:v>
                </c:pt>
                <c:pt idx="531">
                  <c:v>4.0696326432766305</c:v>
                </c:pt>
                <c:pt idx="532">
                  <c:v>4.9051293924316086</c:v>
                </c:pt>
                <c:pt idx="533">
                  <c:v>5.2125393598424115</c:v>
                </c:pt>
                <c:pt idx="534">
                  <c:v>4.7988461132181808</c:v>
                </c:pt>
                <c:pt idx="535">
                  <c:v>1.1005109010950822</c:v>
                </c:pt>
                <c:pt idx="536">
                  <c:v>1.2439169134765997</c:v>
                </c:pt>
                <c:pt idx="537">
                  <c:v>1.8625425679796812</c:v>
                </c:pt>
                <c:pt idx="538">
                  <c:v>2.4994612170415058</c:v>
                </c:pt>
                <c:pt idx="539">
                  <c:v>3.2542730892883824</c:v>
                </c:pt>
                <c:pt idx="540">
                  <c:v>3.7354781908446624</c:v>
                </c:pt>
                <c:pt idx="541">
                  <c:v>4.062115821946862</c:v>
                </c:pt>
                <c:pt idx="542">
                  <c:v>5.7848747391946009</c:v>
                </c:pt>
                <c:pt idx="543">
                  <c:v>5.7237170615006603</c:v>
                </c:pt>
                <c:pt idx="544">
                  <c:v>4.9570497282806034</c:v>
                </c:pt>
                <c:pt idx="545">
                  <c:v>4.3151187658974468</c:v>
                </c:pt>
                <c:pt idx="546">
                  <c:v>3.3236200336022779</c:v>
                </c:pt>
                <c:pt idx="547">
                  <c:v>3.7623963896493389</c:v>
                </c:pt>
                <c:pt idx="548">
                  <c:v>5.0126707294325525</c:v>
                </c:pt>
                <c:pt idx="549">
                  <c:v>5.2541202157246785</c:v>
                </c:pt>
                <c:pt idx="550">
                  <c:v>4.7445587168216159</c:v>
                </c:pt>
                <c:pt idx="551">
                  <c:v>3.8114599998123597</c:v>
                </c:pt>
                <c:pt idx="552">
                  <c:v>3.6673629661704701</c:v>
                </c:pt>
                <c:pt idx="553">
                  <c:v>4.2799014462068081</c:v>
                </c:pt>
                <c:pt idx="554">
                  <c:v>4.706036535287426</c:v>
                </c:pt>
                <c:pt idx="555">
                  <c:v>5.2057878057855147</c:v>
                </c:pt>
                <c:pt idx="556">
                  <c:v>3.5560232772063189</c:v>
                </c:pt>
                <c:pt idx="557">
                  <c:v>3.0060604999795144</c:v>
                </c:pt>
                <c:pt idx="558">
                  <c:v>4.0118453604796702</c:v>
                </c:pt>
                <c:pt idx="559">
                  <c:v>4.3903861795526593</c:v>
                </c:pt>
                <c:pt idx="560">
                  <c:v>4.5438988678632697</c:v>
                </c:pt>
                <c:pt idx="561">
                  <c:v>4.4325028788645664</c:v>
                </c:pt>
                <c:pt idx="562">
                  <c:v>4.0500668785272289</c:v>
                </c:pt>
                <c:pt idx="563">
                  <c:v>5.1514029977924674</c:v>
                </c:pt>
                <c:pt idx="564">
                  <c:v>6.0419850366651024</c:v>
                </c:pt>
                <c:pt idx="565">
                  <c:v>6.2833660248658081</c:v>
                </c:pt>
                <c:pt idx="566">
                  <c:v>6.1415320518159291</c:v>
                </c:pt>
                <c:pt idx="567">
                  <c:v>6.0275086569461109</c:v>
                </c:pt>
                <c:pt idx="568">
                  <c:v>6.2162186709496767</c:v>
                </c:pt>
                <c:pt idx="569">
                  <c:v>5.4366266041639362</c:v>
                </c:pt>
                <c:pt idx="570">
                  <c:v>4.6561622643212655</c:v>
                </c:pt>
                <c:pt idx="571">
                  <c:v>3.3936634661335736</c:v>
                </c:pt>
                <c:pt idx="572">
                  <c:v>3.1125247020656883</c:v>
                </c:pt>
                <c:pt idx="573">
                  <c:v>3.7150300917541115</c:v>
                </c:pt>
                <c:pt idx="574">
                  <c:v>3.8559525615380328</c:v>
                </c:pt>
                <c:pt idx="575">
                  <c:v>3.6082756103538531</c:v>
                </c:pt>
                <c:pt idx="576">
                  <c:v>4.0781919163220692</c:v>
                </c:pt>
                <c:pt idx="577">
                  <c:v>4.0794935874376117</c:v>
                </c:pt>
                <c:pt idx="578">
                  <c:v>4.5426813634148386</c:v>
                </c:pt>
                <c:pt idx="579">
                  <c:v>4.3118716278339138</c:v>
                </c:pt>
                <c:pt idx="580">
                  <c:v>2.948540089820896</c:v>
                </c:pt>
                <c:pt idx="581">
                  <c:v>2.1604472428182966</c:v>
                </c:pt>
                <c:pt idx="582">
                  <c:v>2.1429629093742424</c:v>
                </c:pt>
                <c:pt idx="583">
                  <c:v>1.5662013816764271</c:v>
                </c:pt>
                <c:pt idx="584">
                  <c:v>1.6514869168799802</c:v>
                </c:pt>
                <c:pt idx="585">
                  <c:v>1.6766378041648744</c:v>
                </c:pt>
                <c:pt idx="586">
                  <c:v>1.154083977445223</c:v>
                </c:pt>
                <c:pt idx="587">
                  <c:v>1.1870227190105982</c:v>
                </c:pt>
                <c:pt idx="588">
                  <c:v>1.5836815972177243</c:v>
                </c:pt>
                <c:pt idx="589">
                  <c:v>1.3510612927413852</c:v>
                </c:pt>
                <c:pt idx="590">
                  <c:v>1.43194086135857</c:v>
                </c:pt>
                <c:pt idx="591">
                  <c:v>1.2993973418937765</c:v>
                </c:pt>
                <c:pt idx="592">
                  <c:v>1.27576268202284</c:v>
                </c:pt>
                <c:pt idx="593">
                  <c:v>1.6861562076134216</c:v>
                </c:pt>
                <c:pt idx="594">
                  <c:v>2.2408450498233576</c:v>
                </c:pt>
                <c:pt idx="595">
                  <c:v>0.34923550416221083</c:v>
                </c:pt>
                <c:pt idx="596">
                  <c:v>-1.0734709431365843</c:v>
                </c:pt>
                <c:pt idx="597">
                  <c:v>-1.5004609363863859</c:v>
                </c:pt>
                <c:pt idx="598">
                  <c:v>-3.7626534107650542</c:v>
                </c:pt>
                <c:pt idx="599">
                  <c:v>-5.1030387413836626</c:v>
                </c:pt>
                <c:pt idx="600">
                  <c:v>-5.8436754626788314</c:v>
                </c:pt>
                <c:pt idx="601">
                  <c:v>-3.521399978148096</c:v>
                </c:pt>
                <c:pt idx="602">
                  <c:v>-3.3384766574619515E-2</c:v>
                </c:pt>
                <c:pt idx="603">
                  <c:v>1.7964574222067287</c:v>
                </c:pt>
                <c:pt idx="604">
                  <c:v>2.6739317975526862</c:v>
                </c:pt>
                <c:pt idx="605">
                  <c:v>5.7327484988300341</c:v>
                </c:pt>
                <c:pt idx="606">
                  <c:v>8.1098400633453913</c:v>
                </c:pt>
                <c:pt idx="607">
                  <c:v>8.7312187914548804</c:v>
                </c:pt>
                <c:pt idx="608">
                  <c:v>6.5717876453531394</c:v>
                </c:pt>
                <c:pt idx="609">
                  <c:v>5.2993048631632105</c:v>
                </c:pt>
                <c:pt idx="610">
                  <c:v>5.99339945051958</c:v>
                </c:pt>
                <c:pt idx="611">
                  <c:v>7.1421224364008795</c:v>
                </c:pt>
                <c:pt idx="612">
                  <c:v>7.2081620745887909</c:v>
                </c:pt>
                <c:pt idx="613">
                  <c:v>6.1488858902397947</c:v>
                </c:pt>
                <c:pt idx="614">
                  <c:v>6.5519166156690147</c:v>
                </c:pt>
                <c:pt idx="615">
                  <c:v>6.5603455907858068</c:v>
                </c:pt>
                <c:pt idx="616">
                  <c:v>6.7297985008847965</c:v>
                </c:pt>
                <c:pt idx="617">
                  <c:v>5.0891252521502661</c:v>
                </c:pt>
                <c:pt idx="618">
                  <c:v>3.9254348154183156</c:v>
                </c:pt>
                <c:pt idx="619">
                  <c:v>2.6415889044533456</c:v>
                </c:pt>
                <c:pt idx="620">
                  <c:v>0.77117472939686749</c:v>
                </c:pt>
                <c:pt idx="621">
                  <c:v>-0.64985147863150339</c:v>
                </c:pt>
                <c:pt idx="622">
                  <c:v>-1.4677947895217378</c:v>
                </c:pt>
                <c:pt idx="623">
                  <c:v>-2.2268726018818836</c:v>
                </c:pt>
                <c:pt idx="624">
                  <c:v>-2.9398674653079948</c:v>
                </c:pt>
                <c:pt idx="625">
                  <c:v>-5.9741043089371919</c:v>
                </c:pt>
                <c:pt idx="626">
                  <c:v>-6.6217411263803347</c:v>
                </c:pt>
                <c:pt idx="627">
                  <c:v>-4.943869509482921</c:v>
                </c:pt>
                <c:pt idx="628">
                  <c:v>-4.7599611902621177</c:v>
                </c:pt>
                <c:pt idx="629">
                  <c:v>-4.9962473609132667</c:v>
                </c:pt>
                <c:pt idx="630">
                  <c:v>-5.8937408023171738</c:v>
                </c:pt>
                <c:pt idx="631">
                  <c:v>-5.2708720643195184</c:v>
                </c:pt>
                <c:pt idx="632">
                  <c:v>-2.6558236589159199</c:v>
                </c:pt>
                <c:pt idx="633">
                  <c:v>-1.2705329944280523</c:v>
                </c:pt>
                <c:pt idx="634">
                  <c:v>-2.1279764660356686</c:v>
                </c:pt>
                <c:pt idx="635">
                  <c:v>-0.96005969405540803</c:v>
                </c:pt>
                <c:pt idx="636">
                  <c:v>-0.69517329538853023</c:v>
                </c:pt>
                <c:pt idx="637">
                  <c:v>-0.15568900701275976</c:v>
                </c:pt>
                <c:pt idx="638">
                  <c:v>0.86175949146129194</c:v>
                </c:pt>
                <c:pt idx="639">
                  <c:v>0.90341077327491559</c:v>
                </c:pt>
                <c:pt idx="640">
                  <c:v>1.0705536304177727</c:v>
                </c:pt>
                <c:pt idx="641">
                  <c:v>2.2151576012699454</c:v>
                </c:pt>
                <c:pt idx="642">
                  <c:v>1.6653232199558252</c:v>
                </c:pt>
                <c:pt idx="643">
                  <c:v>1.8593683354720802</c:v>
                </c:pt>
                <c:pt idx="644">
                  <c:v>2.1991891592136077</c:v>
                </c:pt>
                <c:pt idx="645">
                  <c:v>1.2975078832451188</c:v>
                </c:pt>
                <c:pt idx="646">
                  <c:v>1.4838940257547375</c:v>
                </c:pt>
                <c:pt idx="647">
                  <c:v>1.1857522349498839</c:v>
                </c:pt>
                <c:pt idx="648">
                  <c:v>1.1951639825166394</c:v>
                </c:pt>
                <c:pt idx="649">
                  <c:v>1.1609213201277306</c:v>
                </c:pt>
                <c:pt idx="650">
                  <c:v>1.4537367368683292</c:v>
                </c:pt>
                <c:pt idx="651">
                  <c:v>1.3508906678777513</c:v>
                </c:pt>
                <c:pt idx="652">
                  <c:v>1.4537067904642531</c:v>
                </c:pt>
                <c:pt idx="653">
                  <c:v>1.2274513137437979</c:v>
                </c:pt>
                <c:pt idx="654">
                  <c:v>0.64847873793086297</c:v>
                </c:pt>
                <c:pt idx="655">
                  <c:v>0.2057134259790066</c:v>
                </c:pt>
                <c:pt idx="656">
                  <c:v>9.422961232015201E-3</c:v>
                </c:pt>
                <c:pt idx="657">
                  <c:v>3.0906329836093427E-2</c:v>
                </c:pt>
                <c:pt idx="658">
                  <c:v>0.74167410242869369</c:v>
                </c:pt>
                <c:pt idx="659">
                  <c:v>1.4685262563607169</c:v>
                </c:pt>
                <c:pt idx="660">
                  <c:v>1.8686015859077902</c:v>
                </c:pt>
                <c:pt idx="661">
                  <c:v>2.7306482912310845</c:v>
                </c:pt>
                <c:pt idx="662">
                  <c:v>3.2722405730124628</c:v>
                </c:pt>
                <c:pt idx="663">
                  <c:v>4.082162877445219</c:v>
                </c:pt>
                <c:pt idx="664">
                  <c:v>4.3242964907752359</c:v>
                </c:pt>
                <c:pt idx="665">
                  <c:v>4.4373354919948653</c:v>
                </c:pt>
                <c:pt idx="666">
                  <c:v>4.6784057843638225</c:v>
                </c:pt>
                <c:pt idx="667">
                  <c:v>5.1729656260849879</c:v>
                </c:pt>
                <c:pt idx="668">
                  <c:v>5.3302016862360464</c:v>
                </c:pt>
                <c:pt idx="669">
                  <c:v>5.7960398992234285</c:v>
                </c:pt>
                <c:pt idx="670">
                  <c:v>5.9395865174466058</c:v>
                </c:pt>
                <c:pt idx="671">
                  <c:v>5.9816032078735493</c:v>
                </c:pt>
                <c:pt idx="672">
                  <c:v>5.9587756717198053</c:v>
                </c:pt>
                <c:pt idx="673">
                  <c:v>5.466876471584845</c:v>
                </c:pt>
                <c:pt idx="674">
                  <c:v>5.193942698588665</c:v>
                </c:pt>
                <c:pt idx="675">
                  <c:v>5.0555886607882412</c:v>
                </c:pt>
                <c:pt idx="676">
                  <c:v>4.5903636926517768</c:v>
                </c:pt>
                <c:pt idx="677">
                  <c:v>4.0802272161048441</c:v>
                </c:pt>
                <c:pt idx="678">
                  <c:v>3.6896577859261641</c:v>
                </c:pt>
                <c:pt idx="679">
                  <c:v>3.4636260565752308</c:v>
                </c:pt>
                <c:pt idx="680">
                  <c:v>3.3888109831100408</c:v>
                </c:pt>
                <c:pt idx="681">
                  <c:v>2.7936606479369459</c:v>
                </c:pt>
                <c:pt idx="682">
                  <c:v>2.3819751365721116</c:v>
                </c:pt>
                <c:pt idx="683">
                  <c:v>2.2780867579689454</c:v>
                </c:pt>
                <c:pt idx="684">
                  <c:v>2.2153710191889022</c:v>
                </c:pt>
                <c:pt idx="685">
                  <c:v>2.0745949335020226</c:v>
                </c:pt>
                <c:pt idx="686">
                  <c:v>2.0082944368194093</c:v>
                </c:pt>
                <c:pt idx="687">
                  <c:v>2.0248646321251695</c:v>
                </c:pt>
                <c:pt idx="688">
                  <c:v>2.1171599931527676</c:v>
                </c:pt>
                <c:pt idx="689">
                  <c:v>2.2527749914882524</c:v>
                </c:pt>
                <c:pt idx="690">
                  <c:v>2.0539582551142397</c:v>
                </c:pt>
                <c:pt idx="691">
                  <c:v>1.6556333691951561</c:v>
                </c:pt>
                <c:pt idx="692">
                  <c:v>1.2855918984870216</c:v>
                </c:pt>
                <c:pt idx="693">
                  <c:v>0.95566181418619345</c:v>
                </c:pt>
                <c:pt idx="694">
                  <c:v>0.55634015461485442</c:v>
                </c:pt>
                <c:pt idx="695">
                  <c:v>0.35497117704129533</c:v>
                </c:pt>
                <c:pt idx="696">
                  <c:v>8.0844718716470854E-3</c:v>
                </c:pt>
                <c:pt idx="697">
                  <c:v>-0.28533408892743184</c:v>
                </c:pt>
                <c:pt idx="698">
                  <c:v>-0.39979308106740136</c:v>
                </c:pt>
                <c:pt idx="699">
                  <c:v>-0.23563561808002489</c:v>
                </c:pt>
                <c:pt idx="700">
                  <c:v>-0.39959999999999996</c:v>
                </c:pt>
                <c:pt idx="701">
                  <c:v>-0.42325000000000002</c:v>
                </c:pt>
              </c:numCache>
            </c:numRef>
          </c:val>
          <c:smooth val="0"/>
          <c:extLst>
            <c:ext xmlns:c16="http://schemas.microsoft.com/office/drawing/2014/chart" uri="{C3380CC4-5D6E-409C-BE32-E72D297353CC}">
              <c16:uniqueId val="{00000005-CE1C-40E8-9DDA-17A5F6719BFE}"/>
            </c:ext>
          </c:extLst>
        </c:ser>
        <c:ser>
          <c:idx val="3"/>
          <c:order val="3"/>
          <c:tx>
            <c:strRef>
              <c:f>'IV. Country level, 1310-2018'!$F$2</c:f>
              <c:strCache>
                <c:ptCount val="1"/>
                <c:pt idx="0">
                  <c:v>Germany</c:v>
                </c:pt>
              </c:strCache>
            </c:strRef>
          </c:tx>
          <c:spPr>
            <a:ln w="28575" cap="rnd">
              <a:solidFill>
                <a:schemeClr val="accent4"/>
              </a:solidFill>
              <a:round/>
            </a:ln>
            <a:effectLst/>
          </c:spPr>
          <c:marker>
            <c:symbol val="none"/>
          </c:marker>
          <c:trendline>
            <c:spPr>
              <a:ln w="19050" cap="rnd">
                <a:solidFill>
                  <a:schemeClr val="accent4"/>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1310-2018'!$O$11:$O$712</c:f>
              <c:numCache>
                <c:formatCode>General</c:formatCode>
                <c:ptCount val="702"/>
                <c:pt idx="9">
                  <c:v>9.4952294792819689</c:v>
                </c:pt>
                <c:pt idx="10">
                  <c:v>9.7707745178891603</c:v>
                </c:pt>
                <c:pt idx="11">
                  <c:v>10.248662250858024</c:v>
                </c:pt>
                <c:pt idx="12">
                  <c:v>9.9202396643432404</c:v>
                </c:pt>
                <c:pt idx="13">
                  <c:v>10.036989254814713</c:v>
                </c:pt>
                <c:pt idx="14">
                  <c:v>9.9756333685565117</c:v>
                </c:pt>
                <c:pt idx="15">
                  <c:v>9.0613364241029988</c:v>
                </c:pt>
                <c:pt idx="16">
                  <c:v>8.1105013513824122</c:v>
                </c:pt>
                <c:pt idx="17">
                  <c:v>7.0797174179560205</c:v>
                </c:pt>
                <c:pt idx="18">
                  <c:v>5.7238989646624319</c:v>
                </c:pt>
                <c:pt idx="19">
                  <c:v>3.7574777503816432</c:v>
                </c:pt>
                <c:pt idx="20">
                  <c:v>6.3538470688152655</c:v>
                </c:pt>
                <c:pt idx="21">
                  <c:v>9.5190643886606683</c:v>
                </c:pt>
                <c:pt idx="22">
                  <c:v>12.129970835360496</c:v>
                </c:pt>
                <c:pt idx="23">
                  <c:v>12.530413673176648</c:v>
                </c:pt>
                <c:pt idx="24">
                  <c:v>12.876648937834343</c:v>
                </c:pt>
                <c:pt idx="25">
                  <c:v>13.234886151498957</c:v>
                </c:pt>
                <c:pt idx="26">
                  <c:v>15.295012643203279</c:v>
                </c:pt>
                <c:pt idx="27">
                  <c:v>12.230409923048272</c:v>
                </c:pt>
                <c:pt idx="28">
                  <c:v>8.7028898252089881</c:v>
                </c:pt>
                <c:pt idx="29">
                  <c:v>6.8663185633890107</c:v>
                </c:pt>
                <c:pt idx="30">
                  <c:v>7.2303060041327383</c:v>
                </c:pt>
                <c:pt idx="31">
                  <c:v>7.5282683029929016</c:v>
                </c:pt>
                <c:pt idx="32">
                  <c:v>7.895070252286108</c:v>
                </c:pt>
                <c:pt idx="33">
                  <c:v>7.8474448227434621</c:v>
                </c:pt>
                <c:pt idx="34">
                  <c:v>8.1550966478273992</c:v>
                </c:pt>
                <c:pt idx="35">
                  <c:v>8.6628390052072568</c:v>
                </c:pt>
                <c:pt idx="36">
                  <c:v>8.7787617131033056</c:v>
                </c:pt>
                <c:pt idx="37">
                  <c:v>8.9281513199373581</c:v>
                </c:pt>
                <c:pt idx="38">
                  <c:v>8.8255031947266733</c:v>
                </c:pt>
                <c:pt idx="39">
                  <c:v>8.3091002516886636</c:v>
                </c:pt>
                <c:pt idx="40">
                  <c:v>7.8627599750697588</c:v>
                </c:pt>
                <c:pt idx="41">
                  <c:v>7.5305270596458316</c:v>
                </c:pt>
                <c:pt idx="42">
                  <c:v>7.3367090216555084</c:v>
                </c:pt>
                <c:pt idx="43">
                  <c:v>7.1867138810578819</c:v>
                </c:pt>
                <c:pt idx="44">
                  <c:v>6.9947475157695163</c:v>
                </c:pt>
                <c:pt idx="45">
                  <c:v>7.1063241364454601</c:v>
                </c:pt>
                <c:pt idx="46">
                  <c:v>7.8124117547686618</c:v>
                </c:pt>
                <c:pt idx="47">
                  <c:v>8.3081997806115897</c:v>
                </c:pt>
                <c:pt idx="48">
                  <c:v>8.7617278045512172</c:v>
                </c:pt>
                <c:pt idx="49">
                  <c:v>8.9644249311525162</c:v>
                </c:pt>
                <c:pt idx="50">
                  <c:v>9.1385529394787799</c:v>
                </c:pt>
                <c:pt idx="51">
                  <c:v>9.4077219331913735</c:v>
                </c:pt>
                <c:pt idx="52">
                  <c:v>9.969592766353129</c:v>
                </c:pt>
                <c:pt idx="53">
                  <c:v>10.436408884510209</c:v>
                </c:pt>
                <c:pt idx="54">
                  <c:v>10.739856439412055</c:v>
                </c:pt>
                <c:pt idx="55">
                  <c:v>10.852067395549478</c:v>
                </c:pt>
                <c:pt idx="56">
                  <c:v>11.029796359244157</c:v>
                </c:pt>
                <c:pt idx="57">
                  <c:v>11.899152420133097</c:v>
                </c:pt>
                <c:pt idx="58">
                  <c:v>12.616714571282065</c:v>
                </c:pt>
                <c:pt idx="59">
                  <c:v>13.217016747273842</c:v>
                </c:pt>
                <c:pt idx="60">
                  <c:v>13.501555152599167</c:v>
                </c:pt>
                <c:pt idx="61">
                  <c:v>14.202716081832989</c:v>
                </c:pt>
                <c:pt idx="62">
                  <c:v>14.910795278298</c:v>
                </c:pt>
                <c:pt idx="63">
                  <c:v>15.400023066820106</c:v>
                </c:pt>
                <c:pt idx="64">
                  <c:v>15.074555395318086</c:v>
                </c:pt>
                <c:pt idx="65">
                  <c:v>14.819074905585415</c:v>
                </c:pt>
                <c:pt idx="66">
                  <c:v>13.573170722004862</c:v>
                </c:pt>
                <c:pt idx="67">
                  <c:v>12.648475730773908</c:v>
                </c:pt>
                <c:pt idx="68">
                  <c:v>11.865037544124684</c:v>
                </c:pt>
                <c:pt idx="69">
                  <c:v>10.867814126633208</c:v>
                </c:pt>
                <c:pt idx="70">
                  <c:v>10.194452647930083</c:v>
                </c:pt>
                <c:pt idx="71">
                  <c:v>9.2119058186624923</c:v>
                </c:pt>
                <c:pt idx="72">
                  <c:v>8.2734150228371277</c:v>
                </c:pt>
                <c:pt idx="73">
                  <c:v>8.0981356885497249</c:v>
                </c:pt>
                <c:pt idx="74">
                  <c:v>8.2393664595707197</c:v>
                </c:pt>
                <c:pt idx="75">
                  <c:v>8.0701898073105696</c:v>
                </c:pt>
                <c:pt idx="76">
                  <c:v>8.1348339496122772</c:v>
                </c:pt>
                <c:pt idx="77">
                  <c:v>8.127003075599962</c:v>
                </c:pt>
                <c:pt idx="78">
                  <c:v>8.3743444503501987</c:v>
                </c:pt>
                <c:pt idx="79">
                  <c:v>8.7740351239353735</c:v>
                </c:pt>
                <c:pt idx="80">
                  <c:v>9.5897182203933351</c:v>
                </c:pt>
                <c:pt idx="81">
                  <c:v>10.053205265440649</c:v>
                </c:pt>
                <c:pt idx="82">
                  <c:v>10.150125512893515</c:v>
                </c:pt>
                <c:pt idx="83">
                  <c:v>10.743762735597633</c:v>
                </c:pt>
                <c:pt idx="84">
                  <c:v>11.28809422546685</c:v>
                </c:pt>
                <c:pt idx="85">
                  <c:v>11.975144874672718</c:v>
                </c:pt>
                <c:pt idx="86">
                  <c:v>12.04467876325768</c:v>
                </c:pt>
                <c:pt idx="87">
                  <c:v>11.990273389255702</c:v>
                </c:pt>
                <c:pt idx="88">
                  <c:v>11.690238597619709</c:v>
                </c:pt>
                <c:pt idx="89">
                  <c:v>12.078623915695021</c:v>
                </c:pt>
                <c:pt idx="90">
                  <c:v>12.108616169651727</c:v>
                </c:pt>
                <c:pt idx="91">
                  <c:v>11.750493546053269</c:v>
                </c:pt>
                <c:pt idx="92">
                  <c:v>11.226848049226488</c:v>
                </c:pt>
                <c:pt idx="93">
                  <c:v>11.040186875528757</c:v>
                </c:pt>
                <c:pt idx="94">
                  <c:v>10.626302441515373</c:v>
                </c:pt>
                <c:pt idx="95">
                  <c:v>10.334527285505386</c:v>
                </c:pt>
                <c:pt idx="96">
                  <c:v>9.8289430131589572</c:v>
                </c:pt>
                <c:pt idx="97">
                  <c:v>9.3225621508324661</c:v>
                </c:pt>
                <c:pt idx="98">
                  <c:v>9.0841571779408472</c:v>
                </c:pt>
                <c:pt idx="99">
                  <c:v>9.0927149536620036</c:v>
                </c:pt>
                <c:pt idx="100">
                  <c:v>9.1815979716467755</c:v>
                </c:pt>
                <c:pt idx="101">
                  <c:v>9.0978187584011785</c:v>
                </c:pt>
                <c:pt idx="102">
                  <c:v>8.7506827707207844</c:v>
                </c:pt>
                <c:pt idx="103">
                  <c:v>8.5717853504777057</c:v>
                </c:pt>
                <c:pt idx="104">
                  <c:v>8.1366190486657661</c:v>
                </c:pt>
                <c:pt idx="105">
                  <c:v>8.0847370436250703</c:v>
                </c:pt>
                <c:pt idx="106">
                  <c:v>8.0834401657369117</c:v>
                </c:pt>
                <c:pt idx="107">
                  <c:v>7.6304696805849543</c:v>
                </c:pt>
                <c:pt idx="108">
                  <c:v>6.9972225695093018</c:v>
                </c:pt>
                <c:pt idx="109">
                  <c:v>7.1159903928656423</c:v>
                </c:pt>
                <c:pt idx="110">
                  <c:v>6.7043585497474121</c:v>
                </c:pt>
                <c:pt idx="111">
                  <c:v>6.5429103561001671</c:v>
                </c:pt>
                <c:pt idx="112">
                  <c:v>4.2750142353480758</c:v>
                </c:pt>
                <c:pt idx="113">
                  <c:v>2.5013592950252703</c:v>
                </c:pt>
                <c:pt idx="114">
                  <c:v>3.1722588357651893</c:v>
                </c:pt>
                <c:pt idx="115">
                  <c:v>4.9498037216438968</c:v>
                </c:pt>
                <c:pt idx="116">
                  <c:v>4.4141959752590498</c:v>
                </c:pt>
                <c:pt idx="117">
                  <c:v>2.1346492233867638</c:v>
                </c:pt>
                <c:pt idx="118">
                  <c:v>4.742301810087449</c:v>
                </c:pt>
                <c:pt idx="119">
                  <c:v>8.3852376868559073</c:v>
                </c:pt>
                <c:pt idx="120">
                  <c:v>9.8603871180749092</c:v>
                </c:pt>
                <c:pt idx="121">
                  <c:v>8.9859695408312419</c:v>
                </c:pt>
                <c:pt idx="122">
                  <c:v>6.3031463629265216</c:v>
                </c:pt>
                <c:pt idx="123">
                  <c:v>6.1208139822111587</c:v>
                </c:pt>
                <c:pt idx="124">
                  <c:v>9.3017757789740863</c:v>
                </c:pt>
                <c:pt idx="125">
                  <c:v>6.5222582303268393</c:v>
                </c:pt>
                <c:pt idx="126">
                  <c:v>6.3943396061339266</c:v>
                </c:pt>
                <c:pt idx="127">
                  <c:v>7.1458067614544323</c:v>
                </c:pt>
                <c:pt idx="128">
                  <c:v>9.1154704927671339</c:v>
                </c:pt>
                <c:pt idx="129">
                  <c:v>10.152892877028778</c:v>
                </c:pt>
                <c:pt idx="130">
                  <c:v>11.954769803238534</c:v>
                </c:pt>
                <c:pt idx="131">
                  <c:v>11.671277069482226</c:v>
                </c:pt>
                <c:pt idx="132">
                  <c:v>11.982693462282802</c:v>
                </c:pt>
                <c:pt idx="133">
                  <c:v>10.227269360464387</c:v>
                </c:pt>
                <c:pt idx="134">
                  <c:v>10.354324102802732</c:v>
                </c:pt>
                <c:pt idx="135">
                  <c:v>9.5085884299146954</c:v>
                </c:pt>
                <c:pt idx="136">
                  <c:v>9.1987332625206459</c:v>
                </c:pt>
                <c:pt idx="137">
                  <c:v>8.8531233957589617</c:v>
                </c:pt>
                <c:pt idx="138">
                  <c:v>8.469832700023499</c:v>
                </c:pt>
                <c:pt idx="139">
                  <c:v>9.1168433715957224</c:v>
                </c:pt>
                <c:pt idx="140">
                  <c:v>10.203490337958627</c:v>
                </c:pt>
                <c:pt idx="141">
                  <c:v>9.164729281542952</c:v>
                </c:pt>
                <c:pt idx="142">
                  <c:v>9.1253116799649039</c:v>
                </c:pt>
                <c:pt idx="143">
                  <c:v>10.795281008524231</c:v>
                </c:pt>
                <c:pt idx="144">
                  <c:v>10.534838806787016</c:v>
                </c:pt>
                <c:pt idx="145">
                  <c:v>10.926968426146228</c:v>
                </c:pt>
                <c:pt idx="146">
                  <c:v>10.400904135283493</c:v>
                </c:pt>
                <c:pt idx="147">
                  <c:v>9.09978774335457</c:v>
                </c:pt>
                <c:pt idx="148">
                  <c:v>8.3546534922111721</c:v>
                </c:pt>
                <c:pt idx="149">
                  <c:v>6.5396025724022042</c:v>
                </c:pt>
                <c:pt idx="150">
                  <c:v>6.7668344485894254</c:v>
                </c:pt>
                <c:pt idx="151">
                  <c:v>7.1150381264588374</c:v>
                </c:pt>
                <c:pt idx="152">
                  <c:v>7.05518814828124</c:v>
                </c:pt>
                <c:pt idx="153">
                  <c:v>6.2891018216325856</c:v>
                </c:pt>
                <c:pt idx="154">
                  <c:v>7.9803110779280946</c:v>
                </c:pt>
                <c:pt idx="155">
                  <c:v>9.3461793630966223</c:v>
                </c:pt>
                <c:pt idx="156">
                  <c:v>9.4184866509969769</c:v>
                </c:pt>
                <c:pt idx="157">
                  <c:v>7.692389722575256</c:v>
                </c:pt>
                <c:pt idx="158">
                  <c:v>7.2477531014275698</c:v>
                </c:pt>
                <c:pt idx="159">
                  <c:v>6.403110856377678</c:v>
                </c:pt>
                <c:pt idx="160">
                  <c:v>7.7935501816808772</c:v>
                </c:pt>
                <c:pt idx="161">
                  <c:v>5.6199369098910754</c:v>
                </c:pt>
                <c:pt idx="162">
                  <c:v>2.6913419379380228</c:v>
                </c:pt>
                <c:pt idx="163">
                  <c:v>5.1720810432663038</c:v>
                </c:pt>
                <c:pt idx="164">
                  <c:v>6.1800427781816287</c:v>
                </c:pt>
                <c:pt idx="165">
                  <c:v>5.2905375771736631</c:v>
                </c:pt>
                <c:pt idx="166">
                  <c:v>5.1446988769398256</c:v>
                </c:pt>
                <c:pt idx="167">
                  <c:v>4.7310695478304519</c:v>
                </c:pt>
                <c:pt idx="168">
                  <c:v>5.5206355614890228</c:v>
                </c:pt>
                <c:pt idx="169">
                  <c:v>6.0970104959036266</c:v>
                </c:pt>
                <c:pt idx="170">
                  <c:v>2.8143474766181638</c:v>
                </c:pt>
                <c:pt idx="171">
                  <c:v>1.1958611621369155</c:v>
                </c:pt>
                <c:pt idx="172">
                  <c:v>2.9408523295601801</c:v>
                </c:pt>
                <c:pt idx="173">
                  <c:v>4.0248040653964496</c:v>
                </c:pt>
                <c:pt idx="174">
                  <c:v>3.9213821848649144</c:v>
                </c:pt>
                <c:pt idx="175">
                  <c:v>4.5440913233844524</c:v>
                </c:pt>
                <c:pt idx="176">
                  <c:v>5.5499567318678453</c:v>
                </c:pt>
                <c:pt idx="177">
                  <c:v>5.5036415920238557</c:v>
                </c:pt>
                <c:pt idx="178">
                  <c:v>6.7500042568065721</c:v>
                </c:pt>
                <c:pt idx="179">
                  <c:v>6.2321311060171425</c:v>
                </c:pt>
                <c:pt idx="180">
                  <c:v>3.100079413064158</c:v>
                </c:pt>
                <c:pt idx="181">
                  <c:v>0.97332916826536009</c:v>
                </c:pt>
                <c:pt idx="182">
                  <c:v>-0.23367728411076388</c:v>
                </c:pt>
                <c:pt idx="183">
                  <c:v>1.8084441179710866</c:v>
                </c:pt>
                <c:pt idx="184">
                  <c:v>3.7779002306224609</c:v>
                </c:pt>
                <c:pt idx="185">
                  <c:v>4.7761524891226861</c:v>
                </c:pt>
                <c:pt idx="186">
                  <c:v>3.9504031352659359</c:v>
                </c:pt>
                <c:pt idx="187">
                  <c:v>6.2342534640778284</c:v>
                </c:pt>
                <c:pt idx="188">
                  <c:v>7.9824763995377372</c:v>
                </c:pt>
                <c:pt idx="189">
                  <c:v>8.7848235944321882</c:v>
                </c:pt>
                <c:pt idx="190">
                  <c:v>7.4566939634628424</c:v>
                </c:pt>
                <c:pt idx="191">
                  <c:v>6.1520006128139135</c:v>
                </c:pt>
                <c:pt idx="192">
                  <c:v>5.0365083185819426</c:v>
                </c:pt>
                <c:pt idx="193">
                  <c:v>5.1445893510429315</c:v>
                </c:pt>
                <c:pt idx="194">
                  <c:v>5.5972884581973972</c:v>
                </c:pt>
                <c:pt idx="195">
                  <c:v>5.0558693334573386</c:v>
                </c:pt>
                <c:pt idx="196">
                  <c:v>3.960820564050537</c:v>
                </c:pt>
                <c:pt idx="197">
                  <c:v>3.442246616192663</c:v>
                </c:pt>
                <c:pt idx="198">
                  <c:v>6.5380820723827684</c:v>
                </c:pt>
                <c:pt idx="199">
                  <c:v>6.8059435186688075</c:v>
                </c:pt>
                <c:pt idx="200">
                  <c:v>6.2674445929202589</c:v>
                </c:pt>
                <c:pt idx="201">
                  <c:v>7.2998348727626716</c:v>
                </c:pt>
                <c:pt idx="202">
                  <c:v>8.9007804688143324</c:v>
                </c:pt>
                <c:pt idx="203">
                  <c:v>9.9703127287225612</c:v>
                </c:pt>
                <c:pt idx="204">
                  <c:v>10.877872483126922</c:v>
                </c:pt>
                <c:pt idx="205">
                  <c:v>9.871574289403144</c:v>
                </c:pt>
                <c:pt idx="206">
                  <c:v>10.373699872171315</c:v>
                </c:pt>
                <c:pt idx="207">
                  <c:v>10.929617210311902</c:v>
                </c:pt>
                <c:pt idx="208">
                  <c:v>10.045505786820241</c:v>
                </c:pt>
                <c:pt idx="209">
                  <c:v>7.4470902071648188</c:v>
                </c:pt>
                <c:pt idx="210">
                  <c:v>6.5334264028297611</c:v>
                </c:pt>
                <c:pt idx="211">
                  <c:v>7.66096129918252</c:v>
                </c:pt>
                <c:pt idx="212">
                  <c:v>7.4159235901698031</c:v>
                </c:pt>
                <c:pt idx="213">
                  <c:v>6.2347937727862197</c:v>
                </c:pt>
                <c:pt idx="214">
                  <c:v>6.775655220973321</c:v>
                </c:pt>
                <c:pt idx="215">
                  <c:v>9.5027544226512681</c:v>
                </c:pt>
                <c:pt idx="216">
                  <c:v>11.692526994385755</c:v>
                </c:pt>
                <c:pt idx="217">
                  <c:v>12.541888934391336</c:v>
                </c:pt>
                <c:pt idx="218">
                  <c:v>9.2470619211355398</c:v>
                </c:pt>
                <c:pt idx="219">
                  <c:v>8.4222427077247879</c:v>
                </c:pt>
                <c:pt idx="220">
                  <c:v>6.7128487075041301</c:v>
                </c:pt>
                <c:pt idx="221">
                  <c:v>8.6611264476428662</c:v>
                </c:pt>
                <c:pt idx="222">
                  <c:v>5.340285648412034</c:v>
                </c:pt>
                <c:pt idx="223">
                  <c:v>3.3708288218330655</c:v>
                </c:pt>
                <c:pt idx="224">
                  <c:v>3.4520990981724258</c:v>
                </c:pt>
                <c:pt idx="225">
                  <c:v>4.9600481427041512</c:v>
                </c:pt>
                <c:pt idx="226">
                  <c:v>5.6509732543679609</c:v>
                </c:pt>
                <c:pt idx="227">
                  <c:v>8.3144988519089846</c:v>
                </c:pt>
                <c:pt idx="228">
                  <c:v>5.7001955289068409</c:v>
                </c:pt>
                <c:pt idx="229">
                  <c:v>5.0615230494013881</c:v>
                </c:pt>
                <c:pt idx="230">
                  <c:v>5.3586898218241306</c:v>
                </c:pt>
                <c:pt idx="231">
                  <c:v>4.0183909477509214</c:v>
                </c:pt>
                <c:pt idx="232">
                  <c:v>5.1280649943338812</c:v>
                </c:pt>
                <c:pt idx="233">
                  <c:v>5.7524098351998436</c:v>
                </c:pt>
                <c:pt idx="234">
                  <c:v>5.6319340885698868</c:v>
                </c:pt>
                <c:pt idx="235">
                  <c:v>5.5666374153627247</c:v>
                </c:pt>
                <c:pt idx="236">
                  <c:v>6.0919577160103717</c:v>
                </c:pt>
                <c:pt idx="237">
                  <c:v>7.9227040475740163</c:v>
                </c:pt>
                <c:pt idx="238">
                  <c:v>8.7327425378768755</c:v>
                </c:pt>
                <c:pt idx="239">
                  <c:v>6.6456895070130235</c:v>
                </c:pt>
                <c:pt idx="240">
                  <c:v>4.8318024499614358</c:v>
                </c:pt>
                <c:pt idx="241">
                  <c:v>4.1441479621184198</c:v>
                </c:pt>
                <c:pt idx="242">
                  <c:v>4.2126441955356766</c:v>
                </c:pt>
                <c:pt idx="243">
                  <c:v>5.0045345589674373</c:v>
                </c:pt>
                <c:pt idx="244">
                  <c:v>4.617618335885239</c:v>
                </c:pt>
                <c:pt idx="245">
                  <c:v>4.1769911750756803</c:v>
                </c:pt>
                <c:pt idx="246">
                  <c:v>3.3768291989953139</c:v>
                </c:pt>
                <c:pt idx="247">
                  <c:v>2.5720995555343049</c:v>
                </c:pt>
                <c:pt idx="248">
                  <c:v>3.3453149049582969</c:v>
                </c:pt>
                <c:pt idx="249">
                  <c:v>2.0918295612303908</c:v>
                </c:pt>
                <c:pt idx="250">
                  <c:v>-1.1255105594217401</c:v>
                </c:pt>
                <c:pt idx="251">
                  <c:v>-1.9375720353055108</c:v>
                </c:pt>
                <c:pt idx="252">
                  <c:v>-4.7406257059699489E-2</c:v>
                </c:pt>
                <c:pt idx="253">
                  <c:v>1.2147461431857163</c:v>
                </c:pt>
                <c:pt idx="254">
                  <c:v>1.7681863013558856</c:v>
                </c:pt>
                <c:pt idx="255">
                  <c:v>3.1499278507387487</c:v>
                </c:pt>
                <c:pt idx="256">
                  <c:v>5.0258328716513718</c:v>
                </c:pt>
                <c:pt idx="257">
                  <c:v>8.6466097182493122</c:v>
                </c:pt>
                <c:pt idx="258">
                  <c:v>9.0556685310550495</c:v>
                </c:pt>
                <c:pt idx="259">
                  <c:v>5.8938710679941879</c:v>
                </c:pt>
                <c:pt idx="260">
                  <c:v>6.357557976432509</c:v>
                </c:pt>
                <c:pt idx="261">
                  <c:v>7.6070624504690798</c:v>
                </c:pt>
                <c:pt idx="262">
                  <c:v>5.7933828014717204</c:v>
                </c:pt>
                <c:pt idx="263">
                  <c:v>5.0213077767028791</c:v>
                </c:pt>
                <c:pt idx="264">
                  <c:v>4.5977066265875433</c:v>
                </c:pt>
                <c:pt idx="265">
                  <c:v>4.6207917223042241</c:v>
                </c:pt>
                <c:pt idx="266">
                  <c:v>4.7629330322930841</c:v>
                </c:pt>
                <c:pt idx="267">
                  <c:v>6.5485327621240685</c:v>
                </c:pt>
                <c:pt idx="268">
                  <c:v>5.9478513386163225</c:v>
                </c:pt>
                <c:pt idx="269">
                  <c:v>4.1459854997843903</c:v>
                </c:pt>
                <c:pt idx="270">
                  <c:v>3.3336371340500812</c:v>
                </c:pt>
                <c:pt idx="271">
                  <c:v>5.3186370696226817</c:v>
                </c:pt>
                <c:pt idx="272">
                  <c:v>5.2091395085458601</c:v>
                </c:pt>
                <c:pt idx="273">
                  <c:v>5.7712443517572032</c:v>
                </c:pt>
                <c:pt idx="274">
                  <c:v>3.9085972661653794</c:v>
                </c:pt>
                <c:pt idx="275">
                  <c:v>5.1923133190279751</c:v>
                </c:pt>
                <c:pt idx="276">
                  <c:v>7.1369581664278883</c:v>
                </c:pt>
                <c:pt idx="277">
                  <c:v>7.2876424176278913</c:v>
                </c:pt>
                <c:pt idx="278">
                  <c:v>3.9932890255803817</c:v>
                </c:pt>
                <c:pt idx="279">
                  <c:v>4.4291349505268469</c:v>
                </c:pt>
                <c:pt idx="280">
                  <c:v>4.9822294929909345</c:v>
                </c:pt>
                <c:pt idx="281">
                  <c:v>4.946696210524232</c:v>
                </c:pt>
                <c:pt idx="282">
                  <c:v>3.7835088403878538</c:v>
                </c:pt>
                <c:pt idx="283">
                  <c:v>4.4592527323428186</c:v>
                </c:pt>
                <c:pt idx="284">
                  <c:v>5.7238876018037059</c:v>
                </c:pt>
                <c:pt idx="285">
                  <c:v>6.3813542545523037</c:v>
                </c:pt>
                <c:pt idx="286">
                  <c:v>5.3874254590444552</c:v>
                </c:pt>
                <c:pt idx="287">
                  <c:v>6.0624711692257334</c:v>
                </c:pt>
                <c:pt idx="288">
                  <c:v>6.3804519025623945</c:v>
                </c:pt>
                <c:pt idx="289">
                  <c:v>5.5584632238980927</c:v>
                </c:pt>
                <c:pt idx="290">
                  <c:v>2.494312460294577</c:v>
                </c:pt>
                <c:pt idx="291">
                  <c:v>2.0095853826449175</c:v>
                </c:pt>
                <c:pt idx="292">
                  <c:v>2.2107242981274502</c:v>
                </c:pt>
                <c:pt idx="293">
                  <c:v>3.1927234457079803</c:v>
                </c:pt>
                <c:pt idx="294">
                  <c:v>1.3969820036531762</c:v>
                </c:pt>
                <c:pt idx="295">
                  <c:v>2.0251274504622896</c:v>
                </c:pt>
                <c:pt idx="296">
                  <c:v>2.3096961158105875</c:v>
                </c:pt>
                <c:pt idx="297">
                  <c:v>5.6200066712923</c:v>
                </c:pt>
                <c:pt idx="298">
                  <c:v>6.1614355483702496</c:v>
                </c:pt>
                <c:pt idx="299">
                  <c:v>4.7670973506012988</c:v>
                </c:pt>
                <c:pt idx="300">
                  <c:v>2.5108830595287697</c:v>
                </c:pt>
                <c:pt idx="301">
                  <c:v>-4.7402523886777415</c:v>
                </c:pt>
                <c:pt idx="302">
                  <c:v>-12.411684498543123</c:v>
                </c:pt>
                <c:pt idx="303">
                  <c:v>-11.020364340469296</c:v>
                </c:pt>
                <c:pt idx="304">
                  <c:v>-10.928823226549119</c:v>
                </c:pt>
                <c:pt idx="305">
                  <c:v>-12.053080278012343</c:v>
                </c:pt>
                <c:pt idx="306">
                  <c:v>-11.618055899635523</c:v>
                </c:pt>
                <c:pt idx="307">
                  <c:v>-7.8893365347184377</c:v>
                </c:pt>
                <c:pt idx="308">
                  <c:v>1.4126063195450289</c:v>
                </c:pt>
                <c:pt idx="309">
                  <c:v>8.959065374315367</c:v>
                </c:pt>
                <c:pt idx="310">
                  <c:v>8.92830087540103</c:v>
                </c:pt>
                <c:pt idx="311">
                  <c:v>7.3499722609394551</c:v>
                </c:pt>
                <c:pt idx="312">
                  <c:v>6.1040444296385532</c:v>
                </c:pt>
                <c:pt idx="313">
                  <c:v>5.0158318493369505</c:v>
                </c:pt>
                <c:pt idx="314">
                  <c:v>1.6284557625869789</c:v>
                </c:pt>
                <c:pt idx="315">
                  <c:v>2.0619707797332616</c:v>
                </c:pt>
                <c:pt idx="316">
                  <c:v>2.5125734904841357</c:v>
                </c:pt>
                <c:pt idx="317">
                  <c:v>2.6567762342101449</c:v>
                </c:pt>
                <c:pt idx="318">
                  <c:v>3.3198115172373477</c:v>
                </c:pt>
                <c:pt idx="319">
                  <c:v>6.9357442842000312</c:v>
                </c:pt>
                <c:pt idx="320">
                  <c:v>9.9322967652268517</c:v>
                </c:pt>
                <c:pt idx="321">
                  <c:v>10.973375892768477</c:v>
                </c:pt>
                <c:pt idx="322">
                  <c:v>10.358594543022104</c:v>
                </c:pt>
                <c:pt idx="323">
                  <c:v>11.005585938430807</c:v>
                </c:pt>
                <c:pt idx="324">
                  <c:v>10.823655304341552</c:v>
                </c:pt>
                <c:pt idx="325">
                  <c:v>10.929215556083676</c:v>
                </c:pt>
                <c:pt idx="326">
                  <c:v>8.8502637651054794</c:v>
                </c:pt>
                <c:pt idx="327">
                  <c:v>7.7819751824938335</c:v>
                </c:pt>
                <c:pt idx="328">
                  <c:v>5.4577819675919255</c:v>
                </c:pt>
                <c:pt idx="329">
                  <c:v>4.1253875597717728</c:v>
                </c:pt>
                <c:pt idx="330">
                  <c:v>4.4070506618961023</c:v>
                </c:pt>
                <c:pt idx="331">
                  <c:v>3.9509101923533194</c:v>
                </c:pt>
                <c:pt idx="332">
                  <c:v>4.1724707491991824</c:v>
                </c:pt>
                <c:pt idx="333">
                  <c:v>5.5379633575585556</c:v>
                </c:pt>
                <c:pt idx="334">
                  <c:v>6.7645118723665325</c:v>
                </c:pt>
                <c:pt idx="335">
                  <c:v>10.30631414377099</c:v>
                </c:pt>
                <c:pt idx="336">
                  <c:v>11.643988105262752</c:v>
                </c:pt>
                <c:pt idx="337">
                  <c:v>9.9929090763947688</c:v>
                </c:pt>
                <c:pt idx="338">
                  <c:v>9.1386127773243491</c:v>
                </c:pt>
                <c:pt idx="339">
                  <c:v>7.3758337888545871</c:v>
                </c:pt>
                <c:pt idx="340">
                  <c:v>4.2841125296547213</c:v>
                </c:pt>
                <c:pt idx="341">
                  <c:v>0.74712918264734463</c:v>
                </c:pt>
                <c:pt idx="342">
                  <c:v>0.10784391264321679</c:v>
                </c:pt>
                <c:pt idx="343">
                  <c:v>0.89784512371650105</c:v>
                </c:pt>
                <c:pt idx="344">
                  <c:v>1.2522088705833674</c:v>
                </c:pt>
                <c:pt idx="345">
                  <c:v>2.0967057890469571</c:v>
                </c:pt>
                <c:pt idx="346">
                  <c:v>3.74564007467669</c:v>
                </c:pt>
                <c:pt idx="347">
                  <c:v>6.639109645683078</c:v>
                </c:pt>
                <c:pt idx="348">
                  <c:v>9.4267733681509238</c:v>
                </c:pt>
                <c:pt idx="349">
                  <c:v>9.8624179046131477</c:v>
                </c:pt>
                <c:pt idx="350">
                  <c:v>9.6345667281231098</c:v>
                </c:pt>
                <c:pt idx="351">
                  <c:v>8.8259005173366827</c:v>
                </c:pt>
                <c:pt idx="352">
                  <c:v>8.3807224225057713</c:v>
                </c:pt>
                <c:pt idx="353">
                  <c:v>6.8932914146764217</c:v>
                </c:pt>
                <c:pt idx="354">
                  <c:v>4.4676478589570738</c:v>
                </c:pt>
                <c:pt idx="355">
                  <c:v>3.3990153043570488</c:v>
                </c:pt>
                <c:pt idx="356">
                  <c:v>3.4717704432471987</c:v>
                </c:pt>
                <c:pt idx="357">
                  <c:v>4.0237746540781254</c:v>
                </c:pt>
                <c:pt idx="358">
                  <c:v>4.0081368984444179</c:v>
                </c:pt>
                <c:pt idx="359">
                  <c:v>3.6144676224440464</c:v>
                </c:pt>
                <c:pt idx="360">
                  <c:v>4.1062027197556707</c:v>
                </c:pt>
                <c:pt idx="361">
                  <c:v>5.8195973228416937</c:v>
                </c:pt>
                <c:pt idx="362">
                  <c:v>7.1157076431491673</c:v>
                </c:pt>
                <c:pt idx="363">
                  <c:v>5.8643254155046671</c:v>
                </c:pt>
                <c:pt idx="364">
                  <c:v>3.3576994707422889</c:v>
                </c:pt>
                <c:pt idx="365">
                  <c:v>4.6703467546163751</c:v>
                </c:pt>
                <c:pt idx="366">
                  <c:v>4.7982067107403497</c:v>
                </c:pt>
                <c:pt idx="367">
                  <c:v>5.0552550824048534</c:v>
                </c:pt>
                <c:pt idx="368">
                  <c:v>3.6843515670064191</c:v>
                </c:pt>
                <c:pt idx="369">
                  <c:v>3.0146616355984648</c:v>
                </c:pt>
                <c:pt idx="370">
                  <c:v>3.9087037574807844</c:v>
                </c:pt>
                <c:pt idx="371">
                  <c:v>4.5159840350687803</c:v>
                </c:pt>
                <c:pt idx="372">
                  <c:v>1.3333650889671544</c:v>
                </c:pt>
                <c:pt idx="373">
                  <c:v>0.15138469773782962</c:v>
                </c:pt>
                <c:pt idx="374">
                  <c:v>0.89541859844164129</c:v>
                </c:pt>
                <c:pt idx="375">
                  <c:v>3.3183588218625495</c:v>
                </c:pt>
                <c:pt idx="376">
                  <c:v>4.3840394742621394</c:v>
                </c:pt>
                <c:pt idx="377">
                  <c:v>3.2078688157323803</c:v>
                </c:pt>
                <c:pt idx="378">
                  <c:v>2.2457454882595549</c:v>
                </c:pt>
                <c:pt idx="379">
                  <c:v>3.3960458195788936</c:v>
                </c:pt>
                <c:pt idx="380">
                  <c:v>5.9419172669187486</c:v>
                </c:pt>
                <c:pt idx="381">
                  <c:v>5.1386542005555063</c:v>
                </c:pt>
                <c:pt idx="382">
                  <c:v>4.8137983526043557</c:v>
                </c:pt>
                <c:pt idx="383">
                  <c:v>3.7016997598693115</c:v>
                </c:pt>
                <c:pt idx="384">
                  <c:v>4.6737609939173481</c:v>
                </c:pt>
                <c:pt idx="385">
                  <c:v>6.9680046561997466</c:v>
                </c:pt>
                <c:pt idx="386">
                  <c:v>8.2235555778456106</c:v>
                </c:pt>
                <c:pt idx="387">
                  <c:v>6.718419360172402</c:v>
                </c:pt>
                <c:pt idx="388">
                  <c:v>6.3634986832549929</c:v>
                </c:pt>
                <c:pt idx="389">
                  <c:v>4.5261919656684828</c:v>
                </c:pt>
                <c:pt idx="390">
                  <c:v>4.9375558711058956</c:v>
                </c:pt>
                <c:pt idx="391">
                  <c:v>4.5607925151196307</c:v>
                </c:pt>
                <c:pt idx="392">
                  <c:v>3.0391761892047824</c:v>
                </c:pt>
                <c:pt idx="393">
                  <c:v>3.2339777582526881</c:v>
                </c:pt>
                <c:pt idx="394">
                  <c:v>3.9601326737475446</c:v>
                </c:pt>
                <c:pt idx="395">
                  <c:v>5.0863829059663335</c:v>
                </c:pt>
                <c:pt idx="396">
                  <c:v>5.4654822150829352</c:v>
                </c:pt>
                <c:pt idx="397">
                  <c:v>5.1823131552460948</c:v>
                </c:pt>
                <c:pt idx="398">
                  <c:v>5.6131703044349379</c:v>
                </c:pt>
                <c:pt idx="399">
                  <c:v>6.0856332037695866</c:v>
                </c:pt>
                <c:pt idx="400">
                  <c:v>5.8986867677786874</c:v>
                </c:pt>
                <c:pt idx="401">
                  <c:v>6.3553128782783261</c:v>
                </c:pt>
                <c:pt idx="402">
                  <c:v>5.8854291565706847</c:v>
                </c:pt>
                <c:pt idx="403">
                  <c:v>6.2689799546904652</c:v>
                </c:pt>
                <c:pt idx="404">
                  <c:v>5.2011053580483466</c:v>
                </c:pt>
                <c:pt idx="405">
                  <c:v>5.7377544484858021</c:v>
                </c:pt>
                <c:pt idx="406">
                  <c:v>4.9844662536507247</c:v>
                </c:pt>
                <c:pt idx="407">
                  <c:v>5.2152587255404086</c:v>
                </c:pt>
                <c:pt idx="408">
                  <c:v>4.2671717517621142</c:v>
                </c:pt>
                <c:pt idx="409">
                  <c:v>4.0330554304574102</c:v>
                </c:pt>
                <c:pt idx="410">
                  <c:v>4.4944485603941571</c:v>
                </c:pt>
                <c:pt idx="411">
                  <c:v>4.3063936299762187</c:v>
                </c:pt>
                <c:pt idx="412">
                  <c:v>4.6278567954286851</c:v>
                </c:pt>
                <c:pt idx="413">
                  <c:v>6.248368114536432</c:v>
                </c:pt>
                <c:pt idx="414">
                  <c:v>5.817392853880925</c:v>
                </c:pt>
                <c:pt idx="415">
                  <c:v>5.5840545658443945</c:v>
                </c:pt>
                <c:pt idx="416">
                  <c:v>4.3811093471414972</c:v>
                </c:pt>
                <c:pt idx="417">
                  <c:v>3.7296768227937833</c:v>
                </c:pt>
                <c:pt idx="418">
                  <c:v>5.0032437028310843</c:v>
                </c:pt>
                <c:pt idx="419">
                  <c:v>3.1320197089274955</c:v>
                </c:pt>
                <c:pt idx="420">
                  <c:v>1.4625854688343469</c:v>
                </c:pt>
                <c:pt idx="421">
                  <c:v>1.8557058941093716</c:v>
                </c:pt>
                <c:pt idx="422">
                  <c:v>2.4618784806662668</c:v>
                </c:pt>
                <c:pt idx="423">
                  <c:v>4.0212354921643412</c:v>
                </c:pt>
                <c:pt idx="424">
                  <c:v>5.0367521452046811</c:v>
                </c:pt>
                <c:pt idx="425">
                  <c:v>4.2033537582889062</c:v>
                </c:pt>
                <c:pt idx="426">
                  <c:v>4.7849572350344403</c:v>
                </c:pt>
                <c:pt idx="427">
                  <c:v>6.7259585645249889</c:v>
                </c:pt>
                <c:pt idx="428">
                  <c:v>6.1557482611845105</c:v>
                </c:pt>
                <c:pt idx="429">
                  <c:v>6.1676369769228856</c:v>
                </c:pt>
                <c:pt idx="430">
                  <c:v>6.2228659011480527</c:v>
                </c:pt>
                <c:pt idx="431">
                  <c:v>5.7917739319057491</c:v>
                </c:pt>
                <c:pt idx="432">
                  <c:v>5.7844386530533018</c:v>
                </c:pt>
                <c:pt idx="433">
                  <c:v>5.2850972155425939</c:v>
                </c:pt>
                <c:pt idx="434">
                  <c:v>4.8151408996492986</c:v>
                </c:pt>
                <c:pt idx="435">
                  <c:v>5.0857374727879812</c:v>
                </c:pt>
                <c:pt idx="436">
                  <c:v>3.6229103790896309</c:v>
                </c:pt>
                <c:pt idx="437">
                  <c:v>2.9757029181386137</c:v>
                </c:pt>
                <c:pt idx="438">
                  <c:v>1.6593727355105607</c:v>
                </c:pt>
                <c:pt idx="439">
                  <c:v>2.9001259895097777</c:v>
                </c:pt>
                <c:pt idx="440">
                  <c:v>2.5938071469500166</c:v>
                </c:pt>
                <c:pt idx="441">
                  <c:v>0.23431394115867984</c:v>
                </c:pt>
                <c:pt idx="442">
                  <c:v>-0.43456185503809647</c:v>
                </c:pt>
                <c:pt idx="443">
                  <c:v>2.2231351917025575</c:v>
                </c:pt>
                <c:pt idx="444">
                  <c:v>2.3460232043237292</c:v>
                </c:pt>
                <c:pt idx="445">
                  <c:v>3.8453308192346713</c:v>
                </c:pt>
                <c:pt idx="446">
                  <c:v>4.0347256651963992</c:v>
                </c:pt>
                <c:pt idx="447">
                  <c:v>4.2452340130756827</c:v>
                </c:pt>
                <c:pt idx="448">
                  <c:v>6.2813169967871811</c:v>
                </c:pt>
                <c:pt idx="449">
                  <c:v>6.2707801168449873</c:v>
                </c:pt>
                <c:pt idx="450">
                  <c:v>1.7723317528280984</c:v>
                </c:pt>
                <c:pt idx="451">
                  <c:v>0.50433830666506796</c:v>
                </c:pt>
                <c:pt idx="452">
                  <c:v>1.3925440276629171</c:v>
                </c:pt>
                <c:pt idx="453">
                  <c:v>2.715932875159512</c:v>
                </c:pt>
                <c:pt idx="454">
                  <c:v>4.047524517275539</c:v>
                </c:pt>
                <c:pt idx="455">
                  <c:v>4.2532719015213596</c:v>
                </c:pt>
                <c:pt idx="456">
                  <c:v>4.8738973787384712</c:v>
                </c:pt>
                <c:pt idx="457">
                  <c:v>7.1282414288664651</c:v>
                </c:pt>
                <c:pt idx="458">
                  <c:v>8.2129619815108335</c:v>
                </c:pt>
                <c:pt idx="459">
                  <c:v>7.2602916406138123</c:v>
                </c:pt>
                <c:pt idx="460">
                  <c:v>4.9326290865498086</c:v>
                </c:pt>
                <c:pt idx="461">
                  <c:v>4.1541523624528258</c:v>
                </c:pt>
                <c:pt idx="462">
                  <c:v>3.1657022272902915</c:v>
                </c:pt>
                <c:pt idx="463">
                  <c:v>3.1435658613114108</c:v>
                </c:pt>
                <c:pt idx="464">
                  <c:v>2.7814112903835957</c:v>
                </c:pt>
                <c:pt idx="465">
                  <c:v>2.9814542239569528</c:v>
                </c:pt>
                <c:pt idx="466">
                  <c:v>2.5798625790860261</c:v>
                </c:pt>
                <c:pt idx="467">
                  <c:v>1.2015452259737833</c:v>
                </c:pt>
                <c:pt idx="468">
                  <c:v>0.89976571157597962</c:v>
                </c:pt>
                <c:pt idx="469">
                  <c:v>1.2704659276338131</c:v>
                </c:pt>
                <c:pt idx="470">
                  <c:v>1.0034004254482716</c:v>
                </c:pt>
                <c:pt idx="471">
                  <c:v>2.5991093680897386</c:v>
                </c:pt>
                <c:pt idx="472">
                  <c:v>2.0225922145050923</c:v>
                </c:pt>
                <c:pt idx="473">
                  <c:v>1.6446024114569442</c:v>
                </c:pt>
                <c:pt idx="474">
                  <c:v>2.2871919554575735</c:v>
                </c:pt>
                <c:pt idx="475">
                  <c:v>2.1399848504732062</c:v>
                </c:pt>
                <c:pt idx="476">
                  <c:v>2.8753547713044862</c:v>
                </c:pt>
                <c:pt idx="477">
                  <c:v>3.332548563254027</c:v>
                </c:pt>
                <c:pt idx="478">
                  <c:v>2.2379121587061213</c:v>
                </c:pt>
                <c:pt idx="479">
                  <c:v>2.634882326843663</c:v>
                </c:pt>
                <c:pt idx="480">
                  <c:v>2.2019741174316243</c:v>
                </c:pt>
                <c:pt idx="481">
                  <c:v>3.1825601194031479</c:v>
                </c:pt>
                <c:pt idx="482">
                  <c:v>4.8722405289085211</c:v>
                </c:pt>
                <c:pt idx="483">
                  <c:v>4.228498997811351</c:v>
                </c:pt>
                <c:pt idx="484">
                  <c:v>4.645914520800444</c:v>
                </c:pt>
                <c:pt idx="485">
                  <c:v>3.6376580229361437</c:v>
                </c:pt>
                <c:pt idx="486">
                  <c:v>4.3913457533779123</c:v>
                </c:pt>
                <c:pt idx="487">
                  <c:v>6.2827077881531705</c:v>
                </c:pt>
                <c:pt idx="488">
                  <c:v>4.1342666122834233</c:v>
                </c:pt>
                <c:pt idx="489">
                  <c:v>5.233813811353011</c:v>
                </c:pt>
                <c:pt idx="490">
                  <c:v>8.1233117561562995</c:v>
                </c:pt>
                <c:pt idx="491">
                  <c:v>8.8068701042829929</c:v>
                </c:pt>
                <c:pt idx="492">
                  <c:v>9.7888370373977018</c:v>
                </c:pt>
                <c:pt idx="493">
                  <c:v>11.367377718128164</c:v>
                </c:pt>
                <c:pt idx="494">
                  <c:v>11.423641897685338</c:v>
                </c:pt>
                <c:pt idx="495">
                  <c:v>13.517175769219207</c:v>
                </c:pt>
                <c:pt idx="496">
                  <c:v>10.120186900944626</c:v>
                </c:pt>
                <c:pt idx="497">
                  <c:v>4.9018363160456531</c:v>
                </c:pt>
                <c:pt idx="498">
                  <c:v>5.3004049366142754</c:v>
                </c:pt>
                <c:pt idx="499">
                  <c:v>8.9653113066669867</c:v>
                </c:pt>
                <c:pt idx="500">
                  <c:v>8.6993970351260419</c:v>
                </c:pt>
                <c:pt idx="501">
                  <c:v>9.5597991524748274</c:v>
                </c:pt>
                <c:pt idx="502">
                  <c:v>9.8475394122150881</c:v>
                </c:pt>
                <c:pt idx="503">
                  <c:v>10.606224212851478</c:v>
                </c:pt>
                <c:pt idx="504">
                  <c:v>16.821093425962932</c:v>
                </c:pt>
                <c:pt idx="505">
                  <c:v>15.32603762313879</c:v>
                </c:pt>
                <c:pt idx="506">
                  <c:v>10.261381567922026</c:v>
                </c:pt>
                <c:pt idx="507">
                  <c:v>5.6925729176862392</c:v>
                </c:pt>
                <c:pt idx="508">
                  <c:v>3.1540492587078779</c:v>
                </c:pt>
                <c:pt idx="509">
                  <c:v>2.9476206872793065</c:v>
                </c:pt>
                <c:pt idx="510">
                  <c:v>2.5731047454748386</c:v>
                </c:pt>
                <c:pt idx="511">
                  <c:v>-3.396935002763835</c:v>
                </c:pt>
                <c:pt idx="512">
                  <c:v>-3.0352393622969416</c:v>
                </c:pt>
                <c:pt idx="513">
                  <c:v>-0.22810205891444926</c:v>
                </c:pt>
                <c:pt idx="514">
                  <c:v>4.5214456715386957</c:v>
                </c:pt>
                <c:pt idx="515">
                  <c:v>4.4830208695402485</c:v>
                </c:pt>
                <c:pt idx="516">
                  <c:v>4.8431085212108114</c:v>
                </c:pt>
                <c:pt idx="517">
                  <c:v>5.394767468410735</c:v>
                </c:pt>
                <c:pt idx="518">
                  <c:v>5.4384644651473169</c:v>
                </c:pt>
                <c:pt idx="519">
                  <c:v>3.8381878779288447</c:v>
                </c:pt>
                <c:pt idx="520">
                  <c:v>3.1826136604882236</c:v>
                </c:pt>
                <c:pt idx="521">
                  <c:v>1.5535734718245708</c:v>
                </c:pt>
                <c:pt idx="522">
                  <c:v>0.58129190773071848</c:v>
                </c:pt>
                <c:pt idx="523">
                  <c:v>-0.38821242966839825</c:v>
                </c:pt>
                <c:pt idx="524">
                  <c:v>1.4605049116553805</c:v>
                </c:pt>
                <c:pt idx="525">
                  <c:v>2.1098136696804324</c:v>
                </c:pt>
                <c:pt idx="526">
                  <c:v>-0.39448106981634012</c:v>
                </c:pt>
                <c:pt idx="527">
                  <c:v>-3.237292258484604</c:v>
                </c:pt>
                <c:pt idx="528">
                  <c:v>1.1098129975373006</c:v>
                </c:pt>
                <c:pt idx="529">
                  <c:v>4.3504772851851508</c:v>
                </c:pt>
                <c:pt idx="530">
                  <c:v>5.4033057494251846</c:v>
                </c:pt>
                <c:pt idx="531">
                  <c:v>1.5361962000191933</c:v>
                </c:pt>
                <c:pt idx="532">
                  <c:v>0.73763762729619997</c:v>
                </c:pt>
                <c:pt idx="533">
                  <c:v>2.4372266349937091</c:v>
                </c:pt>
                <c:pt idx="534">
                  <c:v>2.2875567489128357</c:v>
                </c:pt>
                <c:pt idx="535">
                  <c:v>-3.5747343832489435</c:v>
                </c:pt>
                <c:pt idx="536">
                  <c:v>-4.9569719652848434</c:v>
                </c:pt>
                <c:pt idx="537">
                  <c:v>-2.6397328616878153</c:v>
                </c:pt>
                <c:pt idx="538">
                  <c:v>0.54581063488135284</c:v>
                </c:pt>
                <c:pt idx="539">
                  <c:v>3.055653803638136</c:v>
                </c:pt>
                <c:pt idx="540">
                  <c:v>3.6963128047648159</c:v>
                </c:pt>
                <c:pt idx="541">
                  <c:v>5.8100456680227905</c:v>
                </c:pt>
                <c:pt idx="542">
                  <c:v>6.7254813349945355</c:v>
                </c:pt>
                <c:pt idx="543">
                  <c:v>7.549711620339786</c:v>
                </c:pt>
                <c:pt idx="544">
                  <c:v>3.3743675474123904</c:v>
                </c:pt>
                <c:pt idx="545">
                  <c:v>4.3538712850170507</c:v>
                </c:pt>
                <c:pt idx="546">
                  <c:v>3.0885556220655497</c:v>
                </c:pt>
                <c:pt idx="547">
                  <c:v>1.0541176466413573</c:v>
                </c:pt>
                <c:pt idx="548">
                  <c:v>1.7304972889458716</c:v>
                </c:pt>
                <c:pt idx="549">
                  <c:v>3.0900538035254708</c:v>
                </c:pt>
                <c:pt idx="550">
                  <c:v>1.3781071883491716</c:v>
                </c:pt>
                <c:pt idx="551">
                  <c:v>1.5396688599684896</c:v>
                </c:pt>
                <c:pt idx="552">
                  <c:v>-0.31372022307148711</c:v>
                </c:pt>
                <c:pt idx="553">
                  <c:v>-0.99975660361290075</c:v>
                </c:pt>
                <c:pt idx="554">
                  <c:v>1.6829204834719629</c:v>
                </c:pt>
                <c:pt idx="555">
                  <c:v>3.1205425751762861</c:v>
                </c:pt>
                <c:pt idx="556">
                  <c:v>1.3561297483086245</c:v>
                </c:pt>
                <c:pt idx="557">
                  <c:v>1.4743277818039968</c:v>
                </c:pt>
                <c:pt idx="558">
                  <c:v>3.7753692831775107</c:v>
                </c:pt>
                <c:pt idx="559">
                  <c:v>3.3316471626634301</c:v>
                </c:pt>
                <c:pt idx="560">
                  <c:v>4.5453833075013348</c:v>
                </c:pt>
                <c:pt idx="561">
                  <c:v>4.4508644880433712</c:v>
                </c:pt>
                <c:pt idx="562">
                  <c:v>3.4048149822575695</c:v>
                </c:pt>
                <c:pt idx="563">
                  <c:v>3.6995284374027757</c:v>
                </c:pt>
                <c:pt idx="564">
                  <c:v>4.8745626358984628</c:v>
                </c:pt>
                <c:pt idx="565">
                  <c:v>3.734081225153091</c:v>
                </c:pt>
                <c:pt idx="566">
                  <c:v>4.1736075557673615</c:v>
                </c:pt>
                <c:pt idx="567">
                  <c:v>4.6034579706370513</c:v>
                </c:pt>
                <c:pt idx="568">
                  <c:v>4.6730954847113182</c:v>
                </c:pt>
                <c:pt idx="569">
                  <c:v>2.9043735675574078</c:v>
                </c:pt>
                <c:pt idx="570">
                  <c:v>3.426221651583409</c:v>
                </c:pt>
                <c:pt idx="571">
                  <c:v>1.7771300795707634</c:v>
                </c:pt>
                <c:pt idx="572">
                  <c:v>2.0223434209539062</c:v>
                </c:pt>
                <c:pt idx="573">
                  <c:v>2.3747267316251772</c:v>
                </c:pt>
                <c:pt idx="574">
                  <c:v>2.5780244252636204</c:v>
                </c:pt>
                <c:pt idx="575">
                  <c:v>2.6747555046403551</c:v>
                </c:pt>
                <c:pt idx="576">
                  <c:v>3.9495039044213835</c:v>
                </c:pt>
                <c:pt idx="577">
                  <c:v>2.4617448067141554</c:v>
                </c:pt>
                <c:pt idx="578">
                  <c:v>3.640960931261902</c:v>
                </c:pt>
                <c:pt idx="579">
                  <c:v>3.1776935777087281</c:v>
                </c:pt>
                <c:pt idx="580">
                  <c:v>2.3917267384774279</c:v>
                </c:pt>
                <c:pt idx="581">
                  <c:v>2.1920144017531467</c:v>
                </c:pt>
                <c:pt idx="582">
                  <c:v>2.3369335417431607</c:v>
                </c:pt>
                <c:pt idx="583">
                  <c:v>2.1497257748977892</c:v>
                </c:pt>
                <c:pt idx="584">
                  <c:v>2.9971294894513107</c:v>
                </c:pt>
                <c:pt idx="585">
                  <c:v>1.7373919956002606</c:v>
                </c:pt>
                <c:pt idx="586">
                  <c:v>1.1721562841129898</c:v>
                </c:pt>
                <c:pt idx="587">
                  <c:v>1.559671023235552</c:v>
                </c:pt>
                <c:pt idx="588">
                  <c:v>1.6957082929638534</c:v>
                </c:pt>
                <c:pt idx="589">
                  <c:v>1.2510506268587618</c:v>
                </c:pt>
                <c:pt idx="590">
                  <c:v>1.3958021823013491</c:v>
                </c:pt>
                <c:pt idx="591">
                  <c:v>0.43657672866814157</c:v>
                </c:pt>
                <c:pt idx="592">
                  <c:v>0.73424369293440073</c:v>
                </c:pt>
                <c:pt idx="593">
                  <c:v>2.1016867728495336</c:v>
                </c:pt>
                <c:pt idx="594">
                  <c:v>-0.8999552401025015</c:v>
                </c:pt>
                <c:pt idx="595">
                  <c:v>-2.3205015125130193</c:v>
                </c:pt>
                <c:pt idx="596">
                  <c:v>-1.5213344149693706</c:v>
                </c:pt>
                <c:pt idx="597">
                  <c:v>-1.1786201292550851</c:v>
                </c:pt>
                <c:pt idx="598">
                  <c:v>0.26054119493439948</c:v>
                </c:pt>
                <c:pt idx="599">
                  <c:v>1.1260391386006681</c:v>
                </c:pt>
                <c:pt idx="600">
                  <c:v>0.91745721091426558</c:v>
                </c:pt>
                <c:pt idx="601">
                  <c:v>4.3078822990180541</c:v>
                </c:pt>
                <c:pt idx="602">
                  <c:v>5.5744285714285713</c:v>
                </c:pt>
                <c:pt idx="603">
                  <c:v>4.6377142857142859</c:v>
                </c:pt>
                <c:pt idx="604">
                  <c:v>5.3947952197092226</c:v>
                </c:pt>
                <c:pt idx="605">
                  <c:v>5.0599559531630991</c:v>
                </c:pt>
                <c:pt idx="606">
                  <c:v>4.6157020171898138</c:v>
                </c:pt>
                <c:pt idx="607">
                  <c:v>3.930194465578563</c:v>
                </c:pt>
                <c:pt idx="608">
                  <c:v>3.8778114115336026</c:v>
                </c:pt>
                <c:pt idx="609">
                  <c:v>4.4627703932762701</c:v>
                </c:pt>
                <c:pt idx="610">
                  <c:v>6.3754294009327976</c:v>
                </c:pt>
                <c:pt idx="611">
                  <c:v>6.7321904923782494</c:v>
                </c:pt>
                <c:pt idx="612">
                  <c:v>8.6331637978340705</c:v>
                </c:pt>
                <c:pt idx="613">
                  <c:v>8.8253848251396345</c:v>
                </c:pt>
                <c:pt idx="614">
                  <c:v>9.3716031424761468</c:v>
                </c:pt>
                <c:pt idx="615">
                  <c:v>9.1407167365629682</c:v>
                </c:pt>
                <c:pt idx="616">
                  <c:v>8.7643173863093828</c:v>
                </c:pt>
                <c:pt idx="617">
                  <c:v>7.441349272473671</c:v>
                </c:pt>
                <c:pt idx="618">
                  <c:v>6.0527257374264281</c:v>
                </c:pt>
                <c:pt idx="619">
                  <c:v>4.1594472384851278</c:v>
                </c:pt>
                <c:pt idx="620">
                  <c:v>3.6408071583435477</c:v>
                </c:pt>
                <c:pt idx="621">
                  <c:v>3.2951236181552868</c:v>
                </c:pt>
                <c:pt idx="622">
                  <c:v>3.0878063345957663</c:v>
                </c:pt>
                <c:pt idx="623">
                  <c:v>2.8552035770231998</c:v>
                </c:pt>
                <c:pt idx="624">
                  <c:v>1.9953899238592931</c:v>
                </c:pt>
                <c:pt idx="625">
                  <c:v>0.74907194241171982</c:v>
                </c:pt>
                <c:pt idx="626">
                  <c:v>-0.60289814366191308</c:v>
                </c:pt>
                <c:pt idx="627">
                  <c:v>-0.5039022546166233</c:v>
                </c:pt>
                <c:pt idx="628">
                  <c:v>-2.8319653615362799</c:v>
                </c:pt>
                <c:pt idx="629">
                  <c:v>-1.4084021318617139</c:v>
                </c:pt>
                <c:pt idx="630">
                  <c:v>-0.52281762546200206</c:v>
                </c:pt>
                <c:pt idx="631">
                  <c:v>-1.3134612131993448</c:v>
                </c:pt>
                <c:pt idx="632">
                  <c:v>-0.64693386953579102</c:v>
                </c:pt>
                <c:pt idx="633">
                  <c:v>1.3192761290536343</c:v>
                </c:pt>
                <c:pt idx="634">
                  <c:v>1.3946031491317294</c:v>
                </c:pt>
                <c:pt idx="635">
                  <c:v>3.8726647585635949</c:v>
                </c:pt>
                <c:pt idx="636">
                  <c:v>2.9341881327993229</c:v>
                </c:pt>
                <c:pt idx="637">
                  <c:v>2.518109703432184</c:v>
                </c:pt>
                <c:pt idx="638">
                  <c:v>4.2650832042779934</c:v>
                </c:pt>
                <c:pt idx="639">
                  <c:v>4.842664730103051</c:v>
                </c:pt>
                <c:pt idx="640">
                  <c:v>4.4670445091460058</c:v>
                </c:pt>
                <c:pt idx="641">
                  <c:v>4.6161637206327848</c:v>
                </c:pt>
                <c:pt idx="642">
                  <c:v>4.5587594998713907</c:v>
                </c:pt>
                <c:pt idx="643">
                  <c:v>4.1231679373877705</c:v>
                </c:pt>
                <c:pt idx="644">
                  <c:v>3.939099377818454</c:v>
                </c:pt>
                <c:pt idx="645">
                  <c:v>3.7868229167963499</c:v>
                </c:pt>
                <c:pt idx="646">
                  <c:v>3.8961039793806114</c:v>
                </c:pt>
                <c:pt idx="647">
                  <c:v>4.0247971289775091</c:v>
                </c:pt>
                <c:pt idx="648">
                  <c:v>4.1427669883699298</c:v>
                </c:pt>
                <c:pt idx="649">
                  <c:v>4.4527983696785087</c:v>
                </c:pt>
                <c:pt idx="650">
                  <c:v>4.6532842425561114</c:v>
                </c:pt>
                <c:pt idx="651">
                  <c:v>4.3784557245557734</c:v>
                </c:pt>
                <c:pt idx="652">
                  <c:v>4.1542874434635539</c:v>
                </c:pt>
                <c:pt idx="653">
                  <c:v>3.7320024807864991</c:v>
                </c:pt>
                <c:pt idx="654">
                  <c:v>3.4174297827237687</c:v>
                </c:pt>
                <c:pt idx="655">
                  <c:v>3.2747806024268473</c:v>
                </c:pt>
                <c:pt idx="656">
                  <c:v>3.0456180527164949</c:v>
                </c:pt>
                <c:pt idx="657">
                  <c:v>2.8526252883605534</c:v>
                </c:pt>
                <c:pt idx="658">
                  <c:v>3.1208741785440632</c:v>
                </c:pt>
                <c:pt idx="659">
                  <c:v>3.1572927833911693</c:v>
                </c:pt>
                <c:pt idx="660">
                  <c:v>3.4008383966887119</c:v>
                </c:pt>
                <c:pt idx="661">
                  <c:v>3.2483701571570855</c:v>
                </c:pt>
                <c:pt idx="662">
                  <c:v>3.2786738802033417</c:v>
                </c:pt>
                <c:pt idx="663">
                  <c:v>3.5545529206428745</c:v>
                </c:pt>
                <c:pt idx="664">
                  <c:v>3.895734362421853</c:v>
                </c:pt>
                <c:pt idx="665">
                  <c:v>3.9393171059627465</c:v>
                </c:pt>
                <c:pt idx="666">
                  <c:v>4.5961011129319775</c:v>
                </c:pt>
                <c:pt idx="667">
                  <c:v>4.8612327580339212</c:v>
                </c:pt>
                <c:pt idx="668">
                  <c:v>5.1368759755907831</c:v>
                </c:pt>
                <c:pt idx="669">
                  <c:v>5.2360051422348208</c:v>
                </c:pt>
                <c:pt idx="670">
                  <c:v>5.3119555433038448</c:v>
                </c:pt>
                <c:pt idx="671">
                  <c:v>5.2705359699057963</c:v>
                </c:pt>
                <c:pt idx="672">
                  <c:v>5.1735127514654282</c:v>
                </c:pt>
                <c:pt idx="673">
                  <c:v>4.3537258288772973</c:v>
                </c:pt>
                <c:pt idx="674">
                  <c:v>4.3042473451361349</c:v>
                </c:pt>
                <c:pt idx="675">
                  <c:v>4.2486855857006995</c:v>
                </c:pt>
                <c:pt idx="676">
                  <c:v>4.2884273829924036</c:v>
                </c:pt>
                <c:pt idx="677">
                  <c:v>3.8550832123539012</c:v>
                </c:pt>
                <c:pt idx="678">
                  <c:v>3.6761452319611423</c:v>
                </c:pt>
                <c:pt idx="679">
                  <c:v>3.7188457732296434</c:v>
                </c:pt>
                <c:pt idx="680">
                  <c:v>3.9585248152075265</c:v>
                </c:pt>
                <c:pt idx="681">
                  <c:v>3.7200686261392684</c:v>
                </c:pt>
                <c:pt idx="682">
                  <c:v>3.5118491845173443</c:v>
                </c:pt>
                <c:pt idx="683">
                  <c:v>3.3539654786864435</c:v>
                </c:pt>
                <c:pt idx="684">
                  <c:v>3.102024750807626</c:v>
                </c:pt>
                <c:pt idx="685">
                  <c:v>2.8701552808032367</c:v>
                </c:pt>
                <c:pt idx="686">
                  <c:v>2.6399571715809622</c:v>
                </c:pt>
                <c:pt idx="687">
                  <c:v>2.3806859391175439</c:v>
                </c:pt>
                <c:pt idx="688">
                  <c:v>2.1562385039329817</c:v>
                </c:pt>
                <c:pt idx="689">
                  <c:v>2.0841466725908968</c:v>
                </c:pt>
                <c:pt idx="690">
                  <c:v>1.870591468609988</c:v>
                </c:pt>
                <c:pt idx="691">
                  <c:v>1.6398193645891439</c:v>
                </c:pt>
                <c:pt idx="692">
                  <c:v>1.2642040649560313</c:v>
                </c:pt>
                <c:pt idx="693">
                  <c:v>0.96518448710347671</c:v>
                </c:pt>
                <c:pt idx="694">
                  <c:v>0.75159857670975228</c:v>
                </c:pt>
                <c:pt idx="695">
                  <c:v>0.51044080510571566</c:v>
                </c:pt>
                <c:pt idx="696">
                  <c:v>0.10154317641861289</c:v>
                </c:pt>
                <c:pt idx="697">
                  <c:v>-0.2934252687907945</c:v>
                </c:pt>
                <c:pt idx="698">
                  <c:v>-0.43054518950437232</c:v>
                </c:pt>
                <c:pt idx="699">
                  <c:v>-0.37883333333333336</c:v>
                </c:pt>
                <c:pt idx="700">
                  <c:v>-0.54560000000000008</c:v>
                </c:pt>
                <c:pt idx="701">
                  <c:v>-0.59450000000000003</c:v>
                </c:pt>
              </c:numCache>
            </c:numRef>
          </c:val>
          <c:smooth val="0"/>
          <c:extLst>
            <c:ext xmlns:c16="http://schemas.microsoft.com/office/drawing/2014/chart" uri="{C3380CC4-5D6E-409C-BE32-E72D297353CC}">
              <c16:uniqueId val="{00000007-CE1C-40E8-9DDA-17A5F6719BFE}"/>
            </c:ext>
          </c:extLst>
        </c:ser>
        <c:ser>
          <c:idx val="4"/>
          <c:order val="4"/>
          <c:tx>
            <c:strRef>
              <c:f>'IV. Country level, 1310-2018'!$G$2</c:f>
              <c:strCache>
                <c:ptCount val="1"/>
                <c:pt idx="0">
                  <c:v>France</c:v>
                </c:pt>
              </c:strCache>
            </c:strRef>
          </c:tx>
          <c:spPr>
            <a:ln w="28575" cap="rnd">
              <a:solidFill>
                <a:schemeClr val="accent5"/>
              </a:solidFill>
              <a:round/>
            </a:ln>
            <a:effectLst/>
          </c:spPr>
          <c:marker>
            <c:symbol val="none"/>
          </c:marker>
          <c:trendline>
            <c:spPr>
              <a:ln w="19050" cap="rnd">
                <a:solidFill>
                  <a:schemeClr val="accent5"/>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1310-2018'!$P$11:$P$712</c:f>
              <c:numCache>
                <c:formatCode>General</c:formatCode>
                <c:ptCount val="702"/>
                <c:pt idx="67">
                  <c:v>20.626025024707126</c:v>
                </c:pt>
                <c:pt idx="68">
                  <c:v>16.044918045704762</c:v>
                </c:pt>
                <c:pt idx="69">
                  <c:v>17.416656725992556</c:v>
                </c:pt>
                <c:pt idx="70">
                  <c:v>17.503284885307757</c:v>
                </c:pt>
                <c:pt idx="71">
                  <c:v>17.288540036029406</c:v>
                </c:pt>
                <c:pt idx="72">
                  <c:v>17.119303473250159</c:v>
                </c:pt>
                <c:pt idx="73">
                  <c:v>17.449975240631606</c:v>
                </c:pt>
                <c:pt idx="74">
                  <c:v>15.459270530635361</c:v>
                </c:pt>
                <c:pt idx="75">
                  <c:v>18.050737426957223</c:v>
                </c:pt>
                <c:pt idx="76">
                  <c:v>17.646612419251536</c:v>
                </c:pt>
                <c:pt idx="77">
                  <c:v>17.987157446791464</c:v>
                </c:pt>
                <c:pt idx="78">
                  <c:v>18.205348561652048</c:v>
                </c:pt>
                <c:pt idx="79">
                  <c:v>18.69795109139093</c:v>
                </c:pt>
                <c:pt idx="80">
                  <c:v>18.129474907687158</c:v>
                </c:pt>
                <c:pt idx="81">
                  <c:v>19.629195306058698</c:v>
                </c:pt>
                <c:pt idx="82">
                  <c:v>18.470893411935467</c:v>
                </c:pt>
                <c:pt idx="83">
                  <c:v>18.032002723747414</c:v>
                </c:pt>
                <c:pt idx="84">
                  <c:v>17.44195976229522</c:v>
                </c:pt>
                <c:pt idx="85">
                  <c:v>18.142139719547007</c:v>
                </c:pt>
                <c:pt idx="86">
                  <c:v>18.084667430580559</c:v>
                </c:pt>
                <c:pt idx="87">
                  <c:v>18.308070467474803</c:v>
                </c:pt>
                <c:pt idx="88">
                  <c:v>18.141374835367319</c:v>
                </c:pt>
                <c:pt idx="89">
                  <c:v>17.884026278056517</c:v>
                </c:pt>
                <c:pt idx="90">
                  <c:v>18.618688596486191</c:v>
                </c:pt>
                <c:pt idx="91">
                  <c:v>19.052563272093728</c:v>
                </c:pt>
                <c:pt idx="92">
                  <c:v>18.382583356565629</c:v>
                </c:pt>
                <c:pt idx="93">
                  <c:v>18.183490560213141</c:v>
                </c:pt>
                <c:pt idx="94">
                  <c:v>18.320654334505328</c:v>
                </c:pt>
                <c:pt idx="95">
                  <c:v>18.425551094874709</c:v>
                </c:pt>
                <c:pt idx="96">
                  <c:v>18.293127568859649</c:v>
                </c:pt>
                <c:pt idx="97">
                  <c:v>17.156536837725504</c:v>
                </c:pt>
                <c:pt idx="98">
                  <c:v>18.055286880658588</c:v>
                </c:pt>
                <c:pt idx="99">
                  <c:v>18.405201236482679</c:v>
                </c:pt>
                <c:pt idx="100">
                  <c:v>17.953792301140822</c:v>
                </c:pt>
                <c:pt idx="101">
                  <c:v>17.544805104298579</c:v>
                </c:pt>
                <c:pt idx="102">
                  <c:v>17.907153960241626</c:v>
                </c:pt>
                <c:pt idx="103">
                  <c:v>17.603167424497446</c:v>
                </c:pt>
                <c:pt idx="104">
                  <c:v>18.567361770971655</c:v>
                </c:pt>
                <c:pt idx="105">
                  <c:v>17.368172892083283</c:v>
                </c:pt>
                <c:pt idx="106">
                  <c:v>17.933509255446925</c:v>
                </c:pt>
                <c:pt idx="107">
                  <c:v>19.064456803663074</c:v>
                </c:pt>
                <c:pt idx="108">
                  <c:v>18.798362776222927</c:v>
                </c:pt>
                <c:pt idx="109">
                  <c:v>16.441889538272299</c:v>
                </c:pt>
                <c:pt idx="110">
                  <c:v>16.86044461280164</c:v>
                </c:pt>
                <c:pt idx="111">
                  <c:v>17.397595161860615</c:v>
                </c:pt>
                <c:pt idx="112">
                  <c:v>17.809751326432341</c:v>
                </c:pt>
                <c:pt idx="113">
                  <c:v>16.592410520871422</c:v>
                </c:pt>
                <c:pt idx="114">
                  <c:v>21.19433554206763</c:v>
                </c:pt>
                <c:pt idx="115">
                  <c:v>22.685496886226641</c:v>
                </c:pt>
                <c:pt idx="116">
                  <c:v>23.224625222436373</c:v>
                </c:pt>
                <c:pt idx="117">
                  <c:v>17.324853283001335</c:v>
                </c:pt>
                <c:pt idx="118">
                  <c:v>13.072625198559717</c:v>
                </c:pt>
                <c:pt idx="119">
                  <c:v>14.925799013480818</c:v>
                </c:pt>
                <c:pt idx="120">
                  <c:v>19.537204143916913</c:v>
                </c:pt>
                <c:pt idx="121">
                  <c:v>13.79114621886076</c:v>
                </c:pt>
                <c:pt idx="122">
                  <c:v>12.574149119877921</c:v>
                </c:pt>
                <c:pt idx="123">
                  <c:v>13.455715616128215</c:v>
                </c:pt>
                <c:pt idx="124">
                  <c:v>20.148006918012506</c:v>
                </c:pt>
                <c:pt idx="125">
                  <c:v>23.950464800072059</c:v>
                </c:pt>
                <c:pt idx="126">
                  <c:v>20.697083423732259</c:v>
                </c:pt>
                <c:pt idx="127">
                  <c:v>15.690763076618444</c:v>
                </c:pt>
                <c:pt idx="128">
                  <c:v>18.655105993301685</c:v>
                </c:pt>
                <c:pt idx="129">
                  <c:v>17.54021893552309</c:v>
                </c:pt>
                <c:pt idx="130">
                  <c:v>17.622062771571539</c:v>
                </c:pt>
                <c:pt idx="131">
                  <c:v>15.876146125558398</c:v>
                </c:pt>
                <c:pt idx="132">
                  <c:v>16.444792717797302</c:v>
                </c:pt>
                <c:pt idx="133">
                  <c:v>17.367463510575419</c:v>
                </c:pt>
                <c:pt idx="134">
                  <c:v>17.808467730798217</c:v>
                </c:pt>
                <c:pt idx="135">
                  <c:v>12.841497006555898</c:v>
                </c:pt>
                <c:pt idx="136">
                  <c:v>12.796905656077707</c:v>
                </c:pt>
                <c:pt idx="137">
                  <c:v>13.532493523055612</c:v>
                </c:pt>
                <c:pt idx="138">
                  <c:v>16.051768485477812</c:v>
                </c:pt>
                <c:pt idx="139">
                  <c:v>13.818367912534029</c:v>
                </c:pt>
                <c:pt idx="140">
                  <c:v>13.768972372038844</c:v>
                </c:pt>
                <c:pt idx="141">
                  <c:v>13.934367596918369</c:v>
                </c:pt>
                <c:pt idx="142">
                  <c:v>16.285411384790901</c:v>
                </c:pt>
                <c:pt idx="143">
                  <c:v>18.651593043706214</c:v>
                </c:pt>
                <c:pt idx="144">
                  <c:v>18.691666241877268</c:v>
                </c:pt>
                <c:pt idx="145">
                  <c:v>15.980937346946019</c:v>
                </c:pt>
                <c:pt idx="146">
                  <c:v>16.208437590223973</c:v>
                </c:pt>
                <c:pt idx="147">
                  <c:v>15.569125112489322</c:v>
                </c:pt>
                <c:pt idx="148">
                  <c:v>15.675159797989181</c:v>
                </c:pt>
                <c:pt idx="149">
                  <c:v>14.335528917371935</c:v>
                </c:pt>
                <c:pt idx="150">
                  <c:v>14.047213153209755</c:v>
                </c:pt>
                <c:pt idx="151">
                  <c:v>12.427855702091753</c:v>
                </c:pt>
                <c:pt idx="152">
                  <c:v>13.426600670167636</c:v>
                </c:pt>
                <c:pt idx="153">
                  <c:v>13.266131676379304</c:v>
                </c:pt>
                <c:pt idx="154">
                  <c:v>13.405176079635012</c:v>
                </c:pt>
                <c:pt idx="155">
                  <c:v>12.881839317598011</c:v>
                </c:pt>
                <c:pt idx="156">
                  <c:v>13.818950978485974</c:v>
                </c:pt>
                <c:pt idx="157">
                  <c:v>11.76102993786167</c:v>
                </c:pt>
                <c:pt idx="158">
                  <c:v>12.487585499790375</c:v>
                </c:pt>
                <c:pt idx="159">
                  <c:v>13.145120847102675</c:v>
                </c:pt>
                <c:pt idx="160">
                  <c:v>14.815403817227537</c:v>
                </c:pt>
                <c:pt idx="161">
                  <c:v>10.940961285423237</c:v>
                </c:pt>
                <c:pt idx="162">
                  <c:v>8.7608852863471238</c:v>
                </c:pt>
                <c:pt idx="163">
                  <c:v>11.362811676101147</c:v>
                </c:pt>
                <c:pt idx="164">
                  <c:v>14.034264743222158</c:v>
                </c:pt>
                <c:pt idx="165">
                  <c:v>14.157497159092854</c:v>
                </c:pt>
                <c:pt idx="166">
                  <c:v>10.888857479368253</c:v>
                </c:pt>
                <c:pt idx="167">
                  <c:v>9.8384431185339292</c:v>
                </c:pt>
                <c:pt idx="168">
                  <c:v>14.090003561521007</c:v>
                </c:pt>
                <c:pt idx="169">
                  <c:v>16.525712407756085</c:v>
                </c:pt>
                <c:pt idx="170">
                  <c:v>12.834595287619056</c:v>
                </c:pt>
                <c:pt idx="171">
                  <c:v>9.4631876739922678</c:v>
                </c:pt>
                <c:pt idx="172">
                  <c:v>8.589635962285918</c:v>
                </c:pt>
                <c:pt idx="173">
                  <c:v>12.228746001186925</c:v>
                </c:pt>
                <c:pt idx="174">
                  <c:v>13.268588998131268</c:v>
                </c:pt>
                <c:pt idx="175">
                  <c:v>12.752750581509888</c:v>
                </c:pt>
                <c:pt idx="176">
                  <c:v>12.484272036778501</c:v>
                </c:pt>
                <c:pt idx="177">
                  <c:v>13.137616435759702</c:v>
                </c:pt>
                <c:pt idx="178">
                  <c:v>15.425103744686242</c:v>
                </c:pt>
                <c:pt idx="179">
                  <c:v>16.295582252667103</c:v>
                </c:pt>
                <c:pt idx="180">
                  <c:v>13.167816265153144</c:v>
                </c:pt>
                <c:pt idx="181">
                  <c:v>9.389356251761118</c:v>
                </c:pt>
                <c:pt idx="182">
                  <c:v>8.5363391393237098</c:v>
                </c:pt>
                <c:pt idx="183">
                  <c:v>10.969209965593375</c:v>
                </c:pt>
                <c:pt idx="184">
                  <c:v>9.2791230187154436</c:v>
                </c:pt>
                <c:pt idx="185">
                  <c:v>8.1479200369215246</c:v>
                </c:pt>
                <c:pt idx="186">
                  <c:v>7.110843552443491</c:v>
                </c:pt>
                <c:pt idx="187">
                  <c:v>7.150246326860592</c:v>
                </c:pt>
                <c:pt idx="188">
                  <c:v>10.899125057838534</c:v>
                </c:pt>
                <c:pt idx="189">
                  <c:v>13.112462251248717</c:v>
                </c:pt>
                <c:pt idx="190">
                  <c:v>10.44889856440021</c:v>
                </c:pt>
                <c:pt idx="191">
                  <c:v>11.333857741730396</c:v>
                </c:pt>
                <c:pt idx="192">
                  <c:v>9.9721734056533755</c:v>
                </c:pt>
                <c:pt idx="193">
                  <c:v>10.188610183069738</c:v>
                </c:pt>
                <c:pt idx="194">
                  <c:v>11.914740646582901</c:v>
                </c:pt>
                <c:pt idx="195">
                  <c:v>9.5095224244440004</c:v>
                </c:pt>
                <c:pt idx="196">
                  <c:v>8.1178480841291822</c:v>
                </c:pt>
                <c:pt idx="197">
                  <c:v>7.4526937622493907</c:v>
                </c:pt>
                <c:pt idx="198">
                  <c:v>8.086044984919047</c:v>
                </c:pt>
                <c:pt idx="199">
                  <c:v>10.231503116570504</c:v>
                </c:pt>
                <c:pt idx="200">
                  <c:v>10.016355970429299</c:v>
                </c:pt>
                <c:pt idx="201">
                  <c:v>6.0416646263680907</c:v>
                </c:pt>
                <c:pt idx="202">
                  <c:v>5.993383633493977</c:v>
                </c:pt>
                <c:pt idx="203">
                  <c:v>9.8553992290383388</c:v>
                </c:pt>
                <c:pt idx="204">
                  <c:v>6.4893786612066595</c:v>
                </c:pt>
                <c:pt idx="205">
                  <c:v>6.0123777971176677</c:v>
                </c:pt>
                <c:pt idx="206">
                  <c:v>8.4268948908080183</c:v>
                </c:pt>
                <c:pt idx="207">
                  <c:v>8.1166963623806208</c:v>
                </c:pt>
                <c:pt idx="208">
                  <c:v>10.018496622232007</c:v>
                </c:pt>
                <c:pt idx="209">
                  <c:v>8.7249192266277475</c:v>
                </c:pt>
                <c:pt idx="210">
                  <c:v>5.4399864085119569</c:v>
                </c:pt>
                <c:pt idx="211">
                  <c:v>6.4438611356672668</c:v>
                </c:pt>
                <c:pt idx="212">
                  <c:v>7.5953422488426492</c:v>
                </c:pt>
                <c:pt idx="213">
                  <c:v>7.0203167299375906</c:v>
                </c:pt>
                <c:pt idx="214">
                  <c:v>8.0461464850863855</c:v>
                </c:pt>
                <c:pt idx="215">
                  <c:v>9.6741294119984378</c:v>
                </c:pt>
                <c:pt idx="216">
                  <c:v>9.9753749109654901</c:v>
                </c:pt>
                <c:pt idx="217">
                  <c:v>9.7286487279466307</c:v>
                </c:pt>
                <c:pt idx="218">
                  <c:v>12.655289601111397</c:v>
                </c:pt>
                <c:pt idx="219">
                  <c:v>10.326958466713617</c:v>
                </c:pt>
                <c:pt idx="220">
                  <c:v>9.1776873258646692</c:v>
                </c:pt>
                <c:pt idx="221">
                  <c:v>10.344417608091685</c:v>
                </c:pt>
                <c:pt idx="222">
                  <c:v>10.284551616463181</c:v>
                </c:pt>
                <c:pt idx="223">
                  <c:v>11.492429149763753</c:v>
                </c:pt>
                <c:pt idx="224">
                  <c:v>9.9407095511161376</c:v>
                </c:pt>
                <c:pt idx="225">
                  <c:v>8.8693796810646663</c:v>
                </c:pt>
                <c:pt idx="226">
                  <c:v>8.4888486422210736</c:v>
                </c:pt>
                <c:pt idx="227">
                  <c:v>11.944490969391037</c:v>
                </c:pt>
                <c:pt idx="228">
                  <c:v>10.692494814662709</c:v>
                </c:pt>
                <c:pt idx="229">
                  <c:v>8.9866397263975166</c:v>
                </c:pt>
                <c:pt idx="230">
                  <c:v>8.0932644202950392</c:v>
                </c:pt>
                <c:pt idx="231">
                  <c:v>9.7598671629106235</c:v>
                </c:pt>
                <c:pt idx="232">
                  <c:v>9.5141996639762425</c:v>
                </c:pt>
                <c:pt idx="233">
                  <c:v>13.174676347610054</c:v>
                </c:pt>
                <c:pt idx="234">
                  <c:v>9.5848049267427999</c:v>
                </c:pt>
                <c:pt idx="235">
                  <c:v>10.049701230517561</c:v>
                </c:pt>
                <c:pt idx="236">
                  <c:v>10.025180103208529</c:v>
                </c:pt>
                <c:pt idx="237">
                  <c:v>11.140398990939378</c:v>
                </c:pt>
                <c:pt idx="238">
                  <c:v>13.188356878476712</c:v>
                </c:pt>
                <c:pt idx="239">
                  <c:v>14.571846660351866</c:v>
                </c:pt>
                <c:pt idx="240">
                  <c:v>13.060973901366367</c:v>
                </c:pt>
                <c:pt idx="241">
                  <c:v>11.674140530003699</c:v>
                </c:pt>
                <c:pt idx="242">
                  <c:v>10.439462456856665</c:v>
                </c:pt>
                <c:pt idx="243">
                  <c:v>10.914163250829388</c:v>
                </c:pt>
                <c:pt idx="244">
                  <c:v>15.326501103738362</c:v>
                </c:pt>
                <c:pt idx="245">
                  <c:v>10.107727597932856</c:v>
                </c:pt>
                <c:pt idx="246">
                  <c:v>6.0413327351013564</c:v>
                </c:pt>
                <c:pt idx="247">
                  <c:v>9.71034552829836</c:v>
                </c:pt>
                <c:pt idx="248">
                  <c:v>9.3275783312620657</c:v>
                </c:pt>
                <c:pt idx="249">
                  <c:v>12.552173408879456</c:v>
                </c:pt>
                <c:pt idx="250">
                  <c:v>13.698214568364586</c:v>
                </c:pt>
                <c:pt idx="251">
                  <c:v>8.6258802128777514</c:v>
                </c:pt>
                <c:pt idx="252">
                  <c:v>10.998609539443791</c:v>
                </c:pt>
                <c:pt idx="253">
                  <c:v>10.9351729582177</c:v>
                </c:pt>
                <c:pt idx="254">
                  <c:v>7.3775813094490532</c:v>
                </c:pt>
                <c:pt idx="255">
                  <c:v>12.468302075075149</c:v>
                </c:pt>
                <c:pt idx="256">
                  <c:v>10.725404172737143</c:v>
                </c:pt>
                <c:pt idx="257">
                  <c:v>11.303663742519857</c:v>
                </c:pt>
                <c:pt idx="258">
                  <c:v>14.4637014013009</c:v>
                </c:pt>
                <c:pt idx="259">
                  <c:v>16.023288194074592</c:v>
                </c:pt>
                <c:pt idx="260">
                  <c:v>19.72770124585174</c:v>
                </c:pt>
                <c:pt idx="261">
                  <c:v>20.650455468906056</c:v>
                </c:pt>
                <c:pt idx="262">
                  <c:v>15.868814456426735</c:v>
                </c:pt>
                <c:pt idx="263">
                  <c:v>14.283579151243341</c:v>
                </c:pt>
                <c:pt idx="264">
                  <c:v>14.480587049347516</c:v>
                </c:pt>
                <c:pt idx="265">
                  <c:v>13.502817481117376</c:v>
                </c:pt>
                <c:pt idx="266">
                  <c:v>8.9377644477595428</c:v>
                </c:pt>
                <c:pt idx="267">
                  <c:v>5.2136149349494909</c:v>
                </c:pt>
                <c:pt idx="268">
                  <c:v>8.6231449393706185</c:v>
                </c:pt>
                <c:pt idx="269">
                  <c:v>7.5609510084117586</c:v>
                </c:pt>
                <c:pt idx="270">
                  <c:v>4.3681633615348696</c:v>
                </c:pt>
                <c:pt idx="271">
                  <c:v>0.39273233191818263</c:v>
                </c:pt>
                <c:pt idx="272">
                  <c:v>3.5386333770564216</c:v>
                </c:pt>
                <c:pt idx="273">
                  <c:v>8.1831708956761187</c:v>
                </c:pt>
                <c:pt idx="274">
                  <c:v>14.333486781094495</c:v>
                </c:pt>
                <c:pt idx="275">
                  <c:v>8.3750585432320168</c:v>
                </c:pt>
                <c:pt idx="276">
                  <c:v>10.077950252282051</c:v>
                </c:pt>
                <c:pt idx="277">
                  <c:v>14.536543700127257</c:v>
                </c:pt>
                <c:pt idx="278">
                  <c:v>18.878055303250527</c:v>
                </c:pt>
                <c:pt idx="279">
                  <c:v>17.907365662716728</c:v>
                </c:pt>
                <c:pt idx="280">
                  <c:v>17.920026008453451</c:v>
                </c:pt>
                <c:pt idx="281">
                  <c:v>17.374537485880293</c:v>
                </c:pt>
                <c:pt idx="282">
                  <c:v>19.73428008345676</c:v>
                </c:pt>
                <c:pt idx="283">
                  <c:v>18.563710070166859</c:v>
                </c:pt>
                <c:pt idx="284">
                  <c:v>18.944063754696238</c:v>
                </c:pt>
                <c:pt idx="285">
                  <c:v>18.445048882872985</c:v>
                </c:pt>
                <c:pt idx="286">
                  <c:v>15.685241328645489</c:v>
                </c:pt>
                <c:pt idx="287">
                  <c:v>14.199058814697432</c:v>
                </c:pt>
                <c:pt idx="288">
                  <c:v>11.037299083940923</c:v>
                </c:pt>
                <c:pt idx="289">
                  <c:v>10.428497927735341</c:v>
                </c:pt>
                <c:pt idx="290">
                  <c:v>12.537456031266089</c:v>
                </c:pt>
                <c:pt idx="291">
                  <c:v>11.683780711098452</c:v>
                </c:pt>
                <c:pt idx="292">
                  <c:v>11.085878046104273</c:v>
                </c:pt>
                <c:pt idx="293">
                  <c:v>11.802246212146629</c:v>
                </c:pt>
                <c:pt idx="294">
                  <c:v>12.172935107376565</c:v>
                </c:pt>
                <c:pt idx="295">
                  <c:v>14.052258058297282</c:v>
                </c:pt>
                <c:pt idx="296">
                  <c:v>14.580327665532641</c:v>
                </c:pt>
                <c:pt idx="297">
                  <c:v>12.437276657471324</c:v>
                </c:pt>
                <c:pt idx="298">
                  <c:v>11.436414724222132</c:v>
                </c:pt>
                <c:pt idx="299">
                  <c:v>13.341914330286558</c:v>
                </c:pt>
                <c:pt idx="300">
                  <c:v>13.432918866193807</c:v>
                </c:pt>
                <c:pt idx="301">
                  <c:v>12.914128766819458</c:v>
                </c:pt>
                <c:pt idx="302">
                  <c:v>11.832900080941965</c:v>
                </c:pt>
                <c:pt idx="303">
                  <c:v>10.99062118028348</c:v>
                </c:pt>
                <c:pt idx="304">
                  <c:v>13.101322442431059</c:v>
                </c:pt>
                <c:pt idx="305">
                  <c:v>14.660421865252163</c:v>
                </c:pt>
                <c:pt idx="306">
                  <c:v>8.8963697813105025</c:v>
                </c:pt>
                <c:pt idx="307">
                  <c:v>9.0016353280493568</c:v>
                </c:pt>
                <c:pt idx="308">
                  <c:v>11.256928837129456</c:v>
                </c:pt>
                <c:pt idx="309">
                  <c:v>12.950047156465304</c:v>
                </c:pt>
                <c:pt idx="310">
                  <c:v>12.354467033001105</c:v>
                </c:pt>
                <c:pt idx="311">
                  <c:v>8.0692901786384592</c:v>
                </c:pt>
                <c:pt idx="312">
                  <c:v>8.666420758838898</c:v>
                </c:pt>
                <c:pt idx="313">
                  <c:v>14.542385572125337</c:v>
                </c:pt>
                <c:pt idx="314">
                  <c:v>14.696872708623863</c:v>
                </c:pt>
                <c:pt idx="315">
                  <c:v>12.711608780859441</c:v>
                </c:pt>
                <c:pt idx="316">
                  <c:v>11.836786532731013</c:v>
                </c:pt>
                <c:pt idx="317">
                  <c:v>13.299236806868675</c:v>
                </c:pt>
                <c:pt idx="318">
                  <c:v>16.662500771639419</c:v>
                </c:pt>
                <c:pt idx="319">
                  <c:v>16.019812274232148</c:v>
                </c:pt>
                <c:pt idx="320">
                  <c:v>14.127321254013177</c:v>
                </c:pt>
                <c:pt idx="321">
                  <c:v>12.347411168092847</c:v>
                </c:pt>
                <c:pt idx="322">
                  <c:v>12.917083848962196</c:v>
                </c:pt>
                <c:pt idx="323">
                  <c:v>11.178160132892854</c:v>
                </c:pt>
                <c:pt idx="324">
                  <c:v>10.995600626565585</c:v>
                </c:pt>
                <c:pt idx="325">
                  <c:v>12.701939542305899</c:v>
                </c:pt>
                <c:pt idx="326">
                  <c:v>13.456378401680029</c:v>
                </c:pt>
                <c:pt idx="327">
                  <c:v>12.279975002390804</c:v>
                </c:pt>
                <c:pt idx="328">
                  <c:v>12.112590053848418</c:v>
                </c:pt>
                <c:pt idx="329">
                  <c:v>10.350805455655772</c:v>
                </c:pt>
                <c:pt idx="330">
                  <c:v>9.8178614075205708</c:v>
                </c:pt>
                <c:pt idx="331">
                  <c:v>11.597206453608218</c:v>
                </c:pt>
                <c:pt idx="332">
                  <c:v>8.6999457676447758</c:v>
                </c:pt>
                <c:pt idx="333">
                  <c:v>11.595364676114487</c:v>
                </c:pt>
                <c:pt idx="334">
                  <c:v>15.873928288256732</c:v>
                </c:pt>
                <c:pt idx="335">
                  <c:v>18.26593727686792</c:v>
                </c:pt>
                <c:pt idx="336">
                  <c:v>20.856516999708781</c:v>
                </c:pt>
                <c:pt idx="337">
                  <c:v>23.697154430959763</c:v>
                </c:pt>
                <c:pt idx="338">
                  <c:v>21.141492858131944</c:v>
                </c:pt>
                <c:pt idx="339">
                  <c:v>21.863556079569726</c:v>
                </c:pt>
                <c:pt idx="340">
                  <c:v>18.255953918866336</c:v>
                </c:pt>
                <c:pt idx="341">
                  <c:v>11.770944691535295</c:v>
                </c:pt>
                <c:pt idx="342">
                  <c:v>8.1522803331716425</c:v>
                </c:pt>
                <c:pt idx="343">
                  <c:v>9.6453259386115882</c:v>
                </c:pt>
                <c:pt idx="344">
                  <c:v>9.19304108717761</c:v>
                </c:pt>
                <c:pt idx="345">
                  <c:v>10.845023674211612</c:v>
                </c:pt>
                <c:pt idx="346">
                  <c:v>10.745038342675572</c:v>
                </c:pt>
                <c:pt idx="347">
                  <c:v>11.520693586783016</c:v>
                </c:pt>
                <c:pt idx="348">
                  <c:v>15.279221000679923</c:v>
                </c:pt>
                <c:pt idx="349">
                  <c:v>17.130800835072741</c:v>
                </c:pt>
                <c:pt idx="350">
                  <c:v>13.618520411756949</c:v>
                </c:pt>
                <c:pt idx="351">
                  <c:v>12.880695579954599</c:v>
                </c:pt>
                <c:pt idx="352">
                  <c:v>10.918183609914022</c:v>
                </c:pt>
                <c:pt idx="353">
                  <c:v>11.01789535148359</c:v>
                </c:pt>
                <c:pt idx="354">
                  <c:v>9.0040967909769964</c:v>
                </c:pt>
                <c:pt idx="355">
                  <c:v>6.0467715347164033</c:v>
                </c:pt>
                <c:pt idx="356">
                  <c:v>6.1789677539191983</c:v>
                </c:pt>
                <c:pt idx="357">
                  <c:v>5.2837338754382328</c:v>
                </c:pt>
                <c:pt idx="358">
                  <c:v>4.7108403875579459</c:v>
                </c:pt>
                <c:pt idx="359">
                  <c:v>4.107039392814511</c:v>
                </c:pt>
                <c:pt idx="360">
                  <c:v>4.7212133059791199</c:v>
                </c:pt>
                <c:pt idx="361">
                  <c:v>4.889566985750835</c:v>
                </c:pt>
                <c:pt idx="362">
                  <c:v>7.1806827684223098</c:v>
                </c:pt>
                <c:pt idx="363">
                  <c:v>6.9422191901339954</c:v>
                </c:pt>
                <c:pt idx="364">
                  <c:v>6.99144721460189</c:v>
                </c:pt>
                <c:pt idx="365">
                  <c:v>7.033696659819884</c:v>
                </c:pt>
                <c:pt idx="366">
                  <c:v>9.6980554507074324</c:v>
                </c:pt>
                <c:pt idx="367">
                  <c:v>8.7094956639302374</c:v>
                </c:pt>
                <c:pt idx="368">
                  <c:v>10.050892397920345</c:v>
                </c:pt>
                <c:pt idx="369">
                  <c:v>9.1966057231892115</c:v>
                </c:pt>
                <c:pt idx="370">
                  <c:v>8.9259943362466281</c:v>
                </c:pt>
                <c:pt idx="371">
                  <c:v>9.9182746779299773</c:v>
                </c:pt>
                <c:pt idx="372">
                  <c:v>9.3754909391863404</c:v>
                </c:pt>
                <c:pt idx="373">
                  <c:v>3.2177065889919425</c:v>
                </c:pt>
                <c:pt idx="374">
                  <c:v>0.88716222957056645</c:v>
                </c:pt>
                <c:pt idx="375">
                  <c:v>4.1262323408438961</c:v>
                </c:pt>
                <c:pt idx="376">
                  <c:v>4.7953419245843847</c:v>
                </c:pt>
                <c:pt idx="377">
                  <c:v>4.3282683410059075</c:v>
                </c:pt>
                <c:pt idx="378">
                  <c:v>3.0676781067977394</c:v>
                </c:pt>
                <c:pt idx="379">
                  <c:v>2.7827767368466252</c:v>
                </c:pt>
                <c:pt idx="380">
                  <c:v>8.3474744652431276</c:v>
                </c:pt>
                <c:pt idx="381">
                  <c:v>13.618748406250143</c:v>
                </c:pt>
                <c:pt idx="382">
                  <c:v>10.874721613379384</c:v>
                </c:pt>
                <c:pt idx="383">
                  <c:v>10.519708993508702</c:v>
                </c:pt>
                <c:pt idx="384">
                  <c:v>11.888976353216268</c:v>
                </c:pt>
                <c:pt idx="385">
                  <c:v>14.040630333732773</c:v>
                </c:pt>
                <c:pt idx="386">
                  <c:v>15.983246634218318</c:v>
                </c:pt>
                <c:pt idx="387">
                  <c:v>14.518858721949414</c:v>
                </c:pt>
                <c:pt idx="388">
                  <c:v>9.9568287845679126</c:v>
                </c:pt>
                <c:pt idx="389">
                  <c:v>-1.0122663235375131</c:v>
                </c:pt>
                <c:pt idx="390">
                  <c:v>1.382724979089337</c:v>
                </c:pt>
                <c:pt idx="391">
                  <c:v>2.8045644263463947</c:v>
                </c:pt>
                <c:pt idx="392">
                  <c:v>1.0272968801219462</c:v>
                </c:pt>
                <c:pt idx="393">
                  <c:v>-2.6790139072227461</c:v>
                </c:pt>
                <c:pt idx="394">
                  <c:v>-2.727422781703535</c:v>
                </c:pt>
                <c:pt idx="395">
                  <c:v>0.61724114052273393</c:v>
                </c:pt>
                <c:pt idx="396">
                  <c:v>12.418974433223537</c:v>
                </c:pt>
                <c:pt idx="397">
                  <c:v>8.9359862448973413</c:v>
                </c:pt>
                <c:pt idx="398">
                  <c:v>8.7073183107709813</c:v>
                </c:pt>
                <c:pt idx="399">
                  <c:v>8.985641240327725</c:v>
                </c:pt>
                <c:pt idx="400">
                  <c:v>11.66138147813832</c:v>
                </c:pt>
                <c:pt idx="401">
                  <c:v>11.343180444328068</c:v>
                </c:pt>
                <c:pt idx="402">
                  <c:v>8.5034326500778086</c:v>
                </c:pt>
                <c:pt idx="403">
                  <c:v>3.6116440600280439</c:v>
                </c:pt>
                <c:pt idx="404">
                  <c:v>2.2031139420913939</c:v>
                </c:pt>
                <c:pt idx="405">
                  <c:v>-2.3827735861605737</c:v>
                </c:pt>
                <c:pt idx="406">
                  <c:v>-1.1972464468906854</c:v>
                </c:pt>
                <c:pt idx="407">
                  <c:v>0.76738550632002911</c:v>
                </c:pt>
                <c:pt idx="408">
                  <c:v>2.1922350195591664</c:v>
                </c:pt>
                <c:pt idx="409">
                  <c:v>2.1494708708501107</c:v>
                </c:pt>
                <c:pt idx="410">
                  <c:v>4.8730476572227559</c:v>
                </c:pt>
                <c:pt idx="411">
                  <c:v>6.0187306467175086</c:v>
                </c:pt>
                <c:pt idx="412">
                  <c:v>9.8927913070875935</c:v>
                </c:pt>
                <c:pt idx="413">
                  <c:v>10.320539122730219</c:v>
                </c:pt>
                <c:pt idx="414">
                  <c:v>8.0556875216432751</c:v>
                </c:pt>
                <c:pt idx="415">
                  <c:v>7.7998503444390881</c:v>
                </c:pt>
                <c:pt idx="416">
                  <c:v>8.15526408753718</c:v>
                </c:pt>
                <c:pt idx="417">
                  <c:v>7.5235239851433944</c:v>
                </c:pt>
                <c:pt idx="418">
                  <c:v>7.0808471896964225</c:v>
                </c:pt>
                <c:pt idx="419">
                  <c:v>4.7473431914991648</c:v>
                </c:pt>
                <c:pt idx="420">
                  <c:v>2.2829865533900398</c:v>
                </c:pt>
                <c:pt idx="421">
                  <c:v>0.57980355169879572</c:v>
                </c:pt>
                <c:pt idx="422">
                  <c:v>2.467262932746924</c:v>
                </c:pt>
                <c:pt idx="423">
                  <c:v>4.5678346327387889</c:v>
                </c:pt>
                <c:pt idx="424">
                  <c:v>5.247689088162474</c:v>
                </c:pt>
                <c:pt idx="425">
                  <c:v>6.7352486610259907</c:v>
                </c:pt>
                <c:pt idx="426">
                  <c:v>7.0622191822900708</c:v>
                </c:pt>
                <c:pt idx="427">
                  <c:v>8.1400700086403805</c:v>
                </c:pt>
                <c:pt idx="428">
                  <c:v>9.1458392649763933</c:v>
                </c:pt>
                <c:pt idx="429">
                  <c:v>6.6303071950686512</c:v>
                </c:pt>
                <c:pt idx="430">
                  <c:v>4.7354534876518839</c:v>
                </c:pt>
                <c:pt idx="431">
                  <c:v>3.6137178023115015</c:v>
                </c:pt>
                <c:pt idx="432">
                  <c:v>2.7776575416032174</c:v>
                </c:pt>
                <c:pt idx="433">
                  <c:v>3.6651016074014398</c:v>
                </c:pt>
                <c:pt idx="434">
                  <c:v>3.7710657323976213</c:v>
                </c:pt>
                <c:pt idx="435">
                  <c:v>6.0365699405729476</c:v>
                </c:pt>
                <c:pt idx="436">
                  <c:v>5.0287440028624175</c:v>
                </c:pt>
                <c:pt idx="437">
                  <c:v>3.8485131835361264</c:v>
                </c:pt>
                <c:pt idx="438">
                  <c:v>5.0231232636907759</c:v>
                </c:pt>
                <c:pt idx="439">
                  <c:v>5.9001389686342538</c:v>
                </c:pt>
                <c:pt idx="440">
                  <c:v>5.6809369089890058</c:v>
                </c:pt>
                <c:pt idx="441">
                  <c:v>6.5489811617267355</c:v>
                </c:pt>
                <c:pt idx="442">
                  <c:v>5.4871379194949128</c:v>
                </c:pt>
                <c:pt idx="443">
                  <c:v>6.1146606476775975</c:v>
                </c:pt>
                <c:pt idx="444">
                  <c:v>7.4868645075192477</c:v>
                </c:pt>
                <c:pt idx="445">
                  <c:v>6.093101072925533</c:v>
                </c:pt>
                <c:pt idx="446">
                  <c:v>5.7533644850792509</c:v>
                </c:pt>
                <c:pt idx="447">
                  <c:v>5.3165788811790193</c:v>
                </c:pt>
                <c:pt idx="448">
                  <c:v>2.1747085613164101</c:v>
                </c:pt>
                <c:pt idx="449">
                  <c:v>2.3464018940781166</c:v>
                </c:pt>
                <c:pt idx="450">
                  <c:v>3.2598702747692547</c:v>
                </c:pt>
                <c:pt idx="451">
                  <c:v>2.9610023139224744</c:v>
                </c:pt>
                <c:pt idx="452">
                  <c:v>5.0591212745445615</c:v>
                </c:pt>
                <c:pt idx="453">
                  <c:v>5.5202638134159985</c:v>
                </c:pt>
                <c:pt idx="454">
                  <c:v>6.2992161201031838</c:v>
                </c:pt>
                <c:pt idx="455">
                  <c:v>7.9162209056304054</c:v>
                </c:pt>
                <c:pt idx="456">
                  <c:v>7.0940972617650448</c:v>
                </c:pt>
                <c:pt idx="457">
                  <c:v>6.2930301929507531</c:v>
                </c:pt>
                <c:pt idx="458">
                  <c:v>7.1474771680434523</c:v>
                </c:pt>
                <c:pt idx="459">
                  <c:v>6.0922719946870485</c:v>
                </c:pt>
                <c:pt idx="460">
                  <c:v>6.379583755476733</c:v>
                </c:pt>
                <c:pt idx="461">
                  <c:v>5.6220076389699383</c:v>
                </c:pt>
                <c:pt idx="462">
                  <c:v>6.7795655980147629</c:v>
                </c:pt>
                <c:pt idx="463">
                  <c:v>7.3019318616808002</c:v>
                </c:pt>
                <c:pt idx="464">
                  <c:v>5.9213282596246817</c:v>
                </c:pt>
                <c:pt idx="465">
                  <c:v>5.6820190441742424</c:v>
                </c:pt>
                <c:pt idx="466">
                  <c:v>6.0799043400059904</c:v>
                </c:pt>
                <c:pt idx="467">
                  <c:v>5.225150329161762</c:v>
                </c:pt>
                <c:pt idx="468">
                  <c:v>4.7797379069583386</c:v>
                </c:pt>
                <c:pt idx="469">
                  <c:v>3.345039564740127</c:v>
                </c:pt>
                <c:pt idx="470">
                  <c:v>3.496576578336601</c:v>
                </c:pt>
                <c:pt idx="471">
                  <c:v>5.877465640710243</c:v>
                </c:pt>
                <c:pt idx="472">
                  <c:v>4.3792956558897727</c:v>
                </c:pt>
                <c:pt idx="473">
                  <c:v>-0.23949416504645576</c:v>
                </c:pt>
                <c:pt idx="474">
                  <c:v>1.3086031554816047</c:v>
                </c:pt>
                <c:pt idx="475">
                  <c:v>1.6989186572230877</c:v>
                </c:pt>
                <c:pt idx="476">
                  <c:v>4.4396107571445116</c:v>
                </c:pt>
                <c:pt idx="477">
                  <c:v>6.3517157716689558</c:v>
                </c:pt>
                <c:pt idx="478">
                  <c:v>12.05656528276088</c:v>
                </c:pt>
                <c:pt idx="479">
                  <c:v>15.863953681883462</c:v>
                </c:pt>
                <c:pt idx="480">
                  <c:v>20.138441709642898</c:v>
                </c:pt>
                <c:pt idx="481">
                  <c:v>18.015479840427343</c:v>
                </c:pt>
                <c:pt idx="482">
                  <c:v>18.313717500213478</c:v>
                </c:pt>
                <c:pt idx="483">
                  <c:v>17.560001497925036</c:v>
                </c:pt>
                <c:pt idx="484">
                  <c:v>16.115570003128191</c:v>
                </c:pt>
                <c:pt idx="485">
                  <c:v>8.8132407726418442</c:v>
                </c:pt>
                <c:pt idx="486">
                  <c:v>6.0282374462653134</c:v>
                </c:pt>
                <c:pt idx="487">
                  <c:v>6.13774528587735</c:v>
                </c:pt>
                <c:pt idx="488">
                  <c:v>7.1398000226791014</c:v>
                </c:pt>
                <c:pt idx="489">
                  <c:v>7.513883504966655</c:v>
                </c:pt>
                <c:pt idx="490">
                  <c:v>6.2599728468506797</c:v>
                </c:pt>
                <c:pt idx="491">
                  <c:v>4.5390579034850722</c:v>
                </c:pt>
                <c:pt idx="492">
                  <c:v>3.8779325825664666</c:v>
                </c:pt>
                <c:pt idx="493">
                  <c:v>5.8628255093744723</c:v>
                </c:pt>
                <c:pt idx="494">
                  <c:v>6.1075406031274948</c:v>
                </c:pt>
                <c:pt idx="495">
                  <c:v>6.5785913314649509</c:v>
                </c:pt>
                <c:pt idx="496">
                  <c:v>3.9352056691273867</c:v>
                </c:pt>
                <c:pt idx="497">
                  <c:v>0.63625633262486458</c:v>
                </c:pt>
                <c:pt idx="498">
                  <c:v>5.9343119119267067</c:v>
                </c:pt>
                <c:pt idx="499">
                  <c:v>8.3497475986476797</c:v>
                </c:pt>
                <c:pt idx="500">
                  <c:v>7.6861800308121948</c:v>
                </c:pt>
                <c:pt idx="501">
                  <c:v>7.7876555003927592</c:v>
                </c:pt>
                <c:pt idx="502">
                  <c:v>6.4590084558045797</c:v>
                </c:pt>
                <c:pt idx="503">
                  <c:v>8.3347417730053923</c:v>
                </c:pt>
                <c:pt idx="504">
                  <c:v>12.598008615646801</c:v>
                </c:pt>
                <c:pt idx="505">
                  <c:v>8.3049146523802655</c:v>
                </c:pt>
                <c:pt idx="506">
                  <c:v>6.1038970625478095</c:v>
                </c:pt>
                <c:pt idx="507">
                  <c:v>3.7672291970058822</c:v>
                </c:pt>
                <c:pt idx="508">
                  <c:v>2.401558137163101</c:v>
                </c:pt>
                <c:pt idx="509">
                  <c:v>3.1315909530560511</c:v>
                </c:pt>
                <c:pt idx="510">
                  <c:v>3.0152499377013391</c:v>
                </c:pt>
                <c:pt idx="511">
                  <c:v>1.7714437201978599</c:v>
                </c:pt>
                <c:pt idx="512">
                  <c:v>1.6247112290009018</c:v>
                </c:pt>
                <c:pt idx="513">
                  <c:v>3.4122095861007855</c:v>
                </c:pt>
                <c:pt idx="514">
                  <c:v>4.8897461719019963</c:v>
                </c:pt>
                <c:pt idx="515">
                  <c:v>4.8749633247591335</c:v>
                </c:pt>
                <c:pt idx="516">
                  <c:v>4.8379518863839035</c:v>
                </c:pt>
                <c:pt idx="517">
                  <c:v>4.4662813479006713</c:v>
                </c:pt>
                <c:pt idx="518">
                  <c:v>4.3628667385347617</c:v>
                </c:pt>
                <c:pt idx="519">
                  <c:v>3.5543547336201935</c:v>
                </c:pt>
                <c:pt idx="520">
                  <c:v>2.7429322614357736</c:v>
                </c:pt>
                <c:pt idx="521">
                  <c:v>2.2362052163646395</c:v>
                </c:pt>
                <c:pt idx="522">
                  <c:v>2.1257578005821762</c:v>
                </c:pt>
                <c:pt idx="523">
                  <c:v>2.0550751286472382</c:v>
                </c:pt>
                <c:pt idx="524">
                  <c:v>2.7353875546559121</c:v>
                </c:pt>
                <c:pt idx="525">
                  <c:v>2.2642284003339488</c:v>
                </c:pt>
                <c:pt idx="526">
                  <c:v>2.9493819015063099</c:v>
                </c:pt>
                <c:pt idx="527">
                  <c:v>2.6052661065162184</c:v>
                </c:pt>
                <c:pt idx="528">
                  <c:v>3.3465455700820215</c:v>
                </c:pt>
                <c:pt idx="529">
                  <c:v>4.1381909182562913</c:v>
                </c:pt>
                <c:pt idx="530">
                  <c:v>4.8897462408776073</c:v>
                </c:pt>
                <c:pt idx="531">
                  <c:v>4.8588228262920383</c:v>
                </c:pt>
                <c:pt idx="532">
                  <c:v>5.6198047460153333</c:v>
                </c:pt>
                <c:pt idx="533">
                  <c:v>5.0819316242474617</c:v>
                </c:pt>
                <c:pt idx="534">
                  <c:v>4.6446632994290331</c:v>
                </c:pt>
                <c:pt idx="535">
                  <c:v>3.6710166712185033</c:v>
                </c:pt>
                <c:pt idx="536">
                  <c:v>3.1893206619250463</c:v>
                </c:pt>
                <c:pt idx="537">
                  <c:v>2.7012470378519153</c:v>
                </c:pt>
                <c:pt idx="538">
                  <c:v>2.9922352757343171</c:v>
                </c:pt>
                <c:pt idx="539">
                  <c:v>3.0792352757343173</c:v>
                </c:pt>
                <c:pt idx="540">
                  <c:v>3.526201256870428</c:v>
                </c:pt>
                <c:pt idx="541">
                  <c:v>3.8734892705222932</c:v>
                </c:pt>
                <c:pt idx="542">
                  <c:v>4.1838564351670184</c:v>
                </c:pt>
                <c:pt idx="543">
                  <c:v>4.1866817497015898</c:v>
                </c:pt>
                <c:pt idx="544">
                  <c:v>4.0492000511534059</c:v>
                </c:pt>
                <c:pt idx="545">
                  <c:v>3.3885569484294442</c:v>
                </c:pt>
                <c:pt idx="546">
                  <c:v>3.0847175861972502</c:v>
                </c:pt>
                <c:pt idx="547">
                  <c:v>3.4380847508419761</c:v>
                </c:pt>
                <c:pt idx="548">
                  <c:v>3.5732079191513968</c:v>
                </c:pt>
                <c:pt idx="549">
                  <c:v>3.8488929316918261</c:v>
                </c:pt>
                <c:pt idx="550">
                  <c:v>3.8834942803773389</c:v>
                </c:pt>
                <c:pt idx="551">
                  <c:v>3.3783915136259304</c:v>
                </c:pt>
                <c:pt idx="552">
                  <c:v>4.0413340498782473</c:v>
                </c:pt>
                <c:pt idx="553">
                  <c:v>4.4633162692532986</c:v>
                </c:pt>
                <c:pt idx="554">
                  <c:v>4.5283162692532981</c:v>
                </c:pt>
                <c:pt idx="555">
                  <c:v>4.8837127450960551</c:v>
                </c:pt>
                <c:pt idx="556">
                  <c:v>4.127544451721012</c:v>
                </c:pt>
                <c:pt idx="557">
                  <c:v>4.1998123853817786</c:v>
                </c:pt>
                <c:pt idx="558">
                  <c:v>4.9079190663832737</c:v>
                </c:pt>
                <c:pt idx="559">
                  <c:v>4.4912028235439454</c:v>
                </c:pt>
                <c:pt idx="560">
                  <c:v>4.1168213101836377</c:v>
                </c:pt>
                <c:pt idx="561">
                  <c:v>4.0824266223524166</c:v>
                </c:pt>
                <c:pt idx="562">
                  <c:v>3.6521730036525173</c:v>
                </c:pt>
                <c:pt idx="563">
                  <c:v>3.7957504006236582</c:v>
                </c:pt>
                <c:pt idx="564">
                  <c:v>3.7471789720522297</c:v>
                </c:pt>
                <c:pt idx="565">
                  <c:v>3.7201789720522291</c:v>
                </c:pt>
                <c:pt idx="566">
                  <c:v>3.7150361149093727</c:v>
                </c:pt>
                <c:pt idx="567">
                  <c:v>4.0609974547320666</c:v>
                </c:pt>
                <c:pt idx="568">
                  <c:v>3.7443310240778165</c:v>
                </c:pt>
                <c:pt idx="569">
                  <c:v>3.8714822791116315</c:v>
                </c:pt>
                <c:pt idx="570">
                  <c:v>4.0478167344036757</c:v>
                </c:pt>
                <c:pt idx="571">
                  <c:v>3.7751841873467753</c:v>
                </c:pt>
                <c:pt idx="572">
                  <c:v>3.5726172424162184</c:v>
                </c:pt>
                <c:pt idx="573">
                  <c:v>3.6371140378765037</c:v>
                </c:pt>
                <c:pt idx="574">
                  <c:v>3.2040490398269754</c:v>
                </c:pt>
                <c:pt idx="575">
                  <c:v>3.4387498109155885</c:v>
                </c:pt>
                <c:pt idx="576">
                  <c:v>3.1928842701674882</c:v>
                </c:pt>
                <c:pt idx="577">
                  <c:v>3.4567121398507745</c:v>
                </c:pt>
                <c:pt idx="578">
                  <c:v>3.4519252017338498</c:v>
                </c:pt>
                <c:pt idx="579">
                  <c:v>3.2644882324143198</c:v>
                </c:pt>
                <c:pt idx="580">
                  <c:v>2.9499129527192793</c:v>
                </c:pt>
                <c:pt idx="581">
                  <c:v>3.1072552671635632</c:v>
                </c:pt>
                <c:pt idx="582">
                  <c:v>2.9636156145604211</c:v>
                </c:pt>
                <c:pt idx="583">
                  <c:v>3.1346725983708486</c:v>
                </c:pt>
                <c:pt idx="584">
                  <c:v>2.8575590144018479</c:v>
                </c:pt>
                <c:pt idx="585">
                  <c:v>3.0228356424328147</c:v>
                </c:pt>
                <c:pt idx="586">
                  <c:v>2.8881857296266302</c:v>
                </c:pt>
                <c:pt idx="587">
                  <c:v>2.887188390442831</c:v>
                </c:pt>
                <c:pt idx="588">
                  <c:v>2.7535711822112394</c:v>
                </c:pt>
                <c:pt idx="589">
                  <c:v>2.757285467925525</c:v>
                </c:pt>
                <c:pt idx="590">
                  <c:v>2.4627041136119323</c:v>
                </c:pt>
                <c:pt idx="591">
                  <c:v>1.8685252136847343</c:v>
                </c:pt>
                <c:pt idx="592">
                  <c:v>1.9162394993990202</c:v>
                </c:pt>
                <c:pt idx="593">
                  <c:v>2.1197465550623478</c:v>
                </c:pt>
                <c:pt idx="594">
                  <c:v>2.1660688898946927</c:v>
                </c:pt>
                <c:pt idx="595">
                  <c:v>-0.32453535487761165</c:v>
                </c:pt>
                <c:pt idx="596">
                  <c:v>-2.1947061363460922</c:v>
                </c:pt>
                <c:pt idx="597">
                  <c:v>-6.5056069364660241</c:v>
                </c:pt>
                <c:pt idx="598">
                  <c:v>-9.782301080607791</c:v>
                </c:pt>
                <c:pt idx="599">
                  <c:v>-12.433862399094389</c:v>
                </c:pt>
                <c:pt idx="600">
                  <c:v>-19.17646691679267</c:v>
                </c:pt>
                <c:pt idx="601">
                  <c:v>-15.303346385117582</c:v>
                </c:pt>
                <c:pt idx="602">
                  <c:v>-11.586543132608655</c:v>
                </c:pt>
                <c:pt idx="603">
                  <c:v>-12.156535394224212</c:v>
                </c:pt>
                <c:pt idx="604">
                  <c:v>-8.8056321830558861</c:v>
                </c:pt>
                <c:pt idx="605">
                  <c:v>-6.561304016973077</c:v>
                </c:pt>
                <c:pt idx="606">
                  <c:v>-7.78671464340505</c:v>
                </c:pt>
                <c:pt idx="607">
                  <c:v>0.9713965101476093</c:v>
                </c:pt>
                <c:pt idx="608">
                  <c:v>-4.5670976583747285</c:v>
                </c:pt>
                <c:pt idx="609">
                  <c:v>-6.0029360430738503</c:v>
                </c:pt>
                <c:pt idx="610">
                  <c:v>-4.3051492227800825</c:v>
                </c:pt>
                <c:pt idx="611">
                  <c:v>-1.0736664497181647</c:v>
                </c:pt>
                <c:pt idx="612">
                  <c:v>2.010500154787827</c:v>
                </c:pt>
                <c:pt idx="613">
                  <c:v>5.7917668686636263</c:v>
                </c:pt>
                <c:pt idx="614">
                  <c:v>5.2604147137834669</c:v>
                </c:pt>
                <c:pt idx="615">
                  <c:v>8.0400070696584987</c:v>
                </c:pt>
                <c:pt idx="616">
                  <c:v>5.2840784668837655</c:v>
                </c:pt>
                <c:pt idx="617">
                  <c:v>2.8652697886911795</c:v>
                </c:pt>
                <c:pt idx="618">
                  <c:v>-1.0105520541216169</c:v>
                </c:pt>
                <c:pt idx="619">
                  <c:v>-3.867688125668042</c:v>
                </c:pt>
                <c:pt idx="620">
                  <c:v>-6.1801225114888734</c:v>
                </c:pt>
                <c:pt idx="621">
                  <c:v>-10.232068813033809</c:v>
                </c:pt>
                <c:pt idx="622">
                  <c:v>-14.509339893136017</c:v>
                </c:pt>
                <c:pt idx="623">
                  <c:v>-15.713179267324048</c:v>
                </c:pt>
                <c:pt idx="624">
                  <c:v>-15.417628222940859</c:v>
                </c:pt>
                <c:pt idx="625">
                  <c:v>-22.485559585848222</c:v>
                </c:pt>
                <c:pt idx="626">
                  <c:v>-31.620995181154711</c:v>
                </c:pt>
                <c:pt idx="627">
                  <c:v>-37.123995355404034</c:v>
                </c:pt>
                <c:pt idx="628">
                  <c:v>-40.449306981967034</c:v>
                </c:pt>
                <c:pt idx="629">
                  <c:v>-36.828975748342074</c:v>
                </c:pt>
                <c:pt idx="630">
                  <c:v>-33.350634879407004</c:v>
                </c:pt>
                <c:pt idx="631">
                  <c:v>-33.2140906287447</c:v>
                </c:pt>
                <c:pt idx="632">
                  <c:v>-24.277643558526901</c:v>
                </c:pt>
                <c:pt idx="633">
                  <c:v>-13.110365655225916</c:v>
                </c:pt>
                <c:pt idx="634">
                  <c:v>-5.2153655334395941</c:v>
                </c:pt>
                <c:pt idx="635">
                  <c:v>0.81481881089792096</c:v>
                </c:pt>
                <c:pt idx="636">
                  <c:v>0.65562831571058122</c:v>
                </c:pt>
                <c:pt idx="637">
                  <c:v>0.4562945648179651</c:v>
                </c:pt>
                <c:pt idx="638">
                  <c:v>2.2699115105061041</c:v>
                </c:pt>
                <c:pt idx="639">
                  <c:v>1.6010908172032783</c:v>
                </c:pt>
                <c:pt idx="640">
                  <c:v>0.72755586295450669</c:v>
                </c:pt>
                <c:pt idx="641">
                  <c:v>0.42083683713319242</c:v>
                </c:pt>
                <c:pt idx="642">
                  <c:v>-0.12632237286207371</c:v>
                </c:pt>
                <c:pt idx="643">
                  <c:v>-0.75707010369343786</c:v>
                </c:pt>
                <c:pt idx="644">
                  <c:v>0.24984753252140582</c:v>
                </c:pt>
                <c:pt idx="645">
                  <c:v>1.0508930372066494</c:v>
                </c:pt>
                <c:pt idx="646">
                  <c:v>1.5455224965471548</c:v>
                </c:pt>
                <c:pt idx="647">
                  <c:v>1.670594619561026</c:v>
                </c:pt>
                <c:pt idx="648">
                  <c:v>1.6116405354533789</c:v>
                </c:pt>
                <c:pt idx="649">
                  <c:v>1.6431276902344649</c:v>
                </c:pt>
                <c:pt idx="650">
                  <c:v>1.9674846725843105</c:v>
                </c:pt>
                <c:pt idx="651">
                  <c:v>1.7495455812055596</c:v>
                </c:pt>
                <c:pt idx="652">
                  <c:v>1.6203545283104546</c:v>
                </c:pt>
                <c:pt idx="653">
                  <c:v>1.4019748172217017</c:v>
                </c:pt>
                <c:pt idx="654">
                  <c:v>0.51452545716038689</c:v>
                </c:pt>
                <c:pt idx="655">
                  <c:v>0.49432529254170227</c:v>
                </c:pt>
                <c:pt idx="656">
                  <c:v>0.54007344212628372</c:v>
                </c:pt>
                <c:pt idx="657">
                  <c:v>0.53162966170100356</c:v>
                </c:pt>
                <c:pt idx="658">
                  <c:v>0.37037906186060682</c:v>
                </c:pt>
                <c:pt idx="659">
                  <c:v>0.29384846989564473</c:v>
                </c:pt>
                <c:pt idx="660">
                  <c:v>0.21061333498781462</c:v>
                </c:pt>
                <c:pt idx="661">
                  <c:v>1.1393952904590932</c:v>
                </c:pt>
                <c:pt idx="662">
                  <c:v>1.8768438660923152</c:v>
                </c:pt>
                <c:pt idx="663">
                  <c:v>2.2610366065480387</c:v>
                </c:pt>
                <c:pt idx="664">
                  <c:v>2.704694275484139</c:v>
                </c:pt>
                <c:pt idx="665">
                  <c:v>3.5007106229487452</c:v>
                </c:pt>
                <c:pt idx="666">
                  <c:v>4.3920195239091777</c:v>
                </c:pt>
                <c:pt idx="667">
                  <c:v>5.2866696855960695</c:v>
                </c:pt>
                <c:pt idx="668">
                  <c:v>5.7139555385093246</c:v>
                </c:pt>
                <c:pt idx="669">
                  <c:v>5.7293451428447311</c:v>
                </c:pt>
                <c:pt idx="670">
                  <c:v>6.142290676267935</c:v>
                </c:pt>
                <c:pt idx="671">
                  <c:v>6.1997222418695808</c:v>
                </c:pt>
                <c:pt idx="672">
                  <c:v>6.2564847483099673</c:v>
                </c:pt>
                <c:pt idx="673">
                  <c:v>5.7555856820226179</c:v>
                </c:pt>
                <c:pt idx="674">
                  <c:v>5.7370370383576681</c:v>
                </c:pt>
                <c:pt idx="675">
                  <c:v>5.6006541290554193</c:v>
                </c:pt>
                <c:pt idx="676">
                  <c:v>5.3553265207944616</c:v>
                </c:pt>
                <c:pt idx="677">
                  <c:v>4.992490827918096</c:v>
                </c:pt>
                <c:pt idx="678">
                  <c:v>4.7182022552262008</c:v>
                </c:pt>
                <c:pt idx="679">
                  <c:v>4.432804728039355</c:v>
                </c:pt>
                <c:pt idx="680">
                  <c:v>4.4149671045339316</c:v>
                </c:pt>
                <c:pt idx="681">
                  <c:v>3.9765109790281055</c:v>
                </c:pt>
                <c:pt idx="682">
                  <c:v>3.6103719141033204</c:v>
                </c:pt>
                <c:pt idx="683">
                  <c:v>3.3287324910072544</c:v>
                </c:pt>
                <c:pt idx="684">
                  <c:v>2.9593109834981242</c:v>
                </c:pt>
                <c:pt idx="685">
                  <c:v>2.6764812261498969</c:v>
                </c:pt>
                <c:pt idx="686">
                  <c:v>2.4321920265141941</c:v>
                </c:pt>
                <c:pt idx="687">
                  <c:v>2.2144670727032407</c:v>
                </c:pt>
                <c:pt idx="688">
                  <c:v>2.0394482221353063</c:v>
                </c:pt>
                <c:pt idx="689">
                  <c:v>2.1328480241290642</c:v>
                </c:pt>
                <c:pt idx="690">
                  <c:v>2.0566952717218947</c:v>
                </c:pt>
                <c:pt idx="691">
                  <c:v>1.9220826350760238</c:v>
                </c:pt>
                <c:pt idx="692">
                  <c:v>1.8099337487391758</c:v>
                </c:pt>
                <c:pt idx="693">
                  <c:v>1.7012229472133831</c:v>
                </c:pt>
                <c:pt idx="694">
                  <c:v>1.4788102045664429</c:v>
                </c:pt>
                <c:pt idx="695">
                  <c:v>1.2694779216152312</c:v>
                </c:pt>
                <c:pt idx="696">
                  <c:v>0.95511651379228435</c:v>
                </c:pt>
                <c:pt idx="697">
                  <c:v>0.69041106146209941</c:v>
                </c:pt>
                <c:pt idx="698">
                  <c:v>0.4504142044689084</c:v>
                </c:pt>
                <c:pt idx="699">
                  <c:v>0.3726071308442645</c:v>
                </c:pt>
                <c:pt idx="700">
                  <c:v>0.10200000000000001</c:v>
                </c:pt>
                <c:pt idx="701">
                  <c:v>4.5749999999999957E-2</c:v>
                </c:pt>
              </c:numCache>
            </c:numRef>
          </c:val>
          <c:smooth val="0"/>
          <c:extLst>
            <c:ext xmlns:c16="http://schemas.microsoft.com/office/drawing/2014/chart" uri="{C3380CC4-5D6E-409C-BE32-E72D297353CC}">
              <c16:uniqueId val="{00000009-CE1C-40E8-9DDA-17A5F6719BFE}"/>
            </c:ext>
          </c:extLst>
        </c:ser>
        <c:ser>
          <c:idx val="5"/>
          <c:order val="5"/>
          <c:tx>
            <c:strRef>
              <c:f>'IV. Country level, 1310-2018'!$H$2</c:f>
              <c:strCache>
                <c:ptCount val="1"/>
                <c:pt idx="0">
                  <c:v>United States</c:v>
                </c:pt>
              </c:strCache>
            </c:strRef>
          </c:tx>
          <c:spPr>
            <a:ln w="28575" cap="rnd">
              <a:solidFill>
                <a:schemeClr val="accent6"/>
              </a:solidFill>
              <a:round/>
            </a:ln>
            <a:effectLst/>
          </c:spPr>
          <c:marker>
            <c:symbol val="none"/>
          </c:marker>
          <c:trendline>
            <c:spPr>
              <a:ln w="19050" cap="rnd">
                <a:solidFill>
                  <a:schemeClr val="accent6"/>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1310-2018'!$Q$11:$Q$712</c:f>
              <c:numCache>
                <c:formatCode>General</c:formatCode>
                <c:ptCount val="702"/>
                <c:pt idx="466">
                  <c:v>16.252927120081569</c:v>
                </c:pt>
                <c:pt idx="467">
                  <c:v>14.528927120081569</c:v>
                </c:pt>
                <c:pt idx="468">
                  <c:v>16.055927120081567</c:v>
                </c:pt>
                <c:pt idx="469">
                  <c:v>14.105177120081567</c:v>
                </c:pt>
                <c:pt idx="470">
                  <c:v>11.734727120081569</c:v>
                </c:pt>
                <c:pt idx="471">
                  <c:v>10.082138632215921</c:v>
                </c:pt>
                <c:pt idx="472">
                  <c:v>9.1202428993675557</c:v>
                </c:pt>
                <c:pt idx="473">
                  <c:v>7.1623967479318527</c:v>
                </c:pt>
                <c:pt idx="474">
                  <c:v>4.5482778143174025</c:v>
                </c:pt>
                <c:pt idx="475">
                  <c:v>0.59347396771457517</c:v>
                </c:pt>
                <c:pt idx="476">
                  <c:v>-0.4344918396816323</c:v>
                </c:pt>
                <c:pt idx="477">
                  <c:v>0.60838611837977352</c:v>
                </c:pt>
                <c:pt idx="478">
                  <c:v>1.6893899297277279</c:v>
                </c:pt>
                <c:pt idx="479">
                  <c:v>2.1132658579738197</c:v>
                </c:pt>
                <c:pt idx="480">
                  <c:v>2.2396488234247545</c:v>
                </c:pt>
                <c:pt idx="481">
                  <c:v>3.5631055423242697</c:v>
                </c:pt>
                <c:pt idx="482">
                  <c:v>7.7269172870782805</c:v>
                </c:pt>
                <c:pt idx="483">
                  <c:v>7.5186014779572208</c:v>
                </c:pt>
                <c:pt idx="484">
                  <c:v>6.273510740508546</c:v>
                </c:pt>
                <c:pt idx="485">
                  <c:v>5.7778075793114487</c:v>
                </c:pt>
                <c:pt idx="486">
                  <c:v>4.9603286672657481</c:v>
                </c:pt>
                <c:pt idx="487">
                  <c:v>5.9065745130710861</c:v>
                </c:pt>
                <c:pt idx="488">
                  <c:v>4.790002218787107</c:v>
                </c:pt>
                <c:pt idx="489">
                  <c:v>2.7937520853747988</c:v>
                </c:pt>
                <c:pt idx="490">
                  <c:v>3.5103298275946995</c:v>
                </c:pt>
                <c:pt idx="491">
                  <c:v>3.1342241545656315</c:v>
                </c:pt>
                <c:pt idx="492">
                  <c:v>2.8483421049000763</c:v>
                </c:pt>
                <c:pt idx="493">
                  <c:v>0.70146173351141328</c:v>
                </c:pt>
                <c:pt idx="494">
                  <c:v>-1.3077548386387676</c:v>
                </c:pt>
                <c:pt idx="495">
                  <c:v>1.7653641061762493</c:v>
                </c:pt>
                <c:pt idx="496">
                  <c:v>2.7554611167568805</c:v>
                </c:pt>
                <c:pt idx="497">
                  <c:v>3.4612846938403266</c:v>
                </c:pt>
                <c:pt idx="498">
                  <c:v>4.9902497470912905</c:v>
                </c:pt>
                <c:pt idx="499">
                  <c:v>5.0240888333363198</c:v>
                </c:pt>
                <c:pt idx="500">
                  <c:v>8.826732574423529</c:v>
                </c:pt>
                <c:pt idx="501">
                  <c:v>10.601170230477829</c:v>
                </c:pt>
                <c:pt idx="502">
                  <c:v>8.197424800856572</c:v>
                </c:pt>
                <c:pt idx="503">
                  <c:v>7.4732240484803105</c:v>
                </c:pt>
                <c:pt idx="504">
                  <c:v>7.5210618615566274</c:v>
                </c:pt>
                <c:pt idx="505">
                  <c:v>6.5051399421433969</c:v>
                </c:pt>
                <c:pt idx="506">
                  <c:v>7.1798964844231197</c:v>
                </c:pt>
                <c:pt idx="507">
                  <c:v>5.4111070570121269</c:v>
                </c:pt>
                <c:pt idx="508">
                  <c:v>4.7193994389900737</c:v>
                </c:pt>
                <c:pt idx="509">
                  <c:v>4.8699851142166226</c:v>
                </c:pt>
                <c:pt idx="510">
                  <c:v>5.1053218282475168</c:v>
                </c:pt>
                <c:pt idx="511">
                  <c:v>3.6089675578673117</c:v>
                </c:pt>
                <c:pt idx="512">
                  <c:v>3.5280654980390476</c:v>
                </c:pt>
                <c:pt idx="513">
                  <c:v>2.6098803686209449</c:v>
                </c:pt>
                <c:pt idx="514">
                  <c:v>5.0056936347874625</c:v>
                </c:pt>
                <c:pt idx="515">
                  <c:v>2.6150965892012343</c:v>
                </c:pt>
                <c:pt idx="516">
                  <c:v>1.1619456787386813</c:v>
                </c:pt>
                <c:pt idx="517">
                  <c:v>-0.43883808381785716</c:v>
                </c:pt>
                <c:pt idx="518">
                  <c:v>0.55008145378298612</c:v>
                </c:pt>
                <c:pt idx="519">
                  <c:v>1.2196978150353444</c:v>
                </c:pt>
                <c:pt idx="520">
                  <c:v>3.8350522725130318</c:v>
                </c:pt>
                <c:pt idx="521">
                  <c:v>2.2611725475332318</c:v>
                </c:pt>
                <c:pt idx="522">
                  <c:v>6.1913679126520318</c:v>
                </c:pt>
                <c:pt idx="523">
                  <c:v>9.1868001274068387</c:v>
                </c:pt>
                <c:pt idx="524">
                  <c:v>9.8186974934604283</c:v>
                </c:pt>
                <c:pt idx="525">
                  <c:v>9.1611417121652661</c:v>
                </c:pt>
                <c:pt idx="526">
                  <c:v>8.1147466156678068</c:v>
                </c:pt>
                <c:pt idx="527">
                  <c:v>6.0122493167570701</c:v>
                </c:pt>
                <c:pt idx="528">
                  <c:v>7.7435576131654438</c:v>
                </c:pt>
                <c:pt idx="529">
                  <c:v>5.6223839379385447</c:v>
                </c:pt>
                <c:pt idx="530">
                  <c:v>5.3834416880573404</c:v>
                </c:pt>
                <c:pt idx="531">
                  <c:v>3.1261792848454126</c:v>
                </c:pt>
                <c:pt idx="532">
                  <c:v>3.5925084087601715</c:v>
                </c:pt>
                <c:pt idx="533">
                  <c:v>3.5520238392617229</c:v>
                </c:pt>
                <c:pt idx="534">
                  <c:v>3.4283095535474382</c:v>
                </c:pt>
                <c:pt idx="535">
                  <c:v>0.97412445134092507</c:v>
                </c:pt>
                <c:pt idx="536">
                  <c:v>1.5729553073237135</c:v>
                </c:pt>
                <c:pt idx="537">
                  <c:v>0.38660481195807322</c:v>
                </c:pt>
                <c:pt idx="538">
                  <c:v>3.0500224359659538</c:v>
                </c:pt>
                <c:pt idx="539">
                  <c:v>4.2704971541860948</c:v>
                </c:pt>
                <c:pt idx="540">
                  <c:v>5.8583652218042586</c:v>
                </c:pt>
                <c:pt idx="541">
                  <c:v>5.625228285440401</c:v>
                </c:pt>
                <c:pt idx="542">
                  <c:v>5.0821887056872388</c:v>
                </c:pt>
                <c:pt idx="543">
                  <c:v>3.4759701228320345</c:v>
                </c:pt>
                <c:pt idx="544">
                  <c:v>0.73833034364112904</c:v>
                </c:pt>
                <c:pt idx="545">
                  <c:v>-0.39676168456019212</c:v>
                </c:pt>
                <c:pt idx="546">
                  <c:v>-1.7029800471116248</c:v>
                </c:pt>
                <c:pt idx="547">
                  <c:v>-2.1460153891860445</c:v>
                </c:pt>
                <c:pt idx="548">
                  <c:v>-1.3434891457089566</c:v>
                </c:pt>
                <c:pt idx="549">
                  <c:v>0.29094226994213812</c:v>
                </c:pt>
                <c:pt idx="550">
                  <c:v>2.7482910597251826</c:v>
                </c:pt>
                <c:pt idx="551">
                  <c:v>6.1914169815952267</c:v>
                </c:pt>
                <c:pt idx="552">
                  <c:v>7.0453534435155385</c:v>
                </c:pt>
                <c:pt idx="553">
                  <c:v>7.5035103585422842</c:v>
                </c:pt>
                <c:pt idx="554">
                  <c:v>7.3305572989944485</c:v>
                </c:pt>
                <c:pt idx="555">
                  <c:v>7.3797527065705717</c:v>
                </c:pt>
                <c:pt idx="556">
                  <c:v>7.4453143315230443</c:v>
                </c:pt>
                <c:pt idx="557">
                  <c:v>7.5308020420282613</c:v>
                </c:pt>
                <c:pt idx="558">
                  <c:v>8.0004354641216313</c:v>
                </c:pt>
                <c:pt idx="559">
                  <c:v>6.9165737646103862</c:v>
                </c:pt>
                <c:pt idx="560">
                  <c:v>5.7594384861929226</c:v>
                </c:pt>
                <c:pt idx="561">
                  <c:v>4.7707520297921802</c:v>
                </c:pt>
                <c:pt idx="562">
                  <c:v>4.2403295725984176</c:v>
                </c:pt>
                <c:pt idx="563">
                  <c:v>3.8347737132061894</c:v>
                </c:pt>
                <c:pt idx="564">
                  <c:v>3.3919151377852272</c:v>
                </c:pt>
                <c:pt idx="565">
                  <c:v>2.5117143655844543</c:v>
                </c:pt>
                <c:pt idx="566">
                  <c:v>3.4390539100979121</c:v>
                </c:pt>
                <c:pt idx="567">
                  <c:v>3.5716721996203131</c:v>
                </c:pt>
                <c:pt idx="568">
                  <c:v>4.2760729417353396</c:v>
                </c:pt>
                <c:pt idx="569">
                  <c:v>4.0889583032873684</c:v>
                </c:pt>
                <c:pt idx="570">
                  <c:v>3.539958743148568</c:v>
                </c:pt>
                <c:pt idx="571">
                  <c:v>3.0048010437051538</c:v>
                </c:pt>
                <c:pt idx="572">
                  <c:v>3.0412270411311506</c:v>
                </c:pt>
                <c:pt idx="573">
                  <c:v>3.0966556125597222</c:v>
                </c:pt>
                <c:pt idx="574">
                  <c:v>3.9158597168597162</c:v>
                </c:pt>
                <c:pt idx="575">
                  <c:v>4.178129558129557</c:v>
                </c:pt>
                <c:pt idx="576">
                  <c:v>4.0156533676533668</c:v>
                </c:pt>
                <c:pt idx="577">
                  <c:v>4.1851321321321304</c:v>
                </c:pt>
                <c:pt idx="578">
                  <c:v>3.9430677458142234</c:v>
                </c:pt>
                <c:pt idx="579">
                  <c:v>3.0839248886713682</c:v>
                </c:pt>
                <c:pt idx="580">
                  <c:v>2.8083058410523187</c:v>
                </c:pt>
                <c:pt idx="581">
                  <c:v>1.9602656053278733</c:v>
                </c:pt>
                <c:pt idx="582">
                  <c:v>1.3074096834719524</c:v>
                </c:pt>
                <c:pt idx="583">
                  <c:v>1.2556953977576668</c:v>
                </c:pt>
                <c:pt idx="584">
                  <c:v>1.0708382549005242</c:v>
                </c:pt>
                <c:pt idx="585">
                  <c:v>0.91202609800855383</c:v>
                </c:pt>
                <c:pt idx="586">
                  <c:v>0.82979603489897258</c:v>
                </c:pt>
                <c:pt idx="587">
                  <c:v>0.59608995936531162</c:v>
                </c:pt>
                <c:pt idx="588">
                  <c:v>2.0068471073372813</c:v>
                </c:pt>
                <c:pt idx="589">
                  <c:v>0.54967024040858925</c:v>
                </c:pt>
                <c:pt idx="590">
                  <c:v>0.61981309755144642</c:v>
                </c:pt>
                <c:pt idx="591">
                  <c:v>0.56520407499505565</c:v>
                </c:pt>
                <c:pt idx="592">
                  <c:v>0.54011154603998413</c:v>
                </c:pt>
                <c:pt idx="593">
                  <c:v>1.0108916577404305</c:v>
                </c:pt>
                <c:pt idx="594">
                  <c:v>1.3990739237502841</c:v>
                </c:pt>
                <c:pt idx="595">
                  <c:v>0.18865690828780379</c:v>
                </c:pt>
                <c:pt idx="596">
                  <c:v>0.30336853818815285</c:v>
                </c:pt>
                <c:pt idx="597">
                  <c:v>-2.1906955012207141</c:v>
                </c:pt>
                <c:pt idx="598">
                  <c:v>-4.7060802221471194</c:v>
                </c:pt>
                <c:pt idx="599">
                  <c:v>-6.144033227904246</c:v>
                </c:pt>
                <c:pt idx="600">
                  <c:v>-5.9702741306145368</c:v>
                </c:pt>
                <c:pt idx="601">
                  <c:v>-4.1631680923229348</c:v>
                </c:pt>
                <c:pt idx="602">
                  <c:v>-3.4494056997335485</c:v>
                </c:pt>
                <c:pt idx="603">
                  <c:v>-1.8790492257370484</c:v>
                </c:pt>
                <c:pt idx="604">
                  <c:v>0.68487195652896182</c:v>
                </c:pt>
                <c:pt idx="605">
                  <c:v>3.0444074010852518</c:v>
                </c:pt>
                <c:pt idx="606">
                  <c:v>5.0905178269722118</c:v>
                </c:pt>
                <c:pt idx="607">
                  <c:v>5.472716348565406</c:v>
                </c:pt>
                <c:pt idx="608">
                  <c:v>3.9457630765826375</c:v>
                </c:pt>
                <c:pt idx="609">
                  <c:v>3.3947724980167613</c:v>
                </c:pt>
                <c:pt idx="610">
                  <c:v>4.4850886040931544</c:v>
                </c:pt>
                <c:pt idx="611">
                  <c:v>5.8117700592839281</c:v>
                </c:pt>
                <c:pt idx="612">
                  <c:v>7.71065301574468</c:v>
                </c:pt>
                <c:pt idx="613">
                  <c:v>7.4376991279760887</c:v>
                </c:pt>
                <c:pt idx="614">
                  <c:v>6.8726936250044846</c:v>
                </c:pt>
                <c:pt idx="615">
                  <c:v>6.1911016262862679</c:v>
                </c:pt>
                <c:pt idx="616">
                  <c:v>5.9476044776174941</c:v>
                </c:pt>
                <c:pt idx="617">
                  <c:v>4.5486770927100419</c:v>
                </c:pt>
                <c:pt idx="618">
                  <c:v>3.4073924629160941</c:v>
                </c:pt>
                <c:pt idx="619">
                  <c:v>1.789682091096134</c:v>
                </c:pt>
                <c:pt idx="620">
                  <c:v>1.560978243144739</c:v>
                </c:pt>
                <c:pt idx="621">
                  <c:v>0.22756017185432828</c:v>
                </c:pt>
                <c:pt idx="622">
                  <c:v>-0.73775174781002129</c:v>
                </c:pt>
                <c:pt idx="623">
                  <c:v>-1.0105095362868739</c:v>
                </c:pt>
                <c:pt idx="624">
                  <c:v>-1.0136106387968449</c:v>
                </c:pt>
                <c:pt idx="625">
                  <c:v>-1.8471776086559488</c:v>
                </c:pt>
                <c:pt idx="626">
                  <c:v>-4.5060159132085404</c:v>
                </c:pt>
                <c:pt idx="627">
                  <c:v>-5.6235764257856635</c:v>
                </c:pt>
                <c:pt idx="628">
                  <c:v>-4.6253442796811779</c:v>
                </c:pt>
                <c:pt idx="629">
                  <c:v>-3.0829232995102318</c:v>
                </c:pt>
                <c:pt idx="630">
                  <c:v>-3.4991552292493324</c:v>
                </c:pt>
                <c:pt idx="631">
                  <c:v>-3.96931943286181</c:v>
                </c:pt>
                <c:pt idx="632">
                  <c:v>-3.6346802857041141</c:v>
                </c:pt>
                <c:pt idx="633">
                  <c:v>-1.0414225054960911</c:v>
                </c:pt>
                <c:pt idx="634">
                  <c:v>0.37439231252067934</c:v>
                </c:pt>
                <c:pt idx="635">
                  <c:v>0.86823819198453733</c:v>
                </c:pt>
                <c:pt idx="636">
                  <c:v>0.40112913147794138</c:v>
                </c:pt>
                <c:pt idx="637">
                  <c:v>0.98165094079120296</c:v>
                </c:pt>
                <c:pt idx="638">
                  <c:v>1.780141886465247</c:v>
                </c:pt>
                <c:pt idx="639">
                  <c:v>1.9508009114514899</c:v>
                </c:pt>
                <c:pt idx="640">
                  <c:v>2.0420179761264756</c:v>
                </c:pt>
                <c:pt idx="641">
                  <c:v>2.0613557813565997</c:v>
                </c:pt>
                <c:pt idx="642">
                  <c:v>2.0515269959098381</c:v>
                </c:pt>
                <c:pt idx="643">
                  <c:v>2.3215752508756111</c:v>
                </c:pt>
                <c:pt idx="644">
                  <c:v>2.7398148134798825</c:v>
                </c:pt>
                <c:pt idx="645">
                  <c:v>2.8294557359377062</c:v>
                </c:pt>
                <c:pt idx="646">
                  <c:v>2.5753106372767109</c:v>
                </c:pt>
                <c:pt idx="647">
                  <c:v>2.6011721429732155</c:v>
                </c:pt>
                <c:pt idx="648">
                  <c:v>2.3227974183729154</c:v>
                </c:pt>
                <c:pt idx="649">
                  <c:v>2.2036760233360257</c:v>
                </c:pt>
                <c:pt idx="650">
                  <c:v>1.9800253183241614</c:v>
                </c:pt>
                <c:pt idx="651">
                  <c:v>1.8921027651979185</c:v>
                </c:pt>
                <c:pt idx="652">
                  <c:v>1.9316386064855859</c:v>
                </c:pt>
                <c:pt idx="653">
                  <c:v>1.5049581984733227</c:v>
                </c:pt>
                <c:pt idx="654">
                  <c:v>0.41950838992321138</c:v>
                </c:pt>
                <c:pt idx="655">
                  <c:v>0.33141522232725595</c:v>
                </c:pt>
                <c:pt idx="656">
                  <c:v>0.36888925571678272</c:v>
                </c:pt>
                <c:pt idx="657">
                  <c:v>0.39021223419582057</c:v>
                </c:pt>
                <c:pt idx="658">
                  <c:v>3.430056173182245E-2</c:v>
                </c:pt>
                <c:pt idx="659">
                  <c:v>-0.81821627197553681</c:v>
                </c:pt>
                <c:pt idx="660">
                  <c:v>-0.57256125899250598</c:v>
                </c:pt>
                <c:pt idx="661">
                  <c:v>0.63896985522316796</c:v>
                </c:pt>
                <c:pt idx="662">
                  <c:v>1.4994781685093435</c:v>
                </c:pt>
                <c:pt idx="663">
                  <c:v>2.3563831492043255</c:v>
                </c:pt>
                <c:pt idx="664">
                  <c:v>3.3579464888663599</c:v>
                </c:pt>
                <c:pt idx="665">
                  <c:v>4.3521767392429647</c:v>
                </c:pt>
                <c:pt idx="666">
                  <c:v>5.5940130063879314</c:v>
                </c:pt>
                <c:pt idx="667">
                  <c:v>6.2941226152536407</c:v>
                </c:pt>
                <c:pt idx="668">
                  <c:v>6.4662518349897278</c:v>
                </c:pt>
                <c:pt idx="669">
                  <c:v>6.0170358338422805</c:v>
                </c:pt>
                <c:pt idx="670">
                  <c:v>5.329851548127996</c:v>
                </c:pt>
                <c:pt idx="671">
                  <c:v>4.6950940552995393</c:v>
                </c:pt>
                <c:pt idx="672">
                  <c:v>4.2487120887877063</c:v>
                </c:pt>
                <c:pt idx="673">
                  <c:v>3.8441006602162777</c:v>
                </c:pt>
                <c:pt idx="674">
                  <c:v>3.7976879063436444</c:v>
                </c:pt>
                <c:pt idx="675">
                  <c:v>3.6577650492007874</c:v>
                </c:pt>
                <c:pt idx="676">
                  <c:v>3.6297981557767507</c:v>
                </c:pt>
                <c:pt idx="677">
                  <c:v>3.7559710129196082</c:v>
                </c:pt>
                <c:pt idx="678">
                  <c:v>3.7658652986338934</c:v>
                </c:pt>
                <c:pt idx="679">
                  <c:v>3.6924039895843772</c:v>
                </c:pt>
                <c:pt idx="680">
                  <c:v>3.6591138302218273</c:v>
                </c:pt>
                <c:pt idx="681">
                  <c:v>3.332610224647456</c:v>
                </c:pt>
                <c:pt idx="682">
                  <c:v>3.2253116532188852</c:v>
                </c:pt>
                <c:pt idx="683">
                  <c:v>2.9694571180714928</c:v>
                </c:pt>
                <c:pt idx="684">
                  <c:v>2.6247942609286357</c:v>
                </c:pt>
                <c:pt idx="685">
                  <c:v>2.2258199752143502</c:v>
                </c:pt>
                <c:pt idx="686">
                  <c:v>1.9572363383333027</c:v>
                </c:pt>
                <c:pt idx="687">
                  <c:v>1.828738119778949</c:v>
                </c:pt>
                <c:pt idx="688">
                  <c:v>1.4923463289698351</c:v>
                </c:pt>
                <c:pt idx="689">
                  <c:v>1.5733563289698351</c:v>
                </c:pt>
                <c:pt idx="690">
                  <c:v>1.55323343767786</c:v>
                </c:pt>
                <c:pt idx="691">
                  <c:v>1.2729820091064314</c:v>
                </c:pt>
                <c:pt idx="692">
                  <c:v>1.1025820091064313</c:v>
                </c:pt>
                <c:pt idx="693">
                  <c:v>1.0041934376778598</c:v>
                </c:pt>
                <c:pt idx="694">
                  <c:v>0.88471324416619246</c:v>
                </c:pt>
                <c:pt idx="695">
                  <c:v>1.1944338019351164</c:v>
                </c:pt>
                <c:pt idx="696">
                  <c:v>0.76462951622083086</c:v>
                </c:pt>
                <c:pt idx="697">
                  <c:v>0.56688669322709162</c:v>
                </c:pt>
                <c:pt idx="698">
                  <c:v>0.67517383608423465</c:v>
                </c:pt>
                <c:pt idx="699">
                  <c:v>0.83266114209827347</c:v>
                </c:pt>
                <c:pt idx="700">
                  <c:v>0.82235537051792851</c:v>
                </c:pt>
                <c:pt idx="701">
                  <c:v>0.79600671314741045</c:v>
                </c:pt>
              </c:numCache>
            </c:numRef>
          </c:val>
          <c:smooth val="0"/>
          <c:extLst>
            <c:ext xmlns:c16="http://schemas.microsoft.com/office/drawing/2014/chart" uri="{C3380CC4-5D6E-409C-BE32-E72D297353CC}">
              <c16:uniqueId val="{0000000B-CE1C-40E8-9DDA-17A5F6719BFE}"/>
            </c:ext>
          </c:extLst>
        </c:ser>
        <c:ser>
          <c:idx val="6"/>
          <c:order val="6"/>
          <c:tx>
            <c:strRef>
              <c:f>'IV. Country level, 1310-2018'!$I$2</c:f>
              <c:strCache>
                <c:ptCount val="1"/>
                <c:pt idx="0">
                  <c:v>Spain</c:v>
                </c:pt>
              </c:strCache>
            </c:strRef>
          </c:tx>
          <c:spPr>
            <a:ln w="28575" cap="rnd">
              <a:solidFill>
                <a:schemeClr val="accent1">
                  <a:lumMod val="60000"/>
                </a:schemeClr>
              </a:solidFill>
              <a:round/>
            </a:ln>
            <a:effectLst/>
          </c:spPr>
          <c:marker>
            <c:symbol val="none"/>
          </c:marker>
          <c:trendline>
            <c:spPr>
              <a:ln w="19050" cap="rnd">
                <a:solidFill>
                  <a:schemeClr val="accent1">
                    <a:lumMod val="60000"/>
                  </a:schemeClr>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1310-2018'!$R$11:$R$712</c:f>
              <c:numCache>
                <c:formatCode>General</c:formatCode>
                <c:ptCount val="702"/>
                <c:pt idx="94">
                  <c:v>5.5180967471156359</c:v>
                </c:pt>
                <c:pt idx="95">
                  <c:v>6.0060282048289162</c:v>
                </c:pt>
                <c:pt idx="96">
                  <c:v>6.1823459101311542</c:v>
                </c:pt>
                <c:pt idx="97">
                  <c:v>6.7135111522983744</c:v>
                </c:pt>
                <c:pt idx="98">
                  <c:v>6.4779347794626378</c:v>
                </c:pt>
                <c:pt idx="99">
                  <c:v>6.8460247850409788</c:v>
                </c:pt>
                <c:pt idx="100">
                  <c:v>6.3680379632272688</c:v>
                </c:pt>
                <c:pt idx="101">
                  <c:v>4.0809158689635439</c:v>
                </c:pt>
                <c:pt idx="102">
                  <c:v>4.1211658719448021</c:v>
                </c:pt>
                <c:pt idx="103">
                  <c:v>4.9964437707787761</c:v>
                </c:pt>
                <c:pt idx="104">
                  <c:v>4.5049505171921247</c:v>
                </c:pt>
                <c:pt idx="105">
                  <c:v>4.6103631513176664</c:v>
                </c:pt>
                <c:pt idx="106">
                  <c:v>3.9246350843156463</c:v>
                </c:pt>
                <c:pt idx="107">
                  <c:v>4.1245511562614565</c:v>
                </c:pt>
                <c:pt idx="108">
                  <c:v>6.1759550846747464</c:v>
                </c:pt>
                <c:pt idx="109">
                  <c:v>6.7954215175983084</c:v>
                </c:pt>
                <c:pt idx="110">
                  <c:v>4.10178203776956</c:v>
                </c:pt>
                <c:pt idx="111">
                  <c:v>4.6986038854137488</c:v>
                </c:pt>
                <c:pt idx="112">
                  <c:v>4.2352168350017418</c:v>
                </c:pt>
                <c:pt idx="113">
                  <c:v>5.6446902342256493</c:v>
                </c:pt>
                <c:pt idx="114">
                  <c:v>6.850101980391357</c:v>
                </c:pt>
                <c:pt idx="115">
                  <c:v>3.4988426127748915</c:v>
                </c:pt>
                <c:pt idx="116">
                  <c:v>3.4669466738081907</c:v>
                </c:pt>
                <c:pt idx="117">
                  <c:v>5.9826909245900888</c:v>
                </c:pt>
                <c:pt idx="118">
                  <c:v>5.5444777921716906</c:v>
                </c:pt>
                <c:pt idx="119">
                  <c:v>5.9988395986709282</c:v>
                </c:pt>
                <c:pt idx="120">
                  <c:v>5.6947890433418467</c:v>
                </c:pt>
                <c:pt idx="121">
                  <c:v>6.0571148797817438</c:v>
                </c:pt>
                <c:pt idx="122">
                  <c:v>7.1384441500110229</c:v>
                </c:pt>
                <c:pt idx="123">
                  <c:v>7.0233967291980992</c:v>
                </c:pt>
                <c:pt idx="124">
                  <c:v>6.8150414666336792</c:v>
                </c:pt>
                <c:pt idx="125">
                  <c:v>6.5107334603299378</c:v>
                </c:pt>
                <c:pt idx="126">
                  <c:v>6.4548723757848183</c:v>
                </c:pt>
                <c:pt idx="127">
                  <c:v>6.6727721195497081</c:v>
                </c:pt>
                <c:pt idx="128">
                  <c:v>7.1023181260443282</c:v>
                </c:pt>
                <c:pt idx="129">
                  <c:v>6.5474807559090973</c:v>
                </c:pt>
                <c:pt idx="130">
                  <c:v>6.8616906613170867</c:v>
                </c:pt>
                <c:pt idx="131">
                  <c:v>6.7507411693703423</c:v>
                </c:pt>
                <c:pt idx="132">
                  <c:v>6.8296181181788453</c:v>
                </c:pt>
                <c:pt idx="133">
                  <c:v>7.6186513043513298</c:v>
                </c:pt>
                <c:pt idx="134">
                  <c:v>7.6741213029888291</c:v>
                </c:pt>
                <c:pt idx="135">
                  <c:v>5.6158314795770012</c:v>
                </c:pt>
                <c:pt idx="136">
                  <c:v>6.6138099891623847</c:v>
                </c:pt>
                <c:pt idx="137">
                  <c:v>5.8673896114442119</c:v>
                </c:pt>
                <c:pt idx="138">
                  <c:v>6.5767726233956854</c:v>
                </c:pt>
                <c:pt idx="139">
                  <c:v>6.3131300088627063</c:v>
                </c:pt>
                <c:pt idx="140">
                  <c:v>6.1866397822420129</c:v>
                </c:pt>
                <c:pt idx="141">
                  <c:v>5.9798362149367614</c:v>
                </c:pt>
                <c:pt idx="142">
                  <c:v>5.8341813002370575</c:v>
                </c:pt>
                <c:pt idx="143">
                  <c:v>6.4526205965187415</c:v>
                </c:pt>
                <c:pt idx="144">
                  <c:v>6.1472692036107075</c:v>
                </c:pt>
                <c:pt idx="145">
                  <c:v>6.1357674916215901</c:v>
                </c:pt>
                <c:pt idx="146">
                  <c:v>7.5563273202607624</c:v>
                </c:pt>
                <c:pt idx="147">
                  <c:v>5.9688342532992946</c:v>
                </c:pt>
                <c:pt idx="148">
                  <c:v>5.465656591214942</c:v>
                </c:pt>
                <c:pt idx="149">
                  <c:v>6.06870756335835</c:v>
                </c:pt>
                <c:pt idx="150">
                  <c:v>6.2543508248656767</c:v>
                </c:pt>
                <c:pt idx="151">
                  <c:v>6.8389169183930756</c:v>
                </c:pt>
                <c:pt idx="152">
                  <c:v>6.282102450891772</c:v>
                </c:pt>
                <c:pt idx="153">
                  <c:v>3.6469660552430381</c:v>
                </c:pt>
                <c:pt idx="154">
                  <c:v>3.7613978236421102</c:v>
                </c:pt>
                <c:pt idx="155">
                  <c:v>5.8383170106479474</c:v>
                </c:pt>
                <c:pt idx="156">
                  <c:v>6.9996965496799843</c:v>
                </c:pt>
                <c:pt idx="157">
                  <c:v>7.0668569510936825</c:v>
                </c:pt>
                <c:pt idx="158">
                  <c:v>5.3341711006793942</c:v>
                </c:pt>
                <c:pt idx="159">
                  <c:v>4.7777122812347956</c:v>
                </c:pt>
                <c:pt idx="160">
                  <c:v>7.5802823573685698</c:v>
                </c:pt>
                <c:pt idx="161">
                  <c:v>9.7407598185101172</c:v>
                </c:pt>
                <c:pt idx="162">
                  <c:v>6.7159177802607877</c:v>
                </c:pt>
                <c:pt idx="163">
                  <c:v>5.3363857279460571</c:v>
                </c:pt>
                <c:pt idx="164">
                  <c:v>4.7275742468977855</c:v>
                </c:pt>
                <c:pt idx="165">
                  <c:v>5.3071174281522397</c:v>
                </c:pt>
                <c:pt idx="166">
                  <c:v>6.0835780493081968</c:v>
                </c:pt>
                <c:pt idx="167">
                  <c:v>5.2629392651071187</c:v>
                </c:pt>
                <c:pt idx="168">
                  <c:v>4.6153129515684812</c:v>
                </c:pt>
                <c:pt idx="169">
                  <c:v>4.7870051904286886</c:v>
                </c:pt>
                <c:pt idx="170">
                  <c:v>5.0852331988627402</c:v>
                </c:pt>
                <c:pt idx="171">
                  <c:v>5.2343831980433935</c:v>
                </c:pt>
                <c:pt idx="172">
                  <c:v>7.2382313038723733</c:v>
                </c:pt>
                <c:pt idx="173">
                  <c:v>5.9558411459167928</c:v>
                </c:pt>
                <c:pt idx="174">
                  <c:v>5.0902871086624062</c:v>
                </c:pt>
                <c:pt idx="175">
                  <c:v>4.7750685387318468</c:v>
                </c:pt>
                <c:pt idx="176">
                  <c:v>4.9476366658514817</c:v>
                </c:pt>
                <c:pt idx="177">
                  <c:v>4.9411783841457275</c:v>
                </c:pt>
                <c:pt idx="178">
                  <c:v>5.3588090079194135</c:v>
                </c:pt>
                <c:pt idx="179">
                  <c:v>4.5129387109241437</c:v>
                </c:pt>
                <c:pt idx="180">
                  <c:v>5.4038746417501544</c:v>
                </c:pt>
                <c:pt idx="181">
                  <c:v>5.6527773128184693</c:v>
                </c:pt>
                <c:pt idx="182">
                  <c:v>3.2778110462317778</c:v>
                </c:pt>
                <c:pt idx="183">
                  <c:v>2.6288203169142901</c:v>
                </c:pt>
                <c:pt idx="184">
                  <c:v>4.609136830313596</c:v>
                </c:pt>
                <c:pt idx="185">
                  <c:v>4.7673324256962681</c:v>
                </c:pt>
                <c:pt idx="186">
                  <c:v>3.7946464172146839</c:v>
                </c:pt>
                <c:pt idx="187">
                  <c:v>4.5708819875853353</c:v>
                </c:pt>
                <c:pt idx="188">
                  <c:v>5.1216746224643108</c:v>
                </c:pt>
                <c:pt idx="189">
                  <c:v>9.3373996282459508</c:v>
                </c:pt>
                <c:pt idx="190">
                  <c:v>10.966660411508245</c:v>
                </c:pt>
                <c:pt idx="191">
                  <c:v>9.2812988986621754</c:v>
                </c:pt>
                <c:pt idx="192">
                  <c:v>9.6987420747314221</c:v>
                </c:pt>
                <c:pt idx="193">
                  <c:v>9.5624588954968068</c:v>
                </c:pt>
                <c:pt idx="194">
                  <c:v>8.4424268513615317</c:v>
                </c:pt>
                <c:pt idx="195">
                  <c:v>9.3480880632961068</c:v>
                </c:pt>
                <c:pt idx="196">
                  <c:v>7.3173384282862992</c:v>
                </c:pt>
                <c:pt idx="197">
                  <c:v>7.793971905324808</c:v>
                </c:pt>
                <c:pt idx="198">
                  <c:v>7.6170535757115641</c:v>
                </c:pt>
                <c:pt idx="199">
                  <c:v>7.2264280225712882</c:v>
                </c:pt>
                <c:pt idx="200">
                  <c:v>8.6837195888379064</c:v>
                </c:pt>
                <c:pt idx="201">
                  <c:v>5.4028981798365185</c:v>
                </c:pt>
                <c:pt idx="202">
                  <c:v>1.2531064526889264</c:v>
                </c:pt>
                <c:pt idx="203">
                  <c:v>5.5615226734490379</c:v>
                </c:pt>
                <c:pt idx="204">
                  <c:v>5.1410126201746209</c:v>
                </c:pt>
                <c:pt idx="205">
                  <c:v>6.3251025089786435</c:v>
                </c:pt>
                <c:pt idx="206">
                  <c:v>6.5658261920749528</c:v>
                </c:pt>
                <c:pt idx="207">
                  <c:v>5.1662745538610464</c:v>
                </c:pt>
                <c:pt idx="208">
                  <c:v>10.151896858279574</c:v>
                </c:pt>
                <c:pt idx="209">
                  <c:v>11.4919237660795</c:v>
                </c:pt>
                <c:pt idx="210">
                  <c:v>8.1085096589701866</c:v>
                </c:pt>
                <c:pt idx="211">
                  <c:v>8.9013361132399336</c:v>
                </c:pt>
                <c:pt idx="212">
                  <c:v>9.0874642913185806</c:v>
                </c:pt>
                <c:pt idx="213">
                  <c:v>9.6111828282573608</c:v>
                </c:pt>
                <c:pt idx="214">
                  <c:v>10.832430231637332</c:v>
                </c:pt>
                <c:pt idx="215">
                  <c:v>10.651414031536692</c:v>
                </c:pt>
                <c:pt idx="216">
                  <c:v>12.830417281769959</c:v>
                </c:pt>
                <c:pt idx="217">
                  <c:v>13.455878877307532</c:v>
                </c:pt>
                <c:pt idx="218">
                  <c:v>11.939280529973114</c:v>
                </c:pt>
                <c:pt idx="219">
                  <c:v>9.262389973779495</c:v>
                </c:pt>
                <c:pt idx="220">
                  <c:v>7.0132733981541904</c:v>
                </c:pt>
                <c:pt idx="221">
                  <c:v>8.4920906707671175</c:v>
                </c:pt>
                <c:pt idx="222">
                  <c:v>5.8745080988488363</c:v>
                </c:pt>
                <c:pt idx="223">
                  <c:v>6.809989169020775</c:v>
                </c:pt>
                <c:pt idx="224">
                  <c:v>6.074849629970914</c:v>
                </c:pt>
                <c:pt idx="225">
                  <c:v>4.5935721114999337</c:v>
                </c:pt>
                <c:pt idx="226">
                  <c:v>4.4058805058901624</c:v>
                </c:pt>
                <c:pt idx="227">
                  <c:v>8.0808563557678106</c:v>
                </c:pt>
                <c:pt idx="228">
                  <c:v>6.4178340432146017</c:v>
                </c:pt>
                <c:pt idx="229">
                  <c:v>6.8865171455183374</c:v>
                </c:pt>
                <c:pt idx="230">
                  <c:v>5.7151047442701088</c:v>
                </c:pt>
                <c:pt idx="231">
                  <c:v>4.2461576920665207</c:v>
                </c:pt>
                <c:pt idx="232">
                  <c:v>5.3700093070064794</c:v>
                </c:pt>
                <c:pt idx="233">
                  <c:v>6.6875811779910848</c:v>
                </c:pt>
                <c:pt idx="234">
                  <c:v>4.8781062290319399</c:v>
                </c:pt>
                <c:pt idx="235">
                  <c:v>4.1442576325102447</c:v>
                </c:pt>
                <c:pt idx="236">
                  <c:v>6.1021593451928293</c:v>
                </c:pt>
                <c:pt idx="237">
                  <c:v>3.4184212262794023</c:v>
                </c:pt>
                <c:pt idx="238">
                  <c:v>6.8558212000058854</c:v>
                </c:pt>
                <c:pt idx="239">
                  <c:v>8.8910780077898544</c:v>
                </c:pt>
                <c:pt idx="240">
                  <c:v>8.8250546649574648</c:v>
                </c:pt>
                <c:pt idx="241">
                  <c:v>7.6692305648670374</c:v>
                </c:pt>
                <c:pt idx="242">
                  <c:v>6.9531188457066904</c:v>
                </c:pt>
                <c:pt idx="243">
                  <c:v>5.6876606907686309</c:v>
                </c:pt>
                <c:pt idx="244">
                  <c:v>9.429922395036856</c:v>
                </c:pt>
                <c:pt idx="245">
                  <c:v>7.5668262017159824</c:v>
                </c:pt>
                <c:pt idx="246">
                  <c:v>4.2982439329823654</c:v>
                </c:pt>
                <c:pt idx="247">
                  <c:v>3.995854442025756</c:v>
                </c:pt>
                <c:pt idx="248">
                  <c:v>5.398346341058649</c:v>
                </c:pt>
                <c:pt idx="249">
                  <c:v>6.2014550825621955</c:v>
                </c:pt>
                <c:pt idx="250">
                  <c:v>5.7163666410946945</c:v>
                </c:pt>
                <c:pt idx="251">
                  <c:v>2.6910413656316714</c:v>
                </c:pt>
                <c:pt idx="252">
                  <c:v>2.558668797147273</c:v>
                </c:pt>
                <c:pt idx="253">
                  <c:v>5.494928119301095</c:v>
                </c:pt>
                <c:pt idx="254">
                  <c:v>5.5754002602135744</c:v>
                </c:pt>
                <c:pt idx="255">
                  <c:v>4.6442532203396398</c:v>
                </c:pt>
                <c:pt idx="256">
                  <c:v>3.5260697515863013</c:v>
                </c:pt>
                <c:pt idx="257">
                  <c:v>4.9669638755521675</c:v>
                </c:pt>
                <c:pt idx="258">
                  <c:v>5.4515789673631021</c:v>
                </c:pt>
                <c:pt idx="259">
                  <c:v>4.823679870904984</c:v>
                </c:pt>
                <c:pt idx="260">
                  <c:v>3.9371283307670302</c:v>
                </c:pt>
                <c:pt idx="261">
                  <c:v>5.2548828834770172</c:v>
                </c:pt>
                <c:pt idx="262">
                  <c:v>3.6354777224210548</c:v>
                </c:pt>
                <c:pt idx="263">
                  <c:v>3.9176593480817914</c:v>
                </c:pt>
                <c:pt idx="264">
                  <c:v>2.4682476918962388</c:v>
                </c:pt>
                <c:pt idx="265">
                  <c:v>5.5509513104209534</c:v>
                </c:pt>
                <c:pt idx="266">
                  <c:v>6.577817170854904</c:v>
                </c:pt>
                <c:pt idx="267">
                  <c:v>5.8899430716148418</c:v>
                </c:pt>
                <c:pt idx="268">
                  <c:v>4.3129844748898103</c:v>
                </c:pt>
                <c:pt idx="269">
                  <c:v>5.1121385476764205</c:v>
                </c:pt>
                <c:pt idx="270">
                  <c:v>6.1268676683936993</c:v>
                </c:pt>
                <c:pt idx="271">
                  <c:v>6.8765000477299667</c:v>
                </c:pt>
                <c:pt idx="272">
                  <c:v>3.9933215909291206</c:v>
                </c:pt>
                <c:pt idx="273">
                  <c:v>2.5455965226283301</c:v>
                </c:pt>
                <c:pt idx="274">
                  <c:v>1.5986850180284284</c:v>
                </c:pt>
                <c:pt idx="275">
                  <c:v>4.8524420271588804</c:v>
                </c:pt>
                <c:pt idx="276">
                  <c:v>5.4776848252405994</c:v>
                </c:pt>
                <c:pt idx="277">
                  <c:v>5.2683382624974069</c:v>
                </c:pt>
                <c:pt idx="278">
                  <c:v>3.0971997323235505</c:v>
                </c:pt>
                <c:pt idx="279">
                  <c:v>1.6491716536094823</c:v>
                </c:pt>
                <c:pt idx="280">
                  <c:v>3.5144801219515096</c:v>
                </c:pt>
                <c:pt idx="281">
                  <c:v>5.4205089507368962</c:v>
                </c:pt>
                <c:pt idx="282">
                  <c:v>3.5539358794976659</c:v>
                </c:pt>
                <c:pt idx="283">
                  <c:v>2.7582059615644154</c:v>
                </c:pt>
                <c:pt idx="284">
                  <c:v>3.0373176354364548</c:v>
                </c:pt>
                <c:pt idx="285">
                  <c:v>2.9674798444792381</c:v>
                </c:pt>
                <c:pt idx="286">
                  <c:v>4.9554142058891939</c:v>
                </c:pt>
                <c:pt idx="287">
                  <c:v>3.2139103433366545</c:v>
                </c:pt>
                <c:pt idx="288">
                  <c:v>4.1402716828365156</c:v>
                </c:pt>
                <c:pt idx="289">
                  <c:v>3.8594897527529604</c:v>
                </c:pt>
                <c:pt idx="290">
                  <c:v>5.6053649757220665</c:v>
                </c:pt>
                <c:pt idx="291">
                  <c:v>5.8427801616039101</c:v>
                </c:pt>
                <c:pt idx="292">
                  <c:v>6.7142221739896879</c:v>
                </c:pt>
                <c:pt idx="293">
                  <c:v>7.149992318382842</c:v>
                </c:pt>
                <c:pt idx="294">
                  <c:v>5.8445164543439265</c:v>
                </c:pt>
                <c:pt idx="295">
                  <c:v>4.8913818523156509</c:v>
                </c:pt>
                <c:pt idx="296">
                  <c:v>4.3193623940934671</c:v>
                </c:pt>
                <c:pt idx="297">
                  <c:v>2.7597382860721651</c:v>
                </c:pt>
                <c:pt idx="298">
                  <c:v>3.4426646451495655</c:v>
                </c:pt>
                <c:pt idx="299">
                  <c:v>5.1687698205642505</c:v>
                </c:pt>
                <c:pt idx="300">
                  <c:v>6.1006291870516289</c:v>
                </c:pt>
                <c:pt idx="301">
                  <c:v>7.2099601910813389</c:v>
                </c:pt>
                <c:pt idx="302">
                  <c:v>5.6770781162181931</c:v>
                </c:pt>
                <c:pt idx="303">
                  <c:v>4.3024154909567489</c:v>
                </c:pt>
                <c:pt idx="304">
                  <c:v>6.2710898422695829</c:v>
                </c:pt>
                <c:pt idx="305">
                  <c:v>5.8803599700825648</c:v>
                </c:pt>
                <c:pt idx="306">
                  <c:v>5.2561046946001797</c:v>
                </c:pt>
                <c:pt idx="307">
                  <c:v>4.865512923226019</c:v>
                </c:pt>
                <c:pt idx="308">
                  <c:v>4.0900612317823226</c:v>
                </c:pt>
                <c:pt idx="309">
                  <c:v>4.6291354551846258</c:v>
                </c:pt>
                <c:pt idx="310">
                  <c:v>5.6231373321802751</c:v>
                </c:pt>
                <c:pt idx="311">
                  <c:v>4.3271219678443478</c:v>
                </c:pt>
                <c:pt idx="312">
                  <c:v>5.3960506648354425</c:v>
                </c:pt>
                <c:pt idx="313">
                  <c:v>7.035970492346129</c:v>
                </c:pt>
                <c:pt idx="314">
                  <c:v>7.680739585294643</c:v>
                </c:pt>
                <c:pt idx="315">
                  <c:v>9.6168928368728075</c:v>
                </c:pt>
                <c:pt idx="316">
                  <c:v>9.3801478223229875</c:v>
                </c:pt>
                <c:pt idx="317">
                  <c:v>9.6177820091328226</c:v>
                </c:pt>
                <c:pt idx="318">
                  <c:v>9.8615329656122732</c:v>
                </c:pt>
                <c:pt idx="319">
                  <c:v>10.418853823411297</c:v>
                </c:pt>
                <c:pt idx="320">
                  <c:v>10.427297247437094</c:v>
                </c:pt>
                <c:pt idx="321">
                  <c:v>7.7379837826275706</c:v>
                </c:pt>
                <c:pt idx="322">
                  <c:v>8.855560601563143</c:v>
                </c:pt>
                <c:pt idx="323">
                  <c:v>8.4830541445588299</c:v>
                </c:pt>
                <c:pt idx="324">
                  <c:v>7.8072032895700598</c:v>
                </c:pt>
                <c:pt idx="325">
                  <c:v>8.2934179356086144</c:v>
                </c:pt>
                <c:pt idx="326">
                  <c:v>6.0769833194393152</c:v>
                </c:pt>
                <c:pt idx="327">
                  <c:v>2.8256328274518823</c:v>
                </c:pt>
                <c:pt idx="328">
                  <c:v>5.9137045906452768</c:v>
                </c:pt>
                <c:pt idx="329">
                  <c:v>3.8146672632821534</c:v>
                </c:pt>
                <c:pt idx="330">
                  <c:v>4.7095797285434013</c:v>
                </c:pt>
                <c:pt idx="331">
                  <c:v>6.9501319828237715</c:v>
                </c:pt>
                <c:pt idx="332">
                  <c:v>5.7134373499243711</c:v>
                </c:pt>
                <c:pt idx="333">
                  <c:v>6.2760060375313689</c:v>
                </c:pt>
                <c:pt idx="334">
                  <c:v>8.1359014177951501</c:v>
                </c:pt>
                <c:pt idx="335">
                  <c:v>5.9225574186467442</c:v>
                </c:pt>
                <c:pt idx="336">
                  <c:v>6.9535545898392446</c:v>
                </c:pt>
                <c:pt idx="337">
                  <c:v>7.9060435175482819</c:v>
                </c:pt>
                <c:pt idx="338">
                  <c:v>5.937085583745227</c:v>
                </c:pt>
                <c:pt idx="339">
                  <c:v>6.558112343235833</c:v>
                </c:pt>
                <c:pt idx="340">
                  <c:v>5.2168411617501826</c:v>
                </c:pt>
                <c:pt idx="341">
                  <c:v>4.9477712238439091</c:v>
                </c:pt>
                <c:pt idx="342">
                  <c:v>6.7042955998497629</c:v>
                </c:pt>
                <c:pt idx="343">
                  <c:v>6.2296392713612789</c:v>
                </c:pt>
                <c:pt idx="344">
                  <c:v>3.6991037555391055</c:v>
                </c:pt>
                <c:pt idx="345">
                  <c:v>3.5054306601040257</c:v>
                </c:pt>
                <c:pt idx="346">
                  <c:v>4.2293903230183219</c:v>
                </c:pt>
                <c:pt idx="347">
                  <c:v>5.4134491559411861</c:v>
                </c:pt>
                <c:pt idx="348">
                  <c:v>4.0142949758310928</c:v>
                </c:pt>
                <c:pt idx="349">
                  <c:v>4.8071789459540986</c:v>
                </c:pt>
                <c:pt idx="350">
                  <c:v>5.6566534536502404</c:v>
                </c:pt>
                <c:pt idx="351">
                  <c:v>7.977444712273881</c:v>
                </c:pt>
                <c:pt idx="352">
                  <c:v>8.3415219909025762</c:v>
                </c:pt>
                <c:pt idx="353">
                  <c:v>8.2209270225192519</c:v>
                </c:pt>
                <c:pt idx="354">
                  <c:v>7.8358797176842359</c:v>
                </c:pt>
                <c:pt idx="355">
                  <c:v>9.1486257229225831</c:v>
                </c:pt>
                <c:pt idx="356">
                  <c:v>6.378397067179562</c:v>
                </c:pt>
                <c:pt idx="357">
                  <c:v>3.746198258284585</c:v>
                </c:pt>
                <c:pt idx="358">
                  <c:v>1.8388216330282394</c:v>
                </c:pt>
                <c:pt idx="359">
                  <c:v>4.1085118045405897</c:v>
                </c:pt>
                <c:pt idx="360">
                  <c:v>-0.34608813707751296</c:v>
                </c:pt>
                <c:pt idx="361">
                  <c:v>6.1962068837710306E-2</c:v>
                </c:pt>
                <c:pt idx="362">
                  <c:v>2.2967380621563729</c:v>
                </c:pt>
                <c:pt idx="363">
                  <c:v>0.28669922633283768</c:v>
                </c:pt>
                <c:pt idx="364">
                  <c:v>1.7272281391443038</c:v>
                </c:pt>
                <c:pt idx="365">
                  <c:v>3.9967173747153817</c:v>
                </c:pt>
                <c:pt idx="366">
                  <c:v>3.9061571088705813</c:v>
                </c:pt>
                <c:pt idx="367">
                  <c:v>8.9723124526277847</c:v>
                </c:pt>
                <c:pt idx="368">
                  <c:v>8.805653416274609</c:v>
                </c:pt>
                <c:pt idx="369">
                  <c:v>7.1594036281654416</c:v>
                </c:pt>
                <c:pt idx="370">
                  <c:v>9.1103884181530166</c:v>
                </c:pt>
                <c:pt idx="371">
                  <c:v>9.0225792918437495</c:v>
                </c:pt>
                <c:pt idx="372">
                  <c:v>7.4943292276233819</c:v>
                </c:pt>
                <c:pt idx="373">
                  <c:v>6.8858932935968671</c:v>
                </c:pt>
                <c:pt idx="374">
                  <c:v>5.2667479637429819</c:v>
                </c:pt>
                <c:pt idx="375">
                  <c:v>3.9063997045064873</c:v>
                </c:pt>
                <c:pt idx="376">
                  <c:v>3.3420317415880514</c:v>
                </c:pt>
                <c:pt idx="377">
                  <c:v>4.2102851836023678</c:v>
                </c:pt>
                <c:pt idx="378">
                  <c:v>3.0912661373936317</c:v>
                </c:pt>
                <c:pt idx="379">
                  <c:v>3.2831855715215643</c:v>
                </c:pt>
                <c:pt idx="380">
                  <c:v>2.8553276195614785</c:v>
                </c:pt>
                <c:pt idx="381">
                  <c:v>3.4396303528227627</c:v>
                </c:pt>
                <c:pt idx="382">
                  <c:v>4.9493013884647832</c:v>
                </c:pt>
                <c:pt idx="383">
                  <c:v>5.2052728619167024</c:v>
                </c:pt>
                <c:pt idx="384">
                  <c:v>5.6339030124311194</c:v>
                </c:pt>
                <c:pt idx="385">
                  <c:v>7.482083251422047</c:v>
                </c:pt>
                <c:pt idx="386">
                  <c:v>5.9910572371175519</c:v>
                </c:pt>
                <c:pt idx="387">
                  <c:v>6.7301530091991584</c:v>
                </c:pt>
                <c:pt idx="388">
                  <c:v>5.6069711198523589</c:v>
                </c:pt>
                <c:pt idx="389">
                  <c:v>3.4766946346930099</c:v>
                </c:pt>
                <c:pt idx="390">
                  <c:v>2.3092124298570647</c:v>
                </c:pt>
                <c:pt idx="391">
                  <c:v>2.7116007539908336</c:v>
                </c:pt>
                <c:pt idx="392">
                  <c:v>2.7982285679005021</c:v>
                </c:pt>
                <c:pt idx="393">
                  <c:v>4.2535388297363621</c:v>
                </c:pt>
                <c:pt idx="394">
                  <c:v>4.9841256331540267</c:v>
                </c:pt>
                <c:pt idx="395">
                  <c:v>6.005652522020509</c:v>
                </c:pt>
                <c:pt idx="396">
                  <c:v>7.5001083516510176</c:v>
                </c:pt>
                <c:pt idx="397">
                  <c:v>9.702932907775315</c:v>
                </c:pt>
                <c:pt idx="398">
                  <c:v>8.6852103868878281</c:v>
                </c:pt>
                <c:pt idx="399">
                  <c:v>7.5668135790413844</c:v>
                </c:pt>
                <c:pt idx="400">
                  <c:v>9.2424164479702142</c:v>
                </c:pt>
                <c:pt idx="401">
                  <c:v>7.8686601468520196</c:v>
                </c:pt>
                <c:pt idx="402">
                  <c:v>5.8540533743281582</c:v>
                </c:pt>
                <c:pt idx="403">
                  <c:v>4.6868666004591821</c:v>
                </c:pt>
                <c:pt idx="404">
                  <c:v>3.8222217879834832</c:v>
                </c:pt>
                <c:pt idx="405">
                  <c:v>4.184759530104861</c:v>
                </c:pt>
                <c:pt idx="406">
                  <c:v>4.9548193682241761</c:v>
                </c:pt>
                <c:pt idx="407">
                  <c:v>4.6212569201279292</c:v>
                </c:pt>
                <c:pt idx="408">
                  <c:v>2.9459372316939501</c:v>
                </c:pt>
                <c:pt idx="409">
                  <c:v>4.8301482986058746</c:v>
                </c:pt>
                <c:pt idx="410">
                  <c:v>5.8643230120182066</c:v>
                </c:pt>
                <c:pt idx="411">
                  <c:v>5.4888782956702586</c:v>
                </c:pt>
                <c:pt idx="412">
                  <c:v>5.39696381844829</c:v>
                </c:pt>
                <c:pt idx="413">
                  <c:v>4.9721579616391018</c:v>
                </c:pt>
                <c:pt idx="480">
                  <c:v>8.0739943248426123</c:v>
                </c:pt>
                <c:pt idx="481">
                  <c:v>-0.16680492645306622</c:v>
                </c:pt>
                <c:pt idx="482">
                  <c:v>-3.5914891638632152</c:v>
                </c:pt>
                <c:pt idx="483">
                  <c:v>-9.9180578105155952</c:v>
                </c:pt>
                <c:pt idx="484">
                  <c:v>-10.124136930184772</c:v>
                </c:pt>
                <c:pt idx="485">
                  <c:v>-3.7562273567147826</c:v>
                </c:pt>
                <c:pt idx="486">
                  <c:v>2.6143457581404967</c:v>
                </c:pt>
                <c:pt idx="487">
                  <c:v>4.6277988382814517</c:v>
                </c:pt>
                <c:pt idx="488">
                  <c:v>9.1217505744950369</c:v>
                </c:pt>
                <c:pt idx="489">
                  <c:v>12.172065443857267</c:v>
                </c:pt>
                <c:pt idx="490">
                  <c:v>19.409451330563503</c:v>
                </c:pt>
                <c:pt idx="491">
                  <c:v>13.535960904255205</c:v>
                </c:pt>
                <c:pt idx="492">
                  <c:v>4.9679426332394439</c:v>
                </c:pt>
                <c:pt idx="493">
                  <c:v>8.7941986293825583</c:v>
                </c:pt>
                <c:pt idx="494">
                  <c:v>12.081278104958287</c:v>
                </c:pt>
                <c:pt idx="495">
                  <c:v>13.851954689811427</c:v>
                </c:pt>
                <c:pt idx="496">
                  <c:v>19.160680730275732</c:v>
                </c:pt>
                <c:pt idx="497">
                  <c:v>20.858661580601204</c:v>
                </c:pt>
                <c:pt idx="498">
                  <c:v>35.322390205067123</c:v>
                </c:pt>
                <c:pt idx="499">
                  <c:v>50.855889464699032</c:v>
                </c:pt>
                <c:pt idx="500">
                  <c:v>44.182663729899197</c:v>
                </c:pt>
                <c:pt idx="501">
                  <c:v>41.922421782363166</c:v>
                </c:pt>
                <c:pt idx="502">
                  <c:v>37.802451699131716</c:v>
                </c:pt>
                <c:pt idx="503">
                  <c:v>32.963539230904907</c:v>
                </c:pt>
                <c:pt idx="504">
                  <c:v>24.512712871392818</c:v>
                </c:pt>
                <c:pt idx="505">
                  <c:v>23.386576694608426</c:v>
                </c:pt>
                <c:pt idx="506">
                  <c:v>20.275808805801407</c:v>
                </c:pt>
                <c:pt idx="507">
                  <c:v>26.767005216385559</c:v>
                </c:pt>
                <c:pt idx="508">
                  <c:v>30.153851094473673</c:v>
                </c:pt>
                <c:pt idx="509">
                  <c:v>36.329824951540317</c:v>
                </c:pt>
                <c:pt idx="510">
                  <c:v>37.62457436890552</c:v>
                </c:pt>
                <c:pt idx="511">
                  <c:v>43.801659912202069</c:v>
                </c:pt>
                <c:pt idx="512">
                  <c:v>40.233214120457788</c:v>
                </c:pt>
                <c:pt idx="513">
                  <c:v>35.802380435422812</c:v>
                </c:pt>
                <c:pt idx="514">
                  <c:v>30.210917572109597</c:v>
                </c:pt>
                <c:pt idx="515">
                  <c:v>22.597832639499806</c:v>
                </c:pt>
                <c:pt idx="516">
                  <c:v>17.512630870518755</c:v>
                </c:pt>
                <c:pt idx="517">
                  <c:v>15.610630581725117</c:v>
                </c:pt>
                <c:pt idx="518">
                  <c:v>17.146776914080192</c:v>
                </c:pt>
                <c:pt idx="519">
                  <c:v>19.431758700974388</c:v>
                </c:pt>
                <c:pt idx="520">
                  <c:v>19.317996605856546</c:v>
                </c:pt>
                <c:pt idx="521">
                  <c:v>20.00782373436331</c:v>
                </c:pt>
                <c:pt idx="522">
                  <c:v>21.963935530496588</c:v>
                </c:pt>
                <c:pt idx="523">
                  <c:v>24.589636983847999</c:v>
                </c:pt>
                <c:pt idx="524">
                  <c:v>26.232164849827964</c:v>
                </c:pt>
                <c:pt idx="525">
                  <c:v>26.053337237756672</c:v>
                </c:pt>
                <c:pt idx="526">
                  <c:v>20.533050003297042</c:v>
                </c:pt>
                <c:pt idx="527">
                  <c:v>17.905038991817143</c:v>
                </c:pt>
                <c:pt idx="528">
                  <c:v>22.46528666255886</c:v>
                </c:pt>
                <c:pt idx="529">
                  <c:v>24.638687608676197</c:v>
                </c:pt>
                <c:pt idx="530">
                  <c:v>24.028957296507581</c:v>
                </c:pt>
                <c:pt idx="531">
                  <c:v>21.134788479738479</c:v>
                </c:pt>
                <c:pt idx="532">
                  <c:v>18.498225560236783</c:v>
                </c:pt>
                <c:pt idx="533">
                  <c:v>18.976776695330273</c:v>
                </c:pt>
                <c:pt idx="534">
                  <c:v>19.172504618333903</c:v>
                </c:pt>
                <c:pt idx="535">
                  <c:v>10.747537052193769</c:v>
                </c:pt>
                <c:pt idx="536">
                  <c:v>4.4188551627802664</c:v>
                </c:pt>
                <c:pt idx="537">
                  <c:v>0.76576083239337378</c:v>
                </c:pt>
                <c:pt idx="538">
                  <c:v>1.3623369699543002</c:v>
                </c:pt>
                <c:pt idx="539">
                  <c:v>1.929935294381798</c:v>
                </c:pt>
                <c:pt idx="540">
                  <c:v>1.7404312974591789</c:v>
                </c:pt>
                <c:pt idx="541">
                  <c:v>0.75472864354339397</c:v>
                </c:pt>
                <c:pt idx="542">
                  <c:v>0.83329320528030093</c:v>
                </c:pt>
                <c:pt idx="543">
                  <c:v>3.4001955911049029</c:v>
                </c:pt>
                <c:pt idx="544">
                  <c:v>3.505402816180724</c:v>
                </c:pt>
                <c:pt idx="545">
                  <c:v>4.0960114383065589</c:v>
                </c:pt>
                <c:pt idx="546">
                  <c:v>2.7694236288911194</c:v>
                </c:pt>
                <c:pt idx="547">
                  <c:v>3.777518332499008</c:v>
                </c:pt>
                <c:pt idx="548">
                  <c:v>4.9765506926511733</c:v>
                </c:pt>
                <c:pt idx="549">
                  <c:v>8.0624934834618678</c:v>
                </c:pt>
                <c:pt idx="550">
                  <c:v>8.2323897443993044</c:v>
                </c:pt>
                <c:pt idx="551">
                  <c:v>9.3811958948672327</c:v>
                </c:pt>
                <c:pt idx="552">
                  <c:v>10.147103011577856</c:v>
                </c:pt>
                <c:pt idx="553">
                  <c:v>11.760828359545384</c:v>
                </c:pt>
                <c:pt idx="554">
                  <c:v>13.236188893343385</c:v>
                </c:pt>
                <c:pt idx="555">
                  <c:v>14.629604363668347</c:v>
                </c:pt>
                <c:pt idx="556">
                  <c:v>13.798558028404642</c:v>
                </c:pt>
                <c:pt idx="557">
                  <c:v>16.550763612472743</c:v>
                </c:pt>
                <c:pt idx="558">
                  <c:v>18.270229038302237</c:v>
                </c:pt>
                <c:pt idx="559">
                  <c:v>18.165864853316034</c:v>
                </c:pt>
                <c:pt idx="560">
                  <c:v>18.631552478428812</c:v>
                </c:pt>
                <c:pt idx="561">
                  <c:v>17.361468951175574</c:v>
                </c:pt>
                <c:pt idx="562">
                  <c:v>15.715807589605362</c:v>
                </c:pt>
                <c:pt idx="563">
                  <c:v>14.101730891272823</c:v>
                </c:pt>
                <c:pt idx="564">
                  <c:v>11.7323096382662</c:v>
                </c:pt>
                <c:pt idx="565">
                  <c:v>9.4695132224871177</c:v>
                </c:pt>
                <c:pt idx="566">
                  <c:v>8.8643390522310295</c:v>
                </c:pt>
                <c:pt idx="567">
                  <c:v>7.4286262077565706</c:v>
                </c:pt>
                <c:pt idx="568">
                  <c:v>7.3771089966068013</c:v>
                </c:pt>
                <c:pt idx="569">
                  <c:v>7.2100219917210415</c:v>
                </c:pt>
                <c:pt idx="570">
                  <c:v>6.9936489681912821</c:v>
                </c:pt>
                <c:pt idx="571">
                  <c:v>7.1401188712836836</c:v>
                </c:pt>
                <c:pt idx="572">
                  <c:v>6.6537716083668679</c:v>
                </c:pt>
                <c:pt idx="573">
                  <c:v>5.7997786543941841</c:v>
                </c:pt>
                <c:pt idx="574">
                  <c:v>6.1289269193953091</c:v>
                </c:pt>
                <c:pt idx="575">
                  <c:v>6.7350666567616368</c:v>
                </c:pt>
                <c:pt idx="576">
                  <c:v>5.9611288069169364</c:v>
                </c:pt>
                <c:pt idx="577">
                  <c:v>6.4297442319565237</c:v>
                </c:pt>
                <c:pt idx="578">
                  <c:v>7.0418080690405418</c:v>
                </c:pt>
                <c:pt idx="579">
                  <c:v>7.284394977896226</c:v>
                </c:pt>
                <c:pt idx="580">
                  <c:v>6.1054795160088817</c:v>
                </c:pt>
                <c:pt idx="581">
                  <c:v>5.2569356096262911</c:v>
                </c:pt>
                <c:pt idx="582">
                  <c:v>4.5427474344776266</c:v>
                </c:pt>
                <c:pt idx="583">
                  <c:v>4.8517122369000036</c:v>
                </c:pt>
                <c:pt idx="584">
                  <c:v>4.3079711360969872</c:v>
                </c:pt>
                <c:pt idx="585">
                  <c:v>2.7845936379251093</c:v>
                </c:pt>
                <c:pt idx="586">
                  <c:v>2.6282352236596624</c:v>
                </c:pt>
                <c:pt idx="587">
                  <c:v>2.6040327492376458</c:v>
                </c:pt>
                <c:pt idx="588">
                  <c:v>3.3341376827708911</c:v>
                </c:pt>
                <c:pt idx="589">
                  <c:v>4.309596874163204</c:v>
                </c:pt>
                <c:pt idx="590">
                  <c:v>4.7611175804823587</c:v>
                </c:pt>
                <c:pt idx="591">
                  <c:v>4.5458292124518405</c:v>
                </c:pt>
                <c:pt idx="592">
                  <c:v>5.6117232353908904</c:v>
                </c:pt>
                <c:pt idx="593">
                  <c:v>5.8853916688563066</c:v>
                </c:pt>
                <c:pt idx="594">
                  <c:v>6.9168314547508274</c:v>
                </c:pt>
                <c:pt idx="595">
                  <c:v>6.711125932071611</c:v>
                </c:pt>
                <c:pt idx="596">
                  <c:v>4.5091450220804798</c:v>
                </c:pt>
                <c:pt idx="597">
                  <c:v>2.2650587050276485</c:v>
                </c:pt>
                <c:pt idx="598">
                  <c:v>0.38115344529178657</c:v>
                </c:pt>
                <c:pt idx="599">
                  <c:v>-1.7258737133022675</c:v>
                </c:pt>
                <c:pt idx="600">
                  <c:v>-3.430949832012228</c:v>
                </c:pt>
                <c:pt idx="601">
                  <c:v>-2.29639889936055</c:v>
                </c:pt>
                <c:pt idx="602">
                  <c:v>-2.3235688178355018</c:v>
                </c:pt>
                <c:pt idx="603">
                  <c:v>-1.1390406657049641</c:v>
                </c:pt>
                <c:pt idx="604">
                  <c:v>0.62321755326886097</c:v>
                </c:pt>
                <c:pt idx="605">
                  <c:v>2.9382016507503401</c:v>
                </c:pt>
                <c:pt idx="606">
                  <c:v>3.9080763971014667</c:v>
                </c:pt>
                <c:pt idx="607">
                  <c:v>5.9575470346441959</c:v>
                </c:pt>
                <c:pt idx="608">
                  <c:v>5.1130520599526177</c:v>
                </c:pt>
                <c:pt idx="609">
                  <c:v>5.2418843635554202</c:v>
                </c:pt>
                <c:pt idx="610">
                  <c:v>3.8679381329013194</c:v>
                </c:pt>
                <c:pt idx="611">
                  <c:v>4.4633435862427699</c:v>
                </c:pt>
                <c:pt idx="612">
                  <c:v>5.7618913772817661</c:v>
                </c:pt>
                <c:pt idx="613">
                  <c:v>6.5427262473657022</c:v>
                </c:pt>
                <c:pt idx="614">
                  <c:v>5.6783287658147845</c:v>
                </c:pt>
                <c:pt idx="615">
                  <c:v>6.2149126881810028</c:v>
                </c:pt>
                <c:pt idx="616">
                  <c:v>5.4418318378230719</c:v>
                </c:pt>
                <c:pt idx="617">
                  <c:v>6.4186324261850229</c:v>
                </c:pt>
                <c:pt idx="618">
                  <c:v>5.6347734406496057</c:v>
                </c:pt>
                <c:pt idx="619">
                  <c:v>-5.7364902395805029</c:v>
                </c:pt>
                <c:pt idx="620">
                  <c:v>-9.5680034182319762</c:v>
                </c:pt>
                <c:pt idx="621">
                  <c:v>-12.651556673024967</c:v>
                </c:pt>
                <c:pt idx="622">
                  <c:v>-13.119401741280054</c:v>
                </c:pt>
                <c:pt idx="623">
                  <c:v>-13.250063339870303</c:v>
                </c:pt>
                <c:pt idx="624">
                  <c:v>-13.225126294311996</c:v>
                </c:pt>
                <c:pt idx="625">
                  <c:v>-14.541448913088022</c:v>
                </c:pt>
                <c:pt idx="626">
                  <c:v>-6.4186208452658873</c:v>
                </c:pt>
                <c:pt idx="627">
                  <c:v>-4.1252883918455527</c:v>
                </c:pt>
                <c:pt idx="628">
                  <c:v>-1.3713791294407796</c:v>
                </c:pt>
                <c:pt idx="629">
                  <c:v>-2.521484089726763</c:v>
                </c:pt>
                <c:pt idx="630">
                  <c:v>-3.8179807025905013</c:v>
                </c:pt>
                <c:pt idx="631">
                  <c:v>-3.6291684427602151</c:v>
                </c:pt>
                <c:pt idx="632">
                  <c:v>-1.4117190043056471</c:v>
                </c:pt>
                <c:pt idx="633">
                  <c:v>-0.24589027087549756</c:v>
                </c:pt>
                <c:pt idx="634">
                  <c:v>0.69547932661023559</c:v>
                </c:pt>
                <c:pt idx="635">
                  <c:v>0.75825988607530626</c:v>
                </c:pt>
                <c:pt idx="636">
                  <c:v>0.6689213329534095</c:v>
                </c:pt>
                <c:pt idx="637">
                  <c:v>0.32605205468325693</c:v>
                </c:pt>
                <c:pt idx="638">
                  <c:v>-0.7894461172022984</c:v>
                </c:pt>
                <c:pt idx="639">
                  <c:v>-1.4325156025130472</c:v>
                </c:pt>
                <c:pt idx="640">
                  <c:v>-1.2604697552336492</c:v>
                </c:pt>
                <c:pt idx="641">
                  <c:v>-1.0351063653838828</c:v>
                </c:pt>
                <c:pt idx="642">
                  <c:v>-1.9232524633038202</c:v>
                </c:pt>
                <c:pt idx="643">
                  <c:v>-1.4340653914243295</c:v>
                </c:pt>
                <c:pt idx="644">
                  <c:v>-1.1261626711112374</c:v>
                </c:pt>
                <c:pt idx="645">
                  <c:v>-0.66357856457743714</c:v>
                </c:pt>
                <c:pt idx="646">
                  <c:v>-0.67238501848617938</c:v>
                </c:pt>
                <c:pt idx="647">
                  <c:v>-1.3184571427491512</c:v>
                </c:pt>
                <c:pt idx="648">
                  <c:v>-1.1142573702232743</c:v>
                </c:pt>
                <c:pt idx="649">
                  <c:v>0.21412876142914591</c:v>
                </c:pt>
                <c:pt idx="650">
                  <c:v>0.6362532929840643</c:v>
                </c:pt>
                <c:pt idx="651">
                  <c:v>1.5610784250099958</c:v>
                </c:pt>
                <c:pt idx="652">
                  <c:v>2.1639851552156739</c:v>
                </c:pt>
                <c:pt idx="653">
                  <c:v>1.215493111513418</c:v>
                </c:pt>
                <c:pt idx="654">
                  <c:v>0.24459724375006481</c:v>
                </c:pt>
                <c:pt idx="655">
                  <c:v>-0.76147601445667867</c:v>
                </c:pt>
                <c:pt idx="656">
                  <c:v>-2.497763005148101</c:v>
                </c:pt>
                <c:pt idx="657">
                  <c:v>-4.7965561220976314</c:v>
                </c:pt>
                <c:pt idx="658">
                  <c:v>-5.4139629353028695</c:v>
                </c:pt>
                <c:pt idx="659">
                  <c:v>-5.6385097003177789</c:v>
                </c:pt>
                <c:pt idx="660">
                  <c:v>-4.793596287694057</c:v>
                </c:pt>
                <c:pt idx="661">
                  <c:v>-3.7268442677262743</c:v>
                </c:pt>
                <c:pt idx="662">
                  <c:v>-3.1659313227653469</c:v>
                </c:pt>
                <c:pt idx="663">
                  <c:v>-1.3489060612208861</c:v>
                </c:pt>
                <c:pt idx="664">
                  <c:v>1.2306949135274621</c:v>
                </c:pt>
                <c:pt idx="665">
                  <c:v>2.5047873202464639</c:v>
                </c:pt>
                <c:pt idx="666">
                  <c:v>3.0209048652060049</c:v>
                </c:pt>
                <c:pt idx="667">
                  <c:v>4.0210613598282654</c:v>
                </c:pt>
                <c:pt idx="668">
                  <c:v>4.7544117051080272</c:v>
                </c:pt>
                <c:pt idx="669">
                  <c:v>5.3873629281597522</c:v>
                </c:pt>
                <c:pt idx="670">
                  <c:v>5.5650475547653411</c:v>
                </c:pt>
                <c:pt idx="671">
                  <c:v>5.6844299304247565</c:v>
                </c:pt>
                <c:pt idx="672">
                  <c:v>6.1057127466225642</c:v>
                </c:pt>
                <c:pt idx="673">
                  <c:v>6.1054281454968589</c:v>
                </c:pt>
                <c:pt idx="674">
                  <c:v>6.0258564319257166</c:v>
                </c:pt>
                <c:pt idx="675">
                  <c:v>5.8720798668339915</c:v>
                </c:pt>
                <c:pt idx="676">
                  <c:v>5.541647580714927</c:v>
                </c:pt>
                <c:pt idx="677">
                  <c:v>5.1661572230391144</c:v>
                </c:pt>
                <c:pt idx="678">
                  <c:v>4.7155307568321012</c:v>
                </c:pt>
                <c:pt idx="679">
                  <c:v>4.0771175296458937</c:v>
                </c:pt>
                <c:pt idx="680">
                  <c:v>3.7982269251456087</c:v>
                </c:pt>
                <c:pt idx="681">
                  <c:v>3.0850359897826718</c:v>
                </c:pt>
                <c:pt idx="682">
                  <c:v>2.3538020132871176</c:v>
                </c:pt>
                <c:pt idx="683">
                  <c:v>2.0725623169157168</c:v>
                </c:pt>
                <c:pt idx="684">
                  <c:v>1.6238109720074851</c:v>
                </c:pt>
                <c:pt idx="685">
                  <c:v>1.1955880644857733</c:v>
                </c:pt>
                <c:pt idx="686">
                  <c:v>1.0026860539301703</c:v>
                </c:pt>
                <c:pt idx="687">
                  <c:v>0.85646391707096547</c:v>
                </c:pt>
                <c:pt idx="688">
                  <c:v>0.84308732183443469</c:v>
                </c:pt>
                <c:pt idx="689">
                  <c:v>1.2558164465271509</c:v>
                </c:pt>
                <c:pt idx="690">
                  <c:v>1.3665145343436009</c:v>
                </c:pt>
                <c:pt idx="691">
                  <c:v>1.6849463708278736</c:v>
                </c:pt>
                <c:pt idx="692">
                  <c:v>2.0940759576691517</c:v>
                </c:pt>
                <c:pt idx="693">
                  <c:v>2.4626350277996747</c:v>
                </c:pt>
                <c:pt idx="694">
                  <c:v>2.6841481915262944</c:v>
                </c:pt>
                <c:pt idx="695">
                  <c:v>2.6703158345512685</c:v>
                </c:pt>
                <c:pt idx="696">
                  <c:v>2.4376740667493406</c:v>
                </c:pt>
                <c:pt idx="697">
                  <c:v>2.0247648634769213</c:v>
                </c:pt>
                <c:pt idx="698">
                  <c:v>1.5943253176840499</c:v>
                </c:pt>
                <c:pt idx="699">
                  <c:v>1.4532280281240013</c:v>
                </c:pt>
                <c:pt idx="700">
                  <c:v>0.97340000000000004</c:v>
                </c:pt>
                <c:pt idx="701">
                  <c:v>0.77674999999999983</c:v>
                </c:pt>
              </c:numCache>
            </c:numRef>
          </c:val>
          <c:smooth val="0"/>
          <c:extLst>
            <c:ext xmlns:c16="http://schemas.microsoft.com/office/drawing/2014/chart" uri="{C3380CC4-5D6E-409C-BE32-E72D297353CC}">
              <c16:uniqueId val="{0000000D-CE1C-40E8-9DDA-17A5F6719BFE}"/>
            </c:ext>
          </c:extLst>
        </c:ser>
        <c:ser>
          <c:idx val="7"/>
          <c:order val="7"/>
          <c:tx>
            <c:strRef>
              <c:f>'IV. Country level, 1310-2018'!$J$2</c:f>
              <c:strCache>
                <c:ptCount val="1"/>
                <c:pt idx="0">
                  <c:v>Japan</c:v>
                </c:pt>
              </c:strCache>
            </c:strRef>
          </c:tx>
          <c:spPr>
            <a:ln w="28575" cap="rnd">
              <a:solidFill>
                <a:schemeClr val="accent2">
                  <a:lumMod val="60000"/>
                </a:schemeClr>
              </a:solidFill>
              <a:round/>
            </a:ln>
            <a:effectLst/>
          </c:spPr>
          <c:marker>
            <c:symbol val="none"/>
          </c:marker>
          <c:trendline>
            <c:spPr>
              <a:ln w="19050" cap="rnd">
                <a:solidFill>
                  <a:schemeClr val="accent2">
                    <a:lumMod val="60000"/>
                  </a:schemeClr>
                </a:solidFill>
                <a:prstDash val="sysDot"/>
              </a:ln>
              <a:effectLst/>
            </c:spPr>
            <c:trendlineType val="linear"/>
            <c:dispRSqr val="0"/>
            <c:dispEq val="0"/>
          </c:trendline>
          <c:cat>
            <c:numRef>
              <c:f>'IV. Country level, 1310-2018'!$A$11:$A$712</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2011</c:v>
                </c:pt>
                <c:pt idx="695">
                  <c:v>2012</c:v>
                </c:pt>
                <c:pt idx="696">
                  <c:v>2018</c:v>
                </c:pt>
                <c:pt idx="697">
                  <c:v>2018</c:v>
                </c:pt>
                <c:pt idx="698">
                  <c:v>2018</c:v>
                </c:pt>
                <c:pt idx="699">
                  <c:v>2018</c:v>
                </c:pt>
                <c:pt idx="700">
                  <c:v>2018</c:v>
                </c:pt>
                <c:pt idx="701">
                  <c:v>2018</c:v>
                </c:pt>
              </c:numCache>
            </c:numRef>
          </c:cat>
          <c:val>
            <c:numRef>
              <c:f>'IV. Country level, 1310-2018'!$S$11:$S$712</c:f>
              <c:numCache>
                <c:formatCode>General</c:formatCode>
                <c:ptCount val="702"/>
                <c:pt idx="550">
                  <c:v>-4.2934399075694092</c:v>
                </c:pt>
                <c:pt idx="551">
                  <c:v>-0.76123095148323672</c:v>
                </c:pt>
                <c:pt idx="552">
                  <c:v>2.8754191372862148</c:v>
                </c:pt>
                <c:pt idx="553">
                  <c:v>0.42054579132966247</c:v>
                </c:pt>
                <c:pt idx="554">
                  <c:v>-5.8889024247799862</c:v>
                </c:pt>
                <c:pt idx="555">
                  <c:v>-3.9458586291595474</c:v>
                </c:pt>
                <c:pt idx="556">
                  <c:v>5.588567699729154</c:v>
                </c:pt>
                <c:pt idx="557">
                  <c:v>1.3289858407455062</c:v>
                </c:pt>
                <c:pt idx="558">
                  <c:v>2.1459935107491934</c:v>
                </c:pt>
                <c:pt idx="559">
                  <c:v>-6.9324724128200979</c:v>
                </c:pt>
                <c:pt idx="560">
                  <c:v>-8.6522272059216423</c:v>
                </c:pt>
                <c:pt idx="561">
                  <c:v>-0.90079630582930859</c:v>
                </c:pt>
                <c:pt idx="562">
                  <c:v>1.2494492385971323</c:v>
                </c:pt>
                <c:pt idx="563">
                  <c:v>0.68537150661242008</c:v>
                </c:pt>
                <c:pt idx="564">
                  <c:v>5.1633064733533081</c:v>
                </c:pt>
                <c:pt idx="565">
                  <c:v>2.4128331609281153</c:v>
                </c:pt>
                <c:pt idx="566">
                  <c:v>8.659665032935326</c:v>
                </c:pt>
                <c:pt idx="567">
                  <c:v>14.982588699281404</c:v>
                </c:pt>
                <c:pt idx="568">
                  <c:v>15.67984804753525</c:v>
                </c:pt>
                <c:pt idx="569">
                  <c:v>9.5108355458358691</c:v>
                </c:pt>
                <c:pt idx="570">
                  <c:v>3.2928058972641883</c:v>
                </c:pt>
                <c:pt idx="571">
                  <c:v>3.1114095747517405</c:v>
                </c:pt>
                <c:pt idx="572">
                  <c:v>9.8666982290234877</c:v>
                </c:pt>
                <c:pt idx="573">
                  <c:v>11.809698252084331</c:v>
                </c:pt>
                <c:pt idx="574">
                  <c:v>10.816216318657737</c:v>
                </c:pt>
                <c:pt idx="575">
                  <c:v>9.9700686660375002</c:v>
                </c:pt>
                <c:pt idx="576">
                  <c:v>13.163393105042193</c:v>
                </c:pt>
                <c:pt idx="577">
                  <c:v>13.1556178533816</c:v>
                </c:pt>
                <c:pt idx="578">
                  <c:v>9.6136117612200174</c:v>
                </c:pt>
                <c:pt idx="579">
                  <c:v>6.4730187384378244</c:v>
                </c:pt>
                <c:pt idx="580">
                  <c:v>2.2214422524468089</c:v>
                </c:pt>
                <c:pt idx="581">
                  <c:v>3.1412782311546543</c:v>
                </c:pt>
                <c:pt idx="582">
                  <c:v>2.2816818495316959</c:v>
                </c:pt>
                <c:pt idx="583">
                  <c:v>0.36865890050024014</c:v>
                </c:pt>
                <c:pt idx="584">
                  <c:v>0.4819405933131003</c:v>
                </c:pt>
                <c:pt idx="585">
                  <c:v>-2.9834405800257042</c:v>
                </c:pt>
                <c:pt idx="586">
                  <c:v>-0.10837394129579485</c:v>
                </c:pt>
                <c:pt idx="587">
                  <c:v>1.6190602206213625</c:v>
                </c:pt>
                <c:pt idx="588">
                  <c:v>5.959987588551411E-2</c:v>
                </c:pt>
                <c:pt idx="589">
                  <c:v>1.0296567704743562</c:v>
                </c:pt>
                <c:pt idx="590">
                  <c:v>3.2829994079106348</c:v>
                </c:pt>
                <c:pt idx="591">
                  <c:v>2.7456513198072305</c:v>
                </c:pt>
                <c:pt idx="592">
                  <c:v>5.8479009668259438</c:v>
                </c:pt>
                <c:pt idx="593">
                  <c:v>5.0803493640262598</c:v>
                </c:pt>
                <c:pt idx="594">
                  <c:v>5.943833399958586</c:v>
                </c:pt>
                <c:pt idx="595">
                  <c:v>5.1516231731250057</c:v>
                </c:pt>
                <c:pt idx="596">
                  <c:v>1.4927310930245647</c:v>
                </c:pt>
                <c:pt idx="597">
                  <c:v>-4.6925043169120375</c:v>
                </c:pt>
                <c:pt idx="598">
                  <c:v>-12.20323873839869</c:v>
                </c:pt>
                <c:pt idx="599">
                  <c:v>-12.143538333675455</c:v>
                </c:pt>
                <c:pt idx="600">
                  <c:v>-9.9514354984528381</c:v>
                </c:pt>
                <c:pt idx="601">
                  <c:v>-8.6753946103332655</c:v>
                </c:pt>
                <c:pt idx="602">
                  <c:v>-5.5099618280883851</c:v>
                </c:pt>
                <c:pt idx="603">
                  <c:v>-2.596443598510604</c:v>
                </c:pt>
                <c:pt idx="604">
                  <c:v>5.0961617665859036</c:v>
                </c:pt>
                <c:pt idx="605">
                  <c:v>17.75041370710354</c:v>
                </c:pt>
                <c:pt idx="606">
                  <c:v>20.281604283834586</c:v>
                </c:pt>
                <c:pt idx="607">
                  <c:v>16.49069517775683</c:v>
                </c:pt>
                <c:pt idx="608">
                  <c:v>12.714912674936752</c:v>
                </c:pt>
                <c:pt idx="609">
                  <c:v>11.527275156006727</c:v>
                </c:pt>
                <c:pt idx="610">
                  <c:v>14.852503462077722</c:v>
                </c:pt>
                <c:pt idx="611">
                  <c:v>14.219193515175153</c:v>
                </c:pt>
                <c:pt idx="612">
                  <c:v>10.371769940383446</c:v>
                </c:pt>
                <c:pt idx="613">
                  <c:v>8.3316593906137388</c:v>
                </c:pt>
                <c:pt idx="614">
                  <c:v>7.8534767745738119</c:v>
                </c:pt>
                <c:pt idx="615">
                  <c:v>7.404446124425454</c:v>
                </c:pt>
                <c:pt idx="616">
                  <c:v>5.2160443153652869</c:v>
                </c:pt>
                <c:pt idx="617">
                  <c:v>0.59220613829047353</c:v>
                </c:pt>
                <c:pt idx="618">
                  <c:v>-2.5040648730217754</c:v>
                </c:pt>
                <c:pt idx="619">
                  <c:v>-3.3510833326791212</c:v>
                </c:pt>
                <c:pt idx="620">
                  <c:v>-4.4295311636835724</c:v>
                </c:pt>
                <c:pt idx="621">
                  <c:v>-4.7832336833274542</c:v>
                </c:pt>
                <c:pt idx="622">
                  <c:v>-4.6416674415652528</c:v>
                </c:pt>
                <c:pt idx="623">
                  <c:v>-5.2096890443167014</c:v>
                </c:pt>
                <c:pt idx="624">
                  <c:v>-6.0447860911283255</c:v>
                </c:pt>
                <c:pt idx="625">
                  <c:v>-6.3171036750914595</c:v>
                </c:pt>
                <c:pt idx="626">
                  <c:v>-6.9695594625289123</c:v>
                </c:pt>
                <c:pt idx="627">
                  <c:v>-8.3149008176775112</c:v>
                </c:pt>
                <c:pt idx="628">
                  <c:v>-16.474154953404444</c:v>
                </c:pt>
                <c:pt idx="629">
                  <c:v>-16.62565975055076</c:v>
                </c:pt>
                <c:pt idx="630">
                  <c:v>-15.091978445308824</c:v>
                </c:pt>
                <c:pt idx="631">
                  <c:v>-15.010701178087217</c:v>
                </c:pt>
                <c:pt idx="632">
                  <c:v>-12.197764046920033</c:v>
                </c:pt>
                <c:pt idx="633">
                  <c:v>-10.335160249086183</c:v>
                </c:pt>
                <c:pt idx="634">
                  <c:v>-7.5755952308360195</c:v>
                </c:pt>
                <c:pt idx="635">
                  <c:v>1.7926569528777019</c:v>
                </c:pt>
                <c:pt idx="636">
                  <c:v>2.5002952536079985</c:v>
                </c:pt>
                <c:pt idx="637">
                  <c:v>2.9514684622200824</c:v>
                </c:pt>
                <c:pt idx="638">
                  <c:v>6.0868426118799466</c:v>
                </c:pt>
                <c:pt idx="639">
                  <c:v>6.501292529778139</c:v>
                </c:pt>
                <c:pt idx="640">
                  <c:v>7.5469709674453407</c:v>
                </c:pt>
                <c:pt idx="641">
                  <c:v>7.6962504162696979</c:v>
                </c:pt>
                <c:pt idx="642">
                  <c:v>6.915383449329255</c:v>
                </c:pt>
                <c:pt idx="643">
                  <c:v>6.6186883220635719</c:v>
                </c:pt>
                <c:pt idx="644">
                  <c:v>6.038679967844689</c:v>
                </c:pt>
                <c:pt idx="645">
                  <c:v>5.0853972930726528</c:v>
                </c:pt>
                <c:pt idx="646">
                  <c:v>4.2366616608887453</c:v>
                </c:pt>
                <c:pt idx="647">
                  <c:v>3.5317270655860753</c:v>
                </c:pt>
                <c:pt idx="648">
                  <c:v>3.1396499574220118</c:v>
                </c:pt>
                <c:pt idx="649">
                  <c:v>2.5924042677882615</c:v>
                </c:pt>
                <c:pt idx="650">
                  <c:v>2.0597031056655117</c:v>
                </c:pt>
                <c:pt idx="651">
                  <c:v>1.627759629087888</c:v>
                </c:pt>
                <c:pt idx="652">
                  <c:v>1.5931054267835105</c:v>
                </c:pt>
                <c:pt idx="653">
                  <c:v>-0.43814792759691479</c:v>
                </c:pt>
                <c:pt idx="654">
                  <c:v>-2.5279505479970226</c:v>
                </c:pt>
                <c:pt idx="655">
                  <c:v>-2.9850664900260093</c:v>
                </c:pt>
                <c:pt idx="656">
                  <c:v>-3.3406265261098538</c:v>
                </c:pt>
                <c:pt idx="657">
                  <c:v>-3.0514860108873711</c:v>
                </c:pt>
                <c:pt idx="658">
                  <c:v>-3.0069215509570597</c:v>
                </c:pt>
                <c:pt idx="659">
                  <c:v>-2.9763368724920487</c:v>
                </c:pt>
                <c:pt idx="660">
                  <c:v>-1.1067093399884891</c:v>
                </c:pt>
                <c:pt idx="661">
                  <c:v>1.3555176796627966</c:v>
                </c:pt>
                <c:pt idx="662">
                  <c:v>2.1737074451212193</c:v>
                </c:pt>
                <c:pt idx="663">
                  <c:v>3.2712610431986273</c:v>
                </c:pt>
                <c:pt idx="664">
                  <c:v>3.604967268545908</c:v>
                </c:pt>
                <c:pt idx="665">
                  <c:v>3.9163312475992358</c:v>
                </c:pt>
                <c:pt idx="666">
                  <c:v>4.5054539839869481</c:v>
                </c:pt>
                <c:pt idx="667">
                  <c:v>4.9507887882966966</c:v>
                </c:pt>
                <c:pt idx="668">
                  <c:v>4.9388413758902656</c:v>
                </c:pt>
                <c:pt idx="669">
                  <c:v>4.5237117608077844</c:v>
                </c:pt>
                <c:pt idx="670">
                  <c:v>4.1449959355702202</c:v>
                </c:pt>
                <c:pt idx="671">
                  <c:v>3.9847617065402612</c:v>
                </c:pt>
                <c:pt idx="672">
                  <c:v>3.8662765699788992</c:v>
                </c:pt>
                <c:pt idx="673">
                  <c:v>3.3732180973395249</c:v>
                </c:pt>
                <c:pt idx="674">
                  <c:v>3.3232413128217808</c:v>
                </c:pt>
                <c:pt idx="675">
                  <c:v>3.3139605946262312</c:v>
                </c:pt>
                <c:pt idx="676">
                  <c:v>3.2036326421654282</c:v>
                </c:pt>
                <c:pt idx="677">
                  <c:v>2.7793357405252341</c:v>
                </c:pt>
                <c:pt idx="678">
                  <c:v>2.5780054539038382</c:v>
                </c:pt>
                <c:pt idx="679">
                  <c:v>2.4158264342371316</c:v>
                </c:pt>
                <c:pt idx="680">
                  <c:v>2.3850516795147558</c:v>
                </c:pt>
                <c:pt idx="681">
                  <c:v>2.2250360901942767</c:v>
                </c:pt>
                <c:pt idx="682">
                  <c:v>1.8719889347098646</c:v>
                </c:pt>
                <c:pt idx="683">
                  <c:v>1.8017578470834035</c:v>
                </c:pt>
                <c:pt idx="684">
                  <c:v>1.9543744156045426</c:v>
                </c:pt>
                <c:pt idx="685">
                  <c:v>2.0512528600283555</c:v>
                </c:pt>
                <c:pt idx="686">
                  <c:v>1.8188565699473396</c:v>
                </c:pt>
                <c:pt idx="687">
                  <c:v>1.5857014804336258</c:v>
                </c:pt>
                <c:pt idx="688">
                  <c:v>1.2687889955503067</c:v>
                </c:pt>
                <c:pt idx="689">
                  <c:v>1.5442364135420612</c:v>
                </c:pt>
                <c:pt idx="690">
                  <c:v>1.5105081663735276</c:v>
                </c:pt>
                <c:pt idx="691">
                  <c:v>1.5208308594465962</c:v>
                </c:pt>
                <c:pt idx="692">
                  <c:v>1.3335625850261041</c:v>
                </c:pt>
                <c:pt idx="693">
                  <c:v>1.2095587038498079</c:v>
                </c:pt>
                <c:pt idx="694">
                  <c:v>0.76869619959595126</c:v>
                </c:pt>
                <c:pt idx="695">
                  <c:v>0.67063447404869625</c:v>
                </c:pt>
                <c:pt idx="696">
                  <c:v>0.24391314814667067</c:v>
                </c:pt>
                <c:pt idx="697">
                  <c:v>-3.7145429259185812E-2</c:v>
                </c:pt>
                <c:pt idx="698">
                  <c:v>-0.34157171977539275</c:v>
                </c:pt>
                <c:pt idx="699">
                  <c:v>-0.54771086605374664</c:v>
                </c:pt>
                <c:pt idx="700">
                  <c:v>-0.73605303926449595</c:v>
                </c:pt>
                <c:pt idx="701">
                  <c:v>-0.2794258032128521</c:v>
                </c:pt>
              </c:numCache>
            </c:numRef>
          </c:val>
          <c:smooth val="0"/>
          <c:extLst>
            <c:ext xmlns:c16="http://schemas.microsoft.com/office/drawing/2014/chart" uri="{C3380CC4-5D6E-409C-BE32-E72D297353CC}">
              <c16:uniqueId val="{0000000F-CE1C-40E8-9DDA-17A5F6719BFE}"/>
            </c:ext>
          </c:extLst>
        </c:ser>
        <c:dLbls>
          <c:showLegendKey val="0"/>
          <c:showVal val="0"/>
          <c:showCatName val="0"/>
          <c:showSerName val="0"/>
          <c:showPercent val="0"/>
          <c:showBubbleSize val="0"/>
        </c:dLbls>
        <c:smooth val="0"/>
        <c:axId val="550958072"/>
        <c:axId val="1"/>
      </c:lineChart>
      <c:catAx>
        <c:axId val="55095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ax val="48"/>
          <c:min val="-40"/>
        </c:scaling>
        <c:delete val="0"/>
        <c:axPos val="l"/>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5807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 Figure XVIII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'V. Standard dev., 1329-2018'!$B$2</c:f>
              <c:strCache>
                <c:ptCount val="1"/>
                <c:pt idx="0">
                  <c:v>ST Dev Global R (30-year centered avg, %)</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7.8189383031895265E-3"/>
                  <c:y val="-0.334887457451487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Global R ST Dev = -0.0072x + 8.6589</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'V. Standard dev., 1329-2018'!$A$23:$A$712</c:f>
              <c:numCache>
                <c:formatCode>General</c:formatCode>
                <c:ptCount val="690"/>
                <c:pt idx="0">
                  <c:v>1329</c:v>
                </c:pt>
                <c:pt idx="1">
                  <c:v>1330</c:v>
                </c:pt>
                <c:pt idx="2">
                  <c:v>1331</c:v>
                </c:pt>
                <c:pt idx="3">
                  <c:v>1332</c:v>
                </c:pt>
                <c:pt idx="4">
                  <c:v>1333</c:v>
                </c:pt>
                <c:pt idx="5">
                  <c:v>1334</c:v>
                </c:pt>
                <c:pt idx="6">
                  <c:v>1335</c:v>
                </c:pt>
                <c:pt idx="7">
                  <c:v>1336</c:v>
                </c:pt>
                <c:pt idx="8">
                  <c:v>1337</c:v>
                </c:pt>
                <c:pt idx="9">
                  <c:v>1338</c:v>
                </c:pt>
                <c:pt idx="10">
                  <c:v>1339</c:v>
                </c:pt>
                <c:pt idx="11">
                  <c:v>1340</c:v>
                </c:pt>
                <c:pt idx="12">
                  <c:v>1341</c:v>
                </c:pt>
                <c:pt idx="13">
                  <c:v>1342</c:v>
                </c:pt>
                <c:pt idx="14">
                  <c:v>1343</c:v>
                </c:pt>
                <c:pt idx="15">
                  <c:v>1344</c:v>
                </c:pt>
                <c:pt idx="16">
                  <c:v>1345</c:v>
                </c:pt>
                <c:pt idx="17">
                  <c:v>1346</c:v>
                </c:pt>
                <c:pt idx="18">
                  <c:v>1347</c:v>
                </c:pt>
                <c:pt idx="19">
                  <c:v>1348</c:v>
                </c:pt>
                <c:pt idx="20">
                  <c:v>1349</c:v>
                </c:pt>
                <c:pt idx="21">
                  <c:v>1350</c:v>
                </c:pt>
                <c:pt idx="22">
                  <c:v>1351</c:v>
                </c:pt>
                <c:pt idx="23">
                  <c:v>1352</c:v>
                </c:pt>
                <c:pt idx="24">
                  <c:v>1353</c:v>
                </c:pt>
                <c:pt idx="25">
                  <c:v>1354</c:v>
                </c:pt>
                <c:pt idx="26">
                  <c:v>1355</c:v>
                </c:pt>
                <c:pt idx="27">
                  <c:v>1356</c:v>
                </c:pt>
                <c:pt idx="28">
                  <c:v>1357</c:v>
                </c:pt>
                <c:pt idx="29">
                  <c:v>1358</c:v>
                </c:pt>
                <c:pt idx="30">
                  <c:v>1359</c:v>
                </c:pt>
                <c:pt idx="31">
                  <c:v>1360</c:v>
                </c:pt>
                <c:pt idx="32">
                  <c:v>1361</c:v>
                </c:pt>
                <c:pt idx="33">
                  <c:v>1362</c:v>
                </c:pt>
                <c:pt idx="34">
                  <c:v>1363</c:v>
                </c:pt>
                <c:pt idx="35">
                  <c:v>1364</c:v>
                </c:pt>
                <c:pt idx="36">
                  <c:v>1365</c:v>
                </c:pt>
                <c:pt idx="37">
                  <c:v>1366</c:v>
                </c:pt>
                <c:pt idx="38">
                  <c:v>1367</c:v>
                </c:pt>
                <c:pt idx="39">
                  <c:v>1368</c:v>
                </c:pt>
                <c:pt idx="40">
                  <c:v>1369</c:v>
                </c:pt>
                <c:pt idx="41">
                  <c:v>1370</c:v>
                </c:pt>
                <c:pt idx="42">
                  <c:v>1371</c:v>
                </c:pt>
                <c:pt idx="43">
                  <c:v>1372</c:v>
                </c:pt>
                <c:pt idx="44">
                  <c:v>1373</c:v>
                </c:pt>
                <c:pt idx="45">
                  <c:v>1374</c:v>
                </c:pt>
                <c:pt idx="46">
                  <c:v>1375</c:v>
                </c:pt>
                <c:pt idx="47">
                  <c:v>1376</c:v>
                </c:pt>
                <c:pt idx="48">
                  <c:v>1377</c:v>
                </c:pt>
                <c:pt idx="49">
                  <c:v>1378</c:v>
                </c:pt>
                <c:pt idx="50">
                  <c:v>1379</c:v>
                </c:pt>
                <c:pt idx="51">
                  <c:v>1380</c:v>
                </c:pt>
                <c:pt idx="52">
                  <c:v>1381</c:v>
                </c:pt>
                <c:pt idx="53">
                  <c:v>1382</c:v>
                </c:pt>
                <c:pt idx="54">
                  <c:v>1383</c:v>
                </c:pt>
                <c:pt idx="55">
                  <c:v>1384</c:v>
                </c:pt>
                <c:pt idx="56">
                  <c:v>1385</c:v>
                </c:pt>
                <c:pt idx="57">
                  <c:v>1386</c:v>
                </c:pt>
                <c:pt idx="58">
                  <c:v>1387</c:v>
                </c:pt>
                <c:pt idx="59">
                  <c:v>1388</c:v>
                </c:pt>
                <c:pt idx="60">
                  <c:v>1389</c:v>
                </c:pt>
                <c:pt idx="61">
                  <c:v>1390</c:v>
                </c:pt>
                <c:pt idx="62">
                  <c:v>1391</c:v>
                </c:pt>
                <c:pt idx="63">
                  <c:v>1392</c:v>
                </c:pt>
                <c:pt idx="64">
                  <c:v>1393</c:v>
                </c:pt>
                <c:pt idx="65">
                  <c:v>1394</c:v>
                </c:pt>
                <c:pt idx="66">
                  <c:v>1395</c:v>
                </c:pt>
                <c:pt idx="67">
                  <c:v>1396</c:v>
                </c:pt>
                <c:pt idx="68">
                  <c:v>1397</c:v>
                </c:pt>
                <c:pt idx="69">
                  <c:v>1398</c:v>
                </c:pt>
                <c:pt idx="70">
                  <c:v>1399</c:v>
                </c:pt>
                <c:pt idx="71">
                  <c:v>1400</c:v>
                </c:pt>
                <c:pt idx="72">
                  <c:v>1401</c:v>
                </c:pt>
                <c:pt idx="73">
                  <c:v>1402</c:v>
                </c:pt>
                <c:pt idx="74">
                  <c:v>1403</c:v>
                </c:pt>
                <c:pt idx="75">
                  <c:v>1404</c:v>
                </c:pt>
                <c:pt idx="76">
                  <c:v>1405</c:v>
                </c:pt>
                <c:pt idx="77">
                  <c:v>1406</c:v>
                </c:pt>
                <c:pt idx="78">
                  <c:v>1407</c:v>
                </c:pt>
                <c:pt idx="79">
                  <c:v>1408</c:v>
                </c:pt>
                <c:pt idx="80">
                  <c:v>1409</c:v>
                </c:pt>
                <c:pt idx="81">
                  <c:v>1410</c:v>
                </c:pt>
                <c:pt idx="82">
                  <c:v>1411</c:v>
                </c:pt>
                <c:pt idx="83">
                  <c:v>1412</c:v>
                </c:pt>
                <c:pt idx="84">
                  <c:v>1413</c:v>
                </c:pt>
                <c:pt idx="85">
                  <c:v>1414</c:v>
                </c:pt>
                <c:pt idx="86">
                  <c:v>1415</c:v>
                </c:pt>
                <c:pt idx="87">
                  <c:v>1416</c:v>
                </c:pt>
                <c:pt idx="88">
                  <c:v>1417</c:v>
                </c:pt>
                <c:pt idx="89">
                  <c:v>1418</c:v>
                </c:pt>
                <c:pt idx="90">
                  <c:v>1419</c:v>
                </c:pt>
                <c:pt idx="91">
                  <c:v>1420</c:v>
                </c:pt>
                <c:pt idx="92">
                  <c:v>1421</c:v>
                </c:pt>
                <c:pt idx="93">
                  <c:v>1422</c:v>
                </c:pt>
                <c:pt idx="94">
                  <c:v>1423</c:v>
                </c:pt>
                <c:pt idx="95">
                  <c:v>1424</c:v>
                </c:pt>
                <c:pt idx="96">
                  <c:v>1425</c:v>
                </c:pt>
                <c:pt idx="97">
                  <c:v>1426</c:v>
                </c:pt>
                <c:pt idx="98">
                  <c:v>1427</c:v>
                </c:pt>
                <c:pt idx="99">
                  <c:v>1428</c:v>
                </c:pt>
                <c:pt idx="100">
                  <c:v>1429</c:v>
                </c:pt>
                <c:pt idx="101">
                  <c:v>1430</c:v>
                </c:pt>
                <c:pt idx="102">
                  <c:v>1431</c:v>
                </c:pt>
                <c:pt idx="103">
                  <c:v>1432</c:v>
                </c:pt>
                <c:pt idx="104">
                  <c:v>1433</c:v>
                </c:pt>
                <c:pt idx="105">
                  <c:v>1434</c:v>
                </c:pt>
                <c:pt idx="106">
                  <c:v>1435</c:v>
                </c:pt>
                <c:pt idx="107">
                  <c:v>1436</c:v>
                </c:pt>
                <c:pt idx="108">
                  <c:v>1437</c:v>
                </c:pt>
                <c:pt idx="109">
                  <c:v>1438</c:v>
                </c:pt>
                <c:pt idx="110">
                  <c:v>1439</c:v>
                </c:pt>
                <c:pt idx="111">
                  <c:v>1440</c:v>
                </c:pt>
                <c:pt idx="112">
                  <c:v>1441</c:v>
                </c:pt>
                <c:pt idx="113">
                  <c:v>1442</c:v>
                </c:pt>
                <c:pt idx="114">
                  <c:v>1443</c:v>
                </c:pt>
                <c:pt idx="115">
                  <c:v>1444</c:v>
                </c:pt>
                <c:pt idx="116">
                  <c:v>1445</c:v>
                </c:pt>
                <c:pt idx="117">
                  <c:v>1446</c:v>
                </c:pt>
                <c:pt idx="118">
                  <c:v>1447</c:v>
                </c:pt>
                <c:pt idx="119">
                  <c:v>1448</c:v>
                </c:pt>
                <c:pt idx="120">
                  <c:v>1449</c:v>
                </c:pt>
                <c:pt idx="121">
                  <c:v>1450</c:v>
                </c:pt>
                <c:pt idx="122">
                  <c:v>1451</c:v>
                </c:pt>
                <c:pt idx="123">
                  <c:v>1452</c:v>
                </c:pt>
                <c:pt idx="124">
                  <c:v>1453</c:v>
                </c:pt>
                <c:pt idx="125">
                  <c:v>1454</c:v>
                </c:pt>
                <c:pt idx="126">
                  <c:v>1455</c:v>
                </c:pt>
                <c:pt idx="127">
                  <c:v>1456</c:v>
                </c:pt>
                <c:pt idx="128">
                  <c:v>1457</c:v>
                </c:pt>
                <c:pt idx="129">
                  <c:v>1458</c:v>
                </c:pt>
                <c:pt idx="130">
                  <c:v>1459</c:v>
                </c:pt>
                <c:pt idx="131">
                  <c:v>1460</c:v>
                </c:pt>
                <c:pt idx="132">
                  <c:v>1461</c:v>
                </c:pt>
                <c:pt idx="133">
                  <c:v>1462</c:v>
                </c:pt>
                <c:pt idx="134">
                  <c:v>1463</c:v>
                </c:pt>
                <c:pt idx="135">
                  <c:v>1464</c:v>
                </c:pt>
                <c:pt idx="136">
                  <c:v>1465</c:v>
                </c:pt>
                <c:pt idx="137">
                  <c:v>1466</c:v>
                </c:pt>
                <c:pt idx="138">
                  <c:v>1467</c:v>
                </c:pt>
                <c:pt idx="139">
                  <c:v>1468</c:v>
                </c:pt>
                <c:pt idx="140">
                  <c:v>1469</c:v>
                </c:pt>
                <c:pt idx="141">
                  <c:v>1470</c:v>
                </c:pt>
                <c:pt idx="142">
                  <c:v>1471</c:v>
                </c:pt>
                <c:pt idx="143">
                  <c:v>1472</c:v>
                </c:pt>
                <c:pt idx="144">
                  <c:v>1473</c:v>
                </c:pt>
                <c:pt idx="145">
                  <c:v>1474</c:v>
                </c:pt>
                <c:pt idx="146">
                  <c:v>1475</c:v>
                </c:pt>
                <c:pt idx="147">
                  <c:v>1476</c:v>
                </c:pt>
                <c:pt idx="148">
                  <c:v>1477</c:v>
                </c:pt>
                <c:pt idx="149">
                  <c:v>1478</c:v>
                </c:pt>
                <c:pt idx="150">
                  <c:v>1479</c:v>
                </c:pt>
                <c:pt idx="151">
                  <c:v>1480</c:v>
                </c:pt>
                <c:pt idx="152">
                  <c:v>1481</c:v>
                </c:pt>
                <c:pt idx="153">
                  <c:v>1482</c:v>
                </c:pt>
                <c:pt idx="154">
                  <c:v>1483</c:v>
                </c:pt>
                <c:pt idx="155">
                  <c:v>1484</c:v>
                </c:pt>
                <c:pt idx="156">
                  <c:v>1485</c:v>
                </c:pt>
                <c:pt idx="157">
                  <c:v>1486</c:v>
                </c:pt>
                <c:pt idx="158">
                  <c:v>1487</c:v>
                </c:pt>
                <c:pt idx="159">
                  <c:v>1488</c:v>
                </c:pt>
                <c:pt idx="160">
                  <c:v>1489</c:v>
                </c:pt>
                <c:pt idx="161">
                  <c:v>1490</c:v>
                </c:pt>
                <c:pt idx="162">
                  <c:v>1491</c:v>
                </c:pt>
                <c:pt idx="163">
                  <c:v>1492</c:v>
                </c:pt>
                <c:pt idx="164">
                  <c:v>1493</c:v>
                </c:pt>
                <c:pt idx="165">
                  <c:v>1494</c:v>
                </c:pt>
                <c:pt idx="166">
                  <c:v>1495</c:v>
                </c:pt>
                <c:pt idx="167">
                  <c:v>1496</c:v>
                </c:pt>
                <c:pt idx="168">
                  <c:v>1497</c:v>
                </c:pt>
                <c:pt idx="169">
                  <c:v>1498</c:v>
                </c:pt>
                <c:pt idx="170">
                  <c:v>1499</c:v>
                </c:pt>
                <c:pt idx="171">
                  <c:v>1500</c:v>
                </c:pt>
                <c:pt idx="172">
                  <c:v>1501</c:v>
                </c:pt>
                <c:pt idx="173">
                  <c:v>1502</c:v>
                </c:pt>
                <c:pt idx="174">
                  <c:v>1503</c:v>
                </c:pt>
                <c:pt idx="175">
                  <c:v>1504</c:v>
                </c:pt>
                <c:pt idx="176">
                  <c:v>1505</c:v>
                </c:pt>
                <c:pt idx="177">
                  <c:v>1506</c:v>
                </c:pt>
                <c:pt idx="178">
                  <c:v>1507</c:v>
                </c:pt>
                <c:pt idx="179">
                  <c:v>1508</c:v>
                </c:pt>
                <c:pt idx="180">
                  <c:v>1509</c:v>
                </c:pt>
                <c:pt idx="181">
                  <c:v>1510</c:v>
                </c:pt>
                <c:pt idx="182">
                  <c:v>1511</c:v>
                </c:pt>
                <c:pt idx="183">
                  <c:v>1512</c:v>
                </c:pt>
                <c:pt idx="184">
                  <c:v>1513</c:v>
                </c:pt>
                <c:pt idx="185">
                  <c:v>1514</c:v>
                </c:pt>
                <c:pt idx="186">
                  <c:v>1515</c:v>
                </c:pt>
                <c:pt idx="187">
                  <c:v>1516</c:v>
                </c:pt>
                <c:pt idx="188">
                  <c:v>1517</c:v>
                </c:pt>
                <c:pt idx="189">
                  <c:v>1518</c:v>
                </c:pt>
                <c:pt idx="190">
                  <c:v>1519</c:v>
                </c:pt>
                <c:pt idx="191">
                  <c:v>1520</c:v>
                </c:pt>
                <c:pt idx="192">
                  <c:v>1521</c:v>
                </c:pt>
                <c:pt idx="193">
                  <c:v>1522</c:v>
                </c:pt>
                <c:pt idx="194">
                  <c:v>1523</c:v>
                </c:pt>
                <c:pt idx="195">
                  <c:v>1524</c:v>
                </c:pt>
                <c:pt idx="196">
                  <c:v>1525</c:v>
                </c:pt>
                <c:pt idx="197">
                  <c:v>1526</c:v>
                </c:pt>
                <c:pt idx="198">
                  <c:v>1527</c:v>
                </c:pt>
                <c:pt idx="199">
                  <c:v>1528</c:v>
                </c:pt>
                <c:pt idx="200">
                  <c:v>1529</c:v>
                </c:pt>
                <c:pt idx="201">
                  <c:v>1530</c:v>
                </c:pt>
                <c:pt idx="202">
                  <c:v>1531</c:v>
                </c:pt>
                <c:pt idx="203">
                  <c:v>1532</c:v>
                </c:pt>
                <c:pt idx="204">
                  <c:v>1533</c:v>
                </c:pt>
                <c:pt idx="205">
                  <c:v>1534</c:v>
                </c:pt>
                <c:pt idx="206">
                  <c:v>1535</c:v>
                </c:pt>
                <c:pt idx="207">
                  <c:v>1536</c:v>
                </c:pt>
                <c:pt idx="208">
                  <c:v>1537</c:v>
                </c:pt>
                <c:pt idx="209">
                  <c:v>1538</c:v>
                </c:pt>
                <c:pt idx="210">
                  <c:v>1539</c:v>
                </c:pt>
                <c:pt idx="211">
                  <c:v>1540</c:v>
                </c:pt>
                <c:pt idx="212">
                  <c:v>1541</c:v>
                </c:pt>
                <c:pt idx="213">
                  <c:v>1542</c:v>
                </c:pt>
                <c:pt idx="214">
                  <c:v>1543</c:v>
                </c:pt>
                <c:pt idx="215">
                  <c:v>1544</c:v>
                </c:pt>
                <c:pt idx="216">
                  <c:v>1545</c:v>
                </c:pt>
                <c:pt idx="217">
                  <c:v>1546</c:v>
                </c:pt>
                <c:pt idx="218">
                  <c:v>1547</c:v>
                </c:pt>
                <c:pt idx="219">
                  <c:v>1548</c:v>
                </c:pt>
                <c:pt idx="220">
                  <c:v>1549</c:v>
                </c:pt>
                <c:pt idx="221">
                  <c:v>1550</c:v>
                </c:pt>
                <c:pt idx="222">
                  <c:v>1551</c:v>
                </c:pt>
                <c:pt idx="223">
                  <c:v>1552</c:v>
                </c:pt>
                <c:pt idx="224">
                  <c:v>1553</c:v>
                </c:pt>
                <c:pt idx="225">
                  <c:v>1554</c:v>
                </c:pt>
                <c:pt idx="226">
                  <c:v>1555</c:v>
                </c:pt>
                <c:pt idx="227">
                  <c:v>1556</c:v>
                </c:pt>
                <c:pt idx="228">
                  <c:v>1557</c:v>
                </c:pt>
                <c:pt idx="229">
                  <c:v>1558</c:v>
                </c:pt>
                <c:pt idx="230">
                  <c:v>1559</c:v>
                </c:pt>
                <c:pt idx="231">
                  <c:v>1560</c:v>
                </c:pt>
                <c:pt idx="232">
                  <c:v>1561</c:v>
                </c:pt>
                <c:pt idx="233">
                  <c:v>1562</c:v>
                </c:pt>
                <c:pt idx="234">
                  <c:v>1563</c:v>
                </c:pt>
                <c:pt idx="235">
                  <c:v>1564</c:v>
                </c:pt>
                <c:pt idx="236">
                  <c:v>1565</c:v>
                </c:pt>
                <c:pt idx="237">
                  <c:v>1566</c:v>
                </c:pt>
                <c:pt idx="238">
                  <c:v>1567</c:v>
                </c:pt>
                <c:pt idx="239">
                  <c:v>1568</c:v>
                </c:pt>
                <c:pt idx="240">
                  <c:v>1569</c:v>
                </c:pt>
                <c:pt idx="241">
                  <c:v>1570</c:v>
                </c:pt>
                <c:pt idx="242">
                  <c:v>1571</c:v>
                </c:pt>
                <c:pt idx="243">
                  <c:v>1572</c:v>
                </c:pt>
                <c:pt idx="244">
                  <c:v>1573</c:v>
                </c:pt>
                <c:pt idx="245">
                  <c:v>1574</c:v>
                </c:pt>
                <c:pt idx="246">
                  <c:v>1575</c:v>
                </c:pt>
                <c:pt idx="247">
                  <c:v>1576</c:v>
                </c:pt>
                <c:pt idx="248">
                  <c:v>1577</c:v>
                </c:pt>
                <c:pt idx="249">
                  <c:v>1578</c:v>
                </c:pt>
                <c:pt idx="250">
                  <c:v>1579</c:v>
                </c:pt>
                <c:pt idx="251">
                  <c:v>1580</c:v>
                </c:pt>
                <c:pt idx="252">
                  <c:v>1581</c:v>
                </c:pt>
                <c:pt idx="253">
                  <c:v>1582</c:v>
                </c:pt>
                <c:pt idx="254">
                  <c:v>1583</c:v>
                </c:pt>
                <c:pt idx="255">
                  <c:v>1584</c:v>
                </c:pt>
                <c:pt idx="256">
                  <c:v>1585</c:v>
                </c:pt>
                <c:pt idx="257">
                  <c:v>1586</c:v>
                </c:pt>
                <c:pt idx="258">
                  <c:v>1587</c:v>
                </c:pt>
                <c:pt idx="259">
                  <c:v>1588</c:v>
                </c:pt>
                <c:pt idx="260">
                  <c:v>1589</c:v>
                </c:pt>
                <c:pt idx="261">
                  <c:v>1590</c:v>
                </c:pt>
                <c:pt idx="262">
                  <c:v>1591</c:v>
                </c:pt>
                <c:pt idx="263">
                  <c:v>1592</c:v>
                </c:pt>
                <c:pt idx="264">
                  <c:v>1593</c:v>
                </c:pt>
                <c:pt idx="265">
                  <c:v>1594</c:v>
                </c:pt>
                <c:pt idx="266">
                  <c:v>1595</c:v>
                </c:pt>
                <c:pt idx="267">
                  <c:v>1596</c:v>
                </c:pt>
                <c:pt idx="268">
                  <c:v>1597</c:v>
                </c:pt>
                <c:pt idx="269">
                  <c:v>1598</c:v>
                </c:pt>
                <c:pt idx="270">
                  <c:v>1599</c:v>
                </c:pt>
                <c:pt idx="271">
                  <c:v>1600</c:v>
                </c:pt>
                <c:pt idx="272">
                  <c:v>1601</c:v>
                </c:pt>
                <c:pt idx="273">
                  <c:v>1602</c:v>
                </c:pt>
                <c:pt idx="274">
                  <c:v>1603</c:v>
                </c:pt>
                <c:pt idx="275">
                  <c:v>1604</c:v>
                </c:pt>
                <c:pt idx="276">
                  <c:v>1605</c:v>
                </c:pt>
                <c:pt idx="277">
                  <c:v>1606</c:v>
                </c:pt>
                <c:pt idx="278">
                  <c:v>1607</c:v>
                </c:pt>
                <c:pt idx="279">
                  <c:v>1608</c:v>
                </c:pt>
                <c:pt idx="280">
                  <c:v>1609</c:v>
                </c:pt>
                <c:pt idx="281">
                  <c:v>1610</c:v>
                </c:pt>
                <c:pt idx="282">
                  <c:v>1611</c:v>
                </c:pt>
                <c:pt idx="283">
                  <c:v>1612</c:v>
                </c:pt>
                <c:pt idx="284">
                  <c:v>1613</c:v>
                </c:pt>
                <c:pt idx="285">
                  <c:v>1614</c:v>
                </c:pt>
                <c:pt idx="286">
                  <c:v>1615</c:v>
                </c:pt>
                <c:pt idx="287">
                  <c:v>1616</c:v>
                </c:pt>
                <c:pt idx="288">
                  <c:v>1617</c:v>
                </c:pt>
                <c:pt idx="289">
                  <c:v>1618</c:v>
                </c:pt>
                <c:pt idx="290">
                  <c:v>1619</c:v>
                </c:pt>
                <c:pt idx="291">
                  <c:v>1620</c:v>
                </c:pt>
                <c:pt idx="292">
                  <c:v>1621</c:v>
                </c:pt>
                <c:pt idx="293">
                  <c:v>1622</c:v>
                </c:pt>
                <c:pt idx="294">
                  <c:v>1623</c:v>
                </c:pt>
                <c:pt idx="295">
                  <c:v>1624</c:v>
                </c:pt>
                <c:pt idx="296">
                  <c:v>1625</c:v>
                </c:pt>
                <c:pt idx="297">
                  <c:v>1626</c:v>
                </c:pt>
                <c:pt idx="298">
                  <c:v>1627</c:v>
                </c:pt>
                <c:pt idx="299">
                  <c:v>1628</c:v>
                </c:pt>
                <c:pt idx="300">
                  <c:v>1629</c:v>
                </c:pt>
                <c:pt idx="301">
                  <c:v>1630</c:v>
                </c:pt>
                <c:pt idx="302">
                  <c:v>1631</c:v>
                </c:pt>
                <c:pt idx="303">
                  <c:v>1632</c:v>
                </c:pt>
                <c:pt idx="304">
                  <c:v>1633</c:v>
                </c:pt>
                <c:pt idx="305">
                  <c:v>1634</c:v>
                </c:pt>
                <c:pt idx="306">
                  <c:v>1635</c:v>
                </c:pt>
                <c:pt idx="307">
                  <c:v>1636</c:v>
                </c:pt>
                <c:pt idx="308">
                  <c:v>1637</c:v>
                </c:pt>
                <c:pt idx="309">
                  <c:v>1638</c:v>
                </c:pt>
                <c:pt idx="310">
                  <c:v>1639</c:v>
                </c:pt>
                <c:pt idx="311">
                  <c:v>1640</c:v>
                </c:pt>
                <c:pt idx="312">
                  <c:v>1641</c:v>
                </c:pt>
                <c:pt idx="313">
                  <c:v>1642</c:v>
                </c:pt>
                <c:pt idx="314">
                  <c:v>1643</c:v>
                </c:pt>
                <c:pt idx="315">
                  <c:v>1644</c:v>
                </c:pt>
                <c:pt idx="316">
                  <c:v>1645</c:v>
                </c:pt>
                <c:pt idx="317">
                  <c:v>1646</c:v>
                </c:pt>
                <c:pt idx="318">
                  <c:v>1647</c:v>
                </c:pt>
                <c:pt idx="319">
                  <c:v>1648</c:v>
                </c:pt>
                <c:pt idx="320">
                  <c:v>1649</c:v>
                </c:pt>
                <c:pt idx="321">
                  <c:v>1650</c:v>
                </c:pt>
                <c:pt idx="322">
                  <c:v>1651</c:v>
                </c:pt>
                <c:pt idx="323">
                  <c:v>1652</c:v>
                </c:pt>
                <c:pt idx="324">
                  <c:v>1653</c:v>
                </c:pt>
                <c:pt idx="325">
                  <c:v>1654</c:v>
                </c:pt>
                <c:pt idx="326">
                  <c:v>1655</c:v>
                </c:pt>
                <c:pt idx="327">
                  <c:v>1656</c:v>
                </c:pt>
                <c:pt idx="328">
                  <c:v>1657</c:v>
                </c:pt>
                <c:pt idx="329">
                  <c:v>1658</c:v>
                </c:pt>
                <c:pt idx="330">
                  <c:v>1659</c:v>
                </c:pt>
                <c:pt idx="331">
                  <c:v>1660</c:v>
                </c:pt>
                <c:pt idx="332">
                  <c:v>1661</c:v>
                </c:pt>
                <c:pt idx="333">
                  <c:v>1662</c:v>
                </c:pt>
                <c:pt idx="334">
                  <c:v>1663</c:v>
                </c:pt>
                <c:pt idx="335">
                  <c:v>1664</c:v>
                </c:pt>
                <c:pt idx="336">
                  <c:v>1665</c:v>
                </c:pt>
                <c:pt idx="337">
                  <c:v>1666</c:v>
                </c:pt>
                <c:pt idx="338">
                  <c:v>1667</c:v>
                </c:pt>
                <c:pt idx="339">
                  <c:v>1668</c:v>
                </c:pt>
                <c:pt idx="340">
                  <c:v>1669</c:v>
                </c:pt>
                <c:pt idx="341">
                  <c:v>1670</c:v>
                </c:pt>
                <c:pt idx="342">
                  <c:v>1671</c:v>
                </c:pt>
                <c:pt idx="343">
                  <c:v>1672</c:v>
                </c:pt>
                <c:pt idx="344">
                  <c:v>1673</c:v>
                </c:pt>
                <c:pt idx="345">
                  <c:v>1674</c:v>
                </c:pt>
                <c:pt idx="346">
                  <c:v>1675</c:v>
                </c:pt>
                <c:pt idx="347">
                  <c:v>1676</c:v>
                </c:pt>
                <c:pt idx="348">
                  <c:v>1677</c:v>
                </c:pt>
                <c:pt idx="349">
                  <c:v>1678</c:v>
                </c:pt>
                <c:pt idx="350">
                  <c:v>1679</c:v>
                </c:pt>
                <c:pt idx="351">
                  <c:v>1680</c:v>
                </c:pt>
                <c:pt idx="352">
                  <c:v>1681</c:v>
                </c:pt>
                <c:pt idx="353">
                  <c:v>1682</c:v>
                </c:pt>
                <c:pt idx="354">
                  <c:v>1683</c:v>
                </c:pt>
                <c:pt idx="355">
                  <c:v>1684</c:v>
                </c:pt>
                <c:pt idx="356">
                  <c:v>1685</c:v>
                </c:pt>
                <c:pt idx="357">
                  <c:v>1686</c:v>
                </c:pt>
                <c:pt idx="358">
                  <c:v>1687</c:v>
                </c:pt>
                <c:pt idx="359">
                  <c:v>1688</c:v>
                </c:pt>
                <c:pt idx="360">
                  <c:v>1689</c:v>
                </c:pt>
                <c:pt idx="361">
                  <c:v>1690</c:v>
                </c:pt>
                <c:pt idx="362">
                  <c:v>1691</c:v>
                </c:pt>
                <c:pt idx="363">
                  <c:v>1692</c:v>
                </c:pt>
                <c:pt idx="364">
                  <c:v>1693</c:v>
                </c:pt>
                <c:pt idx="365">
                  <c:v>1694</c:v>
                </c:pt>
                <c:pt idx="366">
                  <c:v>1695</c:v>
                </c:pt>
                <c:pt idx="367">
                  <c:v>1696</c:v>
                </c:pt>
                <c:pt idx="368">
                  <c:v>1697</c:v>
                </c:pt>
                <c:pt idx="369">
                  <c:v>1698</c:v>
                </c:pt>
                <c:pt idx="370">
                  <c:v>1699</c:v>
                </c:pt>
                <c:pt idx="371">
                  <c:v>1700</c:v>
                </c:pt>
                <c:pt idx="372">
                  <c:v>1701</c:v>
                </c:pt>
                <c:pt idx="373">
                  <c:v>1702</c:v>
                </c:pt>
                <c:pt idx="374">
                  <c:v>1703</c:v>
                </c:pt>
                <c:pt idx="375">
                  <c:v>1704</c:v>
                </c:pt>
                <c:pt idx="376">
                  <c:v>1705</c:v>
                </c:pt>
                <c:pt idx="377">
                  <c:v>1706</c:v>
                </c:pt>
                <c:pt idx="378">
                  <c:v>1707</c:v>
                </c:pt>
                <c:pt idx="379">
                  <c:v>1708</c:v>
                </c:pt>
                <c:pt idx="380">
                  <c:v>1709</c:v>
                </c:pt>
                <c:pt idx="381">
                  <c:v>1710</c:v>
                </c:pt>
                <c:pt idx="382">
                  <c:v>1711</c:v>
                </c:pt>
                <c:pt idx="383">
                  <c:v>1712</c:v>
                </c:pt>
                <c:pt idx="384">
                  <c:v>1713</c:v>
                </c:pt>
                <c:pt idx="385">
                  <c:v>1714</c:v>
                </c:pt>
                <c:pt idx="386">
                  <c:v>1715</c:v>
                </c:pt>
                <c:pt idx="387">
                  <c:v>1716</c:v>
                </c:pt>
                <c:pt idx="388">
                  <c:v>1717</c:v>
                </c:pt>
                <c:pt idx="389">
                  <c:v>1718</c:v>
                </c:pt>
                <c:pt idx="390">
                  <c:v>1719</c:v>
                </c:pt>
                <c:pt idx="391">
                  <c:v>1720</c:v>
                </c:pt>
                <c:pt idx="392">
                  <c:v>1721</c:v>
                </c:pt>
                <c:pt idx="393">
                  <c:v>1722</c:v>
                </c:pt>
                <c:pt idx="394">
                  <c:v>1723</c:v>
                </c:pt>
                <c:pt idx="395">
                  <c:v>1724</c:v>
                </c:pt>
                <c:pt idx="396">
                  <c:v>1725</c:v>
                </c:pt>
                <c:pt idx="397">
                  <c:v>1726</c:v>
                </c:pt>
                <c:pt idx="398">
                  <c:v>1727</c:v>
                </c:pt>
                <c:pt idx="399">
                  <c:v>1728</c:v>
                </c:pt>
                <c:pt idx="400">
                  <c:v>1729</c:v>
                </c:pt>
                <c:pt idx="401">
                  <c:v>1730</c:v>
                </c:pt>
                <c:pt idx="402">
                  <c:v>1731</c:v>
                </c:pt>
                <c:pt idx="403">
                  <c:v>1732</c:v>
                </c:pt>
                <c:pt idx="404">
                  <c:v>1733</c:v>
                </c:pt>
                <c:pt idx="405">
                  <c:v>1734</c:v>
                </c:pt>
                <c:pt idx="406">
                  <c:v>1735</c:v>
                </c:pt>
                <c:pt idx="407">
                  <c:v>1736</c:v>
                </c:pt>
                <c:pt idx="408">
                  <c:v>1737</c:v>
                </c:pt>
                <c:pt idx="409">
                  <c:v>1738</c:v>
                </c:pt>
                <c:pt idx="410">
                  <c:v>1739</c:v>
                </c:pt>
                <c:pt idx="411">
                  <c:v>1740</c:v>
                </c:pt>
                <c:pt idx="412">
                  <c:v>1741</c:v>
                </c:pt>
                <c:pt idx="413">
                  <c:v>1742</c:v>
                </c:pt>
                <c:pt idx="414">
                  <c:v>1743</c:v>
                </c:pt>
                <c:pt idx="415">
                  <c:v>1744</c:v>
                </c:pt>
                <c:pt idx="416">
                  <c:v>1745</c:v>
                </c:pt>
                <c:pt idx="417">
                  <c:v>1746</c:v>
                </c:pt>
                <c:pt idx="418">
                  <c:v>1747</c:v>
                </c:pt>
                <c:pt idx="419">
                  <c:v>1748</c:v>
                </c:pt>
                <c:pt idx="420">
                  <c:v>1749</c:v>
                </c:pt>
                <c:pt idx="421">
                  <c:v>1750</c:v>
                </c:pt>
                <c:pt idx="422">
                  <c:v>1751</c:v>
                </c:pt>
                <c:pt idx="423">
                  <c:v>1752</c:v>
                </c:pt>
                <c:pt idx="424">
                  <c:v>1753</c:v>
                </c:pt>
                <c:pt idx="425">
                  <c:v>1754</c:v>
                </c:pt>
                <c:pt idx="426">
                  <c:v>1755</c:v>
                </c:pt>
                <c:pt idx="427">
                  <c:v>1756</c:v>
                </c:pt>
                <c:pt idx="428">
                  <c:v>1757</c:v>
                </c:pt>
                <c:pt idx="429">
                  <c:v>1758</c:v>
                </c:pt>
                <c:pt idx="430">
                  <c:v>1759</c:v>
                </c:pt>
                <c:pt idx="431">
                  <c:v>1760</c:v>
                </c:pt>
                <c:pt idx="432">
                  <c:v>1761</c:v>
                </c:pt>
                <c:pt idx="433">
                  <c:v>1762</c:v>
                </c:pt>
                <c:pt idx="434">
                  <c:v>1763</c:v>
                </c:pt>
                <c:pt idx="435">
                  <c:v>1764</c:v>
                </c:pt>
                <c:pt idx="436">
                  <c:v>1765</c:v>
                </c:pt>
                <c:pt idx="437">
                  <c:v>1766</c:v>
                </c:pt>
                <c:pt idx="438">
                  <c:v>1767</c:v>
                </c:pt>
                <c:pt idx="439">
                  <c:v>1768</c:v>
                </c:pt>
                <c:pt idx="440">
                  <c:v>1769</c:v>
                </c:pt>
                <c:pt idx="441">
                  <c:v>1770</c:v>
                </c:pt>
                <c:pt idx="442">
                  <c:v>1771</c:v>
                </c:pt>
                <c:pt idx="443">
                  <c:v>1772</c:v>
                </c:pt>
                <c:pt idx="444">
                  <c:v>1773</c:v>
                </c:pt>
                <c:pt idx="445">
                  <c:v>1774</c:v>
                </c:pt>
                <c:pt idx="446">
                  <c:v>1775</c:v>
                </c:pt>
                <c:pt idx="447">
                  <c:v>1776</c:v>
                </c:pt>
                <c:pt idx="448">
                  <c:v>1777</c:v>
                </c:pt>
                <c:pt idx="449">
                  <c:v>1778</c:v>
                </c:pt>
                <c:pt idx="450">
                  <c:v>1779</c:v>
                </c:pt>
                <c:pt idx="451">
                  <c:v>1780</c:v>
                </c:pt>
                <c:pt idx="452">
                  <c:v>1781</c:v>
                </c:pt>
                <c:pt idx="453">
                  <c:v>1782</c:v>
                </c:pt>
                <c:pt idx="454">
                  <c:v>1783</c:v>
                </c:pt>
                <c:pt idx="455">
                  <c:v>1784</c:v>
                </c:pt>
                <c:pt idx="456">
                  <c:v>1785</c:v>
                </c:pt>
                <c:pt idx="457">
                  <c:v>1786</c:v>
                </c:pt>
                <c:pt idx="458">
                  <c:v>1787</c:v>
                </c:pt>
                <c:pt idx="459">
                  <c:v>1788</c:v>
                </c:pt>
                <c:pt idx="460">
                  <c:v>1789</c:v>
                </c:pt>
                <c:pt idx="461">
                  <c:v>1790</c:v>
                </c:pt>
                <c:pt idx="462">
                  <c:v>1791</c:v>
                </c:pt>
                <c:pt idx="463">
                  <c:v>1792</c:v>
                </c:pt>
                <c:pt idx="464">
                  <c:v>1793</c:v>
                </c:pt>
                <c:pt idx="465">
                  <c:v>1794</c:v>
                </c:pt>
                <c:pt idx="466">
                  <c:v>1795</c:v>
                </c:pt>
                <c:pt idx="467">
                  <c:v>1796</c:v>
                </c:pt>
                <c:pt idx="468">
                  <c:v>1797</c:v>
                </c:pt>
                <c:pt idx="469">
                  <c:v>1798</c:v>
                </c:pt>
                <c:pt idx="470">
                  <c:v>1799</c:v>
                </c:pt>
                <c:pt idx="471">
                  <c:v>1800</c:v>
                </c:pt>
                <c:pt idx="472">
                  <c:v>1801</c:v>
                </c:pt>
                <c:pt idx="473">
                  <c:v>1802</c:v>
                </c:pt>
                <c:pt idx="474">
                  <c:v>1803</c:v>
                </c:pt>
                <c:pt idx="475">
                  <c:v>1804</c:v>
                </c:pt>
                <c:pt idx="476">
                  <c:v>1805</c:v>
                </c:pt>
                <c:pt idx="477">
                  <c:v>1806</c:v>
                </c:pt>
                <c:pt idx="478">
                  <c:v>1807</c:v>
                </c:pt>
                <c:pt idx="479">
                  <c:v>1808</c:v>
                </c:pt>
                <c:pt idx="480">
                  <c:v>1809</c:v>
                </c:pt>
                <c:pt idx="481">
                  <c:v>1810</c:v>
                </c:pt>
                <c:pt idx="482">
                  <c:v>1811</c:v>
                </c:pt>
                <c:pt idx="483">
                  <c:v>1812</c:v>
                </c:pt>
                <c:pt idx="484">
                  <c:v>1813</c:v>
                </c:pt>
                <c:pt idx="485">
                  <c:v>1814</c:v>
                </c:pt>
                <c:pt idx="486">
                  <c:v>1815</c:v>
                </c:pt>
                <c:pt idx="487">
                  <c:v>1816</c:v>
                </c:pt>
                <c:pt idx="488">
                  <c:v>1817</c:v>
                </c:pt>
                <c:pt idx="489">
                  <c:v>1818</c:v>
                </c:pt>
                <c:pt idx="490">
                  <c:v>1819</c:v>
                </c:pt>
                <c:pt idx="491">
                  <c:v>1820</c:v>
                </c:pt>
                <c:pt idx="492">
                  <c:v>1821</c:v>
                </c:pt>
                <c:pt idx="493">
                  <c:v>1822</c:v>
                </c:pt>
                <c:pt idx="494">
                  <c:v>1823</c:v>
                </c:pt>
                <c:pt idx="495">
                  <c:v>1824</c:v>
                </c:pt>
                <c:pt idx="496">
                  <c:v>1825</c:v>
                </c:pt>
                <c:pt idx="497">
                  <c:v>1826</c:v>
                </c:pt>
                <c:pt idx="498">
                  <c:v>1827</c:v>
                </c:pt>
                <c:pt idx="499">
                  <c:v>1828</c:v>
                </c:pt>
                <c:pt idx="500">
                  <c:v>1829</c:v>
                </c:pt>
                <c:pt idx="501">
                  <c:v>1830</c:v>
                </c:pt>
                <c:pt idx="502">
                  <c:v>1831</c:v>
                </c:pt>
                <c:pt idx="503">
                  <c:v>1832</c:v>
                </c:pt>
                <c:pt idx="504">
                  <c:v>1833</c:v>
                </c:pt>
                <c:pt idx="505">
                  <c:v>1834</c:v>
                </c:pt>
                <c:pt idx="506">
                  <c:v>1835</c:v>
                </c:pt>
                <c:pt idx="507">
                  <c:v>1836</c:v>
                </c:pt>
                <c:pt idx="508">
                  <c:v>1837</c:v>
                </c:pt>
                <c:pt idx="509">
                  <c:v>1838</c:v>
                </c:pt>
                <c:pt idx="510">
                  <c:v>1839</c:v>
                </c:pt>
                <c:pt idx="511">
                  <c:v>1840</c:v>
                </c:pt>
                <c:pt idx="512">
                  <c:v>1841</c:v>
                </c:pt>
                <c:pt idx="513">
                  <c:v>1842</c:v>
                </c:pt>
                <c:pt idx="514">
                  <c:v>1843</c:v>
                </c:pt>
                <c:pt idx="515">
                  <c:v>1844</c:v>
                </c:pt>
                <c:pt idx="516">
                  <c:v>1845</c:v>
                </c:pt>
                <c:pt idx="517">
                  <c:v>1846</c:v>
                </c:pt>
                <c:pt idx="518">
                  <c:v>1847</c:v>
                </c:pt>
                <c:pt idx="519">
                  <c:v>1848</c:v>
                </c:pt>
                <c:pt idx="520">
                  <c:v>1849</c:v>
                </c:pt>
                <c:pt idx="521">
                  <c:v>1850</c:v>
                </c:pt>
                <c:pt idx="522">
                  <c:v>1851</c:v>
                </c:pt>
                <c:pt idx="523">
                  <c:v>1852</c:v>
                </c:pt>
                <c:pt idx="524">
                  <c:v>1853</c:v>
                </c:pt>
                <c:pt idx="525">
                  <c:v>1854</c:v>
                </c:pt>
                <c:pt idx="526">
                  <c:v>1855</c:v>
                </c:pt>
                <c:pt idx="527">
                  <c:v>1856</c:v>
                </c:pt>
                <c:pt idx="528">
                  <c:v>1857</c:v>
                </c:pt>
                <c:pt idx="529">
                  <c:v>1858</c:v>
                </c:pt>
                <c:pt idx="530">
                  <c:v>1859</c:v>
                </c:pt>
                <c:pt idx="531">
                  <c:v>1860</c:v>
                </c:pt>
                <c:pt idx="532">
                  <c:v>1861</c:v>
                </c:pt>
                <c:pt idx="533">
                  <c:v>1862</c:v>
                </c:pt>
                <c:pt idx="534">
                  <c:v>1863</c:v>
                </c:pt>
                <c:pt idx="535">
                  <c:v>1864</c:v>
                </c:pt>
                <c:pt idx="536">
                  <c:v>1865</c:v>
                </c:pt>
                <c:pt idx="537">
                  <c:v>1866</c:v>
                </c:pt>
                <c:pt idx="538">
                  <c:v>1867</c:v>
                </c:pt>
                <c:pt idx="539">
                  <c:v>1868</c:v>
                </c:pt>
                <c:pt idx="540">
                  <c:v>1869</c:v>
                </c:pt>
                <c:pt idx="541">
                  <c:v>1870</c:v>
                </c:pt>
                <c:pt idx="542">
                  <c:v>1871</c:v>
                </c:pt>
                <c:pt idx="543">
                  <c:v>1872</c:v>
                </c:pt>
                <c:pt idx="544">
                  <c:v>1873</c:v>
                </c:pt>
                <c:pt idx="545">
                  <c:v>1874</c:v>
                </c:pt>
                <c:pt idx="546">
                  <c:v>1875</c:v>
                </c:pt>
                <c:pt idx="547">
                  <c:v>1876</c:v>
                </c:pt>
                <c:pt idx="548">
                  <c:v>1877</c:v>
                </c:pt>
                <c:pt idx="549">
                  <c:v>1878</c:v>
                </c:pt>
                <c:pt idx="550">
                  <c:v>1879</c:v>
                </c:pt>
                <c:pt idx="551">
                  <c:v>1880</c:v>
                </c:pt>
                <c:pt idx="552">
                  <c:v>1881</c:v>
                </c:pt>
                <c:pt idx="553">
                  <c:v>1882</c:v>
                </c:pt>
                <c:pt idx="554">
                  <c:v>1883</c:v>
                </c:pt>
                <c:pt idx="555">
                  <c:v>1884</c:v>
                </c:pt>
                <c:pt idx="556">
                  <c:v>1885</c:v>
                </c:pt>
                <c:pt idx="557">
                  <c:v>1886</c:v>
                </c:pt>
                <c:pt idx="558">
                  <c:v>1887</c:v>
                </c:pt>
                <c:pt idx="559">
                  <c:v>1888</c:v>
                </c:pt>
                <c:pt idx="560">
                  <c:v>1889</c:v>
                </c:pt>
                <c:pt idx="561">
                  <c:v>1890</c:v>
                </c:pt>
                <c:pt idx="562">
                  <c:v>1891</c:v>
                </c:pt>
                <c:pt idx="563">
                  <c:v>1892</c:v>
                </c:pt>
                <c:pt idx="564">
                  <c:v>1893</c:v>
                </c:pt>
                <c:pt idx="565">
                  <c:v>1894</c:v>
                </c:pt>
                <c:pt idx="566">
                  <c:v>1895</c:v>
                </c:pt>
                <c:pt idx="567">
                  <c:v>1896</c:v>
                </c:pt>
                <c:pt idx="568">
                  <c:v>1897</c:v>
                </c:pt>
                <c:pt idx="569">
                  <c:v>1898</c:v>
                </c:pt>
                <c:pt idx="570">
                  <c:v>1899</c:v>
                </c:pt>
                <c:pt idx="571">
                  <c:v>1900</c:v>
                </c:pt>
                <c:pt idx="572">
                  <c:v>1901</c:v>
                </c:pt>
                <c:pt idx="573">
                  <c:v>1902</c:v>
                </c:pt>
                <c:pt idx="574">
                  <c:v>1903</c:v>
                </c:pt>
                <c:pt idx="575">
                  <c:v>1904</c:v>
                </c:pt>
                <c:pt idx="576">
                  <c:v>1905</c:v>
                </c:pt>
                <c:pt idx="577">
                  <c:v>1906</c:v>
                </c:pt>
                <c:pt idx="578">
                  <c:v>1907</c:v>
                </c:pt>
                <c:pt idx="579">
                  <c:v>1908</c:v>
                </c:pt>
                <c:pt idx="580">
                  <c:v>1909</c:v>
                </c:pt>
                <c:pt idx="581">
                  <c:v>1910</c:v>
                </c:pt>
                <c:pt idx="582">
                  <c:v>1911</c:v>
                </c:pt>
                <c:pt idx="583">
                  <c:v>1912</c:v>
                </c:pt>
                <c:pt idx="584">
                  <c:v>1913</c:v>
                </c:pt>
                <c:pt idx="585">
                  <c:v>1914</c:v>
                </c:pt>
                <c:pt idx="586">
                  <c:v>1915</c:v>
                </c:pt>
                <c:pt idx="587">
                  <c:v>1916</c:v>
                </c:pt>
                <c:pt idx="588">
                  <c:v>1917</c:v>
                </c:pt>
                <c:pt idx="589">
                  <c:v>1918</c:v>
                </c:pt>
                <c:pt idx="590">
                  <c:v>1919</c:v>
                </c:pt>
                <c:pt idx="591">
                  <c:v>1920</c:v>
                </c:pt>
                <c:pt idx="592">
                  <c:v>1921</c:v>
                </c:pt>
                <c:pt idx="593">
                  <c:v>1922</c:v>
                </c:pt>
                <c:pt idx="594">
                  <c:v>1923</c:v>
                </c:pt>
                <c:pt idx="595">
                  <c:v>1924</c:v>
                </c:pt>
                <c:pt idx="596">
                  <c:v>1925</c:v>
                </c:pt>
                <c:pt idx="597">
                  <c:v>1926</c:v>
                </c:pt>
                <c:pt idx="598">
                  <c:v>1927</c:v>
                </c:pt>
                <c:pt idx="599">
                  <c:v>1928</c:v>
                </c:pt>
                <c:pt idx="600">
                  <c:v>1929</c:v>
                </c:pt>
                <c:pt idx="601">
                  <c:v>1930</c:v>
                </c:pt>
                <c:pt idx="602">
                  <c:v>1931</c:v>
                </c:pt>
                <c:pt idx="603">
                  <c:v>1932</c:v>
                </c:pt>
                <c:pt idx="604">
                  <c:v>1933</c:v>
                </c:pt>
                <c:pt idx="605">
                  <c:v>1934</c:v>
                </c:pt>
                <c:pt idx="606">
                  <c:v>1935</c:v>
                </c:pt>
                <c:pt idx="607">
                  <c:v>1936</c:v>
                </c:pt>
                <c:pt idx="608">
                  <c:v>1937</c:v>
                </c:pt>
                <c:pt idx="609">
                  <c:v>1938</c:v>
                </c:pt>
                <c:pt idx="610">
                  <c:v>1939</c:v>
                </c:pt>
                <c:pt idx="611">
                  <c:v>1940</c:v>
                </c:pt>
                <c:pt idx="612">
                  <c:v>1941</c:v>
                </c:pt>
                <c:pt idx="613">
                  <c:v>1942</c:v>
                </c:pt>
                <c:pt idx="614">
                  <c:v>1943</c:v>
                </c:pt>
                <c:pt idx="615">
                  <c:v>1944</c:v>
                </c:pt>
                <c:pt idx="616">
                  <c:v>1945</c:v>
                </c:pt>
                <c:pt idx="617">
                  <c:v>1946</c:v>
                </c:pt>
                <c:pt idx="618">
                  <c:v>1947</c:v>
                </c:pt>
                <c:pt idx="619">
                  <c:v>1948</c:v>
                </c:pt>
                <c:pt idx="620">
                  <c:v>1949</c:v>
                </c:pt>
                <c:pt idx="621">
                  <c:v>1950</c:v>
                </c:pt>
                <c:pt idx="622">
                  <c:v>1951</c:v>
                </c:pt>
                <c:pt idx="623">
                  <c:v>1952</c:v>
                </c:pt>
                <c:pt idx="624">
                  <c:v>1953</c:v>
                </c:pt>
                <c:pt idx="625">
                  <c:v>1954</c:v>
                </c:pt>
                <c:pt idx="626">
                  <c:v>1955</c:v>
                </c:pt>
                <c:pt idx="627">
                  <c:v>1956</c:v>
                </c:pt>
                <c:pt idx="628">
                  <c:v>1957</c:v>
                </c:pt>
                <c:pt idx="629">
                  <c:v>1958</c:v>
                </c:pt>
                <c:pt idx="630">
                  <c:v>1959</c:v>
                </c:pt>
                <c:pt idx="631">
                  <c:v>1960</c:v>
                </c:pt>
                <c:pt idx="632">
                  <c:v>1961</c:v>
                </c:pt>
                <c:pt idx="633">
                  <c:v>1962</c:v>
                </c:pt>
                <c:pt idx="634">
                  <c:v>1963</c:v>
                </c:pt>
                <c:pt idx="635">
                  <c:v>1964</c:v>
                </c:pt>
                <c:pt idx="636">
                  <c:v>1965</c:v>
                </c:pt>
                <c:pt idx="637">
                  <c:v>1966</c:v>
                </c:pt>
                <c:pt idx="638">
                  <c:v>1967</c:v>
                </c:pt>
                <c:pt idx="639">
                  <c:v>1968</c:v>
                </c:pt>
                <c:pt idx="640">
                  <c:v>1969</c:v>
                </c:pt>
                <c:pt idx="641">
                  <c:v>1970</c:v>
                </c:pt>
                <c:pt idx="642">
                  <c:v>1971</c:v>
                </c:pt>
                <c:pt idx="643">
                  <c:v>1972</c:v>
                </c:pt>
                <c:pt idx="644">
                  <c:v>1973</c:v>
                </c:pt>
                <c:pt idx="645">
                  <c:v>1974</c:v>
                </c:pt>
                <c:pt idx="646">
                  <c:v>1975</c:v>
                </c:pt>
                <c:pt idx="647">
                  <c:v>1976</c:v>
                </c:pt>
                <c:pt idx="648">
                  <c:v>1977</c:v>
                </c:pt>
                <c:pt idx="649">
                  <c:v>1978</c:v>
                </c:pt>
                <c:pt idx="650">
                  <c:v>1979</c:v>
                </c:pt>
                <c:pt idx="651">
                  <c:v>1980</c:v>
                </c:pt>
                <c:pt idx="652">
                  <c:v>1981</c:v>
                </c:pt>
                <c:pt idx="653">
                  <c:v>1982</c:v>
                </c:pt>
                <c:pt idx="654">
                  <c:v>1983</c:v>
                </c:pt>
                <c:pt idx="655">
                  <c:v>1984</c:v>
                </c:pt>
                <c:pt idx="656">
                  <c:v>1985</c:v>
                </c:pt>
                <c:pt idx="657">
                  <c:v>1986</c:v>
                </c:pt>
                <c:pt idx="658">
                  <c:v>1987</c:v>
                </c:pt>
                <c:pt idx="659">
                  <c:v>1988</c:v>
                </c:pt>
                <c:pt idx="660">
                  <c:v>1989</c:v>
                </c:pt>
                <c:pt idx="661">
                  <c:v>1990</c:v>
                </c:pt>
                <c:pt idx="662">
                  <c:v>1991</c:v>
                </c:pt>
                <c:pt idx="663">
                  <c:v>1992</c:v>
                </c:pt>
                <c:pt idx="664">
                  <c:v>1993</c:v>
                </c:pt>
                <c:pt idx="665">
                  <c:v>1994</c:v>
                </c:pt>
                <c:pt idx="666">
                  <c:v>1995</c:v>
                </c:pt>
                <c:pt idx="667">
                  <c:v>1996</c:v>
                </c:pt>
                <c:pt idx="668">
                  <c:v>1997</c:v>
                </c:pt>
                <c:pt idx="669">
                  <c:v>1998</c:v>
                </c:pt>
                <c:pt idx="670">
                  <c:v>1999</c:v>
                </c:pt>
                <c:pt idx="671">
                  <c:v>2000</c:v>
                </c:pt>
                <c:pt idx="672">
                  <c:v>2001</c:v>
                </c:pt>
                <c:pt idx="673">
                  <c:v>2002</c:v>
                </c:pt>
                <c:pt idx="674">
                  <c:v>2003</c:v>
                </c:pt>
                <c:pt idx="675">
                  <c:v>2004</c:v>
                </c:pt>
                <c:pt idx="676">
                  <c:v>2005</c:v>
                </c:pt>
                <c:pt idx="677">
                  <c:v>2006</c:v>
                </c:pt>
                <c:pt idx="678">
                  <c:v>2007</c:v>
                </c:pt>
                <c:pt idx="679">
                  <c:v>2008</c:v>
                </c:pt>
                <c:pt idx="680">
                  <c:v>2009</c:v>
                </c:pt>
                <c:pt idx="681">
                  <c:v>2010</c:v>
                </c:pt>
                <c:pt idx="682">
                  <c:v>2011</c:v>
                </c:pt>
                <c:pt idx="683">
                  <c:v>2012</c:v>
                </c:pt>
                <c:pt idx="684">
                  <c:v>2013</c:v>
                </c:pt>
                <c:pt idx="685">
                  <c:v>2014</c:v>
                </c:pt>
                <c:pt idx="686">
                  <c:v>2015</c:v>
                </c:pt>
                <c:pt idx="687">
                  <c:v>2016</c:v>
                </c:pt>
                <c:pt idx="688">
                  <c:v>2017</c:v>
                </c:pt>
                <c:pt idx="689">
                  <c:v>2018</c:v>
                </c:pt>
              </c:numCache>
            </c:numRef>
          </c:cat>
          <c:val>
            <c:numRef>
              <c:f>'V. Standard dev., 1329-2018'!$B$23:$B$712</c:f>
              <c:numCache>
                <c:formatCode>General</c:formatCode>
                <c:ptCount val="690"/>
                <c:pt idx="0">
                  <c:v>17.38920451829917</c:v>
                </c:pt>
                <c:pt idx="1">
                  <c:v>17.271573907629545</c:v>
                </c:pt>
                <c:pt idx="2">
                  <c:v>16.856333864846306</c:v>
                </c:pt>
                <c:pt idx="3">
                  <c:v>16.852020514966224</c:v>
                </c:pt>
                <c:pt idx="4">
                  <c:v>15.682469175041856</c:v>
                </c:pt>
                <c:pt idx="5">
                  <c:v>15.637785865767405</c:v>
                </c:pt>
                <c:pt idx="6">
                  <c:v>15.27379788007751</c:v>
                </c:pt>
                <c:pt idx="7">
                  <c:v>15.073187860572038</c:v>
                </c:pt>
                <c:pt idx="8">
                  <c:v>14.963801041732255</c:v>
                </c:pt>
                <c:pt idx="9">
                  <c:v>9.0442610844579772</c:v>
                </c:pt>
                <c:pt idx="10">
                  <c:v>7.744847544453525</c:v>
                </c:pt>
                <c:pt idx="11">
                  <c:v>6.8859987764678223</c:v>
                </c:pt>
                <c:pt idx="12">
                  <c:v>5.818945328240396</c:v>
                </c:pt>
                <c:pt idx="13">
                  <c:v>5.7107787013518019</c:v>
                </c:pt>
                <c:pt idx="14">
                  <c:v>5.7103157301857106</c:v>
                </c:pt>
                <c:pt idx="15">
                  <c:v>5.5853486519246465</c:v>
                </c:pt>
                <c:pt idx="16">
                  <c:v>4.5727983343252667</c:v>
                </c:pt>
                <c:pt idx="17">
                  <c:v>4.6527136509014335</c:v>
                </c:pt>
                <c:pt idx="18">
                  <c:v>3.9808400773802215</c:v>
                </c:pt>
                <c:pt idx="19">
                  <c:v>3.9403163997975819</c:v>
                </c:pt>
                <c:pt idx="20">
                  <c:v>3.7400346915331126</c:v>
                </c:pt>
                <c:pt idx="21">
                  <c:v>3.8190077655446721</c:v>
                </c:pt>
                <c:pt idx="22">
                  <c:v>5.0937018942070935</c:v>
                </c:pt>
                <c:pt idx="23">
                  <c:v>5.5574869607530273</c:v>
                </c:pt>
                <c:pt idx="24">
                  <c:v>5.7149529588566583</c:v>
                </c:pt>
                <c:pt idx="25">
                  <c:v>5.7360976552413572</c:v>
                </c:pt>
                <c:pt idx="26">
                  <c:v>6.0170751265715312</c:v>
                </c:pt>
                <c:pt idx="27">
                  <c:v>6.2970253444823943</c:v>
                </c:pt>
                <c:pt idx="28">
                  <c:v>7.1122805469935582</c:v>
                </c:pt>
                <c:pt idx="29">
                  <c:v>7.0553188509065761</c:v>
                </c:pt>
                <c:pt idx="30">
                  <c:v>9.3257852503733591</c:v>
                </c:pt>
                <c:pt idx="31">
                  <c:v>9.8816894155219153</c:v>
                </c:pt>
                <c:pt idx="32">
                  <c:v>10.996433275655914</c:v>
                </c:pt>
                <c:pt idx="33">
                  <c:v>11.269912046192115</c:v>
                </c:pt>
                <c:pt idx="34">
                  <c:v>11.209046094934349</c:v>
                </c:pt>
                <c:pt idx="35">
                  <c:v>11.410920578472652</c:v>
                </c:pt>
                <c:pt idx="36">
                  <c:v>11.453355011664341</c:v>
                </c:pt>
                <c:pt idx="37">
                  <c:v>11.707170412854866</c:v>
                </c:pt>
                <c:pt idx="38">
                  <c:v>11.668117992874095</c:v>
                </c:pt>
                <c:pt idx="39">
                  <c:v>11.692951549797769</c:v>
                </c:pt>
                <c:pt idx="40">
                  <c:v>11.679268386892934</c:v>
                </c:pt>
                <c:pt idx="41">
                  <c:v>11.681887800474298</c:v>
                </c:pt>
                <c:pt idx="42">
                  <c:v>11.687092588795888</c:v>
                </c:pt>
                <c:pt idx="43">
                  <c:v>11.955240702483009</c:v>
                </c:pt>
                <c:pt idx="44">
                  <c:v>12.076603711871277</c:v>
                </c:pt>
                <c:pt idx="45">
                  <c:v>12.244823677984472</c:v>
                </c:pt>
                <c:pt idx="46">
                  <c:v>12.307825683143536</c:v>
                </c:pt>
                <c:pt idx="47">
                  <c:v>12.28385253488633</c:v>
                </c:pt>
                <c:pt idx="48">
                  <c:v>12.325803322936242</c:v>
                </c:pt>
                <c:pt idx="49">
                  <c:v>12.376540209289766</c:v>
                </c:pt>
                <c:pt idx="50">
                  <c:v>12.395498956823111</c:v>
                </c:pt>
                <c:pt idx="51">
                  <c:v>12.407306424850093</c:v>
                </c:pt>
                <c:pt idx="52">
                  <c:v>12.399513222810178</c:v>
                </c:pt>
                <c:pt idx="53">
                  <c:v>12.089154607349407</c:v>
                </c:pt>
                <c:pt idx="54">
                  <c:v>11.900210722524513</c:v>
                </c:pt>
                <c:pt idx="55">
                  <c:v>11.785633087759054</c:v>
                </c:pt>
                <c:pt idx="56">
                  <c:v>11.899725303841176</c:v>
                </c:pt>
                <c:pt idx="57">
                  <c:v>11.665001606434759</c:v>
                </c:pt>
                <c:pt idx="58">
                  <c:v>11.575553545836677</c:v>
                </c:pt>
                <c:pt idx="59">
                  <c:v>11.12865001213614</c:v>
                </c:pt>
                <c:pt idx="60">
                  <c:v>11.131754075597037</c:v>
                </c:pt>
                <c:pt idx="61">
                  <c:v>9.0064872624979593</c:v>
                </c:pt>
                <c:pt idx="62">
                  <c:v>8.0518651510612198</c:v>
                </c:pt>
                <c:pt idx="63">
                  <c:v>6.948887367124799</c:v>
                </c:pt>
                <c:pt idx="64">
                  <c:v>6.8912523656472215</c:v>
                </c:pt>
                <c:pt idx="65">
                  <c:v>6.8869702498099628</c:v>
                </c:pt>
                <c:pt idx="66">
                  <c:v>6.7137570586034032</c:v>
                </c:pt>
                <c:pt idx="67">
                  <c:v>6.6571046938707266</c:v>
                </c:pt>
                <c:pt idx="68">
                  <c:v>6.0998189476462308</c:v>
                </c:pt>
                <c:pt idx="69">
                  <c:v>6.2402048549207443</c:v>
                </c:pt>
                <c:pt idx="70">
                  <c:v>6.2923506808371545</c:v>
                </c:pt>
                <c:pt idx="71">
                  <c:v>6.3090404735025345</c:v>
                </c:pt>
                <c:pt idx="72">
                  <c:v>6.6499183610319541</c:v>
                </c:pt>
                <c:pt idx="73">
                  <c:v>6.6189690236549295</c:v>
                </c:pt>
                <c:pt idx="74">
                  <c:v>6.3308467878288077</c:v>
                </c:pt>
                <c:pt idx="75">
                  <c:v>6.1060082976003631</c:v>
                </c:pt>
                <c:pt idx="76">
                  <c:v>6.1116910072212987</c:v>
                </c:pt>
                <c:pt idx="77">
                  <c:v>6.0440678646243624</c:v>
                </c:pt>
                <c:pt idx="78">
                  <c:v>6.2550309546359237</c:v>
                </c:pt>
                <c:pt idx="79">
                  <c:v>6.215614361133226</c:v>
                </c:pt>
                <c:pt idx="80">
                  <c:v>6.2122602504817941</c:v>
                </c:pt>
                <c:pt idx="81">
                  <c:v>6.2085399281605982</c:v>
                </c:pt>
                <c:pt idx="82">
                  <c:v>6.1452187253692134</c:v>
                </c:pt>
                <c:pt idx="83">
                  <c:v>6.1516130848738113</c:v>
                </c:pt>
                <c:pt idx="84">
                  <c:v>5.9145090168575285</c:v>
                </c:pt>
                <c:pt idx="85">
                  <c:v>5.9250432338783421</c:v>
                </c:pt>
                <c:pt idx="86">
                  <c:v>6.0913389874108468</c:v>
                </c:pt>
                <c:pt idx="87">
                  <c:v>6.3514835867004242</c:v>
                </c:pt>
                <c:pt idx="88">
                  <c:v>6.347123251242663</c:v>
                </c:pt>
                <c:pt idx="89">
                  <c:v>6.4599799987392048</c:v>
                </c:pt>
                <c:pt idx="90">
                  <c:v>6.9114307579421004</c:v>
                </c:pt>
                <c:pt idx="91">
                  <c:v>6.8960897540075274</c:v>
                </c:pt>
                <c:pt idx="92">
                  <c:v>7.2413762819971224</c:v>
                </c:pt>
                <c:pt idx="93">
                  <c:v>7.3243310063538356</c:v>
                </c:pt>
                <c:pt idx="94">
                  <c:v>7.2845205153689419</c:v>
                </c:pt>
                <c:pt idx="95">
                  <c:v>7.146221027838318</c:v>
                </c:pt>
                <c:pt idx="96">
                  <c:v>7.3581002295324556</c:v>
                </c:pt>
                <c:pt idx="97">
                  <c:v>7.2612575891797571</c:v>
                </c:pt>
                <c:pt idx="98">
                  <c:v>7.2690883405111517</c:v>
                </c:pt>
                <c:pt idx="99">
                  <c:v>7.6285370035622737</c:v>
                </c:pt>
                <c:pt idx="100">
                  <c:v>7.4190366240893946</c:v>
                </c:pt>
                <c:pt idx="101">
                  <c:v>7.4026775320625609</c:v>
                </c:pt>
                <c:pt idx="102">
                  <c:v>7.4061875287159022</c:v>
                </c:pt>
                <c:pt idx="103">
                  <c:v>7.246336436965108</c:v>
                </c:pt>
                <c:pt idx="104">
                  <c:v>7.4489797975982759</c:v>
                </c:pt>
                <c:pt idx="105">
                  <c:v>7.3240585553364452</c:v>
                </c:pt>
                <c:pt idx="106">
                  <c:v>7.3335325163179697</c:v>
                </c:pt>
                <c:pt idx="107">
                  <c:v>7.011259286157312</c:v>
                </c:pt>
                <c:pt idx="108">
                  <c:v>6.9984515643388896</c:v>
                </c:pt>
                <c:pt idx="109">
                  <c:v>6.7800962814902945</c:v>
                </c:pt>
                <c:pt idx="110">
                  <c:v>6.8243528582894051</c:v>
                </c:pt>
                <c:pt idx="111">
                  <c:v>6.8082742580438804</c:v>
                </c:pt>
                <c:pt idx="112">
                  <c:v>7.1870472750607171</c:v>
                </c:pt>
                <c:pt idx="113">
                  <c:v>7.2580477251778177</c:v>
                </c:pt>
                <c:pt idx="114">
                  <c:v>7.6523309373032866</c:v>
                </c:pt>
                <c:pt idx="115">
                  <c:v>7.7025386474432622</c:v>
                </c:pt>
                <c:pt idx="116">
                  <c:v>7.6716334473293788</c:v>
                </c:pt>
                <c:pt idx="117">
                  <c:v>7.5332860846968011</c:v>
                </c:pt>
                <c:pt idx="118">
                  <c:v>7.0494980450261604</c:v>
                </c:pt>
                <c:pt idx="119">
                  <c:v>7.0285604159183999</c:v>
                </c:pt>
                <c:pt idx="120">
                  <c:v>7.0630130261927579</c:v>
                </c:pt>
                <c:pt idx="121">
                  <c:v>6.6342042386314004</c:v>
                </c:pt>
                <c:pt idx="122">
                  <c:v>6.6738736188918315</c:v>
                </c:pt>
                <c:pt idx="123">
                  <c:v>6.2312773019611152</c:v>
                </c:pt>
                <c:pt idx="124">
                  <c:v>6.0065994847614075</c:v>
                </c:pt>
                <c:pt idx="125">
                  <c:v>5.9881868824164259</c:v>
                </c:pt>
                <c:pt idx="126">
                  <c:v>6.0788369282314276</c:v>
                </c:pt>
                <c:pt idx="127">
                  <c:v>5.9014691124308198</c:v>
                </c:pt>
                <c:pt idx="128">
                  <c:v>5.9041521013843017</c:v>
                </c:pt>
                <c:pt idx="129">
                  <c:v>6.320633657370859</c:v>
                </c:pt>
                <c:pt idx="130">
                  <c:v>5.8710929172046127</c:v>
                </c:pt>
                <c:pt idx="131">
                  <c:v>5.9419138840303098</c:v>
                </c:pt>
                <c:pt idx="132">
                  <c:v>5.9094498394652915</c:v>
                </c:pt>
                <c:pt idx="133">
                  <c:v>5.9707083263243668</c:v>
                </c:pt>
                <c:pt idx="134">
                  <c:v>5.8599768934916137</c:v>
                </c:pt>
                <c:pt idx="135">
                  <c:v>5.7613275280275564</c:v>
                </c:pt>
                <c:pt idx="136">
                  <c:v>5.800672958614169</c:v>
                </c:pt>
                <c:pt idx="137">
                  <c:v>6.2511673334061255</c:v>
                </c:pt>
                <c:pt idx="138">
                  <c:v>6.8552078030226999</c:v>
                </c:pt>
                <c:pt idx="139">
                  <c:v>7.1149564154714495</c:v>
                </c:pt>
                <c:pt idx="140">
                  <c:v>7.1053927048398116</c:v>
                </c:pt>
                <c:pt idx="141">
                  <c:v>7.2182363750993508</c:v>
                </c:pt>
                <c:pt idx="142">
                  <c:v>7.2303304759352063</c:v>
                </c:pt>
                <c:pt idx="143">
                  <c:v>6.8851929887361534</c:v>
                </c:pt>
                <c:pt idx="144">
                  <c:v>6.8054829127953722</c:v>
                </c:pt>
                <c:pt idx="145">
                  <c:v>6.3237315746998384</c:v>
                </c:pt>
                <c:pt idx="146">
                  <c:v>6.191357719776958</c:v>
                </c:pt>
                <c:pt idx="147">
                  <c:v>6.2092693526109812</c:v>
                </c:pt>
                <c:pt idx="148">
                  <c:v>6.294721429731565</c:v>
                </c:pt>
                <c:pt idx="149">
                  <c:v>6.3459303577727129</c:v>
                </c:pt>
                <c:pt idx="150">
                  <c:v>6.5254055028175948</c:v>
                </c:pt>
                <c:pt idx="151">
                  <c:v>6.5141441060480529</c:v>
                </c:pt>
                <c:pt idx="152">
                  <c:v>6.7709830887959424</c:v>
                </c:pt>
                <c:pt idx="153">
                  <c:v>7.6629991577943963</c:v>
                </c:pt>
                <c:pt idx="154">
                  <c:v>8.1157533385761234</c:v>
                </c:pt>
                <c:pt idx="155">
                  <c:v>8.2266530303292154</c:v>
                </c:pt>
                <c:pt idx="156">
                  <c:v>8.2691414802942216</c:v>
                </c:pt>
                <c:pt idx="157">
                  <c:v>8.8892883933326949</c:v>
                </c:pt>
                <c:pt idx="158">
                  <c:v>8.9038826623911334</c:v>
                </c:pt>
                <c:pt idx="159">
                  <c:v>8.8428104494192326</c:v>
                </c:pt>
                <c:pt idx="160">
                  <c:v>8.7382380027693785</c:v>
                </c:pt>
                <c:pt idx="161">
                  <c:v>8.856805748313672</c:v>
                </c:pt>
                <c:pt idx="162">
                  <c:v>9.3839719567397726</c:v>
                </c:pt>
                <c:pt idx="163">
                  <c:v>9.382527724968865</c:v>
                </c:pt>
                <c:pt idx="164">
                  <c:v>9.3812951078649434</c:v>
                </c:pt>
                <c:pt idx="165">
                  <c:v>9.4268743030285247</c:v>
                </c:pt>
                <c:pt idx="166">
                  <c:v>9.2360491060732155</c:v>
                </c:pt>
                <c:pt idx="167">
                  <c:v>9.2072625070693128</c:v>
                </c:pt>
                <c:pt idx="168">
                  <c:v>9.16398338940858</c:v>
                </c:pt>
                <c:pt idx="169">
                  <c:v>8.9454298364576044</c:v>
                </c:pt>
                <c:pt idx="170">
                  <c:v>8.8623531882233078</c:v>
                </c:pt>
                <c:pt idx="171">
                  <c:v>8.8460268941983138</c:v>
                </c:pt>
                <c:pt idx="172">
                  <c:v>8.5363645526339109</c:v>
                </c:pt>
                <c:pt idx="173">
                  <c:v>8.5339436931466377</c:v>
                </c:pt>
                <c:pt idx="174">
                  <c:v>8.7204982595853799</c:v>
                </c:pt>
                <c:pt idx="175">
                  <c:v>8.7101868287365374</c:v>
                </c:pt>
                <c:pt idx="176">
                  <c:v>8.8278536365035993</c:v>
                </c:pt>
                <c:pt idx="177">
                  <c:v>8.9616849048019152</c:v>
                </c:pt>
                <c:pt idx="178">
                  <c:v>9.0070796371561332</c:v>
                </c:pt>
                <c:pt idx="179">
                  <c:v>9.0758611565484344</c:v>
                </c:pt>
                <c:pt idx="180">
                  <c:v>8.9684716987325466</c:v>
                </c:pt>
                <c:pt idx="181">
                  <c:v>9.0274813916054075</c:v>
                </c:pt>
                <c:pt idx="182">
                  <c:v>9.0875161444230681</c:v>
                </c:pt>
                <c:pt idx="183">
                  <c:v>9.1954137622352725</c:v>
                </c:pt>
                <c:pt idx="184">
                  <c:v>8.8290524367753598</c:v>
                </c:pt>
                <c:pt idx="185">
                  <c:v>8.3059307104447004</c:v>
                </c:pt>
                <c:pt idx="186">
                  <c:v>8.2107731303375218</c:v>
                </c:pt>
                <c:pt idx="187">
                  <c:v>8.2518296239355884</c:v>
                </c:pt>
                <c:pt idx="188">
                  <c:v>7.7658185924752061</c:v>
                </c:pt>
                <c:pt idx="189">
                  <c:v>7.7776768000502958</c:v>
                </c:pt>
                <c:pt idx="190">
                  <c:v>7.8998148077647672</c:v>
                </c:pt>
                <c:pt idx="191">
                  <c:v>8.1537131534521219</c:v>
                </c:pt>
                <c:pt idx="192">
                  <c:v>8.1004290859340511</c:v>
                </c:pt>
                <c:pt idx="193">
                  <c:v>7.2690488764309675</c:v>
                </c:pt>
                <c:pt idx="194">
                  <c:v>7.2202406777813266</c:v>
                </c:pt>
                <c:pt idx="195">
                  <c:v>7.9567389304092666</c:v>
                </c:pt>
                <c:pt idx="196">
                  <c:v>7.9196515621955337</c:v>
                </c:pt>
                <c:pt idx="197">
                  <c:v>8.3838730414840867</c:v>
                </c:pt>
                <c:pt idx="198">
                  <c:v>8.3464552868066395</c:v>
                </c:pt>
                <c:pt idx="199">
                  <c:v>8.3081621922989068</c:v>
                </c:pt>
                <c:pt idx="200">
                  <c:v>8.2794794531954068</c:v>
                </c:pt>
                <c:pt idx="201">
                  <c:v>8.3260678682560787</c:v>
                </c:pt>
                <c:pt idx="202">
                  <c:v>8.3288000304081837</c:v>
                </c:pt>
                <c:pt idx="203">
                  <c:v>8.5000964044028535</c:v>
                </c:pt>
                <c:pt idx="204">
                  <c:v>8.5027397778633151</c:v>
                </c:pt>
                <c:pt idx="205">
                  <c:v>8.4375927933480792</c:v>
                </c:pt>
                <c:pt idx="206">
                  <c:v>8.4630389451025483</c:v>
                </c:pt>
                <c:pt idx="207">
                  <c:v>8.387086772283963</c:v>
                </c:pt>
                <c:pt idx="208">
                  <c:v>8.2821339694654768</c:v>
                </c:pt>
                <c:pt idx="209">
                  <c:v>8.3212441213342014</c:v>
                </c:pt>
                <c:pt idx="210">
                  <c:v>8.1700564402131697</c:v>
                </c:pt>
                <c:pt idx="211">
                  <c:v>8.2627120889800558</c:v>
                </c:pt>
                <c:pt idx="212">
                  <c:v>8.1241864415625749</c:v>
                </c:pt>
                <c:pt idx="213">
                  <c:v>8.0643258583971669</c:v>
                </c:pt>
                <c:pt idx="214">
                  <c:v>8.1984179050919348</c:v>
                </c:pt>
                <c:pt idx="215">
                  <c:v>7.9702922782330408</c:v>
                </c:pt>
                <c:pt idx="216">
                  <c:v>7.9111179787628281</c:v>
                </c:pt>
                <c:pt idx="217">
                  <c:v>7.685108857782331</c:v>
                </c:pt>
                <c:pt idx="218">
                  <c:v>7.6811342764451949</c:v>
                </c:pt>
                <c:pt idx="219">
                  <c:v>7.4904210950550008</c:v>
                </c:pt>
                <c:pt idx="220">
                  <c:v>7.7950890905618868</c:v>
                </c:pt>
                <c:pt idx="221">
                  <c:v>7.7069933688803323</c:v>
                </c:pt>
                <c:pt idx="222">
                  <c:v>7.5216058630204836</c:v>
                </c:pt>
                <c:pt idx="223">
                  <c:v>7.5980265070283828</c:v>
                </c:pt>
                <c:pt idx="224">
                  <c:v>7.5613589504558254</c:v>
                </c:pt>
                <c:pt idx="225">
                  <c:v>7.5393497922929633</c:v>
                </c:pt>
                <c:pt idx="226">
                  <c:v>6.871484239349158</c:v>
                </c:pt>
                <c:pt idx="227">
                  <c:v>6.6382116648093756</c:v>
                </c:pt>
                <c:pt idx="228">
                  <c:v>6.0191910127478252</c:v>
                </c:pt>
                <c:pt idx="229">
                  <c:v>5.9765159181977934</c:v>
                </c:pt>
                <c:pt idx="230">
                  <c:v>5.9266824357650938</c:v>
                </c:pt>
                <c:pt idx="231">
                  <c:v>6.3335160160049693</c:v>
                </c:pt>
                <c:pt idx="232">
                  <c:v>6.2684543951136629</c:v>
                </c:pt>
                <c:pt idx="233">
                  <c:v>6.2952389390120045</c:v>
                </c:pt>
                <c:pt idx="234">
                  <c:v>6.0654268139757406</c:v>
                </c:pt>
                <c:pt idx="235">
                  <c:v>6.0937763116068151</c:v>
                </c:pt>
                <c:pt idx="236">
                  <c:v>5.8530749162424591</c:v>
                </c:pt>
                <c:pt idx="237">
                  <c:v>5.7803144078611064</c:v>
                </c:pt>
                <c:pt idx="238">
                  <c:v>5.7463177743723781</c:v>
                </c:pt>
                <c:pt idx="239">
                  <c:v>5.7344996143839735</c:v>
                </c:pt>
                <c:pt idx="240">
                  <c:v>5.6394771466335412</c:v>
                </c:pt>
                <c:pt idx="241">
                  <c:v>5.465378224786992</c:v>
                </c:pt>
                <c:pt idx="242">
                  <c:v>6.1053635130218611</c:v>
                </c:pt>
                <c:pt idx="243">
                  <c:v>6.1291460337482979</c:v>
                </c:pt>
                <c:pt idx="244">
                  <c:v>6.4969966190675246</c:v>
                </c:pt>
                <c:pt idx="245">
                  <c:v>6.3320052371217912</c:v>
                </c:pt>
                <c:pt idx="246">
                  <c:v>6.7311145103155567</c:v>
                </c:pt>
                <c:pt idx="247">
                  <c:v>6.8140898219853918</c:v>
                </c:pt>
                <c:pt idx="248">
                  <c:v>7.0016165537132169</c:v>
                </c:pt>
                <c:pt idx="249">
                  <c:v>7.0172752349404517</c:v>
                </c:pt>
                <c:pt idx="250">
                  <c:v>7.0247374132905192</c:v>
                </c:pt>
                <c:pt idx="251">
                  <c:v>6.5759318076821902</c:v>
                </c:pt>
                <c:pt idx="252">
                  <c:v>6.5335417795312081</c:v>
                </c:pt>
                <c:pt idx="253">
                  <c:v>6.4028227711994363</c:v>
                </c:pt>
                <c:pt idx="254">
                  <c:v>6.3130802292161654</c:v>
                </c:pt>
                <c:pt idx="255">
                  <c:v>6.4577035757299699</c:v>
                </c:pt>
                <c:pt idx="256">
                  <c:v>6.4732795193913431</c:v>
                </c:pt>
                <c:pt idx="257">
                  <c:v>6.3629792135765735</c:v>
                </c:pt>
                <c:pt idx="258">
                  <c:v>6.3460716449319179</c:v>
                </c:pt>
                <c:pt idx="259">
                  <c:v>6.3615604946361008</c:v>
                </c:pt>
                <c:pt idx="260">
                  <c:v>6.2947711889329128</c:v>
                </c:pt>
                <c:pt idx="261">
                  <c:v>6.302396497239938</c:v>
                </c:pt>
                <c:pt idx="262">
                  <c:v>5.9126782174106065</c:v>
                </c:pt>
                <c:pt idx="263">
                  <c:v>5.9158694847879625</c:v>
                </c:pt>
                <c:pt idx="264">
                  <c:v>5.8670896627332789</c:v>
                </c:pt>
                <c:pt idx="265">
                  <c:v>5.8891543014314829</c:v>
                </c:pt>
                <c:pt idx="266">
                  <c:v>5.8644865265215227</c:v>
                </c:pt>
                <c:pt idx="267">
                  <c:v>5.8655716337610047</c:v>
                </c:pt>
                <c:pt idx="268">
                  <c:v>5.8088159889426318</c:v>
                </c:pt>
                <c:pt idx="269">
                  <c:v>5.8508852983666051</c:v>
                </c:pt>
                <c:pt idx="270">
                  <c:v>5.8665418484234824</c:v>
                </c:pt>
                <c:pt idx="271">
                  <c:v>5.8511363179576454</c:v>
                </c:pt>
                <c:pt idx="272">
                  <c:v>5.826258577194487</c:v>
                </c:pt>
                <c:pt idx="273">
                  <c:v>5.0375965090303643</c:v>
                </c:pt>
                <c:pt idx="274">
                  <c:v>5.0054329167577452</c:v>
                </c:pt>
                <c:pt idx="275">
                  <c:v>4.4259731168474428</c:v>
                </c:pt>
                <c:pt idx="276">
                  <c:v>4.189764082597871</c:v>
                </c:pt>
                <c:pt idx="277">
                  <c:v>4.2896232745986858</c:v>
                </c:pt>
                <c:pt idx="278">
                  <c:v>4.8715729454820664</c:v>
                </c:pt>
                <c:pt idx="279">
                  <c:v>4.5761207145891447</c:v>
                </c:pt>
                <c:pt idx="280">
                  <c:v>4.7175995659674586</c:v>
                </c:pt>
                <c:pt idx="281">
                  <c:v>4.7025836018898337</c:v>
                </c:pt>
                <c:pt idx="282">
                  <c:v>4.877227734355623</c:v>
                </c:pt>
                <c:pt idx="283">
                  <c:v>5.0331590043789527</c:v>
                </c:pt>
                <c:pt idx="284">
                  <c:v>5.0236073462909721</c:v>
                </c:pt>
                <c:pt idx="285">
                  <c:v>4.9620406188577721</c:v>
                </c:pt>
                <c:pt idx="286">
                  <c:v>4.7444620136367668</c:v>
                </c:pt>
                <c:pt idx="287">
                  <c:v>4.8220329976259082</c:v>
                </c:pt>
                <c:pt idx="288">
                  <c:v>4.8772466530149163</c:v>
                </c:pt>
                <c:pt idx="289">
                  <c:v>4.9240298503470248</c:v>
                </c:pt>
                <c:pt idx="290">
                  <c:v>4.8965300690486195</c:v>
                </c:pt>
                <c:pt idx="291">
                  <c:v>4.8819312545341385</c:v>
                </c:pt>
                <c:pt idx="292">
                  <c:v>4.8941291508280376</c:v>
                </c:pt>
                <c:pt idx="293">
                  <c:v>4.9356469933835969</c:v>
                </c:pt>
                <c:pt idx="294">
                  <c:v>4.9398708738605235</c:v>
                </c:pt>
                <c:pt idx="295">
                  <c:v>5.1008986144052315</c:v>
                </c:pt>
                <c:pt idx="296">
                  <c:v>5.132067377477429</c:v>
                </c:pt>
                <c:pt idx="297">
                  <c:v>5.1820798497450919</c:v>
                </c:pt>
                <c:pt idx="298">
                  <c:v>5.2254989878687432</c:v>
                </c:pt>
                <c:pt idx="299">
                  <c:v>5.2146834583506276</c:v>
                </c:pt>
                <c:pt idx="300">
                  <c:v>5.1894736114264086</c:v>
                </c:pt>
                <c:pt idx="301">
                  <c:v>5.2616959973121835</c:v>
                </c:pt>
                <c:pt idx="302">
                  <c:v>5.2459276395430408</c:v>
                </c:pt>
                <c:pt idx="303">
                  <c:v>5.3401278751656296</c:v>
                </c:pt>
                <c:pt idx="304">
                  <c:v>5.4275163099707386</c:v>
                </c:pt>
                <c:pt idx="305">
                  <c:v>5.4680214017712885</c:v>
                </c:pt>
                <c:pt idx="306">
                  <c:v>5.466614086069729</c:v>
                </c:pt>
                <c:pt idx="307">
                  <c:v>5.6036808108103182</c:v>
                </c:pt>
                <c:pt idx="308">
                  <c:v>4.883441058351397</c:v>
                </c:pt>
                <c:pt idx="309">
                  <c:v>4.4773230719156674</c:v>
                </c:pt>
                <c:pt idx="310">
                  <c:v>4.7853550022890365</c:v>
                </c:pt>
                <c:pt idx="311">
                  <c:v>4.725213941831913</c:v>
                </c:pt>
                <c:pt idx="312">
                  <c:v>4.7236921832743226</c:v>
                </c:pt>
                <c:pt idx="313">
                  <c:v>4.3942608538014216</c:v>
                </c:pt>
                <c:pt idx="314">
                  <c:v>4.4004332974926319</c:v>
                </c:pt>
                <c:pt idx="315">
                  <c:v>4.4582349997283259</c:v>
                </c:pt>
                <c:pt idx="316">
                  <c:v>4.4851043742768502</c:v>
                </c:pt>
                <c:pt idx="317">
                  <c:v>4.9389682090630718</c:v>
                </c:pt>
                <c:pt idx="318">
                  <c:v>4.8243065019604208</c:v>
                </c:pt>
                <c:pt idx="319">
                  <c:v>4.9617366241629615</c:v>
                </c:pt>
                <c:pt idx="320">
                  <c:v>4.944585095866775</c:v>
                </c:pt>
                <c:pt idx="321">
                  <c:v>4.9484466644374567</c:v>
                </c:pt>
                <c:pt idx="322">
                  <c:v>4.9470320380886772</c:v>
                </c:pt>
                <c:pt idx="323">
                  <c:v>4.9947031698764315</c:v>
                </c:pt>
                <c:pt idx="324">
                  <c:v>4.9899399519607996</c:v>
                </c:pt>
                <c:pt idx="325">
                  <c:v>4.9972858669872497</c:v>
                </c:pt>
                <c:pt idx="326">
                  <c:v>4.8817718075681036</c:v>
                </c:pt>
                <c:pt idx="327">
                  <c:v>4.862038501941301</c:v>
                </c:pt>
                <c:pt idx="328">
                  <c:v>4.7980781045109575</c:v>
                </c:pt>
                <c:pt idx="329">
                  <c:v>4.7805918779671552</c:v>
                </c:pt>
                <c:pt idx="330">
                  <c:v>4.8716060476514942</c:v>
                </c:pt>
                <c:pt idx="331">
                  <c:v>5.0593743364457788</c:v>
                </c:pt>
                <c:pt idx="332">
                  <c:v>4.9566335869881391</c:v>
                </c:pt>
                <c:pt idx="333">
                  <c:v>4.9569186274330246</c:v>
                </c:pt>
                <c:pt idx="334">
                  <c:v>4.9015573295888064</c:v>
                </c:pt>
                <c:pt idx="335">
                  <c:v>4.7801304085619565</c:v>
                </c:pt>
                <c:pt idx="336">
                  <c:v>4.7367675652126238</c:v>
                </c:pt>
                <c:pt idx="337">
                  <c:v>4.7293929121203844</c:v>
                </c:pt>
                <c:pt idx="338">
                  <c:v>4.5932008991471927</c:v>
                </c:pt>
                <c:pt idx="339">
                  <c:v>4.6517844639061652</c:v>
                </c:pt>
                <c:pt idx="340">
                  <c:v>4.2402739350972656</c:v>
                </c:pt>
                <c:pt idx="341">
                  <c:v>3.6957474451879126</c:v>
                </c:pt>
                <c:pt idx="342">
                  <c:v>3.6821265287073821</c:v>
                </c:pt>
                <c:pt idx="343">
                  <c:v>3.7035834409288313</c:v>
                </c:pt>
                <c:pt idx="344">
                  <c:v>3.6657646439055886</c:v>
                </c:pt>
                <c:pt idx="345">
                  <c:v>3.6475085624140178</c:v>
                </c:pt>
                <c:pt idx="346">
                  <c:v>3.6371623670888145</c:v>
                </c:pt>
                <c:pt idx="347">
                  <c:v>3.6449260329977839</c:v>
                </c:pt>
                <c:pt idx="348">
                  <c:v>3.3404233034091346</c:v>
                </c:pt>
                <c:pt idx="349">
                  <c:v>3.833028296884728</c:v>
                </c:pt>
                <c:pt idx="350">
                  <c:v>3.5807667731673507</c:v>
                </c:pt>
                <c:pt idx="351">
                  <c:v>3.9366111002195949</c:v>
                </c:pt>
                <c:pt idx="352">
                  <c:v>3.8903671102173303</c:v>
                </c:pt>
                <c:pt idx="353">
                  <c:v>3.8713759689891525</c:v>
                </c:pt>
                <c:pt idx="354">
                  <c:v>3.8548627140651424</c:v>
                </c:pt>
                <c:pt idx="355">
                  <c:v>3.9065717742844526</c:v>
                </c:pt>
                <c:pt idx="356">
                  <c:v>4.1270946928500836</c:v>
                </c:pt>
                <c:pt idx="357">
                  <c:v>4.4016911117187592</c:v>
                </c:pt>
                <c:pt idx="358">
                  <c:v>4.5462998611857754</c:v>
                </c:pt>
                <c:pt idx="359">
                  <c:v>4.5464681069875494</c:v>
                </c:pt>
                <c:pt idx="360">
                  <c:v>4.567116770772107</c:v>
                </c:pt>
                <c:pt idx="361">
                  <c:v>4.6509070849067253</c:v>
                </c:pt>
                <c:pt idx="362">
                  <c:v>4.5579809977721917</c:v>
                </c:pt>
                <c:pt idx="363">
                  <c:v>4.5537991928456023</c:v>
                </c:pt>
                <c:pt idx="364">
                  <c:v>4.7344285216958841</c:v>
                </c:pt>
                <c:pt idx="365">
                  <c:v>7.4245989518173019</c:v>
                </c:pt>
                <c:pt idx="366">
                  <c:v>7.4425009677954952</c:v>
                </c:pt>
                <c:pt idx="367">
                  <c:v>7.7184337909322487</c:v>
                </c:pt>
                <c:pt idx="368">
                  <c:v>7.7542994720653278</c:v>
                </c:pt>
                <c:pt idx="369">
                  <c:v>7.7829529446155199</c:v>
                </c:pt>
                <c:pt idx="370">
                  <c:v>7.7756119115622182</c:v>
                </c:pt>
                <c:pt idx="371">
                  <c:v>7.7573563751017272</c:v>
                </c:pt>
                <c:pt idx="372">
                  <c:v>7.8350496253209085</c:v>
                </c:pt>
                <c:pt idx="373">
                  <c:v>7.8019970711267685</c:v>
                </c:pt>
                <c:pt idx="374">
                  <c:v>7.8113852490247124</c:v>
                </c:pt>
                <c:pt idx="375">
                  <c:v>7.8086550657900862</c:v>
                </c:pt>
                <c:pt idx="376">
                  <c:v>7.8089496099296269</c:v>
                </c:pt>
                <c:pt idx="377">
                  <c:v>7.8091169661033399</c:v>
                </c:pt>
                <c:pt idx="378">
                  <c:v>7.8225280936528501</c:v>
                </c:pt>
                <c:pt idx="379">
                  <c:v>7.7889191411929692</c:v>
                </c:pt>
                <c:pt idx="380">
                  <c:v>7.7151119796440986</c:v>
                </c:pt>
                <c:pt idx="381">
                  <c:v>7.76944393153848</c:v>
                </c:pt>
                <c:pt idx="382">
                  <c:v>7.5516975832501627</c:v>
                </c:pt>
                <c:pt idx="383">
                  <c:v>7.635174033166547</c:v>
                </c:pt>
                <c:pt idx="384">
                  <c:v>7.6225865208421455</c:v>
                </c:pt>
                <c:pt idx="385">
                  <c:v>7.5823211669567616</c:v>
                </c:pt>
                <c:pt idx="386">
                  <c:v>7.5970601659749448</c:v>
                </c:pt>
                <c:pt idx="387">
                  <c:v>7.5052371713484298</c:v>
                </c:pt>
                <c:pt idx="388">
                  <c:v>7.3931587321709351</c:v>
                </c:pt>
                <c:pt idx="389">
                  <c:v>7.2926185935921692</c:v>
                </c:pt>
                <c:pt idx="390">
                  <c:v>7.3474565185531686</c:v>
                </c:pt>
                <c:pt idx="391">
                  <c:v>7.3285898120376611</c:v>
                </c:pt>
                <c:pt idx="392">
                  <c:v>7.2082800192244525</c:v>
                </c:pt>
                <c:pt idx="393">
                  <c:v>7.2084265515424688</c:v>
                </c:pt>
                <c:pt idx="394">
                  <c:v>7.1944356169726591</c:v>
                </c:pt>
                <c:pt idx="395">
                  <c:v>7.1264107633429008</c:v>
                </c:pt>
                <c:pt idx="396">
                  <c:v>4.7486047599821539</c:v>
                </c:pt>
                <c:pt idx="397">
                  <c:v>4.9240759771710323</c:v>
                </c:pt>
                <c:pt idx="398">
                  <c:v>4.9852902079890447</c:v>
                </c:pt>
                <c:pt idx="399">
                  <c:v>4.9785015641176722</c:v>
                </c:pt>
                <c:pt idx="400">
                  <c:v>4.9446634992314715</c:v>
                </c:pt>
                <c:pt idx="401">
                  <c:v>4.9534097588874122</c:v>
                </c:pt>
                <c:pt idx="402">
                  <c:v>5.0019948041013844</c:v>
                </c:pt>
                <c:pt idx="403">
                  <c:v>4.8350741721507244</c:v>
                </c:pt>
                <c:pt idx="404">
                  <c:v>4.7965369752947273</c:v>
                </c:pt>
                <c:pt idx="405">
                  <c:v>4.7024934214713676</c:v>
                </c:pt>
                <c:pt idx="406">
                  <c:v>4.7133139184806883</c:v>
                </c:pt>
                <c:pt idx="407">
                  <c:v>4.7009238977200116</c:v>
                </c:pt>
                <c:pt idx="408">
                  <c:v>4.6971328209705279</c:v>
                </c:pt>
                <c:pt idx="409">
                  <c:v>4.7661739517228874</c:v>
                </c:pt>
                <c:pt idx="410">
                  <c:v>4.7773567672010486</c:v>
                </c:pt>
                <c:pt idx="411">
                  <c:v>4.6387178323965124</c:v>
                </c:pt>
                <c:pt idx="412">
                  <c:v>4.6073106491787366</c:v>
                </c:pt>
                <c:pt idx="413">
                  <c:v>5.0041474242121877</c:v>
                </c:pt>
                <c:pt idx="414">
                  <c:v>4.7992876476402859</c:v>
                </c:pt>
                <c:pt idx="415">
                  <c:v>4.8284422093512003</c:v>
                </c:pt>
                <c:pt idx="416">
                  <c:v>4.8424048453804494</c:v>
                </c:pt>
                <c:pt idx="417">
                  <c:v>4.6927041350120033</c:v>
                </c:pt>
                <c:pt idx="418">
                  <c:v>4.6388097214509054</c:v>
                </c:pt>
                <c:pt idx="419">
                  <c:v>4.4949479897097788</c:v>
                </c:pt>
                <c:pt idx="420">
                  <c:v>4.572603652035089</c:v>
                </c:pt>
                <c:pt idx="421">
                  <c:v>4.5392354144921123</c:v>
                </c:pt>
                <c:pt idx="422">
                  <c:v>4.5075406253054746</c:v>
                </c:pt>
                <c:pt idx="423">
                  <c:v>4.5855481449948963</c:v>
                </c:pt>
                <c:pt idx="424">
                  <c:v>4.5853573967311965</c:v>
                </c:pt>
                <c:pt idx="425">
                  <c:v>4.6938259122588315</c:v>
                </c:pt>
                <c:pt idx="426">
                  <c:v>4.7644482105263428</c:v>
                </c:pt>
                <c:pt idx="427">
                  <c:v>4.5673438880761683</c:v>
                </c:pt>
                <c:pt idx="428">
                  <c:v>4.4166199521907163</c:v>
                </c:pt>
                <c:pt idx="429">
                  <c:v>3.793017082162276</c:v>
                </c:pt>
                <c:pt idx="430">
                  <c:v>3.6352973893384002</c:v>
                </c:pt>
                <c:pt idx="431">
                  <c:v>3.5175555525143896</c:v>
                </c:pt>
                <c:pt idx="432">
                  <c:v>3.6541775352142474</c:v>
                </c:pt>
                <c:pt idx="433">
                  <c:v>3.6851773661952612</c:v>
                </c:pt>
                <c:pt idx="434">
                  <c:v>3.6864333531998867</c:v>
                </c:pt>
                <c:pt idx="435">
                  <c:v>3.9472974679577377</c:v>
                </c:pt>
                <c:pt idx="436">
                  <c:v>3.9493754280458431</c:v>
                </c:pt>
                <c:pt idx="437">
                  <c:v>4.0487085381833374</c:v>
                </c:pt>
                <c:pt idx="438">
                  <c:v>4.0492247844762641</c:v>
                </c:pt>
                <c:pt idx="439">
                  <c:v>4.04245208326659</c:v>
                </c:pt>
                <c:pt idx="440">
                  <c:v>3.9564409136867091</c:v>
                </c:pt>
                <c:pt idx="441">
                  <c:v>4.0311289323478379</c:v>
                </c:pt>
                <c:pt idx="442">
                  <c:v>4.0453025475671645</c:v>
                </c:pt>
                <c:pt idx="443">
                  <c:v>4.0462251632812389</c:v>
                </c:pt>
                <c:pt idx="444">
                  <c:v>3.5925320220265613</c:v>
                </c:pt>
                <c:pt idx="445">
                  <c:v>3.591546495969645</c:v>
                </c:pt>
                <c:pt idx="446">
                  <c:v>3.5558279568364668</c:v>
                </c:pt>
                <c:pt idx="447">
                  <c:v>3.6073687942218617</c:v>
                </c:pt>
                <c:pt idx="448">
                  <c:v>3.6263456209250058</c:v>
                </c:pt>
                <c:pt idx="449">
                  <c:v>4.1629028588404173</c:v>
                </c:pt>
                <c:pt idx="450">
                  <c:v>4.1617085415835273</c:v>
                </c:pt>
                <c:pt idx="451">
                  <c:v>4.3233918075197879</c:v>
                </c:pt>
                <c:pt idx="452">
                  <c:v>4.3639626670286571</c:v>
                </c:pt>
                <c:pt idx="453">
                  <c:v>4.6208073645720429</c:v>
                </c:pt>
                <c:pt idx="454">
                  <c:v>5.0242406895754401</c:v>
                </c:pt>
                <c:pt idx="455">
                  <c:v>5.0754430225029763</c:v>
                </c:pt>
                <c:pt idx="456">
                  <c:v>5.7012186764779971</c:v>
                </c:pt>
                <c:pt idx="457">
                  <c:v>5.6798456681384559</c:v>
                </c:pt>
                <c:pt idx="458">
                  <c:v>6.0252004076009431</c:v>
                </c:pt>
                <c:pt idx="459">
                  <c:v>6.039096280440674</c:v>
                </c:pt>
                <c:pt idx="460">
                  <c:v>5.9953788806599286</c:v>
                </c:pt>
                <c:pt idx="461">
                  <c:v>6.0301182122300183</c:v>
                </c:pt>
                <c:pt idx="462">
                  <c:v>6.0953558920747843</c:v>
                </c:pt>
                <c:pt idx="463">
                  <c:v>6.1287227089914325</c:v>
                </c:pt>
                <c:pt idx="464">
                  <c:v>6.0712184359472818</c:v>
                </c:pt>
                <c:pt idx="465">
                  <c:v>6.0770532589311097</c:v>
                </c:pt>
                <c:pt idx="466">
                  <c:v>5.9169235630622961</c:v>
                </c:pt>
                <c:pt idx="467">
                  <c:v>6.0060699584859591</c:v>
                </c:pt>
                <c:pt idx="468">
                  <c:v>6.0273795035113773</c:v>
                </c:pt>
                <c:pt idx="469">
                  <c:v>6.364239975729677</c:v>
                </c:pt>
                <c:pt idx="470">
                  <c:v>6.5872956763748949</c:v>
                </c:pt>
                <c:pt idx="471">
                  <c:v>6.6347663028838806</c:v>
                </c:pt>
                <c:pt idx="472">
                  <c:v>6.6012995456530277</c:v>
                </c:pt>
                <c:pt idx="473">
                  <c:v>6.7380224375054825</c:v>
                </c:pt>
                <c:pt idx="474">
                  <c:v>7.303161484979011</c:v>
                </c:pt>
                <c:pt idx="475">
                  <c:v>7.7578703299318059</c:v>
                </c:pt>
                <c:pt idx="476">
                  <c:v>7.8722508788194689</c:v>
                </c:pt>
                <c:pt idx="477">
                  <c:v>7.9778601800394702</c:v>
                </c:pt>
                <c:pt idx="478">
                  <c:v>7.9647722886919752</c:v>
                </c:pt>
                <c:pt idx="479">
                  <c:v>7.9325197966708663</c:v>
                </c:pt>
                <c:pt idx="480">
                  <c:v>7.5153262696427729</c:v>
                </c:pt>
                <c:pt idx="481">
                  <c:v>7.5241835209949608</c:v>
                </c:pt>
                <c:pt idx="482">
                  <c:v>7.2378615461154547</c:v>
                </c:pt>
                <c:pt idx="483">
                  <c:v>7.2573814529564817</c:v>
                </c:pt>
                <c:pt idx="484">
                  <c:v>7.1977134506480152</c:v>
                </c:pt>
                <c:pt idx="485">
                  <c:v>6.990835357659007</c:v>
                </c:pt>
                <c:pt idx="486">
                  <c:v>6.8892309019564246</c:v>
                </c:pt>
                <c:pt idx="487">
                  <c:v>6.2114249705347957</c:v>
                </c:pt>
                <c:pt idx="488">
                  <c:v>6.071145607940851</c:v>
                </c:pt>
                <c:pt idx="489">
                  <c:v>5.8866370437122866</c:v>
                </c:pt>
                <c:pt idx="490">
                  <c:v>5.98307020827398</c:v>
                </c:pt>
                <c:pt idx="491">
                  <c:v>6.1275809252838531</c:v>
                </c:pt>
                <c:pt idx="492">
                  <c:v>6.1392737308415741</c:v>
                </c:pt>
                <c:pt idx="493">
                  <c:v>6.2557203820686897</c:v>
                </c:pt>
                <c:pt idx="494">
                  <c:v>6.2647322126609257</c:v>
                </c:pt>
                <c:pt idx="495">
                  <c:v>6.2789081974272571</c:v>
                </c:pt>
                <c:pt idx="496">
                  <c:v>6.2835572258544516</c:v>
                </c:pt>
                <c:pt idx="497">
                  <c:v>6.2703899023305114</c:v>
                </c:pt>
                <c:pt idx="498">
                  <c:v>6.0617204798471533</c:v>
                </c:pt>
                <c:pt idx="499">
                  <c:v>5.8245510201332236</c:v>
                </c:pt>
                <c:pt idx="500">
                  <c:v>5.6368610143135234</c:v>
                </c:pt>
                <c:pt idx="501">
                  <c:v>5.6126115321721741</c:v>
                </c:pt>
                <c:pt idx="502">
                  <c:v>5.9000326663744449</c:v>
                </c:pt>
                <c:pt idx="503">
                  <c:v>6.1272042512383491</c:v>
                </c:pt>
                <c:pt idx="504">
                  <c:v>6.4743033478599399</c:v>
                </c:pt>
                <c:pt idx="505">
                  <c:v>5.9347782236395235</c:v>
                </c:pt>
                <c:pt idx="506">
                  <c:v>5.478805769315672</c:v>
                </c:pt>
                <c:pt idx="507">
                  <c:v>5.4697252603248536</c:v>
                </c:pt>
                <c:pt idx="508">
                  <c:v>5.3324504283589276</c:v>
                </c:pt>
                <c:pt idx="509">
                  <c:v>5.5879138536621777</c:v>
                </c:pt>
                <c:pt idx="510">
                  <c:v>6.0533306396212758</c:v>
                </c:pt>
                <c:pt idx="511">
                  <c:v>6.0380539925822623</c:v>
                </c:pt>
                <c:pt idx="512">
                  <c:v>6.0342341432796136</c:v>
                </c:pt>
                <c:pt idx="513">
                  <c:v>6.1356612426143879</c:v>
                </c:pt>
                <c:pt idx="514">
                  <c:v>6.2093082369232757</c:v>
                </c:pt>
                <c:pt idx="515">
                  <c:v>6.1958969557028878</c:v>
                </c:pt>
                <c:pt idx="516">
                  <c:v>6.1887456167006789</c:v>
                </c:pt>
                <c:pt idx="517">
                  <c:v>6.1876492224043886</c:v>
                </c:pt>
                <c:pt idx="518">
                  <c:v>6.1174472748713393</c:v>
                </c:pt>
                <c:pt idx="519">
                  <c:v>6.0707485092962159</c:v>
                </c:pt>
                <c:pt idx="520">
                  <c:v>6.0318596524299917</c:v>
                </c:pt>
                <c:pt idx="521">
                  <c:v>5.7855400552155558</c:v>
                </c:pt>
                <c:pt idx="522">
                  <c:v>5.7634753055277965</c:v>
                </c:pt>
                <c:pt idx="523">
                  <c:v>5.7727923523053475</c:v>
                </c:pt>
                <c:pt idx="524">
                  <c:v>5.7508935041387899</c:v>
                </c:pt>
                <c:pt idx="525">
                  <c:v>5.8512542182064644</c:v>
                </c:pt>
                <c:pt idx="526">
                  <c:v>5.8456284987264322</c:v>
                </c:pt>
                <c:pt idx="527">
                  <c:v>5.8130620948344021</c:v>
                </c:pt>
                <c:pt idx="528">
                  <c:v>5.7711962510600756</c:v>
                </c:pt>
                <c:pt idx="529">
                  <c:v>5.7787812394252205</c:v>
                </c:pt>
                <c:pt idx="530">
                  <c:v>5.7021093833657268</c:v>
                </c:pt>
                <c:pt idx="531">
                  <c:v>5.7868285714189129</c:v>
                </c:pt>
                <c:pt idx="532">
                  <c:v>5.7838371992757684</c:v>
                </c:pt>
                <c:pt idx="533">
                  <c:v>5.6118827131586109</c:v>
                </c:pt>
                <c:pt idx="534">
                  <c:v>5.5138537347957453</c:v>
                </c:pt>
                <c:pt idx="535">
                  <c:v>4.5690842901973152</c:v>
                </c:pt>
                <c:pt idx="536">
                  <c:v>4.4971033775960452</c:v>
                </c:pt>
                <c:pt idx="537">
                  <c:v>4.2713899762031966</c:v>
                </c:pt>
                <c:pt idx="538">
                  <c:v>4.2163568791215411</c:v>
                </c:pt>
                <c:pt idx="539">
                  <c:v>4.2014260858340355</c:v>
                </c:pt>
                <c:pt idx="540">
                  <c:v>3.9881653177851306</c:v>
                </c:pt>
                <c:pt idx="541">
                  <c:v>3.2845181277087683</c:v>
                </c:pt>
                <c:pt idx="542">
                  <c:v>3.2176240955022752</c:v>
                </c:pt>
                <c:pt idx="543">
                  <c:v>3.2139494114040472</c:v>
                </c:pt>
                <c:pt idx="544">
                  <c:v>3.0062803756203698</c:v>
                </c:pt>
                <c:pt idx="545">
                  <c:v>2.8976043659870747</c:v>
                </c:pt>
                <c:pt idx="546">
                  <c:v>2.9019915987383333</c:v>
                </c:pt>
                <c:pt idx="547">
                  <c:v>2.879911789945615</c:v>
                </c:pt>
                <c:pt idx="548">
                  <c:v>2.8670657881989241</c:v>
                </c:pt>
                <c:pt idx="549">
                  <c:v>2.8842243866631581</c:v>
                </c:pt>
                <c:pt idx="550">
                  <c:v>2.8905495916219679</c:v>
                </c:pt>
                <c:pt idx="551">
                  <c:v>2.6963533435318516</c:v>
                </c:pt>
                <c:pt idx="552">
                  <c:v>2.7037306145988489</c:v>
                </c:pt>
                <c:pt idx="553">
                  <c:v>2.6907416119697372</c:v>
                </c:pt>
                <c:pt idx="554">
                  <c:v>2.556553628004933</c:v>
                </c:pt>
                <c:pt idx="555">
                  <c:v>2.5965966472764626</c:v>
                </c:pt>
                <c:pt idx="556">
                  <c:v>2.4745719771546137</c:v>
                </c:pt>
                <c:pt idx="557">
                  <c:v>2.4539189275353137</c:v>
                </c:pt>
                <c:pt idx="558">
                  <c:v>2.4501943717607269</c:v>
                </c:pt>
                <c:pt idx="559">
                  <c:v>2.4692745941866288</c:v>
                </c:pt>
                <c:pt idx="560">
                  <c:v>2.4473279150115159</c:v>
                </c:pt>
                <c:pt idx="561">
                  <c:v>2.5392226288785893</c:v>
                </c:pt>
                <c:pt idx="562">
                  <c:v>2.2798483306768218</c:v>
                </c:pt>
                <c:pt idx="563">
                  <c:v>2.2383683202674582</c:v>
                </c:pt>
                <c:pt idx="564">
                  <c:v>2.2509469074561137</c:v>
                </c:pt>
                <c:pt idx="565">
                  <c:v>2.2062926412339778</c:v>
                </c:pt>
                <c:pt idx="566">
                  <c:v>2.1830075959759148</c:v>
                </c:pt>
                <c:pt idx="567">
                  <c:v>2.1805727085448714</c:v>
                </c:pt>
                <c:pt idx="568">
                  <c:v>2.2116947164825973</c:v>
                </c:pt>
                <c:pt idx="569">
                  <c:v>2.1557177394078391</c:v>
                </c:pt>
                <c:pt idx="570">
                  <c:v>2.1103682336469447</c:v>
                </c:pt>
                <c:pt idx="571">
                  <c:v>2.2091485620114262</c:v>
                </c:pt>
                <c:pt idx="572">
                  <c:v>3.0329719623371276</c:v>
                </c:pt>
                <c:pt idx="573">
                  <c:v>4.5620618333681398</c:v>
                </c:pt>
                <c:pt idx="574">
                  <c:v>5.727684226552169</c:v>
                </c:pt>
                <c:pt idx="575">
                  <c:v>5.8797027639786945</c:v>
                </c:pt>
                <c:pt idx="576">
                  <c:v>6.011098450143086</c:v>
                </c:pt>
                <c:pt idx="577">
                  <c:v>6.6503459591230927</c:v>
                </c:pt>
                <c:pt idx="578">
                  <c:v>6.8023717309203313</c:v>
                </c:pt>
                <c:pt idx="579">
                  <c:v>6.7446341756386934</c:v>
                </c:pt>
                <c:pt idx="580">
                  <c:v>6.6941829018861077</c:v>
                </c:pt>
                <c:pt idx="581">
                  <c:v>6.6386744697901374</c:v>
                </c:pt>
                <c:pt idx="582">
                  <c:v>6.6075299912855741</c:v>
                </c:pt>
                <c:pt idx="583">
                  <c:v>6.7206310451892621</c:v>
                </c:pt>
                <c:pt idx="584">
                  <c:v>6.7377892398392651</c:v>
                </c:pt>
                <c:pt idx="585">
                  <c:v>6.7587206511024194</c:v>
                </c:pt>
                <c:pt idx="586">
                  <c:v>6.9478519778765717</c:v>
                </c:pt>
                <c:pt idx="587">
                  <c:v>7.2512041579729845</c:v>
                </c:pt>
                <c:pt idx="588">
                  <c:v>7.4636592892412823</c:v>
                </c:pt>
                <c:pt idx="589">
                  <c:v>7.4761576696062066</c:v>
                </c:pt>
                <c:pt idx="590">
                  <c:v>7.4968211645272813</c:v>
                </c:pt>
                <c:pt idx="591">
                  <c:v>7.496665683035074</c:v>
                </c:pt>
                <c:pt idx="592">
                  <c:v>7.4971907801765987</c:v>
                </c:pt>
                <c:pt idx="593">
                  <c:v>7.5330491561095627</c:v>
                </c:pt>
                <c:pt idx="594">
                  <c:v>7.5329849166063472</c:v>
                </c:pt>
                <c:pt idx="595">
                  <c:v>7.4965378576182689</c:v>
                </c:pt>
                <c:pt idx="596">
                  <c:v>7.5443772211840576</c:v>
                </c:pt>
                <c:pt idx="597">
                  <c:v>7.6415753902478878</c:v>
                </c:pt>
                <c:pt idx="598">
                  <c:v>7.709178340025308</c:v>
                </c:pt>
                <c:pt idx="599">
                  <c:v>7.7611699758933783</c:v>
                </c:pt>
                <c:pt idx="600">
                  <c:v>8.5494033835147309</c:v>
                </c:pt>
                <c:pt idx="601">
                  <c:v>8.6307443768765051</c:v>
                </c:pt>
                <c:pt idx="602">
                  <c:v>9.1090624493416108</c:v>
                </c:pt>
                <c:pt idx="603">
                  <c:v>9.1724136860409438</c:v>
                </c:pt>
                <c:pt idx="604">
                  <c:v>8.7649698362478485</c:v>
                </c:pt>
                <c:pt idx="605">
                  <c:v>8.1791605824298692</c:v>
                </c:pt>
                <c:pt idx="606">
                  <c:v>8.0699807391698233</c:v>
                </c:pt>
                <c:pt idx="607">
                  <c:v>8.0381277182341133</c:v>
                </c:pt>
                <c:pt idx="608">
                  <c:v>7.4896063619696696</c:v>
                </c:pt>
                <c:pt idx="609">
                  <c:v>7.3175756046049178</c:v>
                </c:pt>
                <c:pt idx="610">
                  <c:v>7.3307767652989186</c:v>
                </c:pt>
                <c:pt idx="611">
                  <c:v>7.3125571213243816</c:v>
                </c:pt>
                <c:pt idx="612">
                  <c:v>7.3136096930466463</c:v>
                </c:pt>
                <c:pt idx="613">
                  <c:v>7.3015268322379754</c:v>
                </c:pt>
                <c:pt idx="614">
                  <c:v>7.1704165473144137</c:v>
                </c:pt>
                <c:pt idx="615">
                  <c:v>7.1728706194119276</c:v>
                </c:pt>
                <c:pt idx="616">
                  <c:v>7.1514407655204977</c:v>
                </c:pt>
                <c:pt idx="617">
                  <c:v>6.9419825283587615</c:v>
                </c:pt>
                <c:pt idx="618">
                  <c:v>6.5249117829208485</c:v>
                </c:pt>
                <c:pt idx="619">
                  <c:v>6.1530618746849468</c:v>
                </c:pt>
                <c:pt idx="620">
                  <c:v>6.1304505802820701</c:v>
                </c:pt>
                <c:pt idx="621">
                  <c:v>6.07080851295302</c:v>
                </c:pt>
                <c:pt idx="622">
                  <c:v>6.0767567632900565</c:v>
                </c:pt>
                <c:pt idx="623">
                  <c:v>6.1296347086951295</c:v>
                </c:pt>
                <c:pt idx="624">
                  <c:v>6.1680602261805078</c:v>
                </c:pt>
                <c:pt idx="625">
                  <c:v>6.1823404465131135</c:v>
                </c:pt>
                <c:pt idx="626">
                  <c:v>6.2062942491776649</c:v>
                </c:pt>
                <c:pt idx="627">
                  <c:v>6.2071190889934336</c:v>
                </c:pt>
                <c:pt idx="628">
                  <c:v>6.1603454442335801</c:v>
                </c:pt>
                <c:pt idx="629">
                  <c:v>6.1220146686143559</c:v>
                </c:pt>
                <c:pt idx="630">
                  <c:v>6.1409827253065021</c:v>
                </c:pt>
                <c:pt idx="631">
                  <c:v>4.9804284154456804</c:v>
                </c:pt>
                <c:pt idx="632">
                  <c:v>4.8090067614400995</c:v>
                </c:pt>
                <c:pt idx="633">
                  <c:v>3.5976498369020531</c:v>
                </c:pt>
                <c:pt idx="634">
                  <c:v>2.8431166508524126</c:v>
                </c:pt>
                <c:pt idx="635">
                  <c:v>2.3416161505169484</c:v>
                </c:pt>
                <c:pt idx="636">
                  <c:v>2.2984228918674923</c:v>
                </c:pt>
                <c:pt idx="637">
                  <c:v>2.2763836937746329</c:v>
                </c:pt>
                <c:pt idx="638">
                  <c:v>2.0041535052317396</c:v>
                </c:pt>
                <c:pt idx="639">
                  <c:v>2.1759827738080837</c:v>
                </c:pt>
                <c:pt idx="640">
                  <c:v>2.3079666403619141</c:v>
                </c:pt>
                <c:pt idx="641">
                  <c:v>2.4044866119027573</c:v>
                </c:pt>
                <c:pt idx="642">
                  <c:v>2.5018127456337309</c:v>
                </c:pt>
                <c:pt idx="643">
                  <c:v>2.5581691282559005</c:v>
                </c:pt>
                <c:pt idx="644">
                  <c:v>2.5894727451881838</c:v>
                </c:pt>
                <c:pt idx="645">
                  <c:v>2.6056615830275356</c:v>
                </c:pt>
                <c:pt idx="646">
                  <c:v>2.616270980384988</c:v>
                </c:pt>
                <c:pt idx="647">
                  <c:v>2.6272732366444016</c:v>
                </c:pt>
                <c:pt idx="648">
                  <c:v>2.6536679305825519</c:v>
                </c:pt>
                <c:pt idx="649">
                  <c:v>2.6538566813438509</c:v>
                </c:pt>
                <c:pt idx="650">
                  <c:v>2.6925629669530191</c:v>
                </c:pt>
                <c:pt idx="651">
                  <c:v>2.7052299704525877</c:v>
                </c:pt>
                <c:pt idx="652">
                  <c:v>2.7098158472854688</c:v>
                </c:pt>
                <c:pt idx="653">
                  <c:v>2.7098893859272204</c:v>
                </c:pt>
                <c:pt idx="654">
                  <c:v>2.7099888455727723</c:v>
                </c:pt>
                <c:pt idx="655">
                  <c:v>2.712115463272565</c:v>
                </c:pt>
                <c:pt idx="656">
                  <c:v>2.7105634010746269</c:v>
                </c:pt>
                <c:pt idx="657">
                  <c:v>2.702905117422056</c:v>
                </c:pt>
                <c:pt idx="658">
                  <c:v>2.7001419304720433</c:v>
                </c:pt>
                <c:pt idx="659">
                  <c:v>2.7019302460415009</c:v>
                </c:pt>
                <c:pt idx="660">
                  <c:v>2.5168510360012832</c:v>
                </c:pt>
                <c:pt idx="661">
                  <c:v>2.0281853766226776</c:v>
                </c:pt>
                <c:pt idx="662">
                  <c:v>1.9576840345457158</c:v>
                </c:pt>
                <c:pt idx="663">
                  <c:v>1.9026616033624646</c:v>
                </c:pt>
                <c:pt idx="664">
                  <c:v>1.8962041150064011</c:v>
                </c:pt>
                <c:pt idx="665">
                  <c:v>1.8608169517752864</c:v>
                </c:pt>
                <c:pt idx="666">
                  <c:v>1.7042432432699883</c:v>
                </c:pt>
                <c:pt idx="667">
                  <c:v>1.6896957567233273</c:v>
                </c:pt>
                <c:pt idx="668">
                  <c:v>1.7850104555621138</c:v>
                </c:pt>
                <c:pt idx="669">
                  <c:v>1.784978452449578</c:v>
                </c:pt>
                <c:pt idx="670">
                  <c:v>1.7579398961520729</c:v>
                </c:pt>
                <c:pt idx="671">
                  <c:v>1.6764640441174903</c:v>
                </c:pt>
                <c:pt idx="672">
                  <c:v>1.6372774818862139</c:v>
                </c:pt>
                <c:pt idx="673">
                  <c:v>1.6038358937531247</c:v>
                </c:pt>
                <c:pt idx="674">
                  <c:v>1.5953226741910032</c:v>
                </c:pt>
                <c:pt idx="675">
                  <c:v>1.55690505855858</c:v>
                </c:pt>
                <c:pt idx="676">
                  <c:v>1.5466155840209765</c:v>
                </c:pt>
                <c:pt idx="677">
                  <c:v>1.6978858061583257</c:v>
                </c:pt>
                <c:pt idx="678">
                  <c:v>1.6883287480998488</c:v>
                </c:pt>
                <c:pt idx="679">
                  <c:v>1.6446555903824744</c:v>
                </c:pt>
                <c:pt idx="680">
                  <c:v>1.6661564434821279</c:v>
                </c:pt>
                <c:pt idx="681">
                  <c:v>1.5740628909770891</c:v>
                </c:pt>
                <c:pt idx="682">
                  <c:v>1.5364216061221594</c:v>
                </c:pt>
                <c:pt idx="683">
                  <c:v>1.5210434124465306</c:v>
                </c:pt>
                <c:pt idx="684">
                  <c:v>1.5223152249837126</c:v>
                </c:pt>
                <c:pt idx="685">
                  <c:v>1.5282724480538248</c:v>
                </c:pt>
                <c:pt idx="686">
                  <c:v>1.5086393275246401</c:v>
                </c:pt>
                <c:pt idx="687">
                  <c:v>1.5306774802015159</c:v>
                </c:pt>
                <c:pt idx="688">
                  <c:v>1.5481404136827257</c:v>
                </c:pt>
                <c:pt idx="689">
                  <c:v>1.5730238547949089</c:v>
                </c:pt>
              </c:numCache>
            </c:numRef>
          </c:val>
          <c:smooth val="0"/>
          <c:extLst>
            <c:ext xmlns:c16="http://schemas.microsoft.com/office/drawing/2014/chart" uri="{C3380CC4-5D6E-409C-BE32-E72D297353CC}">
              <c16:uniqueId val="{00000001-74E2-4A09-90A0-F871BAFE6333}"/>
            </c:ext>
          </c:extLst>
        </c:ser>
        <c:ser>
          <c:idx val="1"/>
          <c:order val="1"/>
          <c:tx>
            <c:strRef>
              <c:f>'V. Standard dev., 1329-2018'!$C$2</c:f>
              <c:strCache>
                <c:ptCount val="1"/>
                <c:pt idx="0">
                  <c:v>ST Dev safe asset provider R (30-year centered avg, %)</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1"/>
            <c:trendlineLbl>
              <c:layout>
                <c:manualLayout>
                  <c:x val="-6.8805209174709362E-4"/>
                  <c:y val="-0.4474666265645605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Safe asset provider R ST Dev = -0.0268x + 19.615</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'V. Standard dev., 1329-2018'!$A$23:$A$712</c:f>
              <c:numCache>
                <c:formatCode>General</c:formatCode>
                <c:ptCount val="690"/>
                <c:pt idx="0">
                  <c:v>1329</c:v>
                </c:pt>
                <c:pt idx="1">
                  <c:v>1330</c:v>
                </c:pt>
                <c:pt idx="2">
                  <c:v>1331</c:v>
                </c:pt>
                <c:pt idx="3">
                  <c:v>1332</c:v>
                </c:pt>
                <c:pt idx="4">
                  <c:v>1333</c:v>
                </c:pt>
                <c:pt idx="5">
                  <c:v>1334</c:v>
                </c:pt>
                <c:pt idx="6">
                  <c:v>1335</c:v>
                </c:pt>
                <c:pt idx="7">
                  <c:v>1336</c:v>
                </c:pt>
                <c:pt idx="8">
                  <c:v>1337</c:v>
                </c:pt>
                <c:pt idx="9">
                  <c:v>1338</c:v>
                </c:pt>
                <c:pt idx="10">
                  <c:v>1339</c:v>
                </c:pt>
                <c:pt idx="11">
                  <c:v>1340</c:v>
                </c:pt>
                <c:pt idx="12">
                  <c:v>1341</c:v>
                </c:pt>
                <c:pt idx="13">
                  <c:v>1342</c:v>
                </c:pt>
                <c:pt idx="14">
                  <c:v>1343</c:v>
                </c:pt>
                <c:pt idx="15">
                  <c:v>1344</c:v>
                </c:pt>
                <c:pt idx="16">
                  <c:v>1345</c:v>
                </c:pt>
                <c:pt idx="17">
                  <c:v>1346</c:v>
                </c:pt>
                <c:pt idx="18">
                  <c:v>1347</c:v>
                </c:pt>
                <c:pt idx="19">
                  <c:v>1348</c:v>
                </c:pt>
                <c:pt idx="20">
                  <c:v>1349</c:v>
                </c:pt>
                <c:pt idx="21">
                  <c:v>1350</c:v>
                </c:pt>
                <c:pt idx="22">
                  <c:v>1351</c:v>
                </c:pt>
                <c:pt idx="23">
                  <c:v>1352</c:v>
                </c:pt>
                <c:pt idx="24">
                  <c:v>1353</c:v>
                </c:pt>
                <c:pt idx="25">
                  <c:v>1354</c:v>
                </c:pt>
                <c:pt idx="26">
                  <c:v>1355</c:v>
                </c:pt>
                <c:pt idx="27">
                  <c:v>1356</c:v>
                </c:pt>
                <c:pt idx="28">
                  <c:v>1357</c:v>
                </c:pt>
                <c:pt idx="29">
                  <c:v>1358</c:v>
                </c:pt>
                <c:pt idx="30">
                  <c:v>1359</c:v>
                </c:pt>
                <c:pt idx="31">
                  <c:v>1360</c:v>
                </c:pt>
                <c:pt idx="32">
                  <c:v>1361</c:v>
                </c:pt>
                <c:pt idx="33">
                  <c:v>1362</c:v>
                </c:pt>
                <c:pt idx="34">
                  <c:v>1363</c:v>
                </c:pt>
                <c:pt idx="35">
                  <c:v>1364</c:v>
                </c:pt>
                <c:pt idx="36">
                  <c:v>1365</c:v>
                </c:pt>
                <c:pt idx="37">
                  <c:v>1366</c:v>
                </c:pt>
                <c:pt idx="38">
                  <c:v>1367</c:v>
                </c:pt>
                <c:pt idx="39">
                  <c:v>1368</c:v>
                </c:pt>
                <c:pt idx="40">
                  <c:v>1369</c:v>
                </c:pt>
                <c:pt idx="41">
                  <c:v>1370</c:v>
                </c:pt>
                <c:pt idx="42">
                  <c:v>1371</c:v>
                </c:pt>
                <c:pt idx="43">
                  <c:v>1372</c:v>
                </c:pt>
                <c:pt idx="44">
                  <c:v>1373</c:v>
                </c:pt>
                <c:pt idx="45">
                  <c:v>1374</c:v>
                </c:pt>
                <c:pt idx="46">
                  <c:v>1375</c:v>
                </c:pt>
                <c:pt idx="47">
                  <c:v>1376</c:v>
                </c:pt>
                <c:pt idx="48">
                  <c:v>1377</c:v>
                </c:pt>
                <c:pt idx="49">
                  <c:v>1378</c:v>
                </c:pt>
                <c:pt idx="50">
                  <c:v>1379</c:v>
                </c:pt>
                <c:pt idx="51">
                  <c:v>1380</c:v>
                </c:pt>
                <c:pt idx="52">
                  <c:v>1381</c:v>
                </c:pt>
                <c:pt idx="53">
                  <c:v>1382</c:v>
                </c:pt>
                <c:pt idx="54">
                  <c:v>1383</c:v>
                </c:pt>
                <c:pt idx="55">
                  <c:v>1384</c:v>
                </c:pt>
                <c:pt idx="56">
                  <c:v>1385</c:v>
                </c:pt>
                <c:pt idx="57">
                  <c:v>1386</c:v>
                </c:pt>
                <c:pt idx="58">
                  <c:v>1387</c:v>
                </c:pt>
                <c:pt idx="59">
                  <c:v>1388</c:v>
                </c:pt>
                <c:pt idx="60">
                  <c:v>1389</c:v>
                </c:pt>
                <c:pt idx="61">
                  <c:v>1390</c:v>
                </c:pt>
                <c:pt idx="62">
                  <c:v>1391</c:v>
                </c:pt>
                <c:pt idx="63">
                  <c:v>1392</c:v>
                </c:pt>
                <c:pt idx="64">
                  <c:v>1393</c:v>
                </c:pt>
                <c:pt idx="65">
                  <c:v>1394</c:v>
                </c:pt>
                <c:pt idx="66">
                  <c:v>1395</c:v>
                </c:pt>
                <c:pt idx="67">
                  <c:v>1396</c:v>
                </c:pt>
                <c:pt idx="68">
                  <c:v>1397</c:v>
                </c:pt>
                <c:pt idx="69">
                  <c:v>1398</c:v>
                </c:pt>
                <c:pt idx="70">
                  <c:v>1399</c:v>
                </c:pt>
                <c:pt idx="71">
                  <c:v>1400</c:v>
                </c:pt>
                <c:pt idx="72">
                  <c:v>1401</c:v>
                </c:pt>
                <c:pt idx="73">
                  <c:v>1402</c:v>
                </c:pt>
                <c:pt idx="74">
                  <c:v>1403</c:v>
                </c:pt>
                <c:pt idx="75">
                  <c:v>1404</c:v>
                </c:pt>
                <c:pt idx="76">
                  <c:v>1405</c:v>
                </c:pt>
                <c:pt idx="77">
                  <c:v>1406</c:v>
                </c:pt>
                <c:pt idx="78">
                  <c:v>1407</c:v>
                </c:pt>
                <c:pt idx="79">
                  <c:v>1408</c:v>
                </c:pt>
                <c:pt idx="80">
                  <c:v>1409</c:v>
                </c:pt>
                <c:pt idx="81">
                  <c:v>1410</c:v>
                </c:pt>
                <c:pt idx="82">
                  <c:v>1411</c:v>
                </c:pt>
                <c:pt idx="83">
                  <c:v>1412</c:v>
                </c:pt>
                <c:pt idx="84">
                  <c:v>1413</c:v>
                </c:pt>
                <c:pt idx="85">
                  <c:v>1414</c:v>
                </c:pt>
                <c:pt idx="86">
                  <c:v>1415</c:v>
                </c:pt>
                <c:pt idx="87">
                  <c:v>1416</c:v>
                </c:pt>
                <c:pt idx="88">
                  <c:v>1417</c:v>
                </c:pt>
                <c:pt idx="89">
                  <c:v>1418</c:v>
                </c:pt>
                <c:pt idx="90">
                  <c:v>1419</c:v>
                </c:pt>
                <c:pt idx="91">
                  <c:v>1420</c:v>
                </c:pt>
                <c:pt idx="92">
                  <c:v>1421</c:v>
                </c:pt>
                <c:pt idx="93">
                  <c:v>1422</c:v>
                </c:pt>
                <c:pt idx="94">
                  <c:v>1423</c:v>
                </c:pt>
                <c:pt idx="95">
                  <c:v>1424</c:v>
                </c:pt>
                <c:pt idx="96">
                  <c:v>1425</c:v>
                </c:pt>
                <c:pt idx="97">
                  <c:v>1426</c:v>
                </c:pt>
                <c:pt idx="98">
                  <c:v>1427</c:v>
                </c:pt>
                <c:pt idx="99">
                  <c:v>1428</c:v>
                </c:pt>
                <c:pt idx="100">
                  <c:v>1429</c:v>
                </c:pt>
                <c:pt idx="101">
                  <c:v>1430</c:v>
                </c:pt>
                <c:pt idx="102">
                  <c:v>1431</c:v>
                </c:pt>
                <c:pt idx="103">
                  <c:v>1432</c:v>
                </c:pt>
                <c:pt idx="104">
                  <c:v>1433</c:v>
                </c:pt>
                <c:pt idx="105">
                  <c:v>1434</c:v>
                </c:pt>
                <c:pt idx="106">
                  <c:v>1435</c:v>
                </c:pt>
                <c:pt idx="107">
                  <c:v>1436</c:v>
                </c:pt>
                <c:pt idx="108">
                  <c:v>1437</c:v>
                </c:pt>
                <c:pt idx="109">
                  <c:v>1438</c:v>
                </c:pt>
                <c:pt idx="110">
                  <c:v>1439</c:v>
                </c:pt>
                <c:pt idx="111">
                  <c:v>1440</c:v>
                </c:pt>
                <c:pt idx="112">
                  <c:v>1441</c:v>
                </c:pt>
                <c:pt idx="113">
                  <c:v>1442</c:v>
                </c:pt>
                <c:pt idx="114">
                  <c:v>1443</c:v>
                </c:pt>
                <c:pt idx="115">
                  <c:v>1444</c:v>
                </c:pt>
                <c:pt idx="116">
                  <c:v>1445</c:v>
                </c:pt>
                <c:pt idx="117">
                  <c:v>1446</c:v>
                </c:pt>
                <c:pt idx="118">
                  <c:v>1447</c:v>
                </c:pt>
                <c:pt idx="119">
                  <c:v>1448</c:v>
                </c:pt>
                <c:pt idx="120">
                  <c:v>1449</c:v>
                </c:pt>
                <c:pt idx="121">
                  <c:v>1450</c:v>
                </c:pt>
                <c:pt idx="122">
                  <c:v>1451</c:v>
                </c:pt>
                <c:pt idx="123">
                  <c:v>1452</c:v>
                </c:pt>
                <c:pt idx="124">
                  <c:v>1453</c:v>
                </c:pt>
                <c:pt idx="125">
                  <c:v>1454</c:v>
                </c:pt>
                <c:pt idx="126">
                  <c:v>1455</c:v>
                </c:pt>
                <c:pt idx="127">
                  <c:v>1456</c:v>
                </c:pt>
                <c:pt idx="128">
                  <c:v>1457</c:v>
                </c:pt>
                <c:pt idx="129">
                  <c:v>1458</c:v>
                </c:pt>
                <c:pt idx="130">
                  <c:v>1459</c:v>
                </c:pt>
                <c:pt idx="131">
                  <c:v>1460</c:v>
                </c:pt>
                <c:pt idx="132">
                  <c:v>1461</c:v>
                </c:pt>
                <c:pt idx="133">
                  <c:v>1462</c:v>
                </c:pt>
                <c:pt idx="134">
                  <c:v>1463</c:v>
                </c:pt>
                <c:pt idx="135">
                  <c:v>1464</c:v>
                </c:pt>
                <c:pt idx="136">
                  <c:v>1465</c:v>
                </c:pt>
                <c:pt idx="137">
                  <c:v>1466</c:v>
                </c:pt>
                <c:pt idx="138">
                  <c:v>1467</c:v>
                </c:pt>
                <c:pt idx="139">
                  <c:v>1468</c:v>
                </c:pt>
                <c:pt idx="140">
                  <c:v>1469</c:v>
                </c:pt>
                <c:pt idx="141">
                  <c:v>1470</c:v>
                </c:pt>
                <c:pt idx="142">
                  <c:v>1471</c:v>
                </c:pt>
                <c:pt idx="143">
                  <c:v>1472</c:v>
                </c:pt>
                <c:pt idx="144">
                  <c:v>1473</c:v>
                </c:pt>
                <c:pt idx="145">
                  <c:v>1474</c:v>
                </c:pt>
                <c:pt idx="146">
                  <c:v>1475</c:v>
                </c:pt>
                <c:pt idx="147">
                  <c:v>1476</c:v>
                </c:pt>
                <c:pt idx="148">
                  <c:v>1477</c:v>
                </c:pt>
                <c:pt idx="149">
                  <c:v>1478</c:v>
                </c:pt>
                <c:pt idx="150">
                  <c:v>1479</c:v>
                </c:pt>
                <c:pt idx="151">
                  <c:v>1480</c:v>
                </c:pt>
                <c:pt idx="152">
                  <c:v>1481</c:v>
                </c:pt>
                <c:pt idx="153">
                  <c:v>1482</c:v>
                </c:pt>
                <c:pt idx="154">
                  <c:v>1483</c:v>
                </c:pt>
                <c:pt idx="155">
                  <c:v>1484</c:v>
                </c:pt>
                <c:pt idx="156">
                  <c:v>1485</c:v>
                </c:pt>
                <c:pt idx="157">
                  <c:v>1486</c:v>
                </c:pt>
                <c:pt idx="158">
                  <c:v>1487</c:v>
                </c:pt>
                <c:pt idx="159">
                  <c:v>1488</c:v>
                </c:pt>
                <c:pt idx="160">
                  <c:v>1489</c:v>
                </c:pt>
                <c:pt idx="161">
                  <c:v>1490</c:v>
                </c:pt>
                <c:pt idx="162">
                  <c:v>1491</c:v>
                </c:pt>
                <c:pt idx="163">
                  <c:v>1492</c:v>
                </c:pt>
                <c:pt idx="164">
                  <c:v>1493</c:v>
                </c:pt>
                <c:pt idx="165">
                  <c:v>1494</c:v>
                </c:pt>
                <c:pt idx="166">
                  <c:v>1495</c:v>
                </c:pt>
                <c:pt idx="167">
                  <c:v>1496</c:v>
                </c:pt>
                <c:pt idx="168">
                  <c:v>1497</c:v>
                </c:pt>
                <c:pt idx="169">
                  <c:v>1498</c:v>
                </c:pt>
                <c:pt idx="170">
                  <c:v>1499</c:v>
                </c:pt>
                <c:pt idx="171">
                  <c:v>1500</c:v>
                </c:pt>
                <c:pt idx="172">
                  <c:v>1501</c:v>
                </c:pt>
                <c:pt idx="173">
                  <c:v>1502</c:v>
                </c:pt>
                <c:pt idx="174">
                  <c:v>1503</c:v>
                </c:pt>
                <c:pt idx="175">
                  <c:v>1504</c:v>
                </c:pt>
                <c:pt idx="176">
                  <c:v>1505</c:v>
                </c:pt>
                <c:pt idx="177">
                  <c:v>1506</c:v>
                </c:pt>
                <c:pt idx="178">
                  <c:v>1507</c:v>
                </c:pt>
                <c:pt idx="179">
                  <c:v>1508</c:v>
                </c:pt>
                <c:pt idx="180">
                  <c:v>1509</c:v>
                </c:pt>
                <c:pt idx="181">
                  <c:v>1510</c:v>
                </c:pt>
                <c:pt idx="182">
                  <c:v>1511</c:v>
                </c:pt>
                <c:pt idx="183">
                  <c:v>1512</c:v>
                </c:pt>
                <c:pt idx="184">
                  <c:v>1513</c:v>
                </c:pt>
                <c:pt idx="185">
                  <c:v>1514</c:v>
                </c:pt>
                <c:pt idx="186">
                  <c:v>1515</c:v>
                </c:pt>
                <c:pt idx="187">
                  <c:v>1516</c:v>
                </c:pt>
                <c:pt idx="188">
                  <c:v>1517</c:v>
                </c:pt>
                <c:pt idx="189">
                  <c:v>1518</c:v>
                </c:pt>
                <c:pt idx="190">
                  <c:v>1519</c:v>
                </c:pt>
                <c:pt idx="191">
                  <c:v>1520</c:v>
                </c:pt>
                <c:pt idx="192">
                  <c:v>1521</c:v>
                </c:pt>
                <c:pt idx="193">
                  <c:v>1522</c:v>
                </c:pt>
                <c:pt idx="194">
                  <c:v>1523</c:v>
                </c:pt>
                <c:pt idx="195">
                  <c:v>1524</c:v>
                </c:pt>
                <c:pt idx="196">
                  <c:v>1525</c:v>
                </c:pt>
                <c:pt idx="197">
                  <c:v>1526</c:v>
                </c:pt>
                <c:pt idx="198">
                  <c:v>1527</c:v>
                </c:pt>
                <c:pt idx="199">
                  <c:v>1528</c:v>
                </c:pt>
                <c:pt idx="200">
                  <c:v>1529</c:v>
                </c:pt>
                <c:pt idx="201">
                  <c:v>1530</c:v>
                </c:pt>
                <c:pt idx="202">
                  <c:v>1531</c:v>
                </c:pt>
                <c:pt idx="203">
                  <c:v>1532</c:v>
                </c:pt>
                <c:pt idx="204">
                  <c:v>1533</c:v>
                </c:pt>
                <c:pt idx="205">
                  <c:v>1534</c:v>
                </c:pt>
                <c:pt idx="206">
                  <c:v>1535</c:v>
                </c:pt>
                <c:pt idx="207">
                  <c:v>1536</c:v>
                </c:pt>
                <c:pt idx="208">
                  <c:v>1537</c:v>
                </c:pt>
                <c:pt idx="209">
                  <c:v>1538</c:v>
                </c:pt>
                <c:pt idx="210">
                  <c:v>1539</c:v>
                </c:pt>
                <c:pt idx="211">
                  <c:v>1540</c:v>
                </c:pt>
                <c:pt idx="212">
                  <c:v>1541</c:v>
                </c:pt>
                <c:pt idx="213">
                  <c:v>1542</c:v>
                </c:pt>
                <c:pt idx="214">
                  <c:v>1543</c:v>
                </c:pt>
                <c:pt idx="215">
                  <c:v>1544</c:v>
                </c:pt>
                <c:pt idx="216">
                  <c:v>1545</c:v>
                </c:pt>
                <c:pt idx="217">
                  <c:v>1546</c:v>
                </c:pt>
                <c:pt idx="218">
                  <c:v>1547</c:v>
                </c:pt>
                <c:pt idx="219">
                  <c:v>1548</c:v>
                </c:pt>
                <c:pt idx="220">
                  <c:v>1549</c:v>
                </c:pt>
                <c:pt idx="221">
                  <c:v>1550</c:v>
                </c:pt>
                <c:pt idx="222">
                  <c:v>1551</c:v>
                </c:pt>
                <c:pt idx="223">
                  <c:v>1552</c:v>
                </c:pt>
                <c:pt idx="224">
                  <c:v>1553</c:v>
                </c:pt>
                <c:pt idx="225">
                  <c:v>1554</c:v>
                </c:pt>
                <c:pt idx="226">
                  <c:v>1555</c:v>
                </c:pt>
                <c:pt idx="227">
                  <c:v>1556</c:v>
                </c:pt>
                <c:pt idx="228">
                  <c:v>1557</c:v>
                </c:pt>
                <c:pt idx="229">
                  <c:v>1558</c:v>
                </c:pt>
                <c:pt idx="230">
                  <c:v>1559</c:v>
                </c:pt>
                <c:pt idx="231">
                  <c:v>1560</c:v>
                </c:pt>
                <c:pt idx="232">
                  <c:v>1561</c:v>
                </c:pt>
                <c:pt idx="233">
                  <c:v>1562</c:v>
                </c:pt>
                <c:pt idx="234">
                  <c:v>1563</c:v>
                </c:pt>
                <c:pt idx="235">
                  <c:v>1564</c:v>
                </c:pt>
                <c:pt idx="236">
                  <c:v>1565</c:v>
                </c:pt>
                <c:pt idx="237">
                  <c:v>1566</c:v>
                </c:pt>
                <c:pt idx="238">
                  <c:v>1567</c:v>
                </c:pt>
                <c:pt idx="239">
                  <c:v>1568</c:v>
                </c:pt>
                <c:pt idx="240">
                  <c:v>1569</c:v>
                </c:pt>
                <c:pt idx="241">
                  <c:v>1570</c:v>
                </c:pt>
                <c:pt idx="242">
                  <c:v>1571</c:v>
                </c:pt>
                <c:pt idx="243">
                  <c:v>1572</c:v>
                </c:pt>
                <c:pt idx="244">
                  <c:v>1573</c:v>
                </c:pt>
                <c:pt idx="245">
                  <c:v>1574</c:v>
                </c:pt>
                <c:pt idx="246">
                  <c:v>1575</c:v>
                </c:pt>
                <c:pt idx="247">
                  <c:v>1576</c:v>
                </c:pt>
                <c:pt idx="248">
                  <c:v>1577</c:v>
                </c:pt>
                <c:pt idx="249">
                  <c:v>1578</c:v>
                </c:pt>
                <c:pt idx="250">
                  <c:v>1579</c:v>
                </c:pt>
                <c:pt idx="251">
                  <c:v>1580</c:v>
                </c:pt>
                <c:pt idx="252">
                  <c:v>1581</c:v>
                </c:pt>
                <c:pt idx="253">
                  <c:v>1582</c:v>
                </c:pt>
                <c:pt idx="254">
                  <c:v>1583</c:v>
                </c:pt>
                <c:pt idx="255">
                  <c:v>1584</c:v>
                </c:pt>
                <c:pt idx="256">
                  <c:v>1585</c:v>
                </c:pt>
                <c:pt idx="257">
                  <c:v>1586</c:v>
                </c:pt>
                <c:pt idx="258">
                  <c:v>1587</c:v>
                </c:pt>
                <c:pt idx="259">
                  <c:v>1588</c:v>
                </c:pt>
                <c:pt idx="260">
                  <c:v>1589</c:v>
                </c:pt>
                <c:pt idx="261">
                  <c:v>1590</c:v>
                </c:pt>
                <c:pt idx="262">
                  <c:v>1591</c:v>
                </c:pt>
                <c:pt idx="263">
                  <c:v>1592</c:v>
                </c:pt>
                <c:pt idx="264">
                  <c:v>1593</c:v>
                </c:pt>
                <c:pt idx="265">
                  <c:v>1594</c:v>
                </c:pt>
                <c:pt idx="266">
                  <c:v>1595</c:v>
                </c:pt>
                <c:pt idx="267">
                  <c:v>1596</c:v>
                </c:pt>
                <c:pt idx="268">
                  <c:v>1597</c:v>
                </c:pt>
                <c:pt idx="269">
                  <c:v>1598</c:v>
                </c:pt>
                <c:pt idx="270">
                  <c:v>1599</c:v>
                </c:pt>
                <c:pt idx="271">
                  <c:v>1600</c:v>
                </c:pt>
                <c:pt idx="272">
                  <c:v>1601</c:v>
                </c:pt>
                <c:pt idx="273">
                  <c:v>1602</c:v>
                </c:pt>
                <c:pt idx="274">
                  <c:v>1603</c:v>
                </c:pt>
                <c:pt idx="275">
                  <c:v>1604</c:v>
                </c:pt>
                <c:pt idx="276">
                  <c:v>1605</c:v>
                </c:pt>
                <c:pt idx="277">
                  <c:v>1606</c:v>
                </c:pt>
                <c:pt idx="278">
                  <c:v>1607</c:v>
                </c:pt>
                <c:pt idx="279">
                  <c:v>1608</c:v>
                </c:pt>
                <c:pt idx="280">
                  <c:v>1609</c:v>
                </c:pt>
                <c:pt idx="281">
                  <c:v>1610</c:v>
                </c:pt>
                <c:pt idx="282">
                  <c:v>1611</c:v>
                </c:pt>
                <c:pt idx="283">
                  <c:v>1612</c:v>
                </c:pt>
                <c:pt idx="284">
                  <c:v>1613</c:v>
                </c:pt>
                <c:pt idx="285">
                  <c:v>1614</c:v>
                </c:pt>
                <c:pt idx="286">
                  <c:v>1615</c:v>
                </c:pt>
                <c:pt idx="287">
                  <c:v>1616</c:v>
                </c:pt>
                <c:pt idx="288">
                  <c:v>1617</c:v>
                </c:pt>
                <c:pt idx="289">
                  <c:v>1618</c:v>
                </c:pt>
                <c:pt idx="290">
                  <c:v>1619</c:v>
                </c:pt>
                <c:pt idx="291">
                  <c:v>1620</c:v>
                </c:pt>
                <c:pt idx="292">
                  <c:v>1621</c:v>
                </c:pt>
                <c:pt idx="293">
                  <c:v>1622</c:v>
                </c:pt>
                <c:pt idx="294">
                  <c:v>1623</c:v>
                </c:pt>
                <c:pt idx="295">
                  <c:v>1624</c:v>
                </c:pt>
                <c:pt idx="296">
                  <c:v>1625</c:v>
                </c:pt>
                <c:pt idx="297">
                  <c:v>1626</c:v>
                </c:pt>
                <c:pt idx="298">
                  <c:v>1627</c:v>
                </c:pt>
                <c:pt idx="299">
                  <c:v>1628</c:v>
                </c:pt>
                <c:pt idx="300">
                  <c:v>1629</c:v>
                </c:pt>
                <c:pt idx="301">
                  <c:v>1630</c:v>
                </c:pt>
                <c:pt idx="302">
                  <c:v>1631</c:v>
                </c:pt>
                <c:pt idx="303">
                  <c:v>1632</c:v>
                </c:pt>
                <c:pt idx="304">
                  <c:v>1633</c:v>
                </c:pt>
                <c:pt idx="305">
                  <c:v>1634</c:v>
                </c:pt>
                <c:pt idx="306">
                  <c:v>1635</c:v>
                </c:pt>
                <c:pt idx="307">
                  <c:v>1636</c:v>
                </c:pt>
                <c:pt idx="308">
                  <c:v>1637</c:v>
                </c:pt>
                <c:pt idx="309">
                  <c:v>1638</c:v>
                </c:pt>
                <c:pt idx="310">
                  <c:v>1639</c:v>
                </c:pt>
                <c:pt idx="311">
                  <c:v>1640</c:v>
                </c:pt>
                <c:pt idx="312">
                  <c:v>1641</c:v>
                </c:pt>
                <c:pt idx="313">
                  <c:v>1642</c:v>
                </c:pt>
                <c:pt idx="314">
                  <c:v>1643</c:v>
                </c:pt>
                <c:pt idx="315">
                  <c:v>1644</c:v>
                </c:pt>
                <c:pt idx="316">
                  <c:v>1645</c:v>
                </c:pt>
                <c:pt idx="317">
                  <c:v>1646</c:v>
                </c:pt>
                <c:pt idx="318">
                  <c:v>1647</c:v>
                </c:pt>
                <c:pt idx="319">
                  <c:v>1648</c:v>
                </c:pt>
                <c:pt idx="320">
                  <c:v>1649</c:v>
                </c:pt>
                <c:pt idx="321">
                  <c:v>1650</c:v>
                </c:pt>
                <c:pt idx="322">
                  <c:v>1651</c:v>
                </c:pt>
                <c:pt idx="323">
                  <c:v>1652</c:v>
                </c:pt>
                <c:pt idx="324">
                  <c:v>1653</c:v>
                </c:pt>
                <c:pt idx="325">
                  <c:v>1654</c:v>
                </c:pt>
                <c:pt idx="326">
                  <c:v>1655</c:v>
                </c:pt>
                <c:pt idx="327">
                  <c:v>1656</c:v>
                </c:pt>
                <c:pt idx="328">
                  <c:v>1657</c:v>
                </c:pt>
                <c:pt idx="329">
                  <c:v>1658</c:v>
                </c:pt>
                <c:pt idx="330">
                  <c:v>1659</c:v>
                </c:pt>
                <c:pt idx="331">
                  <c:v>1660</c:v>
                </c:pt>
                <c:pt idx="332">
                  <c:v>1661</c:v>
                </c:pt>
                <c:pt idx="333">
                  <c:v>1662</c:v>
                </c:pt>
                <c:pt idx="334">
                  <c:v>1663</c:v>
                </c:pt>
                <c:pt idx="335">
                  <c:v>1664</c:v>
                </c:pt>
                <c:pt idx="336">
                  <c:v>1665</c:v>
                </c:pt>
                <c:pt idx="337">
                  <c:v>1666</c:v>
                </c:pt>
                <c:pt idx="338">
                  <c:v>1667</c:v>
                </c:pt>
                <c:pt idx="339">
                  <c:v>1668</c:v>
                </c:pt>
                <c:pt idx="340">
                  <c:v>1669</c:v>
                </c:pt>
                <c:pt idx="341">
                  <c:v>1670</c:v>
                </c:pt>
                <c:pt idx="342">
                  <c:v>1671</c:v>
                </c:pt>
                <c:pt idx="343">
                  <c:v>1672</c:v>
                </c:pt>
                <c:pt idx="344">
                  <c:v>1673</c:v>
                </c:pt>
                <c:pt idx="345">
                  <c:v>1674</c:v>
                </c:pt>
                <c:pt idx="346">
                  <c:v>1675</c:v>
                </c:pt>
                <c:pt idx="347">
                  <c:v>1676</c:v>
                </c:pt>
                <c:pt idx="348">
                  <c:v>1677</c:v>
                </c:pt>
                <c:pt idx="349">
                  <c:v>1678</c:v>
                </c:pt>
                <c:pt idx="350">
                  <c:v>1679</c:v>
                </c:pt>
                <c:pt idx="351">
                  <c:v>1680</c:v>
                </c:pt>
                <c:pt idx="352">
                  <c:v>1681</c:v>
                </c:pt>
                <c:pt idx="353">
                  <c:v>1682</c:v>
                </c:pt>
                <c:pt idx="354">
                  <c:v>1683</c:v>
                </c:pt>
                <c:pt idx="355">
                  <c:v>1684</c:v>
                </c:pt>
                <c:pt idx="356">
                  <c:v>1685</c:v>
                </c:pt>
                <c:pt idx="357">
                  <c:v>1686</c:v>
                </c:pt>
                <c:pt idx="358">
                  <c:v>1687</c:v>
                </c:pt>
                <c:pt idx="359">
                  <c:v>1688</c:v>
                </c:pt>
                <c:pt idx="360">
                  <c:v>1689</c:v>
                </c:pt>
                <c:pt idx="361">
                  <c:v>1690</c:v>
                </c:pt>
                <c:pt idx="362">
                  <c:v>1691</c:v>
                </c:pt>
                <c:pt idx="363">
                  <c:v>1692</c:v>
                </c:pt>
                <c:pt idx="364">
                  <c:v>1693</c:v>
                </c:pt>
                <c:pt idx="365">
                  <c:v>1694</c:v>
                </c:pt>
                <c:pt idx="366">
                  <c:v>1695</c:v>
                </c:pt>
                <c:pt idx="367">
                  <c:v>1696</c:v>
                </c:pt>
                <c:pt idx="368">
                  <c:v>1697</c:v>
                </c:pt>
                <c:pt idx="369">
                  <c:v>1698</c:v>
                </c:pt>
                <c:pt idx="370">
                  <c:v>1699</c:v>
                </c:pt>
                <c:pt idx="371">
                  <c:v>1700</c:v>
                </c:pt>
                <c:pt idx="372">
                  <c:v>1701</c:v>
                </c:pt>
                <c:pt idx="373">
                  <c:v>1702</c:v>
                </c:pt>
                <c:pt idx="374">
                  <c:v>1703</c:v>
                </c:pt>
                <c:pt idx="375">
                  <c:v>1704</c:v>
                </c:pt>
                <c:pt idx="376">
                  <c:v>1705</c:v>
                </c:pt>
                <c:pt idx="377">
                  <c:v>1706</c:v>
                </c:pt>
                <c:pt idx="378">
                  <c:v>1707</c:v>
                </c:pt>
                <c:pt idx="379">
                  <c:v>1708</c:v>
                </c:pt>
                <c:pt idx="380">
                  <c:v>1709</c:v>
                </c:pt>
                <c:pt idx="381">
                  <c:v>1710</c:v>
                </c:pt>
                <c:pt idx="382">
                  <c:v>1711</c:v>
                </c:pt>
                <c:pt idx="383">
                  <c:v>1712</c:v>
                </c:pt>
                <c:pt idx="384">
                  <c:v>1713</c:v>
                </c:pt>
                <c:pt idx="385">
                  <c:v>1714</c:v>
                </c:pt>
                <c:pt idx="386">
                  <c:v>1715</c:v>
                </c:pt>
                <c:pt idx="387">
                  <c:v>1716</c:v>
                </c:pt>
                <c:pt idx="388">
                  <c:v>1717</c:v>
                </c:pt>
                <c:pt idx="389">
                  <c:v>1718</c:v>
                </c:pt>
                <c:pt idx="390">
                  <c:v>1719</c:v>
                </c:pt>
                <c:pt idx="391">
                  <c:v>1720</c:v>
                </c:pt>
                <c:pt idx="392">
                  <c:v>1721</c:v>
                </c:pt>
                <c:pt idx="393">
                  <c:v>1722</c:v>
                </c:pt>
                <c:pt idx="394">
                  <c:v>1723</c:v>
                </c:pt>
                <c:pt idx="395">
                  <c:v>1724</c:v>
                </c:pt>
                <c:pt idx="396">
                  <c:v>1725</c:v>
                </c:pt>
                <c:pt idx="397">
                  <c:v>1726</c:v>
                </c:pt>
                <c:pt idx="398">
                  <c:v>1727</c:v>
                </c:pt>
                <c:pt idx="399">
                  <c:v>1728</c:v>
                </c:pt>
                <c:pt idx="400">
                  <c:v>1729</c:v>
                </c:pt>
                <c:pt idx="401">
                  <c:v>1730</c:v>
                </c:pt>
                <c:pt idx="402">
                  <c:v>1731</c:v>
                </c:pt>
                <c:pt idx="403">
                  <c:v>1732</c:v>
                </c:pt>
                <c:pt idx="404">
                  <c:v>1733</c:v>
                </c:pt>
                <c:pt idx="405">
                  <c:v>1734</c:v>
                </c:pt>
                <c:pt idx="406">
                  <c:v>1735</c:v>
                </c:pt>
                <c:pt idx="407">
                  <c:v>1736</c:v>
                </c:pt>
                <c:pt idx="408">
                  <c:v>1737</c:v>
                </c:pt>
                <c:pt idx="409">
                  <c:v>1738</c:v>
                </c:pt>
                <c:pt idx="410">
                  <c:v>1739</c:v>
                </c:pt>
                <c:pt idx="411">
                  <c:v>1740</c:v>
                </c:pt>
                <c:pt idx="412">
                  <c:v>1741</c:v>
                </c:pt>
                <c:pt idx="413">
                  <c:v>1742</c:v>
                </c:pt>
                <c:pt idx="414">
                  <c:v>1743</c:v>
                </c:pt>
                <c:pt idx="415">
                  <c:v>1744</c:v>
                </c:pt>
                <c:pt idx="416">
                  <c:v>1745</c:v>
                </c:pt>
                <c:pt idx="417">
                  <c:v>1746</c:v>
                </c:pt>
                <c:pt idx="418">
                  <c:v>1747</c:v>
                </c:pt>
                <c:pt idx="419">
                  <c:v>1748</c:v>
                </c:pt>
                <c:pt idx="420">
                  <c:v>1749</c:v>
                </c:pt>
                <c:pt idx="421">
                  <c:v>1750</c:v>
                </c:pt>
                <c:pt idx="422">
                  <c:v>1751</c:v>
                </c:pt>
                <c:pt idx="423">
                  <c:v>1752</c:v>
                </c:pt>
                <c:pt idx="424">
                  <c:v>1753</c:v>
                </c:pt>
                <c:pt idx="425">
                  <c:v>1754</c:v>
                </c:pt>
                <c:pt idx="426">
                  <c:v>1755</c:v>
                </c:pt>
                <c:pt idx="427">
                  <c:v>1756</c:v>
                </c:pt>
                <c:pt idx="428">
                  <c:v>1757</c:v>
                </c:pt>
                <c:pt idx="429">
                  <c:v>1758</c:v>
                </c:pt>
                <c:pt idx="430">
                  <c:v>1759</c:v>
                </c:pt>
                <c:pt idx="431">
                  <c:v>1760</c:v>
                </c:pt>
                <c:pt idx="432">
                  <c:v>1761</c:v>
                </c:pt>
                <c:pt idx="433">
                  <c:v>1762</c:v>
                </c:pt>
                <c:pt idx="434">
                  <c:v>1763</c:v>
                </c:pt>
                <c:pt idx="435">
                  <c:v>1764</c:v>
                </c:pt>
                <c:pt idx="436">
                  <c:v>1765</c:v>
                </c:pt>
                <c:pt idx="437">
                  <c:v>1766</c:v>
                </c:pt>
                <c:pt idx="438">
                  <c:v>1767</c:v>
                </c:pt>
                <c:pt idx="439">
                  <c:v>1768</c:v>
                </c:pt>
                <c:pt idx="440">
                  <c:v>1769</c:v>
                </c:pt>
                <c:pt idx="441">
                  <c:v>1770</c:v>
                </c:pt>
                <c:pt idx="442">
                  <c:v>1771</c:v>
                </c:pt>
                <c:pt idx="443">
                  <c:v>1772</c:v>
                </c:pt>
                <c:pt idx="444">
                  <c:v>1773</c:v>
                </c:pt>
                <c:pt idx="445">
                  <c:v>1774</c:v>
                </c:pt>
                <c:pt idx="446">
                  <c:v>1775</c:v>
                </c:pt>
                <c:pt idx="447">
                  <c:v>1776</c:v>
                </c:pt>
                <c:pt idx="448">
                  <c:v>1777</c:v>
                </c:pt>
                <c:pt idx="449">
                  <c:v>1778</c:v>
                </c:pt>
                <c:pt idx="450">
                  <c:v>1779</c:v>
                </c:pt>
                <c:pt idx="451">
                  <c:v>1780</c:v>
                </c:pt>
                <c:pt idx="452">
                  <c:v>1781</c:v>
                </c:pt>
                <c:pt idx="453">
                  <c:v>1782</c:v>
                </c:pt>
                <c:pt idx="454">
                  <c:v>1783</c:v>
                </c:pt>
                <c:pt idx="455">
                  <c:v>1784</c:v>
                </c:pt>
                <c:pt idx="456">
                  <c:v>1785</c:v>
                </c:pt>
                <c:pt idx="457">
                  <c:v>1786</c:v>
                </c:pt>
                <c:pt idx="458">
                  <c:v>1787</c:v>
                </c:pt>
                <c:pt idx="459">
                  <c:v>1788</c:v>
                </c:pt>
                <c:pt idx="460">
                  <c:v>1789</c:v>
                </c:pt>
                <c:pt idx="461">
                  <c:v>1790</c:v>
                </c:pt>
                <c:pt idx="462">
                  <c:v>1791</c:v>
                </c:pt>
                <c:pt idx="463">
                  <c:v>1792</c:v>
                </c:pt>
                <c:pt idx="464">
                  <c:v>1793</c:v>
                </c:pt>
                <c:pt idx="465">
                  <c:v>1794</c:v>
                </c:pt>
                <c:pt idx="466">
                  <c:v>1795</c:v>
                </c:pt>
                <c:pt idx="467">
                  <c:v>1796</c:v>
                </c:pt>
                <c:pt idx="468">
                  <c:v>1797</c:v>
                </c:pt>
                <c:pt idx="469">
                  <c:v>1798</c:v>
                </c:pt>
                <c:pt idx="470">
                  <c:v>1799</c:v>
                </c:pt>
                <c:pt idx="471">
                  <c:v>1800</c:v>
                </c:pt>
                <c:pt idx="472">
                  <c:v>1801</c:v>
                </c:pt>
                <c:pt idx="473">
                  <c:v>1802</c:v>
                </c:pt>
                <c:pt idx="474">
                  <c:v>1803</c:v>
                </c:pt>
                <c:pt idx="475">
                  <c:v>1804</c:v>
                </c:pt>
                <c:pt idx="476">
                  <c:v>1805</c:v>
                </c:pt>
                <c:pt idx="477">
                  <c:v>1806</c:v>
                </c:pt>
                <c:pt idx="478">
                  <c:v>1807</c:v>
                </c:pt>
                <c:pt idx="479">
                  <c:v>1808</c:v>
                </c:pt>
                <c:pt idx="480">
                  <c:v>1809</c:v>
                </c:pt>
                <c:pt idx="481">
                  <c:v>1810</c:v>
                </c:pt>
                <c:pt idx="482">
                  <c:v>1811</c:v>
                </c:pt>
                <c:pt idx="483">
                  <c:v>1812</c:v>
                </c:pt>
                <c:pt idx="484">
                  <c:v>1813</c:v>
                </c:pt>
                <c:pt idx="485">
                  <c:v>1814</c:v>
                </c:pt>
                <c:pt idx="486">
                  <c:v>1815</c:v>
                </c:pt>
                <c:pt idx="487">
                  <c:v>1816</c:v>
                </c:pt>
                <c:pt idx="488">
                  <c:v>1817</c:v>
                </c:pt>
                <c:pt idx="489">
                  <c:v>1818</c:v>
                </c:pt>
                <c:pt idx="490">
                  <c:v>1819</c:v>
                </c:pt>
                <c:pt idx="491">
                  <c:v>1820</c:v>
                </c:pt>
                <c:pt idx="492">
                  <c:v>1821</c:v>
                </c:pt>
                <c:pt idx="493">
                  <c:v>1822</c:v>
                </c:pt>
                <c:pt idx="494">
                  <c:v>1823</c:v>
                </c:pt>
                <c:pt idx="495">
                  <c:v>1824</c:v>
                </c:pt>
                <c:pt idx="496">
                  <c:v>1825</c:v>
                </c:pt>
                <c:pt idx="497">
                  <c:v>1826</c:v>
                </c:pt>
                <c:pt idx="498">
                  <c:v>1827</c:v>
                </c:pt>
                <c:pt idx="499">
                  <c:v>1828</c:v>
                </c:pt>
                <c:pt idx="500">
                  <c:v>1829</c:v>
                </c:pt>
                <c:pt idx="501">
                  <c:v>1830</c:v>
                </c:pt>
                <c:pt idx="502">
                  <c:v>1831</c:v>
                </c:pt>
                <c:pt idx="503">
                  <c:v>1832</c:v>
                </c:pt>
                <c:pt idx="504">
                  <c:v>1833</c:v>
                </c:pt>
                <c:pt idx="505">
                  <c:v>1834</c:v>
                </c:pt>
                <c:pt idx="506">
                  <c:v>1835</c:v>
                </c:pt>
                <c:pt idx="507">
                  <c:v>1836</c:v>
                </c:pt>
                <c:pt idx="508">
                  <c:v>1837</c:v>
                </c:pt>
                <c:pt idx="509">
                  <c:v>1838</c:v>
                </c:pt>
                <c:pt idx="510">
                  <c:v>1839</c:v>
                </c:pt>
                <c:pt idx="511">
                  <c:v>1840</c:v>
                </c:pt>
                <c:pt idx="512">
                  <c:v>1841</c:v>
                </c:pt>
                <c:pt idx="513">
                  <c:v>1842</c:v>
                </c:pt>
                <c:pt idx="514">
                  <c:v>1843</c:v>
                </c:pt>
                <c:pt idx="515">
                  <c:v>1844</c:v>
                </c:pt>
                <c:pt idx="516">
                  <c:v>1845</c:v>
                </c:pt>
                <c:pt idx="517">
                  <c:v>1846</c:v>
                </c:pt>
                <c:pt idx="518">
                  <c:v>1847</c:v>
                </c:pt>
                <c:pt idx="519">
                  <c:v>1848</c:v>
                </c:pt>
                <c:pt idx="520">
                  <c:v>1849</c:v>
                </c:pt>
                <c:pt idx="521">
                  <c:v>1850</c:v>
                </c:pt>
                <c:pt idx="522">
                  <c:v>1851</c:v>
                </c:pt>
                <c:pt idx="523">
                  <c:v>1852</c:v>
                </c:pt>
                <c:pt idx="524">
                  <c:v>1853</c:v>
                </c:pt>
                <c:pt idx="525">
                  <c:v>1854</c:v>
                </c:pt>
                <c:pt idx="526">
                  <c:v>1855</c:v>
                </c:pt>
                <c:pt idx="527">
                  <c:v>1856</c:v>
                </c:pt>
                <c:pt idx="528">
                  <c:v>1857</c:v>
                </c:pt>
                <c:pt idx="529">
                  <c:v>1858</c:v>
                </c:pt>
                <c:pt idx="530">
                  <c:v>1859</c:v>
                </c:pt>
                <c:pt idx="531">
                  <c:v>1860</c:v>
                </c:pt>
                <c:pt idx="532">
                  <c:v>1861</c:v>
                </c:pt>
                <c:pt idx="533">
                  <c:v>1862</c:v>
                </c:pt>
                <c:pt idx="534">
                  <c:v>1863</c:v>
                </c:pt>
                <c:pt idx="535">
                  <c:v>1864</c:v>
                </c:pt>
                <c:pt idx="536">
                  <c:v>1865</c:v>
                </c:pt>
                <c:pt idx="537">
                  <c:v>1866</c:v>
                </c:pt>
                <c:pt idx="538">
                  <c:v>1867</c:v>
                </c:pt>
                <c:pt idx="539">
                  <c:v>1868</c:v>
                </c:pt>
                <c:pt idx="540">
                  <c:v>1869</c:v>
                </c:pt>
                <c:pt idx="541">
                  <c:v>1870</c:v>
                </c:pt>
                <c:pt idx="542">
                  <c:v>1871</c:v>
                </c:pt>
                <c:pt idx="543">
                  <c:v>1872</c:v>
                </c:pt>
                <c:pt idx="544">
                  <c:v>1873</c:v>
                </c:pt>
                <c:pt idx="545">
                  <c:v>1874</c:v>
                </c:pt>
                <c:pt idx="546">
                  <c:v>1875</c:v>
                </c:pt>
                <c:pt idx="547">
                  <c:v>1876</c:v>
                </c:pt>
                <c:pt idx="548">
                  <c:v>1877</c:v>
                </c:pt>
                <c:pt idx="549">
                  <c:v>1878</c:v>
                </c:pt>
                <c:pt idx="550">
                  <c:v>1879</c:v>
                </c:pt>
                <c:pt idx="551">
                  <c:v>1880</c:v>
                </c:pt>
                <c:pt idx="552">
                  <c:v>1881</c:v>
                </c:pt>
                <c:pt idx="553">
                  <c:v>1882</c:v>
                </c:pt>
                <c:pt idx="554">
                  <c:v>1883</c:v>
                </c:pt>
                <c:pt idx="555">
                  <c:v>1884</c:v>
                </c:pt>
                <c:pt idx="556">
                  <c:v>1885</c:v>
                </c:pt>
                <c:pt idx="557">
                  <c:v>1886</c:v>
                </c:pt>
                <c:pt idx="558">
                  <c:v>1887</c:v>
                </c:pt>
                <c:pt idx="559">
                  <c:v>1888</c:v>
                </c:pt>
                <c:pt idx="560">
                  <c:v>1889</c:v>
                </c:pt>
                <c:pt idx="561">
                  <c:v>1890</c:v>
                </c:pt>
                <c:pt idx="562">
                  <c:v>1891</c:v>
                </c:pt>
                <c:pt idx="563">
                  <c:v>1892</c:v>
                </c:pt>
                <c:pt idx="564">
                  <c:v>1893</c:v>
                </c:pt>
                <c:pt idx="565">
                  <c:v>1894</c:v>
                </c:pt>
                <c:pt idx="566">
                  <c:v>1895</c:v>
                </c:pt>
                <c:pt idx="567">
                  <c:v>1896</c:v>
                </c:pt>
                <c:pt idx="568">
                  <c:v>1897</c:v>
                </c:pt>
                <c:pt idx="569">
                  <c:v>1898</c:v>
                </c:pt>
                <c:pt idx="570">
                  <c:v>1899</c:v>
                </c:pt>
                <c:pt idx="571">
                  <c:v>1900</c:v>
                </c:pt>
                <c:pt idx="572">
                  <c:v>1901</c:v>
                </c:pt>
                <c:pt idx="573">
                  <c:v>1902</c:v>
                </c:pt>
                <c:pt idx="574">
                  <c:v>1903</c:v>
                </c:pt>
                <c:pt idx="575">
                  <c:v>1904</c:v>
                </c:pt>
                <c:pt idx="576">
                  <c:v>1905</c:v>
                </c:pt>
                <c:pt idx="577">
                  <c:v>1906</c:v>
                </c:pt>
                <c:pt idx="578">
                  <c:v>1907</c:v>
                </c:pt>
                <c:pt idx="579">
                  <c:v>1908</c:v>
                </c:pt>
                <c:pt idx="580">
                  <c:v>1909</c:v>
                </c:pt>
                <c:pt idx="581">
                  <c:v>1910</c:v>
                </c:pt>
                <c:pt idx="582">
                  <c:v>1911</c:v>
                </c:pt>
                <c:pt idx="583">
                  <c:v>1912</c:v>
                </c:pt>
                <c:pt idx="584">
                  <c:v>1913</c:v>
                </c:pt>
                <c:pt idx="585">
                  <c:v>1914</c:v>
                </c:pt>
                <c:pt idx="586">
                  <c:v>1915</c:v>
                </c:pt>
                <c:pt idx="587">
                  <c:v>1916</c:v>
                </c:pt>
                <c:pt idx="588">
                  <c:v>1917</c:v>
                </c:pt>
                <c:pt idx="589">
                  <c:v>1918</c:v>
                </c:pt>
                <c:pt idx="590">
                  <c:v>1919</c:v>
                </c:pt>
                <c:pt idx="591">
                  <c:v>1920</c:v>
                </c:pt>
                <c:pt idx="592">
                  <c:v>1921</c:v>
                </c:pt>
                <c:pt idx="593">
                  <c:v>1922</c:v>
                </c:pt>
                <c:pt idx="594">
                  <c:v>1923</c:v>
                </c:pt>
                <c:pt idx="595">
                  <c:v>1924</c:v>
                </c:pt>
                <c:pt idx="596">
                  <c:v>1925</c:v>
                </c:pt>
                <c:pt idx="597">
                  <c:v>1926</c:v>
                </c:pt>
                <c:pt idx="598">
                  <c:v>1927</c:v>
                </c:pt>
                <c:pt idx="599">
                  <c:v>1928</c:v>
                </c:pt>
                <c:pt idx="600">
                  <c:v>1929</c:v>
                </c:pt>
                <c:pt idx="601">
                  <c:v>1930</c:v>
                </c:pt>
                <c:pt idx="602">
                  <c:v>1931</c:v>
                </c:pt>
                <c:pt idx="603">
                  <c:v>1932</c:v>
                </c:pt>
                <c:pt idx="604">
                  <c:v>1933</c:v>
                </c:pt>
                <c:pt idx="605">
                  <c:v>1934</c:v>
                </c:pt>
                <c:pt idx="606">
                  <c:v>1935</c:v>
                </c:pt>
                <c:pt idx="607">
                  <c:v>1936</c:v>
                </c:pt>
                <c:pt idx="608">
                  <c:v>1937</c:v>
                </c:pt>
                <c:pt idx="609">
                  <c:v>1938</c:v>
                </c:pt>
                <c:pt idx="610">
                  <c:v>1939</c:v>
                </c:pt>
                <c:pt idx="611">
                  <c:v>1940</c:v>
                </c:pt>
                <c:pt idx="612">
                  <c:v>1941</c:v>
                </c:pt>
                <c:pt idx="613">
                  <c:v>1942</c:v>
                </c:pt>
                <c:pt idx="614">
                  <c:v>1943</c:v>
                </c:pt>
                <c:pt idx="615">
                  <c:v>1944</c:v>
                </c:pt>
                <c:pt idx="616">
                  <c:v>1945</c:v>
                </c:pt>
                <c:pt idx="617">
                  <c:v>1946</c:v>
                </c:pt>
                <c:pt idx="618">
                  <c:v>1947</c:v>
                </c:pt>
                <c:pt idx="619">
                  <c:v>1948</c:v>
                </c:pt>
                <c:pt idx="620">
                  <c:v>1949</c:v>
                </c:pt>
                <c:pt idx="621">
                  <c:v>1950</c:v>
                </c:pt>
                <c:pt idx="622">
                  <c:v>1951</c:v>
                </c:pt>
                <c:pt idx="623">
                  <c:v>1952</c:v>
                </c:pt>
                <c:pt idx="624">
                  <c:v>1953</c:v>
                </c:pt>
                <c:pt idx="625">
                  <c:v>1954</c:v>
                </c:pt>
                <c:pt idx="626">
                  <c:v>1955</c:v>
                </c:pt>
                <c:pt idx="627">
                  <c:v>1956</c:v>
                </c:pt>
                <c:pt idx="628">
                  <c:v>1957</c:v>
                </c:pt>
                <c:pt idx="629">
                  <c:v>1958</c:v>
                </c:pt>
                <c:pt idx="630">
                  <c:v>1959</c:v>
                </c:pt>
                <c:pt idx="631">
                  <c:v>1960</c:v>
                </c:pt>
                <c:pt idx="632">
                  <c:v>1961</c:v>
                </c:pt>
                <c:pt idx="633">
                  <c:v>1962</c:v>
                </c:pt>
                <c:pt idx="634">
                  <c:v>1963</c:v>
                </c:pt>
                <c:pt idx="635">
                  <c:v>1964</c:v>
                </c:pt>
                <c:pt idx="636">
                  <c:v>1965</c:v>
                </c:pt>
                <c:pt idx="637">
                  <c:v>1966</c:v>
                </c:pt>
                <c:pt idx="638">
                  <c:v>1967</c:v>
                </c:pt>
                <c:pt idx="639">
                  <c:v>1968</c:v>
                </c:pt>
                <c:pt idx="640">
                  <c:v>1969</c:v>
                </c:pt>
                <c:pt idx="641">
                  <c:v>1970</c:v>
                </c:pt>
                <c:pt idx="642">
                  <c:v>1971</c:v>
                </c:pt>
                <c:pt idx="643">
                  <c:v>1972</c:v>
                </c:pt>
                <c:pt idx="644">
                  <c:v>1973</c:v>
                </c:pt>
                <c:pt idx="645">
                  <c:v>1974</c:v>
                </c:pt>
                <c:pt idx="646">
                  <c:v>1975</c:v>
                </c:pt>
                <c:pt idx="647">
                  <c:v>1976</c:v>
                </c:pt>
                <c:pt idx="648">
                  <c:v>1977</c:v>
                </c:pt>
                <c:pt idx="649">
                  <c:v>1978</c:v>
                </c:pt>
                <c:pt idx="650">
                  <c:v>1979</c:v>
                </c:pt>
                <c:pt idx="651">
                  <c:v>1980</c:v>
                </c:pt>
                <c:pt idx="652">
                  <c:v>1981</c:v>
                </c:pt>
                <c:pt idx="653">
                  <c:v>1982</c:v>
                </c:pt>
                <c:pt idx="654">
                  <c:v>1983</c:v>
                </c:pt>
                <c:pt idx="655">
                  <c:v>1984</c:v>
                </c:pt>
                <c:pt idx="656">
                  <c:v>1985</c:v>
                </c:pt>
                <c:pt idx="657">
                  <c:v>1986</c:v>
                </c:pt>
                <c:pt idx="658">
                  <c:v>1987</c:v>
                </c:pt>
                <c:pt idx="659">
                  <c:v>1988</c:v>
                </c:pt>
                <c:pt idx="660">
                  <c:v>1989</c:v>
                </c:pt>
                <c:pt idx="661">
                  <c:v>1990</c:v>
                </c:pt>
                <c:pt idx="662">
                  <c:v>1991</c:v>
                </c:pt>
                <c:pt idx="663">
                  <c:v>1992</c:v>
                </c:pt>
                <c:pt idx="664">
                  <c:v>1993</c:v>
                </c:pt>
                <c:pt idx="665">
                  <c:v>1994</c:v>
                </c:pt>
                <c:pt idx="666">
                  <c:v>1995</c:v>
                </c:pt>
                <c:pt idx="667">
                  <c:v>1996</c:v>
                </c:pt>
                <c:pt idx="668">
                  <c:v>1997</c:v>
                </c:pt>
                <c:pt idx="669">
                  <c:v>1998</c:v>
                </c:pt>
                <c:pt idx="670">
                  <c:v>1999</c:v>
                </c:pt>
                <c:pt idx="671">
                  <c:v>2000</c:v>
                </c:pt>
                <c:pt idx="672">
                  <c:v>2001</c:v>
                </c:pt>
                <c:pt idx="673">
                  <c:v>2002</c:v>
                </c:pt>
                <c:pt idx="674">
                  <c:v>2003</c:v>
                </c:pt>
                <c:pt idx="675">
                  <c:v>2004</c:v>
                </c:pt>
                <c:pt idx="676">
                  <c:v>2005</c:v>
                </c:pt>
                <c:pt idx="677">
                  <c:v>2006</c:v>
                </c:pt>
                <c:pt idx="678">
                  <c:v>2007</c:v>
                </c:pt>
                <c:pt idx="679">
                  <c:v>2008</c:v>
                </c:pt>
                <c:pt idx="680">
                  <c:v>2009</c:v>
                </c:pt>
                <c:pt idx="681">
                  <c:v>2010</c:v>
                </c:pt>
                <c:pt idx="682">
                  <c:v>2011</c:v>
                </c:pt>
                <c:pt idx="683">
                  <c:v>2012</c:v>
                </c:pt>
                <c:pt idx="684">
                  <c:v>2013</c:v>
                </c:pt>
                <c:pt idx="685">
                  <c:v>2014</c:v>
                </c:pt>
                <c:pt idx="686">
                  <c:v>2015</c:v>
                </c:pt>
                <c:pt idx="687">
                  <c:v>2016</c:v>
                </c:pt>
                <c:pt idx="688">
                  <c:v>2017</c:v>
                </c:pt>
                <c:pt idx="689">
                  <c:v>2018</c:v>
                </c:pt>
              </c:numCache>
            </c:numRef>
          </c:cat>
          <c:val>
            <c:numRef>
              <c:f>'V. Standard dev., 1329-2018'!$C$23:$C$712</c:f>
              <c:numCache>
                <c:formatCode>General</c:formatCode>
                <c:ptCount val="690"/>
                <c:pt idx="0">
                  <c:v>21.709632675931317</c:v>
                </c:pt>
                <c:pt idx="1">
                  <c:v>21.483902395035603</c:v>
                </c:pt>
                <c:pt idx="2">
                  <c:v>20.837813734334322</c:v>
                </c:pt>
                <c:pt idx="3">
                  <c:v>20.847932239775901</c:v>
                </c:pt>
                <c:pt idx="4">
                  <c:v>19.49647118191967</c:v>
                </c:pt>
                <c:pt idx="5">
                  <c:v>19.54867214297294</c:v>
                </c:pt>
                <c:pt idx="6">
                  <c:v>19.283732112389693</c:v>
                </c:pt>
                <c:pt idx="7">
                  <c:v>18.872337156647674</c:v>
                </c:pt>
                <c:pt idx="8">
                  <c:v>18.661860785332426</c:v>
                </c:pt>
                <c:pt idx="9">
                  <c:v>13.435076175260626</c:v>
                </c:pt>
                <c:pt idx="10">
                  <c:v>11.953340122749509</c:v>
                </c:pt>
                <c:pt idx="11">
                  <c:v>11.252171722223471</c:v>
                </c:pt>
                <c:pt idx="12">
                  <c:v>9.9215484493534678</c:v>
                </c:pt>
                <c:pt idx="13">
                  <c:v>9.7248052748852221</c:v>
                </c:pt>
                <c:pt idx="14">
                  <c:v>9.7132236925988522</c:v>
                </c:pt>
                <c:pt idx="15">
                  <c:v>9.6027021433901094</c:v>
                </c:pt>
                <c:pt idx="16">
                  <c:v>7.7913811289168544</c:v>
                </c:pt>
                <c:pt idx="17">
                  <c:v>8.0548936688827943</c:v>
                </c:pt>
                <c:pt idx="18">
                  <c:v>6.3827159533631646</c:v>
                </c:pt>
                <c:pt idx="19">
                  <c:v>6.0757471797768838</c:v>
                </c:pt>
                <c:pt idx="20">
                  <c:v>5.0570320507072735</c:v>
                </c:pt>
                <c:pt idx="21">
                  <c:v>5.1260416493163126</c:v>
                </c:pt>
                <c:pt idx="22">
                  <c:v>8.0635582294988666</c:v>
                </c:pt>
                <c:pt idx="23">
                  <c:v>9.1843134350984776</c:v>
                </c:pt>
                <c:pt idx="24">
                  <c:v>9.4753903800119126</c:v>
                </c:pt>
                <c:pt idx="25">
                  <c:v>9.5162511513930692</c:v>
                </c:pt>
                <c:pt idx="26">
                  <c:v>9.9010296610383506</c:v>
                </c:pt>
                <c:pt idx="27">
                  <c:v>10.175400514948253</c:v>
                </c:pt>
                <c:pt idx="28">
                  <c:v>12.022478229565019</c:v>
                </c:pt>
                <c:pt idx="29">
                  <c:v>12.07747276886607</c:v>
                </c:pt>
                <c:pt idx="30">
                  <c:v>17.908769425569222</c:v>
                </c:pt>
                <c:pt idx="31">
                  <c:v>18.785459445168783</c:v>
                </c:pt>
                <c:pt idx="32">
                  <c:v>20.787640399397898</c:v>
                </c:pt>
                <c:pt idx="33">
                  <c:v>20.984206581167062</c:v>
                </c:pt>
                <c:pt idx="34">
                  <c:v>20.938247718059376</c:v>
                </c:pt>
                <c:pt idx="35">
                  <c:v>21.163342330248803</c:v>
                </c:pt>
                <c:pt idx="36">
                  <c:v>21.215910345711592</c:v>
                </c:pt>
                <c:pt idx="37">
                  <c:v>21.965087385218204</c:v>
                </c:pt>
                <c:pt idx="38">
                  <c:v>21.923757804065072</c:v>
                </c:pt>
                <c:pt idx="39">
                  <c:v>22.036167727972149</c:v>
                </c:pt>
                <c:pt idx="40">
                  <c:v>21.959969465934854</c:v>
                </c:pt>
                <c:pt idx="41">
                  <c:v>21.9565778843583</c:v>
                </c:pt>
                <c:pt idx="42">
                  <c:v>21.94495320414952</c:v>
                </c:pt>
                <c:pt idx="43">
                  <c:v>22.681438985771681</c:v>
                </c:pt>
                <c:pt idx="44">
                  <c:v>23.24365032469289</c:v>
                </c:pt>
                <c:pt idx="45">
                  <c:v>24.322543513900793</c:v>
                </c:pt>
                <c:pt idx="46">
                  <c:v>24.654403159883682</c:v>
                </c:pt>
                <c:pt idx="47">
                  <c:v>24.657891112961938</c:v>
                </c:pt>
                <c:pt idx="48">
                  <c:v>24.698982478045675</c:v>
                </c:pt>
                <c:pt idx="49">
                  <c:v>24.779462559085989</c:v>
                </c:pt>
                <c:pt idx="50">
                  <c:v>25.267686242652484</c:v>
                </c:pt>
                <c:pt idx="51">
                  <c:v>25.725780038592969</c:v>
                </c:pt>
                <c:pt idx="52">
                  <c:v>25.708811229771449</c:v>
                </c:pt>
                <c:pt idx="53">
                  <c:v>25.336874714823342</c:v>
                </c:pt>
                <c:pt idx="54">
                  <c:v>25.135772950587626</c:v>
                </c:pt>
                <c:pt idx="55">
                  <c:v>25.044806706384524</c:v>
                </c:pt>
                <c:pt idx="56">
                  <c:v>25.468917732072391</c:v>
                </c:pt>
                <c:pt idx="57">
                  <c:v>25.579488659344879</c:v>
                </c:pt>
                <c:pt idx="58">
                  <c:v>25.488426926204376</c:v>
                </c:pt>
                <c:pt idx="59">
                  <c:v>24.731411867616778</c:v>
                </c:pt>
                <c:pt idx="60">
                  <c:v>24.689251605457017</c:v>
                </c:pt>
                <c:pt idx="61">
                  <c:v>21.016400264328357</c:v>
                </c:pt>
                <c:pt idx="62">
                  <c:v>20.054348059203242</c:v>
                </c:pt>
                <c:pt idx="63">
                  <c:v>18.305742621440821</c:v>
                </c:pt>
                <c:pt idx="64">
                  <c:v>18.670245749730231</c:v>
                </c:pt>
                <c:pt idx="65">
                  <c:v>18.671939381465592</c:v>
                </c:pt>
                <c:pt idx="66">
                  <c:v>18.572001271221005</c:v>
                </c:pt>
                <c:pt idx="67">
                  <c:v>18.45408084286473</c:v>
                </c:pt>
                <c:pt idx="68">
                  <c:v>17.957948451208438</c:v>
                </c:pt>
                <c:pt idx="69">
                  <c:v>18.464888877951989</c:v>
                </c:pt>
                <c:pt idx="70">
                  <c:v>18.843143929693849</c:v>
                </c:pt>
                <c:pt idx="71">
                  <c:v>18.894644870850012</c:v>
                </c:pt>
                <c:pt idx="72">
                  <c:v>19.736145116372164</c:v>
                </c:pt>
                <c:pt idx="73">
                  <c:v>19.828667801260515</c:v>
                </c:pt>
                <c:pt idx="74">
                  <c:v>19.200396071298933</c:v>
                </c:pt>
                <c:pt idx="75">
                  <c:v>18.80817496119511</c:v>
                </c:pt>
                <c:pt idx="76">
                  <c:v>18.666703924420748</c:v>
                </c:pt>
                <c:pt idx="77">
                  <c:v>18.544154419062522</c:v>
                </c:pt>
                <c:pt idx="78">
                  <c:v>19.478988608290091</c:v>
                </c:pt>
                <c:pt idx="79">
                  <c:v>19.438559169162499</c:v>
                </c:pt>
                <c:pt idx="80">
                  <c:v>19.803970585455534</c:v>
                </c:pt>
                <c:pt idx="81">
                  <c:v>19.239006441566197</c:v>
                </c:pt>
                <c:pt idx="82">
                  <c:v>18.709747928635409</c:v>
                </c:pt>
                <c:pt idx="83">
                  <c:v>18.748081167718102</c:v>
                </c:pt>
                <c:pt idx="84">
                  <c:v>18.381555592823855</c:v>
                </c:pt>
                <c:pt idx="85">
                  <c:v>18.245597866976038</c:v>
                </c:pt>
                <c:pt idx="86">
                  <c:v>18.46882433666125</c:v>
                </c:pt>
                <c:pt idx="87">
                  <c:v>19.992615963760443</c:v>
                </c:pt>
                <c:pt idx="88">
                  <c:v>19.74774007268929</c:v>
                </c:pt>
                <c:pt idx="89">
                  <c:v>20.943435238718411</c:v>
                </c:pt>
                <c:pt idx="90">
                  <c:v>20.905622220012518</c:v>
                </c:pt>
                <c:pt idx="91">
                  <c:v>20.946926148014601</c:v>
                </c:pt>
                <c:pt idx="92">
                  <c:v>21.273038085587594</c:v>
                </c:pt>
                <c:pt idx="93">
                  <c:v>21.815880648186603</c:v>
                </c:pt>
                <c:pt idx="94">
                  <c:v>21.928346871654657</c:v>
                </c:pt>
                <c:pt idx="95">
                  <c:v>21.905885216895442</c:v>
                </c:pt>
                <c:pt idx="96">
                  <c:v>21.899365851193522</c:v>
                </c:pt>
                <c:pt idx="97">
                  <c:v>21.74551550856286</c:v>
                </c:pt>
                <c:pt idx="98">
                  <c:v>21.73224695269543</c:v>
                </c:pt>
                <c:pt idx="99">
                  <c:v>23.997134294665926</c:v>
                </c:pt>
                <c:pt idx="100">
                  <c:v>23.670775085959527</c:v>
                </c:pt>
                <c:pt idx="101">
                  <c:v>23.600067624460682</c:v>
                </c:pt>
                <c:pt idx="102">
                  <c:v>23.675010964203857</c:v>
                </c:pt>
                <c:pt idx="103">
                  <c:v>23.242622610758858</c:v>
                </c:pt>
                <c:pt idx="104">
                  <c:v>23.20095566105476</c:v>
                </c:pt>
                <c:pt idx="105">
                  <c:v>23.099877126575002</c:v>
                </c:pt>
                <c:pt idx="106">
                  <c:v>22.935468313693374</c:v>
                </c:pt>
                <c:pt idx="107">
                  <c:v>21.683657554608267</c:v>
                </c:pt>
                <c:pt idx="108">
                  <c:v>21.52576000542301</c:v>
                </c:pt>
                <c:pt idx="109">
                  <c:v>20.859516461906999</c:v>
                </c:pt>
                <c:pt idx="110">
                  <c:v>20.795874742663166</c:v>
                </c:pt>
                <c:pt idx="111">
                  <c:v>20.455668665269403</c:v>
                </c:pt>
                <c:pt idx="112">
                  <c:v>20.982697899836175</c:v>
                </c:pt>
                <c:pt idx="113">
                  <c:v>21.079725670908324</c:v>
                </c:pt>
                <c:pt idx="114">
                  <c:v>21.889334817883288</c:v>
                </c:pt>
                <c:pt idx="115">
                  <c:v>22.353936475374965</c:v>
                </c:pt>
                <c:pt idx="116">
                  <c:v>22.390827310802244</c:v>
                </c:pt>
                <c:pt idx="117">
                  <c:v>22.038030528428418</c:v>
                </c:pt>
                <c:pt idx="118">
                  <c:v>19.421174708084507</c:v>
                </c:pt>
                <c:pt idx="119">
                  <c:v>20.345506319624011</c:v>
                </c:pt>
                <c:pt idx="120">
                  <c:v>20.087834346767529</c:v>
                </c:pt>
                <c:pt idx="121">
                  <c:v>20.10438274321659</c:v>
                </c:pt>
                <c:pt idx="122">
                  <c:v>20.31112972421446</c:v>
                </c:pt>
                <c:pt idx="123">
                  <c:v>19.468462194545431</c:v>
                </c:pt>
                <c:pt idx="124">
                  <c:v>19.178411380996362</c:v>
                </c:pt>
                <c:pt idx="125">
                  <c:v>19.16011155651011</c:v>
                </c:pt>
                <c:pt idx="126">
                  <c:v>18.456949306897329</c:v>
                </c:pt>
                <c:pt idx="127">
                  <c:v>18.389291655442285</c:v>
                </c:pt>
                <c:pt idx="128">
                  <c:v>18.339647153102991</c:v>
                </c:pt>
                <c:pt idx="129">
                  <c:v>18.989487481791709</c:v>
                </c:pt>
                <c:pt idx="130">
                  <c:v>16.706011903016382</c:v>
                </c:pt>
                <c:pt idx="131">
                  <c:v>16.530622133427514</c:v>
                </c:pt>
                <c:pt idx="132">
                  <c:v>16.519995820587546</c:v>
                </c:pt>
                <c:pt idx="133">
                  <c:v>16.448343501883315</c:v>
                </c:pt>
                <c:pt idx="134">
                  <c:v>16.013077421440386</c:v>
                </c:pt>
                <c:pt idx="135">
                  <c:v>16.386215548172213</c:v>
                </c:pt>
                <c:pt idx="136">
                  <c:v>16.398864765675103</c:v>
                </c:pt>
                <c:pt idx="137">
                  <c:v>16.472132631449288</c:v>
                </c:pt>
                <c:pt idx="138">
                  <c:v>16.849984248307589</c:v>
                </c:pt>
                <c:pt idx="139">
                  <c:v>19.931642777006918</c:v>
                </c:pt>
                <c:pt idx="140">
                  <c:v>20.063500121261406</c:v>
                </c:pt>
                <c:pt idx="141">
                  <c:v>20.936390956369255</c:v>
                </c:pt>
                <c:pt idx="142">
                  <c:v>20.927548459741391</c:v>
                </c:pt>
                <c:pt idx="143">
                  <c:v>20.278793115227941</c:v>
                </c:pt>
                <c:pt idx="144">
                  <c:v>20.19732261348339</c:v>
                </c:pt>
                <c:pt idx="145">
                  <c:v>19.408351030560976</c:v>
                </c:pt>
                <c:pt idx="146">
                  <c:v>18.883197905348275</c:v>
                </c:pt>
                <c:pt idx="147">
                  <c:v>18.832594885313572</c:v>
                </c:pt>
                <c:pt idx="148">
                  <c:v>19.000404764275423</c:v>
                </c:pt>
                <c:pt idx="149">
                  <c:v>19.001225475642332</c:v>
                </c:pt>
                <c:pt idx="150">
                  <c:v>19.168152183941185</c:v>
                </c:pt>
                <c:pt idx="151">
                  <c:v>18.825171026280998</c:v>
                </c:pt>
                <c:pt idx="152">
                  <c:v>19.787626824631605</c:v>
                </c:pt>
                <c:pt idx="153">
                  <c:v>21.824572084964245</c:v>
                </c:pt>
                <c:pt idx="154">
                  <c:v>22.986445235008336</c:v>
                </c:pt>
                <c:pt idx="155">
                  <c:v>23.208608186154727</c:v>
                </c:pt>
                <c:pt idx="156">
                  <c:v>23.132037260877929</c:v>
                </c:pt>
                <c:pt idx="157">
                  <c:v>23.77790891891091</c:v>
                </c:pt>
                <c:pt idx="158">
                  <c:v>23.714595534145996</c:v>
                </c:pt>
                <c:pt idx="159">
                  <c:v>23.885601262002847</c:v>
                </c:pt>
                <c:pt idx="160">
                  <c:v>23.814392517904899</c:v>
                </c:pt>
                <c:pt idx="161">
                  <c:v>24.638560187993662</c:v>
                </c:pt>
                <c:pt idx="162">
                  <c:v>27.57586980930509</c:v>
                </c:pt>
                <c:pt idx="163">
                  <c:v>27.509757408703493</c:v>
                </c:pt>
                <c:pt idx="164">
                  <c:v>27.545208210153021</c:v>
                </c:pt>
                <c:pt idx="165">
                  <c:v>27.259764770447859</c:v>
                </c:pt>
                <c:pt idx="166">
                  <c:v>26.774179250806579</c:v>
                </c:pt>
                <c:pt idx="167">
                  <c:v>26.626315566197604</c:v>
                </c:pt>
                <c:pt idx="168">
                  <c:v>26.644907579328738</c:v>
                </c:pt>
                <c:pt idx="169">
                  <c:v>26.556316511690447</c:v>
                </c:pt>
                <c:pt idx="170">
                  <c:v>24.836128289567675</c:v>
                </c:pt>
                <c:pt idx="171">
                  <c:v>24.815909496048487</c:v>
                </c:pt>
                <c:pt idx="172">
                  <c:v>23.726682985296311</c:v>
                </c:pt>
                <c:pt idx="173">
                  <c:v>23.738428221077228</c:v>
                </c:pt>
                <c:pt idx="174">
                  <c:v>23.634366299577774</c:v>
                </c:pt>
                <c:pt idx="175">
                  <c:v>23.61379156360632</c:v>
                </c:pt>
                <c:pt idx="176">
                  <c:v>23.636621721415469</c:v>
                </c:pt>
                <c:pt idx="177">
                  <c:v>23.771291602866192</c:v>
                </c:pt>
                <c:pt idx="178">
                  <c:v>24.03738142468216</c:v>
                </c:pt>
                <c:pt idx="179">
                  <c:v>24.369636336899337</c:v>
                </c:pt>
                <c:pt idx="180">
                  <c:v>24.339380009410821</c:v>
                </c:pt>
                <c:pt idx="181">
                  <c:v>23.739317204644983</c:v>
                </c:pt>
                <c:pt idx="182">
                  <c:v>23.684320769026883</c:v>
                </c:pt>
                <c:pt idx="183">
                  <c:v>23.079681523847839</c:v>
                </c:pt>
                <c:pt idx="184">
                  <c:v>20.897534527642502</c:v>
                </c:pt>
                <c:pt idx="185">
                  <c:v>19.585564072733725</c:v>
                </c:pt>
                <c:pt idx="186">
                  <c:v>19.169985087816382</c:v>
                </c:pt>
                <c:pt idx="187">
                  <c:v>19.195484693795812</c:v>
                </c:pt>
                <c:pt idx="188">
                  <c:v>18.128099548895854</c:v>
                </c:pt>
                <c:pt idx="189">
                  <c:v>18.1346308409417</c:v>
                </c:pt>
                <c:pt idx="190">
                  <c:v>17.755790256257598</c:v>
                </c:pt>
                <c:pt idx="191">
                  <c:v>17.648383304731951</c:v>
                </c:pt>
                <c:pt idx="192">
                  <c:v>16.09034660205068</c:v>
                </c:pt>
                <c:pt idx="193">
                  <c:v>10.39280676925503</c:v>
                </c:pt>
                <c:pt idx="194">
                  <c:v>9.7929808264495346</c:v>
                </c:pt>
                <c:pt idx="195">
                  <c:v>9.839901784314673</c:v>
                </c:pt>
                <c:pt idx="196">
                  <c:v>9.8763435365348968</c:v>
                </c:pt>
                <c:pt idx="197">
                  <c:v>10.180798586114713</c:v>
                </c:pt>
                <c:pt idx="198">
                  <c:v>10.354560018477569</c:v>
                </c:pt>
                <c:pt idx="199">
                  <c:v>10.436361688435012</c:v>
                </c:pt>
                <c:pt idx="200">
                  <c:v>10.384909877018082</c:v>
                </c:pt>
                <c:pt idx="201">
                  <c:v>10.682340672340775</c:v>
                </c:pt>
                <c:pt idx="202">
                  <c:v>10.85124582644527</c:v>
                </c:pt>
                <c:pt idx="203">
                  <c:v>11.173471873004337</c:v>
                </c:pt>
                <c:pt idx="204">
                  <c:v>11.148258041891193</c:v>
                </c:pt>
                <c:pt idx="205">
                  <c:v>11.214431241123508</c:v>
                </c:pt>
                <c:pt idx="206">
                  <c:v>11.214608433559558</c:v>
                </c:pt>
                <c:pt idx="207">
                  <c:v>11.272539382642176</c:v>
                </c:pt>
                <c:pt idx="208">
                  <c:v>10.338518606244371</c:v>
                </c:pt>
                <c:pt idx="209">
                  <c:v>9.3809693651591921</c:v>
                </c:pt>
                <c:pt idx="210">
                  <c:v>8.0937751480394518</c:v>
                </c:pt>
                <c:pt idx="211">
                  <c:v>8.1046557047883496</c:v>
                </c:pt>
                <c:pt idx="212">
                  <c:v>8.1084353195188079</c:v>
                </c:pt>
                <c:pt idx="213">
                  <c:v>8.8065043665265268</c:v>
                </c:pt>
                <c:pt idx="214">
                  <c:v>9.253047715518127</c:v>
                </c:pt>
                <c:pt idx="215">
                  <c:v>9.2192598028577954</c:v>
                </c:pt>
                <c:pt idx="216">
                  <c:v>8.867474863044654</c:v>
                </c:pt>
                <c:pt idx="217">
                  <c:v>8.919376478288779</c:v>
                </c:pt>
                <c:pt idx="218">
                  <c:v>8.9203976819650954</c:v>
                </c:pt>
                <c:pt idx="219">
                  <c:v>8.7783600833447899</c:v>
                </c:pt>
                <c:pt idx="220">
                  <c:v>8.8273180072996738</c:v>
                </c:pt>
                <c:pt idx="221">
                  <c:v>8.8169362563674074</c:v>
                </c:pt>
                <c:pt idx="222">
                  <c:v>8.9774764027171141</c:v>
                </c:pt>
                <c:pt idx="223">
                  <c:v>8.9883325865070098</c:v>
                </c:pt>
                <c:pt idx="224">
                  <c:v>8.9004574875511295</c:v>
                </c:pt>
                <c:pt idx="225">
                  <c:v>8.897159145508347</c:v>
                </c:pt>
                <c:pt idx="226">
                  <c:v>8.7716691453938367</c:v>
                </c:pt>
                <c:pt idx="227">
                  <c:v>8.9151892628880738</c:v>
                </c:pt>
                <c:pt idx="228">
                  <c:v>8.4648116319743583</c:v>
                </c:pt>
                <c:pt idx="229">
                  <c:v>8.4606947939687007</c:v>
                </c:pt>
                <c:pt idx="230">
                  <c:v>8.298291706281832</c:v>
                </c:pt>
                <c:pt idx="231">
                  <c:v>8.2640046182622093</c:v>
                </c:pt>
                <c:pt idx="232">
                  <c:v>8.1264078996122446</c:v>
                </c:pt>
                <c:pt idx="233">
                  <c:v>8.0009872712826446</c:v>
                </c:pt>
                <c:pt idx="234">
                  <c:v>7.5622627778402913</c:v>
                </c:pt>
                <c:pt idx="235">
                  <c:v>7.5149454950201227</c:v>
                </c:pt>
                <c:pt idx="236">
                  <c:v>7.4845355823493156</c:v>
                </c:pt>
                <c:pt idx="237">
                  <c:v>7.5769506844345571</c:v>
                </c:pt>
                <c:pt idx="238">
                  <c:v>7.7916534884746103</c:v>
                </c:pt>
                <c:pt idx="239">
                  <c:v>7.8395382259746285</c:v>
                </c:pt>
                <c:pt idx="240">
                  <c:v>7.8579871544208739</c:v>
                </c:pt>
                <c:pt idx="241">
                  <c:v>8.1660733208428002</c:v>
                </c:pt>
                <c:pt idx="242">
                  <c:v>8.2566026683031186</c:v>
                </c:pt>
                <c:pt idx="243">
                  <c:v>8.1040381788457942</c:v>
                </c:pt>
                <c:pt idx="244">
                  <c:v>7.5163303697838604</c:v>
                </c:pt>
                <c:pt idx="245">
                  <c:v>6.8334746233669872</c:v>
                </c:pt>
                <c:pt idx="246">
                  <c:v>6.5197017971084632</c:v>
                </c:pt>
                <c:pt idx="247">
                  <c:v>6.5397934691472805</c:v>
                </c:pt>
                <c:pt idx="248">
                  <c:v>6.6273853109921053</c:v>
                </c:pt>
                <c:pt idx="249">
                  <c:v>6.5809089797905509</c:v>
                </c:pt>
                <c:pt idx="250">
                  <c:v>6.7528459015465483</c:v>
                </c:pt>
                <c:pt idx="251">
                  <c:v>7.396526816882746</c:v>
                </c:pt>
                <c:pt idx="252">
                  <c:v>7.3203582956843603</c:v>
                </c:pt>
                <c:pt idx="253">
                  <c:v>7.0185674902271415</c:v>
                </c:pt>
                <c:pt idx="254">
                  <c:v>7.3614731218842504</c:v>
                </c:pt>
                <c:pt idx="255">
                  <c:v>7.242658300217899</c:v>
                </c:pt>
                <c:pt idx="256">
                  <c:v>7.389876661725526</c:v>
                </c:pt>
                <c:pt idx="257">
                  <c:v>7.565697305634524</c:v>
                </c:pt>
                <c:pt idx="258">
                  <c:v>7.3141817629778902</c:v>
                </c:pt>
                <c:pt idx="259">
                  <c:v>7.3333714420871869</c:v>
                </c:pt>
                <c:pt idx="260">
                  <c:v>7.2155165481577113</c:v>
                </c:pt>
                <c:pt idx="261">
                  <c:v>7.2970250169423974</c:v>
                </c:pt>
                <c:pt idx="262">
                  <c:v>7.3955045558185297</c:v>
                </c:pt>
                <c:pt idx="263">
                  <c:v>7.2636876621694055</c:v>
                </c:pt>
                <c:pt idx="264">
                  <c:v>7.6794309413734387</c:v>
                </c:pt>
                <c:pt idx="265">
                  <c:v>7.5251646280635258</c:v>
                </c:pt>
                <c:pt idx="266">
                  <c:v>7.6039407838066877</c:v>
                </c:pt>
                <c:pt idx="267">
                  <c:v>7.5939685936597225</c:v>
                </c:pt>
                <c:pt idx="268">
                  <c:v>7.5032861727930937</c:v>
                </c:pt>
                <c:pt idx="269">
                  <c:v>7.2040921886605433</c:v>
                </c:pt>
                <c:pt idx="270">
                  <c:v>7.1884367991013303</c:v>
                </c:pt>
                <c:pt idx="271">
                  <c:v>7.1787234453728557</c:v>
                </c:pt>
                <c:pt idx="272">
                  <c:v>6.8919708683752043</c:v>
                </c:pt>
                <c:pt idx="273">
                  <c:v>6.8104607938336104</c:v>
                </c:pt>
                <c:pt idx="274">
                  <c:v>6.88133284184606</c:v>
                </c:pt>
                <c:pt idx="275">
                  <c:v>6.891093702973822</c:v>
                </c:pt>
                <c:pt idx="276">
                  <c:v>6.791120174264619</c:v>
                </c:pt>
                <c:pt idx="277">
                  <c:v>6.8043737684114731</c:v>
                </c:pt>
                <c:pt idx="278">
                  <c:v>7.6809129085338554</c:v>
                </c:pt>
                <c:pt idx="279">
                  <c:v>7.6783342859000099</c:v>
                </c:pt>
                <c:pt idx="280">
                  <c:v>7.6668016452010308</c:v>
                </c:pt>
                <c:pt idx="281">
                  <c:v>7.4795840685651598</c:v>
                </c:pt>
                <c:pt idx="282">
                  <c:v>6.7849058314328108</c:v>
                </c:pt>
                <c:pt idx="283">
                  <c:v>6.7843761370633731</c:v>
                </c:pt>
                <c:pt idx="284">
                  <c:v>6.8843451962856896</c:v>
                </c:pt>
                <c:pt idx="285">
                  <c:v>6.774269767594518</c:v>
                </c:pt>
                <c:pt idx="286">
                  <c:v>7.0248490663996996</c:v>
                </c:pt>
                <c:pt idx="287">
                  <c:v>6.8804102052202332</c:v>
                </c:pt>
                <c:pt idx="288">
                  <c:v>7.4199977675285052</c:v>
                </c:pt>
                <c:pt idx="289">
                  <c:v>7.3996860627076559</c:v>
                </c:pt>
                <c:pt idx="290">
                  <c:v>7.4292760602090269</c:v>
                </c:pt>
                <c:pt idx="291">
                  <c:v>7.5118001124821054</c:v>
                </c:pt>
                <c:pt idx="292">
                  <c:v>7.4116413556424163</c:v>
                </c:pt>
                <c:pt idx="293">
                  <c:v>7.4483900742631004</c:v>
                </c:pt>
                <c:pt idx="294">
                  <c:v>7.4435634134634698</c:v>
                </c:pt>
                <c:pt idx="295">
                  <c:v>6.9853673277946386</c:v>
                </c:pt>
                <c:pt idx="296">
                  <c:v>7.0522990711139766</c:v>
                </c:pt>
                <c:pt idx="297">
                  <c:v>6.9720761749437958</c:v>
                </c:pt>
                <c:pt idx="298">
                  <c:v>6.9998223623641369</c:v>
                </c:pt>
                <c:pt idx="299">
                  <c:v>7.0685441611505722</c:v>
                </c:pt>
                <c:pt idx="300">
                  <c:v>7.0955685185555941</c:v>
                </c:pt>
                <c:pt idx="301">
                  <c:v>7.0622570821416382</c:v>
                </c:pt>
                <c:pt idx="302">
                  <c:v>7.0436453717882861</c:v>
                </c:pt>
                <c:pt idx="303">
                  <c:v>7.0281325521154629</c:v>
                </c:pt>
                <c:pt idx="304">
                  <c:v>7.4399544779956805</c:v>
                </c:pt>
                <c:pt idx="305">
                  <c:v>7.3631063418101288</c:v>
                </c:pt>
                <c:pt idx="306">
                  <c:v>7.3033189664039124</c:v>
                </c:pt>
                <c:pt idx="307">
                  <c:v>7.2956555728850025</c:v>
                </c:pt>
                <c:pt idx="308">
                  <c:v>7.2320024762789288</c:v>
                </c:pt>
                <c:pt idx="309">
                  <c:v>6.8031082322477232</c:v>
                </c:pt>
                <c:pt idx="310">
                  <c:v>7.1581837376004218</c:v>
                </c:pt>
                <c:pt idx="311">
                  <c:v>7.198218517034821</c:v>
                </c:pt>
                <c:pt idx="312">
                  <c:v>7.3851654458846916</c:v>
                </c:pt>
                <c:pt idx="313">
                  <c:v>7.3343784896149202</c:v>
                </c:pt>
                <c:pt idx="314">
                  <c:v>7.8707353348593667</c:v>
                </c:pt>
                <c:pt idx="315">
                  <c:v>8.1222109050278739</c:v>
                </c:pt>
                <c:pt idx="316">
                  <c:v>7.9819058426278575</c:v>
                </c:pt>
                <c:pt idx="317">
                  <c:v>7.8932577973297091</c:v>
                </c:pt>
                <c:pt idx="318">
                  <c:v>7.8907539348386804</c:v>
                </c:pt>
                <c:pt idx="319">
                  <c:v>7.2661477866029225</c:v>
                </c:pt>
                <c:pt idx="320">
                  <c:v>7.4688911265684306</c:v>
                </c:pt>
                <c:pt idx="321">
                  <c:v>7.813918755848313</c:v>
                </c:pt>
                <c:pt idx="322">
                  <c:v>7.7370308658452132</c:v>
                </c:pt>
                <c:pt idx="323">
                  <c:v>7.8766573263364732</c:v>
                </c:pt>
                <c:pt idx="324">
                  <c:v>7.8419141639555461</c:v>
                </c:pt>
                <c:pt idx="325">
                  <c:v>8.2701591343747776</c:v>
                </c:pt>
                <c:pt idx="326">
                  <c:v>8.3273364764305278</c:v>
                </c:pt>
                <c:pt idx="327">
                  <c:v>8.2951381477569086</c:v>
                </c:pt>
                <c:pt idx="328">
                  <c:v>8.3229179635857147</c:v>
                </c:pt>
                <c:pt idx="329">
                  <c:v>8.2808676587183037</c:v>
                </c:pt>
                <c:pt idx="330">
                  <c:v>8.2452464580979257</c:v>
                </c:pt>
                <c:pt idx="331">
                  <c:v>8.2360544741581876</c:v>
                </c:pt>
                <c:pt idx="332">
                  <c:v>8.1661201835216417</c:v>
                </c:pt>
                <c:pt idx="333">
                  <c:v>8.2273300492337977</c:v>
                </c:pt>
                <c:pt idx="334">
                  <c:v>8.2646511121081208</c:v>
                </c:pt>
                <c:pt idx="335">
                  <c:v>7.9318870307026863</c:v>
                </c:pt>
                <c:pt idx="336">
                  <c:v>7.9009255061338495</c:v>
                </c:pt>
                <c:pt idx="337">
                  <c:v>7.8280581212409457</c:v>
                </c:pt>
                <c:pt idx="338">
                  <c:v>7.8271178904259724</c:v>
                </c:pt>
                <c:pt idx="339">
                  <c:v>7.8096006299199408</c:v>
                </c:pt>
                <c:pt idx="340">
                  <c:v>7.6348572718114802</c:v>
                </c:pt>
                <c:pt idx="341">
                  <c:v>7.2107169285315216</c:v>
                </c:pt>
                <c:pt idx="342">
                  <c:v>7.2403037181652179</c:v>
                </c:pt>
                <c:pt idx="343">
                  <c:v>7.1405847754193559</c:v>
                </c:pt>
                <c:pt idx="344">
                  <c:v>7.0534282400576469</c:v>
                </c:pt>
                <c:pt idx="345">
                  <c:v>6.4439137547234564</c:v>
                </c:pt>
                <c:pt idx="346">
                  <c:v>6.00087072065502</c:v>
                </c:pt>
                <c:pt idx="347">
                  <c:v>5.9816838445479954</c:v>
                </c:pt>
                <c:pt idx="348">
                  <c:v>5.9095357561109987</c:v>
                </c:pt>
                <c:pt idx="349">
                  <c:v>6.0568815975372159</c:v>
                </c:pt>
                <c:pt idx="350">
                  <c:v>5.9184365749203662</c:v>
                </c:pt>
                <c:pt idx="351">
                  <c:v>5.6588364767723638</c:v>
                </c:pt>
                <c:pt idx="352">
                  <c:v>5.0936522235396584</c:v>
                </c:pt>
                <c:pt idx="353">
                  <c:v>5.1145657734832231</c:v>
                </c:pt>
                <c:pt idx="354">
                  <c:v>5.0560391330952532</c:v>
                </c:pt>
                <c:pt idx="355">
                  <c:v>4.9556900960192438</c:v>
                </c:pt>
                <c:pt idx="356">
                  <c:v>6.0405990332171484</c:v>
                </c:pt>
                <c:pt idx="357">
                  <c:v>5.9402521877801995</c:v>
                </c:pt>
                <c:pt idx="358">
                  <c:v>6.0468830286546682</c:v>
                </c:pt>
                <c:pt idx="359">
                  <c:v>6.0295952889296256</c:v>
                </c:pt>
                <c:pt idx="360">
                  <c:v>6.0532067083787853</c:v>
                </c:pt>
                <c:pt idx="361">
                  <c:v>6.3223832575419463</c:v>
                </c:pt>
                <c:pt idx="362">
                  <c:v>6.6929079753559995</c:v>
                </c:pt>
                <c:pt idx="363">
                  <c:v>7.1499893783388178</c:v>
                </c:pt>
                <c:pt idx="364">
                  <c:v>7.1031948869749453</c:v>
                </c:pt>
                <c:pt idx="365">
                  <c:v>7.5651777979382739</c:v>
                </c:pt>
                <c:pt idx="366">
                  <c:v>7.7365786824117579</c:v>
                </c:pt>
                <c:pt idx="367">
                  <c:v>7.7871990118718957</c:v>
                </c:pt>
                <c:pt idx="368">
                  <c:v>9.4896235626053311</c:v>
                </c:pt>
                <c:pt idx="369">
                  <c:v>9.5176823494805323</c:v>
                </c:pt>
                <c:pt idx="370">
                  <c:v>9.5527459841296327</c:v>
                </c:pt>
                <c:pt idx="371">
                  <c:v>9.5173527233075124</c:v>
                </c:pt>
                <c:pt idx="372">
                  <c:v>9.5518481725532478</c:v>
                </c:pt>
                <c:pt idx="373">
                  <c:v>9.5329610228934598</c:v>
                </c:pt>
                <c:pt idx="374">
                  <c:v>9.4979313621876518</c:v>
                </c:pt>
                <c:pt idx="375">
                  <c:v>9.5314922224378744</c:v>
                </c:pt>
                <c:pt idx="376">
                  <c:v>9.5814801377301642</c:v>
                </c:pt>
                <c:pt idx="377">
                  <c:v>9.5853462092858077</c:v>
                </c:pt>
                <c:pt idx="378">
                  <c:v>9.6335692957609602</c:v>
                </c:pt>
                <c:pt idx="379">
                  <c:v>9.582280449749895</c:v>
                </c:pt>
                <c:pt idx="380">
                  <c:v>9.5660421883074367</c:v>
                </c:pt>
                <c:pt idx="381">
                  <c:v>9.6057666184046671</c:v>
                </c:pt>
                <c:pt idx="382">
                  <c:v>9.6255036102758211</c:v>
                </c:pt>
                <c:pt idx="383">
                  <c:v>9.6513535326308393</c:v>
                </c:pt>
                <c:pt idx="384">
                  <c:v>9.5688977102009147</c:v>
                </c:pt>
                <c:pt idx="385">
                  <c:v>9.517079458002442</c:v>
                </c:pt>
                <c:pt idx="386">
                  <c:v>9.5375819293172981</c:v>
                </c:pt>
                <c:pt idx="387">
                  <c:v>8.7072097652147864</c:v>
                </c:pt>
                <c:pt idx="388">
                  <c:v>8.7180832000131279</c:v>
                </c:pt>
                <c:pt idx="389">
                  <c:v>8.6701247979013125</c:v>
                </c:pt>
                <c:pt idx="390">
                  <c:v>8.6443951299547628</c:v>
                </c:pt>
                <c:pt idx="391">
                  <c:v>8.6411886501917117</c:v>
                </c:pt>
                <c:pt idx="392">
                  <c:v>8.4162013647184928</c:v>
                </c:pt>
                <c:pt idx="393">
                  <c:v>8.2784017527474916</c:v>
                </c:pt>
                <c:pt idx="394">
                  <c:v>7.8319182626645558</c:v>
                </c:pt>
                <c:pt idx="395">
                  <c:v>7.8215789778462872</c:v>
                </c:pt>
                <c:pt idx="396">
                  <c:v>7.7653972956174107</c:v>
                </c:pt>
                <c:pt idx="397">
                  <c:v>7.7349907641004725</c:v>
                </c:pt>
                <c:pt idx="398">
                  <c:v>7.7558080350199221</c:v>
                </c:pt>
                <c:pt idx="399">
                  <c:v>5.579505407489413</c:v>
                </c:pt>
                <c:pt idx="400">
                  <c:v>5.7706566982909528</c:v>
                </c:pt>
                <c:pt idx="401">
                  <c:v>5.7408667259107879</c:v>
                </c:pt>
                <c:pt idx="402">
                  <c:v>6.009724613744778</c:v>
                </c:pt>
                <c:pt idx="403">
                  <c:v>5.9311326802746063</c:v>
                </c:pt>
                <c:pt idx="404">
                  <c:v>5.9081910915134586</c:v>
                </c:pt>
                <c:pt idx="405">
                  <c:v>5.8872242904236902</c:v>
                </c:pt>
                <c:pt idx="406">
                  <c:v>5.8579678742201438</c:v>
                </c:pt>
                <c:pt idx="407">
                  <c:v>5.8266852607466033</c:v>
                </c:pt>
                <c:pt idx="408">
                  <c:v>5.904488826368083</c:v>
                </c:pt>
                <c:pt idx="409">
                  <c:v>5.7133241623283446</c:v>
                </c:pt>
                <c:pt idx="410">
                  <c:v>5.6806132423952187</c:v>
                </c:pt>
                <c:pt idx="411">
                  <c:v>5.6811752845689565</c:v>
                </c:pt>
                <c:pt idx="412">
                  <c:v>5.8073238199190325</c:v>
                </c:pt>
                <c:pt idx="413">
                  <c:v>7.5438071524904879</c:v>
                </c:pt>
                <c:pt idx="414">
                  <c:v>7.526597034604575</c:v>
                </c:pt>
                <c:pt idx="415">
                  <c:v>7.9609541389202194</c:v>
                </c:pt>
                <c:pt idx="416">
                  <c:v>8.08424346965365</c:v>
                </c:pt>
                <c:pt idx="417">
                  <c:v>7.9235640568439374</c:v>
                </c:pt>
                <c:pt idx="418">
                  <c:v>7.8040962316829221</c:v>
                </c:pt>
                <c:pt idx="419">
                  <c:v>7.8082924092771995</c:v>
                </c:pt>
                <c:pt idx="420">
                  <c:v>7.8884236839206823</c:v>
                </c:pt>
                <c:pt idx="421">
                  <c:v>7.9112964074069287</c:v>
                </c:pt>
                <c:pt idx="422">
                  <c:v>7.9155619172717584</c:v>
                </c:pt>
                <c:pt idx="423">
                  <c:v>8.2814792067263792</c:v>
                </c:pt>
                <c:pt idx="424">
                  <c:v>8.2571385548597807</c:v>
                </c:pt>
                <c:pt idx="425">
                  <c:v>8.6951118007913415</c:v>
                </c:pt>
                <c:pt idx="426">
                  <c:v>8.6884445825435321</c:v>
                </c:pt>
                <c:pt idx="427">
                  <c:v>8.4768247755133501</c:v>
                </c:pt>
                <c:pt idx="428">
                  <c:v>8.4012299944471227</c:v>
                </c:pt>
                <c:pt idx="429">
                  <c:v>8.232968794292109</c:v>
                </c:pt>
                <c:pt idx="430">
                  <c:v>8.1750763461485914</c:v>
                </c:pt>
                <c:pt idx="431">
                  <c:v>7.8821359740926882</c:v>
                </c:pt>
                <c:pt idx="432">
                  <c:v>8.0234735249829949</c:v>
                </c:pt>
                <c:pt idx="433">
                  <c:v>7.9049989756289971</c:v>
                </c:pt>
                <c:pt idx="434">
                  <c:v>7.856513955805819</c:v>
                </c:pt>
                <c:pt idx="435">
                  <c:v>7.96940225115201</c:v>
                </c:pt>
                <c:pt idx="436">
                  <c:v>7.9701367281411537</c:v>
                </c:pt>
                <c:pt idx="437">
                  <c:v>8.0622486615570264</c:v>
                </c:pt>
                <c:pt idx="438">
                  <c:v>8.0677997067198373</c:v>
                </c:pt>
                <c:pt idx="439">
                  <c:v>8.005961825614893</c:v>
                </c:pt>
                <c:pt idx="440">
                  <c:v>8.1188565219121731</c:v>
                </c:pt>
                <c:pt idx="441">
                  <c:v>8.2038187131939821</c:v>
                </c:pt>
                <c:pt idx="442">
                  <c:v>8.1537557501894824</c:v>
                </c:pt>
                <c:pt idx="443">
                  <c:v>8.0470006972782642</c:v>
                </c:pt>
                <c:pt idx="444">
                  <c:v>6.2606023918699512</c:v>
                </c:pt>
                <c:pt idx="445">
                  <c:v>6.1885354219308395</c:v>
                </c:pt>
                <c:pt idx="446">
                  <c:v>5.7920774339440317</c:v>
                </c:pt>
                <c:pt idx="447">
                  <c:v>5.5739117460718672</c:v>
                </c:pt>
                <c:pt idx="448">
                  <c:v>5.5813182957754019</c:v>
                </c:pt>
                <c:pt idx="449">
                  <c:v>5.6332798511157165</c:v>
                </c:pt>
                <c:pt idx="450">
                  <c:v>5.6290685371821612</c:v>
                </c:pt>
                <c:pt idx="451">
                  <c:v>5.9641480665045803</c:v>
                </c:pt>
                <c:pt idx="452">
                  <c:v>5.9022021973884593</c:v>
                </c:pt>
                <c:pt idx="453">
                  <c:v>6.3494983491638735</c:v>
                </c:pt>
                <c:pt idx="454">
                  <c:v>5.6906412736118392</c:v>
                </c:pt>
                <c:pt idx="455">
                  <c:v>6.6613358394602153</c:v>
                </c:pt>
                <c:pt idx="456">
                  <c:v>8.676483064021367</c:v>
                </c:pt>
                <c:pt idx="457">
                  <c:v>8.7935654006092303</c:v>
                </c:pt>
                <c:pt idx="458">
                  <c:v>9.9280163909295052</c:v>
                </c:pt>
                <c:pt idx="459">
                  <c:v>10.029815836700161</c:v>
                </c:pt>
                <c:pt idx="460">
                  <c:v>10.029633103624235</c:v>
                </c:pt>
                <c:pt idx="461">
                  <c:v>10.310940100370839</c:v>
                </c:pt>
                <c:pt idx="462">
                  <c:v>10.387294143922491</c:v>
                </c:pt>
                <c:pt idx="463">
                  <c:v>10.321835390223111</c:v>
                </c:pt>
                <c:pt idx="464">
                  <c:v>10.312403726863884</c:v>
                </c:pt>
                <c:pt idx="465">
                  <c:v>10.394823191694597</c:v>
                </c:pt>
                <c:pt idx="466">
                  <c:v>10.283156840640777</c:v>
                </c:pt>
                <c:pt idx="467">
                  <c:v>10.33292831953432</c:v>
                </c:pt>
                <c:pt idx="468">
                  <c:v>10.422512067018088</c:v>
                </c:pt>
                <c:pt idx="469">
                  <c:v>10.410009664261104</c:v>
                </c:pt>
                <c:pt idx="470">
                  <c:v>10.778176982286602</c:v>
                </c:pt>
                <c:pt idx="471">
                  <c:v>10.967639790243556</c:v>
                </c:pt>
                <c:pt idx="472">
                  <c:v>11.07517554787449</c:v>
                </c:pt>
                <c:pt idx="473">
                  <c:v>11.260280256974593</c:v>
                </c:pt>
                <c:pt idx="474">
                  <c:v>11.264705282307498</c:v>
                </c:pt>
                <c:pt idx="475">
                  <c:v>11.29878057257503</c:v>
                </c:pt>
                <c:pt idx="476">
                  <c:v>11.489229451654319</c:v>
                </c:pt>
                <c:pt idx="477">
                  <c:v>11.712630325933983</c:v>
                </c:pt>
                <c:pt idx="478">
                  <c:v>11.993406303262612</c:v>
                </c:pt>
                <c:pt idx="479">
                  <c:v>12.035895125705583</c:v>
                </c:pt>
                <c:pt idx="480">
                  <c:v>12.095332295280286</c:v>
                </c:pt>
                <c:pt idx="481">
                  <c:v>12.467288666197751</c:v>
                </c:pt>
                <c:pt idx="482">
                  <c:v>12.268041255314353</c:v>
                </c:pt>
                <c:pt idx="483">
                  <c:v>12.332981193720574</c:v>
                </c:pt>
                <c:pt idx="484">
                  <c:v>12.130268957347226</c:v>
                </c:pt>
                <c:pt idx="485">
                  <c:v>12.129477454995827</c:v>
                </c:pt>
                <c:pt idx="486">
                  <c:v>11.632878976694803</c:v>
                </c:pt>
                <c:pt idx="487">
                  <c:v>9.7934003138922048</c:v>
                </c:pt>
                <c:pt idx="488">
                  <c:v>9.6291689988007452</c:v>
                </c:pt>
                <c:pt idx="489">
                  <c:v>8.7577078256180663</c:v>
                </c:pt>
                <c:pt idx="490">
                  <c:v>8.7613482965151928</c:v>
                </c:pt>
                <c:pt idx="491">
                  <c:v>8.7657663408436886</c:v>
                </c:pt>
                <c:pt idx="492">
                  <c:v>8.5794246383623722</c:v>
                </c:pt>
                <c:pt idx="493">
                  <c:v>8.5604596234973016</c:v>
                </c:pt>
                <c:pt idx="494">
                  <c:v>8.5551900835238204</c:v>
                </c:pt>
                <c:pt idx="495">
                  <c:v>8.6657223401226791</c:v>
                </c:pt>
                <c:pt idx="496">
                  <c:v>8.5048683630398791</c:v>
                </c:pt>
                <c:pt idx="497">
                  <c:v>8.4893031854360537</c:v>
                </c:pt>
                <c:pt idx="498">
                  <c:v>8.5511823153257929</c:v>
                </c:pt>
                <c:pt idx="499">
                  <c:v>8.3962343899684395</c:v>
                </c:pt>
                <c:pt idx="500">
                  <c:v>8.3905495435451289</c:v>
                </c:pt>
                <c:pt idx="501">
                  <c:v>8.1803902184849129</c:v>
                </c:pt>
                <c:pt idx="502">
                  <c:v>7.9704267780981208</c:v>
                </c:pt>
                <c:pt idx="503">
                  <c:v>8.0990981644763735</c:v>
                </c:pt>
                <c:pt idx="504">
                  <c:v>8.0202647447364495</c:v>
                </c:pt>
                <c:pt idx="505">
                  <c:v>8.0757869888979261</c:v>
                </c:pt>
                <c:pt idx="506">
                  <c:v>8.1185775593906673</c:v>
                </c:pt>
                <c:pt idx="507">
                  <c:v>7.9456786797533905</c:v>
                </c:pt>
                <c:pt idx="508">
                  <c:v>7.6428370973465407</c:v>
                </c:pt>
                <c:pt idx="509">
                  <c:v>7.4284143070023507</c:v>
                </c:pt>
                <c:pt idx="510">
                  <c:v>7.8258244224555655</c:v>
                </c:pt>
                <c:pt idx="511">
                  <c:v>7.6958933391013895</c:v>
                </c:pt>
                <c:pt idx="512">
                  <c:v>7.0202240650810603</c:v>
                </c:pt>
                <c:pt idx="513">
                  <c:v>7.0090350832758306</c:v>
                </c:pt>
                <c:pt idx="514">
                  <c:v>7.0581486790670551</c:v>
                </c:pt>
                <c:pt idx="515">
                  <c:v>7.0437188442234113</c:v>
                </c:pt>
                <c:pt idx="516">
                  <c:v>7.077977093284133</c:v>
                </c:pt>
                <c:pt idx="517">
                  <c:v>7.0620081329578479</c:v>
                </c:pt>
                <c:pt idx="518">
                  <c:v>6.8589278651827943</c:v>
                </c:pt>
                <c:pt idx="519">
                  <c:v>6.7479936990665088</c:v>
                </c:pt>
                <c:pt idx="520">
                  <c:v>6.6542929511801692</c:v>
                </c:pt>
                <c:pt idx="521">
                  <c:v>6.4921170011038365</c:v>
                </c:pt>
                <c:pt idx="522">
                  <c:v>6.5786219545769828</c:v>
                </c:pt>
                <c:pt idx="523">
                  <c:v>6.3775991349041146</c:v>
                </c:pt>
                <c:pt idx="524">
                  <c:v>6.3739960597121019</c:v>
                </c:pt>
                <c:pt idx="525">
                  <c:v>6.4392816446973251</c:v>
                </c:pt>
                <c:pt idx="526">
                  <c:v>6.2956173722252755</c:v>
                </c:pt>
                <c:pt idx="527">
                  <c:v>6.2927524256448386</c:v>
                </c:pt>
                <c:pt idx="528">
                  <c:v>6.3412541053153255</c:v>
                </c:pt>
                <c:pt idx="529">
                  <c:v>6.2045574555217549</c:v>
                </c:pt>
                <c:pt idx="530">
                  <c:v>5.8691425795402736</c:v>
                </c:pt>
                <c:pt idx="531">
                  <c:v>5.8847991760428195</c:v>
                </c:pt>
                <c:pt idx="532">
                  <c:v>5.8237088689396819</c:v>
                </c:pt>
                <c:pt idx="533">
                  <c:v>5.7833567442866594</c:v>
                </c:pt>
                <c:pt idx="534">
                  <c:v>5.3769780390436805</c:v>
                </c:pt>
                <c:pt idx="535">
                  <c:v>4.9489071850950035</c:v>
                </c:pt>
                <c:pt idx="536">
                  <c:v>4.8396801911596503</c:v>
                </c:pt>
                <c:pt idx="537">
                  <c:v>4.6891494709920751</c:v>
                </c:pt>
                <c:pt idx="538">
                  <c:v>4.6502156300031601</c:v>
                </c:pt>
                <c:pt idx="539">
                  <c:v>4.6514425440524647</c:v>
                </c:pt>
                <c:pt idx="540">
                  <c:v>4.3737690070277964</c:v>
                </c:pt>
                <c:pt idx="541">
                  <c:v>3.4238417277813307</c:v>
                </c:pt>
                <c:pt idx="542">
                  <c:v>3.3620066848712344</c:v>
                </c:pt>
                <c:pt idx="543">
                  <c:v>3.3619141872280052</c:v>
                </c:pt>
                <c:pt idx="544">
                  <c:v>3.2372927442551691</c:v>
                </c:pt>
                <c:pt idx="545">
                  <c:v>2.9004280173752823</c:v>
                </c:pt>
                <c:pt idx="546">
                  <c:v>2.8834262186465152</c:v>
                </c:pt>
                <c:pt idx="547">
                  <c:v>2.8139317420116496</c:v>
                </c:pt>
                <c:pt idx="548">
                  <c:v>2.7780719962185709</c:v>
                </c:pt>
                <c:pt idx="549">
                  <c:v>2.7363332782589338</c:v>
                </c:pt>
                <c:pt idx="550">
                  <c:v>2.6627426581778049</c:v>
                </c:pt>
                <c:pt idx="551">
                  <c:v>2.6548417882304483</c:v>
                </c:pt>
                <c:pt idx="552">
                  <c:v>2.6539636094430366</c:v>
                </c:pt>
                <c:pt idx="553">
                  <c:v>2.4387838678605354</c:v>
                </c:pt>
                <c:pt idx="554">
                  <c:v>2.1794664990622459</c:v>
                </c:pt>
                <c:pt idx="555">
                  <c:v>2.1793477982590526</c:v>
                </c:pt>
                <c:pt idx="556">
                  <c:v>2.2159478636081187</c:v>
                </c:pt>
                <c:pt idx="557">
                  <c:v>2.2183454894455932</c:v>
                </c:pt>
                <c:pt idx="558">
                  <c:v>2.2107536343777827</c:v>
                </c:pt>
                <c:pt idx="559">
                  <c:v>2.0630917505727568</c:v>
                </c:pt>
                <c:pt idx="560">
                  <c:v>1.9939634612754147</c:v>
                </c:pt>
                <c:pt idx="561">
                  <c:v>1.890698117911338</c:v>
                </c:pt>
                <c:pt idx="562">
                  <c:v>1.8483449742249238</c:v>
                </c:pt>
                <c:pt idx="563">
                  <c:v>1.8554065181103137</c:v>
                </c:pt>
                <c:pt idx="564">
                  <c:v>1.8470389482032608</c:v>
                </c:pt>
                <c:pt idx="565">
                  <c:v>1.7845383458337059</c:v>
                </c:pt>
                <c:pt idx="566">
                  <c:v>1.5489683124068425</c:v>
                </c:pt>
                <c:pt idx="567">
                  <c:v>1.4816163584669344</c:v>
                </c:pt>
                <c:pt idx="568">
                  <c:v>1.5146129523610896</c:v>
                </c:pt>
                <c:pt idx="569">
                  <c:v>1.5286814343619282</c:v>
                </c:pt>
                <c:pt idx="570">
                  <c:v>1.53791871629877</c:v>
                </c:pt>
                <c:pt idx="571">
                  <c:v>2.4669513725884924</c:v>
                </c:pt>
                <c:pt idx="572">
                  <c:v>3.6949426499547458</c:v>
                </c:pt>
                <c:pt idx="573">
                  <c:v>5.385004188775274</c:v>
                </c:pt>
                <c:pt idx="574">
                  <c:v>6.2795463130765654</c:v>
                </c:pt>
                <c:pt idx="575">
                  <c:v>6.3444999768200159</c:v>
                </c:pt>
                <c:pt idx="576">
                  <c:v>6.3618713385103351</c:v>
                </c:pt>
                <c:pt idx="577">
                  <c:v>6.9306211219950677</c:v>
                </c:pt>
                <c:pt idx="578">
                  <c:v>7.0190964297899603</c:v>
                </c:pt>
                <c:pt idx="579">
                  <c:v>7.0167366313466522</c:v>
                </c:pt>
                <c:pt idx="580">
                  <c:v>7.0266200300277903</c:v>
                </c:pt>
                <c:pt idx="581">
                  <c:v>6.9846237442264476</c:v>
                </c:pt>
                <c:pt idx="582">
                  <c:v>7.0073476390812948</c:v>
                </c:pt>
                <c:pt idx="583">
                  <c:v>7.0564284808903661</c:v>
                </c:pt>
                <c:pt idx="584">
                  <c:v>7.096648016293357</c:v>
                </c:pt>
                <c:pt idx="585">
                  <c:v>7.103455979268845</c:v>
                </c:pt>
                <c:pt idx="586">
                  <c:v>7.2861687308920864</c:v>
                </c:pt>
                <c:pt idx="587">
                  <c:v>7.5896548427943031</c:v>
                </c:pt>
                <c:pt idx="588">
                  <c:v>7.9048432286468069</c:v>
                </c:pt>
                <c:pt idx="589">
                  <c:v>7.9052410181455377</c:v>
                </c:pt>
                <c:pt idx="590">
                  <c:v>7.9042480548416236</c:v>
                </c:pt>
                <c:pt idx="591">
                  <c:v>7.9064029586963693</c:v>
                </c:pt>
                <c:pt idx="592">
                  <c:v>7.9052268340175704</c:v>
                </c:pt>
                <c:pt idx="593">
                  <c:v>7.9067775275608208</c:v>
                </c:pt>
                <c:pt idx="594">
                  <c:v>7.9367544951502476</c:v>
                </c:pt>
                <c:pt idx="595">
                  <c:v>7.936313143029035</c:v>
                </c:pt>
                <c:pt idx="596">
                  <c:v>7.9343753038562737</c:v>
                </c:pt>
                <c:pt idx="597">
                  <c:v>8.1075291389906301</c:v>
                </c:pt>
                <c:pt idx="598">
                  <c:v>8.2263284211409591</c:v>
                </c:pt>
                <c:pt idx="599">
                  <c:v>8.2313475401454372</c:v>
                </c:pt>
                <c:pt idx="600">
                  <c:v>8.2135926200400178</c:v>
                </c:pt>
                <c:pt idx="601">
                  <c:v>8.1956816213120227</c:v>
                </c:pt>
                <c:pt idx="602">
                  <c:v>8.5879045806894272</c:v>
                </c:pt>
                <c:pt idx="603">
                  <c:v>8.2892686336976187</c:v>
                </c:pt>
                <c:pt idx="604">
                  <c:v>7.3133803579059702</c:v>
                </c:pt>
                <c:pt idx="605">
                  <c:v>6.4474155337208972</c:v>
                </c:pt>
                <c:pt idx="606">
                  <c:v>6.3899621731272216</c:v>
                </c:pt>
                <c:pt idx="607">
                  <c:v>6.4597615942593576</c:v>
                </c:pt>
                <c:pt idx="608">
                  <c:v>5.9463130886670701</c:v>
                </c:pt>
                <c:pt idx="609">
                  <c:v>5.8634354644156224</c:v>
                </c:pt>
                <c:pt idx="610">
                  <c:v>5.8742786809188239</c:v>
                </c:pt>
                <c:pt idx="611">
                  <c:v>5.857415520729095</c:v>
                </c:pt>
                <c:pt idx="612">
                  <c:v>5.8564397876607774</c:v>
                </c:pt>
                <c:pt idx="613">
                  <c:v>5.8199379706766603</c:v>
                </c:pt>
                <c:pt idx="614">
                  <c:v>5.7651494555069061</c:v>
                </c:pt>
                <c:pt idx="615">
                  <c:v>5.7369325195413339</c:v>
                </c:pt>
                <c:pt idx="616">
                  <c:v>5.7337818182353546</c:v>
                </c:pt>
                <c:pt idx="617">
                  <c:v>5.5193557327932323</c:v>
                </c:pt>
                <c:pt idx="618">
                  <c:v>5.0122341160903012</c:v>
                </c:pt>
                <c:pt idx="619">
                  <c:v>4.380609049323736</c:v>
                </c:pt>
                <c:pt idx="620">
                  <c:v>4.3917822019454569</c:v>
                </c:pt>
                <c:pt idx="621">
                  <c:v>4.4124682557863109</c:v>
                </c:pt>
                <c:pt idx="622">
                  <c:v>4.4180264964667106</c:v>
                </c:pt>
                <c:pt idx="623">
                  <c:v>4.4402485725352863</c:v>
                </c:pt>
                <c:pt idx="624">
                  <c:v>4.4471829263009104</c:v>
                </c:pt>
                <c:pt idx="625">
                  <c:v>4.3539785403599094</c:v>
                </c:pt>
                <c:pt idx="626">
                  <c:v>4.3364636282831919</c:v>
                </c:pt>
                <c:pt idx="627">
                  <c:v>4.3582024468523315</c:v>
                </c:pt>
                <c:pt idx="628">
                  <c:v>4.1386083221643748</c:v>
                </c:pt>
                <c:pt idx="629">
                  <c:v>3.9371147160482041</c:v>
                </c:pt>
                <c:pt idx="630">
                  <c:v>4.0503935659811141</c:v>
                </c:pt>
                <c:pt idx="631">
                  <c:v>4.049880839419215</c:v>
                </c:pt>
                <c:pt idx="632">
                  <c:v>4.055140219786078</c:v>
                </c:pt>
                <c:pt idx="633">
                  <c:v>2.5965893981751065</c:v>
                </c:pt>
                <c:pt idx="634">
                  <c:v>2.179180331913499</c:v>
                </c:pt>
                <c:pt idx="635">
                  <c:v>2.2773171410865629</c:v>
                </c:pt>
                <c:pt idx="636">
                  <c:v>2.2319669088776082</c:v>
                </c:pt>
                <c:pt idx="637">
                  <c:v>2.0880748335842747</c:v>
                </c:pt>
                <c:pt idx="638">
                  <c:v>2.1241693593047106</c:v>
                </c:pt>
                <c:pt idx="639">
                  <c:v>2.4085882981908417</c:v>
                </c:pt>
                <c:pt idx="640">
                  <c:v>2.6585769599444542</c:v>
                </c:pt>
                <c:pt idx="641">
                  <c:v>2.8031272711397901</c:v>
                </c:pt>
                <c:pt idx="642">
                  <c:v>2.875354024151898</c:v>
                </c:pt>
                <c:pt idx="643">
                  <c:v>2.8943733117716008</c:v>
                </c:pt>
                <c:pt idx="644">
                  <c:v>2.8980283021268183</c:v>
                </c:pt>
                <c:pt idx="645">
                  <c:v>2.9043922509538902</c:v>
                </c:pt>
                <c:pt idx="646">
                  <c:v>2.9053115997276531</c:v>
                </c:pt>
                <c:pt idx="647">
                  <c:v>2.911427830398206</c:v>
                </c:pt>
                <c:pt idx="648">
                  <c:v>2.9183332937353659</c:v>
                </c:pt>
                <c:pt idx="649">
                  <c:v>2.9185816429509619</c:v>
                </c:pt>
                <c:pt idx="650">
                  <c:v>2.9368534129551578</c:v>
                </c:pt>
                <c:pt idx="651">
                  <c:v>2.9415085867335033</c:v>
                </c:pt>
                <c:pt idx="652">
                  <c:v>2.9447535744338986</c:v>
                </c:pt>
                <c:pt idx="653">
                  <c:v>2.9380306865896708</c:v>
                </c:pt>
                <c:pt idx="654">
                  <c:v>2.9418307391482021</c:v>
                </c:pt>
                <c:pt idx="655">
                  <c:v>2.9310125680979042</c:v>
                </c:pt>
                <c:pt idx="656">
                  <c:v>2.9221297138036406</c:v>
                </c:pt>
                <c:pt idx="657">
                  <c:v>2.9011524774604851</c:v>
                </c:pt>
                <c:pt idx="658">
                  <c:v>2.9001972327129626</c:v>
                </c:pt>
                <c:pt idx="659">
                  <c:v>2.9099121612622172</c:v>
                </c:pt>
                <c:pt idx="660">
                  <c:v>2.7840603288857477</c:v>
                </c:pt>
                <c:pt idx="661">
                  <c:v>2.3908242031573272</c:v>
                </c:pt>
                <c:pt idx="662">
                  <c:v>2.3686848125095885</c:v>
                </c:pt>
                <c:pt idx="663">
                  <c:v>2.3724066230007232</c:v>
                </c:pt>
                <c:pt idx="664">
                  <c:v>2.4208051119706546</c:v>
                </c:pt>
                <c:pt idx="665">
                  <c:v>2.3498177989494491</c:v>
                </c:pt>
                <c:pt idx="666">
                  <c:v>2.0651618217926644</c:v>
                </c:pt>
                <c:pt idx="667">
                  <c:v>2.0815418696618604</c:v>
                </c:pt>
                <c:pt idx="668">
                  <c:v>2.1901410697483406</c:v>
                </c:pt>
                <c:pt idx="669">
                  <c:v>2.1385617020226504</c:v>
                </c:pt>
                <c:pt idx="670">
                  <c:v>1.9865235882865091</c:v>
                </c:pt>
                <c:pt idx="671">
                  <c:v>1.7515019512380141</c:v>
                </c:pt>
                <c:pt idx="672">
                  <c:v>1.6021073185846679</c:v>
                </c:pt>
                <c:pt idx="673">
                  <c:v>1.5465569878394967</c:v>
                </c:pt>
                <c:pt idx="674">
                  <c:v>1.5195237748321744</c:v>
                </c:pt>
                <c:pt idx="675">
                  <c:v>1.4720785437418262</c:v>
                </c:pt>
                <c:pt idx="676">
                  <c:v>1.4689346344962109</c:v>
                </c:pt>
                <c:pt idx="677">
                  <c:v>1.5311445882930335</c:v>
                </c:pt>
                <c:pt idx="678">
                  <c:v>1.5321958144394252</c:v>
                </c:pt>
                <c:pt idx="679">
                  <c:v>1.5170539230294839</c:v>
                </c:pt>
                <c:pt idx="680">
                  <c:v>1.5374225294260764</c:v>
                </c:pt>
                <c:pt idx="681">
                  <c:v>1.4822637380238899</c:v>
                </c:pt>
                <c:pt idx="682">
                  <c:v>1.4620053635191359</c:v>
                </c:pt>
                <c:pt idx="683">
                  <c:v>1.4501354375789772</c:v>
                </c:pt>
                <c:pt idx="684">
                  <c:v>1.3969049063271537</c:v>
                </c:pt>
                <c:pt idx="685">
                  <c:v>1.3523113494447614</c:v>
                </c:pt>
                <c:pt idx="686">
                  <c:v>1.3147822935903137</c:v>
                </c:pt>
                <c:pt idx="687">
                  <c:v>1.3198142616153075</c:v>
                </c:pt>
                <c:pt idx="688">
                  <c:v>1.343631381223567</c:v>
                </c:pt>
                <c:pt idx="689">
                  <c:v>1.3183182532705282</c:v>
                </c:pt>
              </c:numCache>
            </c:numRef>
          </c:val>
          <c:smooth val="0"/>
          <c:extLst>
            <c:ext xmlns:c16="http://schemas.microsoft.com/office/drawing/2014/chart" uri="{C3380CC4-5D6E-409C-BE32-E72D297353CC}">
              <c16:uniqueId val="{00000003-74E2-4A09-90A0-F871BAFE6333}"/>
            </c:ext>
          </c:extLst>
        </c:ser>
        <c:dLbls>
          <c:showLegendKey val="0"/>
          <c:showVal val="0"/>
          <c:showCatName val="0"/>
          <c:showSerName val="0"/>
          <c:showPercent val="0"/>
          <c:showBubbleSize val="0"/>
        </c:dLbls>
        <c:smooth val="0"/>
        <c:axId val="755455696"/>
        <c:axId val="755456024"/>
      </c:lineChart>
      <c:catAx>
        <c:axId val="75545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5456024"/>
        <c:crosses val="autoZero"/>
        <c:auto val="1"/>
        <c:lblAlgn val="ctr"/>
        <c:lblOffset val="100"/>
        <c:noMultiLvlLbl val="0"/>
      </c:catAx>
      <c:valAx>
        <c:axId val="755456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545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 Figure XXIV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'V. Standard dev., 1329-2018'!$F$2</c:f>
              <c:strCache>
                <c:ptCount val="1"/>
                <c:pt idx="0">
                  <c:v>Multiple real rate ST Dev - nominal rate ST Dev, global R basis</c:v>
                </c:pt>
              </c:strCache>
            </c:strRef>
          </c:tx>
          <c:spPr>
            <a:ln w="28575" cap="rnd">
              <a:solidFill>
                <a:schemeClr val="accent1"/>
              </a:solidFill>
              <a:round/>
            </a:ln>
            <a:effectLst/>
          </c:spPr>
          <c:marker>
            <c:symbol val="none"/>
          </c:marker>
          <c:cat>
            <c:numRef>
              <c:f>'V. Standard dev., 1329-2018'!$A$23:$A$712</c:f>
              <c:numCache>
                <c:formatCode>General</c:formatCode>
                <c:ptCount val="690"/>
                <c:pt idx="0">
                  <c:v>1329</c:v>
                </c:pt>
                <c:pt idx="1">
                  <c:v>1330</c:v>
                </c:pt>
                <c:pt idx="2">
                  <c:v>1331</c:v>
                </c:pt>
                <c:pt idx="3">
                  <c:v>1332</c:v>
                </c:pt>
                <c:pt idx="4">
                  <c:v>1333</c:v>
                </c:pt>
                <c:pt idx="5">
                  <c:v>1334</c:v>
                </c:pt>
                <c:pt idx="6">
                  <c:v>1335</c:v>
                </c:pt>
                <c:pt idx="7">
                  <c:v>1336</c:v>
                </c:pt>
                <c:pt idx="8">
                  <c:v>1337</c:v>
                </c:pt>
                <c:pt idx="9">
                  <c:v>1338</c:v>
                </c:pt>
                <c:pt idx="10">
                  <c:v>1339</c:v>
                </c:pt>
                <c:pt idx="11">
                  <c:v>1340</c:v>
                </c:pt>
                <c:pt idx="12">
                  <c:v>1341</c:v>
                </c:pt>
                <c:pt idx="13">
                  <c:v>1342</c:v>
                </c:pt>
                <c:pt idx="14">
                  <c:v>1343</c:v>
                </c:pt>
                <c:pt idx="15">
                  <c:v>1344</c:v>
                </c:pt>
                <c:pt idx="16">
                  <c:v>1345</c:v>
                </c:pt>
                <c:pt idx="17">
                  <c:v>1346</c:v>
                </c:pt>
                <c:pt idx="18">
                  <c:v>1347</c:v>
                </c:pt>
                <c:pt idx="19">
                  <c:v>1348</c:v>
                </c:pt>
                <c:pt idx="20">
                  <c:v>1349</c:v>
                </c:pt>
                <c:pt idx="21">
                  <c:v>1350</c:v>
                </c:pt>
                <c:pt idx="22">
                  <c:v>1351</c:v>
                </c:pt>
                <c:pt idx="23">
                  <c:v>1352</c:v>
                </c:pt>
                <c:pt idx="24">
                  <c:v>1353</c:v>
                </c:pt>
                <c:pt idx="25">
                  <c:v>1354</c:v>
                </c:pt>
                <c:pt idx="26">
                  <c:v>1355</c:v>
                </c:pt>
                <c:pt idx="27">
                  <c:v>1356</c:v>
                </c:pt>
                <c:pt idx="28">
                  <c:v>1357</c:v>
                </c:pt>
                <c:pt idx="29">
                  <c:v>1358</c:v>
                </c:pt>
                <c:pt idx="30">
                  <c:v>1359</c:v>
                </c:pt>
                <c:pt idx="31">
                  <c:v>1360</c:v>
                </c:pt>
                <c:pt idx="32">
                  <c:v>1361</c:v>
                </c:pt>
                <c:pt idx="33">
                  <c:v>1362</c:v>
                </c:pt>
                <c:pt idx="34">
                  <c:v>1363</c:v>
                </c:pt>
                <c:pt idx="35">
                  <c:v>1364</c:v>
                </c:pt>
                <c:pt idx="36">
                  <c:v>1365</c:v>
                </c:pt>
                <c:pt idx="37">
                  <c:v>1366</c:v>
                </c:pt>
                <c:pt idx="38">
                  <c:v>1367</c:v>
                </c:pt>
                <c:pt idx="39">
                  <c:v>1368</c:v>
                </c:pt>
                <c:pt idx="40">
                  <c:v>1369</c:v>
                </c:pt>
                <c:pt idx="41">
                  <c:v>1370</c:v>
                </c:pt>
                <c:pt idx="42">
                  <c:v>1371</c:v>
                </c:pt>
                <c:pt idx="43">
                  <c:v>1372</c:v>
                </c:pt>
                <c:pt idx="44">
                  <c:v>1373</c:v>
                </c:pt>
                <c:pt idx="45">
                  <c:v>1374</c:v>
                </c:pt>
                <c:pt idx="46">
                  <c:v>1375</c:v>
                </c:pt>
                <c:pt idx="47">
                  <c:v>1376</c:v>
                </c:pt>
                <c:pt idx="48">
                  <c:v>1377</c:v>
                </c:pt>
                <c:pt idx="49">
                  <c:v>1378</c:v>
                </c:pt>
                <c:pt idx="50">
                  <c:v>1379</c:v>
                </c:pt>
                <c:pt idx="51">
                  <c:v>1380</c:v>
                </c:pt>
                <c:pt idx="52">
                  <c:v>1381</c:v>
                </c:pt>
                <c:pt idx="53">
                  <c:v>1382</c:v>
                </c:pt>
                <c:pt idx="54">
                  <c:v>1383</c:v>
                </c:pt>
                <c:pt idx="55">
                  <c:v>1384</c:v>
                </c:pt>
                <c:pt idx="56">
                  <c:v>1385</c:v>
                </c:pt>
                <c:pt idx="57">
                  <c:v>1386</c:v>
                </c:pt>
                <c:pt idx="58">
                  <c:v>1387</c:v>
                </c:pt>
                <c:pt idx="59">
                  <c:v>1388</c:v>
                </c:pt>
                <c:pt idx="60">
                  <c:v>1389</c:v>
                </c:pt>
                <c:pt idx="61">
                  <c:v>1390</c:v>
                </c:pt>
                <c:pt idx="62">
                  <c:v>1391</c:v>
                </c:pt>
                <c:pt idx="63">
                  <c:v>1392</c:v>
                </c:pt>
                <c:pt idx="64">
                  <c:v>1393</c:v>
                </c:pt>
                <c:pt idx="65">
                  <c:v>1394</c:v>
                </c:pt>
                <c:pt idx="66">
                  <c:v>1395</c:v>
                </c:pt>
                <c:pt idx="67">
                  <c:v>1396</c:v>
                </c:pt>
                <c:pt idx="68">
                  <c:v>1397</c:v>
                </c:pt>
                <c:pt idx="69">
                  <c:v>1398</c:v>
                </c:pt>
                <c:pt idx="70">
                  <c:v>1399</c:v>
                </c:pt>
                <c:pt idx="71">
                  <c:v>1400</c:v>
                </c:pt>
                <c:pt idx="72">
                  <c:v>1401</c:v>
                </c:pt>
                <c:pt idx="73">
                  <c:v>1402</c:v>
                </c:pt>
                <c:pt idx="74">
                  <c:v>1403</c:v>
                </c:pt>
                <c:pt idx="75">
                  <c:v>1404</c:v>
                </c:pt>
                <c:pt idx="76">
                  <c:v>1405</c:v>
                </c:pt>
                <c:pt idx="77">
                  <c:v>1406</c:v>
                </c:pt>
                <c:pt idx="78">
                  <c:v>1407</c:v>
                </c:pt>
                <c:pt idx="79">
                  <c:v>1408</c:v>
                </c:pt>
                <c:pt idx="80">
                  <c:v>1409</c:v>
                </c:pt>
                <c:pt idx="81">
                  <c:v>1410</c:v>
                </c:pt>
                <c:pt idx="82">
                  <c:v>1411</c:v>
                </c:pt>
                <c:pt idx="83">
                  <c:v>1412</c:v>
                </c:pt>
                <c:pt idx="84">
                  <c:v>1413</c:v>
                </c:pt>
                <c:pt idx="85">
                  <c:v>1414</c:v>
                </c:pt>
                <c:pt idx="86">
                  <c:v>1415</c:v>
                </c:pt>
                <c:pt idx="87">
                  <c:v>1416</c:v>
                </c:pt>
                <c:pt idx="88">
                  <c:v>1417</c:v>
                </c:pt>
                <c:pt idx="89">
                  <c:v>1418</c:v>
                </c:pt>
                <c:pt idx="90">
                  <c:v>1419</c:v>
                </c:pt>
                <c:pt idx="91">
                  <c:v>1420</c:v>
                </c:pt>
                <c:pt idx="92">
                  <c:v>1421</c:v>
                </c:pt>
                <c:pt idx="93">
                  <c:v>1422</c:v>
                </c:pt>
                <c:pt idx="94">
                  <c:v>1423</c:v>
                </c:pt>
                <c:pt idx="95">
                  <c:v>1424</c:v>
                </c:pt>
                <c:pt idx="96">
                  <c:v>1425</c:v>
                </c:pt>
                <c:pt idx="97">
                  <c:v>1426</c:v>
                </c:pt>
                <c:pt idx="98">
                  <c:v>1427</c:v>
                </c:pt>
                <c:pt idx="99">
                  <c:v>1428</c:v>
                </c:pt>
                <c:pt idx="100">
                  <c:v>1429</c:v>
                </c:pt>
                <c:pt idx="101">
                  <c:v>1430</c:v>
                </c:pt>
                <c:pt idx="102">
                  <c:v>1431</c:v>
                </c:pt>
                <c:pt idx="103">
                  <c:v>1432</c:v>
                </c:pt>
                <c:pt idx="104">
                  <c:v>1433</c:v>
                </c:pt>
                <c:pt idx="105">
                  <c:v>1434</c:v>
                </c:pt>
                <c:pt idx="106">
                  <c:v>1435</c:v>
                </c:pt>
                <c:pt idx="107">
                  <c:v>1436</c:v>
                </c:pt>
                <c:pt idx="108">
                  <c:v>1437</c:v>
                </c:pt>
                <c:pt idx="109">
                  <c:v>1438</c:v>
                </c:pt>
                <c:pt idx="110">
                  <c:v>1439</c:v>
                </c:pt>
                <c:pt idx="111">
                  <c:v>1440</c:v>
                </c:pt>
                <c:pt idx="112">
                  <c:v>1441</c:v>
                </c:pt>
                <c:pt idx="113">
                  <c:v>1442</c:v>
                </c:pt>
                <c:pt idx="114">
                  <c:v>1443</c:v>
                </c:pt>
                <c:pt idx="115">
                  <c:v>1444</c:v>
                </c:pt>
                <c:pt idx="116">
                  <c:v>1445</c:v>
                </c:pt>
                <c:pt idx="117">
                  <c:v>1446</c:v>
                </c:pt>
                <c:pt idx="118">
                  <c:v>1447</c:v>
                </c:pt>
                <c:pt idx="119">
                  <c:v>1448</c:v>
                </c:pt>
                <c:pt idx="120">
                  <c:v>1449</c:v>
                </c:pt>
                <c:pt idx="121">
                  <c:v>1450</c:v>
                </c:pt>
                <c:pt idx="122">
                  <c:v>1451</c:v>
                </c:pt>
                <c:pt idx="123">
                  <c:v>1452</c:v>
                </c:pt>
                <c:pt idx="124">
                  <c:v>1453</c:v>
                </c:pt>
                <c:pt idx="125">
                  <c:v>1454</c:v>
                </c:pt>
                <c:pt idx="126">
                  <c:v>1455</c:v>
                </c:pt>
                <c:pt idx="127">
                  <c:v>1456</c:v>
                </c:pt>
                <c:pt idx="128">
                  <c:v>1457</c:v>
                </c:pt>
                <c:pt idx="129">
                  <c:v>1458</c:v>
                </c:pt>
                <c:pt idx="130">
                  <c:v>1459</c:v>
                </c:pt>
                <c:pt idx="131">
                  <c:v>1460</c:v>
                </c:pt>
                <c:pt idx="132">
                  <c:v>1461</c:v>
                </c:pt>
                <c:pt idx="133">
                  <c:v>1462</c:v>
                </c:pt>
                <c:pt idx="134">
                  <c:v>1463</c:v>
                </c:pt>
                <c:pt idx="135">
                  <c:v>1464</c:v>
                </c:pt>
                <c:pt idx="136">
                  <c:v>1465</c:v>
                </c:pt>
                <c:pt idx="137">
                  <c:v>1466</c:v>
                </c:pt>
                <c:pt idx="138">
                  <c:v>1467</c:v>
                </c:pt>
                <c:pt idx="139">
                  <c:v>1468</c:v>
                </c:pt>
                <c:pt idx="140">
                  <c:v>1469</c:v>
                </c:pt>
                <c:pt idx="141">
                  <c:v>1470</c:v>
                </c:pt>
                <c:pt idx="142">
                  <c:v>1471</c:v>
                </c:pt>
                <c:pt idx="143">
                  <c:v>1472</c:v>
                </c:pt>
                <c:pt idx="144">
                  <c:v>1473</c:v>
                </c:pt>
                <c:pt idx="145">
                  <c:v>1474</c:v>
                </c:pt>
                <c:pt idx="146">
                  <c:v>1475</c:v>
                </c:pt>
                <c:pt idx="147">
                  <c:v>1476</c:v>
                </c:pt>
                <c:pt idx="148">
                  <c:v>1477</c:v>
                </c:pt>
                <c:pt idx="149">
                  <c:v>1478</c:v>
                </c:pt>
                <c:pt idx="150">
                  <c:v>1479</c:v>
                </c:pt>
                <c:pt idx="151">
                  <c:v>1480</c:v>
                </c:pt>
                <c:pt idx="152">
                  <c:v>1481</c:v>
                </c:pt>
                <c:pt idx="153">
                  <c:v>1482</c:v>
                </c:pt>
                <c:pt idx="154">
                  <c:v>1483</c:v>
                </c:pt>
                <c:pt idx="155">
                  <c:v>1484</c:v>
                </c:pt>
                <c:pt idx="156">
                  <c:v>1485</c:v>
                </c:pt>
                <c:pt idx="157">
                  <c:v>1486</c:v>
                </c:pt>
                <c:pt idx="158">
                  <c:v>1487</c:v>
                </c:pt>
                <c:pt idx="159">
                  <c:v>1488</c:v>
                </c:pt>
                <c:pt idx="160">
                  <c:v>1489</c:v>
                </c:pt>
                <c:pt idx="161">
                  <c:v>1490</c:v>
                </c:pt>
                <c:pt idx="162">
                  <c:v>1491</c:v>
                </c:pt>
                <c:pt idx="163">
                  <c:v>1492</c:v>
                </c:pt>
                <c:pt idx="164">
                  <c:v>1493</c:v>
                </c:pt>
                <c:pt idx="165">
                  <c:v>1494</c:v>
                </c:pt>
                <c:pt idx="166">
                  <c:v>1495</c:v>
                </c:pt>
                <c:pt idx="167">
                  <c:v>1496</c:v>
                </c:pt>
                <c:pt idx="168">
                  <c:v>1497</c:v>
                </c:pt>
                <c:pt idx="169">
                  <c:v>1498</c:v>
                </c:pt>
                <c:pt idx="170">
                  <c:v>1499</c:v>
                </c:pt>
                <c:pt idx="171">
                  <c:v>1500</c:v>
                </c:pt>
                <c:pt idx="172">
                  <c:v>1501</c:v>
                </c:pt>
                <c:pt idx="173">
                  <c:v>1502</c:v>
                </c:pt>
                <c:pt idx="174">
                  <c:v>1503</c:v>
                </c:pt>
                <c:pt idx="175">
                  <c:v>1504</c:v>
                </c:pt>
                <c:pt idx="176">
                  <c:v>1505</c:v>
                </c:pt>
                <c:pt idx="177">
                  <c:v>1506</c:v>
                </c:pt>
                <c:pt idx="178">
                  <c:v>1507</c:v>
                </c:pt>
                <c:pt idx="179">
                  <c:v>1508</c:v>
                </c:pt>
                <c:pt idx="180">
                  <c:v>1509</c:v>
                </c:pt>
                <c:pt idx="181">
                  <c:v>1510</c:v>
                </c:pt>
                <c:pt idx="182">
                  <c:v>1511</c:v>
                </c:pt>
                <c:pt idx="183">
                  <c:v>1512</c:v>
                </c:pt>
                <c:pt idx="184">
                  <c:v>1513</c:v>
                </c:pt>
                <c:pt idx="185">
                  <c:v>1514</c:v>
                </c:pt>
                <c:pt idx="186">
                  <c:v>1515</c:v>
                </c:pt>
                <c:pt idx="187">
                  <c:v>1516</c:v>
                </c:pt>
                <c:pt idx="188">
                  <c:v>1517</c:v>
                </c:pt>
                <c:pt idx="189">
                  <c:v>1518</c:v>
                </c:pt>
                <c:pt idx="190">
                  <c:v>1519</c:v>
                </c:pt>
                <c:pt idx="191">
                  <c:v>1520</c:v>
                </c:pt>
                <c:pt idx="192">
                  <c:v>1521</c:v>
                </c:pt>
                <c:pt idx="193">
                  <c:v>1522</c:v>
                </c:pt>
                <c:pt idx="194">
                  <c:v>1523</c:v>
                </c:pt>
                <c:pt idx="195">
                  <c:v>1524</c:v>
                </c:pt>
                <c:pt idx="196">
                  <c:v>1525</c:v>
                </c:pt>
                <c:pt idx="197">
                  <c:v>1526</c:v>
                </c:pt>
                <c:pt idx="198">
                  <c:v>1527</c:v>
                </c:pt>
                <c:pt idx="199">
                  <c:v>1528</c:v>
                </c:pt>
                <c:pt idx="200">
                  <c:v>1529</c:v>
                </c:pt>
                <c:pt idx="201">
                  <c:v>1530</c:v>
                </c:pt>
                <c:pt idx="202">
                  <c:v>1531</c:v>
                </c:pt>
                <c:pt idx="203">
                  <c:v>1532</c:v>
                </c:pt>
                <c:pt idx="204">
                  <c:v>1533</c:v>
                </c:pt>
                <c:pt idx="205">
                  <c:v>1534</c:v>
                </c:pt>
                <c:pt idx="206">
                  <c:v>1535</c:v>
                </c:pt>
                <c:pt idx="207">
                  <c:v>1536</c:v>
                </c:pt>
                <c:pt idx="208">
                  <c:v>1537</c:v>
                </c:pt>
                <c:pt idx="209">
                  <c:v>1538</c:v>
                </c:pt>
                <c:pt idx="210">
                  <c:v>1539</c:v>
                </c:pt>
                <c:pt idx="211">
                  <c:v>1540</c:v>
                </c:pt>
                <c:pt idx="212">
                  <c:v>1541</c:v>
                </c:pt>
                <c:pt idx="213">
                  <c:v>1542</c:v>
                </c:pt>
                <c:pt idx="214">
                  <c:v>1543</c:v>
                </c:pt>
                <c:pt idx="215">
                  <c:v>1544</c:v>
                </c:pt>
                <c:pt idx="216">
                  <c:v>1545</c:v>
                </c:pt>
                <c:pt idx="217">
                  <c:v>1546</c:v>
                </c:pt>
                <c:pt idx="218">
                  <c:v>1547</c:v>
                </c:pt>
                <c:pt idx="219">
                  <c:v>1548</c:v>
                </c:pt>
                <c:pt idx="220">
                  <c:v>1549</c:v>
                </c:pt>
                <c:pt idx="221">
                  <c:v>1550</c:v>
                </c:pt>
                <c:pt idx="222">
                  <c:v>1551</c:v>
                </c:pt>
                <c:pt idx="223">
                  <c:v>1552</c:v>
                </c:pt>
                <c:pt idx="224">
                  <c:v>1553</c:v>
                </c:pt>
                <c:pt idx="225">
                  <c:v>1554</c:v>
                </c:pt>
                <c:pt idx="226">
                  <c:v>1555</c:v>
                </c:pt>
                <c:pt idx="227">
                  <c:v>1556</c:v>
                </c:pt>
                <c:pt idx="228">
                  <c:v>1557</c:v>
                </c:pt>
                <c:pt idx="229">
                  <c:v>1558</c:v>
                </c:pt>
                <c:pt idx="230">
                  <c:v>1559</c:v>
                </c:pt>
                <c:pt idx="231">
                  <c:v>1560</c:v>
                </c:pt>
                <c:pt idx="232">
                  <c:v>1561</c:v>
                </c:pt>
                <c:pt idx="233">
                  <c:v>1562</c:v>
                </c:pt>
                <c:pt idx="234">
                  <c:v>1563</c:v>
                </c:pt>
                <c:pt idx="235">
                  <c:v>1564</c:v>
                </c:pt>
                <c:pt idx="236">
                  <c:v>1565</c:v>
                </c:pt>
                <c:pt idx="237">
                  <c:v>1566</c:v>
                </c:pt>
                <c:pt idx="238">
                  <c:v>1567</c:v>
                </c:pt>
                <c:pt idx="239">
                  <c:v>1568</c:v>
                </c:pt>
                <c:pt idx="240">
                  <c:v>1569</c:v>
                </c:pt>
                <c:pt idx="241">
                  <c:v>1570</c:v>
                </c:pt>
                <c:pt idx="242">
                  <c:v>1571</c:v>
                </c:pt>
                <c:pt idx="243">
                  <c:v>1572</c:v>
                </c:pt>
                <c:pt idx="244">
                  <c:v>1573</c:v>
                </c:pt>
                <c:pt idx="245">
                  <c:v>1574</c:v>
                </c:pt>
                <c:pt idx="246">
                  <c:v>1575</c:v>
                </c:pt>
                <c:pt idx="247">
                  <c:v>1576</c:v>
                </c:pt>
                <c:pt idx="248">
                  <c:v>1577</c:v>
                </c:pt>
                <c:pt idx="249">
                  <c:v>1578</c:v>
                </c:pt>
                <c:pt idx="250">
                  <c:v>1579</c:v>
                </c:pt>
                <c:pt idx="251">
                  <c:v>1580</c:v>
                </c:pt>
                <c:pt idx="252">
                  <c:v>1581</c:v>
                </c:pt>
                <c:pt idx="253">
                  <c:v>1582</c:v>
                </c:pt>
                <c:pt idx="254">
                  <c:v>1583</c:v>
                </c:pt>
                <c:pt idx="255">
                  <c:v>1584</c:v>
                </c:pt>
                <c:pt idx="256">
                  <c:v>1585</c:v>
                </c:pt>
                <c:pt idx="257">
                  <c:v>1586</c:v>
                </c:pt>
                <c:pt idx="258">
                  <c:v>1587</c:v>
                </c:pt>
                <c:pt idx="259">
                  <c:v>1588</c:v>
                </c:pt>
                <c:pt idx="260">
                  <c:v>1589</c:v>
                </c:pt>
                <c:pt idx="261">
                  <c:v>1590</c:v>
                </c:pt>
                <c:pt idx="262">
                  <c:v>1591</c:v>
                </c:pt>
                <c:pt idx="263">
                  <c:v>1592</c:v>
                </c:pt>
                <c:pt idx="264">
                  <c:v>1593</c:v>
                </c:pt>
                <c:pt idx="265">
                  <c:v>1594</c:v>
                </c:pt>
                <c:pt idx="266">
                  <c:v>1595</c:v>
                </c:pt>
                <c:pt idx="267">
                  <c:v>1596</c:v>
                </c:pt>
                <c:pt idx="268">
                  <c:v>1597</c:v>
                </c:pt>
                <c:pt idx="269">
                  <c:v>1598</c:v>
                </c:pt>
                <c:pt idx="270">
                  <c:v>1599</c:v>
                </c:pt>
                <c:pt idx="271">
                  <c:v>1600</c:v>
                </c:pt>
                <c:pt idx="272">
                  <c:v>1601</c:v>
                </c:pt>
                <c:pt idx="273">
                  <c:v>1602</c:v>
                </c:pt>
                <c:pt idx="274">
                  <c:v>1603</c:v>
                </c:pt>
                <c:pt idx="275">
                  <c:v>1604</c:v>
                </c:pt>
                <c:pt idx="276">
                  <c:v>1605</c:v>
                </c:pt>
                <c:pt idx="277">
                  <c:v>1606</c:v>
                </c:pt>
                <c:pt idx="278">
                  <c:v>1607</c:v>
                </c:pt>
                <c:pt idx="279">
                  <c:v>1608</c:v>
                </c:pt>
                <c:pt idx="280">
                  <c:v>1609</c:v>
                </c:pt>
                <c:pt idx="281">
                  <c:v>1610</c:v>
                </c:pt>
                <c:pt idx="282">
                  <c:v>1611</c:v>
                </c:pt>
                <c:pt idx="283">
                  <c:v>1612</c:v>
                </c:pt>
                <c:pt idx="284">
                  <c:v>1613</c:v>
                </c:pt>
                <c:pt idx="285">
                  <c:v>1614</c:v>
                </c:pt>
                <c:pt idx="286">
                  <c:v>1615</c:v>
                </c:pt>
                <c:pt idx="287">
                  <c:v>1616</c:v>
                </c:pt>
                <c:pt idx="288">
                  <c:v>1617</c:v>
                </c:pt>
                <c:pt idx="289">
                  <c:v>1618</c:v>
                </c:pt>
                <c:pt idx="290">
                  <c:v>1619</c:v>
                </c:pt>
                <c:pt idx="291">
                  <c:v>1620</c:v>
                </c:pt>
                <c:pt idx="292">
                  <c:v>1621</c:v>
                </c:pt>
                <c:pt idx="293">
                  <c:v>1622</c:v>
                </c:pt>
                <c:pt idx="294">
                  <c:v>1623</c:v>
                </c:pt>
                <c:pt idx="295">
                  <c:v>1624</c:v>
                </c:pt>
                <c:pt idx="296">
                  <c:v>1625</c:v>
                </c:pt>
                <c:pt idx="297">
                  <c:v>1626</c:v>
                </c:pt>
                <c:pt idx="298">
                  <c:v>1627</c:v>
                </c:pt>
                <c:pt idx="299">
                  <c:v>1628</c:v>
                </c:pt>
                <c:pt idx="300">
                  <c:v>1629</c:v>
                </c:pt>
                <c:pt idx="301">
                  <c:v>1630</c:v>
                </c:pt>
                <c:pt idx="302">
                  <c:v>1631</c:v>
                </c:pt>
                <c:pt idx="303">
                  <c:v>1632</c:v>
                </c:pt>
                <c:pt idx="304">
                  <c:v>1633</c:v>
                </c:pt>
                <c:pt idx="305">
                  <c:v>1634</c:v>
                </c:pt>
                <c:pt idx="306">
                  <c:v>1635</c:v>
                </c:pt>
                <c:pt idx="307">
                  <c:v>1636</c:v>
                </c:pt>
                <c:pt idx="308">
                  <c:v>1637</c:v>
                </c:pt>
                <c:pt idx="309">
                  <c:v>1638</c:v>
                </c:pt>
                <c:pt idx="310">
                  <c:v>1639</c:v>
                </c:pt>
                <c:pt idx="311">
                  <c:v>1640</c:v>
                </c:pt>
                <c:pt idx="312">
                  <c:v>1641</c:v>
                </c:pt>
                <c:pt idx="313">
                  <c:v>1642</c:v>
                </c:pt>
                <c:pt idx="314">
                  <c:v>1643</c:v>
                </c:pt>
                <c:pt idx="315">
                  <c:v>1644</c:v>
                </c:pt>
                <c:pt idx="316">
                  <c:v>1645</c:v>
                </c:pt>
                <c:pt idx="317">
                  <c:v>1646</c:v>
                </c:pt>
                <c:pt idx="318">
                  <c:v>1647</c:v>
                </c:pt>
                <c:pt idx="319">
                  <c:v>1648</c:v>
                </c:pt>
                <c:pt idx="320">
                  <c:v>1649</c:v>
                </c:pt>
                <c:pt idx="321">
                  <c:v>1650</c:v>
                </c:pt>
                <c:pt idx="322">
                  <c:v>1651</c:v>
                </c:pt>
                <c:pt idx="323">
                  <c:v>1652</c:v>
                </c:pt>
                <c:pt idx="324">
                  <c:v>1653</c:v>
                </c:pt>
                <c:pt idx="325">
                  <c:v>1654</c:v>
                </c:pt>
                <c:pt idx="326">
                  <c:v>1655</c:v>
                </c:pt>
                <c:pt idx="327">
                  <c:v>1656</c:v>
                </c:pt>
                <c:pt idx="328">
                  <c:v>1657</c:v>
                </c:pt>
                <c:pt idx="329">
                  <c:v>1658</c:v>
                </c:pt>
                <c:pt idx="330">
                  <c:v>1659</c:v>
                </c:pt>
                <c:pt idx="331">
                  <c:v>1660</c:v>
                </c:pt>
                <c:pt idx="332">
                  <c:v>1661</c:v>
                </c:pt>
                <c:pt idx="333">
                  <c:v>1662</c:v>
                </c:pt>
                <c:pt idx="334">
                  <c:v>1663</c:v>
                </c:pt>
                <c:pt idx="335">
                  <c:v>1664</c:v>
                </c:pt>
                <c:pt idx="336">
                  <c:v>1665</c:v>
                </c:pt>
                <c:pt idx="337">
                  <c:v>1666</c:v>
                </c:pt>
                <c:pt idx="338">
                  <c:v>1667</c:v>
                </c:pt>
                <c:pt idx="339">
                  <c:v>1668</c:v>
                </c:pt>
                <c:pt idx="340">
                  <c:v>1669</c:v>
                </c:pt>
                <c:pt idx="341">
                  <c:v>1670</c:v>
                </c:pt>
                <c:pt idx="342">
                  <c:v>1671</c:v>
                </c:pt>
                <c:pt idx="343">
                  <c:v>1672</c:v>
                </c:pt>
                <c:pt idx="344">
                  <c:v>1673</c:v>
                </c:pt>
                <c:pt idx="345">
                  <c:v>1674</c:v>
                </c:pt>
                <c:pt idx="346">
                  <c:v>1675</c:v>
                </c:pt>
                <c:pt idx="347">
                  <c:v>1676</c:v>
                </c:pt>
                <c:pt idx="348">
                  <c:v>1677</c:v>
                </c:pt>
                <c:pt idx="349">
                  <c:v>1678</c:v>
                </c:pt>
                <c:pt idx="350">
                  <c:v>1679</c:v>
                </c:pt>
                <c:pt idx="351">
                  <c:v>1680</c:v>
                </c:pt>
                <c:pt idx="352">
                  <c:v>1681</c:v>
                </c:pt>
                <c:pt idx="353">
                  <c:v>1682</c:v>
                </c:pt>
                <c:pt idx="354">
                  <c:v>1683</c:v>
                </c:pt>
                <c:pt idx="355">
                  <c:v>1684</c:v>
                </c:pt>
                <c:pt idx="356">
                  <c:v>1685</c:v>
                </c:pt>
                <c:pt idx="357">
                  <c:v>1686</c:v>
                </c:pt>
                <c:pt idx="358">
                  <c:v>1687</c:v>
                </c:pt>
                <c:pt idx="359">
                  <c:v>1688</c:v>
                </c:pt>
                <c:pt idx="360">
                  <c:v>1689</c:v>
                </c:pt>
                <c:pt idx="361">
                  <c:v>1690</c:v>
                </c:pt>
                <c:pt idx="362">
                  <c:v>1691</c:v>
                </c:pt>
                <c:pt idx="363">
                  <c:v>1692</c:v>
                </c:pt>
                <c:pt idx="364">
                  <c:v>1693</c:v>
                </c:pt>
                <c:pt idx="365">
                  <c:v>1694</c:v>
                </c:pt>
                <c:pt idx="366">
                  <c:v>1695</c:v>
                </c:pt>
                <c:pt idx="367">
                  <c:v>1696</c:v>
                </c:pt>
                <c:pt idx="368">
                  <c:v>1697</c:v>
                </c:pt>
                <c:pt idx="369">
                  <c:v>1698</c:v>
                </c:pt>
                <c:pt idx="370">
                  <c:v>1699</c:v>
                </c:pt>
                <c:pt idx="371">
                  <c:v>1700</c:v>
                </c:pt>
                <c:pt idx="372">
                  <c:v>1701</c:v>
                </c:pt>
                <c:pt idx="373">
                  <c:v>1702</c:v>
                </c:pt>
                <c:pt idx="374">
                  <c:v>1703</c:v>
                </c:pt>
                <c:pt idx="375">
                  <c:v>1704</c:v>
                </c:pt>
                <c:pt idx="376">
                  <c:v>1705</c:v>
                </c:pt>
                <c:pt idx="377">
                  <c:v>1706</c:v>
                </c:pt>
                <c:pt idx="378">
                  <c:v>1707</c:v>
                </c:pt>
                <c:pt idx="379">
                  <c:v>1708</c:v>
                </c:pt>
                <c:pt idx="380">
                  <c:v>1709</c:v>
                </c:pt>
                <c:pt idx="381">
                  <c:v>1710</c:v>
                </c:pt>
                <c:pt idx="382">
                  <c:v>1711</c:v>
                </c:pt>
                <c:pt idx="383">
                  <c:v>1712</c:v>
                </c:pt>
                <c:pt idx="384">
                  <c:v>1713</c:v>
                </c:pt>
                <c:pt idx="385">
                  <c:v>1714</c:v>
                </c:pt>
                <c:pt idx="386">
                  <c:v>1715</c:v>
                </c:pt>
                <c:pt idx="387">
                  <c:v>1716</c:v>
                </c:pt>
                <c:pt idx="388">
                  <c:v>1717</c:v>
                </c:pt>
                <c:pt idx="389">
                  <c:v>1718</c:v>
                </c:pt>
                <c:pt idx="390">
                  <c:v>1719</c:v>
                </c:pt>
                <c:pt idx="391">
                  <c:v>1720</c:v>
                </c:pt>
                <c:pt idx="392">
                  <c:v>1721</c:v>
                </c:pt>
                <c:pt idx="393">
                  <c:v>1722</c:v>
                </c:pt>
                <c:pt idx="394">
                  <c:v>1723</c:v>
                </c:pt>
                <c:pt idx="395">
                  <c:v>1724</c:v>
                </c:pt>
                <c:pt idx="396">
                  <c:v>1725</c:v>
                </c:pt>
                <c:pt idx="397">
                  <c:v>1726</c:v>
                </c:pt>
                <c:pt idx="398">
                  <c:v>1727</c:v>
                </c:pt>
                <c:pt idx="399">
                  <c:v>1728</c:v>
                </c:pt>
                <c:pt idx="400">
                  <c:v>1729</c:v>
                </c:pt>
                <c:pt idx="401">
                  <c:v>1730</c:v>
                </c:pt>
                <c:pt idx="402">
                  <c:v>1731</c:v>
                </c:pt>
                <c:pt idx="403">
                  <c:v>1732</c:v>
                </c:pt>
                <c:pt idx="404">
                  <c:v>1733</c:v>
                </c:pt>
                <c:pt idx="405">
                  <c:v>1734</c:v>
                </c:pt>
                <c:pt idx="406">
                  <c:v>1735</c:v>
                </c:pt>
                <c:pt idx="407">
                  <c:v>1736</c:v>
                </c:pt>
                <c:pt idx="408">
                  <c:v>1737</c:v>
                </c:pt>
                <c:pt idx="409">
                  <c:v>1738</c:v>
                </c:pt>
                <c:pt idx="410">
                  <c:v>1739</c:v>
                </c:pt>
                <c:pt idx="411">
                  <c:v>1740</c:v>
                </c:pt>
                <c:pt idx="412">
                  <c:v>1741</c:v>
                </c:pt>
                <c:pt idx="413">
                  <c:v>1742</c:v>
                </c:pt>
                <c:pt idx="414">
                  <c:v>1743</c:v>
                </c:pt>
                <c:pt idx="415">
                  <c:v>1744</c:v>
                </c:pt>
                <c:pt idx="416">
                  <c:v>1745</c:v>
                </c:pt>
                <c:pt idx="417">
                  <c:v>1746</c:v>
                </c:pt>
                <c:pt idx="418">
                  <c:v>1747</c:v>
                </c:pt>
                <c:pt idx="419">
                  <c:v>1748</c:v>
                </c:pt>
                <c:pt idx="420">
                  <c:v>1749</c:v>
                </c:pt>
                <c:pt idx="421">
                  <c:v>1750</c:v>
                </c:pt>
                <c:pt idx="422">
                  <c:v>1751</c:v>
                </c:pt>
                <c:pt idx="423">
                  <c:v>1752</c:v>
                </c:pt>
                <c:pt idx="424">
                  <c:v>1753</c:v>
                </c:pt>
                <c:pt idx="425">
                  <c:v>1754</c:v>
                </c:pt>
                <c:pt idx="426">
                  <c:v>1755</c:v>
                </c:pt>
                <c:pt idx="427">
                  <c:v>1756</c:v>
                </c:pt>
                <c:pt idx="428">
                  <c:v>1757</c:v>
                </c:pt>
                <c:pt idx="429">
                  <c:v>1758</c:v>
                </c:pt>
                <c:pt idx="430">
                  <c:v>1759</c:v>
                </c:pt>
                <c:pt idx="431">
                  <c:v>1760</c:v>
                </c:pt>
                <c:pt idx="432">
                  <c:v>1761</c:v>
                </c:pt>
                <c:pt idx="433">
                  <c:v>1762</c:v>
                </c:pt>
                <c:pt idx="434">
                  <c:v>1763</c:v>
                </c:pt>
                <c:pt idx="435">
                  <c:v>1764</c:v>
                </c:pt>
                <c:pt idx="436">
                  <c:v>1765</c:v>
                </c:pt>
                <c:pt idx="437">
                  <c:v>1766</c:v>
                </c:pt>
                <c:pt idx="438">
                  <c:v>1767</c:v>
                </c:pt>
                <c:pt idx="439">
                  <c:v>1768</c:v>
                </c:pt>
                <c:pt idx="440">
                  <c:v>1769</c:v>
                </c:pt>
                <c:pt idx="441">
                  <c:v>1770</c:v>
                </c:pt>
                <c:pt idx="442">
                  <c:v>1771</c:v>
                </c:pt>
                <c:pt idx="443">
                  <c:v>1772</c:v>
                </c:pt>
                <c:pt idx="444">
                  <c:v>1773</c:v>
                </c:pt>
                <c:pt idx="445">
                  <c:v>1774</c:v>
                </c:pt>
                <c:pt idx="446">
                  <c:v>1775</c:v>
                </c:pt>
                <c:pt idx="447">
                  <c:v>1776</c:v>
                </c:pt>
                <c:pt idx="448">
                  <c:v>1777</c:v>
                </c:pt>
                <c:pt idx="449">
                  <c:v>1778</c:v>
                </c:pt>
                <c:pt idx="450">
                  <c:v>1779</c:v>
                </c:pt>
                <c:pt idx="451">
                  <c:v>1780</c:v>
                </c:pt>
                <c:pt idx="452">
                  <c:v>1781</c:v>
                </c:pt>
                <c:pt idx="453">
                  <c:v>1782</c:v>
                </c:pt>
                <c:pt idx="454">
                  <c:v>1783</c:v>
                </c:pt>
                <c:pt idx="455">
                  <c:v>1784</c:v>
                </c:pt>
                <c:pt idx="456">
                  <c:v>1785</c:v>
                </c:pt>
                <c:pt idx="457">
                  <c:v>1786</c:v>
                </c:pt>
                <c:pt idx="458">
                  <c:v>1787</c:v>
                </c:pt>
                <c:pt idx="459">
                  <c:v>1788</c:v>
                </c:pt>
                <c:pt idx="460">
                  <c:v>1789</c:v>
                </c:pt>
                <c:pt idx="461">
                  <c:v>1790</c:v>
                </c:pt>
                <c:pt idx="462">
                  <c:v>1791</c:v>
                </c:pt>
                <c:pt idx="463">
                  <c:v>1792</c:v>
                </c:pt>
                <c:pt idx="464">
                  <c:v>1793</c:v>
                </c:pt>
                <c:pt idx="465">
                  <c:v>1794</c:v>
                </c:pt>
                <c:pt idx="466">
                  <c:v>1795</c:v>
                </c:pt>
                <c:pt idx="467">
                  <c:v>1796</c:v>
                </c:pt>
                <c:pt idx="468">
                  <c:v>1797</c:v>
                </c:pt>
                <c:pt idx="469">
                  <c:v>1798</c:v>
                </c:pt>
                <c:pt idx="470">
                  <c:v>1799</c:v>
                </c:pt>
                <c:pt idx="471">
                  <c:v>1800</c:v>
                </c:pt>
                <c:pt idx="472">
                  <c:v>1801</c:v>
                </c:pt>
                <c:pt idx="473">
                  <c:v>1802</c:v>
                </c:pt>
                <c:pt idx="474">
                  <c:v>1803</c:v>
                </c:pt>
                <c:pt idx="475">
                  <c:v>1804</c:v>
                </c:pt>
                <c:pt idx="476">
                  <c:v>1805</c:v>
                </c:pt>
                <c:pt idx="477">
                  <c:v>1806</c:v>
                </c:pt>
                <c:pt idx="478">
                  <c:v>1807</c:v>
                </c:pt>
                <c:pt idx="479">
                  <c:v>1808</c:v>
                </c:pt>
                <c:pt idx="480">
                  <c:v>1809</c:v>
                </c:pt>
                <c:pt idx="481">
                  <c:v>1810</c:v>
                </c:pt>
                <c:pt idx="482">
                  <c:v>1811</c:v>
                </c:pt>
                <c:pt idx="483">
                  <c:v>1812</c:v>
                </c:pt>
                <c:pt idx="484">
                  <c:v>1813</c:v>
                </c:pt>
                <c:pt idx="485">
                  <c:v>1814</c:v>
                </c:pt>
                <c:pt idx="486">
                  <c:v>1815</c:v>
                </c:pt>
                <c:pt idx="487">
                  <c:v>1816</c:v>
                </c:pt>
                <c:pt idx="488">
                  <c:v>1817</c:v>
                </c:pt>
                <c:pt idx="489">
                  <c:v>1818</c:v>
                </c:pt>
                <c:pt idx="490">
                  <c:v>1819</c:v>
                </c:pt>
                <c:pt idx="491">
                  <c:v>1820</c:v>
                </c:pt>
                <c:pt idx="492">
                  <c:v>1821</c:v>
                </c:pt>
                <c:pt idx="493">
                  <c:v>1822</c:v>
                </c:pt>
                <c:pt idx="494">
                  <c:v>1823</c:v>
                </c:pt>
                <c:pt idx="495">
                  <c:v>1824</c:v>
                </c:pt>
                <c:pt idx="496">
                  <c:v>1825</c:v>
                </c:pt>
                <c:pt idx="497">
                  <c:v>1826</c:v>
                </c:pt>
                <c:pt idx="498">
                  <c:v>1827</c:v>
                </c:pt>
                <c:pt idx="499">
                  <c:v>1828</c:v>
                </c:pt>
                <c:pt idx="500">
                  <c:v>1829</c:v>
                </c:pt>
                <c:pt idx="501">
                  <c:v>1830</c:v>
                </c:pt>
                <c:pt idx="502">
                  <c:v>1831</c:v>
                </c:pt>
                <c:pt idx="503">
                  <c:v>1832</c:v>
                </c:pt>
                <c:pt idx="504">
                  <c:v>1833</c:v>
                </c:pt>
                <c:pt idx="505">
                  <c:v>1834</c:v>
                </c:pt>
                <c:pt idx="506">
                  <c:v>1835</c:v>
                </c:pt>
                <c:pt idx="507">
                  <c:v>1836</c:v>
                </c:pt>
                <c:pt idx="508">
                  <c:v>1837</c:v>
                </c:pt>
                <c:pt idx="509">
                  <c:v>1838</c:v>
                </c:pt>
                <c:pt idx="510">
                  <c:v>1839</c:v>
                </c:pt>
                <c:pt idx="511">
                  <c:v>1840</c:v>
                </c:pt>
                <c:pt idx="512">
                  <c:v>1841</c:v>
                </c:pt>
                <c:pt idx="513">
                  <c:v>1842</c:v>
                </c:pt>
                <c:pt idx="514">
                  <c:v>1843</c:v>
                </c:pt>
                <c:pt idx="515">
                  <c:v>1844</c:v>
                </c:pt>
                <c:pt idx="516">
                  <c:v>1845</c:v>
                </c:pt>
                <c:pt idx="517">
                  <c:v>1846</c:v>
                </c:pt>
                <c:pt idx="518">
                  <c:v>1847</c:v>
                </c:pt>
                <c:pt idx="519">
                  <c:v>1848</c:v>
                </c:pt>
                <c:pt idx="520">
                  <c:v>1849</c:v>
                </c:pt>
                <c:pt idx="521">
                  <c:v>1850</c:v>
                </c:pt>
                <c:pt idx="522">
                  <c:v>1851</c:v>
                </c:pt>
                <c:pt idx="523">
                  <c:v>1852</c:v>
                </c:pt>
                <c:pt idx="524">
                  <c:v>1853</c:v>
                </c:pt>
                <c:pt idx="525">
                  <c:v>1854</c:v>
                </c:pt>
                <c:pt idx="526">
                  <c:v>1855</c:v>
                </c:pt>
                <c:pt idx="527">
                  <c:v>1856</c:v>
                </c:pt>
                <c:pt idx="528">
                  <c:v>1857</c:v>
                </c:pt>
                <c:pt idx="529">
                  <c:v>1858</c:v>
                </c:pt>
                <c:pt idx="530">
                  <c:v>1859</c:v>
                </c:pt>
                <c:pt idx="531">
                  <c:v>1860</c:v>
                </c:pt>
                <c:pt idx="532">
                  <c:v>1861</c:v>
                </c:pt>
                <c:pt idx="533">
                  <c:v>1862</c:v>
                </c:pt>
                <c:pt idx="534">
                  <c:v>1863</c:v>
                </c:pt>
                <c:pt idx="535">
                  <c:v>1864</c:v>
                </c:pt>
                <c:pt idx="536">
                  <c:v>1865</c:v>
                </c:pt>
                <c:pt idx="537">
                  <c:v>1866</c:v>
                </c:pt>
                <c:pt idx="538">
                  <c:v>1867</c:v>
                </c:pt>
                <c:pt idx="539">
                  <c:v>1868</c:v>
                </c:pt>
                <c:pt idx="540">
                  <c:v>1869</c:v>
                </c:pt>
                <c:pt idx="541">
                  <c:v>1870</c:v>
                </c:pt>
                <c:pt idx="542">
                  <c:v>1871</c:v>
                </c:pt>
                <c:pt idx="543">
                  <c:v>1872</c:v>
                </c:pt>
                <c:pt idx="544">
                  <c:v>1873</c:v>
                </c:pt>
                <c:pt idx="545">
                  <c:v>1874</c:v>
                </c:pt>
                <c:pt idx="546">
                  <c:v>1875</c:v>
                </c:pt>
                <c:pt idx="547">
                  <c:v>1876</c:v>
                </c:pt>
                <c:pt idx="548">
                  <c:v>1877</c:v>
                </c:pt>
                <c:pt idx="549">
                  <c:v>1878</c:v>
                </c:pt>
                <c:pt idx="550">
                  <c:v>1879</c:v>
                </c:pt>
                <c:pt idx="551">
                  <c:v>1880</c:v>
                </c:pt>
                <c:pt idx="552">
                  <c:v>1881</c:v>
                </c:pt>
                <c:pt idx="553">
                  <c:v>1882</c:v>
                </c:pt>
                <c:pt idx="554">
                  <c:v>1883</c:v>
                </c:pt>
                <c:pt idx="555">
                  <c:v>1884</c:v>
                </c:pt>
                <c:pt idx="556">
                  <c:v>1885</c:v>
                </c:pt>
                <c:pt idx="557">
                  <c:v>1886</c:v>
                </c:pt>
                <c:pt idx="558">
                  <c:v>1887</c:v>
                </c:pt>
                <c:pt idx="559">
                  <c:v>1888</c:v>
                </c:pt>
                <c:pt idx="560">
                  <c:v>1889</c:v>
                </c:pt>
                <c:pt idx="561">
                  <c:v>1890</c:v>
                </c:pt>
                <c:pt idx="562">
                  <c:v>1891</c:v>
                </c:pt>
                <c:pt idx="563">
                  <c:v>1892</c:v>
                </c:pt>
                <c:pt idx="564">
                  <c:v>1893</c:v>
                </c:pt>
                <c:pt idx="565">
                  <c:v>1894</c:v>
                </c:pt>
                <c:pt idx="566">
                  <c:v>1895</c:v>
                </c:pt>
                <c:pt idx="567">
                  <c:v>1896</c:v>
                </c:pt>
                <c:pt idx="568">
                  <c:v>1897</c:v>
                </c:pt>
                <c:pt idx="569">
                  <c:v>1898</c:v>
                </c:pt>
                <c:pt idx="570">
                  <c:v>1899</c:v>
                </c:pt>
                <c:pt idx="571">
                  <c:v>1900</c:v>
                </c:pt>
                <c:pt idx="572">
                  <c:v>1901</c:v>
                </c:pt>
                <c:pt idx="573">
                  <c:v>1902</c:v>
                </c:pt>
                <c:pt idx="574">
                  <c:v>1903</c:v>
                </c:pt>
                <c:pt idx="575">
                  <c:v>1904</c:v>
                </c:pt>
                <c:pt idx="576">
                  <c:v>1905</c:v>
                </c:pt>
                <c:pt idx="577">
                  <c:v>1906</c:v>
                </c:pt>
                <c:pt idx="578">
                  <c:v>1907</c:v>
                </c:pt>
                <c:pt idx="579">
                  <c:v>1908</c:v>
                </c:pt>
                <c:pt idx="580">
                  <c:v>1909</c:v>
                </c:pt>
                <c:pt idx="581">
                  <c:v>1910</c:v>
                </c:pt>
                <c:pt idx="582">
                  <c:v>1911</c:v>
                </c:pt>
                <c:pt idx="583">
                  <c:v>1912</c:v>
                </c:pt>
                <c:pt idx="584">
                  <c:v>1913</c:v>
                </c:pt>
                <c:pt idx="585">
                  <c:v>1914</c:v>
                </c:pt>
                <c:pt idx="586">
                  <c:v>1915</c:v>
                </c:pt>
                <c:pt idx="587">
                  <c:v>1916</c:v>
                </c:pt>
                <c:pt idx="588">
                  <c:v>1917</c:v>
                </c:pt>
                <c:pt idx="589">
                  <c:v>1918</c:v>
                </c:pt>
                <c:pt idx="590">
                  <c:v>1919</c:v>
                </c:pt>
                <c:pt idx="591">
                  <c:v>1920</c:v>
                </c:pt>
                <c:pt idx="592">
                  <c:v>1921</c:v>
                </c:pt>
                <c:pt idx="593">
                  <c:v>1922</c:v>
                </c:pt>
                <c:pt idx="594">
                  <c:v>1923</c:v>
                </c:pt>
                <c:pt idx="595">
                  <c:v>1924</c:v>
                </c:pt>
                <c:pt idx="596">
                  <c:v>1925</c:v>
                </c:pt>
                <c:pt idx="597">
                  <c:v>1926</c:v>
                </c:pt>
                <c:pt idx="598">
                  <c:v>1927</c:v>
                </c:pt>
                <c:pt idx="599">
                  <c:v>1928</c:v>
                </c:pt>
                <c:pt idx="600">
                  <c:v>1929</c:v>
                </c:pt>
                <c:pt idx="601">
                  <c:v>1930</c:v>
                </c:pt>
                <c:pt idx="602">
                  <c:v>1931</c:v>
                </c:pt>
                <c:pt idx="603">
                  <c:v>1932</c:v>
                </c:pt>
                <c:pt idx="604">
                  <c:v>1933</c:v>
                </c:pt>
                <c:pt idx="605">
                  <c:v>1934</c:v>
                </c:pt>
                <c:pt idx="606">
                  <c:v>1935</c:v>
                </c:pt>
                <c:pt idx="607">
                  <c:v>1936</c:v>
                </c:pt>
                <c:pt idx="608">
                  <c:v>1937</c:v>
                </c:pt>
                <c:pt idx="609">
                  <c:v>1938</c:v>
                </c:pt>
                <c:pt idx="610">
                  <c:v>1939</c:v>
                </c:pt>
                <c:pt idx="611">
                  <c:v>1940</c:v>
                </c:pt>
                <c:pt idx="612">
                  <c:v>1941</c:v>
                </c:pt>
                <c:pt idx="613">
                  <c:v>1942</c:v>
                </c:pt>
                <c:pt idx="614">
                  <c:v>1943</c:v>
                </c:pt>
                <c:pt idx="615">
                  <c:v>1944</c:v>
                </c:pt>
                <c:pt idx="616">
                  <c:v>1945</c:v>
                </c:pt>
                <c:pt idx="617">
                  <c:v>1946</c:v>
                </c:pt>
                <c:pt idx="618">
                  <c:v>1947</c:v>
                </c:pt>
                <c:pt idx="619">
                  <c:v>1948</c:v>
                </c:pt>
                <c:pt idx="620">
                  <c:v>1949</c:v>
                </c:pt>
                <c:pt idx="621">
                  <c:v>1950</c:v>
                </c:pt>
                <c:pt idx="622">
                  <c:v>1951</c:v>
                </c:pt>
                <c:pt idx="623">
                  <c:v>1952</c:v>
                </c:pt>
                <c:pt idx="624">
                  <c:v>1953</c:v>
                </c:pt>
                <c:pt idx="625">
                  <c:v>1954</c:v>
                </c:pt>
                <c:pt idx="626">
                  <c:v>1955</c:v>
                </c:pt>
                <c:pt idx="627">
                  <c:v>1956</c:v>
                </c:pt>
                <c:pt idx="628">
                  <c:v>1957</c:v>
                </c:pt>
                <c:pt idx="629">
                  <c:v>1958</c:v>
                </c:pt>
                <c:pt idx="630">
                  <c:v>1959</c:v>
                </c:pt>
                <c:pt idx="631">
                  <c:v>1960</c:v>
                </c:pt>
                <c:pt idx="632">
                  <c:v>1961</c:v>
                </c:pt>
                <c:pt idx="633">
                  <c:v>1962</c:v>
                </c:pt>
                <c:pt idx="634">
                  <c:v>1963</c:v>
                </c:pt>
                <c:pt idx="635">
                  <c:v>1964</c:v>
                </c:pt>
                <c:pt idx="636">
                  <c:v>1965</c:v>
                </c:pt>
                <c:pt idx="637">
                  <c:v>1966</c:v>
                </c:pt>
                <c:pt idx="638">
                  <c:v>1967</c:v>
                </c:pt>
                <c:pt idx="639">
                  <c:v>1968</c:v>
                </c:pt>
                <c:pt idx="640">
                  <c:v>1969</c:v>
                </c:pt>
                <c:pt idx="641">
                  <c:v>1970</c:v>
                </c:pt>
                <c:pt idx="642">
                  <c:v>1971</c:v>
                </c:pt>
                <c:pt idx="643">
                  <c:v>1972</c:v>
                </c:pt>
                <c:pt idx="644">
                  <c:v>1973</c:v>
                </c:pt>
                <c:pt idx="645">
                  <c:v>1974</c:v>
                </c:pt>
                <c:pt idx="646">
                  <c:v>1975</c:v>
                </c:pt>
                <c:pt idx="647">
                  <c:v>1976</c:v>
                </c:pt>
                <c:pt idx="648">
                  <c:v>1977</c:v>
                </c:pt>
                <c:pt idx="649">
                  <c:v>1978</c:v>
                </c:pt>
                <c:pt idx="650">
                  <c:v>1979</c:v>
                </c:pt>
                <c:pt idx="651">
                  <c:v>1980</c:v>
                </c:pt>
                <c:pt idx="652">
                  <c:v>1981</c:v>
                </c:pt>
                <c:pt idx="653">
                  <c:v>1982</c:v>
                </c:pt>
                <c:pt idx="654">
                  <c:v>1983</c:v>
                </c:pt>
                <c:pt idx="655">
                  <c:v>1984</c:v>
                </c:pt>
                <c:pt idx="656">
                  <c:v>1985</c:v>
                </c:pt>
                <c:pt idx="657">
                  <c:v>1986</c:v>
                </c:pt>
                <c:pt idx="658">
                  <c:v>1987</c:v>
                </c:pt>
                <c:pt idx="659">
                  <c:v>1988</c:v>
                </c:pt>
                <c:pt idx="660">
                  <c:v>1989</c:v>
                </c:pt>
                <c:pt idx="661">
                  <c:v>1990</c:v>
                </c:pt>
                <c:pt idx="662">
                  <c:v>1991</c:v>
                </c:pt>
                <c:pt idx="663">
                  <c:v>1992</c:v>
                </c:pt>
                <c:pt idx="664">
                  <c:v>1993</c:v>
                </c:pt>
                <c:pt idx="665">
                  <c:v>1994</c:v>
                </c:pt>
                <c:pt idx="666">
                  <c:v>1995</c:v>
                </c:pt>
                <c:pt idx="667">
                  <c:v>1996</c:v>
                </c:pt>
                <c:pt idx="668">
                  <c:v>1997</c:v>
                </c:pt>
                <c:pt idx="669">
                  <c:v>1998</c:v>
                </c:pt>
                <c:pt idx="670">
                  <c:v>1999</c:v>
                </c:pt>
                <c:pt idx="671">
                  <c:v>2000</c:v>
                </c:pt>
                <c:pt idx="672">
                  <c:v>2001</c:v>
                </c:pt>
                <c:pt idx="673">
                  <c:v>2002</c:v>
                </c:pt>
                <c:pt idx="674">
                  <c:v>2003</c:v>
                </c:pt>
                <c:pt idx="675">
                  <c:v>2004</c:v>
                </c:pt>
                <c:pt idx="676">
                  <c:v>2005</c:v>
                </c:pt>
                <c:pt idx="677">
                  <c:v>2006</c:v>
                </c:pt>
                <c:pt idx="678">
                  <c:v>2007</c:v>
                </c:pt>
                <c:pt idx="679">
                  <c:v>2008</c:v>
                </c:pt>
                <c:pt idx="680">
                  <c:v>2009</c:v>
                </c:pt>
                <c:pt idx="681">
                  <c:v>2010</c:v>
                </c:pt>
                <c:pt idx="682">
                  <c:v>2011</c:v>
                </c:pt>
                <c:pt idx="683">
                  <c:v>2012</c:v>
                </c:pt>
                <c:pt idx="684">
                  <c:v>2013</c:v>
                </c:pt>
                <c:pt idx="685">
                  <c:v>2014</c:v>
                </c:pt>
                <c:pt idx="686">
                  <c:v>2015</c:v>
                </c:pt>
                <c:pt idx="687">
                  <c:v>2016</c:v>
                </c:pt>
                <c:pt idx="688">
                  <c:v>2017</c:v>
                </c:pt>
                <c:pt idx="689">
                  <c:v>2018</c:v>
                </c:pt>
              </c:numCache>
            </c:numRef>
          </c:cat>
          <c:val>
            <c:numRef>
              <c:f>'V. Standard dev., 1329-2018'!$F$23:$F$712</c:f>
              <c:numCache>
                <c:formatCode>General</c:formatCode>
                <c:ptCount val="690"/>
                <c:pt idx="0">
                  <c:v>24.606382582393305</c:v>
                </c:pt>
                <c:pt idx="1">
                  <c:v>24.411450634071123</c:v>
                </c:pt>
                <c:pt idx="2">
                  <c:v>23.031312380041889</c:v>
                </c:pt>
                <c:pt idx="3">
                  <c:v>22.78251011298811</c:v>
                </c:pt>
                <c:pt idx="4">
                  <c:v>21.163334091649364</c:v>
                </c:pt>
                <c:pt idx="5">
                  <c:v>21.099321210945668</c:v>
                </c:pt>
                <c:pt idx="6">
                  <c:v>20.478477114708479</c:v>
                </c:pt>
                <c:pt idx="7">
                  <c:v>20.216367493473818</c:v>
                </c:pt>
                <c:pt idx="8">
                  <c:v>20.013591742934683</c:v>
                </c:pt>
                <c:pt idx="9">
                  <c:v>12.111353560327387</c:v>
                </c:pt>
                <c:pt idx="10">
                  <c:v>10.411326575138107</c:v>
                </c:pt>
                <c:pt idx="11">
                  <c:v>9.0870121488740594</c:v>
                </c:pt>
                <c:pt idx="12">
                  <c:v>7.5608635629979082</c:v>
                </c:pt>
                <c:pt idx="13">
                  <c:v>7.3913256216255094</c:v>
                </c:pt>
                <c:pt idx="14">
                  <c:v>7.4816543128678106</c:v>
                </c:pt>
                <c:pt idx="15">
                  <c:v>7.3712993396830289</c:v>
                </c:pt>
                <c:pt idx="16">
                  <c:v>6.0955851861371029</c:v>
                </c:pt>
                <c:pt idx="17">
                  <c:v>6.1983387705721285</c:v>
                </c:pt>
                <c:pt idx="18">
                  <c:v>5.332625980302133</c:v>
                </c:pt>
                <c:pt idx="19">
                  <c:v>5.3378278964753978</c:v>
                </c:pt>
                <c:pt idx="20">
                  <c:v>5.0604045673304183</c:v>
                </c:pt>
                <c:pt idx="21">
                  <c:v>5.1362737219022847</c:v>
                </c:pt>
                <c:pt idx="22">
                  <c:v>6.8359634749984881</c:v>
                </c:pt>
                <c:pt idx="23">
                  <c:v>7.499599891532764</c:v>
                </c:pt>
                <c:pt idx="24">
                  <c:v>7.9775893745101758</c:v>
                </c:pt>
                <c:pt idx="25">
                  <c:v>8.2966513083889506</c:v>
                </c:pt>
                <c:pt idx="26">
                  <c:v>9.9184586171611837</c:v>
                </c:pt>
                <c:pt idx="27">
                  <c:v>11.30085969021987</c:v>
                </c:pt>
                <c:pt idx="28">
                  <c:v>13.638627928159041</c:v>
                </c:pt>
                <c:pt idx="29">
                  <c:v>12.269186643854404</c:v>
                </c:pt>
                <c:pt idx="30">
                  <c:v>15.629088945208194</c:v>
                </c:pt>
                <c:pt idx="31">
                  <c:v>16.606075112092238</c:v>
                </c:pt>
                <c:pt idx="32">
                  <c:v>18.628767954199951</c:v>
                </c:pt>
                <c:pt idx="33">
                  <c:v>14.55175180683332</c:v>
                </c:pt>
                <c:pt idx="34">
                  <c:v>11.704793692587778</c:v>
                </c:pt>
                <c:pt idx="35">
                  <c:v>9.5745815550442099</c:v>
                </c:pt>
                <c:pt idx="36">
                  <c:v>8.3735406868728308</c:v>
                </c:pt>
                <c:pt idx="37">
                  <c:v>7.5810424644185233</c:v>
                </c:pt>
                <c:pt idx="38">
                  <c:v>7.4743886211486066</c:v>
                </c:pt>
                <c:pt idx="39">
                  <c:v>7.3950289778720384</c:v>
                </c:pt>
                <c:pt idx="40">
                  <c:v>7.3407865835174855</c:v>
                </c:pt>
                <c:pt idx="41">
                  <c:v>7.2777438185044927</c:v>
                </c:pt>
                <c:pt idx="42">
                  <c:v>7.2552023587206271</c:v>
                </c:pt>
                <c:pt idx="43">
                  <c:v>7.1314570454892534</c:v>
                </c:pt>
                <c:pt idx="44">
                  <c:v>6.984691978059935</c:v>
                </c:pt>
                <c:pt idx="45">
                  <c:v>6.9924215541084296</c:v>
                </c:pt>
                <c:pt idx="46">
                  <c:v>7.041313696560028</c:v>
                </c:pt>
                <c:pt idx="47">
                  <c:v>7.1732769288744338</c:v>
                </c:pt>
                <c:pt idx="48">
                  <c:v>7.3201637580506933</c:v>
                </c:pt>
                <c:pt idx="49">
                  <c:v>7.5593514641614545</c:v>
                </c:pt>
                <c:pt idx="50">
                  <c:v>7.7975429247304842</c:v>
                </c:pt>
                <c:pt idx="51">
                  <c:v>8.0292354262379995</c:v>
                </c:pt>
                <c:pt idx="52">
                  <c:v>8.3876789702536421</c:v>
                </c:pt>
                <c:pt idx="53">
                  <c:v>8.5836912819442688</c:v>
                </c:pt>
                <c:pt idx="54">
                  <c:v>9.0929894221262977</c:v>
                </c:pt>
                <c:pt idx="55">
                  <c:v>9.5978316051520203</c:v>
                </c:pt>
                <c:pt idx="56">
                  <c:v>10.306516075245693</c:v>
                </c:pt>
                <c:pt idx="57">
                  <c:v>10.918004282246208</c:v>
                </c:pt>
                <c:pt idx="58">
                  <c:v>11.388762331426527</c:v>
                </c:pt>
                <c:pt idx="59">
                  <c:v>11.122144279123978</c:v>
                </c:pt>
                <c:pt idx="60">
                  <c:v>11.330625864481616</c:v>
                </c:pt>
                <c:pt idx="61">
                  <c:v>9.5149643177965384</c:v>
                </c:pt>
                <c:pt idx="62">
                  <c:v>9.4411420428346418</c:v>
                </c:pt>
                <c:pt idx="63">
                  <c:v>8.950667596845129</c:v>
                </c:pt>
                <c:pt idx="64">
                  <c:v>8.8110487598919551</c:v>
                </c:pt>
                <c:pt idx="65">
                  <c:v>8.9174431640753564</c:v>
                </c:pt>
                <c:pt idx="66">
                  <c:v>9.4380740970490518</c:v>
                </c:pt>
                <c:pt idx="67">
                  <c:v>10.305254320471144</c:v>
                </c:pt>
                <c:pt idx="68">
                  <c:v>11.774965178805843</c:v>
                </c:pt>
                <c:pt idx="69">
                  <c:v>12.013150472724599</c:v>
                </c:pt>
                <c:pt idx="70">
                  <c:v>12.012457511708783</c:v>
                </c:pt>
                <c:pt idx="71">
                  <c:v>11.900927873417745</c:v>
                </c:pt>
                <c:pt idx="72">
                  <c:v>12.320725659705873</c:v>
                </c:pt>
                <c:pt idx="73">
                  <c:v>12.229384353752216</c:v>
                </c:pt>
                <c:pt idx="74">
                  <c:v>11.90681802725989</c:v>
                </c:pt>
                <c:pt idx="75">
                  <c:v>12.006503974179665</c:v>
                </c:pt>
                <c:pt idx="76">
                  <c:v>11.154216280414401</c:v>
                </c:pt>
                <c:pt idx="77">
                  <c:v>10.347526723819769</c:v>
                </c:pt>
                <c:pt idx="78">
                  <c:v>9.1674029027221806</c:v>
                </c:pt>
                <c:pt idx="79">
                  <c:v>8.3794995327295716</c:v>
                </c:pt>
                <c:pt idx="80">
                  <c:v>7.7337269561375583</c:v>
                </c:pt>
                <c:pt idx="81">
                  <c:v>7.6423121918037156</c:v>
                </c:pt>
                <c:pt idx="82">
                  <c:v>7.5209745847473632</c:v>
                </c:pt>
                <c:pt idx="83">
                  <c:v>7.2284269117737185</c:v>
                </c:pt>
                <c:pt idx="84">
                  <c:v>6.8521298225610527</c:v>
                </c:pt>
                <c:pt idx="85">
                  <c:v>6.6520778682245867</c:v>
                </c:pt>
                <c:pt idx="86">
                  <c:v>6.7114864911493264</c:v>
                </c:pt>
                <c:pt idx="87">
                  <c:v>6.9540479836579818</c:v>
                </c:pt>
                <c:pt idx="88">
                  <c:v>7.0975502935742432</c:v>
                </c:pt>
                <c:pt idx="89">
                  <c:v>7.2246036634235296</c:v>
                </c:pt>
                <c:pt idx="90">
                  <c:v>7.7568915145965294</c:v>
                </c:pt>
                <c:pt idx="91">
                  <c:v>7.9995484233283509</c:v>
                </c:pt>
                <c:pt idx="92">
                  <c:v>8.8381448518231807</c:v>
                </c:pt>
                <c:pt idx="93">
                  <c:v>9.1662768592848423</c:v>
                </c:pt>
                <c:pt idx="94">
                  <c:v>9.6302382439792353</c:v>
                </c:pt>
                <c:pt idx="95">
                  <c:v>9.2761058212379037</c:v>
                </c:pt>
                <c:pt idx="96">
                  <c:v>9.3616903811733909</c:v>
                </c:pt>
                <c:pt idx="97">
                  <c:v>9.0238115112214192</c:v>
                </c:pt>
                <c:pt idx="98">
                  <c:v>8.5585959103367202</c:v>
                </c:pt>
                <c:pt idx="99">
                  <c:v>9.1195016218584488</c:v>
                </c:pt>
                <c:pt idx="100">
                  <c:v>8.8899568349993761</c:v>
                </c:pt>
                <c:pt idx="101">
                  <c:v>8.9668051006328504</c:v>
                </c:pt>
                <c:pt idx="102">
                  <c:v>7.8960996255937834</c:v>
                </c:pt>
                <c:pt idx="103">
                  <c:v>7.18226241317715</c:v>
                </c:pt>
                <c:pt idx="104">
                  <c:v>7.0026234580838151</c:v>
                </c:pt>
                <c:pt idx="105">
                  <c:v>6.7523192194135566</c:v>
                </c:pt>
                <c:pt idx="106">
                  <c:v>6.7037611700564659</c:v>
                </c:pt>
                <c:pt idx="107">
                  <c:v>6.4010099100168754</c:v>
                </c:pt>
                <c:pt idx="108">
                  <c:v>6.4418457268112528</c:v>
                </c:pt>
                <c:pt idx="109">
                  <c:v>6.3916641817099196</c:v>
                </c:pt>
                <c:pt idx="110">
                  <c:v>6.5873112409417498</c:v>
                </c:pt>
                <c:pt idx="111">
                  <c:v>6.8302163914860019</c:v>
                </c:pt>
                <c:pt idx="112">
                  <c:v>7.3514726446769956</c:v>
                </c:pt>
                <c:pt idx="113">
                  <c:v>7.5132700196894202</c:v>
                </c:pt>
                <c:pt idx="114">
                  <c:v>8.3873714709983851</c:v>
                </c:pt>
                <c:pt idx="115">
                  <c:v>8.8449935823499253</c:v>
                </c:pt>
                <c:pt idx="116">
                  <c:v>9.3280507084458542</c:v>
                </c:pt>
                <c:pt idx="117">
                  <c:v>9.7614486816519737</c:v>
                </c:pt>
                <c:pt idx="118">
                  <c:v>9.3777439699192229</c:v>
                </c:pt>
                <c:pt idx="119">
                  <c:v>9.5159428139994713</c:v>
                </c:pt>
                <c:pt idx="120">
                  <c:v>9.5852625020257936</c:v>
                </c:pt>
                <c:pt idx="121">
                  <c:v>8.9362317864224448</c:v>
                </c:pt>
                <c:pt idx="122">
                  <c:v>9.0325180084758596</c:v>
                </c:pt>
                <c:pt idx="123">
                  <c:v>8.4448775422400253</c:v>
                </c:pt>
                <c:pt idx="124">
                  <c:v>8.5774093132276867</c:v>
                </c:pt>
                <c:pt idx="125">
                  <c:v>8.953516312797726</c:v>
                </c:pt>
                <c:pt idx="126">
                  <c:v>9.0879626941623588</c:v>
                </c:pt>
                <c:pt idx="127">
                  <c:v>8.8520700791738527</c:v>
                </c:pt>
                <c:pt idx="128">
                  <c:v>8.8203851051909474</c:v>
                </c:pt>
                <c:pt idx="129">
                  <c:v>9.5591231299440178</c:v>
                </c:pt>
                <c:pt idx="130">
                  <c:v>8.8566810512471754</c:v>
                </c:pt>
                <c:pt idx="131">
                  <c:v>8.8906606743440388</c:v>
                </c:pt>
                <c:pt idx="132">
                  <c:v>9.1612828094582337</c:v>
                </c:pt>
                <c:pt idx="133">
                  <c:v>10.102896731236813</c:v>
                </c:pt>
                <c:pt idx="134">
                  <c:v>10.327838054341672</c:v>
                </c:pt>
                <c:pt idx="135">
                  <c:v>9.8615264296436429</c:v>
                </c:pt>
                <c:pt idx="136">
                  <c:v>8.4863433415561467</c:v>
                </c:pt>
                <c:pt idx="137">
                  <c:v>7.5775391404010648</c:v>
                </c:pt>
                <c:pt idx="138">
                  <c:v>6.9340762977810328</c:v>
                </c:pt>
                <c:pt idx="139">
                  <c:v>6.4455536737313075</c:v>
                </c:pt>
                <c:pt idx="140">
                  <c:v>5.8699576643048124</c:v>
                </c:pt>
                <c:pt idx="141">
                  <c:v>5.537530460194791</c:v>
                </c:pt>
                <c:pt idx="142">
                  <c:v>5.2200099326023031</c:v>
                </c:pt>
                <c:pt idx="143">
                  <c:v>4.7402528873829102</c:v>
                </c:pt>
                <c:pt idx="144">
                  <c:v>4.4994109291859594</c:v>
                </c:pt>
                <c:pt idx="145">
                  <c:v>4.0620947350519359</c:v>
                </c:pt>
                <c:pt idx="146">
                  <c:v>3.8711686545039465</c:v>
                </c:pt>
                <c:pt idx="147">
                  <c:v>3.7742164408941794</c:v>
                </c:pt>
                <c:pt idx="148">
                  <c:v>3.7323446505695301</c:v>
                </c:pt>
                <c:pt idx="149">
                  <c:v>3.6880412564721796</c:v>
                </c:pt>
                <c:pt idx="150">
                  <c:v>3.7067974437109581</c:v>
                </c:pt>
                <c:pt idx="151">
                  <c:v>3.5864914066268851</c:v>
                </c:pt>
                <c:pt idx="152">
                  <c:v>3.6317550635924554</c:v>
                </c:pt>
                <c:pt idx="153">
                  <c:v>4.0694219219069101</c:v>
                </c:pt>
                <c:pt idx="154">
                  <c:v>4.304566968626041</c:v>
                </c:pt>
                <c:pt idx="155">
                  <c:v>4.3951767351356414</c:v>
                </c:pt>
                <c:pt idx="156">
                  <c:v>4.4946785781677301</c:v>
                </c:pt>
                <c:pt idx="157">
                  <c:v>4.8786331841141504</c:v>
                </c:pt>
                <c:pt idx="158">
                  <c:v>5.0362218201323223</c:v>
                </c:pt>
                <c:pt idx="159">
                  <c:v>5.3101761638220282</c:v>
                </c:pt>
                <c:pt idx="160">
                  <c:v>5.5503176406558232</c:v>
                </c:pt>
                <c:pt idx="161">
                  <c:v>6.0822762907687729</c:v>
                </c:pt>
                <c:pt idx="162">
                  <c:v>7.2574204675167548</c:v>
                </c:pt>
                <c:pt idx="163">
                  <c:v>8.5301697748447118</c:v>
                </c:pt>
                <c:pt idx="164">
                  <c:v>10.182436289952438</c:v>
                </c:pt>
                <c:pt idx="165">
                  <c:v>12.757243013374273</c:v>
                </c:pt>
                <c:pt idx="166">
                  <c:v>15.564220790365717</c:v>
                </c:pt>
                <c:pt idx="167">
                  <c:v>18.112399792491537</c:v>
                </c:pt>
                <c:pt idx="168">
                  <c:v>19.887261857350257</c:v>
                </c:pt>
                <c:pt idx="169">
                  <c:v>19.953341167766901</c:v>
                </c:pt>
                <c:pt idx="170">
                  <c:v>20.955614246717509</c:v>
                </c:pt>
                <c:pt idx="171">
                  <c:v>21.700583459703306</c:v>
                </c:pt>
                <c:pt idx="172">
                  <c:v>21.77226025773594</c:v>
                </c:pt>
                <c:pt idx="173">
                  <c:v>22.290070104931687</c:v>
                </c:pt>
                <c:pt idx="174">
                  <c:v>23.161086439684109</c:v>
                </c:pt>
                <c:pt idx="175">
                  <c:v>23.449165808507946</c:v>
                </c:pt>
                <c:pt idx="176">
                  <c:v>25.484879314290698</c:v>
                </c:pt>
                <c:pt idx="177">
                  <c:v>28.329398685556384</c:v>
                </c:pt>
                <c:pt idx="178">
                  <c:v>31.224508270442971</c:v>
                </c:pt>
                <c:pt idx="179">
                  <c:v>35.0452902548084</c:v>
                </c:pt>
                <c:pt idx="180">
                  <c:v>40.5549580933518</c:v>
                </c:pt>
                <c:pt idx="181">
                  <c:v>43.926999030183715</c:v>
                </c:pt>
                <c:pt idx="182">
                  <c:v>36.193986453861477</c:v>
                </c:pt>
                <c:pt idx="183">
                  <c:v>28.437505299194243</c:v>
                </c:pt>
                <c:pt idx="184">
                  <c:v>20.116424980438779</c:v>
                </c:pt>
                <c:pt idx="185">
                  <c:v>18.421381744435742</c:v>
                </c:pt>
                <c:pt idx="186">
                  <c:v>16.579512944685835</c:v>
                </c:pt>
                <c:pt idx="187">
                  <c:v>15.848225577283426</c:v>
                </c:pt>
                <c:pt idx="188">
                  <c:v>15.114307281373414</c:v>
                </c:pt>
                <c:pt idx="189">
                  <c:v>15.283985278107732</c:v>
                </c:pt>
                <c:pt idx="190">
                  <c:v>15.540389230007614</c:v>
                </c:pt>
                <c:pt idx="191">
                  <c:v>16.163459386955825</c:v>
                </c:pt>
                <c:pt idx="192">
                  <c:v>14.861669892261874</c:v>
                </c:pt>
                <c:pt idx="193">
                  <c:v>12.900433897021541</c:v>
                </c:pt>
                <c:pt idx="194">
                  <c:v>12.880922957935015</c:v>
                </c:pt>
                <c:pt idx="195">
                  <c:v>14.148861669804729</c:v>
                </c:pt>
                <c:pt idx="196">
                  <c:v>13.922100847288936</c:v>
                </c:pt>
                <c:pt idx="197">
                  <c:v>14.054314229186637</c:v>
                </c:pt>
                <c:pt idx="198">
                  <c:v>13.363796974962872</c:v>
                </c:pt>
                <c:pt idx="199">
                  <c:v>13.205951067205817</c:v>
                </c:pt>
                <c:pt idx="200">
                  <c:v>13.18914638547135</c:v>
                </c:pt>
                <c:pt idx="201">
                  <c:v>13.024018579057914</c:v>
                </c:pt>
                <c:pt idx="202">
                  <c:v>12.885933906002844</c:v>
                </c:pt>
                <c:pt idx="203">
                  <c:v>13.007210828048715</c:v>
                </c:pt>
                <c:pt idx="204">
                  <c:v>12.945456436450725</c:v>
                </c:pt>
                <c:pt idx="205">
                  <c:v>12.892880053793494</c:v>
                </c:pt>
                <c:pt idx="206">
                  <c:v>12.773621167817769</c:v>
                </c:pt>
                <c:pt idx="207">
                  <c:v>12.626346209502787</c:v>
                </c:pt>
                <c:pt idx="208">
                  <c:v>12.364544076552608</c:v>
                </c:pt>
                <c:pt idx="209">
                  <c:v>12.188428346565482</c:v>
                </c:pt>
                <c:pt idx="210">
                  <c:v>11.545249069572453</c:v>
                </c:pt>
                <c:pt idx="211">
                  <c:v>11.191009984384937</c:v>
                </c:pt>
                <c:pt idx="212">
                  <c:v>10.689969723367454</c:v>
                </c:pt>
                <c:pt idx="213">
                  <c:v>9.6760597622253552</c:v>
                </c:pt>
                <c:pt idx="214">
                  <c:v>9.0525720466669704</c:v>
                </c:pt>
                <c:pt idx="215">
                  <c:v>8.5371715639048276</c:v>
                </c:pt>
                <c:pt idx="216">
                  <c:v>8.2946956924760578</c:v>
                </c:pt>
                <c:pt idx="217">
                  <c:v>7.9573409605830756</c:v>
                </c:pt>
                <c:pt idx="218">
                  <c:v>7.8524230029896245</c:v>
                </c:pt>
                <c:pt idx="219">
                  <c:v>7.5551074362825013</c:v>
                </c:pt>
                <c:pt idx="220">
                  <c:v>7.7494577051208795</c:v>
                </c:pt>
                <c:pt idx="221">
                  <c:v>7.4676741839101819</c:v>
                </c:pt>
                <c:pt idx="222">
                  <c:v>7.2828531243874783</c:v>
                </c:pt>
                <c:pt idx="223">
                  <c:v>7.6605208812915668</c:v>
                </c:pt>
                <c:pt idx="224">
                  <c:v>7.879563045142068</c:v>
                </c:pt>
                <c:pt idx="225">
                  <c:v>7.9601624970111402</c:v>
                </c:pt>
                <c:pt idx="226">
                  <c:v>7.2944841380299046</c:v>
                </c:pt>
                <c:pt idx="227">
                  <c:v>7.1789151373670901</c:v>
                </c:pt>
                <c:pt idx="228">
                  <c:v>6.7902742120933235</c:v>
                </c:pt>
                <c:pt idx="229">
                  <c:v>7.1038288089103725</c:v>
                </c:pt>
                <c:pt idx="230">
                  <c:v>7.1819634114218953</c:v>
                </c:pt>
                <c:pt idx="231">
                  <c:v>7.7551668714186874</c:v>
                </c:pt>
                <c:pt idx="232">
                  <c:v>7.9595206082260113</c:v>
                </c:pt>
                <c:pt idx="233">
                  <c:v>7.8827841446962061</c:v>
                </c:pt>
                <c:pt idx="234">
                  <c:v>7.444436141007877</c:v>
                </c:pt>
                <c:pt idx="235">
                  <c:v>7.3581885672795657</c:v>
                </c:pt>
                <c:pt idx="236">
                  <c:v>7.0921490438302568</c:v>
                </c:pt>
                <c:pt idx="237">
                  <c:v>7.1776087311655363</c:v>
                </c:pt>
                <c:pt idx="238">
                  <c:v>7.2084045706029283</c:v>
                </c:pt>
                <c:pt idx="239">
                  <c:v>7.1183901160637788</c:v>
                </c:pt>
                <c:pt idx="240">
                  <c:v>6.8912123933915872</c:v>
                </c:pt>
                <c:pt idx="241">
                  <c:v>6.5775225371036417</c:v>
                </c:pt>
                <c:pt idx="242">
                  <c:v>7.2961804803608228</c:v>
                </c:pt>
                <c:pt idx="243">
                  <c:v>7.2589823676372056</c:v>
                </c:pt>
                <c:pt idx="244">
                  <c:v>8.0762144945172381</c:v>
                </c:pt>
                <c:pt idx="245">
                  <c:v>8.7543199167655157</c:v>
                </c:pt>
                <c:pt idx="246">
                  <c:v>10.243702567362016</c:v>
                </c:pt>
                <c:pt idx="247">
                  <c:v>10.778709052870333</c:v>
                </c:pt>
                <c:pt idx="248">
                  <c:v>11.244734779860513</c:v>
                </c:pt>
                <c:pt idx="249">
                  <c:v>11.883470491119896</c:v>
                </c:pt>
                <c:pt idx="250">
                  <c:v>12.691066818567727</c:v>
                </c:pt>
                <c:pt idx="251">
                  <c:v>13.356602049063847</c:v>
                </c:pt>
                <c:pt idx="252">
                  <c:v>17.302667323819804</c:v>
                </c:pt>
                <c:pt idx="253">
                  <c:v>22.641142645776114</c:v>
                </c:pt>
                <c:pt idx="254">
                  <c:v>22.075792207914372</c:v>
                </c:pt>
                <c:pt idx="255">
                  <c:v>22.750941716281513</c:v>
                </c:pt>
                <c:pt idx="256">
                  <c:v>23.339837305247237</c:v>
                </c:pt>
                <c:pt idx="257">
                  <c:v>23.078386838657632</c:v>
                </c:pt>
                <c:pt idx="258">
                  <c:v>24.381565209519149</c:v>
                </c:pt>
                <c:pt idx="259">
                  <c:v>24.108562488835926</c:v>
                </c:pt>
                <c:pt idx="260">
                  <c:v>18.222002611260013</c:v>
                </c:pt>
                <c:pt idx="261">
                  <c:v>14.933689103678127</c:v>
                </c:pt>
                <c:pt idx="262">
                  <c:v>13.454183491199549</c:v>
                </c:pt>
                <c:pt idx="263">
                  <c:v>12.070628797122517</c:v>
                </c:pt>
                <c:pt idx="264">
                  <c:v>11.100958864999106</c:v>
                </c:pt>
                <c:pt idx="265">
                  <c:v>10.410964548873483</c:v>
                </c:pt>
                <c:pt idx="266">
                  <c:v>9.8088086326334505</c:v>
                </c:pt>
                <c:pt idx="267">
                  <c:v>9.4298195678007257</c:v>
                </c:pt>
                <c:pt idx="268">
                  <c:v>9.0816257462519943</c:v>
                </c:pt>
                <c:pt idx="269">
                  <c:v>9.1400991224223525</c:v>
                </c:pt>
                <c:pt idx="270">
                  <c:v>9.3203820512861348</c:v>
                </c:pt>
                <c:pt idx="271">
                  <c:v>9.3570351756933459</c:v>
                </c:pt>
                <c:pt idx="272">
                  <c:v>9.348339050733113</c:v>
                </c:pt>
                <c:pt idx="273">
                  <c:v>8.2238860319648577</c:v>
                </c:pt>
                <c:pt idx="274">
                  <c:v>8.301381045927128</c:v>
                </c:pt>
                <c:pt idx="275">
                  <c:v>7.438574589381747</c:v>
                </c:pt>
                <c:pt idx="276">
                  <c:v>7.5038401522014961</c:v>
                </c:pt>
                <c:pt idx="277">
                  <c:v>7.8877801836328905</c:v>
                </c:pt>
                <c:pt idx="278">
                  <c:v>9.2648961192013335</c:v>
                </c:pt>
                <c:pt idx="279">
                  <c:v>8.7119793154627168</c:v>
                </c:pt>
                <c:pt idx="280">
                  <c:v>9.148327725800053</c:v>
                </c:pt>
                <c:pt idx="281">
                  <c:v>9.5315723739767826</c:v>
                </c:pt>
                <c:pt idx="282">
                  <c:v>10.062504424839968</c:v>
                </c:pt>
                <c:pt idx="283">
                  <c:v>10.142409302977077</c:v>
                </c:pt>
                <c:pt idx="284">
                  <c:v>10.171964124992918</c:v>
                </c:pt>
                <c:pt idx="285">
                  <c:v>9.9038921043727797</c:v>
                </c:pt>
                <c:pt idx="286">
                  <c:v>9.4007596889031788</c:v>
                </c:pt>
                <c:pt idx="287">
                  <c:v>9.491955100640217</c:v>
                </c:pt>
                <c:pt idx="288">
                  <c:v>9.3462672765019903</c:v>
                </c:pt>
                <c:pt idx="289">
                  <c:v>9.0367327348519115</c:v>
                </c:pt>
                <c:pt idx="290">
                  <c:v>8.9366463365973914</c:v>
                </c:pt>
                <c:pt idx="291">
                  <c:v>8.3493785157070217</c:v>
                </c:pt>
                <c:pt idx="292">
                  <c:v>8.328346776566514</c:v>
                </c:pt>
                <c:pt idx="293">
                  <c:v>8.3405069341714153</c:v>
                </c:pt>
                <c:pt idx="294">
                  <c:v>8.4840596581284053</c:v>
                </c:pt>
                <c:pt idx="295">
                  <c:v>8.82338194107753</c:v>
                </c:pt>
                <c:pt idx="296">
                  <c:v>9.1321064351718189</c:v>
                </c:pt>
                <c:pt idx="297">
                  <c:v>9.5970160262434945</c:v>
                </c:pt>
                <c:pt idx="298">
                  <c:v>10.243545815773759</c:v>
                </c:pt>
                <c:pt idx="299">
                  <c:v>10.883222245614293</c:v>
                </c:pt>
                <c:pt idx="300">
                  <c:v>11.392096454753778</c:v>
                </c:pt>
                <c:pt idx="301">
                  <c:v>12.023391088231417</c:v>
                </c:pt>
                <c:pt idx="302">
                  <c:v>12.780788030865615</c:v>
                </c:pt>
                <c:pt idx="303">
                  <c:v>13.942257220813781</c:v>
                </c:pt>
                <c:pt idx="304">
                  <c:v>14.287097210211334</c:v>
                </c:pt>
                <c:pt idx="305">
                  <c:v>14.510596566128243</c:v>
                </c:pt>
                <c:pt idx="306">
                  <c:v>12.951695869025306</c:v>
                </c:pt>
                <c:pt idx="307">
                  <c:v>13.701032924442281</c:v>
                </c:pt>
                <c:pt idx="308">
                  <c:v>12.782484298946704</c:v>
                </c:pt>
                <c:pt idx="309">
                  <c:v>11.914473300078187</c:v>
                </c:pt>
                <c:pt idx="310">
                  <c:v>5.0187483272524807</c:v>
                </c:pt>
                <c:pt idx="311">
                  <c:v>5.0022251045065138</c:v>
                </c:pt>
                <c:pt idx="312">
                  <c:v>5.0379283847727407</c:v>
                </c:pt>
                <c:pt idx="313">
                  <c:v>4.6843178333292492</c:v>
                </c:pt>
                <c:pt idx="314">
                  <c:v>4.6702946485516321</c:v>
                </c:pt>
                <c:pt idx="315">
                  <c:v>4.6398812333949877</c:v>
                </c:pt>
                <c:pt idx="316">
                  <c:v>4.6275832651502293</c:v>
                </c:pt>
                <c:pt idx="317">
                  <c:v>4.9248601775417793</c:v>
                </c:pt>
                <c:pt idx="318">
                  <c:v>4.6797276564800203</c:v>
                </c:pt>
                <c:pt idx="319">
                  <c:v>4.7165013613444779</c:v>
                </c:pt>
                <c:pt idx="320">
                  <c:v>4.6255603853116272</c:v>
                </c:pt>
                <c:pt idx="321">
                  <c:v>4.5315602136235578</c:v>
                </c:pt>
                <c:pt idx="322">
                  <c:v>4.4603765901797781</c:v>
                </c:pt>
                <c:pt idx="323">
                  <c:v>4.410157333905504</c:v>
                </c:pt>
                <c:pt idx="324">
                  <c:v>4.3101990846490388</c:v>
                </c:pt>
                <c:pt idx="325">
                  <c:v>4.2284592325798922</c:v>
                </c:pt>
                <c:pt idx="326">
                  <c:v>4.0646964081720682</c:v>
                </c:pt>
                <c:pt idx="327">
                  <c:v>3.8378785064947145</c:v>
                </c:pt>
                <c:pt idx="328">
                  <c:v>3.6358393839944467</c:v>
                </c:pt>
                <c:pt idx="329">
                  <c:v>3.4945690930554187</c:v>
                </c:pt>
                <c:pt idx="330">
                  <c:v>3.4574961014724055</c:v>
                </c:pt>
                <c:pt idx="331">
                  <c:v>3.5052979429024678</c:v>
                </c:pt>
                <c:pt idx="332">
                  <c:v>3.3638756460810266</c:v>
                </c:pt>
                <c:pt idx="333">
                  <c:v>3.3031195504125033</c:v>
                </c:pt>
                <c:pt idx="334">
                  <c:v>3.2200686409974351</c:v>
                </c:pt>
                <c:pt idx="335">
                  <c:v>3.0920134827209109</c:v>
                </c:pt>
                <c:pt idx="336">
                  <c:v>3.024259583267833</c:v>
                </c:pt>
                <c:pt idx="337">
                  <c:v>2.9764997330379992</c:v>
                </c:pt>
                <c:pt idx="338">
                  <c:v>2.8873614886802144</c:v>
                </c:pt>
                <c:pt idx="339">
                  <c:v>2.9375353933013892</c:v>
                </c:pt>
                <c:pt idx="340">
                  <c:v>2.6994412171998037</c:v>
                </c:pt>
                <c:pt idx="341">
                  <c:v>3.6526080391761528</c:v>
                </c:pt>
                <c:pt idx="342">
                  <c:v>3.8402754633008716</c:v>
                </c:pt>
                <c:pt idx="343">
                  <c:v>4.1416880907833793</c:v>
                </c:pt>
                <c:pt idx="344">
                  <c:v>4.5135372726103231</c:v>
                </c:pt>
                <c:pt idx="345">
                  <c:v>4.9421333194605115</c:v>
                </c:pt>
                <c:pt idx="346">
                  <c:v>5.2008979454550888</c:v>
                </c:pt>
                <c:pt idx="347">
                  <c:v>5.8310409851891372</c:v>
                </c:pt>
                <c:pt idx="348">
                  <c:v>5.5400595902753276</c:v>
                </c:pt>
                <c:pt idx="349">
                  <c:v>6.7464579543810972</c:v>
                </c:pt>
                <c:pt idx="350">
                  <c:v>6.8297118273741155</c:v>
                </c:pt>
                <c:pt idx="351">
                  <c:v>8.318482062092313</c:v>
                </c:pt>
                <c:pt idx="352">
                  <c:v>9.1947674665924826</c:v>
                </c:pt>
                <c:pt idx="353">
                  <c:v>10.105918600572243</c:v>
                </c:pt>
                <c:pt idx="354">
                  <c:v>11.362652812209092</c:v>
                </c:pt>
                <c:pt idx="355">
                  <c:v>13.334172052713516</c:v>
                </c:pt>
                <c:pt idx="356">
                  <c:v>17.206935510995191</c:v>
                </c:pt>
                <c:pt idx="357">
                  <c:v>24.835441965316505</c:v>
                </c:pt>
                <c:pt idx="358">
                  <c:v>23.730809080832266</c:v>
                </c:pt>
                <c:pt idx="359">
                  <c:v>23.207401778867627</c:v>
                </c:pt>
                <c:pt idx="360">
                  <c:v>19.618402131898858</c:v>
                </c:pt>
                <c:pt idx="361">
                  <c:v>19.326464669257671</c:v>
                </c:pt>
                <c:pt idx="362">
                  <c:v>17.7693959111065</c:v>
                </c:pt>
                <c:pt idx="363">
                  <c:v>17.67305362622395</c:v>
                </c:pt>
                <c:pt idx="364">
                  <c:v>18.502329579105574</c:v>
                </c:pt>
                <c:pt idx="365">
                  <c:v>29.195726500434233</c:v>
                </c:pt>
                <c:pt idx="366">
                  <c:v>28.744855022154152</c:v>
                </c:pt>
                <c:pt idx="367">
                  <c:v>29.504671805757042</c:v>
                </c:pt>
                <c:pt idx="368">
                  <c:v>29.651499117730996</c:v>
                </c:pt>
                <c:pt idx="369">
                  <c:v>24.506711618356746</c:v>
                </c:pt>
                <c:pt idx="370">
                  <c:v>23.866325303119126</c:v>
                </c:pt>
                <c:pt idx="371">
                  <c:v>20.947819977388217</c:v>
                </c:pt>
                <c:pt idx="372">
                  <c:v>18.301728067859855</c:v>
                </c:pt>
                <c:pt idx="373">
                  <c:v>17.481937291773924</c:v>
                </c:pt>
                <c:pt idx="374">
                  <c:v>16.739114917569903</c:v>
                </c:pt>
                <c:pt idx="375">
                  <c:v>14.267052731096975</c:v>
                </c:pt>
                <c:pt idx="376">
                  <c:v>12.714040667938439</c:v>
                </c:pt>
                <c:pt idx="377">
                  <c:v>11.930547399273026</c:v>
                </c:pt>
                <c:pt idx="378">
                  <c:v>11.41026452887721</c:v>
                </c:pt>
                <c:pt idx="379">
                  <c:v>10.757804308845294</c:v>
                </c:pt>
                <c:pt idx="380">
                  <c:v>10.273159354445934</c:v>
                </c:pt>
                <c:pt idx="381">
                  <c:v>10.099566147159251</c:v>
                </c:pt>
                <c:pt idx="382">
                  <c:v>9.7434964770652144</c:v>
                </c:pt>
                <c:pt idx="383">
                  <c:v>9.9644619099121812</c:v>
                </c:pt>
                <c:pt idx="384">
                  <c:v>9.9690609445060119</c:v>
                </c:pt>
                <c:pt idx="385">
                  <c:v>9.9676360168475124</c:v>
                </c:pt>
                <c:pt idx="386">
                  <c:v>10.034354832688548</c:v>
                </c:pt>
                <c:pt idx="387">
                  <c:v>9.8066442951319317</c:v>
                </c:pt>
                <c:pt idx="388">
                  <c:v>9.6782469824885364</c:v>
                </c:pt>
                <c:pt idx="389">
                  <c:v>9.8348364532724766</c:v>
                </c:pt>
                <c:pt idx="390">
                  <c:v>10.003079915526916</c:v>
                </c:pt>
                <c:pt idx="391">
                  <c:v>10.564403742237749</c:v>
                </c:pt>
                <c:pt idx="392">
                  <c:v>10.777007383438269</c:v>
                </c:pt>
                <c:pt idx="393">
                  <c:v>11.330839616529692</c:v>
                </c:pt>
                <c:pt idx="394">
                  <c:v>10.879746551700221</c:v>
                </c:pt>
                <c:pt idx="395">
                  <c:v>10.955365315186118</c:v>
                </c:pt>
                <c:pt idx="396">
                  <c:v>7.519584627002204</c:v>
                </c:pt>
                <c:pt idx="397">
                  <c:v>7.9921670223482248</c:v>
                </c:pt>
                <c:pt idx="398">
                  <c:v>8.3695688887391047</c:v>
                </c:pt>
                <c:pt idx="399">
                  <c:v>9.1382624133546067</c:v>
                </c:pt>
                <c:pt idx="400">
                  <c:v>8.4147138833869572</c:v>
                </c:pt>
                <c:pt idx="401">
                  <c:v>8.6709562931223054</c:v>
                </c:pt>
                <c:pt idx="402">
                  <c:v>8.7508807986976613</c:v>
                </c:pt>
                <c:pt idx="403">
                  <c:v>8.3939522279988843</c:v>
                </c:pt>
                <c:pt idx="404">
                  <c:v>8.3987855282130575</c:v>
                </c:pt>
                <c:pt idx="405">
                  <c:v>8.2750344180610433</c:v>
                </c:pt>
                <c:pt idx="406">
                  <c:v>8.3497066129671857</c:v>
                </c:pt>
                <c:pt idx="407">
                  <c:v>8.4519842407022523</c:v>
                </c:pt>
                <c:pt idx="408">
                  <c:v>8.429139387090153</c:v>
                </c:pt>
                <c:pt idx="409">
                  <c:v>8.5171076229123841</c:v>
                </c:pt>
                <c:pt idx="410">
                  <c:v>8.4873401743170405</c:v>
                </c:pt>
                <c:pt idx="411">
                  <c:v>8.2576489998467171</c:v>
                </c:pt>
                <c:pt idx="412">
                  <c:v>8.185283024515563</c:v>
                </c:pt>
                <c:pt idx="413">
                  <c:v>8.9039497659638105</c:v>
                </c:pt>
                <c:pt idx="414">
                  <c:v>8.5432166524881943</c:v>
                </c:pt>
                <c:pt idx="415">
                  <c:v>8.608886842856867</c:v>
                </c:pt>
                <c:pt idx="416">
                  <c:v>8.6224719347640519</c:v>
                </c:pt>
                <c:pt idx="417">
                  <c:v>8.4598594955024584</c:v>
                </c:pt>
                <c:pt idx="418">
                  <c:v>8.378978234667029</c:v>
                </c:pt>
                <c:pt idx="419">
                  <c:v>8.3464041100194315</c:v>
                </c:pt>
                <c:pt idx="420">
                  <c:v>8.9643712100506683</c:v>
                </c:pt>
                <c:pt idx="421">
                  <c:v>10.049342895066612</c:v>
                </c:pt>
                <c:pt idx="422">
                  <c:v>9.9732687661001975</c:v>
                </c:pt>
                <c:pt idx="423">
                  <c:v>10.152275912121629</c:v>
                </c:pt>
                <c:pt idx="424">
                  <c:v>10.27943897324873</c:v>
                </c:pt>
                <c:pt idx="425">
                  <c:v>11.429362849222429</c:v>
                </c:pt>
                <c:pt idx="426">
                  <c:v>11.34268758128769</c:v>
                </c:pt>
                <c:pt idx="427">
                  <c:v>11.456412008563507</c:v>
                </c:pt>
                <c:pt idx="428">
                  <c:v>10.579357636508702</c:v>
                </c:pt>
                <c:pt idx="429">
                  <c:v>9.0660696986627585</c:v>
                </c:pt>
                <c:pt idx="430">
                  <c:v>8.7497308232115412</c:v>
                </c:pt>
                <c:pt idx="431">
                  <c:v>9.9942819891416601</c:v>
                </c:pt>
                <c:pt idx="432">
                  <c:v>10.299989304735886</c:v>
                </c:pt>
                <c:pt idx="433">
                  <c:v>10.500557614422844</c:v>
                </c:pt>
                <c:pt idx="434">
                  <c:v>10.492411201731485</c:v>
                </c:pt>
                <c:pt idx="435">
                  <c:v>10.99180678947628</c:v>
                </c:pt>
                <c:pt idx="436">
                  <c:v>10.9170137885096</c:v>
                </c:pt>
                <c:pt idx="437">
                  <c:v>11.169263462265091</c:v>
                </c:pt>
                <c:pt idx="438">
                  <c:v>10.403537073233991</c:v>
                </c:pt>
                <c:pt idx="439">
                  <c:v>10.400084311231724</c:v>
                </c:pt>
                <c:pt idx="440">
                  <c:v>10.53193153919438</c:v>
                </c:pt>
                <c:pt idx="441">
                  <c:v>11.339848349079936</c:v>
                </c:pt>
                <c:pt idx="442">
                  <c:v>8.635516856314311</c:v>
                </c:pt>
                <c:pt idx="443">
                  <c:v>8.0823599960772228</c:v>
                </c:pt>
                <c:pt idx="444">
                  <c:v>6.138029916001555</c:v>
                </c:pt>
                <c:pt idx="445">
                  <c:v>6.073592858245819</c:v>
                </c:pt>
                <c:pt idx="446">
                  <c:v>6.0272511211205</c:v>
                </c:pt>
                <c:pt idx="447">
                  <c:v>6.0029760337869735</c:v>
                </c:pt>
                <c:pt idx="448">
                  <c:v>5.9678796566849268</c:v>
                </c:pt>
                <c:pt idx="449">
                  <c:v>6.8593259213589999</c:v>
                </c:pt>
                <c:pt idx="450">
                  <c:v>6.9782579848933262</c:v>
                </c:pt>
                <c:pt idx="451">
                  <c:v>7.2793545087245297</c:v>
                </c:pt>
                <c:pt idx="452">
                  <c:v>7.2413420367774233</c:v>
                </c:pt>
                <c:pt idx="453">
                  <c:v>4.9534154200215728</c:v>
                </c:pt>
                <c:pt idx="454">
                  <c:v>2.3821539504072167</c:v>
                </c:pt>
                <c:pt idx="455">
                  <c:v>2.3045808480752994</c:v>
                </c:pt>
                <c:pt idx="456">
                  <c:v>2.5949061453379869</c:v>
                </c:pt>
                <c:pt idx="457">
                  <c:v>2.5866305243301957</c:v>
                </c:pt>
                <c:pt idx="458">
                  <c:v>2.7450629537608848</c:v>
                </c:pt>
                <c:pt idx="459">
                  <c:v>2.748372729073512</c:v>
                </c:pt>
                <c:pt idx="460">
                  <c:v>2.7331113693806826</c:v>
                </c:pt>
                <c:pt idx="461">
                  <c:v>2.7620919621420126</c:v>
                </c:pt>
                <c:pt idx="462">
                  <c:v>2.8169422319542181</c:v>
                </c:pt>
                <c:pt idx="463">
                  <c:v>2.8609944372471841</c:v>
                </c:pt>
                <c:pt idx="464">
                  <c:v>2.858073336684626</c:v>
                </c:pt>
                <c:pt idx="465">
                  <c:v>2.8733369970664646</c:v>
                </c:pt>
                <c:pt idx="466">
                  <c:v>2.7661262384983805</c:v>
                </c:pt>
                <c:pt idx="467">
                  <c:v>2.7050329864370113</c:v>
                </c:pt>
                <c:pt idx="468">
                  <c:v>2.6732794755991587</c:v>
                </c:pt>
                <c:pt idx="469">
                  <c:v>2.7779988663550736</c:v>
                </c:pt>
                <c:pt idx="470">
                  <c:v>2.8825335017202938</c:v>
                </c:pt>
                <c:pt idx="471">
                  <c:v>2.9149529258635822</c:v>
                </c:pt>
                <c:pt idx="472">
                  <c:v>2.910738145385575</c:v>
                </c:pt>
                <c:pt idx="473">
                  <c:v>2.9581951020505475</c:v>
                </c:pt>
                <c:pt idx="474">
                  <c:v>3.1562362040478389</c:v>
                </c:pt>
                <c:pt idx="475">
                  <c:v>3.235194466394399</c:v>
                </c:pt>
                <c:pt idx="476">
                  <c:v>3.2967391762920855</c:v>
                </c:pt>
                <c:pt idx="477">
                  <c:v>3.3763106908290723</c:v>
                </c:pt>
                <c:pt idx="478">
                  <c:v>3.4147359741428898</c:v>
                </c:pt>
                <c:pt idx="479">
                  <c:v>3.4645834110107985</c:v>
                </c:pt>
                <c:pt idx="480">
                  <c:v>3.3255121844201678</c:v>
                </c:pt>
                <c:pt idx="481">
                  <c:v>3.4013151497737231</c:v>
                </c:pt>
                <c:pt idx="482">
                  <c:v>3.3509766822461282</c:v>
                </c:pt>
                <c:pt idx="483">
                  <c:v>3.3935750004889442</c:v>
                </c:pt>
                <c:pt idx="484">
                  <c:v>3.3919041208164207</c:v>
                </c:pt>
                <c:pt idx="485">
                  <c:v>4.7324573250956981</c:v>
                </c:pt>
                <c:pt idx="486">
                  <c:v>4.8279671733116745</c:v>
                </c:pt>
                <c:pt idx="487">
                  <c:v>4.3811493297416524</c:v>
                </c:pt>
                <c:pt idx="488">
                  <c:v>4.3447040334348133</c:v>
                </c:pt>
                <c:pt idx="489">
                  <c:v>4.1498509193036934</c:v>
                </c:pt>
                <c:pt idx="490">
                  <c:v>4.000394689778938</c:v>
                </c:pt>
                <c:pt idx="491">
                  <c:v>3.9025809012862198</c:v>
                </c:pt>
                <c:pt idx="492">
                  <c:v>3.8600864119158271</c:v>
                </c:pt>
                <c:pt idx="493">
                  <c:v>3.8912731331934918</c:v>
                </c:pt>
                <c:pt idx="494">
                  <c:v>3.8937358105124558</c:v>
                </c:pt>
                <c:pt idx="495">
                  <c:v>3.8465323923658672</c:v>
                </c:pt>
                <c:pt idx="496">
                  <c:v>3.7912371164500236</c:v>
                </c:pt>
                <c:pt idx="497">
                  <c:v>3.7580698744546615</c:v>
                </c:pt>
                <c:pt idx="498">
                  <c:v>3.7950118410754108</c:v>
                </c:pt>
                <c:pt idx="499">
                  <c:v>3.7389003802645719</c:v>
                </c:pt>
                <c:pt idx="500">
                  <c:v>3.7112725930995785</c:v>
                </c:pt>
                <c:pt idx="501">
                  <c:v>3.7016366850278826</c:v>
                </c:pt>
                <c:pt idx="502">
                  <c:v>3.9464896508447915</c:v>
                </c:pt>
                <c:pt idx="503">
                  <c:v>4.2635224121339972</c:v>
                </c:pt>
                <c:pt idx="504">
                  <c:v>4.6270369122642281</c:v>
                </c:pt>
                <c:pt idx="505">
                  <c:v>4.7354415857431862</c:v>
                </c:pt>
                <c:pt idx="506">
                  <c:v>6.0078912295728406</c:v>
                </c:pt>
                <c:pt idx="507">
                  <c:v>5.7736394014029022</c:v>
                </c:pt>
                <c:pt idx="508">
                  <c:v>5.3299328020082299</c:v>
                </c:pt>
                <c:pt idx="509">
                  <c:v>5.3937960159312484</c:v>
                </c:pt>
                <c:pt idx="510">
                  <c:v>5.7084705268678313</c:v>
                </c:pt>
                <c:pt idx="511">
                  <c:v>5.564798153938141</c:v>
                </c:pt>
                <c:pt idx="512">
                  <c:v>5.6574237035285142</c:v>
                </c:pt>
                <c:pt idx="513">
                  <c:v>5.8934291055365717</c:v>
                </c:pt>
                <c:pt idx="514">
                  <c:v>6.2950945979950852</c:v>
                </c:pt>
                <c:pt idx="515">
                  <c:v>6.8172543590217138</c:v>
                </c:pt>
                <c:pt idx="516">
                  <c:v>7.3334523520429578</c:v>
                </c:pt>
                <c:pt idx="517">
                  <c:v>7.9593909336395212</c:v>
                </c:pt>
                <c:pt idx="518">
                  <c:v>8.5070050572657703</c:v>
                </c:pt>
                <c:pt idx="519">
                  <c:v>8.8430266428666116</c:v>
                </c:pt>
                <c:pt idx="520">
                  <c:v>8.8463845371297012</c:v>
                </c:pt>
                <c:pt idx="521">
                  <c:v>8.5445915670726063</c:v>
                </c:pt>
                <c:pt idx="522">
                  <c:v>8.6156078321004887</c:v>
                </c:pt>
                <c:pt idx="523">
                  <c:v>8.711106943434423</c:v>
                </c:pt>
                <c:pt idx="524">
                  <c:v>8.7702086999663855</c:v>
                </c:pt>
                <c:pt idx="525">
                  <c:v>9.1278602030933094</c:v>
                </c:pt>
                <c:pt idx="526">
                  <c:v>8.9759735399791243</c:v>
                </c:pt>
                <c:pt idx="527">
                  <c:v>8.9289409378716531</c:v>
                </c:pt>
                <c:pt idx="528">
                  <c:v>8.8517426182319969</c:v>
                </c:pt>
                <c:pt idx="529">
                  <c:v>8.7736734422036466</c:v>
                </c:pt>
                <c:pt idx="530">
                  <c:v>8.6510459409639822</c:v>
                </c:pt>
                <c:pt idx="531">
                  <c:v>8.7743008611526587</c:v>
                </c:pt>
                <c:pt idx="532">
                  <c:v>8.7483850426728882</c:v>
                </c:pt>
                <c:pt idx="533">
                  <c:v>8.4774691369607886</c:v>
                </c:pt>
                <c:pt idx="534">
                  <c:v>8.536072509010566</c:v>
                </c:pt>
                <c:pt idx="535">
                  <c:v>8.9418047303623922</c:v>
                </c:pt>
                <c:pt idx="536">
                  <c:v>9.3175010824477411</c:v>
                </c:pt>
                <c:pt idx="537">
                  <c:v>9.4319261825787315</c:v>
                </c:pt>
                <c:pt idx="538">
                  <c:v>9.0310619930391329</c:v>
                </c:pt>
                <c:pt idx="539">
                  <c:v>8.8285986099979095</c:v>
                </c:pt>
                <c:pt idx="540">
                  <c:v>7.9976711126366586</c:v>
                </c:pt>
                <c:pt idx="541">
                  <c:v>6.243043514763511</c:v>
                </c:pt>
                <c:pt idx="542">
                  <c:v>5.7506893942960637</c:v>
                </c:pt>
                <c:pt idx="543">
                  <c:v>5.4626658869181437</c:v>
                </c:pt>
                <c:pt idx="544">
                  <c:v>4.8498268515852958</c:v>
                </c:pt>
                <c:pt idx="545">
                  <c:v>4.4991025244484355</c:v>
                </c:pt>
                <c:pt idx="546">
                  <c:v>4.3457311910141661</c:v>
                </c:pt>
                <c:pt idx="547">
                  <c:v>4.1917536029228026</c:v>
                </c:pt>
                <c:pt idx="548">
                  <c:v>4.1063013996549307</c:v>
                </c:pt>
                <c:pt idx="549">
                  <c:v>4.0493784613180015</c:v>
                </c:pt>
                <c:pt idx="550">
                  <c:v>3.9539582242881091</c:v>
                </c:pt>
                <c:pt idx="551">
                  <c:v>3.6124273776691074</c:v>
                </c:pt>
                <c:pt idx="552">
                  <c:v>3.5448311980621581</c:v>
                </c:pt>
                <c:pt idx="553">
                  <c:v>3.4555075516041387</c:v>
                </c:pt>
                <c:pt idx="554">
                  <c:v>3.2588252264714894</c:v>
                </c:pt>
                <c:pt idx="555">
                  <c:v>3.288817853451997</c:v>
                </c:pt>
                <c:pt idx="556">
                  <c:v>3.1374364167681672</c:v>
                </c:pt>
                <c:pt idx="557">
                  <c:v>3.2535720520577076</c:v>
                </c:pt>
                <c:pt idx="558">
                  <c:v>3.3054805709898538</c:v>
                </c:pt>
                <c:pt idx="559">
                  <c:v>3.4584198384398546</c:v>
                </c:pt>
                <c:pt idx="560">
                  <c:v>3.7227207390422548</c:v>
                </c:pt>
                <c:pt idx="561">
                  <c:v>4.1439500730824834</c:v>
                </c:pt>
                <c:pt idx="562">
                  <c:v>4.0093677846729765</c:v>
                </c:pt>
                <c:pt idx="563">
                  <c:v>4.4818805259213343</c:v>
                </c:pt>
                <c:pt idx="564">
                  <c:v>5.4319923257528764</c:v>
                </c:pt>
                <c:pt idx="565">
                  <c:v>6.7207485051657896</c:v>
                </c:pt>
                <c:pt idx="566">
                  <c:v>8.4448168234449597</c:v>
                </c:pt>
                <c:pt idx="567">
                  <c:v>10.218385549993258</c:v>
                </c:pt>
                <c:pt idx="568">
                  <c:v>11.264995723758028</c:v>
                </c:pt>
                <c:pt idx="569">
                  <c:v>12.274267693640313</c:v>
                </c:pt>
                <c:pt idx="570">
                  <c:v>11.577210171637997</c:v>
                </c:pt>
                <c:pt idx="571">
                  <c:v>9.4868078866861563</c:v>
                </c:pt>
                <c:pt idx="572">
                  <c:v>10.434884440901849</c:v>
                </c:pt>
                <c:pt idx="573">
                  <c:v>12.754305336405098</c:v>
                </c:pt>
                <c:pt idx="574">
                  <c:v>14.013462242386586</c:v>
                </c:pt>
                <c:pt idx="575">
                  <c:v>12.304434076449621</c:v>
                </c:pt>
                <c:pt idx="576">
                  <c:v>10.299646537406204</c:v>
                </c:pt>
                <c:pt idx="577">
                  <c:v>10.634330837232465</c:v>
                </c:pt>
                <c:pt idx="578">
                  <c:v>10.552485369542527</c:v>
                </c:pt>
                <c:pt idx="579">
                  <c:v>10.153909706770381</c:v>
                </c:pt>
                <c:pt idx="580">
                  <c:v>9.6186617976559372</c:v>
                </c:pt>
                <c:pt idx="581">
                  <c:v>9.1964710653228909</c:v>
                </c:pt>
                <c:pt idx="582">
                  <c:v>9.0941619640232627</c:v>
                </c:pt>
                <c:pt idx="583">
                  <c:v>9.3005592116853215</c:v>
                </c:pt>
                <c:pt idx="584">
                  <c:v>9.4444755575781318</c:v>
                </c:pt>
                <c:pt idx="585">
                  <c:v>9.5898302033448992</c:v>
                </c:pt>
                <c:pt idx="586">
                  <c:v>10.05545473308203</c:v>
                </c:pt>
                <c:pt idx="587">
                  <c:v>10.661408220251516</c:v>
                </c:pt>
                <c:pt idx="588">
                  <c:v>11.264267321962681</c:v>
                </c:pt>
                <c:pt idx="589">
                  <c:v>11.680681488587956</c:v>
                </c:pt>
                <c:pt idx="590">
                  <c:v>12.077829957554357</c:v>
                </c:pt>
                <c:pt idx="591">
                  <c:v>12.307248142875837</c:v>
                </c:pt>
                <c:pt idx="592">
                  <c:v>12.415723696603854</c:v>
                </c:pt>
                <c:pt idx="593">
                  <c:v>12.606659389637763</c:v>
                </c:pt>
                <c:pt idx="594">
                  <c:v>12.435467667681987</c:v>
                </c:pt>
                <c:pt idx="595">
                  <c:v>12.313345248042356</c:v>
                </c:pt>
                <c:pt idx="596">
                  <c:v>12.063141760853952</c:v>
                </c:pt>
                <c:pt idx="597">
                  <c:v>11.79779922221341</c:v>
                </c:pt>
                <c:pt idx="598">
                  <c:v>11.381604199205277</c:v>
                </c:pt>
                <c:pt idx="599">
                  <c:v>10.913142515076695</c:v>
                </c:pt>
                <c:pt idx="600">
                  <c:v>10.743339699161345</c:v>
                </c:pt>
                <c:pt idx="601">
                  <c:v>9.6870238086142955</c:v>
                </c:pt>
                <c:pt idx="602">
                  <c:v>9.7965304940376683</c:v>
                </c:pt>
                <c:pt idx="603">
                  <c:v>9.7207656779575071</c:v>
                </c:pt>
                <c:pt idx="604">
                  <c:v>9.3059840140751771</c:v>
                </c:pt>
                <c:pt idx="605">
                  <c:v>8.6909237853178531</c:v>
                </c:pt>
                <c:pt idx="606">
                  <c:v>8.7836929444979521</c:v>
                </c:pt>
                <c:pt idx="607">
                  <c:v>9.3638417784183758</c:v>
                </c:pt>
                <c:pt idx="608">
                  <c:v>9.0845023359508641</c:v>
                </c:pt>
                <c:pt idx="609">
                  <c:v>9.0695974439708582</c:v>
                </c:pt>
                <c:pt idx="610">
                  <c:v>9.3690861186202543</c:v>
                </c:pt>
                <c:pt idx="611">
                  <c:v>9.7922704096827911</c:v>
                </c:pt>
                <c:pt idx="612">
                  <c:v>9.8676305166560301</c:v>
                </c:pt>
                <c:pt idx="613">
                  <c:v>9.4265981086566786</c:v>
                </c:pt>
                <c:pt idx="614">
                  <c:v>8.939600904580967</c:v>
                </c:pt>
                <c:pt idx="615">
                  <c:v>8.3430982636047872</c:v>
                </c:pt>
                <c:pt idx="616">
                  <c:v>8.0116876610713597</c:v>
                </c:pt>
                <c:pt idx="617">
                  <c:v>7.1930294239020833</c:v>
                </c:pt>
                <c:pt idx="618">
                  <c:v>6.5941232251505841</c:v>
                </c:pt>
                <c:pt idx="619">
                  <c:v>5.9943893956109751</c:v>
                </c:pt>
                <c:pt idx="620">
                  <c:v>5.7023477484796912</c:v>
                </c:pt>
                <c:pt idx="621">
                  <c:v>5.3546925474169766</c:v>
                </c:pt>
                <c:pt idx="622">
                  <c:v>5.1423079186436667</c:v>
                </c:pt>
                <c:pt idx="623">
                  <c:v>4.9319106921399145</c:v>
                </c:pt>
                <c:pt idx="624">
                  <c:v>4.7046905260922802</c:v>
                </c:pt>
                <c:pt idx="625">
                  <c:v>4.2739932533121614</c:v>
                </c:pt>
                <c:pt idx="626">
                  <c:v>4.0278356182814701</c:v>
                </c:pt>
                <c:pt idx="627">
                  <c:v>3.9077390062918811</c:v>
                </c:pt>
                <c:pt idx="628">
                  <c:v>3.7677357032401431</c:v>
                </c:pt>
                <c:pt idx="629">
                  <c:v>3.5880797557388151</c:v>
                </c:pt>
                <c:pt idx="630">
                  <c:v>3.3262963337478633</c:v>
                </c:pt>
                <c:pt idx="631">
                  <c:v>2.6162419485217017</c:v>
                </c:pt>
                <c:pt idx="632">
                  <c:v>2.5348047146393933</c:v>
                </c:pt>
                <c:pt idx="633">
                  <c:v>1.8947988708406984</c:v>
                </c:pt>
                <c:pt idx="634">
                  <c:v>1.4808920197276703</c:v>
                </c:pt>
                <c:pt idx="635">
                  <c:v>1.1673518636561602</c:v>
                </c:pt>
                <c:pt idx="636">
                  <c:v>1.0525309492105357</c:v>
                </c:pt>
                <c:pt idx="637">
                  <c:v>0.93799408120693839</c:v>
                </c:pt>
                <c:pt idx="638">
                  <c:v>0.7872992742634134</c:v>
                </c:pt>
                <c:pt idx="639">
                  <c:v>0.85064058240677798</c:v>
                </c:pt>
                <c:pt idx="640">
                  <c:v>0.90090889229860815</c:v>
                </c:pt>
                <c:pt idx="641">
                  <c:v>0.9654145065707922</c:v>
                </c:pt>
                <c:pt idx="642">
                  <c:v>1.0399293252298876</c:v>
                </c:pt>
                <c:pt idx="643">
                  <c:v>1.0900657232579323</c:v>
                </c:pt>
                <c:pt idx="644">
                  <c:v>1.13022461163656</c:v>
                </c:pt>
                <c:pt idx="645">
                  <c:v>1.1723816984114603</c:v>
                </c:pt>
                <c:pt idx="646">
                  <c:v>1.2022400463518947</c:v>
                </c:pt>
                <c:pt idx="647">
                  <c:v>1.2508569300443984</c:v>
                </c:pt>
                <c:pt idx="648">
                  <c:v>1.2925568438386184</c:v>
                </c:pt>
                <c:pt idx="649">
                  <c:v>1.3090483097026115</c:v>
                </c:pt>
                <c:pt idx="650">
                  <c:v>1.3755947692417394</c:v>
                </c:pt>
                <c:pt idx="651">
                  <c:v>1.4077319759485454</c:v>
                </c:pt>
                <c:pt idx="652">
                  <c:v>1.4115897757939848</c:v>
                </c:pt>
                <c:pt idx="653">
                  <c:v>1.3971790584353103</c:v>
                </c:pt>
                <c:pt idx="654">
                  <c:v>1.3308703646878797</c:v>
                </c:pt>
                <c:pt idx="655">
                  <c:v>1.2888590020853841</c:v>
                </c:pt>
                <c:pt idx="656">
                  <c:v>1.2392686578885159</c:v>
                </c:pt>
                <c:pt idx="657">
                  <c:v>1.1816865022377738</c:v>
                </c:pt>
                <c:pt idx="658">
                  <c:v>1.1247565738386276</c:v>
                </c:pt>
                <c:pt idx="659">
                  <c:v>1.0723647577143047</c:v>
                </c:pt>
                <c:pt idx="660">
                  <c:v>0.95617604452605875</c:v>
                </c:pt>
                <c:pt idx="661">
                  <c:v>0.74510439852624999</c:v>
                </c:pt>
                <c:pt idx="662">
                  <c:v>0.70388001651073273</c:v>
                </c:pt>
                <c:pt idx="663">
                  <c:v>0.67138984476785846</c:v>
                </c:pt>
                <c:pt idx="664">
                  <c:v>0.65169285572362889</c:v>
                </c:pt>
                <c:pt idx="665">
                  <c:v>0.62642263826749578</c:v>
                </c:pt>
                <c:pt idx="666">
                  <c:v>0.57224134482182543</c:v>
                </c:pt>
                <c:pt idx="667">
                  <c:v>0.58531724944125729</c:v>
                </c:pt>
                <c:pt idx="668">
                  <c:v>0.66106360804364306</c:v>
                </c:pt>
                <c:pt idx="669">
                  <c:v>0.70675565575877763</c:v>
                </c:pt>
                <c:pt idx="670">
                  <c:v>0.72276023905085329</c:v>
                </c:pt>
                <c:pt idx="671">
                  <c:v>0.72259041761975595</c:v>
                </c:pt>
                <c:pt idx="672">
                  <c:v>0.71989135259398473</c:v>
                </c:pt>
                <c:pt idx="673">
                  <c:v>0.69935759170572975</c:v>
                </c:pt>
                <c:pt idx="674">
                  <c:v>0.70523555652973779</c:v>
                </c:pt>
                <c:pt idx="675">
                  <c:v>0.70873437857829558</c:v>
                </c:pt>
                <c:pt idx="676">
                  <c:v>0.74056100293631411</c:v>
                </c:pt>
                <c:pt idx="677">
                  <c:v>0.85142390002366375</c:v>
                </c:pt>
                <c:pt idx="678">
                  <c:v>0.90148878897375317</c:v>
                </c:pt>
                <c:pt idx="679">
                  <c:v>0.92600050209356555</c:v>
                </c:pt>
                <c:pt idx="680">
                  <c:v>0.94010484619021795</c:v>
                </c:pt>
                <c:pt idx="681">
                  <c:v>0.95624589155328854</c:v>
                </c:pt>
                <c:pt idx="682">
                  <c:v>0.97587743125438897</c:v>
                </c:pt>
                <c:pt idx="683">
                  <c:v>0.99373125017798858</c:v>
                </c:pt>
                <c:pt idx="684">
                  <c:v>1.0088251054333683</c:v>
                </c:pt>
                <c:pt idx="685">
                  <c:v>0.99863194950293654</c:v>
                </c:pt>
                <c:pt idx="686">
                  <c:v>0.98803682866364051</c:v>
                </c:pt>
                <c:pt idx="687">
                  <c:v>1.0114760644715537</c:v>
                </c:pt>
                <c:pt idx="688">
                  <c:v>1.0159483933250615</c:v>
                </c:pt>
                <c:pt idx="689">
                  <c:v>1.0116292316173032</c:v>
                </c:pt>
              </c:numCache>
            </c:numRef>
          </c:val>
          <c:smooth val="0"/>
          <c:extLst>
            <c:ext xmlns:c16="http://schemas.microsoft.com/office/drawing/2014/chart" uri="{C3380CC4-5D6E-409C-BE32-E72D297353CC}">
              <c16:uniqueId val="{00000000-6201-4DB0-9E0B-262CE8C7456B}"/>
            </c:ext>
          </c:extLst>
        </c:ser>
        <c:ser>
          <c:idx val="1"/>
          <c:order val="1"/>
          <c:tx>
            <c:strRef>
              <c:f>'V. Standard dev., 1329-2018'!$G$2</c:f>
              <c:strCache>
                <c:ptCount val="1"/>
                <c:pt idx="0">
                  <c:v>Multiple real rate ST Dev - nominal rate ST Dev, safe R basis</c:v>
                </c:pt>
              </c:strCache>
            </c:strRef>
          </c:tx>
          <c:spPr>
            <a:ln w="28575" cap="rnd">
              <a:solidFill>
                <a:schemeClr val="accent2"/>
              </a:solidFill>
              <a:round/>
            </a:ln>
            <a:effectLst/>
          </c:spPr>
          <c:marker>
            <c:symbol val="none"/>
          </c:marker>
          <c:cat>
            <c:numRef>
              <c:f>'V. Standard dev., 1329-2018'!$A$23:$A$712</c:f>
              <c:numCache>
                <c:formatCode>General</c:formatCode>
                <c:ptCount val="690"/>
                <c:pt idx="0">
                  <c:v>1329</c:v>
                </c:pt>
                <c:pt idx="1">
                  <c:v>1330</c:v>
                </c:pt>
                <c:pt idx="2">
                  <c:v>1331</c:v>
                </c:pt>
                <c:pt idx="3">
                  <c:v>1332</c:v>
                </c:pt>
                <c:pt idx="4">
                  <c:v>1333</c:v>
                </c:pt>
                <c:pt idx="5">
                  <c:v>1334</c:v>
                </c:pt>
                <c:pt idx="6">
                  <c:v>1335</c:v>
                </c:pt>
                <c:pt idx="7">
                  <c:v>1336</c:v>
                </c:pt>
                <c:pt idx="8">
                  <c:v>1337</c:v>
                </c:pt>
                <c:pt idx="9">
                  <c:v>1338</c:v>
                </c:pt>
                <c:pt idx="10">
                  <c:v>1339</c:v>
                </c:pt>
                <c:pt idx="11">
                  <c:v>1340</c:v>
                </c:pt>
                <c:pt idx="12">
                  <c:v>1341</c:v>
                </c:pt>
                <c:pt idx="13">
                  <c:v>1342</c:v>
                </c:pt>
                <c:pt idx="14">
                  <c:v>1343</c:v>
                </c:pt>
                <c:pt idx="15">
                  <c:v>1344</c:v>
                </c:pt>
                <c:pt idx="16">
                  <c:v>1345</c:v>
                </c:pt>
                <c:pt idx="17">
                  <c:v>1346</c:v>
                </c:pt>
                <c:pt idx="18">
                  <c:v>1347</c:v>
                </c:pt>
                <c:pt idx="19">
                  <c:v>1348</c:v>
                </c:pt>
                <c:pt idx="20">
                  <c:v>1349</c:v>
                </c:pt>
                <c:pt idx="21">
                  <c:v>1350</c:v>
                </c:pt>
                <c:pt idx="22">
                  <c:v>1351</c:v>
                </c:pt>
                <c:pt idx="23">
                  <c:v>1352</c:v>
                </c:pt>
                <c:pt idx="24">
                  <c:v>1353</c:v>
                </c:pt>
                <c:pt idx="25">
                  <c:v>1354</c:v>
                </c:pt>
                <c:pt idx="26">
                  <c:v>1355</c:v>
                </c:pt>
                <c:pt idx="27">
                  <c:v>1356</c:v>
                </c:pt>
                <c:pt idx="28">
                  <c:v>1357</c:v>
                </c:pt>
                <c:pt idx="29">
                  <c:v>1358</c:v>
                </c:pt>
                <c:pt idx="30">
                  <c:v>1359</c:v>
                </c:pt>
                <c:pt idx="31">
                  <c:v>1360</c:v>
                </c:pt>
                <c:pt idx="32">
                  <c:v>1361</c:v>
                </c:pt>
                <c:pt idx="33">
                  <c:v>1362</c:v>
                </c:pt>
                <c:pt idx="34">
                  <c:v>1363</c:v>
                </c:pt>
                <c:pt idx="35">
                  <c:v>1364</c:v>
                </c:pt>
                <c:pt idx="36">
                  <c:v>1365</c:v>
                </c:pt>
                <c:pt idx="37">
                  <c:v>1366</c:v>
                </c:pt>
                <c:pt idx="38">
                  <c:v>1367</c:v>
                </c:pt>
                <c:pt idx="39">
                  <c:v>1368</c:v>
                </c:pt>
                <c:pt idx="40">
                  <c:v>1369</c:v>
                </c:pt>
                <c:pt idx="41">
                  <c:v>1370</c:v>
                </c:pt>
                <c:pt idx="42">
                  <c:v>1371</c:v>
                </c:pt>
                <c:pt idx="43">
                  <c:v>1372</c:v>
                </c:pt>
                <c:pt idx="44">
                  <c:v>1373</c:v>
                </c:pt>
                <c:pt idx="45">
                  <c:v>1374</c:v>
                </c:pt>
                <c:pt idx="46">
                  <c:v>1375</c:v>
                </c:pt>
                <c:pt idx="47">
                  <c:v>1376</c:v>
                </c:pt>
                <c:pt idx="48">
                  <c:v>1377</c:v>
                </c:pt>
                <c:pt idx="49">
                  <c:v>1378</c:v>
                </c:pt>
                <c:pt idx="50">
                  <c:v>1379</c:v>
                </c:pt>
                <c:pt idx="51">
                  <c:v>1380</c:v>
                </c:pt>
                <c:pt idx="52">
                  <c:v>1381</c:v>
                </c:pt>
                <c:pt idx="53">
                  <c:v>1382</c:v>
                </c:pt>
                <c:pt idx="54">
                  <c:v>1383</c:v>
                </c:pt>
                <c:pt idx="55">
                  <c:v>1384</c:v>
                </c:pt>
                <c:pt idx="56">
                  <c:v>1385</c:v>
                </c:pt>
                <c:pt idx="57">
                  <c:v>1386</c:v>
                </c:pt>
                <c:pt idx="58">
                  <c:v>1387</c:v>
                </c:pt>
                <c:pt idx="59">
                  <c:v>1388</c:v>
                </c:pt>
                <c:pt idx="60">
                  <c:v>1389</c:v>
                </c:pt>
                <c:pt idx="61">
                  <c:v>1390</c:v>
                </c:pt>
                <c:pt idx="62">
                  <c:v>1391</c:v>
                </c:pt>
                <c:pt idx="63">
                  <c:v>1392</c:v>
                </c:pt>
                <c:pt idx="64">
                  <c:v>1393</c:v>
                </c:pt>
                <c:pt idx="65">
                  <c:v>1394</c:v>
                </c:pt>
                <c:pt idx="66">
                  <c:v>1395</c:v>
                </c:pt>
                <c:pt idx="67">
                  <c:v>1396</c:v>
                </c:pt>
                <c:pt idx="68">
                  <c:v>1397</c:v>
                </c:pt>
                <c:pt idx="69">
                  <c:v>1398</c:v>
                </c:pt>
                <c:pt idx="70">
                  <c:v>1399</c:v>
                </c:pt>
                <c:pt idx="71">
                  <c:v>1400</c:v>
                </c:pt>
                <c:pt idx="72">
                  <c:v>1401</c:v>
                </c:pt>
                <c:pt idx="73">
                  <c:v>1402</c:v>
                </c:pt>
                <c:pt idx="74">
                  <c:v>1403</c:v>
                </c:pt>
                <c:pt idx="75">
                  <c:v>1404</c:v>
                </c:pt>
                <c:pt idx="76">
                  <c:v>1405</c:v>
                </c:pt>
                <c:pt idx="77">
                  <c:v>1406</c:v>
                </c:pt>
                <c:pt idx="78">
                  <c:v>1407</c:v>
                </c:pt>
                <c:pt idx="79">
                  <c:v>1408</c:v>
                </c:pt>
                <c:pt idx="80">
                  <c:v>1409</c:v>
                </c:pt>
                <c:pt idx="81">
                  <c:v>1410</c:v>
                </c:pt>
                <c:pt idx="82">
                  <c:v>1411</c:v>
                </c:pt>
                <c:pt idx="83">
                  <c:v>1412</c:v>
                </c:pt>
                <c:pt idx="84">
                  <c:v>1413</c:v>
                </c:pt>
                <c:pt idx="85">
                  <c:v>1414</c:v>
                </c:pt>
                <c:pt idx="86">
                  <c:v>1415</c:v>
                </c:pt>
                <c:pt idx="87">
                  <c:v>1416</c:v>
                </c:pt>
                <c:pt idx="88">
                  <c:v>1417</c:v>
                </c:pt>
                <c:pt idx="89">
                  <c:v>1418</c:v>
                </c:pt>
                <c:pt idx="90">
                  <c:v>1419</c:v>
                </c:pt>
                <c:pt idx="91">
                  <c:v>1420</c:v>
                </c:pt>
                <c:pt idx="92">
                  <c:v>1421</c:v>
                </c:pt>
                <c:pt idx="93">
                  <c:v>1422</c:v>
                </c:pt>
                <c:pt idx="94">
                  <c:v>1423</c:v>
                </c:pt>
                <c:pt idx="95">
                  <c:v>1424</c:v>
                </c:pt>
                <c:pt idx="96">
                  <c:v>1425</c:v>
                </c:pt>
                <c:pt idx="97">
                  <c:v>1426</c:v>
                </c:pt>
                <c:pt idx="98">
                  <c:v>1427</c:v>
                </c:pt>
                <c:pt idx="99">
                  <c:v>1428</c:v>
                </c:pt>
                <c:pt idx="100">
                  <c:v>1429</c:v>
                </c:pt>
                <c:pt idx="101">
                  <c:v>1430</c:v>
                </c:pt>
                <c:pt idx="102">
                  <c:v>1431</c:v>
                </c:pt>
                <c:pt idx="103">
                  <c:v>1432</c:v>
                </c:pt>
                <c:pt idx="104">
                  <c:v>1433</c:v>
                </c:pt>
                <c:pt idx="105">
                  <c:v>1434</c:v>
                </c:pt>
                <c:pt idx="106">
                  <c:v>1435</c:v>
                </c:pt>
                <c:pt idx="107">
                  <c:v>1436</c:v>
                </c:pt>
                <c:pt idx="108">
                  <c:v>1437</c:v>
                </c:pt>
                <c:pt idx="109">
                  <c:v>1438</c:v>
                </c:pt>
                <c:pt idx="110">
                  <c:v>1439</c:v>
                </c:pt>
                <c:pt idx="111">
                  <c:v>1440</c:v>
                </c:pt>
                <c:pt idx="112">
                  <c:v>1441</c:v>
                </c:pt>
                <c:pt idx="113">
                  <c:v>1442</c:v>
                </c:pt>
                <c:pt idx="114">
                  <c:v>1443</c:v>
                </c:pt>
                <c:pt idx="115">
                  <c:v>1444</c:v>
                </c:pt>
                <c:pt idx="116">
                  <c:v>1445</c:v>
                </c:pt>
                <c:pt idx="117">
                  <c:v>1446</c:v>
                </c:pt>
                <c:pt idx="118">
                  <c:v>1447</c:v>
                </c:pt>
                <c:pt idx="119">
                  <c:v>1448</c:v>
                </c:pt>
                <c:pt idx="120">
                  <c:v>1449</c:v>
                </c:pt>
                <c:pt idx="121">
                  <c:v>1450</c:v>
                </c:pt>
                <c:pt idx="122">
                  <c:v>1451</c:v>
                </c:pt>
                <c:pt idx="123">
                  <c:v>1452</c:v>
                </c:pt>
                <c:pt idx="124">
                  <c:v>1453</c:v>
                </c:pt>
                <c:pt idx="125">
                  <c:v>1454</c:v>
                </c:pt>
                <c:pt idx="126">
                  <c:v>1455</c:v>
                </c:pt>
                <c:pt idx="127">
                  <c:v>1456</c:v>
                </c:pt>
                <c:pt idx="128">
                  <c:v>1457</c:v>
                </c:pt>
                <c:pt idx="129">
                  <c:v>1458</c:v>
                </c:pt>
                <c:pt idx="130">
                  <c:v>1459</c:v>
                </c:pt>
                <c:pt idx="131">
                  <c:v>1460</c:v>
                </c:pt>
                <c:pt idx="132">
                  <c:v>1461</c:v>
                </c:pt>
                <c:pt idx="133">
                  <c:v>1462</c:v>
                </c:pt>
                <c:pt idx="134">
                  <c:v>1463</c:v>
                </c:pt>
                <c:pt idx="135">
                  <c:v>1464</c:v>
                </c:pt>
                <c:pt idx="136">
                  <c:v>1465</c:v>
                </c:pt>
                <c:pt idx="137">
                  <c:v>1466</c:v>
                </c:pt>
                <c:pt idx="138">
                  <c:v>1467</c:v>
                </c:pt>
                <c:pt idx="139">
                  <c:v>1468</c:v>
                </c:pt>
                <c:pt idx="140">
                  <c:v>1469</c:v>
                </c:pt>
                <c:pt idx="141">
                  <c:v>1470</c:v>
                </c:pt>
                <c:pt idx="142">
                  <c:v>1471</c:v>
                </c:pt>
                <c:pt idx="143">
                  <c:v>1472</c:v>
                </c:pt>
                <c:pt idx="144">
                  <c:v>1473</c:v>
                </c:pt>
                <c:pt idx="145">
                  <c:v>1474</c:v>
                </c:pt>
                <c:pt idx="146">
                  <c:v>1475</c:v>
                </c:pt>
                <c:pt idx="147">
                  <c:v>1476</c:v>
                </c:pt>
                <c:pt idx="148">
                  <c:v>1477</c:v>
                </c:pt>
                <c:pt idx="149">
                  <c:v>1478</c:v>
                </c:pt>
                <c:pt idx="150">
                  <c:v>1479</c:v>
                </c:pt>
                <c:pt idx="151">
                  <c:v>1480</c:v>
                </c:pt>
                <c:pt idx="152">
                  <c:v>1481</c:v>
                </c:pt>
                <c:pt idx="153">
                  <c:v>1482</c:v>
                </c:pt>
                <c:pt idx="154">
                  <c:v>1483</c:v>
                </c:pt>
                <c:pt idx="155">
                  <c:v>1484</c:v>
                </c:pt>
                <c:pt idx="156">
                  <c:v>1485</c:v>
                </c:pt>
                <c:pt idx="157">
                  <c:v>1486</c:v>
                </c:pt>
                <c:pt idx="158">
                  <c:v>1487</c:v>
                </c:pt>
                <c:pt idx="159">
                  <c:v>1488</c:v>
                </c:pt>
                <c:pt idx="160">
                  <c:v>1489</c:v>
                </c:pt>
                <c:pt idx="161">
                  <c:v>1490</c:v>
                </c:pt>
                <c:pt idx="162">
                  <c:v>1491</c:v>
                </c:pt>
                <c:pt idx="163">
                  <c:v>1492</c:v>
                </c:pt>
                <c:pt idx="164">
                  <c:v>1493</c:v>
                </c:pt>
                <c:pt idx="165">
                  <c:v>1494</c:v>
                </c:pt>
                <c:pt idx="166">
                  <c:v>1495</c:v>
                </c:pt>
                <c:pt idx="167">
                  <c:v>1496</c:v>
                </c:pt>
                <c:pt idx="168">
                  <c:v>1497</c:v>
                </c:pt>
                <c:pt idx="169">
                  <c:v>1498</c:v>
                </c:pt>
                <c:pt idx="170">
                  <c:v>1499</c:v>
                </c:pt>
                <c:pt idx="171">
                  <c:v>1500</c:v>
                </c:pt>
                <c:pt idx="172">
                  <c:v>1501</c:v>
                </c:pt>
                <c:pt idx="173">
                  <c:v>1502</c:v>
                </c:pt>
                <c:pt idx="174">
                  <c:v>1503</c:v>
                </c:pt>
                <c:pt idx="175">
                  <c:v>1504</c:v>
                </c:pt>
                <c:pt idx="176">
                  <c:v>1505</c:v>
                </c:pt>
                <c:pt idx="177">
                  <c:v>1506</c:v>
                </c:pt>
                <c:pt idx="178">
                  <c:v>1507</c:v>
                </c:pt>
                <c:pt idx="179">
                  <c:v>1508</c:v>
                </c:pt>
                <c:pt idx="180">
                  <c:v>1509</c:v>
                </c:pt>
                <c:pt idx="181">
                  <c:v>1510</c:v>
                </c:pt>
                <c:pt idx="182">
                  <c:v>1511</c:v>
                </c:pt>
                <c:pt idx="183">
                  <c:v>1512</c:v>
                </c:pt>
                <c:pt idx="184">
                  <c:v>1513</c:v>
                </c:pt>
                <c:pt idx="185">
                  <c:v>1514</c:v>
                </c:pt>
                <c:pt idx="186">
                  <c:v>1515</c:v>
                </c:pt>
                <c:pt idx="187">
                  <c:v>1516</c:v>
                </c:pt>
                <c:pt idx="188">
                  <c:v>1517</c:v>
                </c:pt>
                <c:pt idx="189">
                  <c:v>1518</c:v>
                </c:pt>
                <c:pt idx="190">
                  <c:v>1519</c:v>
                </c:pt>
                <c:pt idx="191">
                  <c:v>1520</c:v>
                </c:pt>
                <c:pt idx="192">
                  <c:v>1521</c:v>
                </c:pt>
                <c:pt idx="193">
                  <c:v>1522</c:v>
                </c:pt>
                <c:pt idx="194">
                  <c:v>1523</c:v>
                </c:pt>
                <c:pt idx="195">
                  <c:v>1524</c:v>
                </c:pt>
                <c:pt idx="196">
                  <c:v>1525</c:v>
                </c:pt>
                <c:pt idx="197">
                  <c:v>1526</c:v>
                </c:pt>
                <c:pt idx="198">
                  <c:v>1527</c:v>
                </c:pt>
                <c:pt idx="199">
                  <c:v>1528</c:v>
                </c:pt>
                <c:pt idx="200">
                  <c:v>1529</c:v>
                </c:pt>
                <c:pt idx="201">
                  <c:v>1530</c:v>
                </c:pt>
                <c:pt idx="202">
                  <c:v>1531</c:v>
                </c:pt>
                <c:pt idx="203">
                  <c:v>1532</c:v>
                </c:pt>
                <c:pt idx="204">
                  <c:v>1533</c:v>
                </c:pt>
                <c:pt idx="205">
                  <c:v>1534</c:v>
                </c:pt>
                <c:pt idx="206">
                  <c:v>1535</c:v>
                </c:pt>
                <c:pt idx="207">
                  <c:v>1536</c:v>
                </c:pt>
                <c:pt idx="208">
                  <c:v>1537</c:v>
                </c:pt>
                <c:pt idx="209">
                  <c:v>1538</c:v>
                </c:pt>
                <c:pt idx="210">
                  <c:v>1539</c:v>
                </c:pt>
                <c:pt idx="211">
                  <c:v>1540</c:v>
                </c:pt>
                <c:pt idx="212">
                  <c:v>1541</c:v>
                </c:pt>
                <c:pt idx="213">
                  <c:v>1542</c:v>
                </c:pt>
                <c:pt idx="214">
                  <c:v>1543</c:v>
                </c:pt>
                <c:pt idx="215">
                  <c:v>1544</c:v>
                </c:pt>
                <c:pt idx="216">
                  <c:v>1545</c:v>
                </c:pt>
                <c:pt idx="217">
                  <c:v>1546</c:v>
                </c:pt>
                <c:pt idx="218">
                  <c:v>1547</c:v>
                </c:pt>
                <c:pt idx="219">
                  <c:v>1548</c:v>
                </c:pt>
                <c:pt idx="220">
                  <c:v>1549</c:v>
                </c:pt>
                <c:pt idx="221">
                  <c:v>1550</c:v>
                </c:pt>
                <c:pt idx="222">
                  <c:v>1551</c:v>
                </c:pt>
                <c:pt idx="223">
                  <c:v>1552</c:v>
                </c:pt>
                <c:pt idx="224">
                  <c:v>1553</c:v>
                </c:pt>
                <c:pt idx="225">
                  <c:v>1554</c:v>
                </c:pt>
                <c:pt idx="226">
                  <c:v>1555</c:v>
                </c:pt>
                <c:pt idx="227">
                  <c:v>1556</c:v>
                </c:pt>
                <c:pt idx="228">
                  <c:v>1557</c:v>
                </c:pt>
                <c:pt idx="229">
                  <c:v>1558</c:v>
                </c:pt>
                <c:pt idx="230">
                  <c:v>1559</c:v>
                </c:pt>
                <c:pt idx="231">
                  <c:v>1560</c:v>
                </c:pt>
                <c:pt idx="232">
                  <c:v>1561</c:v>
                </c:pt>
                <c:pt idx="233">
                  <c:v>1562</c:v>
                </c:pt>
                <c:pt idx="234">
                  <c:v>1563</c:v>
                </c:pt>
                <c:pt idx="235">
                  <c:v>1564</c:v>
                </c:pt>
                <c:pt idx="236">
                  <c:v>1565</c:v>
                </c:pt>
                <c:pt idx="237">
                  <c:v>1566</c:v>
                </c:pt>
                <c:pt idx="238">
                  <c:v>1567</c:v>
                </c:pt>
                <c:pt idx="239">
                  <c:v>1568</c:v>
                </c:pt>
                <c:pt idx="240">
                  <c:v>1569</c:v>
                </c:pt>
                <c:pt idx="241">
                  <c:v>1570</c:v>
                </c:pt>
                <c:pt idx="242">
                  <c:v>1571</c:v>
                </c:pt>
                <c:pt idx="243">
                  <c:v>1572</c:v>
                </c:pt>
                <c:pt idx="244">
                  <c:v>1573</c:v>
                </c:pt>
                <c:pt idx="245">
                  <c:v>1574</c:v>
                </c:pt>
                <c:pt idx="246">
                  <c:v>1575</c:v>
                </c:pt>
                <c:pt idx="247">
                  <c:v>1576</c:v>
                </c:pt>
                <c:pt idx="248">
                  <c:v>1577</c:v>
                </c:pt>
                <c:pt idx="249">
                  <c:v>1578</c:v>
                </c:pt>
                <c:pt idx="250">
                  <c:v>1579</c:v>
                </c:pt>
                <c:pt idx="251">
                  <c:v>1580</c:v>
                </c:pt>
                <c:pt idx="252">
                  <c:v>1581</c:v>
                </c:pt>
                <c:pt idx="253">
                  <c:v>1582</c:v>
                </c:pt>
                <c:pt idx="254">
                  <c:v>1583</c:v>
                </c:pt>
                <c:pt idx="255">
                  <c:v>1584</c:v>
                </c:pt>
                <c:pt idx="256">
                  <c:v>1585</c:v>
                </c:pt>
                <c:pt idx="257">
                  <c:v>1586</c:v>
                </c:pt>
                <c:pt idx="258">
                  <c:v>1587</c:v>
                </c:pt>
                <c:pt idx="259">
                  <c:v>1588</c:v>
                </c:pt>
                <c:pt idx="260">
                  <c:v>1589</c:v>
                </c:pt>
                <c:pt idx="261">
                  <c:v>1590</c:v>
                </c:pt>
                <c:pt idx="262">
                  <c:v>1591</c:v>
                </c:pt>
                <c:pt idx="263">
                  <c:v>1592</c:v>
                </c:pt>
                <c:pt idx="264">
                  <c:v>1593</c:v>
                </c:pt>
                <c:pt idx="265">
                  <c:v>1594</c:v>
                </c:pt>
                <c:pt idx="266">
                  <c:v>1595</c:v>
                </c:pt>
                <c:pt idx="267">
                  <c:v>1596</c:v>
                </c:pt>
                <c:pt idx="268">
                  <c:v>1597</c:v>
                </c:pt>
                <c:pt idx="269">
                  <c:v>1598</c:v>
                </c:pt>
                <c:pt idx="270">
                  <c:v>1599</c:v>
                </c:pt>
                <c:pt idx="271">
                  <c:v>1600</c:v>
                </c:pt>
                <c:pt idx="272">
                  <c:v>1601</c:v>
                </c:pt>
                <c:pt idx="273">
                  <c:v>1602</c:v>
                </c:pt>
                <c:pt idx="274">
                  <c:v>1603</c:v>
                </c:pt>
                <c:pt idx="275">
                  <c:v>1604</c:v>
                </c:pt>
                <c:pt idx="276">
                  <c:v>1605</c:v>
                </c:pt>
                <c:pt idx="277">
                  <c:v>1606</c:v>
                </c:pt>
                <c:pt idx="278">
                  <c:v>1607</c:v>
                </c:pt>
                <c:pt idx="279">
                  <c:v>1608</c:v>
                </c:pt>
                <c:pt idx="280">
                  <c:v>1609</c:v>
                </c:pt>
                <c:pt idx="281">
                  <c:v>1610</c:v>
                </c:pt>
                <c:pt idx="282">
                  <c:v>1611</c:v>
                </c:pt>
                <c:pt idx="283">
                  <c:v>1612</c:v>
                </c:pt>
                <c:pt idx="284">
                  <c:v>1613</c:v>
                </c:pt>
                <c:pt idx="285">
                  <c:v>1614</c:v>
                </c:pt>
                <c:pt idx="286">
                  <c:v>1615</c:v>
                </c:pt>
                <c:pt idx="287">
                  <c:v>1616</c:v>
                </c:pt>
                <c:pt idx="288">
                  <c:v>1617</c:v>
                </c:pt>
                <c:pt idx="289">
                  <c:v>1618</c:v>
                </c:pt>
                <c:pt idx="290">
                  <c:v>1619</c:v>
                </c:pt>
                <c:pt idx="291">
                  <c:v>1620</c:v>
                </c:pt>
                <c:pt idx="292">
                  <c:v>1621</c:v>
                </c:pt>
                <c:pt idx="293">
                  <c:v>1622</c:v>
                </c:pt>
                <c:pt idx="294">
                  <c:v>1623</c:v>
                </c:pt>
                <c:pt idx="295">
                  <c:v>1624</c:v>
                </c:pt>
                <c:pt idx="296">
                  <c:v>1625</c:v>
                </c:pt>
                <c:pt idx="297">
                  <c:v>1626</c:v>
                </c:pt>
                <c:pt idx="298">
                  <c:v>1627</c:v>
                </c:pt>
                <c:pt idx="299">
                  <c:v>1628</c:v>
                </c:pt>
                <c:pt idx="300">
                  <c:v>1629</c:v>
                </c:pt>
                <c:pt idx="301">
                  <c:v>1630</c:v>
                </c:pt>
                <c:pt idx="302">
                  <c:v>1631</c:v>
                </c:pt>
                <c:pt idx="303">
                  <c:v>1632</c:v>
                </c:pt>
                <c:pt idx="304">
                  <c:v>1633</c:v>
                </c:pt>
                <c:pt idx="305">
                  <c:v>1634</c:v>
                </c:pt>
                <c:pt idx="306">
                  <c:v>1635</c:v>
                </c:pt>
                <c:pt idx="307">
                  <c:v>1636</c:v>
                </c:pt>
                <c:pt idx="308">
                  <c:v>1637</c:v>
                </c:pt>
                <c:pt idx="309">
                  <c:v>1638</c:v>
                </c:pt>
                <c:pt idx="310">
                  <c:v>1639</c:v>
                </c:pt>
                <c:pt idx="311">
                  <c:v>1640</c:v>
                </c:pt>
                <c:pt idx="312">
                  <c:v>1641</c:v>
                </c:pt>
                <c:pt idx="313">
                  <c:v>1642</c:v>
                </c:pt>
                <c:pt idx="314">
                  <c:v>1643</c:v>
                </c:pt>
                <c:pt idx="315">
                  <c:v>1644</c:v>
                </c:pt>
                <c:pt idx="316">
                  <c:v>1645</c:v>
                </c:pt>
                <c:pt idx="317">
                  <c:v>1646</c:v>
                </c:pt>
                <c:pt idx="318">
                  <c:v>1647</c:v>
                </c:pt>
                <c:pt idx="319">
                  <c:v>1648</c:v>
                </c:pt>
                <c:pt idx="320">
                  <c:v>1649</c:v>
                </c:pt>
                <c:pt idx="321">
                  <c:v>1650</c:v>
                </c:pt>
                <c:pt idx="322">
                  <c:v>1651</c:v>
                </c:pt>
                <c:pt idx="323">
                  <c:v>1652</c:v>
                </c:pt>
                <c:pt idx="324">
                  <c:v>1653</c:v>
                </c:pt>
                <c:pt idx="325">
                  <c:v>1654</c:v>
                </c:pt>
                <c:pt idx="326">
                  <c:v>1655</c:v>
                </c:pt>
                <c:pt idx="327">
                  <c:v>1656</c:v>
                </c:pt>
                <c:pt idx="328">
                  <c:v>1657</c:v>
                </c:pt>
                <c:pt idx="329">
                  <c:v>1658</c:v>
                </c:pt>
                <c:pt idx="330">
                  <c:v>1659</c:v>
                </c:pt>
                <c:pt idx="331">
                  <c:v>1660</c:v>
                </c:pt>
                <c:pt idx="332">
                  <c:v>1661</c:v>
                </c:pt>
                <c:pt idx="333">
                  <c:v>1662</c:v>
                </c:pt>
                <c:pt idx="334">
                  <c:v>1663</c:v>
                </c:pt>
                <c:pt idx="335">
                  <c:v>1664</c:v>
                </c:pt>
                <c:pt idx="336">
                  <c:v>1665</c:v>
                </c:pt>
                <c:pt idx="337">
                  <c:v>1666</c:v>
                </c:pt>
                <c:pt idx="338">
                  <c:v>1667</c:v>
                </c:pt>
                <c:pt idx="339">
                  <c:v>1668</c:v>
                </c:pt>
                <c:pt idx="340">
                  <c:v>1669</c:v>
                </c:pt>
                <c:pt idx="341">
                  <c:v>1670</c:v>
                </c:pt>
                <c:pt idx="342">
                  <c:v>1671</c:v>
                </c:pt>
                <c:pt idx="343">
                  <c:v>1672</c:v>
                </c:pt>
                <c:pt idx="344">
                  <c:v>1673</c:v>
                </c:pt>
                <c:pt idx="345">
                  <c:v>1674</c:v>
                </c:pt>
                <c:pt idx="346">
                  <c:v>1675</c:v>
                </c:pt>
                <c:pt idx="347">
                  <c:v>1676</c:v>
                </c:pt>
                <c:pt idx="348">
                  <c:v>1677</c:v>
                </c:pt>
                <c:pt idx="349">
                  <c:v>1678</c:v>
                </c:pt>
                <c:pt idx="350">
                  <c:v>1679</c:v>
                </c:pt>
                <c:pt idx="351">
                  <c:v>1680</c:v>
                </c:pt>
                <c:pt idx="352">
                  <c:v>1681</c:v>
                </c:pt>
                <c:pt idx="353">
                  <c:v>1682</c:v>
                </c:pt>
                <c:pt idx="354">
                  <c:v>1683</c:v>
                </c:pt>
                <c:pt idx="355">
                  <c:v>1684</c:v>
                </c:pt>
                <c:pt idx="356">
                  <c:v>1685</c:v>
                </c:pt>
                <c:pt idx="357">
                  <c:v>1686</c:v>
                </c:pt>
                <c:pt idx="358">
                  <c:v>1687</c:v>
                </c:pt>
                <c:pt idx="359">
                  <c:v>1688</c:v>
                </c:pt>
                <c:pt idx="360">
                  <c:v>1689</c:v>
                </c:pt>
                <c:pt idx="361">
                  <c:v>1690</c:v>
                </c:pt>
                <c:pt idx="362">
                  <c:v>1691</c:v>
                </c:pt>
                <c:pt idx="363">
                  <c:v>1692</c:v>
                </c:pt>
                <c:pt idx="364">
                  <c:v>1693</c:v>
                </c:pt>
                <c:pt idx="365">
                  <c:v>1694</c:v>
                </c:pt>
                <c:pt idx="366">
                  <c:v>1695</c:v>
                </c:pt>
                <c:pt idx="367">
                  <c:v>1696</c:v>
                </c:pt>
                <c:pt idx="368">
                  <c:v>1697</c:v>
                </c:pt>
                <c:pt idx="369">
                  <c:v>1698</c:v>
                </c:pt>
                <c:pt idx="370">
                  <c:v>1699</c:v>
                </c:pt>
                <c:pt idx="371">
                  <c:v>1700</c:v>
                </c:pt>
                <c:pt idx="372">
                  <c:v>1701</c:v>
                </c:pt>
                <c:pt idx="373">
                  <c:v>1702</c:v>
                </c:pt>
                <c:pt idx="374">
                  <c:v>1703</c:v>
                </c:pt>
                <c:pt idx="375">
                  <c:v>1704</c:v>
                </c:pt>
                <c:pt idx="376">
                  <c:v>1705</c:v>
                </c:pt>
                <c:pt idx="377">
                  <c:v>1706</c:v>
                </c:pt>
                <c:pt idx="378">
                  <c:v>1707</c:v>
                </c:pt>
                <c:pt idx="379">
                  <c:v>1708</c:v>
                </c:pt>
                <c:pt idx="380">
                  <c:v>1709</c:v>
                </c:pt>
                <c:pt idx="381">
                  <c:v>1710</c:v>
                </c:pt>
                <c:pt idx="382">
                  <c:v>1711</c:v>
                </c:pt>
                <c:pt idx="383">
                  <c:v>1712</c:v>
                </c:pt>
                <c:pt idx="384">
                  <c:v>1713</c:v>
                </c:pt>
                <c:pt idx="385">
                  <c:v>1714</c:v>
                </c:pt>
                <c:pt idx="386">
                  <c:v>1715</c:v>
                </c:pt>
                <c:pt idx="387">
                  <c:v>1716</c:v>
                </c:pt>
                <c:pt idx="388">
                  <c:v>1717</c:v>
                </c:pt>
                <c:pt idx="389">
                  <c:v>1718</c:v>
                </c:pt>
                <c:pt idx="390">
                  <c:v>1719</c:v>
                </c:pt>
                <c:pt idx="391">
                  <c:v>1720</c:v>
                </c:pt>
                <c:pt idx="392">
                  <c:v>1721</c:v>
                </c:pt>
                <c:pt idx="393">
                  <c:v>1722</c:v>
                </c:pt>
                <c:pt idx="394">
                  <c:v>1723</c:v>
                </c:pt>
                <c:pt idx="395">
                  <c:v>1724</c:v>
                </c:pt>
                <c:pt idx="396">
                  <c:v>1725</c:v>
                </c:pt>
                <c:pt idx="397">
                  <c:v>1726</c:v>
                </c:pt>
                <c:pt idx="398">
                  <c:v>1727</c:v>
                </c:pt>
                <c:pt idx="399">
                  <c:v>1728</c:v>
                </c:pt>
                <c:pt idx="400">
                  <c:v>1729</c:v>
                </c:pt>
                <c:pt idx="401">
                  <c:v>1730</c:v>
                </c:pt>
                <c:pt idx="402">
                  <c:v>1731</c:v>
                </c:pt>
                <c:pt idx="403">
                  <c:v>1732</c:v>
                </c:pt>
                <c:pt idx="404">
                  <c:v>1733</c:v>
                </c:pt>
                <c:pt idx="405">
                  <c:v>1734</c:v>
                </c:pt>
                <c:pt idx="406">
                  <c:v>1735</c:v>
                </c:pt>
                <c:pt idx="407">
                  <c:v>1736</c:v>
                </c:pt>
                <c:pt idx="408">
                  <c:v>1737</c:v>
                </c:pt>
                <c:pt idx="409">
                  <c:v>1738</c:v>
                </c:pt>
                <c:pt idx="410">
                  <c:v>1739</c:v>
                </c:pt>
                <c:pt idx="411">
                  <c:v>1740</c:v>
                </c:pt>
                <c:pt idx="412">
                  <c:v>1741</c:v>
                </c:pt>
                <c:pt idx="413">
                  <c:v>1742</c:v>
                </c:pt>
                <c:pt idx="414">
                  <c:v>1743</c:v>
                </c:pt>
                <c:pt idx="415">
                  <c:v>1744</c:v>
                </c:pt>
                <c:pt idx="416">
                  <c:v>1745</c:v>
                </c:pt>
                <c:pt idx="417">
                  <c:v>1746</c:v>
                </c:pt>
                <c:pt idx="418">
                  <c:v>1747</c:v>
                </c:pt>
                <c:pt idx="419">
                  <c:v>1748</c:v>
                </c:pt>
                <c:pt idx="420">
                  <c:v>1749</c:v>
                </c:pt>
                <c:pt idx="421">
                  <c:v>1750</c:v>
                </c:pt>
                <c:pt idx="422">
                  <c:v>1751</c:v>
                </c:pt>
                <c:pt idx="423">
                  <c:v>1752</c:v>
                </c:pt>
                <c:pt idx="424">
                  <c:v>1753</c:v>
                </c:pt>
                <c:pt idx="425">
                  <c:v>1754</c:v>
                </c:pt>
                <c:pt idx="426">
                  <c:v>1755</c:v>
                </c:pt>
                <c:pt idx="427">
                  <c:v>1756</c:v>
                </c:pt>
                <c:pt idx="428">
                  <c:v>1757</c:v>
                </c:pt>
                <c:pt idx="429">
                  <c:v>1758</c:v>
                </c:pt>
                <c:pt idx="430">
                  <c:v>1759</c:v>
                </c:pt>
                <c:pt idx="431">
                  <c:v>1760</c:v>
                </c:pt>
                <c:pt idx="432">
                  <c:v>1761</c:v>
                </c:pt>
                <c:pt idx="433">
                  <c:v>1762</c:v>
                </c:pt>
                <c:pt idx="434">
                  <c:v>1763</c:v>
                </c:pt>
                <c:pt idx="435">
                  <c:v>1764</c:v>
                </c:pt>
                <c:pt idx="436">
                  <c:v>1765</c:v>
                </c:pt>
                <c:pt idx="437">
                  <c:v>1766</c:v>
                </c:pt>
                <c:pt idx="438">
                  <c:v>1767</c:v>
                </c:pt>
                <c:pt idx="439">
                  <c:v>1768</c:v>
                </c:pt>
                <c:pt idx="440">
                  <c:v>1769</c:v>
                </c:pt>
                <c:pt idx="441">
                  <c:v>1770</c:v>
                </c:pt>
                <c:pt idx="442">
                  <c:v>1771</c:v>
                </c:pt>
                <c:pt idx="443">
                  <c:v>1772</c:v>
                </c:pt>
                <c:pt idx="444">
                  <c:v>1773</c:v>
                </c:pt>
                <c:pt idx="445">
                  <c:v>1774</c:v>
                </c:pt>
                <c:pt idx="446">
                  <c:v>1775</c:v>
                </c:pt>
                <c:pt idx="447">
                  <c:v>1776</c:v>
                </c:pt>
                <c:pt idx="448">
                  <c:v>1777</c:v>
                </c:pt>
                <c:pt idx="449">
                  <c:v>1778</c:v>
                </c:pt>
                <c:pt idx="450">
                  <c:v>1779</c:v>
                </c:pt>
                <c:pt idx="451">
                  <c:v>1780</c:v>
                </c:pt>
                <c:pt idx="452">
                  <c:v>1781</c:v>
                </c:pt>
                <c:pt idx="453">
                  <c:v>1782</c:v>
                </c:pt>
                <c:pt idx="454">
                  <c:v>1783</c:v>
                </c:pt>
                <c:pt idx="455">
                  <c:v>1784</c:v>
                </c:pt>
                <c:pt idx="456">
                  <c:v>1785</c:v>
                </c:pt>
                <c:pt idx="457">
                  <c:v>1786</c:v>
                </c:pt>
                <c:pt idx="458">
                  <c:v>1787</c:v>
                </c:pt>
                <c:pt idx="459">
                  <c:v>1788</c:v>
                </c:pt>
                <c:pt idx="460">
                  <c:v>1789</c:v>
                </c:pt>
                <c:pt idx="461">
                  <c:v>1790</c:v>
                </c:pt>
                <c:pt idx="462">
                  <c:v>1791</c:v>
                </c:pt>
                <c:pt idx="463">
                  <c:v>1792</c:v>
                </c:pt>
                <c:pt idx="464">
                  <c:v>1793</c:v>
                </c:pt>
                <c:pt idx="465">
                  <c:v>1794</c:v>
                </c:pt>
                <c:pt idx="466">
                  <c:v>1795</c:v>
                </c:pt>
                <c:pt idx="467">
                  <c:v>1796</c:v>
                </c:pt>
                <c:pt idx="468">
                  <c:v>1797</c:v>
                </c:pt>
                <c:pt idx="469">
                  <c:v>1798</c:v>
                </c:pt>
                <c:pt idx="470">
                  <c:v>1799</c:v>
                </c:pt>
                <c:pt idx="471">
                  <c:v>1800</c:v>
                </c:pt>
                <c:pt idx="472">
                  <c:v>1801</c:v>
                </c:pt>
                <c:pt idx="473">
                  <c:v>1802</c:v>
                </c:pt>
                <c:pt idx="474">
                  <c:v>1803</c:v>
                </c:pt>
                <c:pt idx="475">
                  <c:v>1804</c:v>
                </c:pt>
                <c:pt idx="476">
                  <c:v>1805</c:v>
                </c:pt>
                <c:pt idx="477">
                  <c:v>1806</c:v>
                </c:pt>
                <c:pt idx="478">
                  <c:v>1807</c:v>
                </c:pt>
                <c:pt idx="479">
                  <c:v>1808</c:v>
                </c:pt>
                <c:pt idx="480">
                  <c:v>1809</c:v>
                </c:pt>
                <c:pt idx="481">
                  <c:v>1810</c:v>
                </c:pt>
                <c:pt idx="482">
                  <c:v>1811</c:v>
                </c:pt>
                <c:pt idx="483">
                  <c:v>1812</c:v>
                </c:pt>
                <c:pt idx="484">
                  <c:v>1813</c:v>
                </c:pt>
                <c:pt idx="485">
                  <c:v>1814</c:v>
                </c:pt>
                <c:pt idx="486">
                  <c:v>1815</c:v>
                </c:pt>
                <c:pt idx="487">
                  <c:v>1816</c:v>
                </c:pt>
                <c:pt idx="488">
                  <c:v>1817</c:v>
                </c:pt>
                <c:pt idx="489">
                  <c:v>1818</c:v>
                </c:pt>
                <c:pt idx="490">
                  <c:v>1819</c:v>
                </c:pt>
                <c:pt idx="491">
                  <c:v>1820</c:v>
                </c:pt>
                <c:pt idx="492">
                  <c:v>1821</c:v>
                </c:pt>
                <c:pt idx="493">
                  <c:v>1822</c:v>
                </c:pt>
                <c:pt idx="494">
                  <c:v>1823</c:v>
                </c:pt>
                <c:pt idx="495">
                  <c:v>1824</c:v>
                </c:pt>
                <c:pt idx="496">
                  <c:v>1825</c:v>
                </c:pt>
                <c:pt idx="497">
                  <c:v>1826</c:v>
                </c:pt>
                <c:pt idx="498">
                  <c:v>1827</c:v>
                </c:pt>
                <c:pt idx="499">
                  <c:v>1828</c:v>
                </c:pt>
                <c:pt idx="500">
                  <c:v>1829</c:v>
                </c:pt>
                <c:pt idx="501">
                  <c:v>1830</c:v>
                </c:pt>
                <c:pt idx="502">
                  <c:v>1831</c:v>
                </c:pt>
                <c:pt idx="503">
                  <c:v>1832</c:v>
                </c:pt>
                <c:pt idx="504">
                  <c:v>1833</c:v>
                </c:pt>
                <c:pt idx="505">
                  <c:v>1834</c:v>
                </c:pt>
                <c:pt idx="506">
                  <c:v>1835</c:v>
                </c:pt>
                <c:pt idx="507">
                  <c:v>1836</c:v>
                </c:pt>
                <c:pt idx="508">
                  <c:v>1837</c:v>
                </c:pt>
                <c:pt idx="509">
                  <c:v>1838</c:v>
                </c:pt>
                <c:pt idx="510">
                  <c:v>1839</c:v>
                </c:pt>
                <c:pt idx="511">
                  <c:v>1840</c:v>
                </c:pt>
                <c:pt idx="512">
                  <c:v>1841</c:v>
                </c:pt>
                <c:pt idx="513">
                  <c:v>1842</c:v>
                </c:pt>
                <c:pt idx="514">
                  <c:v>1843</c:v>
                </c:pt>
                <c:pt idx="515">
                  <c:v>1844</c:v>
                </c:pt>
                <c:pt idx="516">
                  <c:v>1845</c:v>
                </c:pt>
                <c:pt idx="517">
                  <c:v>1846</c:v>
                </c:pt>
                <c:pt idx="518">
                  <c:v>1847</c:v>
                </c:pt>
                <c:pt idx="519">
                  <c:v>1848</c:v>
                </c:pt>
                <c:pt idx="520">
                  <c:v>1849</c:v>
                </c:pt>
                <c:pt idx="521">
                  <c:v>1850</c:v>
                </c:pt>
                <c:pt idx="522">
                  <c:v>1851</c:v>
                </c:pt>
                <c:pt idx="523">
                  <c:v>1852</c:v>
                </c:pt>
                <c:pt idx="524">
                  <c:v>1853</c:v>
                </c:pt>
                <c:pt idx="525">
                  <c:v>1854</c:v>
                </c:pt>
                <c:pt idx="526">
                  <c:v>1855</c:v>
                </c:pt>
                <c:pt idx="527">
                  <c:v>1856</c:v>
                </c:pt>
                <c:pt idx="528">
                  <c:v>1857</c:v>
                </c:pt>
                <c:pt idx="529">
                  <c:v>1858</c:v>
                </c:pt>
                <c:pt idx="530">
                  <c:v>1859</c:v>
                </c:pt>
                <c:pt idx="531">
                  <c:v>1860</c:v>
                </c:pt>
                <c:pt idx="532">
                  <c:v>1861</c:v>
                </c:pt>
                <c:pt idx="533">
                  <c:v>1862</c:v>
                </c:pt>
                <c:pt idx="534">
                  <c:v>1863</c:v>
                </c:pt>
                <c:pt idx="535">
                  <c:v>1864</c:v>
                </c:pt>
                <c:pt idx="536">
                  <c:v>1865</c:v>
                </c:pt>
                <c:pt idx="537">
                  <c:v>1866</c:v>
                </c:pt>
                <c:pt idx="538">
                  <c:v>1867</c:v>
                </c:pt>
                <c:pt idx="539">
                  <c:v>1868</c:v>
                </c:pt>
                <c:pt idx="540">
                  <c:v>1869</c:v>
                </c:pt>
                <c:pt idx="541">
                  <c:v>1870</c:v>
                </c:pt>
                <c:pt idx="542">
                  <c:v>1871</c:v>
                </c:pt>
                <c:pt idx="543">
                  <c:v>1872</c:v>
                </c:pt>
                <c:pt idx="544">
                  <c:v>1873</c:v>
                </c:pt>
                <c:pt idx="545">
                  <c:v>1874</c:v>
                </c:pt>
                <c:pt idx="546">
                  <c:v>1875</c:v>
                </c:pt>
                <c:pt idx="547">
                  <c:v>1876</c:v>
                </c:pt>
                <c:pt idx="548">
                  <c:v>1877</c:v>
                </c:pt>
                <c:pt idx="549">
                  <c:v>1878</c:v>
                </c:pt>
                <c:pt idx="550">
                  <c:v>1879</c:v>
                </c:pt>
                <c:pt idx="551">
                  <c:v>1880</c:v>
                </c:pt>
                <c:pt idx="552">
                  <c:v>1881</c:v>
                </c:pt>
                <c:pt idx="553">
                  <c:v>1882</c:v>
                </c:pt>
                <c:pt idx="554">
                  <c:v>1883</c:v>
                </c:pt>
                <c:pt idx="555">
                  <c:v>1884</c:v>
                </c:pt>
                <c:pt idx="556">
                  <c:v>1885</c:v>
                </c:pt>
                <c:pt idx="557">
                  <c:v>1886</c:v>
                </c:pt>
                <c:pt idx="558">
                  <c:v>1887</c:v>
                </c:pt>
                <c:pt idx="559">
                  <c:v>1888</c:v>
                </c:pt>
                <c:pt idx="560">
                  <c:v>1889</c:v>
                </c:pt>
                <c:pt idx="561">
                  <c:v>1890</c:v>
                </c:pt>
                <c:pt idx="562">
                  <c:v>1891</c:v>
                </c:pt>
                <c:pt idx="563">
                  <c:v>1892</c:v>
                </c:pt>
                <c:pt idx="564">
                  <c:v>1893</c:v>
                </c:pt>
                <c:pt idx="565">
                  <c:v>1894</c:v>
                </c:pt>
                <c:pt idx="566">
                  <c:v>1895</c:v>
                </c:pt>
                <c:pt idx="567">
                  <c:v>1896</c:v>
                </c:pt>
                <c:pt idx="568">
                  <c:v>1897</c:v>
                </c:pt>
                <c:pt idx="569">
                  <c:v>1898</c:v>
                </c:pt>
                <c:pt idx="570">
                  <c:v>1899</c:v>
                </c:pt>
                <c:pt idx="571">
                  <c:v>1900</c:v>
                </c:pt>
                <c:pt idx="572">
                  <c:v>1901</c:v>
                </c:pt>
                <c:pt idx="573">
                  <c:v>1902</c:v>
                </c:pt>
                <c:pt idx="574">
                  <c:v>1903</c:v>
                </c:pt>
                <c:pt idx="575">
                  <c:v>1904</c:v>
                </c:pt>
                <c:pt idx="576">
                  <c:v>1905</c:v>
                </c:pt>
                <c:pt idx="577">
                  <c:v>1906</c:v>
                </c:pt>
                <c:pt idx="578">
                  <c:v>1907</c:v>
                </c:pt>
                <c:pt idx="579">
                  <c:v>1908</c:v>
                </c:pt>
                <c:pt idx="580">
                  <c:v>1909</c:v>
                </c:pt>
                <c:pt idx="581">
                  <c:v>1910</c:v>
                </c:pt>
                <c:pt idx="582">
                  <c:v>1911</c:v>
                </c:pt>
                <c:pt idx="583">
                  <c:v>1912</c:v>
                </c:pt>
                <c:pt idx="584">
                  <c:v>1913</c:v>
                </c:pt>
                <c:pt idx="585">
                  <c:v>1914</c:v>
                </c:pt>
                <c:pt idx="586">
                  <c:v>1915</c:v>
                </c:pt>
                <c:pt idx="587">
                  <c:v>1916</c:v>
                </c:pt>
                <c:pt idx="588">
                  <c:v>1917</c:v>
                </c:pt>
                <c:pt idx="589">
                  <c:v>1918</c:v>
                </c:pt>
                <c:pt idx="590">
                  <c:v>1919</c:v>
                </c:pt>
                <c:pt idx="591">
                  <c:v>1920</c:v>
                </c:pt>
                <c:pt idx="592">
                  <c:v>1921</c:v>
                </c:pt>
                <c:pt idx="593">
                  <c:v>1922</c:v>
                </c:pt>
                <c:pt idx="594">
                  <c:v>1923</c:v>
                </c:pt>
                <c:pt idx="595">
                  <c:v>1924</c:v>
                </c:pt>
                <c:pt idx="596">
                  <c:v>1925</c:v>
                </c:pt>
                <c:pt idx="597">
                  <c:v>1926</c:v>
                </c:pt>
                <c:pt idx="598">
                  <c:v>1927</c:v>
                </c:pt>
                <c:pt idx="599">
                  <c:v>1928</c:v>
                </c:pt>
                <c:pt idx="600">
                  <c:v>1929</c:v>
                </c:pt>
                <c:pt idx="601">
                  <c:v>1930</c:v>
                </c:pt>
                <c:pt idx="602">
                  <c:v>1931</c:v>
                </c:pt>
                <c:pt idx="603">
                  <c:v>1932</c:v>
                </c:pt>
                <c:pt idx="604">
                  <c:v>1933</c:v>
                </c:pt>
                <c:pt idx="605">
                  <c:v>1934</c:v>
                </c:pt>
                <c:pt idx="606">
                  <c:v>1935</c:v>
                </c:pt>
                <c:pt idx="607">
                  <c:v>1936</c:v>
                </c:pt>
                <c:pt idx="608">
                  <c:v>1937</c:v>
                </c:pt>
                <c:pt idx="609">
                  <c:v>1938</c:v>
                </c:pt>
                <c:pt idx="610">
                  <c:v>1939</c:v>
                </c:pt>
                <c:pt idx="611">
                  <c:v>1940</c:v>
                </c:pt>
                <c:pt idx="612">
                  <c:v>1941</c:v>
                </c:pt>
                <c:pt idx="613">
                  <c:v>1942</c:v>
                </c:pt>
                <c:pt idx="614">
                  <c:v>1943</c:v>
                </c:pt>
                <c:pt idx="615">
                  <c:v>1944</c:v>
                </c:pt>
                <c:pt idx="616">
                  <c:v>1945</c:v>
                </c:pt>
                <c:pt idx="617">
                  <c:v>1946</c:v>
                </c:pt>
                <c:pt idx="618">
                  <c:v>1947</c:v>
                </c:pt>
                <c:pt idx="619">
                  <c:v>1948</c:v>
                </c:pt>
                <c:pt idx="620">
                  <c:v>1949</c:v>
                </c:pt>
                <c:pt idx="621">
                  <c:v>1950</c:v>
                </c:pt>
                <c:pt idx="622">
                  <c:v>1951</c:v>
                </c:pt>
                <c:pt idx="623">
                  <c:v>1952</c:v>
                </c:pt>
                <c:pt idx="624">
                  <c:v>1953</c:v>
                </c:pt>
                <c:pt idx="625">
                  <c:v>1954</c:v>
                </c:pt>
                <c:pt idx="626">
                  <c:v>1955</c:v>
                </c:pt>
                <c:pt idx="627">
                  <c:v>1956</c:v>
                </c:pt>
                <c:pt idx="628">
                  <c:v>1957</c:v>
                </c:pt>
                <c:pt idx="629">
                  <c:v>1958</c:v>
                </c:pt>
                <c:pt idx="630">
                  <c:v>1959</c:v>
                </c:pt>
                <c:pt idx="631">
                  <c:v>1960</c:v>
                </c:pt>
                <c:pt idx="632">
                  <c:v>1961</c:v>
                </c:pt>
                <c:pt idx="633">
                  <c:v>1962</c:v>
                </c:pt>
                <c:pt idx="634">
                  <c:v>1963</c:v>
                </c:pt>
                <c:pt idx="635">
                  <c:v>1964</c:v>
                </c:pt>
                <c:pt idx="636">
                  <c:v>1965</c:v>
                </c:pt>
                <c:pt idx="637">
                  <c:v>1966</c:v>
                </c:pt>
                <c:pt idx="638">
                  <c:v>1967</c:v>
                </c:pt>
                <c:pt idx="639">
                  <c:v>1968</c:v>
                </c:pt>
                <c:pt idx="640">
                  <c:v>1969</c:v>
                </c:pt>
                <c:pt idx="641">
                  <c:v>1970</c:v>
                </c:pt>
                <c:pt idx="642">
                  <c:v>1971</c:v>
                </c:pt>
                <c:pt idx="643">
                  <c:v>1972</c:v>
                </c:pt>
                <c:pt idx="644">
                  <c:v>1973</c:v>
                </c:pt>
                <c:pt idx="645">
                  <c:v>1974</c:v>
                </c:pt>
                <c:pt idx="646">
                  <c:v>1975</c:v>
                </c:pt>
                <c:pt idx="647">
                  <c:v>1976</c:v>
                </c:pt>
                <c:pt idx="648">
                  <c:v>1977</c:v>
                </c:pt>
                <c:pt idx="649">
                  <c:v>1978</c:v>
                </c:pt>
                <c:pt idx="650">
                  <c:v>1979</c:v>
                </c:pt>
                <c:pt idx="651">
                  <c:v>1980</c:v>
                </c:pt>
                <c:pt idx="652">
                  <c:v>1981</c:v>
                </c:pt>
                <c:pt idx="653">
                  <c:v>1982</c:v>
                </c:pt>
                <c:pt idx="654">
                  <c:v>1983</c:v>
                </c:pt>
                <c:pt idx="655">
                  <c:v>1984</c:v>
                </c:pt>
                <c:pt idx="656">
                  <c:v>1985</c:v>
                </c:pt>
                <c:pt idx="657">
                  <c:v>1986</c:v>
                </c:pt>
                <c:pt idx="658">
                  <c:v>1987</c:v>
                </c:pt>
                <c:pt idx="659">
                  <c:v>1988</c:v>
                </c:pt>
                <c:pt idx="660">
                  <c:v>1989</c:v>
                </c:pt>
                <c:pt idx="661">
                  <c:v>1990</c:v>
                </c:pt>
                <c:pt idx="662">
                  <c:v>1991</c:v>
                </c:pt>
                <c:pt idx="663">
                  <c:v>1992</c:v>
                </c:pt>
                <c:pt idx="664">
                  <c:v>1993</c:v>
                </c:pt>
                <c:pt idx="665">
                  <c:v>1994</c:v>
                </c:pt>
                <c:pt idx="666">
                  <c:v>1995</c:v>
                </c:pt>
                <c:pt idx="667">
                  <c:v>1996</c:v>
                </c:pt>
                <c:pt idx="668">
                  <c:v>1997</c:v>
                </c:pt>
                <c:pt idx="669">
                  <c:v>1998</c:v>
                </c:pt>
                <c:pt idx="670">
                  <c:v>1999</c:v>
                </c:pt>
                <c:pt idx="671">
                  <c:v>2000</c:v>
                </c:pt>
                <c:pt idx="672">
                  <c:v>2001</c:v>
                </c:pt>
                <c:pt idx="673">
                  <c:v>2002</c:v>
                </c:pt>
                <c:pt idx="674">
                  <c:v>2003</c:v>
                </c:pt>
                <c:pt idx="675">
                  <c:v>2004</c:v>
                </c:pt>
                <c:pt idx="676">
                  <c:v>2005</c:v>
                </c:pt>
                <c:pt idx="677">
                  <c:v>2006</c:v>
                </c:pt>
                <c:pt idx="678">
                  <c:v>2007</c:v>
                </c:pt>
                <c:pt idx="679">
                  <c:v>2008</c:v>
                </c:pt>
                <c:pt idx="680">
                  <c:v>2009</c:v>
                </c:pt>
                <c:pt idx="681">
                  <c:v>2010</c:v>
                </c:pt>
                <c:pt idx="682">
                  <c:v>2011</c:v>
                </c:pt>
                <c:pt idx="683">
                  <c:v>2012</c:v>
                </c:pt>
                <c:pt idx="684">
                  <c:v>2013</c:v>
                </c:pt>
                <c:pt idx="685">
                  <c:v>2014</c:v>
                </c:pt>
                <c:pt idx="686">
                  <c:v>2015</c:v>
                </c:pt>
                <c:pt idx="687">
                  <c:v>2016</c:v>
                </c:pt>
                <c:pt idx="688">
                  <c:v>2017</c:v>
                </c:pt>
                <c:pt idx="689">
                  <c:v>2018</c:v>
                </c:pt>
              </c:numCache>
            </c:numRef>
          </c:cat>
          <c:val>
            <c:numRef>
              <c:f>'V. Standard dev., 1329-2018'!$G$23:$G$712</c:f>
              <c:numCache>
                <c:formatCode>General</c:formatCode>
                <c:ptCount val="690"/>
                <c:pt idx="0">
                  <c:v>40.598779178361937</c:v>
                </c:pt>
                <c:pt idx="1">
                  <c:v>36.389439571154732</c:v>
                </c:pt>
                <c:pt idx="2">
                  <c:v>35.398959656894661</c:v>
                </c:pt>
                <c:pt idx="3">
                  <c:v>37.195147016271427</c:v>
                </c:pt>
                <c:pt idx="4">
                  <c:v>35.391689816375695</c:v>
                </c:pt>
                <c:pt idx="5">
                  <c:v>34.805584158121825</c:v>
                </c:pt>
                <c:pt idx="6">
                  <c:v>35.524724400652545</c:v>
                </c:pt>
                <c:pt idx="7">
                  <c:v>34.371493906187382</c:v>
                </c:pt>
                <c:pt idx="8">
                  <c:v>35.036237838927725</c:v>
                </c:pt>
                <c:pt idx="9">
                  <c:v>25.764655270818402</c:v>
                </c:pt>
                <c:pt idx="10">
                  <c:v>23.088772845420916</c:v>
                </c:pt>
                <c:pt idx="11">
                  <c:v>21.741042405987496</c:v>
                </c:pt>
                <c:pt idx="12">
                  <c:v>19.587013284753844</c:v>
                </c:pt>
                <c:pt idx="13">
                  <c:v>19.211610349894535</c:v>
                </c:pt>
                <c:pt idx="14">
                  <c:v>18.81084463732941</c:v>
                </c:pt>
                <c:pt idx="15">
                  <c:v>18.670890516844104</c:v>
                </c:pt>
                <c:pt idx="16">
                  <c:v>14.979411594313021</c:v>
                </c:pt>
                <c:pt idx="17">
                  <c:v>15.298861432973988</c:v>
                </c:pt>
                <c:pt idx="18">
                  <c:v>12.147062775699727</c:v>
                </c:pt>
                <c:pt idx="19">
                  <c:v>11.517649580982548</c:v>
                </c:pt>
                <c:pt idx="20">
                  <c:v>9.4753982570521273</c:v>
                </c:pt>
                <c:pt idx="21">
                  <c:v>9.5331687793624713</c:v>
                </c:pt>
                <c:pt idx="22">
                  <c:v>14.840430943782678</c:v>
                </c:pt>
                <c:pt idx="23">
                  <c:v>17.070458860456803</c:v>
                </c:pt>
                <c:pt idx="24">
                  <c:v>17.543477673817439</c:v>
                </c:pt>
                <c:pt idx="25">
                  <c:v>17.461318944667077</c:v>
                </c:pt>
                <c:pt idx="26">
                  <c:v>18.047317894791057</c:v>
                </c:pt>
                <c:pt idx="27">
                  <c:v>18.06353862275332</c:v>
                </c:pt>
                <c:pt idx="28">
                  <c:v>21.071585573856837</c:v>
                </c:pt>
                <c:pt idx="29">
                  <c:v>21.162480831069193</c:v>
                </c:pt>
                <c:pt idx="30">
                  <c:v>30.237956490553966</c:v>
                </c:pt>
                <c:pt idx="31">
                  <c:v>33.023053663450234</c:v>
                </c:pt>
                <c:pt idx="32">
                  <c:v>36.311967788211248</c:v>
                </c:pt>
                <c:pt idx="33">
                  <c:v>30.719043117982206</c:v>
                </c:pt>
                <c:pt idx="34">
                  <c:v>23.916022725985549</c:v>
                </c:pt>
                <c:pt idx="35">
                  <c:v>18.347864975006491</c:v>
                </c:pt>
                <c:pt idx="36">
                  <c:v>14.62330575648215</c:v>
                </c:pt>
                <c:pt idx="37">
                  <c:v>12.890356710551117</c:v>
                </c:pt>
                <c:pt idx="38">
                  <c:v>13.048494780516315</c:v>
                </c:pt>
                <c:pt idx="39">
                  <c:v>13.033830995772913</c:v>
                </c:pt>
                <c:pt idx="40">
                  <c:v>12.919291158315975</c:v>
                </c:pt>
                <c:pt idx="41">
                  <c:v>12.765047690501349</c:v>
                </c:pt>
                <c:pt idx="42">
                  <c:v>12.672176679619691</c:v>
                </c:pt>
                <c:pt idx="43">
                  <c:v>13.115842727411142</c:v>
                </c:pt>
                <c:pt idx="44">
                  <c:v>13.472061832103877</c:v>
                </c:pt>
                <c:pt idx="45">
                  <c:v>14.131117741803706</c:v>
                </c:pt>
                <c:pt idx="46">
                  <c:v>14.410589148075131</c:v>
                </c:pt>
                <c:pt idx="47">
                  <c:v>14.499766008152557</c:v>
                </c:pt>
                <c:pt idx="48">
                  <c:v>14.620840523891092</c:v>
                </c:pt>
                <c:pt idx="49">
                  <c:v>14.890352680067027</c:v>
                </c:pt>
                <c:pt idx="50">
                  <c:v>15.371202533494561</c:v>
                </c:pt>
                <c:pt idx="51">
                  <c:v>15.499789028170607</c:v>
                </c:pt>
                <c:pt idx="52">
                  <c:v>15.319010010757545</c:v>
                </c:pt>
                <c:pt idx="53">
                  <c:v>15.284864334132031</c:v>
                </c:pt>
                <c:pt idx="54">
                  <c:v>15.314511749602296</c:v>
                </c:pt>
                <c:pt idx="55">
                  <c:v>15.075163204662294</c:v>
                </c:pt>
                <c:pt idx="56">
                  <c:v>15.079905502834022</c:v>
                </c:pt>
                <c:pt idx="57">
                  <c:v>14.86343945293881</c:v>
                </c:pt>
                <c:pt idx="58">
                  <c:v>14.489053366122787</c:v>
                </c:pt>
                <c:pt idx="59">
                  <c:v>13.786947455067034</c:v>
                </c:pt>
                <c:pt idx="60">
                  <c:v>13.757250101058585</c:v>
                </c:pt>
                <c:pt idx="61">
                  <c:v>11.715663559161534</c:v>
                </c:pt>
                <c:pt idx="62">
                  <c:v>11.287604028573012</c:v>
                </c:pt>
                <c:pt idx="63">
                  <c:v>10.30299508393295</c:v>
                </c:pt>
                <c:pt idx="64">
                  <c:v>10.440765296012591</c:v>
                </c:pt>
                <c:pt idx="65">
                  <c:v>10.572314305619264</c:v>
                </c:pt>
                <c:pt idx="66">
                  <c:v>11.158915459829734</c:v>
                </c:pt>
                <c:pt idx="67">
                  <c:v>12.741668612214218</c:v>
                </c:pt>
                <c:pt idx="68">
                  <c:v>15.805828008694288</c:v>
                </c:pt>
                <c:pt idx="69">
                  <c:v>16.601127927892218</c:v>
                </c:pt>
                <c:pt idx="70">
                  <c:v>17.637822485561909</c:v>
                </c:pt>
                <c:pt idx="71">
                  <c:v>18.658767062883207</c:v>
                </c:pt>
                <c:pt idx="72">
                  <c:v>21.300077845627918</c:v>
                </c:pt>
                <c:pt idx="73">
                  <c:v>23.236180334215511</c:v>
                </c:pt>
                <c:pt idx="74">
                  <c:v>24.025429513427337</c:v>
                </c:pt>
                <c:pt idx="75">
                  <c:v>23.961998051891531</c:v>
                </c:pt>
                <c:pt idx="76">
                  <c:v>24.568769943729716</c:v>
                </c:pt>
                <c:pt idx="77">
                  <c:v>25.697883185286653</c:v>
                </c:pt>
                <c:pt idx="78">
                  <c:v>28.147852253000291</c:v>
                </c:pt>
                <c:pt idx="79">
                  <c:v>28.35642968111587</c:v>
                </c:pt>
                <c:pt idx="80">
                  <c:v>30.311172578683376</c:v>
                </c:pt>
                <c:pt idx="81">
                  <c:v>29.381711294240656</c:v>
                </c:pt>
                <c:pt idx="82">
                  <c:v>28.665306752711928</c:v>
                </c:pt>
                <c:pt idx="83">
                  <c:v>28.904943823023952</c:v>
                </c:pt>
                <c:pt idx="84">
                  <c:v>28.379338860288172</c:v>
                </c:pt>
                <c:pt idx="85">
                  <c:v>28.163820017139315</c:v>
                </c:pt>
                <c:pt idx="86">
                  <c:v>27.233214979991569</c:v>
                </c:pt>
                <c:pt idx="87">
                  <c:v>24.903654498650372</c:v>
                </c:pt>
                <c:pt idx="88">
                  <c:v>21.308806198494938</c:v>
                </c:pt>
                <c:pt idx="89">
                  <c:v>20.788111635826464</c:v>
                </c:pt>
                <c:pt idx="90">
                  <c:v>18.960094699013204</c:v>
                </c:pt>
                <c:pt idx="91">
                  <c:v>16.811441054845254</c:v>
                </c:pt>
                <c:pt idx="92">
                  <c:v>15.1574803537262</c:v>
                </c:pt>
                <c:pt idx="93">
                  <c:v>14.273191650963442</c:v>
                </c:pt>
                <c:pt idx="94">
                  <c:v>13.175420686535919</c:v>
                </c:pt>
                <c:pt idx="95">
                  <c:v>10.166119528242579</c:v>
                </c:pt>
                <c:pt idx="96">
                  <c:v>8.1882395141102293</c:v>
                </c:pt>
                <c:pt idx="97">
                  <c:v>6.9597083020403003</c:v>
                </c:pt>
                <c:pt idx="98">
                  <c:v>6.2214156328069032</c:v>
                </c:pt>
                <c:pt idx="99">
                  <c:v>6.4881250684567373</c:v>
                </c:pt>
                <c:pt idx="100">
                  <c:v>6.2112015630209747</c:v>
                </c:pt>
                <c:pt idx="101">
                  <c:v>6.1693751009182822</c:v>
                </c:pt>
                <c:pt idx="102">
                  <c:v>6.1212662428684208</c:v>
                </c:pt>
                <c:pt idx="103">
                  <c:v>5.9272607417437744</c:v>
                </c:pt>
                <c:pt idx="104">
                  <c:v>5.8980426743379892</c:v>
                </c:pt>
                <c:pt idx="105">
                  <c:v>5.8512338209689476</c:v>
                </c:pt>
                <c:pt idx="106">
                  <c:v>5.7876378238748671</c:v>
                </c:pt>
                <c:pt idx="107">
                  <c:v>5.4937718700068077</c:v>
                </c:pt>
                <c:pt idx="108">
                  <c:v>5.520316641199587</c:v>
                </c:pt>
                <c:pt idx="109">
                  <c:v>5.4505466442615074</c:v>
                </c:pt>
                <c:pt idx="110">
                  <c:v>5.5755430312721765</c:v>
                </c:pt>
                <c:pt idx="111">
                  <c:v>5.644937439409448</c:v>
                </c:pt>
                <c:pt idx="112">
                  <c:v>6.005345718623154</c:v>
                </c:pt>
                <c:pt idx="113">
                  <c:v>6.2427196331273702</c:v>
                </c:pt>
                <c:pt idx="114">
                  <c:v>6.8511165430030951</c:v>
                </c:pt>
                <c:pt idx="115">
                  <c:v>7.5626352945571202</c:v>
                </c:pt>
                <c:pt idx="116">
                  <c:v>8.2752973340527358</c:v>
                </c:pt>
                <c:pt idx="117">
                  <c:v>8.7956465362685545</c:v>
                </c:pt>
                <c:pt idx="118">
                  <c:v>8.1818850907290308</c:v>
                </c:pt>
                <c:pt idx="119">
                  <c:v>9.0405947689057697</c:v>
                </c:pt>
                <c:pt idx="120">
                  <c:v>9.5525715096203623</c:v>
                </c:pt>
                <c:pt idx="121">
                  <c:v>10.168080140640768</c:v>
                </c:pt>
                <c:pt idx="122">
                  <c:v>10.900614751854258</c:v>
                </c:pt>
                <c:pt idx="123">
                  <c:v>11.02833656881141</c:v>
                </c:pt>
                <c:pt idx="124">
                  <c:v>11.63351444610066</c:v>
                </c:pt>
                <c:pt idx="125">
                  <c:v>12.367623946608552</c:v>
                </c:pt>
                <c:pt idx="126">
                  <c:v>11.651038836776218</c:v>
                </c:pt>
                <c:pt idx="127">
                  <c:v>11.289340279640726</c:v>
                </c:pt>
                <c:pt idx="128">
                  <c:v>10.679196946519166</c:v>
                </c:pt>
                <c:pt idx="129">
                  <c:v>10.593572804411147</c:v>
                </c:pt>
                <c:pt idx="130">
                  <c:v>8.7099572119442907</c:v>
                </c:pt>
                <c:pt idx="131">
                  <c:v>8.0976747721433853</c:v>
                </c:pt>
                <c:pt idx="132">
                  <c:v>7.8826403880359983</c:v>
                </c:pt>
                <c:pt idx="133">
                  <c:v>7.8411329473781937</c:v>
                </c:pt>
                <c:pt idx="134">
                  <c:v>7.6317631875966656</c:v>
                </c:pt>
                <c:pt idx="135">
                  <c:v>7.6519493382796906</c:v>
                </c:pt>
                <c:pt idx="136">
                  <c:v>7.2059557889217709</c:v>
                </c:pt>
                <c:pt idx="137">
                  <c:v>6.49323622372206</c:v>
                </c:pt>
                <c:pt idx="138">
                  <c:v>5.7562631364713308</c:v>
                </c:pt>
                <c:pt idx="139">
                  <c:v>6.2676846568873223</c:v>
                </c:pt>
                <c:pt idx="140">
                  <c:v>5.9094577449352776</c:v>
                </c:pt>
                <c:pt idx="141">
                  <c:v>5.8532206477362374</c:v>
                </c:pt>
                <c:pt idx="142">
                  <c:v>5.6068682151676352</c:v>
                </c:pt>
                <c:pt idx="143">
                  <c:v>5.2483574729255809</c:v>
                </c:pt>
                <c:pt idx="144">
                  <c:v>5.0981714388886807</c:v>
                </c:pt>
                <c:pt idx="145">
                  <c:v>4.8102826672711316</c:v>
                </c:pt>
                <c:pt idx="146">
                  <c:v>4.595606561513482</c:v>
                </c:pt>
                <c:pt idx="147">
                  <c:v>4.51551546894623</c:v>
                </c:pt>
                <c:pt idx="148">
                  <c:v>4.4870160144846674</c:v>
                </c:pt>
                <c:pt idx="149">
                  <c:v>4.4341174203312006</c:v>
                </c:pt>
                <c:pt idx="150">
                  <c:v>4.4247915018434059</c:v>
                </c:pt>
                <c:pt idx="151">
                  <c:v>4.2595465551916458</c:v>
                </c:pt>
                <c:pt idx="152">
                  <c:v>4.4074362089397772</c:v>
                </c:pt>
                <c:pt idx="153">
                  <c:v>4.8311087218595397</c:v>
                </c:pt>
                <c:pt idx="154">
                  <c:v>5.0948270314751989</c:v>
                </c:pt>
                <c:pt idx="155">
                  <c:v>5.1855018133090951</c:v>
                </c:pt>
                <c:pt idx="156">
                  <c:v>5.2541258185682862</c:v>
                </c:pt>
                <c:pt idx="157">
                  <c:v>5.4660902043958624</c:v>
                </c:pt>
                <c:pt idx="158">
                  <c:v>5.6457543069387652</c:v>
                </c:pt>
                <c:pt idx="159">
                  <c:v>6.0086498346312167</c:v>
                </c:pt>
                <c:pt idx="160">
                  <c:v>6.4441581467972204</c:v>
                </c:pt>
                <c:pt idx="161">
                  <c:v>7.3598510983135137</c:v>
                </c:pt>
                <c:pt idx="162">
                  <c:v>9.5223530409280457</c:v>
                </c:pt>
                <c:pt idx="163">
                  <c:v>11.994657636737017</c:v>
                </c:pt>
                <c:pt idx="164">
                  <c:v>15.881683863839999</c:v>
                </c:pt>
                <c:pt idx="165">
                  <c:v>21.183442187588902</c:v>
                </c:pt>
                <c:pt idx="166">
                  <c:v>27.115206133859548</c:v>
                </c:pt>
                <c:pt idx="167">
                  <c:v>30.073086867821115</c:v>
                </c:pt>
                <c:pt idx="168">
                  <c:v>28.432591567638571</c:v>
                </c:pt>
                <c:pt idx="169">
                  <c:v>28.514354970951459</c:v>
                </c:pt>
                <c:pt idx="170">
                  <c:v>26.594418731682605</c:v>
                </c:pt>
                <c:pt idx="171">
                  <c:v>25.503903839924327</c:v>
                </c:pt>
                <c:pt idx="172">
                  <c:v>23.538113085469675</c:v>
                </c:pt>
                <c:pt idx="173">
                  <c:v>23.558238391223089</c:v>
                </c:pt>
                <c:pt idx="174">
                  <c:v>22.822790214015395</c:v>
                </c:pt>
                <c:pt idx="175">
                  <c:v>22.794499294879245</c:v>
                </c:pt>
                <c:pt idx="176">
                  <c:v>22.067784292838784</c:v>
                </c:pt>
                <c:pt idx="177">
                  <c:v>21.751834728407147</c:v>
                </c:pt>
                <c:pt idx="178">
                  <c:v>21.766054241419312</c:v>
                </c:pt>
                <c:pt idx="179">
                  <c:v>21.844720442447411</c:v>
                </c:pt>
                <c:pt idx="180">
                  <c:v>21.767933328831493</c:v>
                </c:pt>
                <c:pt idx="181">
                  <c:v>21.323877729795758</c:v>
                </c:pt>
                <c:pt idx="182">
                  <c:v>21.228687424913367</c:v>
                </c:pt>
                <c:pt idx="183">
                  <c:v>20.604425644718901</c:v>
                </c:pt>
                <c:pt idx="184">
                  <c:v>13.921239902838789</c:v>
                </c:pt>
                <c:pt idx="185">
                  <c:v>13.039022394921588</c:v>
                </c:pt>
                <c:pt idx="186">
                  <c:v>11.846388662091776</c:v>
                </c:pt>
                <c:pt idx="187">
                  <c:v>11.205340017305783</c:v>
                </c:pt>
                <c:pt idx="188">
                  <c:v>10.136847277928085</c:v>
                </c:pt>
                <c:pt idx="189">
                  <c:v>9.7195095138857983</c:v>
                </c:pt>
                <c:pt idx="190">
                  <c:v>9.3150988318127688</c:v>
                </c:pt>
                <c:pt idx="191">
                  <c:v>9.1306206193865762</c:v>
                </c:pt>
                <c:pt idx="192">
                  <c:v>8.4310075124226476</c:v>
                </c:pt>
                <c:pt idx="193">
                  <c:v>5.5181404175254576</c:v>
                </c:pt>
                <c:pt idx="194">
                  <c:v>5.2718411002831322</c:v>
                </c:pt>
                <c:pt idx="195">
                  <c:v>5.2430148648549197</c:v>
                </c:pt>
                <c:pt idx="196">
                  <c:v>5.1377252857525839</c:v>
                </c:pt>
                <c:pt idx="197">
                  <c:v>5.2653866080155938</c:v>
                </c:pt>
                <c:pt idx="198">
                  <c:v>5.3784226037582687</c:v>
                </c:pt>
                <c:pt idx="199">
                  <c:v>5.6121785413182925</c:v>
                </c:pt>
                <c:pt idx="200">
                  <c:v>5.6846407808643606</c:v>
                </c:pt>
                <c:pt idx="201">
                  <c:v>5.5962117688763922</c:v>
                </c:pt>
                <c:pt idx="202">
                  <c:v>5.620025471485075</c:v>
                </c:pt>
                <c:pt idx="203">
                  <c:v>5.7806102861898792</c:v>
                </c:pt>
                <c:pt idx="204">
                  <c:v>5.7906570546601488</c:v>
                </c:pt>
                <c:pt idx="205">
                  <c:v>5.8953289611737683</c:v>
                </c:pt>
                <c:pt idx="206">
                  <c:v>5.6630725463647051</c:v>
                </c:pt>
                <c:pt idx="207">
                  <c:v>5.4801870045872976</c:v>
                </c:pt>
                <c:pt idx="208">
                  <c:v>4.8533743025449629</c:v>
                </c:pt>
                <c:pt idx="209">
                  <c:v>4.2708114167547864</c:v>
                </c:pt>
                <c:pt idx="210">
                  <c:v>3.58891331503406</c:v>
                </c:pt>
                <c:pt idx="211">
                  <c:v>3.5978203320077986</c:v>
                </c:pt>
                <c:pt idx="212">
                  <c:v>3.49395799300554</c:v>
                </c:pt>
                <c:pt idx="213">
                  <c:v>3.6227353777881737</c:v>
                </c:pt>
                <c:pt idx="214">
                  <c:v>3.5795580377943113</c:v>
                </c:pt>
                <c:pt idx="215">
                  <c:v>3.775646455149543</c:v>
                </c:pt>
                <c:pt idx="216">
                  <c:v>3.5778058722300514</c:v>
                </c:pt>
                <c:pt idx="217">
                  <c:v>3.6402282456392929</c:v>
                </c:pt>
                <c:pt idx="218">
                  <c:v>3.7021424581812896</c:v>
                </c:pt>
                <c:pt idx="219">
                  <c:v>3.7264064138209041</c:v>
                </c:pt>
                <c:pt idx="220">
                  <c:v>3.8582910984122107</c:v>
                </c:pt>
                <c:pt idx="221">
                  <c:v>3.9991089982819052</c:v>
                </c:pt>
                <c:pt idx="222">
                  <c:v>4.2668110029355732</c:v>
                </c:pt>
                <c:pt idx="223">
                  <c:v>4.2472832068670323</c:v>
                </c:pt>
                <c:pt idx="224">
                  <c:v>4.1831621822423388</c:v>
                </c:pt>
                <c:pt idx="225">
                  <c:v>4.1607917063913167</c:v>
                </c:pt>
                <c:pt idx="226">
                  <c:v>4.085728068384177</c:v>
                </c:pt>
                <c:pt idx="227">
                  <c:v>4.1464496028472109</c:v>
                </c:pt>
                <c:pt idx="228">
                  <c:v>3.9312227083466968</c:v>
                </c:pt>
                <c:pt idx="229">
                  <c:v>3.9236185192085569</c:v>
                </c:pt>
                <c:pt idx="230">
                  <c:v>3.825950516163577</c:v>
                </c:pt>
                <c:pt idx="231">
                  <c:v>3.8017920007359787</c:v>
                </c:pt>
                <c:pt idx="232">
                  <c:v>3.7442604276329412</c:v>
                </c:pt>
                <c:pt idx="233">
                  <c:v>3.8115992180979985</c:v>
                </c:pt>
                <c:pt idx="234">
                  <c:v>3.6654430778807967</c:v>
                </c:pt>
                <c:pt idx="235">
                  <c:v>3.659250458799328</c:v>
                </c:pt>
                <c:pt idx="236">
                  <c:v>3.6303545488396098</c:v>
                </c:pt>
                <c:pt idx="237">
                  <c:v>3.6798226544998145</c:v>
                </c:pt>
                <c:pt idx="238">
                  <c:v>3.7917680965492071</c:v>
                </c:pt>
                <c:pt idx="239">
                  <c:v>3.8260094836573693</c:v>
                </c:pt>
                <c:pt idx="240">
                  <c:v>3.8224105437116953</c:v>
                </c:pt>
                <c:pt idx="241">
                  <c:v>3.9591857904647858</c:v>
                </c:pt>
                <c:pt idx="242">
                  <c:v>4.0116611965426072</c:v>
                </c:pt>
                <c:pt idx="243">
                  <c:v>4.313471882205528</c:v>
                </c:pt>
                <c:pt idx="244">
                  <c:v>4.8860907147497246</c:v>
                </c:pt>
                <c:pt idx="245">
                  <c:v>8.5905397882306485</c:v>
                </c:pt>
                <c:pt idx="246">
                  <c:v>16.74914920123647</c:v>
                </c:pt>
                <c:pt idx="247">
                  <c:v>16.322389931056957</c:v>
                </c:pt>
                <c:pt idx="248">
                  <c:v>16.192323336634807</c:v>
                </c:pt>
                <c:pt idx="249">
                  <c:v>15.845678014671963</c:v>
                </c:pt>
                <c:pt idx="250">
                  <c:v>16.122786330617643</c:v>
                </c:pt>
                <c:pt idx="251">
                  <c:v>17.605506995320095</c:v>
                </c:pt>
                <c:pt idx="252">
                  <c:v>17.46439587768695</c:v>
                </c:pt>
                <c:pt idx="253">
                  <c:v>16.912722952760436</c:v>
                </c:pt>
                <c:pt idx="254">
                  <c:v>18.030180827494654</c:v>
                </c:pt>
                <c:pt idx="255">
                  <c:v>16.654492353777687</c:v>
                </c:pt>
                <c:pt idx="256">
                  <c:v>15.623698925581708</c:v>
                </c:pt>
                <c:pt idx="257">
                  <c:v>14.964374983086129</c:v>
                </c:pt>
                <c:pt idx="258">
                  <c:v>13.702489821223185</c:v>
                </c:pt>
                <c:pt idx="259">
                  <c:v>13.133133332204324</c:v>
                </c:pt>
                <c:pt idx="260">
                  <c:v>12.441505438687257</c:v>
                </c:pt>
                <c:pt idx="261">
                  <c:v>12.630224215325374</c:v>
                </c:pt>
                <c:pt idx="262">
                  <c:v>12.787016557450965</c:v>
                </c:pt>
                <c:pt idx="263">
                  <c:v>12.552878066360488</c:v>
                </c:pt>
                <c:pt idx="264">
                  <c:v>13.271352611726392</c:v>
                </c:pt>
                <c:pt idx="265">
                  <c:v>13.010312853507452</c:v>
                </c:pt>
                <c:pt idx="266">
                  <c:v>13.130051190864904</c:v>
                </c:pt>
                <c:pt idx="267">
                  <c:v>13.134486883903639</c:v>
                </c:pt>
                <c:pt idx="268">
                  <c:v>13.001821943296466</c:v>
                </c:pt>
                <c:pt idx="269">
                  <c:v>12.508934635591956</c:v>
                </c:pt>
                <c:pt idx="270">
                  <c:v>12.509353183142883</c:v>
                </c:pt>
                <c:pt idx="271">
                  <c:v>12.585516583073144</c:v>
                </c:pt>
                <c:pt idx="272">
                  <c:v>12.177499735266927</c:v>
                </c:pt>
                <c:pt idx="273">
                  <c:v>12.130723690283956</c:v>
                </c:pt>
                <c:pt idx="274">
                  <c:v>12.357173839638003</c:v>
                </c:pt>
                <c:pt idx="275">
                  <c:v>12.475187330369957</c:v>
                </c:pt>
                <c:pt idx="276">
                  <c:v>12.391464461815861</c:v>
                </c:pt>
                <c:pt idx="277">
                  <c:v>12.509353417659545</c:v>
                </c:pt>
                <c:pt idx="278">
                  <c:v>14.220048573881911</c:v>
                </c:pt>
                <c:pt idx="279">
                  <c:v>14.305600198764553</c:v>
                </c:pt>
                <c:pt idx="280">
                  <c:v>14.363090799210864</c:v>
                </c:pt>
                <c:pt idx="281">
                  <c:v>14.07623013140973</c:v>
                </c:pt>
                <c:pt idx="282">
                  <c:v>12.816467183278007</c:v>
                </c:pt>
                <c:pt idx="283">
                  <c:v>12.851091283732387</c:v>
                </c:pt>
                <c:pt idx="284">
                  <c:v>13.062952137577136</c:v>
                </c:pt>
                <c:pt idx="285">
                  <c:v>12.861458690910418</c:v>
                </c:pt>
                <c:pt idx="286">
                  <c:v>14.274379362639829</c:v>
                </c:pt>
                <c:pt idx="287">
                  <c:v>14.414709222751355</c:v>
                </c:pt>
                <c:pt idx="288">
                  <c:v>16.249510699773538</c:v>
                </c:pt>
                <c:pt idx="289">
                  <c:v>17.24018363320949</c:v>
                </c:pt>
                <c:pt idx="290">
                  <c:v>18.872164006316368</c:v>
                </c:pt>
                <c:pt idx="291">
                  <c:v>21.616851938744102</c:v>
                </c:pt>
                <c:pt idx="292">
                  <c:v>20.705545197663</c:v>
                </c:pt>
                <c:pt idx="293">
                  <c:v>20.31659868181297</c:v>
                </c:pt>
                <c:pt idx="294">
                  <c:v>19.923509167508843</c:v>
                </c:pt>
                <c:pt idx="295">
                  <c:v>16.479168532025103</c:v>
                </c:pt>
                <c:pt idx="296">
                  <c:v>15.1780684175278</c:v>
                </c:pt>
                <c:pt idx="297">
                  <c:v>13.672049856363486</c:v>
                </c:pt>
                <c:pt idx="298">
                  <c:v>12.95087823612025</c:v>
                </c:pt>
                <c:pt idx="299">
                  <c:v>12.483654111681302</c:v>
                </c:pt>
                <c:pt idx="300">
                  <c:v>12.071729317880759</c:v>
                </c:pt>
                <c:pt idx="301">
                  <c:v>11.661279075049844</c:v>
                </c:pt>
                <c:pt idx="302">
                  <c:v>11.359951240625733</c:v>
                </c:pt>
                <c:pt idx="303">
                  <c:v>11.132879787330104</c:v>
                </c:pt>
                <c:pt idx="304">
                  <c:v>11.633231858213255</c:v>
                </c:pt>
                <c:pt idx="305">
                  <c:v>11.417412430382472</c:v>
                </c:pt>
                <c:pt idx="306">
                  <c:v>11.280272624957725</c:v>
                </c:pt>
                <c:pt idx="307">
                  <c:v>11.272696248556086</c:v>
                </c:pt>
                <c:pt idx="308">
                  <c:v>11.226953233955177</c:v>
                </c:pt>
                <c:pt idx="309">
                  <c:v>10.235375923735729</c:v>
                </c:pt>
                <c:pt idx="310">
                  <c:v>10.536299704056372</c:v>
                </c:pt>
                <c:pt idx="311">
                  <c:v>10.452105788140411</c:v>
                </c:pt>
                <c:pt idx="312">
                  <c:v>10.659989164348303</c:v>
                </c:pt>
                <c:pt idx="313">
                  <c:v>10.60192873626805</c:v>
                </c:pt>
                <c:pt idx="314">
                  <c:v>11.478818331110119</c:v>
                </c:pt>
                <c:pt idx="315">
                  <c:v>12.045617979560953</c:v>
                </c:pt>
                <c:pt idx="316">
                  <c:v>12.142333425133053</c:v>
                </c:pt>
                <c:pt idx="317">
                  <c:v>12.44102302151976</c:v>
                </c:pt>
                <c:pt idx="318">
                  <c:v>12.543346148366869</c:v>
                </c:pt>
                <c:pt idx="319">
                  <c:v>11.717562642664529</c:v>
                </c:pt>
                <c:pt idx="320">
                  <c:v>12.296890325761657</c:v>
                </c:pt>
                <c:pt idx="321">
                  <c:v>13.229237565537437</c:v>
                </c:pt>
                <c:pt idx="322">
                  <c:v>13.583755074715366</c:v>
                </c:pt>
                <c:pt idx="323">
                  <c:v>14.488523853854732</c:v>
                </c:pt>
                <c:pt idx="324">
                  <c:v>15.312555681510601</c:v>
                </c:pt>
                <c:pt idx="325">
                  <c:v>17.45163875791582</c:v>
                </c:pt>
                <c:pt idx="326">
                  <c:v>17.683725617250897</c:v>
                </c:pt>
                <c:pt idx="327">
                  <c:v>18.274764859186273</c:v>
                </c:pt>
                <c:pt idx="328">
                  <c:v>13.520905439017067</c:v>
                </c:pt>
                <c:pt idx="329">
                  <c:v>12.990532594454631</c:v>
                </c:pt>
                <c:pt idx="330">
                  <c:v>12.512395093960972</c:v>
                </c:pt>
                <c:pt idx="331">
                  <c:v>12.111232129309467</c:v>
                </c:pt>
                <c:pt idx="332">
                  <c:v>11.655888893530863</c:v>
                </c:pt>
                <c:pt idx="333">
                  <c:v>11.802048032420716</c:v>
                </c:pt>
                <c:pt idx="334">
                  <c:v>11.930269223741909</c:v>
                </c:pt>
                <c:pt idx="335">
                  <c:v>11.427452759836301</c:v>
                </c:pt>
                <c:pt idx="336">
                  <c:v>11.352681171097675</c:v>
                </c:pt>
                <c:pt idx="337">
                  <c:v>11.211258797028803</c:v>
                </c:pt>
                <c:pt idx="338">
                  <c:v>11.167309665359802</c:v>
                </c:pt>
                <c:pt idx="339">
                  <c:v>11.094923913290966</c:v>
                </c:pt>
                <c:pt idx="340">
                  <c:v>10.798210887183986</c:v>
                </c:pt>
                <c:pt idx="341">
                  <c:v>10.168924178033395</c:v>
                </c:pt>
                <c:pt idx="342">
                  <c:v>10.198814792015929</c:v>
                </c:pt>
                <c:pt idx="343">
                  <c:v>10.065671508579769</c:v>
                </c:pt>
                <c:pt idx="344">
                  <c:v>9.9706880845724335</c:v>
                </c:pt>
                <c:pt idx="345">
                  <c:v>9.1555592380369024</c:v>
                </c:pt>
                <c:pt idx="346">
                  <c:v>8.5914651195405671</c:v>
                </c:pt>
                <c:pt idx="347">
                  <c:v>8.654445925422241</c:v>
                </c:pt>
                <c:pt idx="348">
                  <c:v>8.668560024684723</c:v>
                </c:pt>
                <c:pt idx="349">
                  <c:v>9.0416765754538844</c:v>
                </c:pt>
                <c:pt idx="350">
                  <c:v>9.0305785955955802</c:v>
                </c:pt>
                <c:pt idx="351">
                  <c:v>8.8716880576597568</c:v>
                </c:pt>
                <c:pt idx="352">
                  <c:v>8.257061956029105</c:v>
                </c:pt>
                <c:pt idx="353">
                  <c:v>8.6406144798625899</c:v>
                </c:pt>
                <c:pt idx="354">
                  <c:v>8.9927153660548669</c:v>
                </c:pt>
                <c:pt idx="355">
                  <c:v>9.4067905100458091</c:v>
                </c:pt>
                <c:pt idx="356">
                  <c:v>7.2129290678496165</c:v>
                </c:pt>
                <c:pt idx="357">
                  <c:v>6.9627709221490921</c:v>
                </c:pt>
                <c:pt idx="358">
                  <c:v>6.8155673367664935</c:v>
                </c:pt>
                <c:pt idx="359">
                  <c:v>6.9127084742023497</c:v>
                </c:pt>
                <c:pt idx="360">
                  <c:v>6.6696607758904669</c:v>
                </c:pt>
                <c:pt idx="361">
                  <c:v>6.7228510849424108</c:v>
                </c:pt>
                <c:pt idx="362">
                  <c:v>6.8922761305339115</c:v>
                </c:pt>
                <c:pt idx="363">
                  <c:v>7.1521152824461947</c:v>
                </c:pt>
                <c:pt idx="364">
                  <c:v>7.0169220981022207</c:v>
                </c:pt>
                <c:pt idx="365">
                  <c:v>7.3660805986075468</c:v>
                </c:pt>
                <c:pt idx="366">
                  <c:v>6.4466540827473482</c:v>
                </c:pt>
                <c:pt idx="367">
                  <c:v>5.6720830615859859</c:v>
                </c:pt>
                <c:pt idx="368">
                  <c:v>6.2708810710028091</c:v>
                </c:pt>
                <c:pt idx="369">
                  <c:v>6.2995104595330238</c:v>
                </c:pt>
                <c:pt idx="370">
                  <c:v>6.2905797472818596</c:v>
                </c:pt>
                <c:pt idx="371">
                  <c:v>6.3005450232533589</c:v>
                </c:pt>
                <c:pt idx="372">
                  <c:v>6.3583420785644718</c:v>
                </c:pt>
                <c:pt idx="373">
                  <c:v>6.3528439853255412</c:v>
                </c:pt>
                <c:pt idx="374">
                  <c:v>6.3365930637829093</c:v>
                </c:pt>
                <c:pt idx="375">
                  <c:v>6.31419393710026</c:v>
                </c:pt>
                <c:pt idx="376">
                  <c:v>6.303731879210595</c:v>
                </c:pt>
                <c:pt idx="377">
                  <c:v>6.3405627909169446</c:v>
                </c:pt>
                <c:pt idx="378">
                  <c:v>6.1684227097832833</c:v>
                </c:pt>
                <c:pt idx="379">
                  <c:v>5.9559132526133451</c:v>
                </c:pt>
                <c:pt idx="380">
                  <c:v>5.7859053156063469</c:v>
                </c:pt>
                <c:pt idx="381">
                  <c:v>5.6658987719972931</c:v>
                </c:pt>
                <c:pt idx="382">
                  <c:v>5.5474112131506574</c:v>
                </c:pt>
                <c:pt idx="383">
                  <c:v>5.5046617485709906</c:v>
                </c:pt>
                <c:pt idx="384">
                  <c:v>5.3885856626365678</c:v>
                </c:pt>
                <c:pt idx="385">
                  <c:v>5.2797074636988812</c:v>
                </c:pt>
                <c:pt idx="386">
                  <c:v>5.2223888447397195</c:v>
                </c:pt>
                <c:pt idx="387">
                  <c:v>4.9709050296420267</c:v>
                </c:pt>
                <c:pt idx="388">
                  <c:v>4.9800604837820632</c:v>
                </c:pt>
                <c:pt idx="389">
                  <c:v>4.9613545432507369</c:v>
                </c:pt>
                <c:pt idx="390">
                  <c:v>4.9175007261576065</c:v>
                </c:pt>
                <c:pt idx="391">
                  <c:v>4.9003915838595953</c:v>
                </c:pt>
                <c:pt idx="392">
                  <c:v>4.7453915891081246</c:v>
                </c:pt>
                <c:pt idx="393">
                  <c:v>4.6543731192221154</c:v>
                </c:pt>
                <c:pt idx="394">
                  <c:v>4.4079355666704574</c:v>
                </c:pt>
                <c:pt idx="395">
                  <c:v>4.4338199266317195</c:v>
                </c:pt>
                <c:pt idx="396">
                  <c:v>4.44435091959547</c:v>
                </c:pt>
                <c:pt idx="397">
                  <c:v>4.898937047365763</c:v>
                </c:pt>
                <c:pt idx="398">
                  <c:v>5.863144486724404</c:v>
                </c:pt>
                <c:pt idx="399">
                  <c:v>5.7607431860283302</c:v>
                </c:pt>
                <c:pt idx="400">
                  <c:v>6.6125956160003874</c:v>
                </c:pt>
                <c:pt idx="401">
                  <c:v>8.4791990264687591</c:v>
                </c:pt>
                <c:pt idx="402">
                  <c:v>9.8247849653702204</c:v>
                </c:pt>
                <c:pt idx="403">
                  <c:v>11.05613464604949</c:v>
                </c:pt>
                <c:pt idx="404">
                  <c:v>12.012010491164464</c:v>
                </c:pt>
                <c:pt idx="405">
                  <c:v>13.308827868572251</c:v>
                </c:pt>
                <c:pt idx="406">
                  <c:v>13.869209875450899</c:v>
                </c:pt>
                <c:pt idx="407">
                  <c:v>14.630295968439862</c:v>
                </c:pt>
                <c:pt idx="408">
                  <c:v>26.783882997349668</c:v>
                </c:pt>
                <c:pt idx="409">
                  <c:v>25.50108336129075</c:v>
                </c:pt>
                <c:pt idx="410">
                  <c:v>25.071267183812342</c:v>
                </c:pt>
                <c:pt idx="411">
                  <c:v>25.188181496964152</c:v>
                </c:pt>
                <c:pt idx="412">
                  <c:v>25.41462010836845</c:v>
                </c:pt>
                <c:pt idx="413">
                  <c:v>32.773606705090224</c:v>
                </c:pt>
                <c:pt idx="414">
                  <c:v>34.649438575107581</c:v>
                </c:pt>
                <c:pt idx="415">
                  <c:v>34.613146917971264</c:v>
                </c:pt>
                <c:pt idx="416">
                  <c:v>32.454085812388527</c:v>
                </c:pt>
                <c:pt idx="417">
                  <c:v>27.938354956930123</c:v>
                </c:pt>
                <c:pt idx="418">
                  <c:v>24.590703456792998</c:v>
                </c:pt>
                <c:pt idx="419">
                  <c:v>24.639624376278928</c:v>
                </c:pt>
                <c:pt idx="420">
                  <c:v>24.584080796729669</c:v>
                </c:pt>
                <c:pt idx="421">
                  <c:v>24.58636088279383</c:v>
                </c:pt>
                <c:pt idx="422">
                  <c:v>24.550027336799161</c:v>
                </c:pt>
                <c:pt idx="423">
                  <c:v>26.260749119263519</c:v>
                </c:pt>
                <c:pt idx="424">
                  <c:v>27.03842264252447</c:v>
                </c:pt>
                <c:pt idx="425">
                  <c:v>29.332460568059854</c:v>
                </c:pt>
                <c:pt idx="426">
                  <c:v>29.050858381992338</c:v>
                </c:pt>
                <c:pt idx="427">
                  <c:v>28.781438656405047</c:v>
                </c:pt>
                <c:pt idx="428">
                  <c:v>28.990828350164353</c:v>
                </c:pt>
                <c:pt idx="429">
                  <c:v>28.993891951807225</c:v>
                </c:pt>
                <c:pt idx="430">
                  <c:v>29.690425168777033</c:v>
                </c:pt>
                <c:pt idx="431">
                  <c:v>28.717769455912304</c:v>
                </c:pt>
                <c:pt idx="432">
                  <c:v>29.159661951388916</c:v>
                </c:pt>
                <c:pt idx="433">
                  <c:v>27.506804632049821</c:v>
                </c:pt>
                <c:pt idx="434">
                  <c:v>21.127525917552106</c:v>
                </c:pt>
                <c:pt idx="435">
                  <c:v>17.476004187258155</c:v>
                </c:pt>
                <c:pt idx="436">
                  <c:v>15.486001708072157</c:v>
                </c:pt>
                <c:pt idx="437">
                  <c:v>13.899998646215787</c:v>
                </c:pt>
                <c:pt idx="438">
                  <c:v>12.715423548565671</c:v>
                </c:pt>
                <c:pt idx="439">
                  <c:v>12.429967263388578</c:v>
                </c:pt>
                <c:pt idx="440">
                  <c:v>12.139248955088853</c:v>
                </c:pt>
                <c:pt idx="441">
                  <c:v>12.088360126497706</c:v>
                </c:pt>
                <c:pt idx="442">
                  <c:v>12.239043080909605</c:v>
                </c:pt>
                <c:pt idx="443">
                  <c:v>12.203179400969745</c:v>
                </c:pt>
                <c:pt idx="444">
                  <c:v>9.6134341293241921</c:v>
                </c:pt>
                <c:pt idx="445">
                  <c:v>9.6860454298824443</c:v>
                </c:pt>
                <c:pt idx="446">
                  <c:v>9.1031649665110645</c:v>
                </c:pt>
                <c:pt idx="447">
                  <c:v>8.7594866812512944</c:v>
                </c:pt>
                <c:pt idx="448">
                  <c:v>8.6355782891750863</c:v>
                </c:pt>
                <c:pt idx="449">
                  <c:v>8.7161806569388123</c:v>
                </c:pt>
                <c:pt idx="450">
                  <c:v>8.7519990422864016</c:v>
                </c:pt>
                <c:pt idx="451">
                  <c:v>9.2484933710862958</c:v>
                </c:pt>
                <c:pt idx="452">
                  <c:v>9.0848915809475645</c:v>
                </c:pt>
                <c:pt idx="453">
                  <c:v>9.007998209728763</c:v>
                </c:pt>
                <c:pt idx="454">
                  <c:v>7.482886675805025</c:v>
                </c:pt>
                <c:pt idx="455">
                  <c:v>8.8033331990396277</c:v>
                </c:pt>
                <c:pt idx="456">
                  <c:v>11.684547648135188</c:v>
                </c:pt>
                <c:pt idx="457">
                  <c:v>11.911358213913523</c:v>
                </c:pt>
                <c:pt idx="458">
                  <c:v>13.806722747895417</c:v>
                </c:pt>
                <c:pt idx="459">
                  <c:v>14.21793671584463</c:v>
                </c:pt>
                <c:pt idx="460">
                  <c:v>14.40636757039649</c:v>
                </c:pt>
                <c:pt idx="461">
                  <c:v>15.324926586103288</c:v>
                </c:pt>
                <c:pt idx="462">
                  <c:v>16.244470646458449</c:v>
                </c:pt>
                <c:pt idx="463">
                  <c:v>16.90744827398186</c:v>
                </c:pt>
                <c:pt idx="464">
                  <c:v>17.407786362836287</c:v>
                </c:pt>
                <c:pt idx="465">
                  <c:v>17.491405105765399</c:v>
                </c:pt>
                <c:pt idx="466">
                  <c:v>17.309492921504567</c:v>
                </c:pt>
                <c:pt idx="467">
                  <c:v>17.452255598598157</c:v>
                </c:pt>
                <c:pt idx="468">
                  <c:v>17.686889408104207</c:v>
                </c:pt>
                <c:pt idx="469">
                  <c:v>17.753709294765631</c:v>
                </c:pt>
                <c:pt idx="470">
                  <c:v>18.383803466291774</c:v>
                </c:pt>
                <c:pt idx="471">
                  <c:v>18.742373668949813</c:v>
                </c:pt>
                <c:pt idx="472">
                  <c:v>18.992780710307883</c:v>
                </c:pt>
                <c:pt idx="473">
                  <c:v>19.224598223703975</c:v>
                </c:pt>
                <c:pt idx="474">
                  <c:v>19.031853139257759</c:v>
                </c:pt>
                <c:pt idx="475">
                  <c:v>19.257648365899893</c:v>
                </c:pt>
                <c:pt idx="476">
                  <c:v>20.011404485526135</c:v>
                </c:pt>
                <c:pt idx="477">
                  <c:v>20.549399447816651</c:v>
                </c:pt>
                <c:pt idx="478">
                  <c:v>21.214559273771879</c:v>
                </c:pt>
                <c:pt idx="479">
                  <c:v>22.459980347411161</c:v>
                </c:pt>
                <c:pt idx="480">
                  <c:v>20.769527862733604</c:v>
                </c:pt>
                <c:pt idx="481">
                  <c:v>20.038539158222626</c:v>
                </c:pt>
                <c:pt idx="482">
                  <c:v>19.246681944305596</c:v>
                </c:pt>
                <c:pt idx="483">
                  <c:v>18.724288154503906</c:v>
                </c:pt>
                <c:pt idx="484">
                  <c:v>18.92930843635358</c:v>
                </c:pt>
                <c:pt idx="485">
                  <c:v>20.018249927356685</c:v>
                </c:pt>
                <c:pt idx="486">
                  <c:v>18.928982944302778</c:v>
                </c:pt>
                <c:pt idx="487">
                  <c:v>15.82250390177154</c:v>
                </c:pt>
                <c:pt idx="488">
                  <c:v>15.557846661688485</c:v>
                </c:pt>
                <c:pt idx="489">
                  <c:v>13.78355791329431</c:v>
                </c:pt>
                <c:pt idx="490">
                  <c:v>13.83467469533282</c:v>
                </c:pt>
                <c:pt idx="491">
                  <c:v>14.224159791124146</c:v>
                </c:pt>
                <c:pt idx="492">
                  <c:v>14.23894793151038</c:v>
                </c:pt>
                <c:pt idx="493">
                  <c:v>14.399179235642348</c:v>
                </c:pt>
                <c:pt idx="494">
                  <c:v>14.474586720862558</c:v>
                </c:pt>
                <c:pt idx="495">
                  <c:v>14.649701992088115</c:v>
                </c:pt>
                <c:pt idx="496">
                  <c:v>14.365530296010155</c:v>
                </c:pt>
                <c:pt idx="497">
                  <c:v>14.41265892963969</c:v>
                </c:pt>
                <c:pt idx="498">
                  <c:v>14.870280081332439</c:v>
                </c:pt>
                <c:pt idx="499">
                  <c:v>15.608665936582748</c:v>
                </c:pt>
                <c:pt idx="500">
                  <c:v>17.054686453412437</c:v>
                </c:pt>
                <c:pt idx="501">
                  <c:v>17.191265654942889</c:v>
                </c:pt>
                <c:pt idx="502">
                  <c:v>19.814598459658647</c:v>
                </c:pt>
                <c:pt idx="503">
                  <c:v>24.713648921688581</c:v>
                </c:pt>
                <c:pt idx="504">
                  <c:v>25.455501941156161</c:v>
                </c:pt>
                <c:pt idx="505">
                  <c:v>25.988692300845315</c:v>
                </c:pt>
                <c:pt idx="506">
                  <c:v>28.309317389830632</c:v>
                </c:pt>
                <c:pt idx="507">
                  <c:v>33.909056207216075</c:v>
                </c:pt>
                <c:pt idx="508">
                  <c:v>35.47751815905935</c:v>
                </c:pt>
                <c:pt idx="509">
                  <c:v>35.795668251555881</c:v>
                </c:pt>
                <c:pt idx="510">
                  <c:v>40.901115157999818</c:v>
                </c:pt>
                <c:pt idx="511">
                  <c:v>40.490371818330843</c:v>
                </c:pt>
                <c:pt idx="512">
                  <c:v>36.808353432255757</c:v>
                </c:pt>
                <c:pt idx="513">
                  <c:v>41.47849863896689</c:v>
                </c:pt>
                <c:pt idx="514">
                  <c:v>42.806682740347924</c:v>
                </c:pt>
                <c:pt idx="515">
                  <c:v>43.746285364237565</c:v>
                </c:pt>
                <c:pt idx="516">
                  <c:v>44.147987325023415</c:v>
                </c:pt>
                <c:pt idx="517">
                  <c:v>44.419439841925787</c:v>
                </c:pt>
                <c:pt idx="518">
                  <c:v>50.100178354013877</c:v>
                </c:pt>
                <c:pt idx="519">
                  <c:v>55.810102733142607</c:v>
                </c:pt>
                <c:pt idx="520">
                  <c:v>56.637676239678463</c:v>
                </c:pt>
                <c:pt idx="521">
                  <c:v>54.698606425750533</c:v>
                </c:pt>
                <c:pt idx="522">
                  <c:v>53.788314399897729</c:v>
                </c:pt>
                <c:pt idx="523">
                  <c:v>52.641561984281928</c:v>
                </c:pt>
                <c:pt idx="524">
                  <c:v>52.792809952651815</c:v>
                </c:pt>
                <c:pt idx="525">
                  <c:v>53.350366517123234</c:v>
                </c:pt>
                <c:pt idx="526">
                  <c:v>52.245443383553031</c:v>
                </c:pt>
                <c:pt idx="527">
                  <c:v>52.922944072266915</c:v>
                </c:pt>
                <c:pt idx="528">
                  <c:v>54.613913235075771</c:v>
                </c:pt>
                <c:pt idx="529">
                  <c:v>53.572491078585394</c:v>
                </c:pt>
                <c:pt idx="530">
                  <c:v>51.027416050145987</c:v>
                </c:pt>
                <c:pt idx="531">
                  <c:v>53.98256629313196</c:v>
                </c:pt>
                <c:pt idx="532">
                  <c:v>55.461937591669788</c:v>
                </c:pt>
                <c:pt idx="533">
                  <c:v>55.063928843325684</c:v>
                </c:pt>
                <c:pt idx="534">
                  <c:v>54.681185380636805</c:v>
                </c:pt>
                <c:pt idx="535">
                  <c:v>56.615172392207633</c:v>
                </c:pt>
                <c:pt idx="536">
                  <c:v>52.384700974582685</c:v>
                </c:pt>
                <c:pt idx="537">
                  <c:v>44.383246334093045</c:v>
                </c:pt>
                <c:pt idx="538">
                  <c:v>40.332657496642248</c:v>
                </c:pt>
                <c:pt idx="539">
                  <c:v>36.239724500634281</c:v>
                </c:pt>
                <c:pt idx="540">
                  <c:v>28.632212092834756</c:v>
                </c:pt>
                <c:pt idx="541">
                  <c:v>21.096803552592394</c:v>
                </c:pt>
                <c:pt idx="542">
                  <c:v>19.719715338922775</c:v>
                </c:pt>
                <c:pt idx="543">
                  <c:v>18.146431995023757</c:v>
                </c:pt>
                <c:pt idx="544">
                  <c:v>15.864956770302642</c:v>
                </c:pt>
                <c:pt idx="545">
                  <c:v>13.095573308242512</c:v>
                </c:pt>
                <c:pt idx="546">
                  <c:v>12.351596042870712</c:v>
                </c:pt>
                <c:pt idx="547">
                  <c:v>11.610987817476037</c:v>
                </c:pt>
                <c:pt idx="548">
                  <c:v>11.125585859052729</c:v>
                </c:pt>
                <c:pt idx="549">
                  <c:v>10.550958801160055</c:v>
                </c:pt>
                <c:pt idx="550">
                  <c:v>9.8302092299134323</c:v>
                </c:pt>
                <c:pt idx="551">
                  <c:v>9.3289738105439479</c:v>
                </c:pt>
                <c:pt idx="552">
                  <c:v>8.8330348520689288</c:v>
                </c:pt>
                <c:pt idx="553">
                  <c:v>7.8373564317653752</c:v>
                </c:pt>
                <c:pt idx="554">
                  <c:v>6.7218361243512819</c:v>
                </c:pt>
                <c:pt idx="555">
                  <c:v>6.6019416290037176</c:v>
                </c:pt>
                <c:pt idx="556">
                  <c:v>6.7913811874241299</c:v>
                </c:pt>
                <c:pt idx="557">
                  <c:v>7.0030801059642256</c:v>
                </c:pt>
                <c:pt idx="558">
                  <c:v>7.2024161734780101</c:v>
                </c:pt>
                <c:pt idx="559">
                  <c:v>7.0076246662868487</c:v>
                </c:pt>
                <c:pt idx="560">
                  <c:v>7.0897292107946743</c:v>
                </c:pt>
                <c:pt idx="561">
                  <c:v>7.1099812302241618</c:v>
                </c:pt>
                <c:pt idx="562">
                  <c:v>7.3182390973762557</c:v>
                </c:pt>
                <c:pt idx="563">
                  <c:v>7.5916695623828483</c:v>
                </c:pt>
                <c:pt idx="564">
                  <c:v>7.8921747042226684</c:v>
                </c:pt>
                <c:pt idx="565">
                  <c:v>7.9074420817760549</c:v>
                </c:pt>
                <c:pt idx="566">
                  <c:v>6.8133739428002302</c:v>
                </c:pt>
                <c:pt idx="567">
                  <c:v>6.3124548490324868</c:v>
                </c:pt>
                <c:pt idx="568">
                  <c:v>5.9249480600522091</c:v>
                </c:pt>
                <c:pt idx="569">
                  <c:v>5.4201169969711014</c:v>
                </c:pt>
                <c:pt idx="570">
                  <c:v>4.9518635699013531</c:v>
                </c:pt>
                <c:pt idx="571">
                  <c:v>6.7357746427241008</c:v>
                </c:pt>
                <c:pt idx="572">
                  <c:v>8.1153991814270885</c:v>
                </c:pt>
                <c:pt idx="573">
                  <c:v>9.7818980384499241</c:v>
                </c:pt>
                <c:pt idx="574">
                  <c:v>10.247457273071017</c:v>
                </c:pt>
                <c:pt idx="575">
                  <c:v>9.3495370722190589</c:v>
                </c:pt>
                <c:pt idx="576">
                  <c:v>7.9895858912517648</c:v>
                </c:pt>
                <c:pt idx="577">
                  <c:v>8.3746468233786509</c:v>
                </c:pt>
                <c:pt idx="578">
                  <c:v>8.2843226284920828</c:v>
                </c:pt>
                <c:pt idx="579">
                  <c:v>8.1240878488989434</c:v>
                </c:pt>
                <c:pt idx="580">
                  <c:v>8.1444694544938336</c:v>
                </c:pt>
                <c:pt idx="581">
                  <c:v>8.1797347042766617</c:v>
                </c:pt>
                <c:pt idx="582">
                  <c:v>8.3875515137855032</c:v>
                </c:pt>
                <c:pt idx="583">
                  <c:v>8.6972371397472656</c:v>
                </c:pt>
                <c:pt idx="584">
                  <c:v>9.0787055932153198</c:v>
                </c:pt>
                <c:pt idx="585">
                  <c:v>9.4630917676866009</c:v>
                </c:pt>
                <c:pt idx="586">
                  <c:v>10.075766968293294</c:v>
                </c:pt>
                <c:pt idx="587">
                  <c:v>10.803257119684448</c:v>
                </c:pt>
                <c:pt idx="588">
                  <c:v>11.548851544286727</c:v>
                </c:pt>
                <c:pt idx="589">
                  <c:v>11.926651430929338</c:v>
                </c:pt>
                <c:pt idx="590">
                  <c:v>12.064068924886822</c:v>
                </c:pt>
                <c:pt idx="591">
                  <c:v>12.037511099891576</c:v>
                </c:pt>
                <c:pt idx="592">
                  <c:v>11.783489218264185</c:v>
                </c:pt>
                <c:pt idx="593">
                  <c:v>11.655209625971402</c:v>
                </c:pt>
                <c:pt idx="594">
                  <c:v>11.334226763516366</c:v>
                </c:pt>
                <c:pt idx="595">
                  <c:v>10.889511931177337</c:v>
                </c:pt>
                <c:pt idx="596">
                  <c:v>10.112593315133026</c:v>
                </c:pt>
                <c:pt idx="597">
                  <c:v>9.8252006750003087</c:v>
                </c:pt>
                <c:pt idx="598">
                  <c:v>9.5525075102877288</c:v>
                </c:pt>
                <c:pt idx="599">
                  <c:v>9.1995571920165737</c:v>
                </c:pt>
                <c:pt idx="600">
                  <c:v>8.8654722452339172</c:v>
                </c:pt>
                <c:pt idx="601">
                  <c:v>8.3920559041683855</c:v>
                </c:pt>
                <c:pt idx="602">
                  <c:v>8.5163281313924291</c:v>
                </c:pt>
                <c:pt idx="603">
                  <c:v>8.2270501654266148</c:v>
                </c:pt>
                <c:pt idx="604">
                  <c:v>7.371984968472753</c:v>
                </c:pt>
                <c:pt idx="605">
                  <c:v>6.5190103692544668</c:v>
                </c:pt>
                <c:pt idx="606">
                  <c:v>6.6951880920539111</c:v>
                </c:pt>
                <c:pt idx="607">
                  <c:v>7.6668351611342285</c:v>
                </c:pt>
                <c:pt idx="608">
                  <c:v>7.5279552974397603</c:v>
                </c:pt>
                <c:pt idx="609">
                  <c:v>7.9392569183340864</c:v>
                </c:pt>
                <c:pt idx="610">
                  <c:v>8.6805348110688811</c:v>
                </c:pt>
                <c:pt idx="611">
                  <c:v>9.2001136334069784</c:v>
                </c:pt>
                <c:pt idx="612">
                  <c:v>9.3689710642280311</c:v>
                </c:pt>
                <c:pt idx="613">
                  <c:v>9.5241411144555013</c:v>
                </c:pt>
                <c:pt idx="614">
                  <c:v>8.9676805147745497</c:v>
                </c:pt>
                <c:pt idx="615">
                  <c:v>7.8930832712064491</c:v>
                </c:pt>
                <c:pt idx="616">
                  <c:v>7.683621644737392</c:v>
                </c:pt>
                <c:pt idx="617">
                  <c:v>7.0788087214115771</c:v>
                </c:pt>
                <c:pt idx="618">
                  <c:v>6.4610693556235965</c:v>
                </c:pt>
                <c:pt idx="619">
                  <c:v>5.4163703500090206</c:v>
                </c:pt>
                <c:pt idx="620">
                  <c:v>5.2352528529324802</c:v>
                </c:pt>
                <c:pt idx="621">
                  <c:v>4.8872405499504579</c:v>
                </c:pt>
                <c:pt idx="622">
                  <c:v>4.6071837961582807</c:v>
                </c:pt>
                <c:pt idx="623">
                  <c:v>4.1129431536665484</c:v>
                </c:pt>
                <c:pt idx="624">
                  <c:v>3.6535747410116794</c:v>
                </c:pt>
                <c:pt idx="625">
                  <c:v>2.9393435523950218</c:v>
                </c:pt>
                <c:pt idx="626">
                  <c:v>2.7499767691109822</c:v>
                </c:pt>
                <c:pt idx="627">
                  <c:v>2.7065927189998691</c:v>
                </c:pt>
                <c:pt idx="628">
                  <c:v>2.4860027410886838</c:v>
                </c:pt>
                <c:pt idx="629">
                  <c:v>2.2707485242462981</c:v>
                </c:pt>
                <c:pt idx="630">
                  <c:v>2.2304908523672173</c:v>
                </c:pt>
                <c:pt idx="631">
                  <c:v>2.1322645255674413</c:v>
                </c:pt>
                <c:pt idx="632">
                  <c:v>2.1393973847832437</c:v>
                </c:pt>
                <c:pt idx="633">
                  <c:v>1.3449878801061557</c:v>
                </c:pt>
                <c:pt idx="634">
                  <c:v>1.0646998935976912</c:v>
                </c:pt>
                <c:pt idx="635">
                  <c:v>1.0281537368608844</c:v>
                </c:pt>
                <c:pt idx="636">
                  <c:v>0.89282012684650647</c:v>
                </c:pt>
                <c:pt idx="637">
                  <c:v>0.72992381744820511</c:v>
                </c:pt>
                <c:pt idx="638">
                  <c:v>0.6907634071985741</c:v>
                </c:pt>
                <c:pt idx="639">
                  <c:v>0.77019673817867162</c:v>
                </c:pt>
                <c:pt idx="640">
                  <c:v>0.82342548622338518</c:v>
                </c:pt>
                <c:pt idx="641">
                  <c:v>0.87431813592587715</c:v>
                </c:pt>
                <c:pt idx="642">
                  <c:v>0.92145887592960074</c:v>
                </c:pt>
                <c:pt idx="643">
                  <c:v>0.94646126062495162</c:v>
                </c:pt>
                <c:pt idx="644">
                  <c:v>0.97412302884939062</c:v>
                </c:pt>
                <c:pt idx="645">
                  <c:v>1.0001353165923221</c:v>
                </c:pt>
                <c:pt idx="646">
                  <c:v>1.0167916857387806</c:v>
                </c:pt>
                <c:pt idx="647">
                  <c:v>1.0530586276110996</c:v>
                </c:pt>
                <c:pt idx="648">
                  <c:v>1.089284363048612</c:v>
                </c:pt>
                <c:pt idx="649">
                  <c:v>1.1227460309534441</c:v>
                </c:pt>
                <c:pt idx="650">
                  <c:v>1.1723166996093648</c:v>
                </c:pt>
                <c:pt idx="651">
                  <c:v>1.217088709723777</c:v>
                </c:pt>
                <c:pt idx="652">
                  <c:v>1.2531721124187545</c:v>
                </c:pt>
                <c:pt idx="653">
                  <c:v>1.28786766266096</c:v>
                </c:pt>
                <c:pt idx="654">
                  <c:v>1.2794943224427542</c:v>
                </c:pt>
                <c:pt idx="655">
                  <c:v>1.2650847518003276</c:v>
                </c:pt>
                <c:pt idx="656">
                  <c:v>1.2430181892917838</c:v>
                </c:pt>
                <c:pt idx="657">
                  <c:v>1.2082035105568212</c:v>
                </c:pt>
                <c:pt idx="658">
                  <c:v>1.1828193338927098</c:v>
                </c:pt>
                <c:pt idx="659">
                  <c:v>1.1439346977908378</c:v>
                </c:pt>
                <c:pt idx="660">
                  <c:v>1.0603021633628262</c:v>
                </c:pt>
                <c:pt idx="661">
                  <c:v>0.88349705859607952</c:v>
                </c:pt>
                <c:pt idx="662">
                  <c:v>0.8577270354508757</c:v>
                </c:pt>
                <c:pt idx="663">
                  <c:v>0.84313450473618567</c:v>
                </c:pt>
                <c:pt idx="664">
                  <c:v>0.83325600846411296</c:v>
                </c:pt>
                <c:pt idx="665">
                  <c:v>0.78613002517650843</c:v>
                </c:pt>
                <c:pt idx="666">
                  <c:v>0.68218016156587147</c:v>
                </c:pt>
                <c:pt idx="667">
                  <c:v>0.70303539245911995</c:v>
                </c:pt>
                <c:pt idx="668">
                  <c:v>0.78544452276185139</c:v>
                </c:pt>
                <c:pt idx="669">
                  <c:v>0.82167501509013607</c:v>
                </c:pt>
                <c:pt idx="670">
                  <c:v>0.79262579332376326</c:v>
                </c:pt>
                <c:pt idx="671">
                  <c:v>0.77180601766718682</c:v>
                </c:pt>
                <c:pt idx="672">
                  <c:v>0.74432019634030744</c:v>
                </c:pt>
                <c:pt idx="673">
                  <c:v>0.71531082690382086</c:v>
                </c:pt>
                <c:pt idx="674">
                  <c:v>0.72235657724183255</c:v>
                </c:pt>
                <c:pt idx="675">
                  <c:v>0.73523586631307347</c:v>
                </c:pt>
                <c:pt idx="676">
                  <c:v>0.77145937327232317</c:v>
                </c:pt>
                <c:pt idx="677">
                  <c:v>0.86344683549951817</c:v>
                </c:pt>
                <c:pt idx="678">
                  <c:v>0.91095981882364485</c:v>
                </c:pt>
                <c:pt idx="679">
                  <c:v>0.92955285382478436</c:v>
                </c:pt>
                <c:pt idx="680">
                  <c:v>0.94145896996965417</c:v>
                </c:pt>
                <c:pt idx="681">
                  <c:v>0.95198870383782952</c:v>
                </c:pt>
                <c:pt idx="682">
                  <c:v>0.97342518670056954</c:v>
                </c:pt>
                <c:pt idx="683">
                  <c:v>1.0060038114658232</c:v>
                </c:pt>
                <c:pt idx="684">
                  <c:v>1.0191892893881211</c:v>
                </c:pt>
                <c:pt idx="685">
                  <c:v>0.99166309148659992</c:v>
                </c:pt>
                <c:pt idx="686">
                  <c:v>0.99287163885872587</c:v>
                </c:pt>
                <c:pt idx="687">
                  <c:v>1.0726988560453112</c:v>
                </c:pt>
                <c:pt idx="688">
                  <c:v>1.1120822487220958</c:v>
                </c:pt>
                <c:pt idx="689">
                  <c:v>1.0923366776574293</c:v>
                </c:pt>
              </c:numCache>
            </c:numRef>
          </c:val>
          <c:smooth val="0"/>
          <c:extLst>
            <c:ext xmlns:c16="http://schemas.microsoft.com/office/drawing/2014/chart" uri="{C3380CC4-5D6E-409C-BE32-E72D297353CC}">
              <c16:uniqueId val="{00000001-6201-4DB0-9E0B-262CE8C7456B}"/>
            </c:ext>
          </c:extLst>
        </c:ser>
        <c:dLbls>
          <c:showLegendKey val="0"/>
          <c:showVal val="0"/>
          <c:showCatName val="0"/>
          <c:showSerName val="0"/>
          <c:showPercent val="0"/>
          <c:showBubbleSize val="0"/>
        </c:dLbls>
        <c:smooth val="0"/>
        <c:axId val="31488735"/>
        <c:axId val="1949930863"/>
      </c:lineChart>
      <c:catAx>
        <c:axId val="3148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9930863"/>
        <c:crosses val="autoZero"/>
        <c:auto val="1"/>
        <c:lblAlgn val="ctr"/>
        <c:lblOffset val="100"/>
        <c:noMultiLvlLbl val="0"/>
      </c:catAx>
      <c:valAx>
        <c:axId val="19499308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8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Cf. Figure XI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'VI. R-G variations, 1317-2018'!$P$2</c:f>
              <c:strCache>
                <c:ptCount val="1"/>
                <c:pt idx="0">
                  <c:v>R-G reversal 1570-1648</c:v>
                </c:pt>
              </c:strCache>
            </c:strRef>
          </c:tx>
          <c:spPr>
            <a:solidFill>
              <a:schemeClr val="accent4"/>
            </a:solidFill>
            <a:ln>
              <a:noFill/>
            </a:ln>
            <a:effectLst/>
          </c:spPr>
          <c:invertIfNegative val="0"/>
          <c:cat>
            <c:numRef>
              <c:f>'VI. R-G variations, 1317-2018'!$A$13:$A$714</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2018</c:v>
                </c:pt>
                <c:pt idx="695">
                  <c:v>2018</c:v>
                </c:pt>
                <c:pt idx="696">
                  <c:v>2018</c:v>
                </c:pt>
                <c:pt idx="697">
                  <c:v>2018</c:v>
                </c:pt>
                <c:pt idx="698">
                  <c:v>2018</c:v>
                </c:pt>
                <c:pt idx="699">
                  <c:v>2018</c:v>
                </c:pt>
                <c:pt idx="700">
                  <c:v>2018</c:v>
                </c:pt>
                <c:pt idx="701">
                  <c:v>2018</c:v>
                </c:pt>
              </c:numCache>
            </c:numRef>
          </c:cat>
          <c:val>
            <c:numRef>
              <c:f>'VI. R-G variations, 1317-2018'!$P$13:$P$714</c:f>
              <c:numCache>
                <c:formatCode>General</c:formatCode>
                <c:ptCount val="702"/>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numCache>
            </c:numRef>
          </c:val>
          <c:extLst>
            <c:ext xmlns:c16="http://schemas.microsoft.com/office/drawing/2014/chart" uri="{C3380CC4-5D6E-409C-BE32-E72D297353CC}">
              <c16:uniqueId val="{00000001-13BA-4D97-9C1B-2CEA5F3A2A56}"/>
            </c:ext>
          </c:extLst>
        </c:ser>
        <c:dLbls>
          <c:showLegendKey val="0"/>
          <c:showVal val="0"/>
          <c:showCatName val="0"/>
          <c:showSerName val="0"/>
          <c:showPercent val="0"/>
          <c:showBubbleSize val="0"/>
        </c:dLbls>
        <c:gapWidth val="150"/>
        <c:axId val="1523705951"/>
        <c:axId val="1951437311"/>
      </c:barChart>
      <c:lineChart>
        <c:grouping val="standard"/>
        <c:varyColors val="0"/>
        <c:ser>
          <c:idx val="0"/>
          <c:order val="0"/>
          <c:tx>
            <c:strRef>
              <c:f>'VI. R-G variations, 1317-2018'!$M$2</c:f>
              <c:strCache>
                <c:ptCount val="1"/>
                <c:pt idx="0">
                  <c:v>Global R-G</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2.4459317585301836E-2"/>
                  <c:y val="-0.41513050452026828"/>
                </c:manualLayout>
              </c:layout>
              <c:numFmt formatCode="#,##0.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'VI. R-G variations, 1317-2018'!$A$13:$A$714</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2018</c:v>
                </c:pt>
                <c:pt idx="695">
                  <c:v>2018</c:v>
                </c:pt>
                <c:pt idx="696">
                  <c:v>2018</c:v>
                </c:pt>
                <c:pt idx="697">
                  <c:v>2018</c:v>
                </c:pt>
                <c:pt idx="698">
                  <c:v>2018</c:v>
                </c:pt>
                <c:pt idx="699">
                  <c:v>2018</c:v>
                </c:pt>
                <c:pt idx="700">
                  <c:v>2018</c:v>
                </c:pt>
                <c:pt idx="701">
                  <c:v>2018</c:v>
                </c:pt>
              </c:numCache>
            </c:numRef>
          </c:cat>
          <c:val>
            <c:numRef>
              <c:f>'VI. R-G variations, 1317-2018'!$M$13:$M$714</c:f>
              <c:numCache>
                <c:formatCode>General</c:formatCode>
                <c:ptCount val="702"/>
                <c:pt idx="0">
                  <c:v>0.13411099924139613</c:v>
                </c:pt>
                <c:pt idx="1">
                  <c:v>0.13038004274645834</c:v>
                </c:pt>
                <c:pt idx="2">
                  <c:v>1.8782201755186405E-2</c:v>
                </c:pt>
                <c:pt idx="3">
                  <c:v>-3.2997620619228205E-3</c:v>
                </c:pt>
                <c:pt idx="4">
                  <c:v>6.7241977651367982E-2</c:v>
                </c:pt>
                <c:pt idx="5">
                  <c:v>8.2725175525017694E-2</c:v>
                </c:pt>
                <c:pt idx="6">
                  <c:v>6.6867468935001409E-2</c:v>
                </c:pt>
                <c:pt idx="7">
                  <c:v>4.386955569960916E-2</c:v>
                </c:pt>
                <c:pt idx="8">
                  <c:v>2.8096597024092607E-2</c:v>
                </c:pt>
                <c:pt idx="9">
                  <c:v>9.8340184398999927E-2</c:v>
                </c:pt>
                <c:pt idx="10">
                  <c:v>0.13466224553996148</c:v>
                </c:pt>
                <c:pt idx="11">
                  <c:v>0.11915934232135855</c:v>
                </c:pt>
                <c:pt idx="12">
                  <c:v>9.8097539779603116E-2</c:v>
                </c:pt>
                <c:pt idx="13">
                  <c:v>8.7813738349352355E-2</c:v>
                </c:pt>
                <c:pt idx="14">
                  <c:v>8.8631859397051413E-2</c:v>
                </c:pt>
                <c:pt idx="15">
                  <c:v>9.598050261127819E-2</c:v>
                </c:pt>
                <c:pt idx="16">
                  <c:v>0.10963575864211476</c:v>
                </c:pt>
                <c:pt idx="17">
                  <c:v>0.10437616284563427</c:v>
                </c:pt>
                <c:pt idx="18">
                  <c:v>9.8914032855404024E-2</c:v>
                </c:pt>
                <c:pt idx="19">
                  <c:v>9.3007512572176279E-2</c:v>
                </c:pt>
                <c:pt idx="20">
                  <c:v>9.5459987123811554E-2</c:v>
                </c:pt>
                <c:pt idx="21">
                  <c:v>0.10413657931691855</c:v>
                </c:pt>
                <c:pt idx="22">
                  <c:v>0.12325150577154809</c:v>
                </c:pt>
                <c:pt idx="23">
                  <c:v>0.1413794138308023</c:v>
                </c:pt>
                <c:pt idx="24">
                  <c:v>0.14333333061430895</c:v>
                </c:pt>
                <c:pt idx="25">
                  <c:v>0.14115416714523329</c:v>
                </c:pt>
                <c:pt idx="26">
                  <c:v>0.15411947837581008</c:v>
                </c:pt>
                <c:pt idx="27">
                  <c:v>0.14573419216348946</c:v>
                </c:pt>
                <c:pt idx="28">
                  <c:v>0.13147270692572793</c:v>
                </c:pt>
                <c:pt idx="29">
                  <c:v>0.11531388937436937</c:v>
                </c:pt>
                <c:pt idx="30">
                  <c:v>7.9004572667974587E-2</c:v>
                </c:pt>
                <c:pt idx="31">
                  <c:v>8.381966431277868E-2</c:v>
                </c:pt>
                <c:pt idx="32">
                  <c:v>9.4521247080007018E-2</c:v>
                </c:pt>
                <c:pt idx="33">
                  <c:v>7.7736332300299277E-2</c:v>
                </c:pt>
                <c:pt idx="34">
                  <c:v>8.6467656083958414E-2</c:v>
                </c:pt>
                <c:pt idx="35">
                  <c:v>9.6225523760425771E-2</c:v>
                </c:pt>
                <c:pt idx="36">
                  <c:v>9.39797549045195E-2</c:v>
                </c:pt>
                <c:pt idx="37">
                  <c:v>0.12156882185747142</c:v>
                </c:pt>
                <c:pt idx="38">
                  <c:v>0.11813610942576858</c:v>
                </c:pt>
                <c:pt idx="39">
                  <c:v>0.11973580808284973</c:v>
                </c:pt>
                <c:pt idx="40">
                  <c:v>0.12114826599137538</c:v>
                </c:pt>
                <c:pt idx="41">
                  <c:v>0.11373991800873139</c:v>
                </c:pt>
                <c:pt idx="42">
                  <c:v>0.11248598347326366</c:v>
                </c:pt>
                <c:pt idx="43">
                  <c:v>0.11210365446234953</c:v>
                </c:pt>
                <c:pt idx="44">
                  <c:v>9.9807998488119568E-2</c:v>
                </c:pt>
                <c:pt idx="45">
                  <c:v>9.9569989923007682E-2</c:v>
                </c:pt>
                <c:pt idx="46">
                  <c:v>0.1192853612801755</c:v>
                </c:pt>
                <c:pt idx="47">
                  <c:v>0.10411660912265353</c:v>
                </c:pt>
                <c:pt idx="48">
                  <c:v>0.11963008761686457</c:v>
                </c:pt>
                <c:pt idx="49">
                  <c:v>0.11851352174709397</c:v>
                </c:pt>
                <c:pt idx="50">
                  <c:v>0.13180840231318283</c:v>
                </c:pt>
                <c:pt idx="51">
                  <c:v>0.14682077445443961</c:v>
                </c:pt>
                <c:pt idx="52">
                  <c:v>0.1657938582966979</c:v>
                </c:pt>
                <c:pt idx="53">
                  <c:v>0.13450297030450567</c:v>
                </c:pt>
                <c:pt idx="54">
                  <c:v>0.1299602452610101</c:v>
                </c:pt>
                <c:pt idx="55">
                  <c:v>4.4006975855842595E-2</c:v>
                </c:pt>
                <c:pt idx="56">
                  <c:v>9.5035444465081304E-2</c:v>
                </c:pt>
                <c:pt idx="57">
                  <c:v>9.5235169631130184E-2</c:v>
                </c:pt>
                <c:pt idx="58">
                  <c:v>0.10501720107019462</c:v>
                </c:pt>
                <c:pt idx="59">
                  <c:v>0.10771559008349618</c:v>
                </c:pt>
                <c:pt idx="60">
                  <c:v>8.3946663654467207E-2</c:v>
                </c:pt>
                <c:pt idx="61">
                  <c:v>9.611644539735148E-2</c:v>
                </c:pt>
                <c:pt idx="62">
                  <c:v>0.18054670381710317</c:v>
                </c:pt>
                <c:pt idx="63">
                  <c:v>0.13309987889046074</c:v>
                </c:pt>
                <c:pt idx="64">
                  <c:v>0.11890617932730305</c:v>
                </c:pt>
                <c:pt idx="65">
                  <c:v>0.10298382602226082</c:v>
                </c:pt>
                <c:pt idx="66">
                  <c:v>8.0374786028976269E-2</c:v>
                </c:pt>
                <c:pt idx="67">
                  <c:v>0.11049953388960472</c:v>
                </c:pt>
                <c:pt idx="68">
                  <c:v>0.12051217893229359</c:v>
                </c:pt>
                <c:pt idx="69">
                  <c:v>0.10283306639368936</c:v>
                </c:pt>
                <c:pt idx="70">
                  <c:v>0.10753254559049592</c:v>
                </c:pt>
                <c:pt idx="71">
                  <c:v>0.1087708941290192</c:v>
                </c:pt>
                <c:pt idx="72">
                  <c:v>0.12195347670681905</c:v>
                </c:pt>
                <c:pt idx="73">
                  <c:v>0.12628305185298003</c:v>
                </c:pt>
                <c:pt idx="74">
                  <c:v>0.12002940349636865</c:v>
                </c:pt>
                <c:pt idx="75">
                  <c:v>0.12181001340085383</c:v>
                </c:pt>
                <c:pt idx="76">
                  <c:v>0.13732497351776929</c:v>
                </c:pt>
                <c:pt idx="77">
                  <c:v>0.11855963765960817</c:v>
                </c:pt>
                <c:pt idx="78">
                  <c:v>0.12853187959124895</c:v>
                </c:pt>
                <c:pt idx="79">
                  <c:v>0.11591558293728174</c:v>
                </c:pt>
                <c:pt idx="80">
                  <c:v>0.12242807225793563</c:v>
                </c:pt>
                <c:pt idx="81">
                  <c:v>0.11342817187293007</c:v>
                </c:pt>
                <c:pt idx="82">
                  <c:v>0.12389206868390837</c:v>
                </c:pt>
                <c:pt idx="83">
                  <c:v>0.12269343557215308</c:v>
                </c:pt>
                <c:pt idx="84">
                  <c:v>0.1416628523697562</c:v>
                </c:pt>
                <c:pt idx="85">
                  <c:v>0.13854450454117168</c:v>
                </c:pt>
                <c:pt idx="86">
                  <c:v>0.14391368119602338</c:v>
                </c:pt>
                <c:pt idx="87">
                  <c:v>0.14386942236271918</c:v>
                </c:pt>
                <c:pt idx="88">
                  <c:v>0.14172184349379083</c:v>
                </c:pt>
                <c:pt idx="89">
                  <c:v>0.13936485319325742</c:v>
                </c:pt>
                <c:pt idx="90">
                  <c:v>0.14132002564554152</c:v>
                </c:pt>
                <c:pt idx="91">
                  <c:v>0.1408001600757961</c:v>
                </c:pt>
                <c:pt idx="92">
                  <c:v>0.15147840061881193</c:v>
                </c:pt>
                <c:pt idx="93">
                  <c:v>0.13288809665530249</c:v>
                </c:pt>
                <c:pt idx="94">
                  <c:v>0.12061074457343345</c:v>
                </c:pt>
                <c:pt idx="95">
                  <c:v>0.13515149714090274</c:v>
                </c:pt>
                <c:pt idx="96">
                  <c:v>0.12230421770199182</c:v>
                </c:pt>
                <c:pt idx="97">
                  <c:v>0.11997271245781163</c:v>
                </c:pt>
                <c:pt idx="98">
                  <c:v>0.1161417567789105</c:v>
                </c:pt>
                <c:pt idx="99">
                  <c:v>9.6771068461236537E-2</c:v>
                </c:pt>
                <c:pt idx="100">
                  <c:v>9.9395850493727622E-2</c:v>
                </c:pt>
                <c:pt idx="101">
                  <c:v>0.1005318293027274</c:v>
                </c:pt>
                <c:pt idx="102">
                  <c:v>0.10188263875137339</c:v>
                </c:pt>
                <c:pt idx="103">
                  <c:v>0.1082065184951783</c:v>
                </c:pt>
                <c:pt idx="104">
                  <c:v>0.11329163635459688</c:v>
                </c:pt>
                <c:pt idx="105">
                  <c:v>0.10922589517994945</c:v>
                </c:pt>
                <c:pt idx="106">
                  <c:v>0.1149211620792682</c:v>
                </c:pt>
                <c:pt idx="107">
                  <c:v>0.12781332538293919</c:v>
                </c:pt>
                <c:pt idx="108">
                  <c:v>0.12659332500133214</c:v>
                </c:pt>
                <c:pt idx="109">
                  <c:v>0.1157677201899671</c:v>
                </c:pt>
                <c:pt idx="110">
                  <c:v>0.11227869103832891</c:v>
                </c:pt>
                <c:pt idx="111">
                  <c:v>9.7328863530950521E-2</c:v>
                </c:pt>
                <c:pt idx="112">
                  <c:v>9.4351208662199426E-2</c:v>
                </c:pt>
                <c:pt idx="113">
                  <c:v>9.101458440711814E-2</c:v>
                </c:pt>
                <c:pt idx="114">
                  <c:v>0.1075210056071165</c:v>
                </c:pt>
                <c:pt idx="115">
                  <c:v>0.11113394537415691</c:v>
                </c:pt>
                <c:pt idx="116">
                  <c:v>0.10370533925845295</c:v>
                </c:pt>
                <c:pt idx="117">
                  <c:v>9.25117386700193E-2</c:v>
                </c:pt>
                <c:pt idx="118">
                  <c:v>9.1888466905099761E-2</c:v>
                </c:pt>
                <c:pt idx="119">
                  <c:v>0.10038806117050648</c:v>
                </c:pt>
                <c:pt idx="120">
                  <c:v>0.1144420470847524</c:v>
                </c:pt>
                <c:pt idx="121">
                  <c:v>9.7540230801387615E-2</c:v>
                </c:pt>
                <c:pt idx="122">
                  <c:v>9.9811638703806493E-2</c:v>
                </c:pt>
                <c:pt idx="123">
                  <c:v>0.12054386981578577</c:v>
                </c:pt>
                <c:pt idx="124">
                  <c:v>0.14030717645281254</c:v>
                </c:pt>
                <c:pt idx="125">
                  <c:v>0.15367701142702264</c:v>
                </c:pt>
                <c:pt idx="126">
                  <c:v>0.15405430651799654</c:v>
                </c:pt>
                <c:pt idx="127">
                  <c:v>0.12180870384127554</c:v>
                </c:pt>
                <c:pt idx="128">
                  <c:v>0.13637459031593221</c:v>
                </c:pt>
                <c:pt idx="129">
                  <c:v>0.13110225875093071</c:v>
                </c:pt>
                <c:pt idx="130">
                  <c:v>0.18145563209945603</c:v>
                </c:pt>
                <c:pt idx="131">
                  <c:v>0.1747948497782289</c:v>
                </c:pt>
                <c:pt idx="132">
                  <c:v>0.16997761583045343</c:v>
                </c:pt>
                <c:pt idx="133">
                  <c:v>0.1668776376029894</c:v>
                </c:pt>
                <c:pt idx="134">
                  <c:v>0.19524979505038192</c:v>
                </c:pt>
                <c:pt idx="135">
                  <c:v>0.17582454420933336</c:v>
                </c:pt>
                <c:pt idx="136">
                  <c:v>0.1624896003453212</c:v>
                </c:pt>
                <c:pt idx="137">
                  <c:v>0.11216331416928646</c:v>
                </c:pt>
                <c:pt idx="138">
                  <c:v>0.12497273572275937</c:v>
                </c:pt>
                <c:pt idx="139">
                  <c:v>0.13075896341080373</c:v>
                </c:pt>
                <c:pt idx="140">
                  <c:v>0.1302743513265826</c:v>
                </c:pt>
                <c:pt idx="141">
                  <c:v>0.12075278017270588</c:v>
                </c:pt>
                <c:pt idx="142">
                  <c:v>0.12814872860076071</c:v>
                </c:pt>
                <c:pt idx="143">
                  <c:v>0.14032564991183952</c:v>
                </c:pt>
                <c:pt idx="144">
                  <c:v>0.13418857479234786</c:v>
                </c:pt>
                <c:pt idx="145">
                  <c:v>0.12147263674049708</c:v>
                </c:pt>
                <c:pt idx="146">
                  <c:v>0.12486593435758804</c:v>
                </c:pt>
                <c:pt idx="147">
                  <c:v>0.12107808654845009</c:v>
                </c:pt>
                <c:pt idx="148">
                  <c:v>0.11806925708422163</c:v>
                </c:pt>
                <c:pt idx="149">
                  <c:v>0.11134566750886556</c:v>
                </c:pt>
                <c:pt idx="150">
                  <c:v>0.12247346153403421</c:v>
                </c:pt>
                <c:pt idx="151">
                  <c:v>0.12288556626210097</c:v>
                </c:pt>
                <c:pt idx="152">
                  <c:v>0.13434364860297474</c:v>
                </c:pt>
                <c:pt idx="153">
                  <c:v>0.11696581168511791</c:v>
                </c:pt>
                <c:pt idx="154">
                  <c:v>0.11309836027337461</c:v>
                </c:pt>
                <c:pt idx="155">
                  <c:v>0.1226783235935778</c:v>
                </c:pt>
                <c:pt idx="156">
                  <c:v>0.13283980665420747</c:v>
                </c:pt>
                <c:pt idx="157">
                  <c:v>0.11835480635517501</c:v>
                </c:pt>
                <c:pt idx="158">
                  <c:v>0.11662996089791171</c:v>
                </c:pt>
                <c:pt idx="159">
                  <c:v>0.12114019012079483</c:v>
                </c:pt>
                <c:pt idx="160">
                  <c:v>0.13803370236846169</c:v>
                </c:pt>
                <c:pt idx="161">
                  <c:v>0.12630059679711905</c:v>
                </c:pt>
                <c:pt idx="162">
                  <c:v>0.10387766935226858</c:v>
                </c:pt>
                <c:pt idx="163">
                  <c:v>8.4270429083340773E-2</c:v>
                </c:pt>
                <c:pt idx="164">
                  <c:v>8.7067202315147738E-2</c:v>
                </c:pt>
                <c:pt idx="165">
                  <c:v>9.4295492356473776E-2</c:v>
                </c:pt>
                <c:pt idx="166">
                  <c:v>7.702790414654366E-2</c:v>
                </c:pt>
                <c:pt idx="167">
                  <c:v>6.2269362893734699E-2</c:v>
                </c:pt>
                <c:pt idx="168">
                  <c:v>7.9112369186488715E-2</c:v>
                </c:pt>
                <c:pt idx="169">
                  <c:v>8.6451847266151211E-2</c:v>
                </c:pt>
                <c:pt idx="170">
                  <c:v>0.10012690252737402</c:v>
                </c:pt>
                <c:pt idx="171">
                  <c:v>9.3108323310760688E-2</c:v>
                </c:pt>
                <c:pt idx="172">
                  <c:v>8.848150882363251E-2</c:v>
                </c:pt>
                <c:pt idx="173">
                  <c:v>0.10054061622950179</c:v>
                </c:pt>
                <c:pt idx="174">
                  <c:v>9.8715049134009983E-2</c:v>
                </c:pt>
                <c:pt idx="175">
                  <c:v>9.3006393019195832E-2</c:v>
                </c:pt>
                <c:pt idx="176">
                  <c:v>9.1145976514859117E-2</c:v>
                </c:pt>
                <c:pt idx="177">
                  <c:v>5.4550778197645797E-2</c:v>
                </c:pt>
                <c:pt idx="178">
                  <c:v>7.9795450699771689E-2</c:v>
                </c:pt>
                <c:pt idx="179">
                  <c:v>8.4514572144546399E-2</c:v>
                </c:pt>
                <c:pt idx="180">
                  <c:v>4.0310508976480128E-3</c:v>
                </c:pt>
                <c:pt idx="181">
                  <c:v>-1.7668432146940707E-2</c:v>
                </c:pt>
                <c:pt idx="182">
                  <c:v>-2.3299951829123797E-2</c:v>
                </c:pt>
                <c:pt idx="183">
                  <c:v>-1.5956561681889365E-2</c:v>
                </c:pt>
                <c:pt idx="184">
                  <c:v>2.1474604698342045E-2</c:v>
                </c:pt>
                <c:pt idx="185">
                  <c:v>-1.4178951418717556E-2</c:v>
                </c:pt>
                <c:pt idx="186">
                  <c:v>-5.3795322525746897E-3</c:v>
                </c:pt>
                <c:pt idx="187">
                  <c:v>5.3015438067239282E-2</c:v>
                </c:pt>
                <c:pt idx="188">
                  <c:v>7.5794127983020848E-2</c:v>
                </c:pt>
                <c:pt idx="189">
                  <c:v>9.4869923501321562E-2</c:v>
                </c:pt>
                <c:pt idx="190">
                  <c:v>9.6379698276633202E-2</c:v>
                </c:pt>
                <c:pt idx="191">
                  <c:v>7.8556931064557536E-2</c:v>
                </c:pt>
                <c:pt idx="192">
                  <c:v>8.3274346481685024E-2</c:v>
                </c:pt>
                <c:pt idx="193">
                  <c:v>6.3127809543987959E-2</c:v>
                </c:pt>
                <c:pt idx="194">
                  <c:v>7.1149271845950476E-2</c:v>
                </c:pt>
                <c:pt idx="195">
                  <c:v>7.1292538792833968E-2</c:v>
                </c:pt>
                <c:pt idx="196">
                  <c:v>5.2651050901640968E-2</c:v>
                </c:pt>
                <c:pt idx="197">
                  <c:v>4.3611072509820624E-2</c:v>
                </c:pt>
                <c:pt idx="198">
                  <c:v>6.6297115614033425E-2</c:v>
                </c:pt>
                <c:pt idx="199">
                  <c:v>8.313364333932026E-2</c:v>
                </c:pt>
                <c:pt idx="200">
                  <c:v>7.1443556993062943E-2</c:v>
                </c:pt>
                <c:pt idx="201">
                  <c:v>6.2282634011618015E-2</c:v>
                </c:pt>
                <c:pt idx="202">
                  <c:v>5.6657538580700696E-2</c:v>
                </c:pt>
                <c:pt idx="203">
                  <c:v>7.6397156319100587E-2</c:v>
                </c:pt>
                <c:pt idx="204">
                  <c:v>6.7844509225705077E-2</c:v>
                </c:pt>
                <c:pt idx="205">
                  <c:v>6.434680375143001E-2</c:v>
                </c:pt>
                <c:pt idx="206">
                  <c:v>7.2044874367794692E-2</c:v>
                </c:pt>
                <c:pt idx="207">
                  <c:v>6.9427614017513295E-2</c:v>
                </c:pt>
                <c:pt idx="208">
                  <c:v>6.2090174007248193E-2</c:v>
                </c:pt>
                <c:pt idx="209">
                  <c:v>5.8642445574492837E-2</c:v>
                </c:pt>
                <c:pt idx="210">
                  <c:v>3.2685546261814642E-2</c:v>
                </c:pt>
                <c:pt idx="211">
                  <c:v>4.7989096986360509E-2</c:v>
                </c:pt>
                <c:pt idx="212">
                  <c:v>5.1624453954002787E-2</c:v>
                </c:pt>
                <c:pt idx="213">
                  <c:v>4.5238019303709347E-2</c:v>
                </c:pt>
                <c:pt idx="214">
                  <c:v>6.099140688585216E-2</c:v>
                </c:pt>
                <c:pt idx="215">
                  <c:v>9.3048257643476323E-2</c:v>
                </c:pt>
                <c:pt idx="216">
                  <c:v>9.7877941113353129E-2</c:v>
                </c:pt>
                <c:pt idx="217">
                  <c:v>0.11546285095332295</c:v>
                </c:pt>
                <c:pt idx="218">
                  <c:v>0.11178282616283597</c:v>
                </c:pt>
                <c:pt idx="219">
                  <c:v>7.5903896855010825E-2</c:v>
                </c:pt>
                <c:pt idx="220">
                  <c:v>5.1783755120936893E-2</c:v>
                </c:pt>
                <c:pt idx="221">
                  <c:v>6.3344188690357559E-2</c:v>
                </c:pt>
                <c:pt idx="222">
                  <c:v>5.6105700399412262E-2</c:v>
                </c:pt>
                <c:pt idx="223">
                  <c:v>5.7648240978582288E-2</c:v>
                </c:pt>
                <c:pt idx="224">
                  <c:v>5.1542770382970927E-2</c:v>
                </c:pt>
                <c:pt idx="225">
                  <c:v>4.5360212596193147E-2</c:v>
                </c:pt>
                <c:pt idx="226">
                  <c:v>6.0325566551646809E-2</c:v>
                </c:pt>
                <c:pt idx="227">
                  <c:v>9.6482003482163514E-2</c:v>
                </c:pt>
                <c:pt idx="228">
                  <c:v>8.1932878960009725E-2</c:v>
                </c:pt>
                <c:pt idx="229">
                  <c:v>5.7805792146875375E-2</c:v>
                </c:pt>
                <c:pt idx="230">
                  <c:v>5.664981219537845E-2</c:v>
                </c:pt>
                <c:pt idx="231">
                  <c:v>5.0174317636645469E-2</c:v>
                </c:pt>
                <c:pt idx="232">
                  <c:v>5.8365738022386648E-2</c:v>
                </c:pt>
                <c:pt idx="233">
                  <c:v>7.6828414815597768E-2</c:v>
                </c:pt>
                <c:pt idx="234">
                  <c:v>5.2215594722240598E-2</c:v>
                </c:pt>
                <c:pt idx="235">
                  <c:v>4.0080046148937801E-2</c:v>
                </c:pt>
                <c:pt idx="236">
                  <c:v>5.0074339660468717E-2</c:v>
                </c:pt>
                <c:pt idx="237">
                  <c:v>6.1214800287809859E-2</c:v>
                </c:pt>
                <c:pt idx="238">
                  <c:v>8.403061143638231E-2</c:v>
                </c:pt>
                <c:pt idx="239">
                  <c:v>9.1057919590011235E-2</c:v>
                </c:pt>
                <c:pt idx="240">
                  <c:v>7.5790374044167594E-2</c:v>
                </c:pt>
                <c:pt idx="241">
                  <c:v>8.400145825906366E-2</c:v>
                </c:pt>
                <c:pt idx="242">
                  <c:v>9.4665652868198724E-2</c:v>
                </c:pt>
                <c:pt idx="243">
                  <c:v>9.3001227694119948E-2</c:v>
                </c:pt>
                <c:pt idx="244">
                  <c:v>0.10833492943328524</c:v>
                </c:pt>
                <c:pt idx="245">
                  <c:v>8.4343118916853296E-2</c:v>
                </c:pt>
                <c:pt idx="246">
                  <c:v>6.2038930744381382E-2</c:v>
                </c:pt>
                <c:pt idx="247">
                  <c:v>7.2441029513067662E-2</c:v>
                </c:pt>
                <c:pt idx="248">
                  <c:v>7.5927643842746806E-2</c:v>
                </c:pt>
                <c:pt idx="249">
                  <c:v>7.6736514307635659E-2</c:v>
                </c:pt>
                <c:pt idx="250">
                  <c:v>7.1596970407959759E-2</c:v>
                </c:pt>
                <c:pt idx="251">
                  <c:v>4.757582451245676E-2</c:v>
                </c:pt>
                <c:pt idx="252">
                  <c:v>5.4304354840658924E-2</c:v>
                </c:pt>
                <c:pt idx="253">
                  <c:v>5.8468494736560281E-2</c:v>
                </c:pt>
                <c:pt idx="254">
                  <c:v>4.9302112610666943E-2</c:v>
                </c:pt>
                <c:pt idx="255">
                  <c:v>6.1737669719882669E-2</c:v>
                </c:pt>
                <c:pt idx="256">
                  <c:v>6.1324516984370012E-2</c:v>
                </c:pt>
                <c:pt idx="257">
                  <c:v>8.1023112440020112E-2</c:v>
                </c:pt>
                <c:pt idx="258">
                  <c:v>8.5355853459435541E-2</c:v>
                </c:pt>
                <c:pt idx="259">
                  <c:v>8.3544196112981625E-2</c:v>
                </c:pt>
                <c:pt idx="260">
                  <c:v>9.1430520630388923E-2</c:v>
                </c:pt>
                <c:pt idx="261">
                  <c:v>9.8848271802307874E-2</c:v>
                </c:pt>
                <c:pt idx="262">
                  <c:v>7.8287491908590676E-2</c:v>
                </c:pt>
                <c:pt idx="263">
                  <c:v>7.349247120909698E-2</c:v>
                </c:pt>
                <c:pt idx="264">
                  <c:v>7.2257138867313983E-2</c:v>
                </c:pt>
                <c:pt idx="265">
                  <c:v>7.5392443619762509E-2</c:v>
                </c:pt>
                <c:pt idx="266">
                  <c:v>5.4029323135395095E-2</c:v>
                </c:pt>
                <c:pt idx="267">
                  <c:v>4.9255779113341884E-2</c:v>
                </c:pt>
                <c:pt idx="268">
                  <c:v>6.1809153942521011E-2</c:v>
                </c:pt>
                <c:pt idx="269">
                  <c:v>5.277436553573614E-2</c:v>
                </c:pt>
                <c:pt idx="270">
                  <c:v>3.8045794297222456E-2</c:v>
                </c:pt>
                <c:pt idx="271">
                  <c:v>2.4060587809824355E-2</c:v>
                </c:pt>
                <c:pt idx="272">
                  <c:v>3.1470123140690462E-2</c:v>
                </c:pt>
                <c:pt idx="273">
                  <c:v>5.6672288810264662E-2</c:v>
                </c:pt>
                <c:pt idx="274">
                  <c:v>6.6467918348180721E-2</c:v>
                </c:pt>
                <c:pt idx="275">
                  <c:v>4.5764714715528947E-2</c:v>
                </c:pt>
                <c:pt idx="276">
                  <c:v>5.726693936641402E-2</c:v>
                </c:pt>
                <c:pt idx="277">
                  <c:v>6.8656709740687438E-2</c:v>
                </c:pt>
                <c:pt idx="278">
                  <c:v>8.1907430390803948E-2</c:v>
                </c:pt>
                <c:pt idx="279">
                  <c:v>7.8807408175726359E-2</c:v>
                </c:pt>
                <c:pt idx="280">
                  <c:v>8.2664725533666383E-2</c:v>
                </c:pt>
                <c:pt idx="281">
                  <c:v>8.0388404557879059E-2</c:v>
                </c:pt>
                <c:pt idx="282">
                  <c:v>8.46489297573806E-2</c:v>
                </c:pt>
                <c:pt idx="283">
                  <c:v>8.4826706488422068E-2</c:v>
                </c:pt>
                <c:pt idx="284">
                  <c:v>9.8028412828827197E-2</c:v>
                </c:pt>
                <c:pt idx="285">
                  <c:v>8.90635364854135E-2</c:v>
                </c:pt>
                <c:pt idx="286">
                  <c:v>8.0946901403078031E-2</c:v>
                </c:pt>
                <c:pt idx="287">
                  <c:v>7.2114643263667941E-2</c:v>
                </c:pt>
                <c:pt idx="288">
                  <c:v>6.5272182418010999E-2</c:v>
                </c:pt>
                <c:pt idx="289">
                  <c:v>6.4772705894497754E-2</c:v>
                </c:pt>
                <c:pt idx="290">
                  <c:v>6.1381349947737911E-2</c:v>
                </c:pt>
                <c:pt idx="291">
                  <c:v>5.7070779528313194E-2</c:v>
                </c:pt>
                <c:pt idx="292">
                  <c:v>5.7626536607332753E-2</c:v>
                </c:pt>
                <c:pt idx="293">
                  <c:v>6.2432653866493153E-2</c:v>
                </c:pt>
                <c:pt idx="294">
                  <c:v>6.0885788699811164E-2</c:v>
                </c:pt>
                <c:pt idx="295">
                  <c:v>7.1357803049134277E-2</c:v>
                </c:pt>
                <c:pt idx="296">
                  <c:v>6.9134245637038919E-2</c:v>
                </c:pt>
                <c:pt idx="297">
                  <c:v>6.7691712032542095E-2</c:v>
                </c:pt>
                <c:pt idx="298">
                  <c:v>6.544550571425406E-2</c:v>
                </c:pt>
                <c:pt idx="299">
                  <c:v>6.9862544188610806E-2</c:v>
                </c:pt>
                <c:pt idx="300">
                  <c:v>6.3627012737551447E-2</c:v>
                </c:pt>
                <c:pt idx="301">
                  <c:v>4.6557906691292464E-2</c:v>
                </c:pt>
                <c:pt idx="302">
                  <c:v>2.3403098955863833E-2</c:v>
                </c:pt>
                <c:pt idx="303">
                  <c:v>2.6765289394732786E-2</c:v>
                </c:pt>
                <c:pt idx="304">
                  <c:v>4.0410100575133071E-2</c:v>
                </c:pt>
                <c:pt idx="305">
                  <c:v>4.1487080111469316E-2</c:v>
                </c:pt>
                <c:pt idx="306">
                  <c:v>3.1393497327796178E-2</c:v>
                </c:pt>
                <c:pt idx="307">
                  <c:v>4.3733120425775172E-2</c:v>
                </c:pt>
                <c:pt idx="308">
                  <c:v>7.3894605191150431E-2</c:v>
                </c:pt>
                <c:pt idx="309">
                  <c:v>9.6198606379959084E-2</c:v>
                </c:pt>
                <c:pt idx="310">
                  <c:v>8.9304346499728834E-2</c:v>
                </c:pt>
                <c:pt idx="311">
                  <c:v>6.7498504575483759E-2</c:v>
                </c:pt>
                <c:pt idx="312">
                  <c:v>6.8517497185067458E-2</c:v>
                </c:pt>
                <c:pt idx="313">
                  <c:v>8.235987375660217E-2</c:v>
                </c:pt>
                <c:pt idx="314">
                  <c:v>7.1292259190277055E-2</c:v>
                </c:pt>
                <c:pt idx="315">
                  <c:v>7.19177757211268E-2</c:v>
                </c:pt>
                <c:pt idx="316">
                  <c:v>6.8935931946745216E-2</c:v>
                </c:pt>
                <c:pt idx="317">
                  <c:v>7.6062890413696183E-2</c:v>
                </c:pt>
                <c:pt idx="318">
                  <c:v>8.8112351807156472E-2</c:v>
                </c:pt>
                <c:pt idx="319">
                  <c:v>9.6425757706296425E-2</c:v>
                </c:pt>
                <c:pt idx="320">
                  <c:v>9.611099849693637E-2</c:v>
                </c:pt>
                <c:pt idx="321">
                  <c:v>8.9802772100803036E-2</c:v>
                </c:pt>
                <c:pt idx="322">
                  <c:v>9.0007552332344642E-2</c:v>
                </c:pt>
                <c:pt idx="323">
                  <c:v>8.9416653276458979E-2</c:v>
                </c:pt>
                <c:pt idx="324">
                  <c:v>9.0503626337502238E-2</c:v>
                </c:pt>
                <c:pt idx="325">
                  <c:v>9.7844934292197872E-2</c:v>
                </c:pt>
                <c:pt idx="326">
                  <c:v>9.0505751443206731E-2</c:v>
                </c:pt>
                <c:pt idx="327">
                  <c:v>8.1014025760056729E-2</c:v>
                </c:pt>
                <c:pt idx="328">
                  <c:v>8.0471032503856232E-2</c:v>
                </c:pt>
                <c:pt idx="329">
                  <c:v>6.7328506873332944E-2</c:v>
                </c:pt>
                <c:pt idx="330">
                  <c:v>6.5953883784164141E-2</c:v>
                </c:pt>
                <c:pt idx="331">
                  <c:v>6.7252719765225094E-2</c:v>
                </c:pt>
                <c:pt idx="332">
                  <c:v>5.9828194466460198E-2</c:v>
                </c:pt>
                <c:pt idx="333">
                  <c:v>7.4208267246327425E-2</c:v>
                </c:pt>
                <c:pt idx="334">
                  <c:v>9.3691456570797804E-2</c:v>
                </c:pt>
                <c:pt idx="335">
                  <c:v>0.10531792812384828</c:v>
                </c:pt>
                <c:pt idx="336">
                  <c:v>0.11209148917553094</c:v>
                </c:pt>
                <c:pt idx="337">
                  <c:v>0.11689078221066142</c:v>
                </c:pt>
                <c:pt idx="338">
                  <c:v>0.10791296564367545</c:v>
                </c:pt>
                <c:pt idx="339">
                  <c:v>0.10325293587491612</c:v>
                </c:pt>
                <c:pt idx="340">
                  <c:v>8.3277942454654544E-2</c:v>
                </c:pt>
                <c:pt idx="341">
                  <c:v>5.2508612572141032E-2</c:v>
                </c:pt>
                <c:pt idx="342">
                  <c:v>4.1698143074268772E-2</c:v>
                </c:pt>
                <c:pt idx="343">
                  <c:v>5.0749637087924064E-2</c:v>
                </c:pt>
                <c:pt idx="344">
                  <c:v>4.9124915068505734E-2</c:v>
                </c:pt>
                <c:pt idx="345">
                  <c:v>5.6220023784214014E-2</c:v>
                </c:pt>
                <c:pt idx="346">
                  <c:v>6.2374784001921292E-2</c:v>
                </c:pt>
                <c:pt idx="347">
                  <c:v>7.2535297110927696E-2</c:v>
                </c:pt>
                <c:pt idx="348">
                  <c:v>8.9359039979094251E-2</c:v>
                </c:pt>
                <c:pt idx="349">
                  <c:v>0.10037593649496017</c:v>
                </c:pt>
                <c:pt idx="350">
                  <c:v>8.9419465166839601E-2</c:v>
                </c:pt>
                <c:pt idx="351">
                  <c:v>8.4636117952682499E-2</c:v>
                </c:pt>
                <c:pt idx="352">
                  <c:v>7.9068895253389435E-2</c:v>
                </c:pt>
                <c:pt idx="353">
                  <c:v>7.5634994952364601E-2</c:v>
                </c:pt>
                <c:pt idx="354">
                  <c:v>6.1794717421145597E-2</c:v>
                </c:pt>
                <c:pt idx="355">
                  <c:v>5.3227070951355822E-2</c:v>
                </c:pt>
                <c:pt idx="356">
                  <c:v>4.7687803379167136E-2</c:v>
                </c:pt>
                <c:pt idx="357">
                  <c:v>4.6465235856230885E-2</c:v>
                </c:pt>
                <c:pt idx="358">
                  <c:v>4.3380821928941674E-2</c:v>
                </c:pt>
                <c:pt idx="359">
                  <c:v>4.1768615749791994E-2</c:v>
                </c:pt>
                <c:pt idx="360">
                  <c:v>3.9831345091497154E-2</c:v>
                </c:pt>
                <c:pt idx="361">
                  <c:v>4.48615824031591E-2</c:v>
                </c:pt>
                <c:pt idx="362">
                  <c:v>5.4854764445495509E-2</c:v>
                </c:pt>
                <c:pt idx="363">
                  <c:v>4.8482091534540195E-2</c:v>
                </c:pt>
                <c:pt idx="364">
                  <c:v>4.2683083705763104E-2</c:v>
                </c:pt>
                <c:pt idx="365">
                  <c:v>4.9505057676391573E-2</c:v>
                </c:pt>
                <c:pt idx="366">
                  <c:v>5.7975004035498059E-2</c:v>
                </c:pt>
                <c:pt idx="367">
                  <c:v>6.2089779672869196E-2</c:v>
                </c:pt>
                <c:pt idx="368">
                  <c:v>6.3788887249439721E-2</c:v>
                </c:pt>
                <c:pt idx="369">
                  <c:v>5.9148599701368439E-2</c:v>
                </c:pt>
                <c:pt idx="370">
                  <c:v>6.4818988352242785E-2</c:v>
                </c:pt>
                <c:pt idx="371">
                  <c:v>6.8244387145839414E-2</c:v>
                </c:pt>
                <c:pt idx="372">
                  <c:v>5.619508263416962E-2</c:v>
                </c:pt>
                <c:pt idx="373">
                  <c:v>3.6060344127653347E-2</c:v>
                </c:pt>
                <c:pt idx="374">
                  <c:v>2.7969368799150476E-2</c:v>
                </c:pt>
                <c:pt idx="375">
                  <c:v>4.020782334291402E-2</c:v>
                </c:pt>
                <c:pt idx="376">
                  <c:v>4.2585821708952268E-2</c:v>
                </c:pt>
                <c:pt idx="377">
                  <c:v>3.6601759688581197E-2</c:v>
                </c:pt>
                <c:pt idx="378">
                  <c:v>2.6653403978322748E-2</c:v>
                </c:pt>
                <c:pt idx="379">
                  <c:v>2.8075720908325094E-2</c:v>
                </c:pt>
                <c:pt idx="380">
                  <c:v>5.2107576849425741E-2</c:v>
                </c:pt>
                <c:pt idx="381">
                  <c:v>6.8783417071982614E-2</c:v>
                </c:pt>
                <c:pt idx="382">
                  <c:v>6.2631654549394247E-2</c:v>
                </c:pt>
                <c:pt idx="383">
                  <c:v>5.8747119271496881E-2</c:v>
                </c:pt>
                <c:pt idx="384">
                  <c:v>6.5838335162405115E-2</c:v>
                </c:pt>
                <c:pt idx="385">
                  <c:v>8.4597030114402963E-2</c:v>
                </c:pt>
                <c:pt idx="386">
                  <c:v>8.7504416391020287E-2</c:v>
                </c:pt>
                <c:pt idx="387">
                  <c:v>7.7707540182535506E-2</c:v>
                </c:pt>
                <c:pt idx="388">
                  <c:v>5.60154601620566E-2</c:v>
                </c:pt>
                <c:pt idx="389">
                  <c:v>3.4208290429949542E-3</c:v>
                </c:pt>
                <c:pt idx="390">
                  <c:v>5.3717220589336191E-3</c:v>
                </c:pt>
                <c:pt idx="391">
                  <c:v>1.5492226877385057E-2</c:v>
                </c:pt>
                <c:pt idx="392">
                  <c:v>1.2315129400877976E-2</c:v>
                </c:pt>
                <c:pt idx="393">
                  <c:v>7.4754164078249981E-3</c:v>
                </c:pt>
                <c:pt idx="394">
                  <c:v>5.1433490373518197E-3</c:v>
                </c:pt>
                <c:pt idx="395">
                  <c:v>1.8033111780761061E-2</c:v>
                </c:pt>
                <c:pt idx="396">
                  <c:v>6.9991008465472987E-2</c:v>
                </c:pt>
                <c:pt idx="397">
                  <c:v>7.4230737685457904E-2</c:v>
                </c:pt>
                <c:pt idx="398">
                  <c:v>6.6801429312268706E-2</c:v>
                </c:pt>
                <c:pt idx="399">
                  <c:v>5.8752837653462966E-2</c:v>
                </c:pt>
                <c:pt idx="400">
                  <c:v>6.5459954652375654E-2</c:v>
                </c:pt>
                <c:pt idx="401">
                  <c:v>6.7540922969014594E-2</c:v>
                </c:pt>
                <c:pt idx="402">
                  <c:v>6.064011621923688E-2</c:v>
                </c:pt>
                <c:pt idx="403">
                  <c:v>4.6543834206923075E-2</c:v>
                </c:pt>
                <c:pt idx="404">
                  <c:v>2.9256952648616674E-2</c:v>
                </c:pt>
                <c:pt idx="405">
                  <c:v>1.4766716536819989E-2</c:v>
                </c:pt>
                <c:pt idx="406">
                  <c:v>1.6643448773127876E-2</c:v>
                </c:pt>
                <c:pt idx="407">
                  <c:v>2.6020730925785135E-2</c:v>
                </c:pt>
                <c:pt idx="408">
                  <c:v>2.4596349406014659E-2</c:v>
                </c:pt>
                <c:pt idx="409">
                  <c:v>2.0991792608995818E-2</c:v>
                </c:pt>
                <c:pt idx="410">
                  <c:v>3.4444601168013962E-2</c:v>
                </c:pt>
                <c:pt idx="411">
                  <c:v>3.960277036846812E-2</c:v>
                </c:pt>
                <c:pt idx="412">
                  <c:v>5.4292690565841434E-2</c:v>
                </c:pt>
                <c:pt idx="413">
                  <c:v>5.394401477229234E-2</c:v>
                </c:pt>
                <c:pt idx="414">
                  <c:v>3.893060125531022E-2</c:v>
                </c:pt>
                <c:pt idx="415">
                  <c:v>4.037444086340148E-2</c:v>
                </c:pt>
                <c:pt idx="416">
                  <c:v>4.3958227216993072E-2</c:v>
                </c:pt>
                <c:pt idx="417">
                  <c:v>3.1500929383224706E-2</c:v>
                </c:pt>
                <c:pt idx="418">
                  <c:v>3.4113099643269577E-2</c:v>
                </c:pt>
                <c:pt idx="419">
                  <c:v>2.4914428650489914E-2</c:v>
                </c:pt>
                <c:pt idx="420">
                  <c:v>1.1220681672168907E-2</c:v>
                </c:pt>
                <c:pt idx="421">
                  <c:v>6.6550968508573057E-3</c:v>
                </c:pt>
                <c:pt idx="422">
                  <c:v>2.1586787422618138E-2</c:v>
                </c:pt>
                <c:pt idx="423">
                  <c:v>3.1057189721202E-2</c:v>
                </c:pt>
                <c:pt idx="424">
                  <c:v>3.9830041703516984E-2</c:v>
                </c:pt>
                <c:pt idx="425">
                  <c:v>4.1154417245221099E-2</c:v>
                </c:pt>
                <c:pt idx="426">
                  <c:v>3.7276467744468508E-2</c:v>
                </c:pt>
                <c:pt idx="427">
                  <c:v>5.0099759729370787E-2</c:v>
                </c:pt>
                <c:pt idx="428">
                  <c:v>5.4067231602976648E-2</c:v>
                </c:pt>
                <c:pt idx="429">
                  <c:v>3.8487842387817911E-2</c:v>
                </c:pt>
                <c:pt idx="430">
                  <c:v>2.8049901342721874E-2</c:v>
                </c:pt>
                <c:pt idx="431">
                  <c:v>2.1294461551956179E-2</c:v>
                </c:pt>
                <c:pt idx="432">
                  <c:v>1.851551068237732E-2</c:v>
                </c:pt>
                <c:pt idx="433">
                  <c:v>2.8215363988284399E-2</c:v>
                </c:pt>
                <c:pt idx="434">
                  <c:v>3.1244859008380081E-2</c:v>
                </c:pt>
                <c:pt idx="435">
                  <c:v>4.021032163350588E-2</c:v>
                </c:pt>
                <c:pt idx="436">
                  <c:v>3.1753778382449978E-2</c:v>
                </c:pt>
                <c:pt idx="437">
                  <c:v>1.9083691018547157E-2</c:v>
                </c:pt>
                <c:pt idx="438">
                  <c:v>2.0281157866917695E-2</c:v>
                </c:pt>
                <c:pt idx="439">
                  <c:v>2.8453881448087665E-2</c:v>
                </c:pt>
                <c:pt idx="440">
                  <c:v>2.8165570314811331E-2</c:v>
                </c:pt>
                <c:pt idx="441">
                  <c:v>2.6770420715882443E-2</c:v>
                </c:pt>
                <c:pt idx="442">
                  <c:v>2.2317222535136051E-2</c:v>
                </c:pt>
                <c:pt idx="443">
                  <c:v>2.888752072197602E-2</c:v>
                </c:pt>
                <c:pt idx="444">
                  <c:v>3.7604479403137984E-2</c:v>
                </c:pt>
                <c:pt idx="445">
                  <c:v>3.3506184242746734E-2</c:v>
                </c:pt>
                <c:pt idx="446">
                  <c:v>2.9237265291887159E-2</c:v>
                </c:pt>
                <c:pt idx="447">
                  <c:v>1.6976897662741568E-2</c:v>
                </c:pt>
                <c:pt idx="448">
                  <c:v>1.3333869809279001E-2</c:v>
                </c:pt>
                <c:pt idx="449">
                  <c:v>2.1460187746400568E-2</c:v>
                </c:pt>
                <c:pt idx="450">
                  <c:v>1.4947214142365661E-2</c:v>
                </c:pt>
                <c:pt idx="451">
                  <c:v>1.4280500800917981E-2</c:v>
                </c:pt>
                <c:pt idx="452">
                  <c:v>2.0348130402074591E-2</c:v>
                </c:pt>
                <c:pt idx="453">
                  <c:v>2.6503751741178257E-2</c:v>
                </c:pt>
                <c:pt idx="454">
                  <c:v>3.3554301067827697E-2</c:v>
                </c:pt>
                <c:pt idx="455">
                  <c:v>3.6070047948958191E-2</c:v>
                </c:pt>
                <c:pt idx="456">
                  <c:v>3.4904312899643249E-2</c:v>
                </c:pt>
                <c:pt idx="457">
                  <c:v>3.4558541460845395E-2</c:v>
                </c:pt>
                <c:pt idx="458">
                  <c:v>4.0396808615922986E-2</c:v>
                </c:pt>
                <c:pt idx="459">
                  <c:v>4.823200156118726E-2</c:v>
                </c:pt>
                <c:pt idx="460">
                  <c:v>4.4474370042224799E-2</c:v>
                </c:pt>
                <c:pt idx="461">
                  <c:v>3.7717437481248658E-2</c:v>
                </c:pt>
                <c:pt idx="462">
                  <c:v>3.7334180498741709E-2</c:v>
                </c:pt>
                <c:pt idx="463">
                  <c:v>3.3172086522432372E-2</c:v>
                </c:pt>
                <c:pt idx="464">
                  <c:v>3.7429356312688886E-2</c:v>
                </c:pt>
                <c:pt idx="465">
                  <c:v>4.5217619889180882E-2</c:v>
                </c:pt>
                <c:pt idx="466">
                  <c:v>4.5101634760233177E-2</c:v>
                </c:pt>
                <c:pt idx="467">
                  <c:v>3.6607339419505003E-2</c:v>
                </c:pt>
                <c:pt idx="468">
                  <c:v>4.6619312285472871E-2</c:v>
                </c:pt>
                <c:pt idx="469">
                  <c:v>4.6068105881055525E-2</c:v>
                </c:pt>
                <c:pt idx="470">
                  <c:v>4.3350694555070235E-2</c:v>
                </c:pt>
                <c:pt idx="471">
                  <c:v>5.2335975854960019E-2</c:v>
                </c:pt>
                <c:pt idx="472">
                  <c:v>4.2099990381960231E-2</c:v>
                </c:pt>
                <c:pt idx="473">
                  <c:v>1.5918723505771108E-2</c:v>
                </c:pt>
                <c:pt idx="474">
                  <c:v>2.0797632969411426E-2</c:v>
                </c:pt>
                <c:pt idx="475">
                  <c:v>5.7858737628617854E-3</c:v>
                </c:pt>
                <c:pt idx="476">
                  <c:v>1.0895412223075071E-2</c:v>
                </c:pt>
                <c:pt idx="477">
                  <c:v>2.3273775587689331E-2</c:v>
                </c:pt>
                <c:pt idx="478">
                  <c:v>3.3319960447548203E-2</c:v>
                </c:pt>
                <c:pt idx="479">
                  <c:v>3.2276530486046208E-2</c:v>
                </c:pt>
                <c:pt idx="480">
                  <c:v>2.7296305999663893E-2</c:v>
                </c:pt>
                <c:pt idx="481">
                  <c:v>2.2809095080375784E-2</c:v>
                </c:pt>
                <c:pt idx="482">
                  <c:v>5.1908357098025257E-2</c:v>
                </c:pt>
                <c:pt idx="483">
                  <c:v>5.0675258516171225E-2</c:v>
                </c:pt>
                <c:pt idx="484">
                  <c:v>4.1579218815949948E-2</c:v>
                </c:pt>
                <c:pt idx="485">
                  <c:v>2.0191004513419777E-2</c:v>
                </c:pt>
                <c:pt idx="486">
                  <c:v>3.1957618996564865E-2</c:v>
                </c:pt>
                <c:pt idx="487">
                  <c:v>6.1387655097822479E-2</c:v>
                </c:pt>
                <c:pt idx="488">
                  <c:v>6.3362725582548809E-2</c:v>
                </c:pt>
                <c:pt idx="489">
                  <c:v>5.0360707630231698E-2</c:v>
                </c:pt>
                <c:pt idx="490">
                  <c:v>4.8595709632009633E-2</c:v>
                </c:pt>
                <c:pt idx="491">
                  <c:v>3.8391779609029696E-2</c:v>
                </c:pt>
                <c:pt idx="492">
                  <c:v>3.3859494294042489E-2</c:v>
                </c:pt>
                <c:pt idx="493">
                  <c:v>4.2661398369611775E-2</c:v>
                </c:pt>
                <c:pt idx="494">
                  <c:v>4.7904662277479339E-2</c:v>
                </c:pt>
                <c:pt idx="495">
                  <c:v>6.0172957206747646E-2</c:v>
                </c:pt>
                <c:pt idx="496">
                  <c:v>5.9250667744743669E-2</c:v>
                </c:pt>
                <c:pt idx="497">
                  <c:v>4.7293648504815509E-2</c:v>
                </c:pt>
                <c:pt idx="498">
                  <c:v>7.8531391017235011E-2</c:v>
                </c:pt>
                <c:pt idx="499">
                  <c:v>0.11011373013132647</c:v>
                </c:pt>
                <c:pt idx="500">
                  <c:v>0.10772231881000381</c:v>
                </c:pt>
                <c:pt idx="501">
                  <c:v>0.10455040557469109</c:v>
                </c:pt>
                <c:pt idx="502">
                  <c:v>0.10217186129492403</c:v>
                </c:pt>
                <c:pt idx="503">
                  <c:v>9.6588969890478674E-2</c:v>
                </c:pt>
                <c:pt idx="504">
                  <c:v>0.11130081012169951</c:v>
                </c:pt>
                <c:pt idx="505">
                  <c:v>8.8430390637214501E-2</c:v>
                </c:pt>
                <c:pt idx="506">
                  <c:v>6.7456001272733671E-2</c:v>
                </c:pt>
                <c:pt idx="507">
                  <c:v>5.5291532223895573E-2</c:v>
                </c:pt>
                <c:pt idx="508">
                  <c:v>4.8929904752767713E-2</c:v>
                </c:pt>
                <c:pt idx="509">
                  <c:v>4.5865006003248464E-2</c:v>
                </c:pt>
                <c:pt idx="510">
                  <c:v>5.3106237748055465E-2</c:v>
                </c:pt>
                <c:pt idx="511">
                  <c:v>3.7674187712784114E-2</c:v>
                </c:pt>
                <c:pt idx="512">
                  <c:v>3.9989003472018621E-2</c:v>
                </c:pt>
                <c:pt idx="513">
                  <c:v>4.7952581596580099E-2</c:v>
                </c:pt>
                <c:pt idx="514">
                  <c:v>5.7404607072534732E-2</c:v>
                </c:pt>
                <c:pt idx="515">
                  <c:v>4.2290596875160361E-2</c:v>
                </c:pt>
                <c:pt idx="516">
                  <c:v>3.3286549385245057E-2</c:v>
                </c:pt>
                <c:pt idx="517">
                  <c:v>2.3650354530920462E-2</c:v>
                </c:pt>
                <c:pt idx="518">
                  <c:v>2.788449939753573E-2</c:v>
                </c:pt>
                <c:pt idx="519">
                  <c:v>2.0442349575726819E-2</c:v>
                </c:pt>
                <c:pt idx="520">
                  <c:v>1.5017631979764214E-2</c:v>
                </c:pt>
                <c:pt idx="521">
                  <c:v>9.7192910649988064E-3</c:v>
                </c:pt>
                <c:pt idx="522">
                  <c:v>2.4794259101008517E-2</c:v>
                </c:pt>
                <c:pt idx="523">
                  <c:v>3.4841313164519404E-2</c:v>
                </c:pt>
                <c:pt idx="524">
                  <c:v>4.0152741870392562E-2</c:v>
                </c:pt>
                <c:pt idx="525">
                  <c:v>4.064261355952218E-2</c:v>
                </c:pt>
                <c:pt idx="526">
                  <c:v>3.0326552865341246E-2</c:v>
                </c:pt>
                <c:pt idx="527">
                  <c:v>1.1492715289665535E-2</c:v>
                </c:pt>
                <c:pt idx="528">
                  <c:v>3.2803862585992521E-2</c:v>
                </c:pt>
                <c:pt idx="529">
                  <c:v>3.4151831483380392E-2</c:v>
                </c:pt>
                <c:pt idx="530">
                  <c:v>4.0969210023266429E-2</c:v>
                </c:pt>
                <c:pt idx="531">
                  <c:v>3.1318841247735561E-2</c:v>
                </c:pt>
                <c:pt idx="532">
                  <c:v>2.7964586664093061E-2</c:v>
                </c:pt>
                <c:pt idx="533">
                  <c:v>3.0745352588339811E-2</c:v>
                </c:pt>
                <c:pt idx="534">
                  <c:v>2.4415680651436598E-2</c:v>
                </c:pt>
                <c:pt idx="535">
                  <c:v>-6.1074939732354196E-3</c:v>
                </c:pt>
                <c:pt idx="536">
                  <c:v>-2.079913341641728E-2</c:v>
                </c:pt>
                <c:pt idx="537">
                  <c:v>-2.7630867931134281E-2</c:v>
                </c:pt>
                <c:pt idx="538">
                  <c:v>-1.0619105818696021E-2</c:v>
                </c:pt>
                <c:pt idx="539">
                  <c:v>-1.8348555699774678E-3</c:v>
                </c:pt>
                <c:pt idx="540">
                  <c:v>3.8958455960433798E-3</c:v>
                </c:pt>
                <c:pt idx="541">
                  <c:v>2.2449623821387522E-2</c:v>
                </c:pt>
                <c:pt idx="542">
                  <c:v>2.0605694881307875E-2</c:v>
                </c:pt>
                <c:pt idx="543">
                  <c:v>2.6095809211644342E-2</c:v>
                </c:pt>
                <c:pt idx="544">
                  <c:v>1.1416713455685616E-2</c:v>
                </c:pt>
                <c:pt idx="545">
                  <c:v>3.5661220620628042E-3</c:v>
                </c:pt>
                <c:pt idx="546">
                  <c:v>-6.1482485708816773E-4</c:v>
                </c:pt>
                <c:pt idx="547">
                  <c:v>1.5181913351947768E-4</c:v>
                </c:pt>
                <c:pt idx="548">
                  <c:v>-1.046344773156356E-3</c:v>
                </c:pt>
                <c:pt idx="549">
                  <c:v>1.1035615091947542E-2</c:v>
                </c:pt>
                <c:pt idx="550">
                  <c:v>2.3163537085751404E-2</c:v>
                </c:pt>
                <c:pt idx="551">
                  <c:v>2.6811719872816817E-2</c:v>
                </c:pt>
                <c:pt idx="552">
                  <c:v>2.3910933315726881E-2</c:v>
                </c:pt>
                <c:pt idx="553">
                  <c:v>2.2983706315573411E-2</c:v>
                </c:pt>
                <c:pt idx="554">
                  <c:v>2.2052280741503335E-2</c:v>
                </c:pt>
                <c:pt idx="555">
                  <c:v>3.1270325507505768E-2</c:v>
                </c:pt>
                <c:pt idx="556">
                  <c:v>3.0091934545318222E-2</c:v>
                </c:pt>
                <c:pt idx="557">
                  <c:v>2.1898803384189168E-2</c:v>
                </c:pt>
                <c:pt idx="558">
                  <c:v>3.2307938182617665E-2</c:v>
                </c:pt>
                <c:pt idx="559">
                  <c:v>2.5863645160291378E-2</c:v>
                </c:pt>
                <c:pt idx="560">
                  <c:v>1.5137809949986737E-2</c:v>
                </c:pt>
                <c:pt idx="561">
                  <c:v>1.5165710132201804E-2</c:v>
                </c:pt>
                <c:pt idx="562">
                  <c:v>6.5288462005991185E-3</c:v>
                </c:pt>
                <c:pt idx="563">
                  <c:v>2.303374981457211E-3</c:v>
                </c:pt>
                <c:pt idx="564">
                  <c:v>6.6850199384596368E-3</c:v>
                </c:pt>
                <c:pt idx="565">
                  <c:v>2.675864267895546E-3</c:v>
                </c:pt>
                <c:pt idx="566">
                  <c:v>1.1068507827622323E-2</c:v>
                </c:pt>
                <c:pt idx="567">
                  <c:v>2.2196118681234077E-2</c:v>
                </c:pt>
                <c:pt idx="568">
                  <c:v>2.6834496386091249E-2</c:v>
                </c:pt>
                <c:pt idx="569">
                  <c:v>1.7847317986719281E-2</c:v>
                </c:pt>
                <c:pt idx="570">
                  <c:v>1.4180470036112631E-2</c:v>
                </c:pt>
                <c:pt idx="571">
                  <c:v>5.3113785828793787E-3</c:v>
                </c:pt>
                <c:pt idx="572">
                  <c:v>-8.7830212742049524E-4</c:v>
                </c:pt>
                <c:pt idx="573">
                  <c:v>8.4497822470443081E-3</c:v>
                </c:pt>
                <c:pt idx="574">
                  <c:v>1.6943448150427972E-2</c:v>
                </c:pt>
                <c:pt idx="575">
                  <c:v>7.3970928304536374E-3</c:v>
                </c:pt>
                <c:pt idx="576">
                  <c:v>1.8447961285692257E-2</c:v>
                </c:pt>
                <c:pt idx="577">
                  <c:v>8.4453600371880641E-3</c:v>
                </c:pt>
                <c:pt idx="578">
                  <c:v>9.3276200227218053E-3</c:v>
                </c:pt>
                <c:pt idx="579">
                  <c:v>1.642493183617845E-3</c:v>
                </c:pt>
                <c:pt idx="580">
                  <c:v>-1.3272860672601215E-2</c:v>
                </c:pt>
                <c:pt idx="581">
                  <c:v>-2.8735564767563941E-2</c:v>
                </c:pt>
                <c:pt idx="582">
                  <c:v>-2.1260299050712351E-2</c:v>
                </c:pt>
                <c:pt idx="583">
                  <c:v>-2.8059066893676331E-2</c:v>
                </c:pt>
                <c:pt idx="584">
                  <c:v>-1.6176536840297243E-2</c:v>
                </c:pt>
                <c:pt idx="585">
                  <c:v>-2.7562973495932914E-2</c:v>
                </c:pt>
                <c:pt idx="586">
                  <c:v>-3.0871846462445902E-2</c:v>
                </c:pt>
                <c:pt idx="587">
                  <c:v>-2.8736697007530305E-2</c:v>
                </c:pt>
                <c:pt idx="588">
                  <c:v>-1.6541761018811982E-3</c:v>
                </c:pt>
                <c:pt idx="589">
                  <c:v>-2.0357463314663617E-2</c:v>
                </c:pt>
                <c:pt idx="590">
                  <c:v>-1.5480580969216083E-2</c:v>
                </c:pt>
                <c:pt idx="591">
                  <c:v>-2.3715157511603115E-2</c:v>
                </c:pt>
                <c:pt idx="592">
                  <c:v>-1.8999959612617717E-2</c:v>
                </c:pt>
                <c:pt idx="593">
                  <c:v>-5.7565960794389963E-3</c:v>
                </c:pt>
                <c:pt idx="594">
                  <c:v>6.6134525015610832E-3</c:v>
                </c:pt>
                <c:pt idx="595">
                  <c:v>-2.1944684545668364E-2</c:v>
                </c:pt>
                <c:pt idx="596">
                  <c:v>-3.478395568360497E-2</c:v>
                </c:pt>
                <c:pt idx="597">
                  <c:v>-5.8343841015517137E-2</c:v>
                </c:pt>
                <c:pt idx="598">
                  <c:v>-9.4021917744333799E-2</c:v>
                </c:pt>
                <c:pt idx="599">
                  <c:v>-9.858131828417524E-2</c:v>
                </c:pt>
                <c:pt idx="600">
                  <c:v>-0.10660577825393584</c:v>
                </c:pt>
                <c:pt idx="601">
                  <c:v>-9.2056400164314989E-2</c:v>
                </c:pt>
                <c:pt idx="602">
                  <c:v>-7.8156151882414787E-2</c:v>
                </c:pt>
                <c:pt idx="603">
                  <c:v>-6.4993791854114219E-2</c:v>
                </c:pt>
                <c:pt idx="604">
                  <c:v>-4.1885904943998735E-2</c:v>
                </c:pt>
                <c:pt idx="605">
                  <c:v>-2.3111010330308136E-3</c:v>
                </c:pt>
                <c:pt idx="606">
                  <c:v>1.03208474602412E-3</c:v>
                </c:pt>
                <c:pt idx="607">
                  <c:v>1.7910717347740072E-2</c:v>
                </c:pt>
                <c:pt idx="608">
                  <c:v>-5.3413447961815699E-3</c:v>
                </c:pt>
                <c:pt idx="609">
                  <c:v>-1.2618469058640426E-2</c:v>
                </c:pt>
                <c:pt idx="610">
                  <c:v>3.1768811401174546E-2</c:v>
                </c:pt>
                <c:pt idx="611">
                  <c:v>5.9684476453921775E-2</c:v>
                </c:pt>
                <c:pt idx="612">
                  <c:v>9.5837171058241397E-2</c:v>
                </c:pt>
                <c:pt idx="613">
                  <c:v>0.11016875981045089</c:v>
                </c:pt>
                <c:pt idx="614">
                  <c:v>9.5469549771680526E-2</c:v>
                </c:pt>
                <c:pt idx="615">
                  <c:v>8.3519060301703141E-2</c:v>
                </c:pt>
                <c:pt idx="616">
                  <c:v>6.3824241689327363E-2</c:v>
                </c:pt>
                <c:pt idx="617">
                  <c:v>2.7101402023465428E-2</c:v>
                </c:pt>
                <c:pt idx="618">
                  <c:v>4.9007904617694859E-3</c:v>
                </c:pt>
                <c:pt idx="619">
                  <c:v>-4.3467273583014221E-2</c:v>
                </c:pt>
                <c:pt idx="620">
                  <c:v>-6.9744698166393337E-2</c:v>
                </c:pt>
                <c:pt idx="621">
                  <c:v>-0.10260218742147963</c:v>
                </c:pt>
                <c:pt idx="622">
                  <c:v>-0.13429281656804792</c:v>
                </c:pt>
                <c:pt idx="623">
                  <c:v>-0.1526882334131219</c:v>
                </c:pt>
                <c:pt idx="624">
                  <c:v>-0.18840469456876671</c:v>
                </c:pt>
                <c:pt idx="625">
                  <c:v>-0.20548379028519326</c:v>
                </c:pt>
                <c:pt idx="626">
                  <c:v>-0.18218985696905315</c:v>
                </c:pt>
                <c:pt idx="627">
                  <c:v>-0.17440090475496589</c:v>
                </c:pt>
                <c:pt idx="628">
                  <c:v>-0.15112957648478298</c:v>
                </c:pt>
                <c:pt idx="629">
                  <c:v>-0.10346722722946933</c:v>
                </c:pt>
                <c:pt idx="630">
                  <c:v>-7.7323284553801913E-2</c:v>
                </c:pt>
                <c:pt idx="631">
                  <c:v>-5.0400488115414407E-2</c:v>
                </c:pt>
                <c:pt idx="632">
                  <c:v>-4.3179501821462449E-2</c:v>
                </c:pt>
                <c:pt idx="633">
                  <c:v>-5.5932648021380385E-2</c:v>
                </c:pt>
                <c:pt idx="634">
                  <c:v>-3.8451336704591825E-2</c:v>
                </c:pt>
                <c:pt idx="635">
                  <c:v>-2.9923649461853497E-2</c:v>
                </c:pt>
                <c:pt idx="636">
                  <c:v>-3.6824743602750259E-2</c:v>
                </c:pt>
                <c:pt idx="637">
                  <c:v>-2.2171038177905444E-2</c:v>
                </c:pt>
                <c:pt idx="638">
                  <c:v>2.9734555857858017E-3</c:v>
                </c:pt>
                <c:pt idx="639">
                  <c:v>-7.6241248499746977E-4</c:v>
                </c:pt>
                <c:pt idx="640">
                  <c:v>4.0422106809274612E-3</c:v>
                </c:pt>
                <c:pt idx="641">
                  <c:v>-3.3776528571619058E-4</c:v>
                </c:pt>
                <c:pt idx="642">
                  <c:v>6.8715217148171762E-4</c:v>
                </c:pt>
                <c:pt idx="643">
                  <c:v>-2.7822672020879589E-3</c:v>
                </c:pt>
                <c:pt idx="644">
                  <c:v>-6.6340825970418113E-3</c:v>
                </c:pt>
                <c:pt idx="645">
                  <c:v>-1.9085132324124142E-2</c:v>
                </c:pt>
                <c:pt idx="646">
                  <c:v>-1.8980005752553791E-2</c:v>
                </c:pt>
                <c:pt idx="647">
                  <c:v>-2.0226305457974481E-2</c:v>
                </c:pt>
                <c:pt idx="648">
                  <c:v>-2.5667053759826745E-2</c:v>
                </c:pt>
                <c:pt idx="649">
                  <c:v>-2.0986419427477015E-2</c:v>
                </c:pt>
                <c:pt idx="650">
                  <c:v>-1.5652245181547949E-2</c:v>
                </c:pt>
                <c:pt idx="651">
                  <c:v>-1.3494106301171961E-2</c:v>
                </c:pt>
                <c:pt idx="652">
                  <c:v>-1.2182798227737046E-2</c:v>
                </c:pt>
                <c:pt idx="653">
                  <c:v>-1.7645922289709411E-2</c:v>
                </c:pt>
                <c:pt idx="654">
                  <c:v>-2.5484742031929335E-2</c:v>
                </c:pt>
                <c:pt idx="655">
                  <c:v>-2.2381561549419209E-2</c:v>
                </c:pt>
                <c:pt idx="656">
                  <c:v>-2.9048658529706149E-2</c:v>
                </c:pt>
                <c:pt idx="657">
                  <c:v>-3.7744336632102568E-2</c:v>
                </c:pt>
                <c:pt idx="658">
                  <c:v>-4.3012899855360637E-2</c:v>
                </c:pt>
                <c:pt idx="659">
                  <c:v>-4.4709350071663559E-2</c:v>
                </c:pt>
                <c:pt idx="660">
                  <c:v>-3.2722671496173798E-2</c:v>
                </c:pt>
                <c:pt idx="661">
                  <c:v>-2.5855848452730791E-2</c:v>
                </c:pt>
                <c:pt idx="662">
                  <c:v>-1.5383947389238711E-2</c:v>
                </c:pt>
                <c:pt idx="663">
                  <c:v>-5.0127061502843774E-3</c:v>
                </c:pt>
                <c:pt idx="664">
                  <c:v>-1.3403615105871958E-3</c:v>
                </c:pt>
                <c:pt idx="665">
                  <c:v>7.8233322496979139E-3</c:v>
                </c:pt>
                <c:pt idx="666">
                  <c:v>1.7912277953733267E-2</c:v>
                </c:pt>
                <c:pt idx="667">
                  <c:v>2.0100295191908826E-2</c:v>
                </c:pt>
                <c:pt idx="668">
                  <c:v>2.0262119419882235E-2</c:v>
                </c:pt>
                <c:pt idx="669">
                  <c:v>1.0330504560401285E-2</c:v>
                </c:pt>
                <c:pt idx="670">
                  <c:v>1.0314230433120575E-2</c:v>
                </c:pt>
                <c:pt idx="671">
                  <c:v>1.8869900642676959E-2</c:v>
                </c:pt>
                <c:pt idx="672">
                  <c:v>1.8178957814061213E-2</c:v>
                </c:pt>
                <c:pt idx="673">
                  <c:v>1.4705686226071678E-2</c:v>
                </c:pt>
                <c:pt idx="674">
                  <c:v>1.3880411791054838E-2</c:v>
                </c:pt>
                <c:pt idx="675">
                  <c:v>1.5647663772500441E-2</c:v>
                </c:pt>
                <c:pt idx="676">
                  <c:v>1.4324322127348507E-2</c:v>
                </c:pt>
                <c:pt idx="677">
                  <c:v>9.3028308112294428E-3</c:v>
                </c:pt>
                <c:pt idx="678">
                  <c:v>1.3476229294614867E-3</c:v>
                </c:pt>
                <c:pt idx="679">
                  <c:v>-2.0798126025840941E-3</c:v>
                </c:pt>
                <c:pt idx="680">
                  <c:v>-3.6683880056071344E-3</c:v>
                </c:pt>
                <c:pt idx="681">
                  <c:v>-2.137708852592575E-3</c:v>
                </c:pt>
                <c:pt idx="682">
                  <c:v>-3.4090660856009383E-3</c:v>
                </c:pt>
                <c:pt idx="683">
                  <c:v>-3.9796981408580512E-3</c:v>
                </c:pt>
                <c:pt idx="684">
                  <c:v>-5.3298188356477871E-3</c:v>
                </c:pt>
                <c:pt idx="685">
                  <c:v>-6.5449188038327957E-3</c:v>
                </c:pt>
                <c:pt idx="686">
                  <c:v>-6.231698830866543E-3</c:v>
                </c:pt>
                <c:pt idx="687">
                  <c:v>-5.599335849379071E-3</c:v>
                </c:pt>
                <c:pt idx="688">
                  <c:v>-8.1626485543047286E-3</c:v>
                </c:pt>
                <c:pt idx="689">
                  <c:v>1.3022419615052253E-3</c:v>
                </c:pt>
                <c:pt idx="690">
                  <c:v>7.5754027291687134E-3</c:v>
                </c:pt>
                <c:pt idx="691">
                  <c:v>9.9938567742832059E-3</c:v>
                </c:pt>
                <c:pt idx="692">
                  <c:v>1.1830948175116623E-2</c:v>
                </c:pt>
                <c:pt idx="693">
                  <c:v>1.3383824266527324E-2</c:v>
                </c:pt>
                <c:pt idx="694">
                  <c:v>1.2467324750009926E-2</c:v>
                </c:pt>
                <c:pt idx="695">
                  <c:v>1.156893498984984E-2</c:v>
                </c:pt>
                <c:pt idx="696">
                  <c:v>-8.4331514749640471E-4</c:v>
                </c:pt>
                <c:pt idx="697">
                  <c:v>-8.8850529666080307E-3</c:v>
                </c:pt>
                <c:pt idx="698">
                  <c:v>-1.109371315909009E-2</c:v>
                </c:pt>
                <c:pt idx="699">
                  <c:v>-1.1694550193257047E-2</c:v>
                </c:pt>
                <c:pt idx="700">
                  <c:v>-1.4290113390402991E-2</c:v>
                </c:pt>
                <c:pt idx="701">
                  <c:v>-2.6818752287830275E-3</c:v>
                </c:pt>
              </c:numCache>
            </c:numRef>
          </c:val>
          <c:smooth val="0"/>
          <c:extLst>
            <c:ext xmlns:c16="http://schemas.microsoft.com/office/drawing/2014/chart" uri="{C3380CC4-5D6E-409C-BE32-E72D297353CC}">
              <c16:uniqueId val="{00000000-9566-461C-A691-36DF452BE1DC}"/>
            </c:ext>
          </c:extLst>
        </c:ser>
        <c:ser>
          <c:idx val="1"/>
          <c:order val="1"/>
          <c:tx>
            <c:strRef>
              <c:f>'VI. R-G variations, 1317-2018'!$N$2</c:f>
              <c:strCache>
                <c:ptCount val="1"/>
                <c:pt idx="0">
                  <c:v>Safe R-G</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numRef>
              <c:f>'VI. R-G variations, 1317-2018'!$A$13:$A$714</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2018</c:v>
                </c:pt>
                <c:pt idx="695">
                  <c:v>2018</c:v>
                </c:pt>
                <c:pt idx="696">
                  <c:v>2018</c:v>
                </c:pt>
                <c:pt idx="697">
                  <c:v>2018</c:v>
                </c:pt>
                <c:pt idx="698">
                  <c:v>2018</c:v>
                </c:pt>
                <c:pt idx="699">
                  <c:v>2018</c:v>
                </c:pt>
                <c:pt idx="700">
                  <c:v>2018</c:v>
                </c:pt>
                <c:pt idx="701">
                  <c:v>2018</c:v>
                </c:pt>
              </c:numCache>
            </c:numRef>
          </c:cat>
          <c:val>
            <c:numRef>
              <c:f>'VI. R-G variations, 1317-2018'!$N$13:$N$714</c:f>
              <c:numCache>
                <c:formatCode>General</c:formatCode>
                <c:ptCount val="702"/>
                <c:pt idx="0">
                  <c:v>0.11957577858170181</c:v>
                </c:pt>
                <c:pt idx="1">
                  <c:v>0.11433906332845938</c:v>
                </c:pt>
                <c:pt idx="2">
                  <c:v>-1.8095063907020002E-2</c:v>
                </c:pt>
                <c:pt idx="3">
                  <c:v>-6.6877810338926105E-2</c:v>
                </c:pt>
                <c:pt idx="4">
                  <c:v>1.7511108819184197E-2</c:v>
                </c:pt>
                <c:pt idx="5">
                  <c:v>5.0144375186159808E-2</c:v>
                </c:pt>
                <c:pt idx="6">
                  <c:v>4.1418083366982154E-2</c:v>
                </c:pt>
                <c:pt idx="7">
                  <c:v>9.9228645667800855E-4</c:v>
                </c:pt>
                <c:pt idx="8">
                  <c:v>-2.5948195225336861E-2</c:v>
                </c:pt>
                <c:pt idx="9">
                  <c:v>3.4996314048073046E-2</c:v>
                </c:pt>
                <c:pt idx="10">
                  <c:v>8.7730166899999323E-2</c:v>
                </c:pt>
                <c:pt idx="11">
                  <c:v>8.7964184279587881E-2</c:v>
                </c:pt>
                <c:pt idx="12">
                  <c:v>6.3762521620794252E-2</c:v>
                </c:pt>
                <c:pt idx="13">
                  <c:v>3.0375599702142285E-2</c:v>
                </c:pt>
                <c:pt idx="14">
                  <c:v>3.2892492044774915E-2</c:v>
                </c:pt>
                <c:pt idx="15">
                  <c:v>4.6927275039801916E-2</c:v>
                </c:pt>
                <c:pt idx="16">
                  <c:v>8.3302204283668205E-2</c:v>
                </c:pt>
                <c:pt idx="17">
                  <c:v>7.477797745020863E-2</c:v>
                </c:pt>
                <c:pt idx="18">
                  <c:v>5.0278579853740672E-2</c:v>
                </c:pt>
                <c:pt idx="19">
                  <c:v>4.2900072827216654E-2</c:v>
                </c:pt>
                <c:pt idx="20">
                  <c:v>6.064679424292356E-2</c:v>
                </c:pt>
                <c:pt idx="21">
                  <c:v>6.1694225457785405E-2</c:v>
                </c:pt>
                <c:pt idx="22">
                  <c:v>7.4680280441100186E-2</c:v>
                </c:pt>
                <c:pt idx="23">
                  <c:v>8.739506275959974E-2</c:v>
                </c:pt>
                <c:pt idx="24">
                  <c:v>9.0156519671394098E-2</c:v>
                </c:pt>
                <c:pt idx="25">
                  <c:v>8.6495944291323457E-2</c:v>
                </c:pt>
                <c:pt idx="26">
                  <c:v>9.2856568292949443E-2</c:v>
                </c:pt>
                <c:pt idx="27">
                  <c:v>8.5297509539477914E-2</c:v>
                </c:pt>
                <c:pt idx="28">
                  <c:v>8.6078041782980064E-2</c:v>
                </c:pt>
                <c:pt idx="29">
                  <c:v>6.2497055016870015E-2</c:v>
                </c:pt>
                <c:pt idx="30">
                  <c:v>2.3821270978491873E-2</c:v>
                </c:pt>
                <c:pt idx="31">
                  <c:v>2.5349201451952713E-2</c:v>
                </c:pt>
                <c:pt idx="32">
                  <c:v>4.032324199148174E-2</c:v>
                </c:pt>
                <c:pt idx="33">
                  <c:v>1.1788822038272691E-2</c:v>
                </c:pt>
                <c:pt idx="34">
                  <c:v>2.2109160875858055E-2</c:v>
                </c:pt>
                <c:pt idx="35">
                  <c:v>3.2581548743593869E-2</c:v>
                </c:pt>
                <c:pt idx="36">
                  <c:v>4.2470215183067553E-2</c:v>
                </c:pt>
                <c:pt idx="37">
                  <c:v>7.649294704180537E-2</c:v>
                </c:pt>
                <c:pt idx="38">
                  <c:v>7.8433212508035116E-2</c:v>
                </c:pt>
                <c:pt idx="39">
                  <c:v>8.0494909660977068E-2</c:v>
                </c:pt>
                <c:pt idx="40">
                  <c:v>9.2272410579276098E-2</c:v>
                </c:pt>
                <c:pt idx="41">
                  <c:v>9.3173701450599083E-2</c:v>
                </c:pt>
                <c:pt idx="42">
                  <c:v>9.1734741223198399E-2</c:v>
                </c:pt>
                <c:pt idx="43">
                  <c:v>9.0126122667845435E-2</c:v>
                </c:pt>
                <c:pt idx="44">
                  <c:v>7.4836692002044486E-2</c:v>
                </c:pt>
                <c:pt idx="45">
                  <c:v>7.3840231891051197E-2</c:v>
                </c:pt>
                <c:pt idx="46">
                  <c:v>0.11294972440631462</c:v>
                </c:pt>
                <c:pt idx="47">
                  <c:v>8.1798305422136994E-2</c:v>
                </c:pt>
                <c:pt idx="48">
                  <c:v>8.0933889652984842E-2</c:v>
                </c:pt>
                <c:pt idx="49">
                  <c:v>7.9280652196075177E-2</c:v>
                </c:pt>
                <c:pt idx="50">
                  <c:v>8.9456389269439676E-2</c:v>
                </c:pt>
                <c:pt idx="51">
                  <c:v>0.10770184456277501</c:v>
                </c:pt>
                <c:pt idx="52">
                  <c:v>0.14532023411291028</c:v>
                </c:pt>
                <c:pt idx="53">
                  <c:v>9.6100266777422269E-2</c:v>
                </c:pt>
                <c:pt idx="54">
                  <c:v>5.4012077934483614E-2</c:v>
                </c:pt>
                <c:pt idx="55">
                  <c:v>-4.6153359012531141E-2</c:v>
                </c:pt>
                <c:pt idx="56">
                  <c:v>3.4050657916538843E-2</c:v>
                </c:pt>
                <c:pt idx="57">
                  <c:v>3.9865990817203344E-2</c:v>
                </c:pt>
                <c:pt idx="58">
                  <c:v>4.4680646347389497E-2</c:v>
                </c:pt>
                <c:pt idx="59">
                  <c:v>3.3642636002268703E-2</c:v>
                </c:pt>
                <c:pt idx="60">
                  <c:v>1.3417183553949261E-2</c:v>
                </c:pt>
                <c:pt idx="61">
                  <c:v>5.5550599231911947E-2</c:v>
                </c:pt>
                <c:pt idx="62">
                  <c:v>0.16077079887245879</c:v>
                </c:pt>
                <c:pt idx="63">
                  <c:v>7.1454762786816922E-2</c:v>
                </c:pt>
                <c:pt idx="64">
                  <c:v>5.0625281841222641E-2</c:v>
                </c:pt>
                <c:pt idx="65">
                  <c:v>3.4712067657646922E-2</c:v>
                </c:pt>
                <c:pt idx="66">
                  <c:v>6.5660106616494233E-3</c:v>
                </c:pt>
                <c:pt idx="67">
                  <c:v>5.2494454399897743E-2</c:v>
                </c:pt>
                <c:pt idx="68">
                  <c:v>6.7215403979506483E-2</c:v>
                </c:pt>
                <c:pt idx="69">
                  <c:v>1.0716672903155127E-2</c:v>
                </c:pt>
                <c:pt idx="70">
                  <c:v>4.4009985468343733E-2</c:v>
                </c:pt>
                <c:pt idx="71">
                  <c:v>5.2809347436751038E-2</c:v>
                </c:pt>
                <c:pt idx="72">
                  <c:v>8.0047240230542632E-2</c:v>
                </c:pt>
                <c:pt idx="73">
                  <c:v>8.1996571461599221E-2</c:v>
                </c:pt>
                <c:pt idx="74">
                  <c:v>7.1928255949845754E-2</c:v>
                </c:pt>
                <c:pt idx="75">
                  <c:v>6.2932192822817798E-2</c:v>
                </c:pt>
                <c:pt idx="76">
                  <c:v>0.11486604713031269</c:v>
                </c:pt>
                <c:pt idx="77">
                  <c:v>5.1577635023478688E-2</c:v>
                </c:pt>
                <c:pt idx="78">
                  <c:v>6.8408322539771221E-2</c:v>
                </c:pt>
                <c:pt idx="79">
                  <c:v>3.2974464074928905E-2</c:v>
                </c:pt>
                <c:pt idx="80">
                  <c:v>4.9805214700401015E-2</c:v>
                </c:pt>
                <c:pt idx="81">
                  <c:v>-2.3454944883551107E-3</c:v>
                </c:pt>
                <c:pt idx="82">
                  <c:v>4.002093790095157E-2</c:v>
                </c:pt>
                <c:pt idx="83">
                  <c:v>4.1807109837609449E-2</c:v>
                </c:pt>
                <c:pt idx="84">
                  <c:v>8.5949560540499834E-2</c:v>
                </c:pt>
                <c:pt idx="85">
                  <c:v>5.5863408161667447E-2</c:v>
                </c:pt>
                <c:pt idx="86">
                  <c:v>7.0987978383203337E-2</c:v>
                </c:pt>
                <c:pt idx="87">
                  <c:v>6.9746178132565312E-2</c:v>
                </c:pt>
                <c:pt idx="88">
                  <c:v>6.6697360777509984E-2</c:v>
                </c:pt>
                <c:pt idx="89">
                  <c:v>6.1934088582730591E-2</c:v>
                </c:pt>
                <c:pt idx="90">
                  <c:v>6.6460490892076063E-2</c:v>
                </c:pt>
                <c:pt idx="91">
                  <c:v>5.7666471230320156E-2</c:v>
                </c:pt>
                <c:pt idx="92">
                  <c:v>0.10454575683355211</c:v>
                </c:pt>
                <c:pt idx="93">
                  <c:v>8.0508627894628967E-2</c:v>
                </c:pt>
                <c:pt idx="94">
                  <c:v>3.8310268052918824E-2</c:v>
                </c:pt>
                <c:pt idx="95">
                  <c:v>7.2746770396503929E-2</c:v>
                </c:pt>
                <c:pt idx="96">
                  <c:v>3.4977251120665728E-2</c:v>
                </c:pt>
                <c:pt idx="97">
                  <c:v>3.7854925405168577E-2</c:v>
                </c:pt>
                <c:pt idx="98">
                  <c:v>4.8201186795967993E-2</c:v>
                </c:pt>
                <c:pt idx="99">
                  <c:v>-7.4634637449889907E-3</c:v>
                </c:pt>
                <c:pt idx="100">
                  <c:v>-3.2107375567223193E-2</c:v>
                </c:pt>
                <c:pt idx="101">
                  <c:v>4.2669931327039062E-3</c:v>
                </c:pt>
                <c:pt idx="102">
                  <c:v>3.2902443612953039E-2</c:v>
                </c:pt>
                <c:pt idx="103">
                  <c:v>5.166294509989719E-2</c:v>
                </c:pt>
                <c:pt idx="104">
                  <c:v>6.9691258933384875E-2</c:v>
                </c:pt>
                <c:pt idx="105">
                  <c:v>5.1430053002521826E-2</c:v>
                </c:pt>
                <c:pt idx="106">
                  <c:v>6.7556871792823991E-2</c:v>
                </c:pt>
                <c:pt idx="107">
                  <c:v>0.11679071665101631</c:v>
                </c:pt>
                <c:pt idx="108">
                  <c:v>0.11251219724242797</c:v>
                </c:pt>
                <c:pt idx="109">
                  <c:v>8.9809397894684659E-2</c:v>
                </c:pt>
                <c:pt idx="110">
                  <c:v>8.8175170930405417E-2</c:v>
                </c:pt>
                <c:pt idx="111">
                  <c:v>4.9426064580366733E-3</c:v>
                </c:pt>
                <c:pt idx="112">
                  <c:v>8.2527500892820467E-3</c:v>
                </c:pt>
                <c:pt idx="113">
                  <c:v>4.3337532925745513E-2</c:v>
                </c:pt>
                <c:pt idx="114">
                  <c:v>4.4409133994172359E-2</c:v>
                </c:pt>
                <c:pt idx="115">
                  <c:v>2.5807767229672256E-2</c:v>
                </c:pt>
                <c:pt idx="116">
                  <c:v>-1.199346533876931E-2</c:v>
                </c:pt>
                <c:pt idx="117">
                  <c:v>3.0259936605638894E-2</c:v>
                </c:pt>
                <c:pt idx="118">
                  <c:v>0.10750111099964663</c:v>
                </c:pt>
                <c:pt idx="119">
                  <c:v>9.0889250805844146E-2</c:v>
                </c:pt>
                <c:pt idx="120">
                  <c:v>5.6769743748937049E-2</c:v>
                </c:pt>
                <c:pt idx="121">
                  <c:v>5.1571793647333823E-2</c:v>
                </c:pt>
                <c:pt idx="122">
                  <c:v>8.4106631574601645E-2</c:v>
                </c:pt>
                <c:pt idx="123">
                  <c:v>0.17042301981498653</c:v>
                </c:pt>
                <c:pt idx="124">
                  <c:v>0.13516650686835832</c:v>
                </c:pt>
                <c:pt idx="125">
                  <c:v>0.13631489819922069</c:v>
                </c:pt>
                <c:pt idx="126">
                  <c:v>0.18319598652096683</c:v>
                </c:pt>
                <c:pt idx="127">
                  <c:v>0.13624396668374966</c:v>
                </c:pt>
                <c:pt idx="128">
                  <c:v>0.14388878329651819</c:v>
                </c:pt>
                <c:pt idx="129">
                  <c:v>0.13913877253801682</c:v>
                </c:pt>
                <c:pt idx="130">
                  <c:v>0.1126381564693202</c:v>
                </c:pt>
                <c:pt idx="131">
                  <c:v>0.11845852053445917</c:v>
                </c:pt>
                <c:pt idx="132">
                  <c:v>9.3309154302218811E-2</c:v>
                </c:pt>
                <c:pt idx="133">
                  <c:v>7.9956018124732992E-2</c:v>
                </c:pt>
                <c:pt idx="134">
                  <c:v>0.15372589004277731</c:v>
                </c:pt>
                <c:pt idx="135">
                  <c:v>0.15425332353983073</c:v>
                </c:pt>
                <c:pt idx="136">
                  <c:v>0.10190583637826084</c:v>
                </c:pt>
                <c:pt idx="137">
                  <c:v>9.4757228561498152E-2</c:v>
                </c:pt>
                <c:pt idx="138">
                  <c:v>0.12880251971705278</c:v>
                </c:pt>
                <c:pt idx="139">
                  <c:v>0.16875590740881097</c:v>
                </c:pt>
                <c:pt idx="140">
                  <c:v>0.16673099461803356</c:v>
                </c:pt>
                <c:pt idx="141">
                  <c:v>0.14895948828618175</c:v>
                </c:pt>
                <c:pt idx="142">
                  <c:v>0.14899337559311657</c:v>
                </c:pt>
                <c:pt idx="143">
                  <c:v>0.14529651100423024</c:v>
                </c:pt>
                <c:pt idx="144">
                  <c:v>0.11078770173822425</c:v>
                </c:pt>
                <c:pt idx="145">
                  <c:v>7.860512207045528E-2</c:v>
                </c:pt>
                <c:pt idx="146">
                  <c:v>7.8732015278355952E-2</c:v>
                </c:pt>
                <c:pt idx="147">
                  <c:v>8.8222248845360299E-2</c:v>
                </c:pt>
                <c:pt idx="148">
                  <c:v>8.9604456552285217E-2</c:v>
                </c:pt>
                <c:pt idx="149">
                  <c:v>9.6588953174027603E-2</c:v>
                </c:pt>
                <c:pt idx="150">
                  <c:v>0.1565243962579585</c:v>
                </c:pt>
                <c:pt idx="151">
                  <c:v>0.18368302746809231</c:v>
                </c:pt>
                <c:pt idx="152">
                  <c:v>0.20382362624634215</c:v>
                </c:pt>
                <c:pt idx="153">
                  <c:v>0.15088020971167854</c:v>
                </c:pt>
                <c:pt idx="154">
                  <c:v>0.11679827190270556</c:v>
                </c:pt>
                <c:pt idx="155">
                  <c:v>0.12792944927949967</c:v>
                </c:pt>
                <c:pt idx="156">
                  <c:v>0.14603102643146823</c:v>
                </c:pt>
                <c:pt idx="157">
                  <c:v>0.12376305176654349</c:v>
                </c:pt>
                <c:pt idx="158">
                  <c:v>0.13479717199668773</c:v>
                </c:pt>
                <c:pt idx="159">
                  <c:v>0.15707674331137733</c:v>
                </c:pt>
                <c:pt idx="160">
                  <c:v>0.18975205713978807</c:v>
                </c:pt>
                <c:pt idx="161">
                  <c:v>0.20107602218599618</c:v>
                </c:pt>
                <c:pt idx="162">
                  <c:v>0.17232312493544463</c:v>
                </c:pt>
                <c:pt idx="163">
                  <c:v>6.8549077988717247E-2</c:v>
                </c:pt>
                <c:pt idx="164">
                  <c:v>4.7093084336629704E-2</c:v>
                </c:pt>
                <c:pt idx="165">
                  <c:v>6.7839213926734934E-2</c:v>
                </c:pt>
                <c:pt idx="166">
                  <c:v>3.820953550861602E-2</c:v>
                </c:pt>
                <c:pt idx="167">
                  <c:v>4.3368564079690657E-3</c:v>
                </c:pt>
                <c:pt idx="168">
                  <c:v>1.3999829228688617E-2</c:v>
                </c:pt>
                <c:pt idx="169">
                  <c:v>2.1514533195064366E-2</c:v>
                </c:pt>
                <c:pt idx="170">
                  <c:v>0.12068940400623951</c:v>
                </c:pt>
                <c:pt idx="171">
                  <c:v>0.14281958989303117</c:v>
                </c:pt>
                <c:pt idx="172">
                  <c:v>0.11495638578531174</c:v>
                </c:pt>
                <c:pt idx="173">
                  <c:v>0.11594100785983197</c:v>
                </c:pt>
                <c:pt idx="174">
                  <c:v>9.5149633465008959E-2</c:v>
                </c:pt>
                <c:pt idx="175">
                  <c:v>7.4534770885468393E-2</c:v>
                </c:pt>
                <c:pt idx="176">
                  <c:v>4.5293333439032205E-2</c:v>
                </c:pt>
                <c:pt idx="177">
                  <c:v>-6.548515933966241E-2</c:v>
                </c:pt>
                <c:pt idx="178">
                  <c:v>-1.1969705791600928E-2</c:v>
                </c:pt>
                <c:pt idx="179">
                  <c:v>-6.0958025299005444E-4</c:v>
                </c:pt>
                <c:pt idx="180">
                  <c:v>-2.3911796068127426E-3</c:v>
                </c:pt>
                <c:pt idx="181">
                  <c:v>-9.2896699233914852E-3</c:v>
                </c:pt>
                <c:pt idx="182">
                  <c:v>2.0076212909746461E-3</c:v>
                </c:pt>
                <c:pt idx="183">
                  <c:v>4.1747035628998137E-3</c:v>
                </c:pt>
                <c:pt idx="184">
                  <c:v>0.11342115187409443</c:v>
                </c:pt>
                <c:pt idx="185">
                  <c:v>-6.475469434136189E-3</c:v>
                </c:pt>
                <c:pt idx="186">
                  <c:v>4.9181872549165236E-2</c:v>
                </c:pt>
                <c:pt idx="187">
                  <c:v>1.3018779380533609E-2</c:v>
                </c:pt>
                <c:pt idx="188">
                  <c:v>3.8379979407322157E-2</c:v>
                </c:pt>
                <c:pt idx="189">
                  <c:v>5.8939978398899993E-2</c:v>
                </c:pt>
                <c:pt idx="190">
                  <c:v>8.9306515224599384E-2</c:v>
                </c:pt>
                <c:pt idx="191">
                  <c:v>6.0890766683373579E-2</c:v>
                </c:pt>
                <c:pt idx="192">
                  <c:v>0.13101589825883903</c:v>
                </c:pt>
                <c:pt idx="193">
                  <c:v>3.7483612904844407E-2</c:v>
                </c:pt>
                <c:pt idx="194">
                  <c:v>6.0020000923424119E-2</c:v>
                </c:pt>
                <c:pt idx="195">
                  <c:v>8.7753742138344651E-2</c:v>
                </c:pt>
                <c:pt idx="196">
                  <c:v>6.599255660288951E-2</c:v>
                </c:pt>
                <c:pt idx="197">
                  <c:v>7.0789186841665186E-2</c:v>
                </c:pt>
                <c:pt idx="198">
                  <c:v>6.9050017736327712E-2</c:v>
                </c:pt>
                <c:pt idx="199">
                  <c:v>6.5173499214002117E-2</c:v>
                </c:pt>
                <c:pt idx="200">
                  <c:v>8.1010446620254709E-2</c:v>
                </c:pt>
                <c:pt idx="201">
                  <c:v>4.9464495289546419E-2</c:v>
                </c:pt>
                <c:pt idx="202">
                  <c:v>9.2271242346193359E-3</c:v>
                </c:pt>
                <c:pt idx="203">
                  <c:v>5.3570168152470371E-2</c:v>
                </c:pt>
                <c:pt idx="204">
                  <c:v>5.0622336468968937E-2</c:v>
                </c:pt>
                <c:pt idx="205">
                  <c:v>6.3718942613032487E-2</c:v>
                </c:pt>
                <c:pt idx="206">
                  <c:v>6.7380376010517079E-2</c:v>
                </c:pt>
                <c:pt idx="207">
                  <c:v>5.3403028157025627E-2</c:v>
                </c:pt>
                <c:pt idx="208">
                  <c:v>0.10327750956189907</c:v>
                </c:pt>
                <c:pt idx="209">
                  <c:v>0.11669612814024613</c:v>
                </c:pt>
                <c:pt idx="210">
                  <c:v>8.1781527935462048E-2</c:v>
                </c:pt>
                <c:pt idx="211">
                  <c:v>8.8629410896302468E-2</c:v>
                </c:pt>
                <c:pt idx="212">
                  <c:v>8.9410357493287046E-2</c:v>
                </c:pt>
                <c:pt idx="213">
                  <c:v>9.356722293317507E-2</c:v>
                </c:pt>
                <c:pt idx="214">
                  <c:v>0.10469936115265631</c:v>
                </c:pt>
                <c:pt idx="215">
                  <c:v>0.10180881631263311</c:v>
                </c:pt>
                <c:pt idx="216">
                  <c:v>0.12251838780522083</c:v>
                </c:pt>
                <c:pt idx="217">
                  <c:v>0.128791334521451</c:v>
                </c:pt>
                <c:pt idx="218">
                  <c:v>0.11364355756231773</c:v>
                </c:pt>
                <c:pt idx="219">
                  <c:v>8.6892735586318937E-2</c:v>
                </c:pt>
                <c:pt idx="220">
                  <c:v>6.5477732845197353E-2</c:v>
                </c:pt>
                <c:pt idx="221">
                  <c:v>8.1341962753952515E-2</c:v>
                </c:pt>
                <c:pt idx="222">
                  <c:v>5.6242118681358547E-2</c:v>
                </c:pt>
                <c:pt idx="223">
                  <c:v>6.6672865779191709E-2</c:v>
                </c:pt>
                <c:pt idx="224">
                  <c:v>6.039739181409786E-2</c:v>
                </c:pt>
                <c:pt idx="225">
                  <c:v>4.6660553363162376E-2</c:v>
                </c:pt>
                <c:pt idx="226">
                  <c:v>4.5859619632707994E-2</c:v>
                </c:pt>
                <c:pt idx="227">
                  <c:v>8.2627235283826317E-2</c:v>
                </c:pt>
                <c:pt idx="228">
                  <c:v>6.601496098722355E-2</c:v>
                </c:pt>
                <c:pt idx="229">
                  <c:v>7.0719833808854354E-2</c:v>
                </c:pt>
                <c:pt idx="230">
                  <c:v>5.7741794593381544E-2</c:v>
                </c:pt>
                <c:pt idx="231">
                  <c:v>4.179012080585684E-2</c:v>
                </c:pt>
                <c:pt idx="232">
                  <c:v>5.1768092582616464E-2</c:v>
                </c:pt>
                <c:pt idx="233">
                  <c:v>6.3684873169825296E-2</c:v>
                </c:pt>
                <c:pt idx="234">
                  <c:v>4.4332739552385564E-2</c:v>
                </c:pt>
                <c:pt idx="235">
                  <c:v>3.5738371572592111E-2</c:v>
                </c:pt>
                <c:pt idx="236">
                  <c:v>5.4062957276586068E-2</c:v>
                </c:pt>
                <c:pt idx="237">
                  <c:v>2.7254595363391667E-2</c:v>
                </c:pt>
                <c:pt idx="238">
                  <c:v>6.1657346623371578E-2</c:v>
                </c:pt>
                <c:pt idx="239">
                  <c:v>8.2038402341043148E-2</c:v>
                </c:pt>
                <c:pt idx="240">
                  <c:v>8.2451692631539716E-2</c:v>
                </c:pt>
                <c:pt idx="241">
                  <c:v>7.1964188058585857E-2</c:v>
                </c:pt>
                <c:pt idx="242">
                  <c:v>6.5871060513210622E-2</c:v>
                </c:pt>
                <c:pt idx="243">
                  <c:v>5.4281761826548244E-2</c:v>
                </c:pt>
                <c:pt idx="244">
                  <c:v>9.276699444673947E-2</c:v>
                </c:pt>
                <c:pt idx="245">
                  <c:v>7.5196019814983944E-2</c:v>
                </c:pt>
                <c:pt idx="246">
                  <c:v>4.3567594683562916E-2</c:v>
                </c:pt>
                <c:pt idx="247">
                  <c:v>4.0553249479275646E-2</c:v>
                </c:pt>
                <c:pt idx="248">
                  <c:v>5.458773501867957E-2</c:v>
                </c:pt>
                <c:pt idx="249">
                  <c:v>6.2628406121413696E-2</c:v>
                </c:pt>
                <c:pt idx="250">
                  <c:v>5.6894265686693528E-2</c:v>
                </c:pt>
                <c:pt idx="251">
                  <c:v>2.5758880973669601E-2</c:v>
                </c:pt>
                <c:pt idx="252">
                  <c:v>2.3554128295098085E-2</c:v>
                </c:pt>
                <c:pt idx="253">
                  <c:v>5.2036780524108643E-2</c:v>
                </c:pt>
                <c:pt idx="254">
                  <c:v>5.1962628109199084E-2</c:v>
                </c:pt>
                <c:pt idx="255">
                  <c:v>4.1773332350253704E-2</c:v>
                </c:pt>
                <c:pt idx="256">
                  <c:v>2.9714702187041069E-2</c:v>
                </c:pt>
                <c:pt idx="257">
                  <c:v>4.414071652182712E-2</c:v>
                </c:pt>
                <c:pt idx="258">
                  <c:v>4.9003827298205273E-2</c:v>
                </c:pt>
                <c:pt idx="259">
                  <c:v>4.2741684133036251E-2</c:v>
                </c:pt>
                <c:pt idx="260">
                  <c:v>3.440925675224784E-2</c:v>
                </c:pt>
                <c:pt idx="261">
                  <c:v>4.8117920939334015E-2</c:v>
                </c:pt>
                <c:pt idx="262">
                  <c:v>3.2453033103338073E-2</c:v>
                </c:pt>
                <c:pt idx="263">
                  <c:v>3.5802072565254195E-2</c:v>
                </c:pt>
                <c:pt idx="264">
                  <c:v>2.1833252798927259E-2</c:v>
                </c:pt>
                <c:pt idx="265">
                  <c:v>5.3183673374983947E-2</c:v>
                </c:pt>
                <c:pt idx="266">
                  <c:v>6.3973817818299472E-2</c:v>
                </c:pt>
                <c:pt idx="267">
                  <c:v>5.7098326697187902E-2</c:v>
                </c:pt>
                <c:pt idx="268">
                  <c:v>4.1331978915258534E-2</c:v>
                </c:pt>
                <c:pt idx="269">
                  <c:v>4.9326746205396212E-2</c:v>
                </c:pt>
                <c:pt idx="270">
                  <c:v>6.0165720572606739E-2</c:v>
                </c:pt>
                <c:pt idx="271">
                  <c:v>6.8357050013685625E-2</c:v>
                </c:pt>
                <c:pt idx="272">
                  <c:v>4.0223626090204606E-2</c:v>
                </c:pt>
                <c:pt idx="273">
                  <c:v>2.6448124033232497E-2</c:v>
                </c:pt>
                <c:pt idx="274">
                  <c:v>1.7684179064399314E-2</c:v>
                </c:pt>
                <c:pt idx="275">
                  <c:v>5.0930374648137156E-2</c:v>
                </c:pt>
                <c:pt idx="276">
                  <c:v>5.7894918005137463E-2</c:v>
                </c:pt>
                <c:pt idx="277">
                  <c:v>5.5828624462191966E-2</c:v>
                </c:pt>
                <c:pt idx="278">
                  <c:v>3.414463763299834E-2</c:v>
                </c:pt>
                <c:pt idx="279">
                  <c:v>4.3888152130491777E-2</c:v>
                </c:pt>
                <c:pt idx="280">
                  <c:v>5.7294359439622411E-2</c:v>
                </c:pt>
                <c:pt idx="281">
                  <c:v>8.0875921680864146E-2</c:v>
                </c:pt>
                <c:pt idx="282">
                  <c:v>5.9552811927341492E-2</c:v>
                </c:pt>
                <c:pt idx="283">
                  <c:v>5.2284498553361265E-2</c:v>
                </c:pt>
                <c:pt idx="284">
                  <c:v>5.71462923857372E-2</c:v>
                </c:pt>
                <c:pt idx="285">
                  <c:v>8.2509591331387078E-2</c:v>
                </c:pt>
                <c:pt idx="286">
                  <c:v>9.0485652096831612E-2</c:v>
                </c:pt>
                <c:pt idx="287">
                  <c:v>7.5763994334696078E-2</c:v>
                </c:pt>
                <c:pt idx="288">
                  <c:v>4.1283043657982132E-2</c:v>
                </c:pt>
                <c:pt idx="289">
                  <c:v>3.4322227359249557E-2</c:v>
                </c:pt>
                <c:pt idx="290">
                  <c:v>5.0375181756609717E-2</c:v>
                </c:pt>
                <c:pt idx="291">
                  <c:v>4.3441217612237182E-2</c:v>
                </c:pt>
                <c:pt idx="292">
                  <c:v>3.1290773382045771E-2</c:v>
                </c:pt>
                <c:pt idx="293">
                  <c:v>2.2505978848415487E-2</c:v>
                </c:pt>
                <c:pt idx="294">
                  <c:v>3.515064823600441E-2</c:v>
                </c:pt>
                <c:pt idx="295">
                  <c:v>6.2778428350357726E-2</c:v>
                </c:pt>
                <c:pt idx="296">
                  <c:v>5.4942852568144039E-2</c:v>
                </c:pt>
                <c:pt idx="297">
                  <c:v>4.1053632112451194E-2</c:v>
                </c:pt>
                <c:pt idx="298">
                  <c:v>5.0140022362064149E-2</c:v>
                </c:pt>
                <c:pt idx="299">
                  <c:v>6.1182103965228898E-2</c:v>
                </c:pt>
                <c:pt idx="300">
                  <c:v>6.0969431738764561E-2</c:v>
                </c:pt>
                <c:pt idx="301">
                  <c:v>5.6796319961940248E-2</c:v>
                </c:pt>
                <c:pt idx="302">
                  <c:v>2.3489126542049491E-2</c:v>
                </c:pt>
                <c:pt idx="303">
                  <c:v>2.0936022803267784E-2</c:v>
                </c:pt>
                <c:pt idx="304">
                  <c:v>2.3141081911362969E-2</c:v>
                </c:pt>
                <c:pt idx="305">
                  <c:v>1.6522322415384157E-2</c:v>
                </c:pt>
                <c:pt idx="306">
                  <c:v>1.8191022432184831E-2</c:v>
                </c:pt>
                <c:pt idx="307">
                  <c:v>1.5632685736359252E-2</c:v>
                </c:pt>
                <c:pt idx="308">
                  <c:v>1.6464198325260217E-3</c:v>
                </c:pt>
                <c:pt idx="309">
                  <c:v>1.3468690081468027E-2</c:v>
                </c:pt>
                <c:pt idx="310">
                  <c:v>8.6581615229887384E-3</c:v>
                </c:pt>
                <c:pt idx="311">
                  <c:v>1.2384764082838598E-2</c:v>
                </c:pt>
                <c:pt idx="312">
                  <c:v>3.472384578860168E-2</c:v>
                </c:pt>
                <c:pt idx="313">
                  <c:v>3.1422365178875263E-2</c:v>
                </c:pt>
                <c:pt idx="314">
                  <c:v>2.4359887332854893E-2</c:v>
                </c:pt>
                <c:pt idx="315">
                  <c:v>4.4374787419786905E-2</c:v>
                </c:pt>
                <c:pt idx="316">
                  <c:v>6.1033980853009338E-2</c:v>
                </c:pt>
                <c:pt idx="317">
                  <c:v>6.2430853214157908E-2</c:v>
                </c:pt>
                <c:pt idx="318">
                  <c:v>6.025586366846529E-2</c:v>
                </c:pt>
                <c:pt idx="319">
                  <c:v>3.9627000552228009E-2</c:v>
                </c:pt>
                <c:pt idx="320">
                  <c:v>2.5049343197534886E-2</c:v>
                </c:pt>
                <c:pt idx="321">
                  <c:v>3.8255601122687492E-2</c:v>
                </c:pt>
                <c:pt idx="322">
                  <c:v>3.4543778968384453E-2</c:v>
                </c:pt>
                <c:pt idx="323">
                  <c:v>2.7668049367223193E-2</c:v>
                </c:pt>
                <c:pt idx="324">
                  <c:v>3.7954894772573647E-2</c:v>
                </c:pt>
                <c:pt idx="325">
                  <c:v>4.971975489419319E-2</c:v>
                </c:pt>
                <c:pt idx="326">
                  <c:v>5.3242928916742933E-2</c:v>
                </c:pt>
                <c:pt idx="327">
                  <c:v>5.8258002032965703E-2</c:v>
                </c:pt>
                <c:pt idx="328">
                  <c:v>3.6227976062336957E-2</c:v>
                </c:pt>
                <c:pt idx="329">
                  <c:v>2.3531440591297678E-2</c:v>
                </c:pt>
                <c:pt idx="330">
                  <c:v>2.2898093701875538E-2</c:v>
                </c:pt>
                <c:pt idx="331">
                  <c:v>2.4191248091266056E-2</c:v>
                </c:pt>
                <c:pt idx="332">
                  <c:v>8.8633334670190494E-3</c:v>
                </c:pt>
                <c:pt idx="333">
                  <c:v>1.4320214496468871E-2</c:v>
                </c:pt>
                <c:pt idx="334">
                  <c:v>3.561572867601432E-2</c:v>
                </c:pt>
                <c:pt idx="335">
                  <c:v>5.8861458669009201E-2</c:v>
                </c:pt>
                <c:pt idx="336">
                  <c:v>5.0131475606410757E-2</c:v>
                </c:pt>
                <c:pt idx="337">
                  <c:v>6.4291615557405452E-2</c:v>
                </c:pt>
                <c:pt idx="338">
                  <c:v>4.2225457817999169E-2</c:v>
                </c:pt>
                <c:pt idx="339">
                  <c:v>2.8024122751362499E-2</c:v>
                </c:pt>
                <c:pt idx="340">
                  <c:v>1.9384566154639848E-2</c:v>
                </c:pt>
                <c:pt idx="341">
                  <c:v>-9.0475334323005963E-3</c:v>
                </c:pt>
                <c:pt idx="342">
                  <c:v>-1.6779544955048027E-2</c:v>
                </c:pt>
                <c:pt idx="343">
                  <c:v>9.5275851310812586E-3</c:v>
                </c:pt>
                <c:pt idx="344">
                  <c:v>1.7532136614513073E-2</c:v>
                </c:pt>
                <c:pt idx="345">
                  <c:v>2.1839235751924486E-2</c:v>
                </c:pt>
                <c:pt idx="346">
                  <c:v>5.0888114714847638E-2</c:v>
                </c:pt>
                <c:pt idx="347">
                  <c:v>5.8001336998710046E-2</c:v>
                </c:pt>
                <c:pt idx="348">
                  <c:v>5.8745151429915154E-2</c:v>
                </c:pt>
                <c:pt idx="349">
                  <c:v>8.1404991228307827E-2</c:v>
                </c:pt>
                <c:pt idx="350">
                  <c:v>5.9475414119950054E-2</c:v>
                </c:pt>
                <c:pt idx="351">
                  <c:v>4.151509066535012E-2</c:v>
                </c:pt>
                <c:pt idx="352">
                  <c:v>5.0659097025858121E-2</c:v>
                </c:pt>
                <c:pt idx="353">
                  <c:v>4.0490605748710162E-2</c:v>
                </c:pt>
                <c:pt idx="354">
                  <c:v>2.5277508848813281E-2</c:v>
                </c:pt>
                <c:pt idx="355">
                  <c:v>3.0996480348653051E-2</c:v>
                </c:pt>
                <c:pt idx="356">
                  <c:v>1.3873443577883785E-2</c:v>
                </c:pt>
                <c:pt idx="357">
                  <c:v>3.217372037003801E-2</c:v>
                </c:pt>
                <c:pt idx="358">
                  <c:v>3.9888403837106921E-2</c:v>
                </c:pt>
                <c:pt idx="359">
                  <c:v>5.4881618453101945E-2</c:v>
                </c:pt>
                <c:pt idx="360">
                  <c:v>4.9420935315791767E-2</c:v>
                </c:pt>
                <c:pt idx="361">
                  <c:v>5.1477870702517137E-2</c:v>
                </c:pt>
                <c:pt idx="362">
                  <c:v>5.1694133387482077E-2</c:v>
                </c:pt>
                <c:pt idx="363">
                  <c:v>4.8026743995579796E-2</c:v>
                </c:pt>
                <c:pt idx="364">
                  <c:v>3.3836832236149118E-2</c:v>
                </c:pt>
                <c:pt idx="365">
                  <c:v>2.6900023224060741E-2</c:v>
                </c:pt>
                <c:pt idx="366">
                  <c:v>3.0251724962860906E-2</c:v>
                </c:pt>
                <c:pt idx="367">
                  <c:v>4.3732103200968195E-2</c:v>
                </c:pt>
                <c:pt idx="368">
                  <c:v>4.216618155859745E-2</c:v>
                </c:pt>
                <c:pt idx="369">
                  <c:v>4.2780764773324084E-2</c:v>
                </c:pt>
                <c:pt idx="370">
                  <c:v>4.1853770893672593E-2</c:v>
                </c:pt>
                <c:pt idx="371">
                  <c:v>4.4435641225360922E-2</c:v>
                </c:pt>
                <c:pt idx="372">
                  <c:v>3.9100468549655133E-2</c:v>
                </c:pt>
                <c:pt idx="373">
                  <c:v>2.0121640968444252E-2</c:v>
                </c:pt>
                <c:pt idx="374">
                  <c:v>1.7237962324520319E-2</c:v>
                </c:pt>
                <c:pt idx="375">
                  <c:v>1.2074441286458466E-2</c:v>
                </c:pt>
                <c:pt idx="376">
                  <c:v>1.870889594926468E-2</c:v>
                </c:pt>
                <c:pt idx="377">
                  <c:v>8.8852960367976162E-3</c:v>
                </c:pt>
                <c:pt idx="378">
                  <c:v>3.5262387388604755E-4</c:v>
                </c:pt>
                <c:pt idx="379">
                  <c:v>9.7188576339323623E-4</c:v>
                </c:pt>
                <c:pt idx="380">
                  <c:v>4.4667147232767629E-2</c:v>
                </c:pt>
                <c:pt idx="381">
                  <c:v>4.0945941014565147E-2</c:v>
                </c:pt>
                <c:pt idx="382">
                  <c:v>5.5334857468621629E-2</c:v>
                </c:pt>
                <c:pt idx="383">
                  <c:v>5.850283102224834E-2</c:v>
                </c:pt>
                <c:pt idx="384">
                  <c:v>6.3068458914827805E-2</c:v>
                </c:pt>
                <c:pt idx="385">
                  <c:v>8.7478923497355504E-2</c:v>
                </c:pt>
                <c:pt idx="386">
                  <c:v>7.4067867645023239E-2</c:v>
                </c:pt>
                <c:pt idx="387">
                  <c:v>5.9531008796784683E-2</c:v>
                </c:pt>
                <c:pt idx="388">
                  <c:v>5.1613984792930445E-2</c:v>
                </c:pt>
                <c:pt idx="389">
                  <c:v>2.2176280641914986E-2</c:v>
                </c:pt>
                <c:pt idx="390">
                  <c:v>-1.3297412375296719E-3</c:v>
                </c:pt>
                <c:pt idx="391">
                  <c:v>-6.1846279390055485E-3</c:v>
                </c:pt>
                <c:pt idx="392">
                  <c:v>2.0945820550320991E-2</c:v>
                </c:pt>
                <c:pt idx="393">
                  <c:v>4.6119926185688345E-2</c:v>
                </c:pt>
                <c:pt idx="394">
                  <c:v>1.9992320596678725E-2</c:v>
                </c:pt>
                <c:pt idx="395">
                  <c:v>2.4037930711729664E-2</c:v>
                </c:pt>
                <c:pt idx="396">
                  <c:v>5.3123322103311221E-2</c:v>
                </c:pt>
                <c:pt idx="397">
                  <c:v>7.3834388376421409E-2</c:v>
                </c:pt>
                <c:pt idx="398">
                  <c:v>8.6393045127577436E-2</c:v>
                </c:pt>
                <c:pt idx="399">
                  <c:v>3.7872563496992313E-2</c:v>
                </c:pt>
                <c:pt idx="400">
                  <c:v>2.2442816500405572E-2</c:v>
                </c:pt>
                <c:pt idx="401">
                  <c:v>3.2233170974678788E-2</c:v>
                </c:pt>
                <c:pt idx="402">
                  <c:v>4.2477205190197827E-2</c:v>
                </c:pt>
                <c:pt idx="403">
                  <c:v>3.7686526946031584E-2</c:v>
                </c:pt>
                <c:pt idx="404">
                  <c:v>2.2013221567189257E-2</c:v>
                </c:pt>
                <c:pt idx="405">
                  <c:v>1.2562273726908848E-2</c:v>
                </c:pt>
                <c:pt idx="406">
                  <c:v>1.0164886224659629E-2</c:v>
                </c:pt>
                <c:pt idx="407">
                  <c:v>2.5560533745610792E-2</c:v>
                </c:pt>
                <c:pt idx="408">
                  <c:v>1.6251953763179373E-2</c:v>
                </c:pt>
                <c:pt idx="409">
                  <c:v>-1.8204402781692615E-3</c:v>
                </c:pt>
                <c:pt idx="410">
                  <c:v>6.5339548175357351E-3</c:v>
                </c:pt>
                <c:pt idx="411">
                  <c:v>2.5472492436704582E-2</c:v>
                </c:pt>
                <c:pt idx="412">
                  <c:v>2.8660172938539775E-2</c:v>
                </c:pt>
                <c:pt idx="413">
                  <c:v>4.277607111492357E-2</c:v>
                </c:pt>
                <c:pt idx="414">
                  <c:v>2.8985176041938236E-2</c:v>
                </c:pt>
                <c:pt idx="415">
                  <c:v>3.1710846456642447E-2</c:v>
                </c:pt>
                <c:pt idx="416">
                  <c:v>4.1779959269971495E-2</c:v>
                </c:pt>
                <c:pt idx="417">
                  <c:v>1.9075361964149107E-2</c:v>
                </c:pt>
                <c:pt idx="418">
                  <c:v>1.1426693815592149E-2</c:v>
                </c:pt>
                <c:pt idx="419">
                  <c:v>1.6404907130266894E-2</c:v>
                </c:pt>
                <c:pt idx="420">
                  <c:v>-7.6328875950566573E-3</c:v>
                </c:pt>
                <c:pt idx="421">
                  <c:v>-1.4084459765330857E-2</c:v>
                </c:pt>
                <c:pt idx="422">
                  <c:v>-6.6830432843695622E-4</c:v>
                </c:pt>
                <c:pt idx="423">
                  <c:v>3.6490629260186105E-3</c:v>
                </c:pt>
                <c:pt idx="424">
                  <c:v>2.9436242449619104E-2</c:v>
                </c:pt>
                <c:pt idx="425">
                  <c:v>2.5768516976959161E-2</c:v>
                </c:pt>
                <c:pt idx="426">
                  <c:v>9.8278902156111493E-3</c:v>
                </c:pt>
                <c:pt idx="427">
                  <c:v>3.317659771300862E-2</c:v>
                </c:pt>
                <c:pt idx="428">
                  <c:v>3.8936580043816178E-2</c:v>
                </c:pt>
                <c:pt idx="429">
                  <c:v>2.4084027064080797E-2</c:v>
                </c:pt>
                <c:pt idx="430">
                  <c:v>1.8531480546491071E-2</c:v>
                </c:pt>
                <c:pt idx="431">
                  <c:v>-5.9694543916638011E-4</c:v>
                </c:pt>
                <c:pt idx="432">
                  <c:v>-8.8852443328019462E-3</c:v>
                </c:pt>
                <c:pt idx="433">
                  <c:v>5.6349925191451003E-3</c:v>
                </c:pt>
                <c:pt idx="434">
                  <c:v>1.8015017688172361E-3</c:v>
                </c:pt>
                <c:pt idx="435">
                  <c:v>1.4928815757258834E-2</c:v>
                </c:pt>
                <c:pt idx="436">
                  <c:v>7.5154973676142076E-3</c:v>
                </c:pt>
                <c:pt idx="437">
                  <c:v>-3.2955159888064425E-2</c:v>
                </c:pt>
                <c:pt idx="438">
                  <c:v>-2.0687783839362536E-2</c:v>
                </c:pt>
                <c:pt idx="439">
                  <c:v>8.2497220534466075E-3</c:v>
                </c:pt>
                <c:pt idx="440">
                  <c:v>1.9283636653745637E-2</c:v>
                </c:pt>
                <c:pt idx="441">
                  <c:v>2.0889862061578005E-2</c:v>
                </c:pt>
                <c:pt idx="442">
                  <c:v>9.7089587115872684E-3</c:v>
                </c:pt>
                <c:pt idx="443">
                  <c:v>1.7448541245138748E-2</c:v>
                </c:pt>
                <c:pt idx="444">
                  <c:v>4.3786523417098537E-2</c:v>
                </c:pt>
                <c:pt idx="445">
                  <c:v>2.8203488280960386E-2</c:v>
                </c:pt>
                <c:pt idx="446">
                  <c:v>9.3352299235058642E-3</c:v>
                </c:pt>
                <c:pt idx="447">
                  <c:v>-2.4606991100121579E-2</c:v>
                </c:pt>
                <c:pt idx="448">
                  <c:v>-2.3364462444450014E-2</c:v>
                </c:pt>
                <c:pt idx="449">
                  <c:v>9.8390038294316785E-4</c:v>
                </c:pt>
                <c:pt idx="450">
                  <c:v>-1.155773641084672E-3</c:v>
                </c:pt>
                <c:pt idx="451">
                  <c:v>3.8917314204988673E-3</c:v>
                </c:pt>
                <c:pt idx="452">
                  <c:v>4.8975023358565975E-3</c:v>
                </c:pt>
                <c:pt idx="453">
                  <c:v>4.5644505398805962E-3</c:v>
                </c:pt>
                <c:pt idx="454">
                  <c:v>2.8863123715355231E-2</c:v>
                </c:pt>
                <c:pt idx="455">
                  <c:v>2.6503682541698409E-2</c:v>
                </c:pt>
                <c:pt idx="456">
                  <c:v>1.6266546665035794E-2</c:v>
                </c:pt>
                <c:pt idx="457">
                  <c:v>1.6491857969394473E-2</c:v>
                </c:pt>
                <c:pt idx="458">
                  <c:v>2.4725304497313971E-2</c:v>
                </c:pt>
                <c:pt idx="459">
                  <c:v>4.1119427940463235E-2</c:v>
                </c:pt>
                <c:pt idx="460">
                  <c:v>4.2297318452561225E-2</c:v>
                </c:pt>
                <c:pt idx="461">
                  <c:v>2.8691718048556608E-2</c:v>
                </c:pt>
                <c:pt idx="462">
                  <c:v>2.9072743010883587E-2</c:v>
                </c:pt>
                <c:pt idx="463">
                  <c:v>2.1279852798789752E-2</c:v>
                </c:pt>
                <c:pt idx="464">
                  <c:v>3.6516127843170126E-2</c:v>
                </c:pt>
                <c:pt idx="465">
                  <c:v>4.5340769908223527E-2</c:v>
                </c:pt>
                <c:pt idx="466">
                  <c:v>3.7829258426735034E-2</c:v>
                </c:pt>
                <c:pt idx="467">
                  <c:v>3.5600169233995088E-2</c:v>
                </c:pt>
                <c:pt idx="468">
                  <c:v>4.5924998054624702E-2</c:v>
                </c:pt>
                <c:pt idx="469">
                  <c:v>4.5593604842469333E-2</c:v>
                </c:pt>
                <c:pt idx="470">
                  <c:v>3.5602226476293353E-2</c:v>
                </c:pt>
                <c:pt idx="471">
                  <c:v>2.8143723865876838E-2</c:v>
                </c:pt>
                <c:pt idx="472">
                  <c:v>2.2955553399572493E-2</c:v>
                </c:pt>
                <c:pt idx="473">
                  <c:v>1.3218008186254387E-2</c:v>
                </c:pt>
                <c:pt idx="474">
                  <c:v>1.2044102461804764E-2</c:v>
                </c:pt>
                <c:pt idx="475">
                  <c:v>-7.3942382875508712E-3</c:v>
                </c:pt>
                <c:pt idx="476">
                  <c:v>-9.9238442524083696E-3</c:v>
                </c:pt>
                <c:pt idx="477">
                  <c:v>1.6333905670266161E-2</c:v>
                </c:pt>
                <c:pt idx="478">
                  <c:v>1.6041063397928525E-2</c:v>
                </c:pt>
                <c:pt idx="479">
                  <c:v>-1.4626750029489776E-2</c:v>
                </c:pt>
                <c:pt idx="480">
                  <c:v>-5.6913632233046914E-2</c:v>
                </c:pt>
                <c:pt idx="481">
                  <c:v>-6.8533764714561393E-2</c:v>
                </c:pt>
                <c:pt idx="482">
                  <c:v>-1.3612017768682812E-2</c:v>
                </c:pt>
                <c:pt idx="483">
                  <c:v>-1.3054567291749739E-3</c:v>
                </c:pt>
                <c:pt idx="484">
                  <c:v>-2.0803219126349519E-2</c:v>
                </c:pt>
                <c:pt idx="485">
                  <c:v>-4.3193050757514659E-2</c:v>
                </c:pt>
                <c:pt idx="486">
                  <c:v>-7.2155494797265414E-3</c:v>
                </c:pt>
                <c:pt idx="487">
                  <c:v>4.7779416349751212E-2</c:v>
                </c:pt>
                <c:pt idx="488">
                  <c:v>5.9142958532332576E-2</c:v>
                </c:pt>
                <c:pt idx="489">
                  <c:v>1.270195213299705E-2</c:v>
                </c:pt>
                <c:pt idx="490">
                  <c:v>-1.2107499802636503E-3</c:v>
                </c:pt>
                <c:pt idx="491">
                  <c:v>6.7219142309906752E-3</c:v>
                </c:pt>
                <c:pt idx="492">
                  <c:v>1.097194688715598E-2</c:v>
                </c:pt>
                <c:pt idx="493">
                  <c:v>1.3877547039937901E-3</c:v>
                </c:pt>
                <c:pt idx="494">
                  <c:v>1.6511072248042845E-2</c:v>
                </c:pt>
                <c:pt idx="495">
                  <c:v>3.7430378201038679E-2</c:v>
                </c:pt>
                <c:pt idx="496">
                  <c:v>6.3937211253596055E-2</c:v>
                </c:pt>
                <c:pt idx="497">
                  <c:v>4.8673616260521739E-2</c:v>
                </c:pt>
                <c:pt idx="498">
                  <c:v>4.2965117952918547E-2</c:v>
                </c:pt>
                <c:pt idx="499">
                  <c:v>6.4254137034414224E-2</c:v>
                </c:pt>
                <c:pt idx="500">
                  <c:v>8.1080163231075628E-2</c:v>
                </c:pt>
                <c:pt idx="501">
                  <c:v>8.0256300961360549E-2</c:v>
                </c:pt>
                <c:pt idx="502">
                  <c:v>8.3356538584614323E-2</c:v>
                </c:pt>
                <c:pt idx="503">
                  <c:v>6.1083837537279008E-2</c:v>
                </c:pt>
                <c:pt idx="504">
                  <c:v>6.7870237482079668E-2</c:v>
                </c:pt>
                <c:pt idx="505">
                  <c:v>4.3681428691688159E-2</c:v>
                </c:pt>
                <c:pt idx="506">
                  <c:v>4.8319820985137645E-2</c:v>
                </c:pt>
                <c:pt idx="507">
                  <c:v>4.3190389904139925E-2</c:v>
                </c:pt>
                <c:pt idx="508">
                  <c:v>2.9493175535176407E-2</c:v>
                </c:pt>
                <c:pt idx="509">
                  <c:v>1.1101728525119118E-2</c:v>
                </c:pt>
                <c:pt idx="510">
                  <c:v>1.857049676635681E-2</c:v>
                </c:pt>
                <c:pt idx="511">
                  <c:v>1.8883144147051986E-2</c:v>
                </c:pt>
                <c:pt idx="512">
                  <c:v>5.3165038886742441E-2</c:v>
                </c:pt>
                <c:pt idx="513">
                  <c:v>4.7687816578691901E-2</c:v>
                </c:pt>
                <c:pt idx="514">
                  <c:v>4.1508950907963499E-2</c:v>
                </c:pt>
                <c:pt idx="515">
                  <c:v>2.9371447046221535E-2</c:v>
                </c:pt>
                <c:pt idx="516">
                  <c:v>1.4078818521331273E-2</c:v>
                </c:pt>
                <c:pt idx="517">
                  <c:v>4.325940812948334E-3</c:v>
                </c:pt>
                <c:pt idx="518">
                  <c:v>8.585278769266777E-3</c:v>
                </c:pt>
                <c:pt idx="519">
                  <c:v>-7.3071497812735413E-3</c:v>
                </c:pt>
                <c:pt idx="520">
                  <c:v>-9.8939631244793977E-3</c:v>
                </c:pt>
                <c:pt idx="521">
                  <c:v>-6.923367373156351E-3</c:v>
                </c:pt>
                <c:pt idx="522">
                  <c:v>9.0946462464559751E-3</c:v>
                </c:pt>
                <c:pt idx="523">
                  <c:v>3.0119533989632415E-2</c:v>
                </c:pt>
                <c:pt idx="524">
                  <c:v>3.3626156591480515E-2</c:v>
                </c:pt>
                <c:pt idx="525">
                  <c:v>2.4726603907244044E-2</c:v>
                </c:pt>
                <c:pt idx="526">
                  <c:v>2.4121596130505043E-2</c:v>
                </c:pt>
                <c:pt idx="527">
                  <c:v>5.1450883890676105E-3</c:v>
                </c:pt>
                <c:pt idx="528">
                  <c:v>1.3711488001716891E-2</c:v>
                </c:pt>
                <c:pt idx="529">
                  <c:v>1.5824600324423638E-2</c:v>
                </c:pt>
                <c:pt idx="530">
                  <c:v>1.1364493381514035E-2</c:v>
                </c:pt>
                <c:pt idx="531">
                  <c:v>2.0757978890753079E-2</c:v>
                </c:pt>
                <c:pt idx="532">
                  <c:v>3.1857902369953631E-2</c:v>
                </c:pt>
                <c:pt idx="533">
                  <c:v>2.1550111907666807E-2</c:v>
                </c:pt>
                <c:pt idx="534">
                  <c:v>1.8886949633471522E-2</c:v>
                </c:pt>
                <c:pt idx="535">
                  <c:v>-1.1172853035105613E-2</c:v>
                </c:pt>
                <c:pt idx="536">
                  <c:v>-2.4229417595752534E-2</c:v>
                </c:pt>
                <c:pt idx="537">
                  <c:v>-1.9493938084507469E-2</c:v>
                </c:pt>
                <c:pt idx="538">
                  <c:v>-1.3054068942431246E-2</c:v>
                </c:pt>
                <c:pt idx="539">
                  <c:v>-8.2004794107270115E-3</c:v>
                </c:pt>
                <c:pt idx="540">
                  <c:v>-2.7101358719090404E-4</c:v>
                </c:pt>
                <c:pt idx="541">
                  <c:v>1.5833567980569601E-2</c:v>
                </c:pt>
                <c:pt idx="542">
                  <c:v>3.3329085690702885E-2</c:v>
                </c:pt>
                <c:pt idx="543">
                  <c:v>3.7271187067399E-2</c:v>
                </c:pt>
                <c:pt idx="544">
                  <c:v>2.666352474799439E-2</c:v>
                </c:pt>
                <c:pt idx="545">
                  <c:v>1.5316789756110928E-2</c:v>
                </c:pt>
                <c:pt idx="546">
                  <c:v>8.4005714865377484E-3</c:v>
                </c:pt>
                <c:pt idx="547">
                  <c:v>4.3311374782522734E-3</c:v>
                </c:pt>
                <c:pt idx="548">
                  <c:v>1.0632144085100541E-2</c:v>
                </c:pt>
                <c:pt idx="549">
                  <c:v>6.3649980464977399E-3</c:v>
                </c:pt>
                <c:pt idx="550">
                  <c:v>-2.6887238011313354E-3</c:v>
                </c:pt>
                <c:pt idx="551">
                  <c:v>-2.0205910201845124E-3</c:v>
                </c:pt>
                <c:pt idx="552">
                  <c:v>-8.807027078935015E-3</c:v>
                </c:pt>
                <c:pt idx="553">
                  <c:v>-7.9656759510673796E-3</c:v>
                </c:pt>
                <c:pt idx="554">
                  <c:v>6.592412456355428E-3</c:v>
                </c:pt>
                <c:pt idx="555">
                  <c:v>6.4781074394488387E-3</c:v>
                </c:pt>
                <c:pt idx="556">
                  <c:v>7.0975073167120484E-3</c:v>
                </c:pt>
                <c:pt idx="557">
                  <c:v>1.5073518153782325E-2</c:v>
                </c:pt>
                <c:pt idx="558">
                  <c:v>2.0963452938276443E-2</c:v>
                </c:pt>
                <c:pt idx="559">
                  <c:v>3.0358509808158178E-2</c:v>
                </c:pt>
                <c:pt idx="560">
                  <c:v>2.7525497786169709E-2</c:v>
                </c:pt>
                <c:pt idx="561">
                  <c:v>2.3281350227532357E-2</c:v>
                </c:pt>
                <c:pt idx="562">
                  <c:v>1.9168360525926808E-2</c:v>
                </c:pt>
                <c:pt idx="563">
                  <c:v>2.0154594216984904E-2</c:v>
                </c:pt>
                <c:pt idx="564">
                  <c:v>2.3702034693175375E-2</c:v>
                </c:pt>
                <c:pt idx="565">
                  <c:v>2.1605317045597257E-2</c:v>
                </c:pt>
                <c:pt idx="566">
                  <c:v>1.8285712234600692E-2</c:v>
                </c:pt>
                <c:pt idx="567">
                  <c:v>2.1531378237525867E-2</c:v>
                </c:pt>
                <c:pt idx="568">
                  <c:v>1.4990024971963761E-2</c:v>
                </c:pt>
                <c:pt idx="569">
                  <c:v>1.4354774891385282E-2</c:v>
                </c:pt>
                <c:pt idx="570">
                  <c:v>1.3367864953497094E-2</c:v>
                </c:pt>
                <c:pt idx="571">
                  <c:v>1.114007347367647E-2</c:v>
                </c:pt>
                <c:pt idx="572">
                  <c:v>8.2492600854940056E-3</c:v>
                </c:pt>
                <c:pt idx="573">
                  <c:v>2.6798672300426297E-3</c:v>
                </c:pt>
                <c:pt idx="574">
                  <c:v>6.3878559143290756E-3</c:v>
                </c:pt>
                <c:pt idx="575">
                  <c:v>1.0202667937675363E-2</c:v>
                </c:pt>
                <c:pt idx="576">
                  <c:v>1.0875768365014808E-2</c:v>
                </c:pt>
                <c:pt idx="577">
                  <c:v>1.4504083988940326E-3</c:v>
                </c:pt>
                <c:pt idx="578">
                  <c:v>-7.9095077068322313E-3</c:v>
                </c:pt>
                <c:pt idx="579">
                  <c:v>-7.7196073679270082E-3</c:v>
                </c:pt>
                <c:pt idx="580">
                  <c:v>-6.4809668443362098E-3</c:v>
                </c:pt>
                <c:pt idx="581">
                  <c:v>-8.9701418469989198E-3</c:v>
                </c:pt>
                <c:pt idx="582">
                  <c:v>-2.5304097565211348E-3</c:v>
                </c:pt>
                <c:pt idx="583">
                  <c:v>-1.7847272478021658E-3</c:v>
                </c:pt>
                <c:pt idx="584">
                  <c:v>4.208455847570295E-3</c:v>
                </c:pt>
                <c:pt idx="585">
                  <c:v>5.9433998768275657E-3</c:v>
                </c:pt>
                <c:pt idx="586">
                  <c:v>3.8791195443142103E-3</c:v>
                </c:pt>
                <c:pt idx="587">
                  <c:v>1.5897887512533276E-2</c:v>
                </c:pt>
                <c:pt idx="588">
                  <c:v>1.6608926780297018E-2</c:v>
                </c:pt>
                <c:pt idx="589">
                  <c:v>1.0382367119790422E-2</c:v>
                </c:pt>
                <c:pt idx="590">
                  <c:v>6.815299371184743E-3</c:v>
                </c:pt>
                <c:pt idx="591">
                  <c:v>8.9974946823967138E-3</c:v>
                </c:pt>
                <c:pt idx="592">
                  <c:v>5.3115774049820874E-3</c:v>
                </c:pt>
                <c:pt idx="593">
                  <c:v>7.9838145414473701E-3</c:v>
                </c:pt>
                <c:pt idx="594">
                  <c:v>-6.4419324461021943E-3</c:v>
                </c:pt>
                <c:pt idx="595">
                  <c:v>-2.2125604582996075E-2</c:v>
                </c:pt>
                <c:pt idx="596">
                  <c:v>-4.2216490204557443E-2</c:v>
                </c:pt>
                <c:pt idx="597">
                  <c:v>-7.1546807923112687E-2</c:v>
                </c:pt>
                <c:pt idx="598">
                  <c:v>-8.342852962792098E-2</c:v>
                </c:pt>
                <c:pt idx="599">
                  <c:v>-8.7445201374273182E-2</c:v>
                </c:pt>
                <c:pt idx="600">
                  <c:v>-8.6192471376113883E-2</c:v>
                </c:pt>
                <c:pt idx="601">
                  <c:v>-5.5051051623470855E-2</c:v>
                </c:pt>
                <c:pt idx="602">
                  <c:v>-3.7989366884195755E-2</c:v>
                </c:pt>
                <c:pt idx="603">
                  <c:v>-3.3022675606469411E-2</c:v>
                </c:pt>
                <c:pt idx="604">
                  <c:v>-1.3969817991979216E-3</c:v>
                </c:pt>
                <c:pt idx="605">
                  <c:v>5.3438186001052677E-3</c:v>
                </c:pt>
                <c:pt idx="606">
                  <c:v>1.1766177417128716E-2</c:v>
                </c:pt>
                <c:pt idx="607">
                  <c:v>1.2806371104851985E-2</c:v>
                </c:pt>
                <c:pt idx="608">
                  <c:v>-7.3002191182609671E-3</c:v>
                </c:pt>
                <c:pt idx="609">
                  <c:v>-1.365157572376597E-2</c:v>
                </c:pt>
                <c:pt idx="610">
                  <c:v>2.8798040634548796E-2</c:v>
                </c:pt>
                <c:pt idx="611">
                  <c:v>5.7405932663456338E-2</c:v>
                </c:pt>
                <c:pt idx="612">
                  <c:v>9.856745206320254E-2</c:v>
                </c:pt>
                <c:pt idx="613">
                  <c:v>0.10814708614648574</c:v>
                </c:pt>
                <c:pt idx="614">
                  <c:v>9.2885629026940961E-2</c:v>
                </c:pt>
                <c:pt idx="615">
                  <c:v>7.6740787539640587E-2</c:v>
                </c:pt>
                <c:pt idx="616">
                  <c:v>6.2745954090032946E-2</c:v>
                </c:pt>
                <c:pt idx="617">
                  <c:v>2.9937984176120098E-2</c:v>
                </c:pt>
                <c:pt idx="618">
                  <c:v>1.3240649560752587E-2</c:v>
                </c:pt>
                <c:pt idx="619">
                  <c:v>-3.3169607519490787E-2</c:v>
                </c:pt>
                <c:pt idx="620">
                  <c:v>-4.9506150692968647E-2</c:v>
                </c:pt>
                <c:pt idx="621">
                  <c:v>-7.7799864410502392E-2</c:v>
                </c:pt>
                <c:pt idx="622">
                  <c:v>-0.10511014618631534</c:v>
                </c:pt>
                <c:pt idx="623">
                  <c:v>-0.11594980687175008</c:v>
                </c:pt>
                <c:pt idx="624">
                  <c:v>-0.12183736307809392</c:v>
                </c:pt>
                <c:pt idx="625">
                  <c:v>-0.13011864045022245</c:v>
                </c:pt>
                <c:pt idx="626">
                  <c:v>-0.11585475922157396</c:v>
                </c:pt>
                <c:pt idx="627">
                  <c:v>-0.11383042659073883</c:v>
                </c:pt>
                <c:pt idx="628">
                  <c:v>-8.3256249680279143E-2</c:v>
                </c:pt>
                <c:pt idx="629">
                  <c:v>-3.9801084154249683E-2</c:v>
                </c:pt>
                <c:pt idx="630">
                  <c:v>-2.7964087599238373E-2</c:v>
                </c:pt>
                <c:pt idx="631">
                  <c:v>-3.1577210229198439E-2</c:v>
                </c:pt>
                <c:pt idx="632">
                  <c:v>-3.9297924794756425E-2</c:v>
                </c:pt>
                <c:pt idx="633">
                  <c:v>-4.9412758821025624E-2</c:v>
                </c:pt>
                <c:pt idx="634">
                  <c:v>-3.646790829709276E-2</c:v>
                </c:pt>
                <c:pt idx="635">
                  <c:v>-3.6219131469601457E-2</c:v>
                </c:pt>
                <c:pt idx="636">
                  <c:v>-4.3127585294490754E-2</c:v>
                </c:pt>
                <c:pt idx="637">
                  <c:v>-2.7589099399089788E-2</c:v>
                </c:pt>
                <c:pt idx="638">
                  <c:v>-7.2822624287233878E-3</c:v>
                </c:pt>
                <c:pt idx="639">
                  <c:v>-1.0847484225454757E-2</c:v>
                </c:pt>
                <c:pt idx="640">
                  <c:v>-6.9198653548316925E-3</c:v>
                </c:pt>
                <c:pt idx="641">
                  <c:v>-1.0992016870972968E-2</c:v>
                </c:pt>
                <c:pt idx="642">
                  <c:v>-9.6140526223859012E-3</c:v>
                </c:pt>
                <c:pt idx="643">
                  <c:v>-1.0299975058194695E-2</c:v>
                </c:pt>
                <c:pt idx="644">
                  <c:v>-1.1707661231389565E-2</c:v>
                </c:pt>
                <c:pt idx="645">
                  <c:v>-2.1369513325428524E-2</c:v>
                </c:pt>
                <c:pt idx="646">
                  <c:v>-2.2666684454412767E-2</c:v>
                </c:pt>
                <c:pt idx="647">
                  <c:v>-2.2427263650174695E-2</c:v>
                </c:pt>
                <c:pt idx="648">
                  <c:v>-2.8683248685299638E-2</c:v>
                </c:pt>
                <c:pt idx="649">
                  <c:v>-2.5731749497687813E-2</c:v>
                </c:pt>
                <c:pt idx="650">
                  <c:v>-2.2040521775246583E-2</c:v>
                </c:pt>
                <c:pt idx="651">
                  <c:v>-1.9107238786001818E-2</c:v>
                </c:pt>
                <c:pt idx="652">
                  <c:v>-1.7168780818876312E-2</c:v>
                </c:pt>
                <c:pt idx="653">
                  <c:v>-2.0191252951487812E-2</c:v>
                </c:pt>
                <c:pt idx="654">
                  <c:v>-2.7073947979361961E-2</c:v>
                </c:pt>
                <c:pt idx="655">
                  <c:v>-2.0754469015830126E-2</c:v>
                </c:pt>
                <c:pt idx="656">
                  <c:v>-2.3393164368907669E-2</c:v>
                </c:pt>
                <c:pt idx="657">
                  <c:v>-2.9401533161857618E-2</c:v>
                </c:pt>
                <c:pt idx="658">
                  <c:v>-3.6651241107852631E-2</c:v>
                </c:pt>
                <c:pt idx="659">
                  <c:v>-4.2463646153332764E-2</c:v>
                </c:pt>
                <c:pt idx="660">
                  <c:v>-3.195806437778103E-2</c:v>
                </c:pt>
                <c:pt idx="661">
                  <c:v>-2.3807888050089203E-2</c:v>
                </c:pt>
                <c:pt idx="662">
                  <c:v>-1.2926255182256029E-2</c:v>
                </c:pt>
                <c:pt idx="663">
                  <c:v>-2.8542422874963877E-3</c:v>
                </c:pt>
                <c:pt idx="664">
                  <c:v>3.2298151311197579E-3</c:v>
                </c:pt>
                <c:pt idx="665">
                  <c:v>1.5782534719444193E-2</c:v>
                </c:pt>
                <c:pt idx="666">
                  <c:v>2.8141379198037091E-2</c:v>
                </c:pt>
                <c:pt idx="667">
                  <c:v>3.0185169510894352E-2</c:v>
                </c:pt>
                <c:pt idx="668">
                  <c:v>2.9457451887609488E-2</c:v>
                </c:pt>
                <c:pt idx="669">
                  <c:v>1.7346679272400793E-2</c:v>
                </c:pt>
                <c:pt idx="670">
                  <c:v>1.3963199117042573E-2</c:v>
                </c:pt>
                <c:pt idx="671">
                  <c:v>1.829616890239516E-2</c:v>
                </c:pt>
                <c:pt idx="672">
                  <c:v>1.4606257715968855E-2</c:v>
                </c:pt>
                <c:pt idx="673">
                  <c:v>1.1634467871243413E-2</c:v>
                </c:pt>
                <c:pt idx="674">
                  <c:v>1.0389590286602274E-2</c:v>
                </c:pt>
                <c:pt idx="675">
                  <c:v>1.137975066183709E-2</c:v>
                </c:pt>
                <c:pt idx="676">
                  <c:v>1.0690831435114814E-2</c:v>
                </c:pt>
                <c:pt idx="677">
                  <c:v>8.0241058553703476E-3</c:v>
                </c:pt>
                <c:pt idx="678">
                  <c:v>1.7457354740048822E-3</c:v>
                </c:pt>
                <c:pt idx="679">
                  <c:v>-6.3648400631568375E-4</c:v>
                </c:pt>
                <c:pt idx="680">
                  <c:v>-2.4003841895576389E-3</c:v>
                </c:pt>
                <c:pt idx="681">
                  <c:v>-9.4654862119209621E-4</c:v>
                </c:pt>
                <c:pt idx="682">
                  <c:v>-6.9837966340392105E-4</c:v>
                </c:pt>
                <c:pt idx="683">
                  <c:v>-1.5105490040787754E-3</c:v>
                </c:pt>
                <c:pt idx="684">
                  <c:v>-3.7464678006553023E-3</c:v>
                </c:pt>
                <c:pt idx="685">
                  <c:v>-6.0648840418051492E-3</c:v>
                </c:pt>
                <c:pt idx="686">
                  <c:v>-6.1945006380918245E-3</c:v>
                </c:pt>
                <c:pt idx="687">
                  <c:v>-5.2042374046334799E-3</c:v>
                </c:pt>
                <c:pt idx="688">
                  <c:v>-8.0558341624183388E-3</c:v>
                </c:pt>
                <c:pt idx="689">
                  <c:v>7.7233602013355475E-4</c:v>
                </c:pt>
                <c:pt idx="690">
                  <c:v>7.0322079462756867E-3</c:v>
                </c:pt>
                <c:pt idx="691">
                  <c:v>8.0155449133188939E-3</c:v>
                </c:pt>
                <c:pt idx="692">
                  <c:v>9.3115479375756368E-3</c:v>
                </c:pt>
                <c:pt idx="693">
                  <c:v>1.075623698158009E-2</c:v>
                </c:pt>
                <c:pt idx="694">
                  <c:v>1.0418566880194926E-2</c:v>
                </c:pt>
                <c:pt idx="695">
                  <c:v>1.1730052305065448E-2</c:v>
                </c:pt>
                <c:pt idx="696">
                  <c:v>-7.8227626636312095E-4</c:v>
                </c:pt>
                <c:pt idx="697">
                  <c:v>-8.1882759248719413E-3</c:v>
                </c:pt>
                <c:pt idx="698">
                  <c:v>-9.819690210586228E-3</c:v>
                </c:pt>
                <c:pt idx="699">
                  <c:v>-9.3400552456839332E-3</c:v>
                </c:pt>
                <c:pt idx="700">
                  <c:v>-1.0976446294820717E-2</c:v>
                </c:pt>
                <c:pt idx="701">
                  <c:v>-4.6118401464526407E-3</c:v>
                </c:pt>
              </c:numCache>
            </c:numRef>
          </c:val>
          <c:smooth val="0"/>
          <c:extLst>
            <c:ext xmlns:c16="http://schemas.microsoft.com/office/drawing/2014/chart" uri="{C3380CC4-5D6E-409C-BE32-E72D297353CC}">
              <c16:uniqueId val="{00000002-9566-461C-A691-36DF452BE1DC}"/>
            </c:ext>
          </c:extLst>
        </c:ser>
        <c:ser>
          <c:idx val="2"/>
          <c:order val="2"/>
          <c:tx>
            <c:strRef>
              <c:f>'VI. R-G variations, 1317-2018'!$O$2</c:f>
              <c:strCache>
                <c:ptCount val="1"/>
                <c:pt idx="0">
                  <c:v>Land R-G</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0"/>
          </c:trendline>
          <c:cat>
            <c:numRef>
              <c:f>'VI. R-G variations, 1317-2018'!$A$13:$A$714</c:f>
              <c:numCache>
                <c:formatCode>General</c:formatCode>
                <c:ptCount val="702"/>
                <c:pt idx="0">
                  <c:v>1317</c:v>
                </c:pt>
                <c:pt idx="1">
                  <c:v>1318</c:v>
                </c:pt>
                <c:pt idx="2">
                  <c:v>1319</c:v>
                </c:pt>
                <c:pt idx="3">
                  <c:v>1320</c:v>
                </c:pt>
                <c:pt idx="4">
                  <c:v>1321</c:v>
                </c:pt>
                <c:pt idx="5">
                  <c:v>1322</c:v>
                </c:pt>
                <c:pt idx="6">
                  <c:v>1323</c:v>
                </c:pt>
                <c:pt idx="7">
                  <c:v>1324</c:v>
                </c:pt>
                <c:pt idx="8">
                  <c:v>1325</c:v>
                </c:pt>
                <c:pt idx="9">
                  <c:v>1326</c:v>
                </c:pt>
                <c:pt idx="10">
                  <c:v>1327</c:v>
                </c:pt>
                <c:pt idx="11">
                  <c:v>1328</c:v>
                </c:pt>
                <c:pt idx="12">
                  <c:v>1329</c:v>
                </c:pt>
                <c:pt idx="13">
                  <c:v>1330</c:v>
                </c:pt>
                <c:pt idx="14">
                  <c:v>1331</c:v>
                </c:pt>
                <c:pt idx="15">
                  <c:v>1332</c:v>
                </c:pt>
                <c:pt idx="16">
                  <c:v>1333</c:v>
                </c:pt>
                <c:pt idx="17">
                  <c:v>1334</c:v>
                </c:pt>
                <c:pt idx="18">
                  <c:v>1335</c:v>
                </c:pt>
                <c:pt idx="19">
                  <c:v>1336</c:v>
                </c:pt>
                <c:pt idx="20">
                  <c:v>1337</c:v>
                </c:pt>
                <c:pt idx="21">
                  <c:v>1338</c:v>
                </c:pt>
                <c:pt idx="22">
                  <c:v>1339</c:v>
                </c:pt>
                <c:pt idx="23">
                  <c:v>1340</c:v>
                </c:pt>
                <c:pt idx="24">
                  <c:v>1341</c:v>
                </c:pt>
                <c:pt idx="25">
                  <c:v>1342</c:v>
                </c:pt>
                <c:pt idx="26">
                  <c:v>1343</c:v>
                </c:pt>
                <c:pt idx="27">
                  <c:v>1344</c:v>
                </c:pt>
                <c:pt idx="28">
                  <c:v>1345</c:v>
                </c:pt>
                <c:pt idx="29">
                  <c:v>1346</c:v>
                </c:pt>
                <c:pt idx="30">
                  <c:v>1347</c:v>
                </c:pt>
                <c:pt idx="31">
                  <c:v>1348</c:v>
                </c:pt>
                <c:pt idx="32">
                  <c:v>1349</c:v>
                </c:pt>
                <c:pt idx="33">
                  <c:v>1350</c:v>
                </c:pt>
                <c:pt idx="34">
                  <c:v>1351</c:v>
                </c:pt>
                <c:pt idx="35">
                  <c:v>1352</c:v>
                </c:pt>
                <c:pt idx="36">
                  <c:v>1353</c:v>
                </c:pt>
                <c:pt idx="37">
                  <c:v>1354</c:v>
                </c:pt>
                <c:pt idx="38">
                  <c:v>1355</c:v>
                </c:pt>
                <c:pt idx="39">
                  <c:v>1356</c:v>
                </c:pt>
                <c:pt idx="40">
                  <c:v>1357</c:v>
                </c:pt>
                <c:pt idx="41">
                  <c:v>1358</c:v>
                </c:pt>
                <c:pt idx="42">
                  <c:v>1359</c:v>
                </c:pt>
                <c:pt idx="43">
                  <c:v>1360</c:v>
                </c:pt>
                <c:pt idx="44">
                  <c:v>1361</c:v>
                </c:pt>
                <c:pt idx="45">
                  <c:v>1362</c:v>
                </c:pt>
                <c:pt idx="46">
                  <c:v>1363</c:v>
                </c:pt>
                <c:pt idx="47">
                  <c:v>1364</c:v>
                </c:pt>
                <c:pt idx="48">
                  <c:v>1365</c:v>
                </c:pt>
                <c:pt idx="49">
                  <c:v>1366</c:v>
                </c:pt>
                <c:pt idx="50">
                  <c:v>1367</c:v>
                </c:pt>
                <c:pt idx="51">
                  <c:v>1368</c:v>
                </c:pt>
                <c:pt idx="52">
                  <c:v>1369</c:v>
                </c:pt>
                <c:pt idx="53">
                  <c:v>1370</c:v>
                </c:pt>
                <c:pt idx="54">
                  <c:v>1371</c:v>
                </c:pt>
                <c:pt idx="55">
                  <c:v>1372</c:v>
                </c:pt>
                <c:pt idx="56">
                  <c:v>1373</c:v>
                </c:pt>
                <c:pt idx="57">
                  <c:v>1374</c:v>
                </c:pt>
                <c:pt idx="58">
                  <c:v>1375</c:v>
                </c:pt>
                <c:pt idx="59">
                  <c:v>1376</c:v>
                </c:pt>
                <c:pt idx="60">
                  <c:v>1377</c:v>
                </c:pt>
                <c:pt idx="61">
                  <c:v>1378</c:v>
                </c:pt>
                <c:pt idx="62">
                  <c:v>1379</c:v>
                </c:pt>
                <c:pt idx="63">
                  <c:v>1380</c:v>
                </c:pt>
                <c:pt idx="64">
                  <c:v>1381</c:v>
                </c:pt>
                <c:pt idx="65">
                  <c:v>1382</c:v>
                </c:pt>
                <c:pt idx="66">
                  <c:v>1383</c:v>
                </c:pt>
                <c:pt idx="67">
                  <c:v>1384</c:v>
                </c:pt>
                <c:pt idx="68">
                  <c:v>1385</c:v>
                </c:pt>
                <c:pt idx="69">
                  <c:v>1386</c:v>
                </c:pt>
                <c:pt idx="70">
                  <c:v>1387</c:v>
                </c:pt>
                <c:pt idx="71">
                  <c:v>1388</c:v>
                </c:pt>
                <c:pt idx="72">
                  <c:v>1389</c:v>
                </c:pt>
                <c:pt idx="73">
                  <c:v>1390</c:v>
                </c:pt>
                <c:pt idx="74">
                  <c:v>1391</c:v>
                </c:pt>
                <c:pt idx="75">
                  <c:v>1392</c:v>
                </c:pt>
                <c:pt idx="76">
                  <c:v>1393</c:v>
                </c:pt>
                <c:pt idx="77">
                  <c:v>1394</c:v>
                </c:pt>
                <c:pt idx="78">
                  <c:v>1395</c:v>
                </c:pt>
                <c:pt idx="79">
                  <c:v>1396</c:v>
                </c:pt>
                <c:pt idx="80">
                  <c:v>1397</c:v>
                </c:pt>
                <c:pt idx="81">
                  <c:v>1398</c:v>
                </c:pt>
                <c:pt idx="82">
                  <c:v>1399</c:v>
                </c:pt>
                <c:pt idx="83">
                  <c:v>1400</c:v>
                </c:pt>
                <c:pt idx="84">
                  <c:v>1401</c:v>
                </c:pt>
                <c:pt idx="85">
                  <c:v>1402</c:v>
                </c:pt>
                <c:pt idx="86">
                  <c:v>1403</c:v>
                </c:pt>
                <c:pt idx="87">
                  <c:v>1404</c:v>
                </c:pt>
                <c:pt idx="88">
                  <c:v>1405</c:v>
                </c:pt>
                <c:pt idx="89">
                  <c:v>1406</c:v>
                </c:pt>
                <c:pt idx="90">
                  <c:v>1407</c:v>
                </c:pt>
                <c:pt idx="91">
                  <c:v>1408</c:v>
                </c:pt>
                <c:pt idx="92">
                  <c:v>1409</c:v>
                </c:pt>
                <c:pt idx="93">
                  <c:v>1410</c:v>
                </c:pt>
                <c:pt idx="94">
                  <c:v>1411</c:v>
                </c:pt>
                <c:pt idx="95">
                  <c:v>1412</c:v>
                </c:pt>
                <c:pt idx="96">
                  <c:v>1413</c:v>
                </c:pt>
                <c:pt idx="97">
                  <c:v>1414</c:v>
                </c:pt>
                <c:pt idx="98">
                  <c:v>1415</c:v>
                </c:pt>
                <c:pt idx="99">
                  <c:v>1416</c:v>
                </c:pt>
                <c:pt idx="100">
                  <c:v>1417</c:v>
                </c:pt>
                <c:pt idx="101">
                  <c:v>1418</c:v>
                </c:pt>
                <c:pt idx="102">
                  <c:v>1419</c:v>
                </c:pt>
                <c:pt idx="103">
                  <c:v>1420</c:v>
                </c:pt>
                <c:pt idx="104">
                  <c:v>1421</c:v>
                </c:pt>
                <c:pt idx="105">
                  <c:v>1422</c:v>
                </c:pt>
                <c:pt idx="106">
                  <c:v>1423</c:v>
                </c:pt>
                <c:pt idx="107">
                  <c:v>1424</c:v>
                </c:pt>
                <c:pt idx="108">
                  <c:v>1425</c:v>
                </c:pt>
                <c:pt idx="109">
                  <c:v>1426</c:v>
                </c:pt>
                <c:pt idx="110">
                  <c:v>1427</c:v>
                </c:pt>
                <c:pt idx="111">
                  <c:v>1428</c:v>
                </c:pt>
                <c:pt idx="112">
                  <c:v>1429</c:v>
                </c:pt>
                <c:pt idx="113">
                  <c:v>1430</c:v>
                </c:pt>
                <c:pt idx="114">
                  <c:v>1431</c:v>
                </c:pt>
                <c:pt idx="115">
                  <c:v>1432</c:v>
                </c:pt>
                <c:pt idx="116">
                  <c:v>1433</c:v>
                </c:pt>
                <c:pt idx="117">
                  <c:v>1434</c:v>
                </c:pt>
                <c:pt idx="118">
                  <c:v>1435</c:v>
                </c:pt>
                <c:pt idx="119">
                  <c:v>1436</c:v>
                </c:pt>
                <c:pt idx="120">
                  <c:v>1437</c:v>
                </c:pt>
                <c:pt idx="121">
                  <c:v>1438</c:v>
                </c:pt>
                <c:pt idx="122">
                  <c:v>1439</c:v>
                </c:pt>
                <c:pt idx="123">
                  <c:v>1440</c:v>
                </c:pt>
                <c:pt idx="124">
                  <c:v>1441</c:v>
                </c:pt>
                <c:pt idx="125">
                  <c:v>1442</c:v>
                </c:pt>
                <c:pt idx="126">
                  <c:v>1443</c:v>
                </c:pt>
                <c:pt idx="127">
                  <c:v>1444</c:v>
                </c:pt>
                <c:pt idx="128">
                  <c:v>1445</c:v>
                </c:pt>
                <c:pt idx="129">
                  <c:v>1446</c:v>
                </c:pt>
                <c:pt idx="130">
                  <c:v>1447</c:v>
                </c:pt>
                <c:pt idx="131">
                  <c:v>1448</c:v>
                </c:pt>
                <c:pt idx="132">
                  <c:v>1449</c:v>
                </c:pt>
                <c:pt idx="133">
                  <c:v>1450</c:v>
                </c:pt>
                <c:pt idx="134">
                  <c:v>1451</c:v>
                </c:pt>
                <c:pt idx="135">
                  <c:v>1452</c:v>
                </c:pt>
                <c:pt idx="136">
                  <c:v>1453</c:v>
                </c:pt>
                <c:pt idx="137">
                  <c:v>1454</c:v>
                </c:pt>
                <c:pt idx="138">
                  <c:v>1455</c:v>
                </c:pt>
                <c:pt idx="139">
                  <c:v>1456</c:v>
                </c:pt>
                <c:pt idx="140">
                  <c:v>1457</c:v>
                </c:pt>
                <c:pt idx="141">
                  <c:v>1458</c:v>
                </c:pt>
                <c:pt idx="142">
                  <c:v>1459</c:v>
                </c:pt>
                <c:pt idx="143">
                  <c:v>1460</c:v>
                </c:pt>
                <c:pt idx="144">
                  <c:v>1461</c:v>
                </c:pt>
                <c:pt idx="145">
                  <c:v>1462</c:v>
                </c:pt>
                <c:pt idx="146">
                  <c:v>1463</c:v>
                </c:pt>
                <c:pt idx="147">
                  <c:v>1464</c:v>
                </c:pt>
                <c:pt idx="148">
                  <c:v>1465</c:v>
                </c:pt>
                <c:pt idx="149">
                  <c:v>1466</c:v>
                </c:pt>
                <c:pt idx="150">
                  <c:v>1467</c:v>
                </c:pt>
                <c:pt idx="151">
                  <c:v>1468</c:v>
                </c:pt>
                <c:pt idx="152">
                  <c:v>1469</c:v>
                </c:pt>
                <c:pt idx="153">
                  <c:v>1470</c:v>
                </c:pt>
                <c:pt idx="154">
                  <c:v>1471</c:v>
                </c:pt>
                <c:pt idx="155">
                  <c:v>1472</c:v>
                </c:pt>
                <c:pt idx="156">
                  <c:v>1473</c:v>
                </c:pt>
                <c:pt idx="157">
                  <c:v>1474</c:v>
                </c:pt>
                <c:pt idx="158">
                  <c:v>1475</c:v>
                </c:pt>
                <c:pt idx="159">
                  <c:v>1476</c:v>
                </c:pt>
                <c:pt idx="160">
                  <c:v>1477</c:v>
                </c:pt>
                <c:pt idx="161">
                  <c:v>1478</c:v>
                </c:pt>
                <c:pt idx="162">
                  <c:v>1479</c:v>
                </c:pt>
                <c:pt idx="163">
                  <c:v>1480</c:v>
                </c:pt>
                <c:pt idx="164">
                  <c:v>1481</c:v>
                </c:pt>
                <c:pt idx="165">
                  <c:v>1482</c:v>
                </c:pt>
                <c:pt idx="166">
                  <c:v>1483</c:v>
                </c:pt>
                <c:pt idx="167">
                  <c:v>1484</c:v>
                </c:pt>
                <c:pt idx="168">
                  <c:v>1485</c:v>
                </c:pt>
                <c:pt idx="169">
                  <c:v>1486</c:v>
                </c:pt>
                <c:pt idx="170">
                  <c:v>1487</c:v>
                </c:pt>
                <c:pt idx="171">
                  <c:v>1488</c:v>
                </c:pt>
                <c:pt idx="172">
                  <c:v>1489</c:v>
                </c:pt>
                <c:pt idx="173">
                  <c:v>1490</c:v>
                </c:pt>
                <c:pt idx="174">
                  <c:v>1491</c:v>
                </c:pt>
                <c:pt idx="175">
                  <c:v>1492</c:v>
                </c:pt>
                <c:pt idx="176">
                  <c:v>1493</c:v>
                </c:pt>
                <c:pt idx="177">
                  <c:v>1494</c:v>
                </c:pt>
                <c:pt idx="178">
                  <c:v>1495</c:v>
                </c:pt>
                <c:pt idx="179">
                  <c:v>1496</c:v>
                </c:pt>
                <c:pt idx="180">
                  <c:v>1497</c:v>
                </c:pt>
                <c:pt idx="181">
                  <c:v>1498</c:v>
                </c:pt>
                <c:pt idx="182">
                  <c:v>1499</c:v>
                </c:pt>
                <c:pt idx="183">
                  <c:v>1500</c:v>
                </c:pt>
                <c:pt idx="184">
                  <c:v>1501</c:v>
                </c:pt>
                <c:pt idx="185">
                  <c:v>1502</c:v>
                </c:pt>
                <c:pt idx="186">
                  <c:v>1503</c:v>
                </c:pt>
                <c:pt idx="187">
                  <c:v>1504</c:v>
                </c:pt>
                <c:pt idx="188">
                  <c:v>1505</c:v>
                </c:pt>
                <c:pt idx="189">
                  <c:v>1506</c:v>
                </c:pt>
                <c:pt idx="190">
                  <c:v>1507</c:v>
                </c:pt>
                <c:pt idx="191">
                  <c:v>1508</c:v>
                </c:pt>
                <c:pt idx="192">
                  <c:v>1509</c:v>
                </c:pt>
                <c:pt idx="193">
                  <c:v>1510</c:v>
                </c:pt>
                <c:pt idx="194">
                  <c:v>1511</c:v>
                </c:pt>
                <c:pt idx="195">
                  <c:v>1512</c:v>
                </c:pt>
                <c:pt idx="196">
                  <c:v>1513</c:v>
                </c:pt>
                <c:pt idx="197">
                  <c:v>1514</c:v>
                </c:pt>
                <c:pt idx="198">
                  <c:v>1515</c:v>
                </c:pt>
                <c:pt idx="199">
                  <c:v>1516</c:v>
                </c:pt>
                <c:pt idx="200">
                  <c:v>1517</c:v>
                </c:pt>
                <c:pt idx="201">
                  <c:v>1518</c:v>
                </c:pt>
                <c:pt idx="202">
                  <c:v>1519</c:v>
                </c:pt>
                <c:pt idx="203">
                  <c:v>1520</c:v>
                </c:pt>
                <c:pt idx="204">
                  <c:v>1521</c:v>
                </c:pt>
                <c:pt idx="205">
                  <c:v>1522</c:v>
                </c:pt>
                <c:pt idx="206">
                  <c:v>1523</c:v>
                </c:pt>
                <c:pt idx="207">
                  <c:v>1524</c:v>
                </c:pt>
                <c:pt idx="208">
                  <c:v>1525</c:v>
                </c:pt>
                <c:pt idx="209">
                  <c:v>1526</c:v>
                </c:pt>
                <c:pt idx="210">
                  <c:v>1527</c:v>
                </c:pt>
                <c:pt idx="211">
                  <c:v>1528</c:v>
                </c:pt>
                <c:pt idx="212">
                  <c:v>1529</c:v>
                </c:pt>
                <c:pt idx="213">
                  <c:v>1530</c:v>
                </c:pt>
                <c:pt idx="214">
                  <c:v>1531</c:v>
                </c:pt>
                <c:pt idx="215">
                  <c:v>1532</c:v>
                </c:pt>
                <c:pt idx="216">
                  <c:v>1533</c:v>
                </c:pt>
                <c:pt idx="217">
                  <c:v>1534</c:v>
                </c:pt>
                <c:pt idx="218">
                  <c:v>1535</c:v>
                </c:pt>
                <c:pt idx="219">
                  <c:v>1536</c:v>
                </c:pt>
                <c:pt idx="220">
                  <c:v>1537</c:v>
                </c:pt>
                <c:pt idx="221">
                  <c:v>1538</c:v>
                </c:pt>
                <c:pt idx="222">
                  <c:v>1539</c:v>
                </c:pt>
                <c:pt idx="223">
                  <c:v>1540</c:v>
                </c:pt>
                <c:pt idx="224">
                  <c:v>1541</c:v>
                </c:pt>
                <c:pt idx="225">
                  <c:v>1542</c:v>
                </c:pt>
                <c:pt idx="226">
                  <c:v>1543</c:v>
                </c:pt>
                <c:pt idx="227">
                  <c:v>1544</c:v>
                </c:pt>
                <c:pt idx="228">
                  <c:v>1545</c:v>
                </c:pt>
                <c:pt idx="229">
                  <c:v>1546</c:v>
                </c:pt>
                <c:pt idx="230">
                  <c:v>1547</c:v>
                </c:pt>
                <c:pt idx="231">
                  <c:v>1548</c:v>
                </c:pt>
                <c:pt idx="232">
                  <c:v>1549</c:v>
                </c:pt>
                <c:pt idx="233">
                  <c:v>1550</c:v>
                </c:pt>
                <c:pt idx="234">
                  <c:v>1551</c:v>
                </c:pt>
                <c:pt idx="235">
                  <c:v>1552</c:v>
                </c:pt>
                <c:pt idx="236">
                  <c:v>1553</c:v>
                </c:pt>
                <c:pt idx="237">
                  <c:v>1554</c:v>
                </c:pt>
                <c:pt idx="238">
                  <c:v>1555</c:v>
                </c:pt>
                <c:pt idx="239">
                  <c:v>1556</c:v>
                </c:pt>
                <c:pt idx="240">
                  <c:v>1557</c:v>
                </c:pt>
                <c:pt idx="241">
                  <c:v>1558</c:v>
                </c:pt>
                <c:pt idx="242">
                  <c:v>1559</c:v>
                </c:pt>
                <c:pt idx="243">
                  <c:v>1560</c:v>
                </c:pt>
                <c:pt idx="244">
                  <c:v>1561</c:v>
                </c:pt>
                <c:pt idx="245">
                  <c:v>1562</c:v>
                </c:pt>
                <c:pt idx="246">
                  <c:v>1563</c:v>
                </c:pt>
                <c:pt idx="247">
                  <c:v>1564</c:v>
                </c:pt>
                <c:pt idx="248">
                  <c:v>1565</c:v>
                </c:pt>
                <c:pt idx="249">
                  <c:v>1566</c:v>
                </c:pt>
                <c:pt idx="250">
                  <c:v>1567</c:v>
                </c:pt>
                <c:pt idx="251">
                  <c:v>1568</c:v>
                </c:pt>
                <c:pt idx="252">
                  <c:v>1569</c:v>
                </c:pt>
                <c:pt idx="253">
                  <c:v>1570</c:v>
                </c:pt>
                <c:pt idx="254">
                  <c:v>1571</c:v>
                </c:pt>
                <c:pt idx="255">
                  <c:v>1572</c:v>
                </c:pt>
                <c:pt idx="256">
                  <c:v>1573</c:v>
                </c:pt>
                <c:pt idx="257">
                  <c:v>1574</c:v>
                </c:pt>
                <c:pt idx="258">
                  <c:v>1575</c:v>
                </c:pt>
                <c:pt idx="259">
                  <c:v>1576</c:v>
                </c:pt>
                <c:pt idx="260">
                  <c:v>1577</c:v>
                </c:pt>
                <c:pt idx="261">
                  <c:v>1578</c:v>
                </c:pt>
                <c:pt idx="262">
                  <c:v>1579</c:v>
                </c:pt>
                <c:pt idx="263">
                  <c:v>1580</c:v>
                </c:pt>
                <c:pt idx="264">
                  <c:v>1581</c:v>
                </c:pt>
                <c:pt idx="265">
                  <c:v>1582</c:v>
                </c:pt>
                <c:pt idx="266">
                  <c:v>1583</c:v>
                </c:pt>
                <c:pt idx="267">
                  <c:v>1584</c:v>
                </c:pt>
                <c:pt idx="268">
                  <c:v>1585</c:v>
                </c:pt>
                <c:pt idx="269">
                  <c:v>1586</c:v>
                </c:pt>
                <c:pt idx="270">
                  <c:v>1587</c:v>
                </c:pt>
                <c:pt idx="271">
                  <c:v>1588</c:v>
                </c:pt>
                <c:pt idx="272">
                  <c:v>1589</c:v>
                </c:pt>
                <c:pt idx="273">
                  <c:v>1590</c:v>
                </c:pt>
                <c:pt idx="274">
                  <c:v>1591</c:v>
                </c:pt>
                <c:pt idx="275">
                  <c:v>1592</c:v>
                </c:pt>
                <c:pt idx="276">
                  <c:v>1593</c:v>
                </c:pt>
                <c:pt idx="277">
                  <c:v>1594</c:v>
                </c:pt>
                <c:pt idx="278">
                  <c:v>1595</c:v>
                </c:pt>
                <c:pt idx="279">
                  <c:v>1596</c:v>
                </c:pt>
                <c:pt idx="280">
                  <c:v>1597</c:v>
                </c:pt>
                <c:pt idx="281">
                  <c:v>1598</c:v>
                </c:pt>
                <c:pt idx="282">
                  <c:v>1599</c:v>
                </c:pt>
                <c:pt idx="283">
                  <c:v>1600</c:v>
                </c:pt>
                <c:pt idx="284">
                  <c:v>1601</c:v>
                </c:pt>
                <c:pt idx="285">
                  <c:v>1602</c:v>
                </c:pt>
                <c:pt idx="286">
                  <c:v>1603</c:v>
                </c:pt>
                <c:pt idx="287">
                  <c:v>1604</c:v>
                </c:pt>
                <c:pt idx="288">
                  <c:v>1605</c:v>
                </c:pt>
                <c:pt idx="289">
                  <c:v>1606</c:v>
                </c:pt>
                <c:pt idx="290">
                  <c:v>1607</c:v>
                </c:pt>
                <c:pt idx="291">
                  <c:v>1608</c:v>
                </c:pt>
                <c:pt idx="292">
                  <c:v>1609</c:v>
                </c:pt>
                <c:pt idx="293">
                  <c:v>1610</c:v>
                </c:pt>
                <c:pt idx="294">
                  <c:v>1611</c:v>
                </c:pt>
                <c:pt idx="295">
                  <c:v>1612</c:v>
                </c:pt>
                <c:pt idx="296">
                  <c:v>1613</c:v>
                </c:pt>
                <c:pt idx="297">
                  <c:v>1614</c:v>
                </c:pt>
                <c:pt idx="298">
                  <c:v>1615</c:v>
                </c:pt>
                <c:pt idx="299">
                  <c:v>1616</c:v>
                </c:pt>
                <c:pt idx="300">
                  <c:v>1617</c:v>
                </c:pt>
                <c:pt idx="301">
                  <c:v>1618</c:v>
                </c:pt>
                <c:pt idx="302">
                  <c:v>1619</c:v>
                </c:pt>
                <c:pt idx="303">
                  <c:v>1620</c:v>
                </c:pt>
                <c:pt idx="304">
                  <c:v>1621</c:v>
                </c:pt>
                <c:pt idx="305">
                  <c:v>1622</c:v>
                </c:pt>
                <c:pt idx="306">
                  <c:v>1623</c:v>
                </c:pt>
                <c:pt idx="307">
                  <c:v>1624</c:v>
                </c:pt>
                <c:pt idx="308">
                  <c:v>1625</c:v>
                </c:pt>
                <c:pt idx="309">
                  <c:v>1626</c:v>
                </c:pt>
                <c:pt idx="310">
                  <c:v>1627</c:v>
                </c:pt>
                <c:pt idx="311">
                  <c:v>1628</c:v>
                </c:pt>
                <c:pt idx="312">
                  <c:v>1629</c:v>
                </c:pt>
                <c:pt idx="313">
                  <c:v>1630</c:v>
                </c:pt>
                <c:pt idx="314">
                  <c:v>1631</c:v>
                </c:pt>
                <c:pt idx="315">
                  <c:v>1632</c:v>
                </c:pt>
                <c:pt idx="316">
                  <c:v>1633</c:v>
                </c:pt>
                <c:pt idx="317">
                  <c:v>1634</c:v>
                </c:pt>
                <c:pt idx="318">
                  <c:v>1635</c:v>
                </c:pt>
                <c:pt idx="319">
                  <c:v>1636</c:v>
                </c:pt>
                <c:pt idx="320">
                  <c:v>1637</c:v>
                </c:pt>
                <c:pt idx="321">
                  <c:v>1638</c:v>
                </c:pt>
                <c:pt idx="322">
                  <c:v>1639</c:v>
                </c:pt>
                <c:pt idx="323">
                  <c:v>1640</c:v>
                </c:pt>
                <c:pt idx="324">
                  <c:v>1641</c:v>
                </c:pt>
                <c:pt idx="325">
                  <c:v>1642</c:v>
                </c:pt>
                <c:pt idx="326">
                  <c:v>1643</c:v>
                </c:pt>
                <c:pt idx="327">
                  <c:v>1644</c:v>
                </c:pt>
                <c:pt idx="328">
                  <c:v>1645</c:v>
                </c:pt>
                <c:pt idx="329">
                  <c:v>1646</c:v>
                </c:pt>
                <c:pt idx="330">
                  <c:v>1647</c:v>
                </c:pt>
                <c:pt idx="331">
                  <c:v>1648</c:v>
                </c:pt>
                <c:pt idx="332">
                  <c:v>1649</c:v>
                </c:pt>
                <c:pt idx="333">
                  <c:v>1650</c:v>
                </c:pt>
                <c:pt idx="334">
                  <c:v>1651</c:v>
                </c:pt>
                <c:pt idx="335">
                  <c:v>1652</c:v>
                </c:pt>
                <c:pt idx="336">
                  <c:v>1653</c:v>
                </c:pt>
                <c:pt idx="337">
                  <c:v>1654</c:v>
                </c:pt>
                <c:pt idx="338">
                  <c:v>1655</c:v>
                </c:pt>
                <c:pt idx="339">
                  <c:v>1656</c:v>
                </c:pt>
                <c:pt idx="340">
                  <c:v>1657</c:v>
                </c:pt>
                <c:pt idx="341">
                  <c:v>1658</c:v>
                </c:pt>
                <c:pt idx="342">
                  <c:v>1659</c:v>
                </c:pt>
                <c:pt idx="343">
                  <c:v>1660</c:v>
                </c:pt>
                <c:pt idx="344">
                  <c:v>1661</c:v>
                </c:pt>
                <c:pt idx="345">
                  <c:v>1662</c:v>
                </c:pt>
                <c:pt idx="346">
                  <c:v>1663</c:v>
                </c:pt>
                <c:pt idx="347">
                  <c:v>1664</c:v>
                </c:pt>
                <c:pt idx="348">
                  <c:v>1665</c:v>
                </c:pt>
                <c:pt idx="349">
                  <c:v>1666</c:v>
                </c:pt>
                <c:pt idx="350">
                  <c:v>1667</c:v>
                </c:pt>
                <c:pt idx="351">
                  <c:v>1668</c:v>
                </c:pt>
                <c:pt idx="352">
                  <c:v>1669</c:v>
                </c:pt>
                <c:pt idx="353">
                  <c:v>1670</c:v>
                </c:pt>
                <c:pt idx="354">
                  <c:v>1671</c:v>
                </c:pt>
                <c:pt idx="355">
                  <c:v>1672</c:v>
                </c:pt>
                <c:pt idx="356">
                  <c:v>1673</c:v>
                </c:pt>
                <c:pt idx="357">
                  <c:v>1674</c:v>
                </c:pt>
                <c:pt idx="358">
                  <c:v>1675</c:v>
                </c:pt>
                <c:pt idx="359">
                  <c:v>1676</c:v>
                </c:pt>
                <c:pt idx="360">
                  <c:v>1677</c:v>
                </c:pt>
                <c:pt idx="361">
                  <c:v>1678</c:v>
                </c:pt>
                <c:pt idx="362">
                  <c:v>1679</c:v>
                </c:pt>
                <c:pt idx="363">
                  <c:v>1680</c:v>
                </c:pt>
                <c:pt idx="364">
                  <c:v>1681</c:v>
                </c:pt>
                <c:pt idx="365">
                  <c:v>1682</c:v>
                </c:pt>
                <c:pt idx="366">
                  <c:v>1683</c:v>
                </c:pt>
                <c:pt idx="367">
                  <c:v>1684</c:v>
                </c:pt>
                <c:pt idx="368">
                  <c:v>1685</c:v>
                </c:pt>
                <c:pt idx="369">
                  <c:v>1686</c:v>
                </c:pt>
                <c:pt idx="370">
                  <c:v>1687</c:v>
                </c:pt>
                <c:pt idx="371">
                  <c:v>1688</c:v>
                </c:pt>
                <c:pt idx="372">
                  <c:v>1689</c:v>
                </c:pt>
                <c:pt idx="373">
                  <c:v>1690</c:v>
                </c:pt>
                <c:pt idx="374">
                  <c:v>1691</c:v>
                </c:pt>
                <c:pt idx="375">
                  <c:v>1692</c:v>
                </c:pt>
                <c:pt idx="376">
                  <c:v>1693</c:v>
                </c:pt>
                <c:pt idx="377">
                  <c:v>1694</c:v>
                </c:pt>
                <c:pt idx="378">
                  <c:v>1695</c:v>
                </c:pt>
                <c:pt idx="379">
                  <c:v>1696</c:v>
                </c:pt>
                <c:pt idx="380">
                  <c:v>1697</c:v>
                </c:pt>
                <c:pt idx="381">
                  <c:v>1698</c:v>
                </c:pt>
                <c:pt idx="382">
                  <c:v>1699</c:v>
                </c:pt>
                <c:pt idx="383">
                  <c:v>1700</c:v>
                </c:pt>
                <c:pt idx="384">
                  <c:v>1701</c:v>
                </c:pt>
                <c:pt idx="385">
                  <c:v>1702</c:v>
                </c:pt>
                <c:pt idx="386">
                  <c:v>1703</c:v>
                </c:pt>
                <c:pt idx="387">
                  <c:v>1704</c:v>
                </c:pt>
                <c:pt idx="388">
                  <c:v>1705</c:v>
                </c:pt>
                <c:pt idx="389">
                  <c:v>1706</c:v>
                </c:pt>
                <c:pt idx="390">
                  <c:v>1707</c:v>
                </c:pt>
                <c:pt idx="391">
                  <c:v>1708</c:v>
                </c:pt>
                <c:pt idx="392">
                  <c:v>1709</c:v>
                </c:pt>
                <c:pt idx="393">
                  <c:v>1710</c:v>
                </c:pt>
                <c:pt idx="394">
                  <c:v>1711</c:v>
                </c:pt>
                <c:pt idx="395">
                  <c:v>1712</c:v>
                </c:pt>
                <c:pt idx="396">
                  <c:v>1713</c:v>
                </c:pt>
                <c:pt idx="397">
                  <c:v>1714</c:v>
                </c:pt>
                <c:pt idx="398">
                  <c:v>1715</c:v>
                </c:pt>
                <c:pt idx="399">
                  <c:v>1716</c:v>
                </c:pt>
                <c:pt idx="400">
                  <c:v>1717</c:v>
                </c:pt>
                <c:pt idx="401">
                  <c:v>1718</c:v>
                </c:pt>
                <c:pt idx="402">
                  <c:v>1719</c:v>
                </c:pt>
                <c:pt idx="403">
                  <c:v>1720</c:v>
                </c:pt>
                <c:pt idx="404">
                  <c:v>1721</c:v>
                </c:pt>
                <c:pt idx="405">
                  <c:v>1722</c:v>
                </c:pt>
                <c:pt idx="406">
                  <c:v>1723</c:v>
                </c:pt>
                <c:pt idx="407">
                  <c:v>1724</c:v>
                </c:pt>
                <c:pt idx="408">
                  <c:v>1725</c:v>
                </c:pt>
                <c:pt idx="409">
                  <c:v>1726</c:v>
                </c:pt>
                <c:pt idx="410">
                  <c:v>1727</c:v>
                </c:pt>
                <c:pt idx="411">
                  <c:v>1728</c:v>
                </c:pt>
                <c:pt idx="412">
                  <c:v>1729</c:v>
                </c:pt>
                <c:pt idx="413">
                  <c:v>1730</c:v>
                </c:pt>
                <c:pt idx="414">
                  <c:v>1731</c:v>
                </c:pt>
                <c:pt idx="415">
                  <c:v>1732</c:v>
                </c:pt>
                <c:pt idx="416">
                  <c:v>1733</c:v>
                </c:pt>
                <c:pt idx="417">
                  <c:v>1734</c:v>
                </c:pt>
                <c:pt idx="418">
                  <c:v>1735</c:v>
                </c:pt>
                <c:pt idx="419">
                  <c:v>1736</c:v>
                </c:pt>
                <c:pt idx="420">
                  <c:v>1737</c:v>
                </c:pt>
                <c:pt idx="421">
                  <c:v>1738</c:v>
                </c:pt>
                <c:pt idx="422">
                  <c:v>1739</c:v>
                </c:pt>
                <c:pt idx="423">
                  <c:v>1740</c:v>
                </c:pt>
                <c:pt idx="424">
                  <c:v>1741</c:v>
                </c:pt>
                <c:pt idx="425">
                  <c:v>1742</c:v>
                </c:pt>
                <c:pt idx="426">
                  <c:v>1743</c:v>
                </c:pt>
                <c:pt idx="427">
                  <c:v>1744</c:v>
                </c:pt>
                <c:pt idx="428">
                  <c:v>1745</c:v>
                </c:pt>
                <c:pt idx="429">
                  <c:v>1746</c:v>
                </c:pt>
                <c:pt idx="430">
                  <c:v>1747</c:v>
                </c:pt>
                <c:pt idx="431">
                  <c:v>1748</c:v>
                </c:pt>
                <c:pt idx="432">
                  <c:v>1749</c:v>
                </c:pt>
                <c:pt idx="433">
                  <c:v>1750</c:v>
                </c:pt>
                <c:pt idx="434">
                  <c:v>1751</c:v>
                </c:pt>
                <c:pt idx="435">
                  <c:v>1752</c:v>
                </c:pt>
                <c:pt idx="436">
                  <c:v>1753</c:v>
                </c:pt>
                <c:pt idx="437">
                  <c:v>1754</c:v>
                </c:pt>
                <c:pt idx="438">
                  <c:v>1755</c:v>
                </c:pt>
                <c:pt idx="439">
                  <c:v>1756</c:v>
                </c:pt>
                <c:pt idx="440">
                  <c:v>1757</c:v>
                </c:pt>
                <c:pt idx="441">
                  <c:v>1758</c:v>
                </c:pt>
                <c:pt idx="442">
                  <c:v>1759</c:v>
                </c:pt>
                <c:pt idx="443">
                  <c:v>1760</c:v>
                </c:pt>
                <c:pt idx="444">
                  <c:v>1761</c:v>
                </c:pt>
                <c:pt idx="445">
                  <c:v>1762</c:v>
                </c:pt>
                <c:pt idx="446">
                  <c:v>1763</c:v>
                </c:pt>
                <c:pt idx="447">
                  <c:v>1764</c:v>
                </c:pt>
                <c:pt idx="448">
                  <c:v>1765</c:v>
                </c:pt>
                <c:pt idx="449">
                  <c:v>1766</c:v>
                </c:pt>
                <c:pt idx="450">
                  <c:v>1767</c:v>
                </c:pt>
                <c:pt idx="451">
                  <c:v>1768</c:v>
                </c:pt>
                <c:pt idx="452">
                  <c:v>1769</c:v>
                </c:pt>
                <c:pt idx="453">
                  <c:v>1770</c:v>
                </c:pt>
                <c:pt idx="454">
                  <c:v>1771</c:v>
                </c:pt>
                <c:pt idx="455">
                  <c:v>1772</c:v>
                </c:pt>
                <c:pt idx="456">
                  <c:v>1773</c:v>
                </c:pt>
                <c:pt idx="457">
                  <c:v>1774</c:v>
                </c:pt>
                <c:pt idx="458">
                  <c:v>1775</c:v>
                </c:pt>
                <c:pt idx="459">
                  <c:v>1776</c:v>
                </c:pt>
                <c:pt idx="460">
                  <c:v>1777</c:v>
                </c:pt>
                <c:pt idx="461">
                  <c:v>1778</c:v>
                </c:pt>
                <c:pt idx="462">
                  <c:v>1779</c:v>
                </c:pt>
                <c:pt idx="463">
                  <c:v>1780</c:v>
                </c:pt>
                <c:pt idx="464">
                  <c:v>1781</c:v>
                </c:pt>
                <c:pt idx="465">
                  <c:v>1782</c:v>
                </c:pt>
                <c:pt idx="466">
                  <c:v>1783</c:v>
                </c:pt>
                <c:pt idx="467">
                  <c:v>1784</c:v>
                </c:pt>
                <c:pt idx="468">
                  <c:v>1785</c:v>
                </c:pt>
                <c:pt idx="469">
                  <c:v>1786</c:v>
                </c:pt>
                <c:pt idx="470">
                  <c:v>1787</c:v>
                </c:pt>
                <c:pt idx="471">
                  <c:v>1788</c:v>
                </c:pt>
                <c:pt idx="472">
                  <c:v>1789</c:v>
                </c:pt>
                <c:pt idx="473">
                  <c:v>1790</c:v>
                </c:pt>
                <c:pt idx="474">
                  <c:v>1791</c:v>
                </c:pt>
                <c:pt idx="475">
                  <c:v>1792</c:v>
                </c:pt>
                <c:pt idx="476">
                  <c:v>1793</c:v>
                </c:pt>
                <c:pt idx="477">
                  <c:v>1794</c:v>
                </c:pt>
                <c:pt idx="478">
                  <c:v>1795</c:v>
                </c:pt>
                <c:pt idx="479">
                  <c:v>1796</c:v>
                </c:pt>
                <c:pt idx="480">
                  <c:v>1797</c:v>
                </c:pt>
                <c:pt idx="481">
                  <c:v>1798</c:v>
                </c:pt>
                <c:pt idx="482">
                  <c:v>1799</c:v>
                </c:pt>
                <c:pt idx="483">
                  <c:v>1800</c:v>
                </c:pt>
                <c:pt idx="484">
                  <c:v>1801</c:v>
                </c:pt>
                <c:pt idx="485">
                  <c:v>1802</c:v>
                </c:pt>
                <c:pt idx="486">
                  <c:v>1803</c:v>
                </c:pt>
                <c:pt idx="487">
                  <c:v>1804</c:v>
                </c:pt>
                <c:pt idx="488">
                  <c:v>1805</c:v>
                </c:pt>
                <c:pt idx="489">
                  <c:v>1806</c:v>
                </c:pt>
                <c:pt idx="490">
                  <c:v>1807</c:v>
                </c:pt>
                <c:pt idx="491">
                  <c:v>1808</c:v>
                </c:pt>
                <c:pt idx="492">
                  <c:v>1809</c:v>
                </c:pt>
                <c:pt idx="493">
                  <c:v>1810</c:v>
                </c:pt>
                <c:pt idx="494">
                  <c:v>1811</c:v>
                </c:pt>
                <c:pt idx="495">
                  <c:v>1812</c:v>
                </c:pt>
                <c:pt idx="496">
                  <c:v>1813</c:v>
                </c:pt>
                <c:pt idx="497">
                  <c:v>1814</c:v>
                </c:pt>
                <c:pt idx="498">
                  <c:v>1815</c:v>
                </c:pt>
                <c:pt idx="499">
                  <c:v>1816</c:v>
                </c:pt>
                <c:pt idx="500">
                  <c:v>1817</c:v>
                </c:pt>
                <c:pt idx="501">
                  <c:v>1818</c:v>
                </c:pt>
                <c:pt idx="502">
                  <c:v>1819</c:v>
                </c:pt>
                <c:pt idx="503">
                  <c:v>1820</c:v>
                </c:pt>
                <c:pt idx="504">
                  <c:v>1821</c:v>
                </c:pt>
                <c:pt idx="505">
                  <c:v>1822</c:v>
                </c:pt>
                <c:pt idx="506">
                  <c:v>1823</c:v>
                </c:pt>
                <c:pt idx="507">
                  <c:v>1824</c:v>
                </c:pt>
                <c:pt idx="508">
                  <c:v>1825</c:v>
                </c:pt>
                <c:pt idx="509">
                  <c:v>1826</c:v>
                </c:pt>
                <c:pt idx="510">
                  <c:v>1827</c:v>
                </c:pt>
                <c:pt idx="511">
                  <c:v>1828</c:v>
                </c:pt>
                <c:pt idx="512">
                  <c:v>1829</c:v>
                </c:pt>
                <c:pt idx="513">
                  <c:v>1830</c:v>
                </c:pt>
                <c:pt idx="514">
                  <c:v>1831</c:v>
                </c:pt>
                <c:pt idx="515">
                  <c:v>1832</c:v>
                </c:pt>
                <c:pt idx="516">
                  <c:v>1833</c:v>
                </c:pt>
                <c:pt idx="517">
                  <c:v>1834</c:v>
                </c:pt>
                <c:pt idx="518">
                  <c:v>1835</c:v>
                </c:pt>
                <c:pt idx="519">
                  <c:v>1836</c:v>
                </c:pt>
                <c:pt idx="520">
                  <c:v>1837</c:v>
                </c:pt>
                <c:pt idx="521">
                  <c:v>1838</c:v>
                </c:pt>
                <c:pt idx="522">
                  <c:v>1839</c:v>
                </c:pt>
                <c:pt idx="523">
                  <c:v>1840</c:v>
                </c:pt>
                <c:pt idx="524">
                  <c:v>1841</c:v>
                </c:pt>
                <c:pt idx="525">
                  <c:v>1842</c:v>
                </c:pt>
                <c:pt idx="526">
                  <c:v>1843</c:v>
                </c:pt>
                <c:pt idx="527">
                  <c:v>1844</c:v>
                </c:pt>
                <c:pt idx="528">
                  <c:v>1845</c:v>
                </c:pt>
                <c:pt idx="529">
                  <c:v>1846</c:v>
                </c:pt>
                <c:pt idx="530">
                  <c:v>1847</c:v>
                </c:pt>
                <c:pt idx="531">
                  <c:v>1848</c:v>
                </c:pt>
                <c:pt idx="532">
                  <c:v>1849</c:v>
                </c:pt>
                <c:pt idx="533">
                  <c:v>1850</c:v>
                </c:pt>
                <c:pt idx="534">
                  <c:v>1851</c:v>
                </c:pt>
                <c:pt idx="535">
                  <c:v>1852</c:v>
                </c:pt>
                <c:pt idx="536">
                  <c:v>1853</c:v>
                </c:pt>
                <c:pt idx="537">
                  <c:v>1854</c:v>
                </c:pt>
                <c:pt idx="538">
                  <c:v>1855</c:v>
                </c:pt>
                <c:pt idx="539">
                  <c:v>1856</c:v>
                </c:pt>
                <c:pt idx="540">
                  <c:v>1857</c:v>
                </c:pt>
                <c:pt idx="541">
                  <c:v>1858</c:v>
                </c:pt>
                <c:pt idx="542">
                  <c:v>1859</c:v>
                </c:pt>
                <c:pt idx="543">
                  <c:v>1860</c:v>
                </c:pt>
                <c:pt idx="544">
                  <c:v>1861</c:v>
                </c:pt>
                <c:pt idx="545">
                  <c:v>1862</c:v>
                </c:pt>
                <c:pt idx="546">
                  <c:v>1863</c:v>
                </c:pt>
                <c:pt idx="547">
                  <c:v>1864</c:v>
                </c:pt>
                <c:pt idx="548">
                  <c:v>1865</c:v>
                </c:pt>
                <c:pt idx="549">
                  <c:v>1866</c:v>
                </c:pt>
                <c:pt idx="550">
                  <c:v>1867</c:v>
                </c:pt>
                <c:pt idx="551">
                  <c:v>1868</c:v>
                </c:pt>
                <c:pt idx="552">
                  <c:v>1869</c:v>
                </c:pt>
                <c:pt idx="553">
                  <c:v>1870</c:v>
                </c:pt>
                <c:pt idx="554">
                  <c:v>1871</c:v>
                </c:pt>
                <c:pt idx="555">
                  <c:v>1872</c:v>
                </c:pt>
                <c:pt idx="556">
                  <c:v>1873</c:v>
                </c:pt>
                <c:pt idx="557">
                  <c:v>1874</c:v>
                </c:pt>
                <c:pt idx="558">
                  <c:v>1875</c:v>
                </c:pt>
                <c:pt idx="559">
                  <c:v>1876</c:v>
                </c:pt>
                <c:pt idx="560">
                  <c:v>1877</c:v>
                </c:pt>
                <c:pt idx="561">
                  <c:v>1878</c:v>
                </c:pt>
                <c:pt idx="562">
                  <c:v>1879</c:v>
                </c:pt>
                <c:pt idx="563">
                  <c:v>1880</c:v>
                </c:pt>
                <c:pt idx="564">
                  <c:v>1881</c:v>
                </c:pt>
                <c:pt idx="565">
                  <c:v>1882</c:v>
                </c:pt>
                <c:pt idx="566">
                  <c:v>1883</c:v>
                </c:pt>
                <c:pt idx="567">
                  <c:v>1884</c:v>
                </c:pt>
                <c:pt idx="568">
                  <c:v>1885</c:v>
                </c:pt>
                <c:pt idx="569">
                  <c:v>1886</c:v>
                </c:pt>
                <c:pt idx="570">
                  <c:v>1887</c:v>
                </c:pt>
                <c:pt idx="571">
                  <c:v>1888</c:v>
                </c:pt>
                <c:pt idx="572">
                  <c:v>1889</c:v>
                </c:pt>
                <c:pt idx="573">
                  <c:v>1890</c:v>
                </c:pt>
                <c:pt idx="574">
                  <c:v>1891</c:v>
                </c:pt>
                <c:pt idx="575">
                  <c:v>1892</c:v>
                </c:pt>
                <c:pt idx="576">
                  <c:v>1893</c:v>
                </c:pt>
                <c:pt idx="577">
                  <c:v>1894</c:v>
                </c:pt>
                <c:pt idx="578">
                  <c:v>1895</c:v>
                </c:pt>
                <c:pt idx="579">
                  <c:v>1896</c:v>
                </c:pt>
                <c:pt idx="580">
                  <c:v>1897</c:v>
                </c:pt>
                <c:pt idx="581">
                  <c:v>1898</c:v>
                </c:pt>
                <c:pt idx="582">
                  <c:v>1899</c:v>
                </c:pt>
                <c:pt idx="583">
                  <c:v>1900</c:v>
                </c:pt>
                <c:pt idx="584">
                  <c:v>1901</c:v>
                </c:pt>
                <c:pt idx="585">
                  <c:v>1902</c:v>
                </c:pt>
                <c:pt idx="586">
                  <c:v>1903</c:v>
                </c:pt>
                <c:pt idx="587">
                  <c:v>1904</c:v>
                </c:pt>
                <c:pt idx="588">
                  <c:v>1905</c:v>
                </c:pt>
                <c:pt idx="589">
                  <c:v>1906</c:v>
                </c:pt>
                <c:pt idx="590">
                  <c:v>1907</c:v>
                </c:pt>
                <c:pt idx="591">
                  <c:v>1908</c:v>
                </c:pt>
                <c:pt idx="592">
                  <c:v>1909</c:v>
                </c:pt>
                <c:pt idx="593">
                  <c:v>1910</c:v>
                </c:pt>
                <c:pt idx="594">
                  <c:v>1911</c:v>
                </c:pt>
                <c:pt idx="595">
                  <c:v>1912</c:v>
                </c:pt>
                <c:pt idx="596">
                  <c:v>1913</c:v>
                </c:pt>
                <c:pt idx="597">
                  <c:v>1914</c:v>
                </c:pt>
                <c:pt idx="598">
                  <c:v>1915</c:v>
                </c:pt>
                <c:pt idx="599">
                  <c:v>1916</c:v>
                </c:pt>
                <c:pt idx="600">
                  <c:v>1917</c:v>
                </c:pt>
                <c:pt idx="601">
                  <c:v>1918</c:v>
                </c:pt>
                <c:pt idx="602">
                  <c:v>1919</c:v>
                </c:pt>
                <c:pt idx="603">
                  <c:v>1920</c:v>
                </c:pt>
                <c:pt idx="604">
                  <c:v>1921</c:v>
                </c:pt>
                <c:pt idx="605">
                  <c:v>1922</c:v>
                </c:pt>
                <c:pt idx="606">
                  <c:v>1923</c:v>
                </c:pt>
                <c:pt idx="607">
                  <c:v>1924</c:v>
                </c:pt>
                <c:pt idx="608">
                  <c:v>1925</c:v>
                </c:pt>
                <c:pt idx="609">
                  <c:v>1926</c:v>
                </c:pt>
                <c:pt idx="610">
                  <c:v>1927</c:v>
                </c:pt>
                <c:pt idx="611">
                  <c:v>1928</c:v>
                </c:pt>
                <c:pt idx="612">
                  <c:v>1929</c:v>
                </c:pt>
                <c:pt idx="613">
                  <c:v>1930</c:v>
                </c:pt>
                <c:pt idx="614">
                  <c:v>1931</c:v>
                </c:pt>
                <c:pt idx="615">
                  <c:v>1932</c:v>
                </c:pt>
                <c:pt idx="616">
                  <c:v>1933</c:v>
                </c:pt>
                <c:pt idx="617">
                  <c:v>1934</c:v>
                </c:pt>
                <c:pt idx="618">
                  <c:v>1935</c:v>
                </c:pt>
                <c:pt idx="619">
                  <c:v>1936</c:v>
                </c:pt>
                <c:pt idx="620">
                  <c:v>1937</c:v>
                </c:pt>
                <c:pt idx="621">
                  <c:v>1938</c:v>
                </c:pt>
                <c:pt idx="622">
                  <c:v>1939</c:v>
                </c:pt>
                <c:pt idx="623">
                  <c:v>1940</c:v>
                </c:pt>
                <c:pt idx="624">
                  <c:v>1941</c:v>
                </c:pt>
                <c:pt idx="625">
                  <c:v>1942</c:v>
                </c:pt>
                <c:pt idx="626">
                  <c:v>1943</c:v>
                </c:pt>
                <c:pt idx="627">
                  <c:v>1944</c:v>
                </c:pt>
                <c:pt idx="628">
                  <c:v>1945</c:v>
                </c:pt>
                <c:pt idx="629">
                  <c:v>1946</c:v>
                </c:pt>
                <c:pt idx="630">
                  <c:v>1947</c:v>
                </c:pt>
                <c:pt idx="631">
                  <c:v>1948</c:v>
                </c:pt>
                <c:pt idx="632">
                  <c:v>1949</c:v>
                </c:pt>
                <c:pt idx="633">
                  <c:v>1950</c:v>
                </c:pt>
                <c:pt idx="634">
                  <c:v>1951</c:v>
                </c:pt>
                <c:pt idx="635">
                  <c:v>1952</c:v>
                </c:pt>
                <c:pt idx="636">
                  <c:v>1953</c:v>
                </c:pt>
                <c:pt idx="637">
                  <c:v>1954</c:v>
                </c:pt>
                <c:pt idx="638">
                  <c:v>1955</c:v>
                </c:pt>
                <c:pt idx="639">
                  <c:v>1956</c:v>
                </c:pt>
                <c:pt idx="640">
                  <c:v>1957</c:v>
                </c:pt>
                <c:pt idx="641">
                  <c:v>1958</c:v>
                </c:pt>
                <c:pt idx="642">
                  <c:v>1959</c:v>
                </c:pt>
                <c:pt idx="643">
                  <c:v>1960</c:v>
                </c:pt>
                <c:pt idx="644">
                  <c:v>1961</c:v>
                </c:pt>
                <c:pt idx="645">
                  <c:v>1962</c:v>
                </c:pt>
                <c:pt idx="646">
                  <c:v>1963</c:v>
                </c:pt>
                <c:pt idx="647">
                  <c:v>1964</c:v>
                </c:pt>
                <c:pt idx="648">
                  <c:v>1965</c:v>
                </c:pt>
                <c:pt idx="649">
                  <c:v>1966</c:v>
                </c:pt>
                <c:pt idx="650">
                  <c:v>1967</c:v>
                </c:pt>
                <c:pt idx="651">
                  <c:v>1968</c:v>
                </c:pt>
                <c:pt idx="652">
                  <c:v>1969</c:v>
                </c:pt>
                <c:pt idx="653">
                  <c:v>1970</c:v>
                </c:pt>
                <c:pt idx="654">
                  <c:v>1971</c:v>
                </c:pt>
                <c:pt idx="655">
                  <c:v>1972</c:v>
                </c:pt>
                <c:pt idx="656">
                  <c:v>1973</c:v>
                </c:pt>
                <c:pt idx="657">
                  <c:v>1974</c:v>
                </c:pt>
                <c:pt idx="658">
                  <c:v>1975</c:v>
                </c:pt>
                <c:pt idx="659">
                  <c:v>1976</c:v>
                </c:pt>
                <c:pt idx="660">
                  <c:v>1977</c:v>
                </c:pt>
                <c:pt idx="661">
                  <c:v>1978</c:v>
                </c:pt>
                <c:pt idx="662">
                  <c:v>1979</c:v>
                </c:pt>
                <c:pt idx="663">
                  <c:v>1980</c:v>
                </c:pt>
                <c:pt idx="664">
                  <c:v>1981</c:v>
                </c:pt>
                <c:pt idx="665">
                  <c:v>1982</c:v>
                </c:pt>
                <c:pt idx="666">
                  <c:v>1983</c:v>
                </c:pt>
                <c:pt idx="667">
                  <c:v>1984</c:v>
                </c:pt>
                <c:pt idx="668">
                  <c:v>1985</c:v>
                </c:pt>
                <c:pt idx="669">
                  <c:v>1986</c:v>
                </c:pt>
                <c:pt idx="670">
                  <c:v>1987</c:v>
                </c:pt>
                <c:pt idx="671">
                  <c:v>1988</c:v>
                </c:pt>
                <c:pt idx="672">
                  <c:v>1989</c:v>
                </c:pt>
                <c:pt idx="673">
                  <c:v>1990</c:v>
                </c:pt>
                <c:pt idx="674">
                  <c:v>1991</c:v>
                </c:pt>
                <c:pt idx="675">
                  <c:v>1992</c:v>
                </c:pt>
                <c:pt idx="676">
                  <c:v>1993</c:v>
                </c:pt>
                <c:pt idx="677">
                  <c:v>1994</c:v>
                </c:pt>
                <c:pt idx="678">
                  <c:v>1995</c:v>
                </c:pt>
                <c:pt idx="679">
                  <c:v>1996</c:v>
                </c:pt>
                <c:pt idx="680">
                  <c:v>1997</c:v>
                </c:pt>
                <c:pt idx="681">
                  <c:v>1998</c:v>
                </c:pt>
                <c:pt idx="682">
                  <c:v>1999</c:v>
                </c:pt>
                <c:pt idx="683">
                  <c:v>2000</c:v>
                </c:pt>
                <c:pt idx="684">
                  <c:v>2001</c:v>
                </c:pt>
                <c:pt idx="685">
                  <c:v>2002</c:v>
                </c:pt>
                <c:pt idx="686">
                  <c:v>2003</c:v>
                </c:pt>
                <c:pt idx="687">
                  <c:v>2004</c:v>
                </c:pt>
                <c:pt idx="688">
                  <c:v>2005</c:v>
                </c:pt>
                <c:pt idx="689">
                  <c:v>2006</c:v>
                </c:pt>
                <c:pt idx="690">
                  <c:v>2007</c:v>
                </c:pt>
                <c:pt idx="691">
                  <c:v>2008</c:v>
                </c:pt>
                <c:pt idx="692">
                  <c:v>2009</c:v>
                </c:pt>
                <c:pt idx="693">
                  <c:v>2010</c:v>
                </c:pt>
                <c:pt idx="694">
                  <c:v>2018</c:v>
                </c:pt>
                <c:pt idx="695">
                  <c:v>2018</c:v>
                </c:pt>
                <c:pt idx="696">
                  <c:v>2018</c:v>
                </c:pt>
                <c:pt idx="697">
                  <c:v>2018</c:v>
                </c:pt>
                <c:pt idx="698">
                  <c:v>2018</c:v>
                </c:pt>
                <c:pt idx="699">
                  <c:v>2018</c:v>
                </c:pt>
                <c:pt idx="700">
                  <c:v>2018</c:v>
                </c:pt>
                <c:pt idx="701">
                  <c:v>2018</c:v>
                </c:pt>
              </c:numCache>
            </c:numRef>
          </c:cat>
          <c:val>
            <c:numRef>
              <c:f>'VI. R-G variations, 1317-2018'!$O$13:$O$714</c:f>
              <c:numCache>
                <c:formatCode>General</c:formatCode>
                <c:ptCount val="702"/>
                <c:pt idx="0">
                  <c:v>8.4831176436719669E-2</c:v>
                </c:pt>
                <c:pt idx="1">
                  <c:v>8.4819945529262322E-2</c:v>
                </c:pt>
                <c:pt idx="2">
                  <c:v>9.632760817564133E-2</c:v>
                </c:pt>
                <c:pt idx="3">
                  <c:v>0.10006243543988035</c:v>
                </c:pt>
                <c:pt idx="4">
                  <c:v>7.5620152699360677E-2</c:v>
                </c:pt>
                <c:pt idx="5">
                  <c:v>5.0547960766005949E-2</c:v>
                </c:pt>
                <c:pt idx="6">
                  <c:v>6.0100470538114549E-2</c:v>
                </c:pt>
                <c:pt idx="7">
                  <c:v>8.3575092305529827E-2</c:v>
                </c:pt>
                <c:pt idx="8">
                  <c:v>0.1010416570024604</c:v>
                </c:pt>
                <c:pt idx="9">
                  <c:v>0.1045905818305905</c:v>
                </c:pt>
                <c:pt idx="10">
                  <c:v>9.8318467967240294E-2</c:v>
                </c:pt>
                <c:pt idx="11">
                  <c:v>9.6091266413919046E-2</c:v>
                </c:pt>
                <c:pt idx="12">
                  <c:v>0.10884424012724271</c:v>
                </c:pt>
                <c:pt idx="13">
                  <c:v>0.12781967736707686</c:v>
                </c:pt>
                <c:pt idx="14">
                  <c:v>0.12688770657700291</c:v>
                </c:pt>
                <c:pt idx="15">
                  <c:v>0.11947330215554819</c:v>
                </c:pt>
                <c:pt idx="16">
                  <c:v>0.10325963417163155</c:v>
                </c:pt>
                <c:pt idx="17">
                  <c:v>0.10669433621565329</c:v>
                </c:pt>
                <c:pt idx="18">
                  <c:v>0.12491819446311404</c:v>
                </c:pt>
                <c:pt idx="19">
                  <c:v>0.13907668251059616</c:v>
                </c:pt>
                <c:pt idx="20">
                  <c:v>0.12379665280815504</c:v>
                </c:pt>
                <c:pt idx="21">
                  <c:v>0.11442044933508498</c:v>
                </c:pt>
                <c:pt idx="22">
                  <c:v>0.12457920654627634</c:v>
                </c:pt>
                <c:pt idx="23">
                  <c:v>0.14948381447126147</c:v>
                </c:pt>
                <c:pt idx="24">
                  <c:v>0.15573215030719886</c:v>
                </c:pt>
                <c:pt idx="25">
                  <c:v>0.15279640051508075</c:v>
                </c:pt>
                <c:pt idx="26">
                  <c:v>0.15242815329124015</c:v>
                </c:pt>
                <c:pt idx="27">
                  <c:v>0.15319301013290731</c:v>
                </c:pt>
                <c:pt idx="28">
                  <c:v>0.14303433508129712</c:v>
                </c:pt>
                <c:pt idx="29">
                  <c:v>0.13152453015720375</c:v>
                </c:pt>
                <c:pt idx="30">
                  <c:v>9.0136565664085108E-2</c:v>
                </c:pt>
                <c:pt idx="31">
                  <c:v>9.1843439174895722E-2</c:v>
                </c:pt>
                <c:pt idx="32">
                  <c:v>9.6814956546883921E-2</c:v>
                </c:pt>
                <c:pt idx="33">
                  <c:v>7.5577708113314643E-2</c:v>
                </c:pt>
                <c:pt idx="34">
                  <c:v>6.637505716350961E-2</c:v>
                </c:pt>
                <c:pt idx="35">
                  <c:v>7.4878749381192905E-2</c:v>
                </c:pt>
                <c:pt idx="36">
                  <c:v>7.0956351684691929E-2</c:v>
                </c:pt>
                <c:pt idx="37">
                  <c:v>9.30980011756814E-2</c:v>
                </c:pt>
                <c:pt idx="38">
                  <c:v>8.4688639851620492E-2</c:v>
                </c:pt>
                <c:pt idx="39">
                  <c:v>9.1136805111830532E-2</c:v>
                </c:pt>
                <c:pt idx="40">
                  <c:v>0.10028485273058271</c:v>
                </c:pt>
                <c:pt idx="41">
                  <c:v>9.1624140889929984E-2</c:v>
                </c:pt>
                <c:pt idx="42">
                  <c:v>9.1056064706029796E-2</c:v>
                </c:pt>
                <c:pt idx="43">
                  <c:v>0.10604202951371484</c:v>
                </c:pt>
                <c:pt idx="44">
                  <c:v>0.10228080110208171</c:v>
                </c:pt>
                <c:pt idx="45">
                  <c:v>9.4528613524901162E-2</c:v>
                </c:pt>
                <c:pt idx="46">
                  <c:v>8.4162760266989378E-2</c:v>
                </c:pt>
                <c:pt idx="47">
                  <c:v>7.5874561039483659E-2</c:v>
                </c:pt>
                <c:pt idx="48">
                  <c:v>0.10956964430793477</c:v>
                </c:pt>
                <c:pt idx="49">
                  <c:v>0.11287503867321509</c:v>
                </c:pt>
                <c:pt idx="50">
                  <c:v>0.13077043586954767</c:v>
                </c:pt>
                <c:pt idx="51">
                  <c:v>0.1137185633917359</c:v>
                </c:pt>
                <c:pt idx="52">
                  <c:v>9.6103670531566571E-2</c:v>
                </c:pt>
                <c:pt idx="53">
                  <c:v>7.981326223736164E-2</c:v>
                </c:pt>
                <c:pt idx="54">
                  <c:v>0.11102958905099231</c:v>
                </c:pt>
                <c:pt idx="55">
                  <c:v>3.7089691022718627E-2</c:v>
                </c:pt>
                <c:pt idx="56">
                  <c:v>4.392233896799437E-2</c:v>
                </c:pt>
                <c:pt idx="57">
                  <c:v>-1.1232721112701891E-3</c:v>
                </c:pt>
                <c:pt idx="58">
                  <c:v>2.8696434585312711E-2</c:v>
                </c:pt>
                <c:pt idx="59">
                  <c:v>6.5416531603054301E-2</c:v>
                </c:pt>
                <c:pt idx="60">
                  <c:v>3.742385913837562E-2</c:v>
                </c:pt>
                <c:pt idx="61">
                  <c:v>1.2931299883781049E-2</c:v>
                </c:pt>
                <c:pt idx="62">
                  <c:v>5.7223686753870941E-2</c:v>
                </c:pt>
                <c:pt idx="63">
                  <c:v>4.7411380835565495E-2</c:v>
                </c:pt>
                <c:pt idx="64">
                  <c:v>5.2536400297401788E-2</c:v>
                </c:pt>
                <c:pt idx="65">
                  <c:v>3.2465232847533623E-2</c:v>
                </c:pt>
                <c:pt idx="66">
                  <c:v>6.7752462328344275E-3</c:v>
                </c:pt>
                <c:pt idx="67">
                  <c:v>2.3693830849571575E-2</c:v>
                </c:pt>
                <c:pt idx="68">
                  <c:v>3.3829156814656383E-2</c:v>
                </c:pt>
                <c:pt idx="69">
                  <c:v>4.7715791276955785E-2</c:v>
                </c:pt>
                <c:pt idx="70">
                  <c:v>4.5038721471176719E-2</c:v>
                </c:pt>
                <c:pt idx="71">
                  <c:v>5.0054585913102703E-2</c:v>
                </c:pt>
                <c:pt idx="72">
                  <c:v>6.3952781864386757E-2</c:v>
                </c:pt>
                <c:pt idx="73">
                  <c:v>7.1210359211970442E-2</c:v>
                </c:pt>
                <c:pt idx="74">
                  <c:v>7.3425341450466128E-2</c:v>
                </c:pt>
                <c:pt idx="75">
                  <c:v>6.9738883293309198E-2</c:v>
                </c:pt>
                <c:pt idx="76">
                  <c:v>6.7863450132564687E-2</c:v>
                </c:pt>
                <c:pt idx="77">
                  <c:v>7.3488742976729277E-2</c:v>
                </c:pt>
                <c:pt idx="78">
                  <c:v>6.8291640235855239E-2</c:v>
                </c:pt>
                <c:pt idx="79">
                  <c:v>5.8762574455767498E-2</c:v>
                </c:pt>
                <c:pt idx="80">
                  <c:v>4.793574926350376E-2</c:v>
                </c:pt>
                <c:pt idx="81">
                  <c:v>7.2630754261350933E-2</c:v>
                </c:pt>
                <c:pt idx="82">
                  <c:v>7.4061478457068314E-2</c:v>
                </c:pt>
                <c:pt idx="83">
                  <c:v>6.329838095114998E-2</c:v>
                </c:pt>
                <c:pt idx="84">
                  <c:v>6.5262111073984205E-2</c:v>
                </c:pt>
                <c:pt idx="85">
                  <c:v>8.5262651271252238E-2</c:v>
                </c:pt>
                <c:pt idx="86">
                  <c:v>8.5719942947163133E-2</c:v>
                </c:pt>
                <c:pt idx="87">
                  <c:v>0.10623602551506166</c:v>
                </c:pt>
                <c:pt idx="88">
                  <c:v>9.8603609649210874E-2</c:v>
                </c:pt>
                <c:pt idx="89">
                  <c:v>9.6282036167002427E-2</c:v>
                </c:pt>
                <c:pt idx="90">
                  <c:v>0.10099526670187736</c:v>
                </c:pt>
                <c:pt idx="91">
                  <c:v>0.11232723523344848</c:v>
                </c:pt>
                <c:pt idx="92">
                  <c:v>0.11187106676092068</c:v>
                </c:pt>
                <c:pt idx="93">
                  <c:v>5.8810856455018698E-2</c:v>
                </c:pt>
                <c:pt idx="94">
                  <c:v>6.131964179479283E-2</c:v>
                </c:pt>
                <c:pt idx="95">
                  <c:v>7.8523097249219409E-2</c:v>
                </c:pt>
                <c:pt idx="96">
                  <c:v>8.0523345760984022E-2</c:v>
                </c:pt>
                <c:pt idx="97">
                  <c:v>6.33307641560584E-2</c:v>
                </c:pt>
                <c:pt idx="98">
                  <c:v>2.2796729238297436E-2</c:v>
                </c:pt>
                <c:pt idx="99">
                  <c:v>1.561043410153188E-2</c:v>
                </c:pt>
                <c:pt idx="100">
                  <c:v>8.616289559142204E-2</c:v>
                </c:pt>
                <c:pt idx="101">
                  <c:v>7.2826315313604131E-2</c:v>
                </c:pt>
                <c:pt idx="102">
                  <c:v>4.0623279715956792E-2</c:v>
                </c:pt>
                <c:pt idx="103">
                  <c:v>4.0531182331713156E-2</c:v>
                </c:pt>
                <c:pt idx="104">
                  <c:v>6.7948571915509515E-2</c:v>
                </c:pt>
                <c:pt idx="105">
                  <c:v>0.11577500695120631</c:v>
                </c:pt>
                <c:pt idx="106">
                  <c:v>0.12010085140415645</c:v>
                </c:pt>
                <c:pt idx="107">
                  <c:v>0.10739515304423275</c:v>
                </c:pt>
                <c:pt idx="108">
                  <c:v>8.6466182037293018E-2</c:v>
                </c:pt>
                <c:pt idx="109">
                  <c:v>9.2584051548891794E-2</c:v>
                </c:pt>
                <c:pt idx="110">
                  <c:v>9.0174247149772249E-2</c:v>
                </c:pt>
                <c:pt idx="111">
                  <c:v>9.8162246055607458E-2</c:v>
                </c:pt>
                <c:pt idx="112">
                  <c:v>7.3190187359462144E-2</c:v>
                </c:pt>
                <c:pt idx="113">
                  <c:v>2.6801976869301362E-2</c:v>
                </c:pt>
                <c:pt idx="114">
                  <c:v>1.2233533039362213E-2</c:v>
                </c:pt>
                <c:pt idx="115">
                  <c:v>4.6413507311012646E-2</c:v>
                </c:pt>
                <c:pt idx="116">
                  <c:v>6.4745365906282437E-2</c:v>
                </c:pt>
                <c:pt idx="117">
                  <c:v>4.0276350446801577E-2</c:v>
                </c:pt>
                <c:pt idx="118">
                  <c:v>1.5124497245388601E-2</c:v>
                </c:pt>
                <c:pt idx="119">
                  <c:v>1.9563451731341067E-2</c:v>
                </c:pt>
                <c:pt idx="120">
                  <c:v>6.2661988300286547E-2</c:v>
                </c:pt>
                <c:pt idx="121">
                  <c:v>7.3927928618562275E-2</c:v>
                </c:pt>
                <c:pt idx="122">
                  <c:v>7.7072435456276012E-2</c:v>
                </c:pt>
                <c:pt idx="123">
                  <c:v>4.7678977781602572E-2</c:v>
                </c:pt>
                <c:pt idx="124">
                  <c:v>7.8577107031267135E-2</c:v>
                </c:pt>
                <c:pt idx="125">
                  <c:v>8.7022616317946833E-2</c:v>
                </c:pt>
                <c:pt idx="126">
                  <c:v>9.3878102997813767E-2</c:v>
                </c:pt>
                <c:pt idx="127">
                  <c:v>6.6699413527646328E-2</c:v>
                </c:pt>
                <c:pt idx="128">
                  <c:v>7.4047266144634943E-2</c:v>
                </c:pt>
                <c:pt idx="129">
                  <c:v>6.1216168317463425E-2</c:v>
                </c:pt>
                <c:pt idx="130">
                  <c:v>8.5799148262082597E-2</c:v>
                </c:pt>
                <c:pt idx="131">
                  <c:v>7.0835933380213795E-2</c:v>
                </c:pt>
                <c:pt idx="132">
                  <c:v>7.3336668090254437E-2</c:v>
                </c:pt>
                <c:pt idx="133">
                  <c:v>6.2168129016600557E-2</c:v>
                </c:pt>
                <c:pt idx="134">
                  <c:v>8.4662466320971602E-2</c:v>
                </c:pt>
                <c:pt idx="135">
                  <c:v>7.362067299685468E-2</c:v>
                </c:pt>
                <c:pt idx="136">
                  <c:v>7.461449221887187E-2</c:v>
                </c:pt>
                <c:pt idx="137">
                  <c:v>7.1662240818149897E-2</c:v>
                </c:pt>
                <c:pt idx="138">
                  <c:v>6.2950866282284107E-2</c:v>
                </c:pt>
                <c:pt idx="139">
                  <c:v>4.568949742305882E-2</c:v>
                </c:pt>
                <c:pt idx="140">
                  <c:v>3.9773185088932787E-2</c:v>
                </c:pt>
                <c:pt idx="141">
                  <c:v>3.8280883657826247E-2</c:v>
                </c:pt>
                <c:pt idx="142">
                  <c:v>5.0291915361188613E-2</c:v>
                </c:pt>
                <c:pt idx="143">
                  <c:v>6.1826565067053675E-2</c:v>
                </c:pt>
                <c:pt idx="144">
                  <c:v>7.9213912818367649E-2</c:v>
                </c:pt>
                <c:pt idx="145">
                  <c:v>8.8644377283911932E-2</c:v>
                </c:pt>
                <c:pt idx="146">
                  <c:v>0.10211925349898079</c:v>
                </c:pt>
                <c:pt idx="147">
                  <c:v>0.10034971468892102</c:v>
                </c:pt>
                <c:pt idx="148">
                  <c:v>9.0719000744953343E-2</c:v>
                </c:pt>
                <c:pt idx="149">
                  <c:v>7.4441648131271299E-2</c:v>
                </c:pt>
                <c:pt idx="150">
                  <c:v>5.9705567739702432E-2</c:v>
                </c:pt>
                <c:pt idx="151">
                  <c:v>3.7084905233805379E-2</c:v>
                </c:pt>
                <c:pt idx="152">
                  <c:v>5.022288986089106E-2</c:v>
                </c:pt>
                <c:pt idx="153">
                  <c:v>6.0763084489054882E-2</c:v>
                </c:pt>
                <c:pt idx="154">
                  <c:v>7.0919059630160264E-2</c:v>
                </c:pt>
                <c:pt idx="155">
                  <c:v>7.6236989786577766E-2</c:v>
                </c:pt>
                <c:pt idx="156">
                  <c:v>8.8494163410615473E-2</c:v>
                </c:pt>
                <c:pt idx="157">
                  <c:v>8.3844929416764233E-2</c:v>
                </c:pt>
                <c:pt idx="158">
                  <c:v>7.666595046589543E-2</c:v>
                </c:pt>
                <c:pt idx="159">
                  <c:v>7.2253564930042841E-2</c:v>
                </c:pt>
                <c:pt idx="160">
                  <c:v>6.3585092732324627E-2</c:v>
                </c:pt>
                <c:pt idx="161">
                  <c:v>3.9453965228980523E-2</c:v>
                </c:pt>
                <c:pt idx="162">
                  <c:v>4.3728058828199634E-2</c:v>
                </c:pt>
                <c:pt idx="163">
                  <c:v>5.9397376653937559E-2</c:v>
                </c:pt>
                <c:pt idx="164">
                  <c:v>6.5215496899947212E-2</c:v>
                </c:pt>
                <c:pt idx="165">
                  <c:v>6.5294490641853054E-2</c:v>
                </c:pt>
                <c:pt idx="166">
                  <c:v>5.4867913730886862E-2</c:v>
                </c:pt>
                <c:pt idx="167">
                  <c:v>5.8976691886546653E-2</c:v>
                </c:pt>
                <c:pt idx="168">
                  <c:v>8.1295346314463682E-2</c:v>
                </c:pt>
                <c:pt idx="169">
                  <c:v>7.7198194336749987E-2</c:v>
                </c:pt>
                <c:pt idx="170">
                  <c:v>5.8288542445606162E-2</c:v>
                </c:pt>
                <c:pt idx="171">
                  <c:v>4.9337464712856688E-2</c:v>
                </c:pt>
                <c:pt idx="172">
                  <c:v>4.9290941438257956E-2</c:v>
                </c:pt>
                <c:pt idx="173">
                  <c:v>6.7218155837793531E-2</c:v>
                </c:pt>
                <c:pt idx="174">
                  <c:v>7.850959667209767E-2</c:v>
                </c:pt>
                <c:pt idx="175">
                  <c:v>7.8804737474729283E-2</c:v>
                </c:pt>
                <c:pt idx="176">
                  <c:v>9.5851036396452177E-2</c:v>
                </c:pt>
                <c:pt idx="177">
                  <c:v>9.0621488265705513E-2</c:v>
                </c:pt>
                <c:pt idx="178">
                  <c:v>9.6342437721287061E-2</c:v>
                </c:pt>
                <c:pt idx="179">
                  <c:v>0.10419808918590773</c:v>
                </c:pt>
                <c:pt idx="180">
                  <c:v>8.3263550382680199E-2</c:v>
                </c:pt>
                <c:pt idx="181">
                  <c:v>6.0529981407156756E-2</c:v>
                </c:pt>
                <c:pt idx="182">
                  <c:v>5.466821819452395E-2</c:v>
                </c:pt>
                <c:pt idx="183">
                  <c:v>5.2415667127240897E-2</c:v>
                </c:pt>
                <c:pt idx="184">
                  <c:v>5.4017552620859575E-2</c:v>
                </c:pt>
                <c:pt idx="185">
                  <c:v>4.5840687201658785E-2</c:v>
                </c:pt>
                <c:pt idx="186">
                  <c:v>3.3250853485273166E-2</c:v>
                </c:pt>
                <c:pt idx="187">
                  <c:v>3.5985987395635077E-2</c:v>
                </c:pt>
                <c:pt idx="188">
                  <c:v>4.4362580134535645E-2</c:v>
                </c:pt>
                <c:pt idx="189">
                  <c:v>5.6183116757808092E-2</c:v>
                </c:pt>
                <c:pt idx="190">
                  <c:v>4.0877724363882595E-2</c:v>
                </c:pt>
                <c:pt idx="191">
                  <c:v>3.7586161607024382E-2</c:v>
                </c:pt>
                <c:pt idx="192">
                  <c:v>4.1569301844283563E-2</c:v>
                </c:pt>
                <c:pt idx="193">
                  <c:v>4.9186429739108625E-2</c:v>
                </c:pt>
                <c:pt idx="194">
                  <c:v>5.3535223112152641E-2</c:v>
                </c:pt>
                <c:pt idx="195">
                  <c:v>4.3857780276919375E-2</c:v>
                </c:pt>
                <c:pt idx="196">
                  <c:v>3.4873202292678998E-2</c:v>
                </c:pt>
                <c:pt idx="197">
                  <c:v>3.2176857916753572E-2</c:v>
                </c:pt>
                <c:pt idx="198">
                  <c:v>3.2041414877319208E-2</c:v>
                </c:pt>
                <c:pt idx="199">
                  <c:v>3.8484275834174242E-2</c:v>
                </c:pt>
                <c:pt idx="200">
                  <c:v>3.9368020416382918E-2</c:v>
                </c:pt>
                <c:pt idx="201">
                  <c:v>2.3231135662013815E-2</c:v>
                </c:pt>
                <c:pt idx="202">
                  <c:v>2.647735856067409E-2</c:v>
                </c:pt>
                <c:pt idx="203">
                  <c:v>3.9146969593312812E-2</c:v>
                </c:pt>
                <c:pt idx="204">
                  <c:v>3.030050146770974E-2</c:v>
                </c:pt>
                <c:pt idx="205">
                  <c:v>3.1703908582840459E-2</c:v>
                </c:pt>
                <c:pt idx="206">
                  <c:v>4.3147354456355209E-2</c:v>
                </c:pt>
                <c:pt idx="207">
                  <c:v>4.3062427140671905E-2</c:v>
                </c:pt>
                <c:pt idx="208">
                  <c:v>5.0921067836333121E-2</c:v>
                </c:pt>
                <c:pt idx="209">
                  <c:v>4.5263779438695216E-2</c:v>
                </c:pt>
                <c:pt idx="210">
                  <c:v>3.1634435718475344E-2</c:v>
                </c:pt>
                <c:pt idx="211">
                  <c:v>3.474390086072502E-2</c:v>
                </c:pt>
                <c:pt idx="212">
                  <c:v>4.0028833856395094E-2</c:v>
                </c:pt>
                <c:pt idx="213">
                  <c:v>3.7800344256299405E-2</c:v>
                </c:pt>
                <c:pt idx="214">
                  <c:v>4.3272803702587972E-2</c:v>
                </c:pt>
                <c:pt idx="215">
                  <c:v>5.1511133043782957E-2</c:v>
                </c:pt>
                <c:pt idx="216">
                  <c:v>5.4192366553119861E-2</c:v>
                </c:pt>
                <c:pt idx="217">
                  <c:v>5.604770184153976E-2</c:v>
                </c:pt>
                <c:pt idx="218">
                  <c:v>6.3870304629740526E-2</c:v>
                </c:pt>
                <c:pt idx="219">
                  <c:v>5.5396109667219182E-2</c:v>
                </c:pt>
                <c:pt idx="220">
                  <c:v>5.1577979052177002E-2</c:v>
                </c:pt>
                <c:pt idx="221">
                  <c:v>4.9599632412889436E-2</c:v>
                </c:pt>
                <c:pt idx="222">
                  <c:v>4.1462280690672877E-2</c:v>
                </c:pt>
                <c:pt idx="223">
                  <c:v>4.0597618271570407E-2</c:v>
                </c:pt>
                <c:pt idx="224">
                  <c:v>3.3861929577146226E-2</c:v>
                </c:pt>
                <c:pt idx="225">
                  <c:v>3.0477324921682755E-2</c:v>
                </c:pt>
                <c:pt idx="226">
                  <c:v>2.6318219867130194E-2</c:v>
                </c:pt>
                <c:pt idx="227">
                  <c:v>3.2234483615981045E-2</c:v>
                </c:pt>
                <c:pt idx="228">
                  <c:v>2.8871948705741644E-2</c:v>
                </c:pt>
                <c:pt idx="229">
                  <c:v>2.7260247696537395E-2</c:v>
                </c:pt>
                <c:pt idx="230">
                  <c:v>3.1699991785585684E-2</c:v>
                </c:pt>
                <c:pt idx="231">
                  <c:v>2.8340182806579853E-2</c:v>
                </c:pt>
                <c:pt idx="232">
                  <c:v>2.0071633132062949E-2</c:v>
                </c:pt>
                <c:pt idx="233">
                  <c:v>1.6298198933533667E-2</c:v>
                </c:pt>
                <c:pt idx="234">
                  <c:v>-2.8639246996541396E-3</c:v>
                </c:pt>
                <c:pt idx="235">
                  <c:v>-3.854694068658026E-4</c:v>
                </c:pt>
                <c:pt idx="236">
                  <c:v>6.5300971707588952E-4</c:v>
                </c:pt>
                <c:pt idx="237">
                  <c:v>-2.2913023282673875E-3</c:v>
                </c:pt>
                <c:pt idx="238">
                  <c:v>-1.0995221166589615E-3</c:v>
                </c:pt>
                <c:pt idx="239">
                  <c:v>6.4519745687192306E-3</c:v>
                </c:pt>
                <c:pt idx="240">
                  <c:v>1.9127657011151582E-2</c:v>
                </c:pt>
                <c:pt idx="241">
                  <c:v>2.6520055654365181E-2</c:v>
                </c:pt>
                <c:pt idx="242">
                  <c:v>1.8781731978400301E-2</c:v>
                </c:pt>
                <c:pt idx="243">
                  <c:v>2.03989905946672E-2</c:v>
                </c:pt>
                <c:pt idx="244">
                  <c:v>2.2661021386439578E-2</c:v>
                </c:pt>
                <c:pt idx="245">
                  <c:v>2.7486760694613931E-2</c:v>
                </c:pt>
                <c:pt idx="246">
                  <c:v>2.9849204168942566E-2</c:v>
                </c:pt>
                <c:pt idx="247">
                  <c:v>2.768017005184949E-2</c:v>
                </c:pt>
                <c:pt idx="248">
                  <c:v>2.6261758330587696E-2</c:v>
                </c:pt>
                <c:pt idx="249">
                  <c:v>3.0983489704356562E-2</c:v>
                </c:pt>
                <c:pt idx="250">
                  <c:v>2.5364841232509375E-2</c:v>
                </c:pt>
                <c:pt idx="251">
                  <c:v>1.8812046713730553E-2</c:v>
                </c:pt>
                <c:pt idx="252">
                  <c:v>1.3432285130842022E-2</c:v>
                </c:pt>
                <c:pt idx="253">
                  <c:v>9.3500578462147703E-3</c:v>
                </c:pt>
                <c:pt idx="254">
                  <c:v>4.2301212447014933E-3</c:v>
                </c:pt>
                <c:pt idx="255">
                  <c:v>-1.3496647717291753E-3</c:v>
                </c:pt>
                <c:pt idx="256">
                  <c:v>-5.1222529209911209E-4</c:v>
                </c:pt>
                <c:pt idx="257">
                  <c:v>8.0345525456515798E-3</c:v>
                </c:pt>
                <c:pt idx="258">
                  <c:v>1.8782056428184493E-2</c:v>
                </c:pt>
                <c:pt idx="259">
                  <c:v>2.4403404452504506E-2</c:v>
                </c:pt>
                <c:pt idx="260">
                  <c:v>2.8867615720100832E-2</c:v>
                </c:pt>
                <c:pt idx="261">
                  <c:v>3.7549241068505282E-2</c:v>
                </c:pt>
                <c:pt idx="262">
                  <c:v>4.5585835524813573E-2</c:v>
                </c:pt>
                <c:pt idx="263">
                  <c:v>4.6290243722821263E-2</c:v>
                </c:pt>
                <c:pt idx="264">
                  <c:v>4.254482052839427E-2</c:v>
                </c:pt>
                <c:pt idx="265">
                  <c:v>4.1193910862610671E-2</c:v>
                </c:pt>
                <c:pt idx="266">
                  <c:v>4.1365645737335477E-2</c:v>
                </c:pt>
                <c:pt idx="267">
                  <c:v>3.823413344019589E-2</c:v>
                </c:pt>
                <c:pt idx="268">
                  <c:v>3.2045749008123028E-2</c:v>
                </c:pt>
                <c:pt idx="269">
                  <c:v>2.9425577063612061E-2</c:v>
                </c:pt>
                <c:pt idx="270">
                  <c:v>3.1441561826820605E-2</c:v>
                </c:pt>
                <c:pt idx="271">
                  <c:v>3.4753845446720097E-2</c:v>
                </c:pt>
                <c:pt idx="272">
                  <c:v>2.9988809196701761E-2</c:v>
                </c:pt>
                <c:pt idx="273">
                  <c:v>2.4980238339705876E-2</c:v>
                </c:pt>
                <c:pt idx="274">
                  <c:v>2.2266326718027318E-2</c:v>
                </c:pt>
                <c:pt idx="275">
                  <c:v>2.0917542111556307E-2</c:v>
                </c:pt>
                <c:pt idx="276">
                  <c:v>1.5946391068773304E-2</c:v>
                </c:pt>
                <c:pt idx="277">
                  <c:v>1.0297278154076137E-2</c:v>
                </c:pt>
                <c:pt idx="278">
                  <c:v>9.0490650566030194E-3</c:v>
                </c:pt>
                <c:pt idx="279">
                  <c:v>1.6555529959988675E-2</c:v>
                </c:pt>
                <c:pt idx="280">
                  <c:v>2.4394041628567051E-2</c:v>
                </c:pt>
                <c:pt idx="281">
                  <c:v>3.4900614635586677E-2</c:v>
                </c:pt>
                <c:pt idx="282">
                  <c:v>4.2748896087781409E-2</c:v>
                </c:pt>
                <c:pt idx="283">
                  <c:v>4.9846912600852215E-2</c:v>
                </c:pt>
                <c:pt idx="284">
                  <c:v>5.4866629771327884E-2</c:v>
                </c:pt>
                <c:pt idx="285">
                  <c:v>5.2268018812828082E-2</c:v>
                </c:pt>
                <c:pt idx="286">
                  <c:v>4.4977936044127392E-2</c:v>
                </c:pt>
                <c:pt idx="287">
                  <c:v>4.0289614533658064E-2</c:v>
                </c:pt>
                <c:pt idx="288">
                  <c:v>3.298413344207899E-2</c:v>
                </c:pt>
                <c:pt idx="289">
                  <c:v>2.6556399013801007E-2</c:v>
                </c:pt>
                <c:pt idx="290">
                  <c:v>2.0450372968716227E-2</c:v>
                </c:pt>
                <c:pt idx="291">
                  <c:v>1.6436429562877507E-2</c:v>
                </c:pt>
                <c:pt idx="292">
                  <c:v>2.0530505324770312E-2</c:v>
                </c:pt>
                <c:pt idx="293">
                  <c:v>2.5043771544679433E-2</c:v>
                </c:pt>
                <c:pt idx="294">
                  <c:v>2.5265545997704066E-2</c:v>
                </c:pt>
                <c:pt idx="295">
                  <c:v>2.7016052284327442E-2</c:v>
                </c:pt>
                <c:pt idx="296">
                  <c:v>3.1609281060871519E-2</c:v>
                </c:pt>
                <c:pt idx="297">
                  <c:v>3.8543570478223696E-2</c:v>
                </c:pt>
                <c:pt idx="298">
                  <c:v>4.3176845298169175E-2</c:v>
                </c:pt>
                <c:pt idx="299">
                  <c:v>3.9594788033736839E-2</c:v>
                </c:pt>
                <c:pt idx="300">
                  <c:v>3.6845331117222879E-2</c:v>
                </c:pt>
                <c:pt idx="301">
                  <c:v>3.7259149362242103E-2</c:v>
                </c:pt>
                <c:pt idx="302">
                  <c:v>3.5421771129452384E-2</c:v>
                </c:pt>
                <c:pt idx="303">
                  <c:v>3.0826460054697778E-2</c:v>
                </c:pt>
                <c:pt idx="304">
                  <c:v>2.504999420566666E-2</c:v>
                </c:pt>
                <c:pt idx="305">
                  <c:v>2.0043437553856319E-2</c:v>
                </c:pt>
                <c:pt idx="306">
                  <c:v>2.0894824539868032E-2</c:v>
                </c:pt>
                <c:pt idx="307">
                  <c:v>1.9084939008532364E-2</c:v>
                </c:pt>
                <c:pt idx="308">
                  <c:v>1.5604083142200813E-2</c:v>
                </c:pt>
                <c:pt idx="309">
                  <c:v>1.6265890506226441E-2</c:v>
                </c:pt>
                <c:pt idx="310">
                  <c:v>1.7549062987645858E-2</c:v>
                </c:pt>
                <c:pt idx="311">
                  <c:v>1.7338525230511936E-2</c:v>
                </c:pt>
                <c:pt idx="312">
                  <c:v>1.848938610339667E-2</c:v>
                </c:pt>
                <c:pt idx="313">
                  <c:v>1.9246448266651082E-2</c:v>
                </c:pt>
                <c:pt idx="314">
                  <c:v>2.4138400554619847E-2</c:v>
                </c:pt>
                <c:pt idx="315">
                  <c:v>3.01951042507074E-2</c:v>
                </c:pt>
                <c:pt idx="316">
                  <c:v>3.2082687656431554E-2</c:v>
                </c:pt>
                <c:pt idx="317">
                  <c:v>3.3439816029370614E-2</c:v>
                </c:pt>
                <c:pt idx="318">
                  <c:v>3.6484188417700431E-2</c:v>
                </c:pt>
                <c:pt idx="319">
                  <c:v>3.8586317720111035E-2</c:v>
                </c:pt>
                <c:pt idx="320">
                  <c:v>3.8657048976606379E-2</c:v>
                </c:pt>
                <c:pt idx="321">
                  <c:v>3.7849714052383181E-2</c:v>
                </c:pt>
                <c:pt idx="322">
                  <c:v>4.0763336654747219E-2</c:v>
                </c:pt>
                <c:pt idx="323">
                  <c:v>4.3535828789657387E-2</c:v>
                </c:pt>
                <c:pt idx="324">
                  <c:v>4.4597112750752434E-2</c:v>
                </c:pt>
                <c:pt idx="325">
                  <c:v>4.3568551047442464E-2</c:v>
                </c:pt>
                <c:pt idx="326">
                  <c:v>4.118321083656238E-2</c:v>
                </c:pt>
                <c:pt idx="327">
                  <c:v>3.9952962095851349E-2</c:v>
                </c:pt>
                <c:pt idx="328">
                  <c:v>3.8133599679056288E-2</c:v>
                </c:pt>
                <c:pt idx="329">
                  <c:v>3.2713316121357444E-2</c:v>
                </c:pt>
                <c:pt idx="330">
                  <c:v>3.0725401146452037E-2</c:v>
                </c:pt>
                <c:pt idx="331">
                  <c:v>3.591622231886088E-2</c:v>
                </c:pt>
                <c:pt idx="332">
                  <c:v>4.3295342532781188E-2</c:v>
                </c:pt>
                <c:pt idx="333">
                  <c:v>4.9736034901685912E-2</c:v>
                </c:pt>
                <c:pt idx="334">
                  <c:v>5.6057897962303406E-2</c:v>
                </c:pt>
                <c:pt idx="335">
                  <c:v>5.9521945121183195E-2</c:v>
                </c:pt>
                <c:pt idx="336">
                  <c:v>5.9897489865366714E-2</c:v>
                </c:pt>
                <c:pt idx="337">
                  <c:v>5.7446994339523133E-2</c:v>
                </c:pt>
                <c:pt idx="338">
                  <c:v>4.5976471670098273E-2</c:v>
                </c:pt>
                <c:pt idx="339">
                  <c:v>3.2808226527235307E-2</c:v>
                </c:pt>
                <c:pt idx="340">
                  <c:v>2.5326528790990795E-2</c:v>
                </c:pt>
                <c:pt idx="341">
                  <c:v>1.8998657781437507E-2</c:v>
                </c:pt>
                <c:pt idx="342">
                  <c:v>1.7860976690723573E-2</c:v>
                </c:pt>
                <c:pt idx="343">
                  <c:v>2.2499922099354187E-2</c:v>
                </c:pt>
                <c:pt idx="344">
                  <c:v>2.8286388746283645E-2</c:v>
                </c:pt>
                <c:pt idx="345">
                  <c:v>3.887237985360463E-2</c:v>
                </c:pt>
                <c:pt idx="346">
                  <c:v>5.3254074334716586E-2</c:v>
                </c:pt>
                <c:pt idx="347">
                  <c:v>6.2241862689924238E-2</c:v>
                </c:pt>
                <c:pt idx="348">
                  <c:v>6.788957706954743E-2</c:v>
                </c:pt>
                <c:pt idx="349">
                  <c:v>7.1689305806528117E-2</c:v>
                </c:pt>
                <c:pt idx="350">
                  <c:v>7.1335273133862787E-2</c:v>
                </c:pt>
                <c:pt idx="351">
                  <c:v>6.8285260632782646E-2</c:v>
                </c:pt>
                <c:pt idx="352">
                  <c:v>6.2674738737236474E-2</c:v>
                </c:pt>
                <c:pt idx="353">
                  <c:v>5.3395837476291133E-2</c:v>
                </c:pt>
                <c:pt idx="354">
                  <c:v>4.815106663152794E-2</c:v>
                </c:pt>
                <c:pt idx="355">
                  <c:v>4.5048497226160306E-2</c:v>
                </c:pt>
                <c:pt idx="356">
                  <c:v>4.1493813887053727E-2</c:v>
                </c:pt>
                <c:pt idx="357">
                  <c:v>3.8763259336547888E-2</c:v>
                </c:pt>
                <c:pt idx="358">
                  <c:v>3.961028616005955E-2</c:v>
                </c:pt>
                <c:pt idx="359">
                  <c:v>4.3075058576016047E-2</c:v>
                </c:pt>
                <c:pt idx="360">
                  <c:v>4.7222718214536719E-2</c:v>
                </c:pt>
                <c:pt idx="361">
                  <c:v>4.7164773342981345E-2</c:v>
                </c:pt>
                <c:pt idx="362">
                  <c:v>4.6598604523071151E-2</c:v>
                </c:pt>
                <c:pt idx="363">
                  <c:v>4.6311932049851956E-2</c:v>
                </c:pt>
                <c:pt idx="364">
                  <c:v>4.8166219595817072E-2</c:v>
                </c:pt>
                <c:pt idx="365">
                  <c:v>4.8292675767535015E-2</c:v>
                </c:pt>
                <c:pt idx="366">
                  <c:v>4.7785966479152647E-2</c:v>
                </c:pt>
                <c:pt idx="367">
                  <c:v>4.7245087845293576E-2</c:v>
                </c:pt>
                <c:pt idx="368">
                  <c:v>4.8883155696177877E-2</c:v>
                </c:pt>
                <c:pt idx="369">
                  <c:v>5.0612402991565247E-2</c:v>
                </c:pt>
                <c:pt idx="370">
                  <c:v>4.9978639141810811E-2</c:v>
                </c:pt>
                <c:pt idx="371">
                  <c:v>4.4600365907450652E-2</c:v>
                </c:pt>
                <c:pt idx="372">
                  <c:v>3.9372064990518749E-2</c:v>
                </c:pt>
                <c:pt idx="373">
                  <c:v>3.3908924816387236E-2</c:v>
                </c:pt>
                <c:pt idx="374">
                  <c:v>2.8500515760414659E-2</c:v>
                </c:pt>
                <c:pt idx="375">
                  <c:v>2.1914167756030695E-2</c:v>
                </c:pt>
                <c:pt idx="376">
                  <c:v>1.4942571456474745E-2</c:v>
                </c:pt>
                <c:pt idx="377">
                  <c:v>1.4234158080529304E-2</c:v>
                </c:pt>
                <c:pt idx="378">
                  <c:v>1.8778516229151769E-2</c:v>
                </c:pt>
                <c:pt idx="379">
                  <c:v>2.5086490786630694E-2</c:v>
                </c:pt>
                <c:pt idx="380">
                  <c:v>3.2334281867811315E-2</c:v>
                </c:pt>
                <c:pt idx="381">
                  <c:v>3.736843757247256E-2</c:v>
                </c:pt>
                <c:pt idx="382">
                  <c:v>4.6517577764968246E-2</c:v>
                </c:pt>
                <c:pt idx="383">
                  <c:v>5.4888991888236115E-2</c:v>
                </c:pt>
                <c:pt idx="384">
                  <c:v>5.7087439040803899E-2</c:v>
                </c:pt>
                <c:pt idx="385">
                  <c:v>5.4527776081525446E-2</c:v>
                </c:pt>
                <c:pt idx="386">
                  <c:v>4.4022189038950686E-2</c:v>
                </c:pt>
                <c:pt idx="387">
                  <c:v>3.1302747226204582E-2</c:v>
                </c:pt>
                <c:pt idx="388">
                  <c:v>2.2297050782928474E-2</c:v>
                </c:pt>
                <c:pt idx="389">
                  <c:v>1.1485277146386606E-2</c:v>
                </c:pt>
                <c:pt idx="390">
                  <c:v>3.6757756113002527E-3</c:v>
                </c:pt>
                <c:pt idx="391">
                  <c:v>-4.3164068646759854E-3</c:v>
                </c:pt>
                <c:pt idx="392">
                  <c:v>-9.5249822706771643E-3</c:v>
                </c:pt>
                <c:pt idx="393">
                  <c:v>-1.8215044104802035E-3</c:v>
                </c:pt>
                <c:pt idx="394">
                  <c:v>9.0191470615305115E-3</c:v>
                </c:pt>
                <c:pt idx="395">
                  <c:v>1.9365314119618369E-2</c:v>
                </c:pt>
                <c:pt idx="396">
                  <c:v>2.4002018579953568E-2</c:v>
                </c:pt>
                <c:pt idx="397">
                  <c:v>2.6402838610427162E-2</c:v>
                </c:pt>
                <c:pt idx="398">
                  <c:v>3.1031262519425878E-2</c:v>
                </c:pt>
                <c:pt idx="399">
                  <c:v>3.73080333003784E-2</c:v>
                </c:pt>
                <c:pt idx="400">
                  <c:v>3.6704135735926735E-2</c:v>
                </c:pt>
                <c:pt idx="401">
                  <c:v>3.2841786468193482E-2</c:v>
                </c:pt>
                <c:pt idx="402">
                  <c:v>2.7151648303596523E-2</c:v>
                </c:pt>
                <c:pt idx="403">
                  <c:v>2.6825815900729574E-2</c:v>
                </c:pt>
                <c:pt idx="404">
                  <c:v>2.843904977448369E-2</c:v>
                </c:pt>
                <c:pt idx="405">
                  <c:v>2.9728060588042293E-2</c:v>
                </c:pt>
                <c:pt idx="406">
                  <c:v>2.6067269901229536E-2</c:v>
                </c:pt>
                <c:pt idx="407">
                  <c:v>2.3976797196258386E-2</c:v>
                </c:pt>
                <c:pt idx="408">
                  <c:v>2.4477715377559113E-2</c:v>
                </c:pt>
                <c:pt idx="409">
                  <c:v>2.7536877771185585E-2</c:v>
                </c:pt>
                <c:pt idx="410">
                  <c:v>3.0589542396814922E-2</c:v>
                </c:pt>
                <c:pt idx="411">
                  <c:v>3.0767572177992489E-2</c:v>
                </c:pt>
                <c:pt idx="412">
                  <c:v>3.0331050267047594E-2</c:v>
                </c:pt>
                <c:pt idx="413">
                  <c:v>3.4165950662384523E-2</c:v>
                </c:pt>
                <c:pt idx="414">
                  <c:v>3.4722534263825267E-2</c:v>
                </c:pt>
                <c:pt idx="415">
                  <c:v>3.3801048311684768E-2</c:v>
                </c:pt>
                <c:pt idx="416">
                  <c:v>3.1344440810244796E-2</c:v>
                </c:pt>
                <c:pt idx="417">
                  <c:v>2.4966599489690107E-2</c:v>
                </c:pt>
                <c:pt idx="418">
                  <c:v>2.0035357221773784E-2</c:v>
                </c:pt>
                <c:pt idx="419">
                  <c:v>1.8001293562882433E-2</c:v>
                </c:pt>
                <c:pt idx="420">
                  <c:v>1.5341016215135292E-2</c:v>
                </c:pt>
                <c:pt idx="421">
                  <c:v>1.7276839160001584E-2</c:v>
                </c:pt>
                <c:pt idx="422">
                  <c:v>1.7944592718996951E-2</c:v>
                </c:pt>
                <c:pt idx="423">
                  <c:v>1.7478926576954205E-2</c:v>
                </c:pt>
                <c:pt idx="424">
                  <c:v>2.222419799913564E-2</c:v>
                </c:pt>
                <c:pt idx="425">
                  <c:v>2.800133375969131E-2</c:v>
                </c:pt>
                <c:pt idx="426">
                  <c:v>3.0006578255153973E-2</c:v>
                </c:pt>
                <c:pt idx="427">
                  <c:v>2.9695565978512466E-2</c:v>
                </c:pt>
                <c:pt idx="428">
                  <c:v>2.5122513844491934E-2</c:v>
                </c:pt>
                <c:pt idx="429">
                  <c:v>2.2354798654877252E-2</c:v>
                </c:pt>
                <c:pt idx="430">
                  <c:v>2.336728117555513E-2</c:v>
                </c:pt>
                <c:pt idx="431">
                  <c:v>2.3184982952226922E-2</c:v>
                </c:pt>
                <c:pt idx="432">
                  <c:v>2.0451973208368085E-2</c:v>
                </c:pt>
                <c:pt idx="433">
                  <c:v>1.6725042870109851E-2</c:v>
                </c:pt>
                <c:pt idx="434">
                  <c:v>1.1562102083842953E-2</c:v>
                </c:pt>
                <c:pt idx="435">
                  <c:v>9.4796769717560257E-3</c:v>
                </c:pt>
                <c:pt idx="436">
                  <c:v>1.1025650040020299E-2</c:v>
                </c:pt>
                <c:pt idx="437">
                  <c:v>1.0433162861676283E-2</c:v>
                </c:pt>
                <c:pt idx="438">
                  <c:v>7.4084571300323445E-3</c:v>
                </c:pt>
                <c:pt idx="439">
                  <c:v>4.5339583724305892E-3</c:v>
                </c:pt>
                <c:pt idx="440">
                  <c:v>6.5287758225831931E-3</c:v>
                </c:pt>
                <c:pt idx="441">
                  <c:v>1.4219111260044846E-2</c:v>
                </c:pt>
                <c:pt idx="442">
                  <c:v>2.0159105762806193E-2</c:v>
                </c:pt>
                <c:pt idx="443">
                  <c:v>1.8698067049941022E-2</c:v>
                </c:pt>
                <c:pt idx="444">
                  <c:v>1.3282248456428914E-2</c:v>
                </c:pt>
                <c:pt idx="445">
                  <c:v>1.0744318678302693E-2</c:v>
                </c:pt>
                <c:pt idx="446">
                  <c:v>1.249385111624555E-2</c:v>
                </c:pt>
                <c:pt idx="447">
                  <c:v>1.0449722318964709E-2</c:v>
                </c:pt>
                <c:pt idx="448">
                  <c:v>3.8949153230945881E-3</c:v>
                </c:pt>
                <c:pt idx="449">
                  <c:v>-2.7127626473974851E-3</c:v>
                </c:pt>
                <c:pt idx="450">
                  <c:v>-4.1075389461339212E-3</c:v>
                </c:pt>
                <c:pt idx="451">
                  <c:v>1.5245274772266067E-3</c:v>
                </c:pt>
                <c:pt idx="452">
                  <c:v>4.9252564623015038E-3</c:v>
                </c:pt>
                <c:pt idx="453">
                  <c:v>4.8455190472810501E-3</c:v>
                </c:pt>
                <c:pt idx="454">
                  <c:v>5.9265899453359479E-3</c:v>
                </c:pt>
                <c:pt idx="455">
                  <c:v>1.1733555682565499E-2</c:v>
                </c:pt>
                <c:pt idx="456">
                  <c:v>1.9570700088875126E-2</c:v>
                </c:pt>
                <c:pt idx="457">
                  <c:v>2.4540755648402066E-2</c:v>
                </c:pt>
                <c:pt idx="458">
                  <c:v>2.3408927827431904E-2</c:v>
                </c:pt>
                <c:pt idx="459">
                  <c:v>2.1769933144309469E-2</c:v>
                </c:pt>
                <c:pt idx="460">
                  <c:v>2.0979701279406349E-2</c:v>
                </c:pt>
                <c:pt idx="461">
                  <c:v>2.1770054173409187E-2</c:v>
                </c:pt>
                <c:pt idx="462">
                  <c:v>1.9529735793622442E-2</c:v>
                </c:pt>
                <c:pt idx="463">
                  <c:v>1.4214399422801409E-2</c:v>
                </c:pt>
                <c:pt idx="464">
                  <c:v>1.0845962434309036E-2</c:v>
                </c:pt>
                <c:pt idx="465">
                  <c:v>1.21675522137014E-2</c:v>
                </c:pt>
                <c:pt idx="466">
                  <c:v>1.5865734196960427E-2</c:v>
                </c:pt>
                <c:pt idx="467">
                  <c:v>1.78348457085582E-2</c:v>
                </c:pt>
                <c:pt idx="468">
                  <c:v>1.820960339675649E-2</c:v>
                </c:pt>
                <c:pt idx="469">
                  <c:v>1.8408963326274098E-2</c:v>
                </c:pt>
                <c:pt idx="470">
                  <c:v>1.9832457368123085E-2</c:v>
                </c:pt>
                <c:pt idx="471">
                  <c:v>1.9729561472050291E-2</c:v>
                </c:pt>
                <c:pt idx="472">
                  <c:v>1.4476160993541109E-2</c:v>
                </c:pt>
                <c:pt idx="473">
                  <c:v>8.8615365682797632E-3</c:v>
                </c:pt>
                <c:pt idx="474">
                  <c:v>7.4577315461185987E-3</c:v>
                </c:pt>
                <c:pt idx="475">
                  <c:v>5.4121864844117644E-3</c:v>
                </c:pt>
                <c:pt idx="476">
                  <c:v>1.5641752388437929E-4</c:v>
                </c:pt>
                <c:pt idx="477">
                  <c:v>-7.8236006161322199E-3</c:v>
                </c:pt>
                <c:pt idx="478">
                  <c:v>-1.4054674664530437E-2</c:v>
                </c:pt>
                <c:pt idx="479">
                  <c:v>-1.0948267783335155E-2</c:v>
                </c:pt>
                <c:pt idx="480">
                  <c:v>-1.0389541898769292E-2</c:v>
                </c:pt>
                <c:pt idx="481">
                  <c:v>-1.4483733158885619E-2</c:v>
                </c:pt>
                <c:pt idx="482">
                  <c:v>-1.9735342691310612E-2</c:v>
                </c:pt>
                <c:pt idx="483">
                  <c:v>-1.6444571946995907E-2</c:v>
                </c:pt>
                <c:pt idx="484">
                  <c:v>-3.7827847262246498E-3</c:v>
                </c:pt>
                <c:pt idx="485">
                  <c:v>5.651766212247401E-3</c:v>
                </c:pt>
                <c:pt idx="486">
                  <c:v>2.7674579734797431E-3</c:v>
                </c:pt>
                <c:pt idx="487">
                  <c:v>1.2687904789582573E-3</c:v>
                </c:pt>
                <c:pt idx="488">
                  <c:v>2.5727435311402201E-3</c:v>
                </c:pt>
                <c:pt idx="489">
                  <c:v>5.785721157611101E-3</c:v>
                </c:pt>
                <c:pt idx="490">
                  <c:v>2.9705727188148786E-3</c:v>
                </c:pt>
                <c:pt idx="491">
                  <c:v>-4.1333727896927129E-3</c:v>
                </c:pt>
                <c:pt idx="492">
                  <c:v>-4.7602740531754581E-3</c:v>
                </c:pt>
                <c:pt idx="493">
                  <c:v>8.7908630675812699E-4</c:v>
                </c:pt>
                <c:pt idx="494">
                  <c:v>6.9842686419681714E-3</c:v>
                </c:pt>
                <c:pt idx="495">
                  <c:v>1.2936795128175593E-2</c:v>
                </c:pt>
                <c:pt idx="496">
                  <c:v>2.2085446859207748E-2</c:v>
                </c:pt>
                <c:pt idx="497">
                  <c:v>3.3725060103617095E-2</c:v>
                </c:pt>
                <c:pt idx="498">
                  <c:v>4.2929203468249084E-2</c:v>
                </c:pt>
                <c:pt idx="499">
                  <c:v>4.6870673717660197E-2</c:v>
                </c:pt>
                <c:pt idx="500">
                  <c:v>5.2886462098752335E-2</c:v>
                </c:pt>
                <c:pt idx="501">
                  <c:v>5.8143093635555747E-2</c:v>
                </c:pt>
                <c:pt idx="502">
                  <c:v>6.0988074295089047E-2</c:v>
                </c:pt>
                <c:pt idx="503">
                  <c:v>6.0676068577476087E-2</c:v>
                </c:pt>
                <c:pt idx="504">
                  <c:v>5.8615523238650588E-2</c:v>
                </c:pt>
                <c:pt idx="505">
                  <c:v>5.5394910925004287E-2</c:v>
                </c:pt>
                <c:pt idx="506">
                  <c:v>5.1249174576508336E-2</c:v>
                </c:pt>
                <c:pt idx="507">
                  <c:v>4.6441749302432604E-2</c:v>
                </c:pt>
                <c:pt idx="508">
                  <c:v>4.3012940612972929E-2</c:v>
                </c:pt>
                <c:pt idx="509">
                  <c:v>4.3194687200510416E-2</c:v>
                </c:pt>
                <c:pt idx="510">
                  <c:v>3.6799906377477105E-2</c:v>
                </c:pt>
                <c:pt idx="511">
                  <c:v>3.8558515272732949E-2</c:v>
                </c:pt>
                <c:pt idx="512">
                  <c:v>4.0181731895166821E-2</c:v>
                </c:pt>
                <c:pt idx="513">
                  <c:v>3.8150715413666096E-2</c:v>
                </c:pt>
                <c:pt idx="514">
                  <c:v>3.1471907245232952E-2</c:v>
                </c:pt>
                <c:pt idx="515">
                  <c:v>2.5825025802633246E-2</c:v>
                </c:pt>
                <c:pt idx="516">
                  <c:v>2.3769684740866218E-2</c:v>
                </c:pt>
                <c:pt idx="517">
                  <c:v>1.7855310249042768E-2</c:v>
                </c:pt>
                <c:pt idx="518">
                  <c:v>4.7504368938370289E-3</c:v>
                </c:pt>
                <c:pt idx="519">
                  <c:v>4.5609902913856699E-3</c:v>
                </c:pt>
                <c:pt idx="520">
                  <c:v>1.2461713259344389E-2</c:v>
                </c:pt>
                <c:pt idx="521">
                  <c:v>2.3692127463547138E-2</c:v>
                </c:pt>
                <c:pt idx="522">
                  <c:v>2.8282154402792685E-2</c:v>
                </c:pt>
                <c:pt idx="523">
                  <c:v>1.9185777843602286E-2</c:v>
                </c:pt>
                <c:pt idx="524">
                  <c:v>2.0184671339030832E-2</c:v>
                </c:pt>
                <c:pt idx="525">
                  <c:v>2.113477390147691E-2</c:v>
                </c:pt>
                <c:pt idx="526">
                  <c:v>1.9152307821493065E-2</c:v>
                </c:pt>
                <c:pt idx="527">
                  <c:v>1.3450958081818967E-2</c:v>
                </c:pt>
                <c:pt idx="528">
                  <c:v>7.6754442681894325E-3</c:v>
                </c:pt>
                <c:pt idx="529">
                  <c:v>1.0707817858794103E-2</c:v>
                </c:pt>
                <c:pt idx="530">
                  <c:v>1.3452941339366763E-2</c:v>
                </c:pt>
                <c:pt idx="531">
                  <c:v>2.0163414722798714E-2</c:v>
                </c:pt>
                <c:pt idx="532">
                  <c:v>2.0380755982939831E-2</c:v>
                </c:pt>
                <c:pt idx="533">
                  <c:v>1.2941033521001538E-2</c:v>
                </c:pt>
                <c:pt idx="534">
                  <c:v>1.0528465616019934E-2</c:v>
                </c:pt>
                <c:pt idx="535">
                  <c:v>-9.9362756409614866E-4</c:v>
                </c:pt>
                <c:pt idx="536">
                  <c:v>-8.5130660129351422E-3</c:v>
                </c:pt>
                <c:pt idx="537">
                  <c:v>-3.8782194877798638E-3</c:v>
                </c:pt>
                <c:pt idx="538">
                  <c:v>-5.0408485570473047E-3</c:v>
                </c:pt>
                <c:pt idx="539">
                  <c:v>1.8863324598135042E-4</c:v>
                </c:pt>
                <c:pt idx="540">
                  <c:v>4.9535088613382218E-3</c:v>
                </c:pt>
                <c:pt idx="541">
                  <c:v>8.3305696520662199E-3</c:v>
                </c:pt>
                <c:pt idx="542">
                  <c:v>1.8503705521518185E-2</c:v>
                </c:pt>
                <c:pt idx="543">
                  <c:v>1.6856847244776128E-2</c:v>
                </c:pt>
                <c:pt idx="544">
                  <c:v>1.1172945619800777E-2</c:v>
                </c:pt>
                <c:pt idx="545">
                  <c:v>1.0583829697257054E-2</c:v>
                </c:pt>
                <c:pt idx="546">
                  <c:v>1.4124146163534567E-2</c:v>
                </c:pt>
                <c:pt idx="547">
                  <c:v>1.0565845730118355E-2</c:v>
                </c:pt>
                <c:pt idx="548">
                  <c:v>7.4464170837585143E-3</c:v>
                </c:pt>
                <c:pt idx="549">
                  <c:v>-1.8219883382062964E-3</c:v>
                </c:pt>
                <c:pt idx="550">
                  <c:v>-4.8759581882472786E-3</c:v>
                </c:pt>
                <c:pt idx="551">
                  <c:v>1.3815549121814069E-3</c:v>
                </c:pt>
                <c:pt idx="552">
                  <c:v>1.5770380207803074E-3</c:v>
                </c:pt>
                <c:pt idx="553">
                  <c:v>-3.2750100063940954E-3</c:v>
                </c:pt>
                <c:pt idx="554">
                  <c:v>-2.0458070180756315E-3</c:v>
                </c:pt>
                <c:pt idx="555">
                  <c:v>-2.8821994743314858E-4</c:v>
                </c:pt>
                <c:pt idx="556">
                  <c:v>1.1627658811323997E-2</c:v>
                </c:pt>
                <c:pt idx="557">
                  <c:v>2.2006966646393924E-2</c:v>
                </c:pt>
                <c:pt idx="558">
                  <c:v>2.394230425423511E-2</c:v>
                </c:pt>
                <c:pt idx="559">
                  <c:v>2.148456523921307E-2</c:v>
                </c:pt>
                <c:pt idx="560">
                  <c:v>2.1264979878475782E-2</c:v>
                </c:pt>
                <c:pt idx="561">
                  <c:v>2.3764052015549316E-2</c:v>
                </c:pt>
                <c:pt idx="562">
                  <c:v>2.6461466700200966E-2</c:v>
                </c:pt>
                <c:pt idx="563">
                  <c:v>2.77753981498968E-2</c:v>
                </c:pt>
                <c:pt idx="564">
                  <c:v>3.039233932305125E-2</c:v>
                </c:pt>
                <c:pt idx="565">
                  <c:v>2.938109846245222E-2</c:v>
                </c:pt>
                <c:pt idx="566">
                  <c:v>3.2575812120128694E-2</c:v>
                </c:pt>
                <c:pt idx="567">
                  <c:v>3.3161425677445511E-2</c:v>
                </c:pt>
                <c:pt idx="568">
                  <c:v>3.0053634043531393E-2</c:v>
                </c:pt>
                <c:pt idx="569">
                  <c:v>2.9976111761108929E-2</c:v>
                </c:pt>
                <c:pt idx="570">
                  <c:v>3.0668970284155293E-2</c:v>
                </c:pt>
                <c:pt idx="571">
                  <c:v>3.3184131783160778E-2</c:v>
                </c:pt>
                <c:pt idx="572">
                  <c:v>3.5869445010687548E-2</c:v>
                </c:pt>
                <c:pt idx="573">
                  <c:v>3.2717765127065604E-2</c:v>
                </c:pt>
                <c:pt idx="574">
                  <c:v>3.5494259439661328E-2</c:v>
                </c:pt>
                <c:pt idx="575">
                  <c:v>3.8566693489648717E-2</c:v>
                </c:pt>
                <c:pt idx="576">
                  <c:v>3.9348027037566291E-2</c:v>
                </c:pt>
                <c:pt idx="577">
                  <c:v>3.2670975946521394E-2</c:v>
                </c:pt>
                <c:pt idx="578">
                  <c:v>2.2900796173883062E-2</c:v>
                </c:pt>
                <c:pt idx="579">
                  <c:v>2.2365866090559003E-2</c:v>
                </c:pt>
                <c:pt idx="580">
                  <c:v>2.9619973748541334E-2</c:v>
                </c:pt>
                <c:pt idx="581">
                  <c:v>2.8202982008028812E-2</c:v>
                </c:pt>
                <c:pt idx="582">
                  <c:v>3.3869328968499875E-2</c:v>
                </c:pt>
                <c:pt idx="583">
                  <c:v>3.2766822361042294E-2</c:v>
                </c:pt>
                <c:pt idx="584">
                  <c:v>3.5073574843131769E-2</c:v>
                </c:pt>
                <c:pt idx="585">
                  <c:v>3.5399327907926208E-2</c:v>
                </c:pt>
                <c:pt idx="586">
                  <c:v>3.1352300843997816E-2</c:v>
                </c:pt>
                <c:pt idx="587">
                  <c:v>3.7131044811194766E-2</c:v>
                </c:pt>
                <c:pt idx="588">
                  <c:v>3.6832697513017612E-2</c:v>
                </c:pt>
                <c:pt idx="589">
                  <c:v>2.9303214773327667E-2</c:v>
                </c:pt>
                <c:pt idx="590">
                  <c:v>2.44401397898928E-2</c:v>
                </c:pt>
                <c:pt idx="591">
                  <c:v>2.4499675636280992E-2</c:v>
                </c:pt>
                <c:pt idx="592">
                  <c:v>1.985369793450879E-2</c:v>
                </c:pt>
                <c:pt idx="593">
                  <c:v>1.3497631373526288E-2</c:v>
                </c:pt>
                <c:pt idx="594">
                  <c:v>-1.618040870305713E-2</c:v>
                </c:pt>
                <c:pt idx="595">
                  <c:v>-3.2465475395267701E-2</c:v>
                </c:pt>
                <c:pt idx="596">
                  <c:v>-4.6666152684637634E-2</c:v>
                </c:pt>
                <c:pt idx="597">
                  <c:v>-6.3877864193280787E-2</c:v>
                </c:pt>
                <c:pt idx="598">
                  <c:v>-6.4362782677609975E-2</c:v>
                </c:pt>
                <c:pt idx="599">
                  <c:v>-5.2875519305978093E-2</c:v>
                </c:pt>
                <c:pt idx="600">
                  <c:v>-4.3692381811214528E-2</c:v>
                </c:pt>
                <c:pt idx="601">
                  <c:v>-2.1992593579915828E-2</c:v>
                </c:pt>
                <c:pt idx="602">
                  <c:v>-1.240684191262377E-2</c:v>
                </c:pt>
                <c:pt idx="603">
                  <c:v>-1.3304682899994034E-2</c:v>
                </c:pt>
                <c:pt idx="604">
                  <c:v>2.8467492449319957E-3</c:v>
                </c:pt>
                <c:pt idx="605">
                  <c:v>5.5421494863611871E-3</c:v>
                </c:pt>
                <c:pt idx="606">
                  <c:v>-5.846618100225999E-3</c:v>
                </c:pt>
                <c:pt idx="607">
                  <c:v>-7.6543052465762942E-3</c:v>
                </c:pt>
                <c:pt idx="608">
                  <c:v>-6.7284169076401515E-3</c:v>
                </c:pt>
                <c:pt idx="609">
                  <c:v>-4.407995485114613E-3</c:v>
                </c:pt>
                <c:pt idx="610">
                  <c:v>2.5130542964575567E-2</c:v>
                </c:pt>
                <c:pt idx="611">
                  <c:v>3.8003557713423793E-2</c:v>
                </c:pt>
                <c:pt idx="612">
                  <c:v>5.1060322414232542E-2</c:v>
                </c:pt>
                <c:pt idx="613">
                  <c:v>5.9229682238994316E-2</c:v>
                </c:pt>
                <c:pt idx="614">
                  <c:v>4.6157809811161798E-2</c:v>
                </c:pt>
                <c:pt idx="615">
                  <c:v>3.9290935038627586E-2</c:v>
                </c:pt>
                <c:pt idx="616">
                  <c:v>2.6174983214605329E-2</c:v>
                </c:pt>
                <c:pt idx="617">
                  <c:v>1.4054778575052477E-2</c:v>
                </c:pt>
                <c:pt idx="618">
                  <c:v>1.0760120517098511E-2</c:v>
                </c:pt>
                <c:pt idx="619">
                  <c:v>-1.4861447413689756E-2</c:v>
                </c:pt>
                <c:pt idx="620">
                  <c:v>-2.7147201604901777E-2</c:v>
                </c:pt>
                <c:pt idx="621">
                  <c:v>-3.6948592875554548E-2</c:v>
                </c:pt>
                <c:pt idx="622">
                  <c:v>-5.2469794867356152E-2</c:v>
                </c:pt>
                <c:pt idx="623">
                  <c:v>-5.6110640444531304E-2</c:v>
                </c:pt>
                <c:pt idx="624">
                  <c:v>-6.5161608522557285E-2</c:v>
                </c:pt>
                <c:pt idx="625">
                  <c:v>-6.3592809367748027E-2</c:v>
                </c:pt>
                <c:pt idx="626">
                  <c:v>-1.8846816315938736E-2</c:v>
                </c:pt>
                <c:pt idx="627">
                  <c:v>-3.4744992051986209E-3</c:v>
                </c:pt>
                <c:pt idx="628">
                  <c:v>1.8150957355614762E-2</c:v>
                </c:pt>
                <c:pt idx="629">
                  <c:v>3.8775359162288435E-2</c:v>
                </c:pt>
                <c:pt idx="630">
                  <c:v>4.9802484465009948E-2</c:v>
                </c:pt>
                <c:pt idx="631">
                  <c:v>5.1088551886639959E-2</c:v>
                </c:pt>
                <c:pt idx="632">
                  <c:v>3.9629552877056592E-2</c:v>
                </c:pt>
                <c:pt idx="633">
                  <c:v>-1.5041814056258179E-3</c:v>
                </c:pt>
                <c:pt idx="634">
                  <c:v>-7.1441026149729192E-3</c:v>
                </c:pt>
                <c:pt idx="635">
                  <c:v>-1.7989612499394993E-2</c:v>
                </c:pt>
                <c:pt idx="636">
                  <c:v>-2.142974279481611E-2</c:v>
                </c:pt>
                <c:pt idx="637">
                  <c:v>-1.4183764962843726E-2</c:v>
                </c:pt>
                <c:pt idx="638">
                  <c:v>-4.1250184875284146E-3</c:v>
                </c:pt>
                <c:pt idx="639">
                  <c:v>-1.2560188308047299E-2</c:v>
                </c:pt>
                <c:pt idx="640">
                  <c:v>-8.9701968266652325E-3</c:v>
                </c:pt>
                <c:pt idx="641">
                  <c:v>-1.1635375046764797E-2</c:v>
                </c:pt>
                <c:pt idx="642">
                  <c:v>-9.9017461934179929E-3</c:v>
                </c:pt>
                <c:pt idx="643">
                  <c:v>-1.2679959259354133E-2</c:v>
                </c:pt>
                <c:pt idx="644">
                  <c:v>-1.8520455737915456E-2</c:v>
                </c:pt>
                <c:pt idx="645">
                  <c:v>-2.9722195221599322E-2</c:v>
                </c:pt>
                <c:pt idx="646">
                  <c:v>-2.6793772291854721E-2</c:v>
                </c:pt>
                <c:pt idx="647">
                  <c:v>-2.7283066571469818E-2</c:v>
                </c:pt>
                <c:pt idx="648">
                  <c:v>-3.2002998011442449E-2</c:v>
                </c:pt>
                <c:pt idx="649">
                  <c:v>-2.7935553912197857E-2</c:v>
                </c:pt>
                <c:pt idx="650">
                  <c:v>-2.2685306843578817E-2</c:v>
                </c:pt>
                <c:pt idx="651">
                  <c:v>-1.8255230967669303E-2</c:v>
                </c:pt>
                <c:pt idx="652">
                  <c:v>-1.5215605202111657E-2</c:v>
                </c:pt>
                <c:pt idx="653">
                  <c:v>-7.9979352005409565E-3</c:v>
                </c:pt>
                <c:pt idx="654">
                  <c:v>-3.9110627481267826E-4</c:v>
                </c:pt>
                <c:pt idx="655">
                  <c:v>9.3469262230220715E-3</c:v>
                </c:pt>
                <c:pt idx="656">
                  <c:v>5.854417798243302E-3</c:v>
                </c:pt>
                <c:pt idx="657">
                  <c:v>-7.8525491860048646E-4</c:v>
                </c:pt>
                <c:pt idx="658">
                  <c:v>-3.7523575750916527E-3</c:v>
                </c:pt>
                <c:pt idx="659">
                  <c:v>-2.1889335200848126E-3</c:v>
                </c:pt>
                <c:pt idx="660">
                  <c:v>-1.7174368410333048E-3</c:v>
                </c:pt>
                <c:pt idx="661">
                  <c:v>-8.6014944258622147E-3</c:v>
                </c:pt>
                <c:pt idx="662">
                  <c:v>-8.7060922689959283E-3</c:v>
                </c:pt>
                <c:pt idx="663">
                  <c:v>-8.188461606951386E-3</c:v>
                </c:pt>
                <c:pt idx="664">
                  <c:v>-9.9531403579427476E-3</c:v>
                </c:pt>
                <c:pt idx="665">
                  <c:v>-7.9982235656367549E-3</c:v>
                </c:pt>
                <c:pt idx="666">
                  <c:v>-9.2263008579028631E-3</c:v>
                </c:pt>
                <c:pt idx="667">
                  <c:v>-1.26598935684612E-2</c:v>
                </c:pt>
              </c:numCache>
            </c:numRef>
          </c:val>
          <c:smooth val="0"/>
          <c:extLst>
            <c:ext xmlns:c16="http://schemas.microsoft.com/office/drawing/2014/chart" uri="{C3380CC4-5D6E-409C-BE32-E72D297353CC}">
              <c16:uniqueId val="{00000003-9566-461C-A691-36DF452BE1DC}"/>
            </c:ext>
          </c:extLst>
        </c:ser>
        <c:dLbls>
          <c:showLegendKey val="0"/>
          <c:showVal val="0"/>
          <c:showCatName val="0"/>
          <c:showSerName val="0"/>
          <c:showPercent val="0"/>
          <c:showBubbleSize val="0"/>
        </c:dLbls>
        <c:marker val="1"/>
        <c:smooth val="0"/>
        <c:axId val="813622480"/>
        <c:axId val="813613624"/>
      </c:lineChart>
      <c:catAx>
        <c:axId val="81362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13624"/>
        <c:crosses val="autoZero"/>
        <c:auto val="1"/>
        <c:lblAlgn val="ctr"/>
        <c:lblOffset val="100"/>
        <c:noMultiLvlLbl val="0"/>
      </c:catAx>
      <c:valAx>
        <c:axId val="813613624"/>
        <c:scaling>
          <c:orientation val="minMax"/>
          <c:max val="0.2"/>
          <c:min val="-0.2"/>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622480"/>
        <c:crosses val="autoZero"/>
        <c:crossBetween val="between"/>
      </c:valAx>
      <c:valAx>
        <c:axId val="1951437311"/>
        <c:scaling>
          <c:orientation val="minMax"/>
          <c:max val="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3705951"/>
        <c:crosses val="max"/>
        <c:crossBetween val="between"/>
      </c:valAx>
      <c:catAx>
        <c:axId val="1523705951"/>
        <c:scaling>
          <c:orientation val="minMax"/>
        </c:scaling>
        <c:delete val="1"/>
        <c:axPos val="b"/>
        <c:numFmt formatCode="General" sourceLinked="1"/>
        <c:majorTickMark val="out"/>
        <c:minorTickMark val="none"/>
        <c:tickLblPos val="nextTo"/>
        <c:crossAx val="19514373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14972550306211724"/>
                  <c:y val="-0.29388560804899388"/>
                </c:manualLayout>
              </c:layout>
              <c:numFmt formatCode="#,##0.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val>
            <c:numRef>
              <c:f>'VI. R-G variations, 1317-2018'!$M$266:$M$344</c:f>
              <c:numCache>
                <c:formatCode>General</c:formatCode>
                <c:ptCount val="79"/>
                <c:pt idx="0">
                  <c:v>5.8468494736560281E-2</c:v>
                </c:pt>
                <c:pt idx="1">
                  <c:v>4.9302112610666943E-2</c:v>
                </c:pt>
                <c:pt idx="2">
                  <c:v>6.1737669719882669E-2</c:v>
                </c:pt>
                <c:pt idx="3">
                  <c:v>6.1324516984370012E-2</c:v>
                </c:pt>
                <c:pt idx="4">
                  <c:v>8.1023112440020112E-2</c:v>
                </c:pt>
                <c:pt idx="5">
                  <c:v>8.5355853459435541E-2</c:v>
                </c:pt>
                <c:pt idx="6">
                  <c:v>8.3544196112981625E-2</c:v>
                </c:pt>
                <c:pt idx="7">
                  <c:v>9.1430520630388923E-2</c:v>
                </c:pt>
                <c:pt idx="8">
                  <c:v>9.8848271802307874E-2</c:v>
                </c:pt>
                <c:pt idx="9">
                  <c:v>7.8287491908590676E-2</c:v>
                </c:pt>
                <c:pt idx="10">
                  <c:v>7.349247120909698E-2</c:v>
                </c:pt>
                <c:pt idx="11">
                  <c:v>7.2257138867313983E-2</c:v>
                </c:pt>
                <c:pt idx="12">
                  <c:v>7.5392443619762509E-2</c:v>
                </c:pt>
                <c:pt idx="13">
                  <c:v>5.4029323135395095E-2</c:v>
                </c:pt>
                <c:pt idx="14">
                  <c:v>4.9255779113341884E-2</c:v>
                </c:pt>
                <c:pt idx="15">
                  <c:v>6.1809153942521011E-2</c:v>
                </c:pt>
                <c:pt idx="16">
                  <c:v>5.277436553573614E-2</c:v>
                </c:pt>
                <c:pt idx="17">
                  <c:v>3.8045794297222456E-2</c:v>
                </c:pt>
                <c:pt idx="18">
                  <c:v>2.4060587809824355E-2</c:v>
                </c:pt>
                <c:pt idx="19">
                  <c:v>3.1470123140690462E-2</c:v>
                </c:pt>
                <c:pt idx="20">
                  <c:v>5.6672288810264662E-2</c:v>
                </c:pt>
                <c:pt idx="21">
                  <c:v>6.6467918348180721E-2</c:v>
                </c:pt>
                <c:pt idx="22">
                  <c:v>4.5764714715528947E-2</c:v>
                </c:pt>
                <c:pt idx="23">
                  <c:v>5.726693936641402E-2</c:v>
                </c:pt>
                <c:pt idx="24">
                  <c:v>6.8656709740687438E-2</c:v>
                </c:pt>
                <c:pt idx="25">
                  <c:v>8.1907430390803948E-2</c:v>
                </c:pt>
                <c:pt idx="26">
                  <c:v>7.8807408175726359E-2</c:v>
                </c:pt>
                <c:pt idx="27">
                  <c:v>8.2664725533666383E-2</c:v>
                </c:pt>
                <c:pt idx="28">
                  <c:v>8.0388404557879059E-2</c:v>
                </c:pt>
                <c:pt idx="29">
                  <c:v>8.46489297573806E-2</c:v>
                </c:pt>
                <c:pt idx="30">
                  <c:v>8.4826706488422068E-2</c:v>
                </c:pt>
                <c:pt idx="31">
                  <c:v>9.8028412828827197E-2</c:v>
                </c:pt>
                <c:pt idx="32">
                  <c:v>8.90635364854135E-2</c:v>
                </c:pt>
                <c:pt idx="33">
                  <c:v>8.0946901403078031E-2</c:v>
                </c:pt>
                <c:pt idx="34">
                  <c:v>7.2114643263667941E-2</c:v>
                </c:pt>
                <c:pt idx="35">
                  <c:v>6.5272182418010999E-2</c:v>
                </c:pt>
                <c:pt idx="36">
                  <c:v>6.4772705894497754E-2</c:v>
                </c:pt>
                <c:pt idx="37">
                  <c:v>6.1381349947737911E-2</c:v>
                </c:pt>
                <c:pt idx="38">
                  <c:v>5.7070779528313194E-2</c:v>
                </c:pt>
                <c:pt idx="39">
                  <c:v>5.7626536607332753E-2</c:v>
                </c:pt>
                <c:pt idx="40">
                  <c:v>6.2432653866493153E-2</c:v>
                </c:pt>
                <c:pt idx="41">
                  <c:v>6.0885788699811164E-2</c:v>
                </c:pt>
                <c:pt idx="42">
                  <c:v>7.1357803049134277E-2</c:v>
                </c:pt>
                <c:pt idx="43">
                  <c:v>6.9134245637038919E-2</c:v>
                </c:pt>
                <c:pt idx="44">
                  <c:v>6.7691712032542095E-2</c:v>
                </c:pt>
                <c:pt idx="45">
                  <c:v>6.544550571425406E-2</c:v>
                </c:pt>
                <c:pt idx="46">
                  <c:v>6.9862544188610806E-2</c:v>
                </c:pt>
                <c:pt idx="47">
                  <c:v>6.3627012737551447E-2</c:v>
                </c:pt>
                <c:pt idx="48">
                  <c:v>4.6557906691292464E-2</c:v>
                </c:pt>
                <c:pt idx="49">
                  <c:v>2.3403098955863833E-2</c:v>
                </c:pt>
                <c:pt idx="50">
                  <c:v>2.6765289394732786E-2</c:v>
                </c:pt>
                <c:pt idx="51">
                  <c:v>4.0410100575133071E-2</c:v>
                </c:pt>
                <c:pt idx="52">
                  <c:v>4.1487080111469316E-2</c:v>
                </c:pt>
                <c:pt idx="53">
                  <c:v>3.1393497327796178E-2</c:v>
                </c:pt>
                <c:pt idx="54">
                  <c:v>4.3733120425775172E-2</c:v>
                </c:pt>
                <c:pt idx="55">
                  <c:v>7.3894605191150431E-2</c:v>
                </c:pt>
                <c:pt idx="56">
                  <c:v>9.6198606379959084E-2</c:v>
                </c:pt>
                <c:pt idx="57">
                  <c:v>8.9304346499728834E-2</c:v>
                </c:pt>
                <c:pt idx="58">
                  <c:v>6.7498504575483759E-2</c:v>
                </c:pt>
                <c:pt idx="59">
                  <c:v>6.8517497185067458E-2</c:v>
                </c:pt>
                <c:pt idx="60">
                  <c:v>8.235987375660217E-2</c:v>
                </c:pt>
                <c:pt idx="61">
                  <c:v>7.1292259190277055E-2</c:v>
                </c:pt>
                <c:pt idx="62">
                  <c:v>7.19177757211268E-2</c:v>
                </c:pt>
                <c:pt idx="63">
                  <c:v>6.8935931946745216E-2</c:v>
                </c:pt>
                <c:pt idx="64">
                  <c:v>7.6062890413696183E-2</c:v>
                </c:pt>
                <c:pt idx="65">
                  <c:v>8.8112351807156472E-2</c:v>
                </c:pt>
                <c:pt idx="66">
                  <c:v>9.6425757706296425E-2</c:v>
                </c:pt>
                <c:pt idx="67">
                  <c:v>9.611099849693637E-2</c:v>
                </c:pt>
                <c:pt idx="68">
                  <c:v>8.9802772100803036E-2</c:v>
                </c:pt>
                <c:pt idx="69">
                  <c:v>9.0007552332344642E-2</c:v>
                </c:pt>
                <c:pt idx="70">
                  <c:v>8.9416653276458979E-2</c:v>
                </c:pt>
                <c:pt idx="71">
                  <c:v>9.0503626337502238E-2</c:v>
                </c:pt>
                <c:pt idx="72">
                  <c:v>9.7844934292197872E-2</c:v>
                </c:pt>
                <c:pt idx="73">
                  <c:v>9.0505751443206731E-2</c:v>
                </c:pt>
                <c:pt idx="74">
                  <c:v>8.1014025760056729E-2</c:v>
                </c:pt>
                <c:pt idx="75">
                  <c:v>8.0471032503856232E-2</c:v>
                </c:pt>
                <c:pt idx="76">
                  <c:v>6.7328506873332944E-2</c:v>
                </c:pt>
                <c:pt idx="77">
                  <c:v>6.5953883784164141E-2</c:v>
                </c:pt>
                <c:pt idx="78">
                  <c:v>6.7252719765225094E-2</c:v>
                </c:pt>
              </c:numCache>
            </c:numRef>
          </c:val>
          <c:smooth val="0"/>
          <c:extLst>
            <c:ext xmlns:c16="http://schemas.microsoft.com/office/drawing/2014/chart" uri="{C3380CC4-5D6E-409C-BE32-E72D297353CC}">
              <c16:uniqueId val="{00000000-C243-4C66-A424-2BF90679C15B}"/>
            </c:ext>
          </c:extLst>
        </c:ser>
        <c:dLbls>
          <c:showLegendKey val="0"/>
          <c:showVal val="0"/>
          <c:showCatName val="0"/>
          <c:showSerName val="0"/>
          <c:showPercent val="0"/>
          <c:showBubbleSize val="0"/>
        </c:dLbls>
        <c:smooth val="0"/>
        <c:axId val="57154815"/>
        <c:axId val="1949933359"/>
      </c:lineChart>
      <c:catAx>
        <c:axId val="5715481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9933359"/>
        <c:crosses val="autoZero"/>
        <c:auto val="1"/>
        <c:lblAlgn val="ctr"/>
        <c:lblOffset val="100"/>
        <c:noMultiLvlLbl val="0"/>
      </c:catAx>
      <c:valAx>
        <c:axId val="1949933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548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27</xdr:col>
      <xdr:colOff>464342</xdr:colOff>
      <xdr:row>4</xdr:row>
      <xdr:rowOff>130969</xdr:rowOff>
    </xdr:from>
    <xdr:to>
      <xdr:col>37</xdr:col>
      <xdr:colOff>434578</xdr:colOff>
      <xdr:row>21</xdr:row>
      <xdr:rowOff>163116</xdr:rowOff>
    </xdr:to>
    <xdr:graphicFrame macro="">
      <xdr:nvGraphicFramePr>
        <xdr:cNvPr id="5" name="Chart 4">
          <a:extLst>
            <a:ext uri="{FF2B5EF4-FFF2-40B4-BE49-F238E27FC236}">
              <a16:creationId xmlns:a16="http://schemas.microsoft.com/office/drawing/2014/main" id="{959DAFDE-B9F2-4508-9029-62C83B2E2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0</xdr:colOff>
      <xdr:row>4</xdr:row>
      <xdr:rowOff>190499</xdr:rowOff>
    </xdr:from>
    <xdr:to>
      <xdr:col>28</xdr:col>
      <xdr:colOff>83343</xdr:colOff>
      <xdr:row>27</xdr:row>
      <xdr:rowOff>142874</xdr:rowOff>
    </xdr:to>
    <xdr:graphicFrame macro="">
      <xdr:nvGraphicFramePr>
        <xdr:cNvPr id="3" name="Chart 2">
          <a:extLst>
            <a:ext uri="{FF2B5EF4-FFF2-40B4-BE49-F238E27FC236}">
              <a16:creationId xmlns:a16="http://schemas.microsoft.com/office/drawing/2014/main" id="{6C64552D-1645-4051-8B14-7D916F2E8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42</xdr:col>
      <xdr:colOff>349249</xdr:colOff>
      <xdr:row>680</xdr:row>
      <xdr:rowOff>111125</xdr:rowOff>
    </xdr:from>
    <xdr:to>
      <xdr:col>58</xdr:col>
      <xdr:colOff>111124</xdr:colOff>
      <xdr:row>708</xdr:row>
      <xdr:rowOff>47625</xdr:rowOff>
    </xdr:to>
    <xdr:graphicFrame macro="">
      <xdr:nvGraphicFramePr>
        <xdr:cNvPr id="3" name="Chart 2">
          <a:extLst>
            <a:ext uri="{FF2B5EF4-FFF2-40B4-BE49-F238E27FC236}">
              <a16:creationId xmlns:a16="http://schemas.microsoft.com/office/drawing/2014/main" id="{840BD57B-AB52-4A60-8D31-B4C5DECAF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555624</xdr:colOff>
      <xdr:row>680</xdr:row>
      <xdr:rowOff>88900</xdr:rowOff>
    </xdr:from>
    <xdr:to>
      <xdr:col>75</xdr:col>
      <xdr:colOff>571499</xdr:colOff>
      <xdr:row>704</xdr:row>
      <xdr:rowOff>95250</xdr:rowOff>
    </xdr:to>
    <xdr:graphicFrame macro="">
      <xdr:nvGraphicFramePr>
        <xdr:cNvPr id="5" name="Chart 4">
          <a:extLst>
            <a:ext uri="{FF2B5EF4-FFF2-40B4-BE49-F238E27FC236}">
              <a16:creationId xmlns:a16="http://schemas.microsoft.com/office/drawing/2014/main" id="{B821A7AD-6BFD-4632-ACEB-3CC56BE947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206375</xdr:colOff>
      <xdr:row>6</xdr:row>
      <xdr:rowOff>0</xdr:rowOff>
    </xdr:from>
    <xdr:to>
      <xdr:col>37</xdr:col>
      <xdr:colOff>400050</xdr:colOff>
      <xdr:row>37</xdr:row>
      <xdr:rowOff>85725</xdr:rowOff>
    </xdr:to>
    <xdr:graphicFrame macro="">
      <xdr:nvGraphicFramePr>
        <xdr:cNvPr id="6" name="Chart 5">
          <a:extLst>
            <a:ext uri="{FF2B5EF4-FFF2-40B4-BE49-F238E27FC236}">
              <a16:creationId xmlns:a16="http://schemas.microsoft.com/office/drawing/2014/main" id="{13E03D56-5C1C-45D4-9441-C89612B6D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535780</xdr:colOff>
      <xdr:row>3</xdr:row>
      <xdr:rowOff>130970</xdr:rowOff>
    </xdr:from>
    <xdr:to>
      <xdr:col>17</xdr:col>
      <xdr:colOff>137581</xdr:colOff>
      <xdr:row>21</xdr:row>
      <xdr:rowOff>159810</xdr:rowOff>
    </xdr:to>
    <xdr:graphicFrame macro="">
      <xdr:nvGraphicFramePr>
        <xdr:cNvPr id="3" name="Chart 2">
          <a:extLst>
            <a:ext uri="{FF2B5EF4-FFF2-40B4-BE49-F238E27FC236}">
              <a16:creationId xmlns:a16="http://schemas.microsoft.com/office/drawing/2014/main" id="{7D0CE7AD-9615-4CE4-90A7-DCC38520F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154782</xdr:rowOff>
    </xdr:from>
    <xdr:to>
      <xdr:col>28</xdr:col>
      <xdr:colOff>571500</xdr:colOff>
      <xdr:row>21</xdr:row>
      <xdr:rowOff>178594</xdr:rowOff>
    </xdr:to>
    <xdr:graphicFrame macro="">
      <xdr:nvGraphicFramePr>
        <xdr:cNvPr id="4" name="Chart 3">
          <a:extLst>
            <a:ext uri="{FF2B5EF4-FFF2-40B4-BE49-F238E27FC236}">
              <a16:creationId xmlns:a16="http://schemas.microsoft.com/office/drawing/2014/main" id="{3DC92515-DF8B-4273-835E-C2A78DCEA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35718</xdr:colOff>
      <xdr:row>2</xdr:row>
      <xdr:rowOff>110727</xdr:rowOff>
    </xdr:from>
    <xdr:to>
      <xdr:col>29</xdr:col>
      <xdr:colOff>345281</xdr:colOff>
      <xdr:row>24</xdr:row>
      <xdr:rowOff>0</xdr:rowOff>
    </xdr:to>
    <xdr:graphicFrame macro="">
      <xdr:nvGraphicFramePr>
        <xdr:cNvPr id="3" name="Chart 2">
          <a:extLst>
            <a:ext uri="{FF2B5EF4-FFF2-40B4-BE49-F238E27FC236}">
              <a16:creationId xmlns:a16="http://schemas.microsoft.com/office/drawing/2014/main" id="{E0775FE2-3C6F-4E5E-A0DF-F71AB17708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196453</xdr:colOff>
      <xdr:row>332</xdr:row>
      <xdr:rowOff>45243</xdr:rowOff>
    </xdr:from>
    <xdr:to>
      <xdr:col>9</xdr:col>
      <xdr:colOff>517922</xdr:colOff>
      <xdr:row>346</xdr:row>
      <xdr:rowOff>121443</xdr:rowOff>
    </xdr:to>
    <xdr:graphicFrame macro="">
      <xdr:nvGraphicFramePr>
        <xdr:cNvPr id="2" name="Chart 1">
          <a:extLst>
            <a:ext uri="{FF2B5EF4-FFF2-40B4-BE49-F238E27FC236}">
              <a16:creationId xmlns:a16="http://schemas.microsoft.com/office/drawing/2014/main" id="{5FBABF36-70E9-40C5-9D6B-059C20A6B2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135731</xdr:colOff>
      <xdr:row>1</xdr:row>
      <xdr:rowOff>66940</xdr:rowOff>
    </xdr:from>
    <xdr:to>
      <xdr:col>30</xdr:col>
      <xdr:colOff>606689</xdr:colOff>
      <xdr:row>22</xdr:row>
      <xdr:rowOff>155840</xdr:rowOff>
    </xdr:to>
    <xdr:graphicFrame macro="">
      <xdr:nvGraphicFramePr>
        <xdr:cNvPr id="3" name="Chart 8">
          <a:extLst>
            <a:ext uri="{FF2B5EF4-FFF2-40B4-BE49-F238E27FC236}">
              <a16:creationId xmlns:a16="http://schemas.microsoft.com/office/drawing/2014/main" id="{7B56FF10-10CA-4737-9FD9-1358945B8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36</xdr:col>
      <xdr:colOff>381000</xdr:colOff>
      <xdr:row>36</xdr:row>
      <xdr:rowOff>127000</xdr:rowOff>
    </xdr:from>
    <xdr:to>
      <xdr:col>50</xdr:col>
      <xdr:colOff>254000</xdr:colOff>
      <xdr:row>59</xdr:row>
      <xdr:rowOff>158750</xdr:rowOff>
    </xdr:to>
    <xdr:graphicFrame macro="">
      <xdr:nvGraphicFramePr>
        <xdr:cNvPr id="5" name="Chart 4">
          <a:extLst>
            <a:ext uri="{FF2B5EF4-FFF2-40B4-BE49-F238E27FC236}">
              <a16:creationId xmlns:a16="http://schemas.microsoft.com/office/drawing/2014/main" id="{3E871078-DE0E-4007-B0BB-39258C0B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269876</xdr:colOff>
      <xdr:row>4</xdr:row>
      <xdr:rowOff>142876</xdr:rowOff>
    </xdr:from>
    <xdr:to>
      <xdr:col>48</xdr:col>
      <xdr:colOff>190502</xdr:colOff>
      <xdr:row>34</xdr:row>
      <xdr:rowOff>6352</xdr:rowOff>
    </xdr:to>
    <xdr:graphicFrame macro="">
      <xdr:nvGraphicFramePr>
        <xdr:cNvPr id="9" name="Chart 8">
          <a:extLst>
            <a:ext uri="{FF2B5EF4-FFF2-40B4-BE49-F238E27FC236}">
              <a16:creationId xmlns:a16="http://schemas.microsoft.com/office/drawing/2014/main" id="{5A937C28-59D7-4837-B3D6-B8DC59B8A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353786</xdr:colOff>
      <xdr:row>4</xdr:row>
      <xdr:rowOff>122464</xdr:rowOff>
    </xdr:from>
    <xdr:to>
      <xdr:col>26</xdr:col>
      <xdr:colOff>340179</xdr:colOff>
      <xdr:row>29</xdr:row>
      <xdr:rowOff>40821</xdr:rowOff>
    </xdr:to>
    <xdr:graphicFrame macro="">
      <xdr:nvGraphicFramePr>
        <xdr:cNvPr id="8" name="Chart 7">
          <a:extLst>
            <a:ext uri="{FF2B5EF4-FFF2-40B4-BE49-F238E27FC236}">
              <a16:creationId xmlns:a16="http://schemas.microsoft.com/office/drawing/2014/main" id="{3C1457DE-36C4-4E2A-9106-7C5A2288B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ul%20F/Desktop/Dissertation/Global%20Rates%20Master%20-%20Sep_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2"/>
      <sheetName val="Shares 1311-"/>
      <sheetName val="Nominal weighted"/>
      <sheetName val="Monthly R-G"/>
      <sheetName val="Inflation weighted"/>
      <sheetName val="Global R trend"/>
      <sheetName val="Easing tightening"/>
      <sheetName val="Trend"/>
      <sheetName val="STD"/>
      <sheetName val="Countries"/>
      <sheetName val="neg rates"/>
      <sheetName val="Safest asset"/>
      <sheetName val="Sheet2"/>
      <sheetName val="Gold-silver ratio"/>
      <sheetName val="GIBSON test"/>
      <sheetName val="Country Gibson"/>
      <sheetName val="Population"/>
      <sheetName val="GDP"/>
      <sheetName val="PerCapita GDP"/>
      <sheetName val="World growth"/>
      <sheetName val="Population growth"/>
      <sheetName val="GDP growth"/>
      <sheetName val="PerCapita GDP growth"/>
    </sheetNames>
    <sheetDataSet>
      <sheetData sheetId="0" refreshError="1"/>
      <sheetData sheetId="1" refreshError="1"/>
      <sheetData sheetId="2" refreshError="1">
        <row r="4">
          <cell r="B4">
            <v>1310</v>
          </cell>
        </row>
        <row r="5">
          <cell r="B5">
            <v>1311</v>
          </cell>
        </row>
        <row r="6">
          <cell r="B6">
            <v>1312</v>
          </cell>
        </row>
        <row r="7">
          <cell r="B7">
            <v>1313</v>
          </cell>
        </row>
        <row r="8">
          <cell r="B8">
            <v>1314</v>
          </cell>
        </row>
        <row r="9">
          <cell r="B9">
            <v>1315</v>
          </cell>
        </row>
        <row r="10">
          <cell r="B10">
            <v>1316</v>
          </cell>
        </row>
        <row r="11">
          <cell r="B11">
            <v>1317</v>
          </cell>
        </row>
        <row r="12">
          <cell r="B12">
            <v>1318</v>
          </cell>
        </row>
        <row r="13">
          <cell r="B13">
            <v>1319</v>
          </cell>
        </row>
        <row r="14">
          <cell r="B14">
            <v>1320</v>
          </cell>
        </row>
        <row r="15">
          <cell r="B15">
            <v>1321</v>
          </cell>
        </row>
        <row r="16">
          <cell r="B16">
            <v>1322</v>
          </cell>
        </row>
        <row r="17">
          <cell r="B17">
            <v>1323</v>
          </cell>
        </row>
        <row r="18">
          <cell r="B18">
            <v>1324</v>
          </cell>
        </row>
        <row r="19">
          <cell r="B19">
            <v>1325</v>
          </cell>
        </row>
        <row r="20">
          <cell r="B20">
            <v>1326</v>
          </cell>
        </row>
        <row r="21">
          <cell r="B21">
            <v>1327</v>
          </cell>
        </row>
        <row r="22">
          <cell r="B22">
            <v>1328</v>
          </cell>
        </row>
        <row r="23">
          <cell r="B23">
            <v>1329</v>
          </cell>
        </row>
        <row r="24">
          <cell r="B24">
            <v>1330</v>
          </cell>
        </row>
        <row r="25">
          <cell r="B25">
            <v>1331</v>
          </cell>
        </row>
        <row r="26">
          <cell r="B26">
            <v>1332</v>
          </cell>
        </row>
        <row r="27">
          <cell r="B27">
            <v>1333</v>
          </cell>
        </row>
        <row r="28">
          <cell r="B28">
            <v>1334</v>
          </cell>
        </row>
        <row r="29">
          <cell r="B29">
            <v>1335</v>
          </cell>
        </row>
        <row r="30">
          <cell r="B30">
            <v>1336</v>
          </cell>
        </row>
        <row r="31">
          <cell r="B31">
            <v>1337</v>
          </cell>
        </row>
        <row r="32">
          <cell r="B32">
            <v>1338</v>
          </cell>
        </row>
        <row r="33">
          <cell r="B33">
            <v>1339</v>
          </cell>
        </row>
        <row r="34">
          <cell r="B34">
            <v>1340</v>
          </cell>
        </row>
        <row r="35">
          <cell r="B35">
            <v>1341</v>
          </cell>
        </row>
        <row r="36">
          <cell r="B36">
            <v>1342</v>
          </cell>
        </row>
        <row r="37">
          <cell r="B37">
            <v>1343</v>
          </cell>
        </row>
        <row r="38">
          <cell r="B38">
            <v>1344</v>
          </cell>
        </row>
        <row r="39">
          <cell r="B39">
            <v>1345</v>
          </cell>
        </row>
        <row r="40">
          <cell r="B40">
            <v>1346</v>
          </cell>
        </row>
        <row r="41">
          <cell r="B41">
            <v>1347</v>
          </cell>
        </row>
        <row r="42">
          <cell r="B42">
            <v>1348</v>
          </cell>
        </row>
        <row r="43">
          <cell r="B43">
            <v>1349</v>
          </cell>
        </row>
        <row r="44">
          <cell r="B44">
            <v>1350</v>
          </cell>
        </row>
        <row r="45">
          <cell r="B45">
            <v>1351</v>
          </cell>
        </row>
        <row r="46">
          <cell r="B46">
            <v>1352</v>
          </cell>
        </row>
        <row r="47">
          <cell r="B47">
            <v>1353</v>
          </cell>
        </row>
        <row r="48">
          <cell r="B48">
            <v>1354</v>
          </cell>
        </row>
        <row r="49">
          <cell r="B49">
            <v>1355</v>
          </cell>
        </row>
        <row r="50">
          <cell r="B50">
            <v>1356</v>
          </cell>
        </row>
        <row r="51">
          <cell r="B51">
            <v>1357</v>
          </cell>
        </row>
        <row r="52">
          <cell r="B52">
            <v>1358</v>
          </cell>
        </row>
        <row r="53">
          <cell r="B53">
            <v>1359</v>
          </cell>
        </row>
        <row r="54">
          <cell r="B54">
            <v>1360</v>
          </cell>
        </row>
        <row r="55">
          <cell r="B55">
            <v>1361</v>
          </cell>
        </row>
        <row r="56">
          <cell r="B56">
            <v>1362</v>
          </cell>
        </row>
        <row r="57">
          <cell r="B57">
            <v>1363</v>
          </cell>
        </row>
        <row r="58">
          <cell r="B58">
            <v>1364</v>
          </cell>
        </row>
        <row r="59">
          <cell r="B59">
            <v>1365</v>
          </cell>
        </row>
        <row r="60">
          <cell r="B60">
            <v>1366</v>
          </cell>
        </row>
        <row r="61">
          <cell r="B61">
            <v>1367</v>
          </cell>
        </row>
        <row r="62">
          <cell r="B62">
            <v>1368</v>
          </cell>
        </row>
        <row r="63">
          <cell r="B63">
            <v>1369</v>
          </cell>
        </row>
        <row r="64">
          <cell r="B64">
            <v>1370</v>
          </cell>
        </row>
        <row r="65">
          <cell r="B65">
            <v>1371</v>
          </cell>
        </row>
        <row r="66">
          <cell r="B66">
            <v>1372</v>
          </cell>
        </row>
        <row r="67">
          <cell r="B67">
            <v>1373</v>
          </cell>
        </row>
        <row r="68">
          <cell r="B68">
            <v>1374</v>
          </cell>
        </row>
        <row r="69">
          <cell r="B69">
            <v>1375</v>
          </cell>
        </row>
        <row r="70">
          <cell r="B70">
            <v>1376</v>
          </cell>
        </row>
        <row r="71">
          <cell r="B71">
            <v>1377</v>
          </cell>
        </row>
        <row r="72">
          <cell r="B72">
            <v>1378</v>
          </cell>
        </row>
        <row r="73">
          <cell r="B73">
            <v>1379</v>
          </cell>
        </row>
        <row r="74">
          <cell r="B74">
            <v>1380</v>
          </cell>
        </row>
        <row r="75">
          <cell r="B75">
            <v>1381</v>
          </cell>
        </row>
        <row r="76">
          <cell r="B76">
            <v>1382</v>
          </cell>
        </row>
        <row r="77">
          <cell r="B77">
            <v>1383</v>
          </cell>
        </row>
        <row r="78">
          <cell r="B78">
            <v>1384</v>
          </cell>
        </row>
        <row r="79">
          <cell r="B79">
            <v>1385</v>
          </cell>
        </row>
        <row r="80">
          <cell r="B80">
            <v>1386</v>
          </cell>
        </row>
        <row r="81">
          <cell r="B81">
            <v>1387</v>
          </cell>
        </row>
        <row r="82">
          <cell r="B82">
            <v>1388</v>
          </cell>
        </row>
        <row r="83">
          <cell r="B83">
            <v>1389</v>
          </cell>
        </row>
        <row r="84">
          <cell r="B84">
            <v>1390</v>
          </cell>
        </row>
        <row r="85">
          <cell r="B85">
            <v>1391</v>
          </cell>
        </row>
        <row r="86">
          <cell r="B86">
            <v>1392</v>
          </cell>
        </row>
        <row r="87">
          <cell r="B87">
            <v>1393</v>
          </cell>
        </row>
        <row r="88">
          <cell r="B88">
            <v>1394</v>
          </cell>
        </row>
        <row r="89">
          <cell r="B89">
            <v>1395</v>
          </cell>
        </row>
        <row r="90">
          <cell r="B90">
            <v>1396</v>
          </cell>
        </row>
        <row r="91">
          <cell r="B91">
            <v>1397</v>
          </cell>
        </row>
        <row r="92">
          <cell r="B92">
            <v>1398</v>
          </cell>
        </row>
        <row r="93">
          <cell r="B93">
            <v>1399</v>
          </cell>
        </row>
        <row r="94">
          <cell r="B94">
            <v>1400</v>
          </cell>
        </row>
        <row r="95">
          <cell r="B95">
            <v>1401</v>
          </cell>
        </row>
        <row r="96">
          <cell r="B96">
            <v>1402</v>
          </cell>
        </row>
        <row r="97">
          <cell r="B97">
            <v>1403</v>
          </cell>
        </row>
        <row r="98">
          <cell r="B98">
            <v>1404</v>
          </cell>
        </row>
        <row r="99">
          <cell r="B99">
            <v>1405</v>
          </cell>
        </row>
        <row r="100">
          <cell r="B100">
            <v>1406</v>
          </cell>
        </row>
        <row r="101">
          <cell r="B101">
            <v>1407</v>
          </cell>
        </row>
        <row r="102">
          <cell r="B102">
            <v>1408</v>
          </cell>
        </row>
        <row r="103">
          <cell r="B103">
            <v>1409</v>
          </cell>
        </row>
        <row r="104">
          <cell r="B104">
            <v>1410</v>
          </cell>
        </row>
        <row r="105">
          <cell r="B105">
            <v>1411</v>
          </cell>
        </row>
        <row r="106">
          <cell r="B106">
            <v>1412</v>
          </cell>
        </row>
        <row r="107">
          <cell r="B107">
            <v>1413</v>
          </cell>
        </row>
        <row r="108">
          <cell r="B108">
            <v>1414</v>
          </cell>
        </row>
        <row r="109">
          <cell r="B109">
            <v>1415</v>
          </cell>
        </row>
        <row r="110">
          <cell r="B110">
            <v>1416</v>
          </cell>
        </row>
        <row r="111">
          <cell r="B111">
            <v>1417</v>
          </cell>
        </row>
        <row r="112">
          <cell r="B112">
            <v>1418</v>
          </cell>
        </row>
        <row r="113">
          <cell r="B113">
            <v>1419</v>
          </cell>
        </row>
        <row r="114">
          <cell r="B114">
            <v>1420</v>
          </cell>
        </row>
        <row r="115">
          <cell r="B115">
            <v>1421</v>
          </cell>
        </row>
        <row r="116">
          <cell r="B116">
            <v>1422</v>
          </cell>
        </row>
        <row r="117">
          <cell r="B117">
            <v>1423</v>
          </cell>
        </row>
        <row r="118">
          <cell r="B118">
            <v>1424</v>
          </cell>
        </row>
        <row r="119">
          <cell r="B119">
            <v>1425</v>
          </cell>
        </row>
        <row r="120">
          <cell r="B120">
            <v>1426</v>
          </cell>
        </row>
        <row r="121">
          <cell r="B121">
            <v>1427</v>
          </cell>
        </row>
        <row r="122">
          <cell r="B122">
            <v>1428</v>
          </cell>
        </row>
        <row r="123">
          <cell r="B123">
            <v>1429</v>
          </cell>
        </row>
        <row r="124">
          <cell r="B124">
            <v>1430</v>
          </cell>
        </row>
        <row r="125">
          <cell r="B125">
            <v>1431</v>
          </cell>
        </row>
        <row r="126">
          <cell r="B126">
            <v>1432</v>
          </cell>
        </row>
        <row r="127">
          <cell r="B127">
            <v>1433</v>
          </cell>
        </row>
        <row r="128">
          <cell r="B128">
            <v>1434</v>
          </cell>
        </row>
        <row r="129">
          <cell r="B129">
            <v>1435</v>
          </cell>
        </row>
        <row r="130">
          <cell r="B130">
            <v>1436</v>
          </cell>
        </row>
        <row r="131">
          <cell r="B131">
            <v>1437</v>
          </cell>
        </row>
        <row r="132">
          <cell r="B132">
            <v>1438</v>
          </cell>
        </row>
        <row r="133">
          <cell r="B133">
            <v>1439</v>
          </cell>
        </row>
        <row r="134">
          <cell r="B134">
            <v>1440</v>
          </cell>
        </row>
        <row r="135">
          <cell r="B135">
            <v>1441</v>
          </cell>
        </row>
        <row r="136">
          <cell r="B136">
            <v>1442</v>
          </cell>
        </row>
        <row r="137">
          <cell r="B137">
            <v>1443</v>
          </cell>
        </row>
        <row r="138">
          <cell r="B138">
            <v>1444</v>
          </cell>
        </row>
        <row r="139">
          <cell r="B139">
            <v>1445</v>
          </cell>
        </row>
        <row r="140">
          <cell r="B140">
            <v>1446</v>
          </cell>
        </row>
        <row r="141">
          <cell r="B141">
            <v>1447</v>
          </cell>
        </row>
        <row r="142">
          <cell r="B142">
            <v>1448</v>
          </cell>
        </row>
        <row r="143">
          <cell r="B143">
            <v>1449</v>
          </cell>
        </row>
        <row r="144">
          <cell r="B144">
            <v>1450</v>
          </cell>
        </row>
        <row r="145">
          <cell r="B145">
            <v>1451</v>
          </cell>
        </row>
        <row r="146">
          <cell r="B146">
            <v>1452</v>
          </cell>
        </row>
        <row r="147">
          <cell r="B147">
            <v>1453</v>
          </cell>
        </row>
        <row r="148">
          <cell r="B148">
            <v>1454</v>
          </cell>
        </row>
        <row r="149">
          <cell r="B149">
            <v>1455</v>
          </cell>
        </row>
        <row r="150">
          <cell r="B150">
            <v>1456</v>
          </cell>
        </row>
        <row r="151">
          <cell r="B151">
            <v>1457</v>
          </cell>
        </row>
        <row r="152">
          <cell r="B152">
            <v>1458</v>
          </cell>
        </row>
        <row r="153">
          <cell r="B153">
            <v>1459</v>
          </cell>
        </row>
        <row r="154">
          <cell r="B154">
            <v>1460</v>
          </cell>
        </row>
        <row r="155">
          <cell r="B155">
            <v>1461</v>
          </cell>
        </row>
        <row r="156">
          <cell r="B156">
            <v>1462</v>
          </cell>
        </row>
        <row r="157">
          <cell r="B157">
            <v>1463</v>
          </cell>
        </row>
        <row r="158">
          <cell r="B158">
            <v>1464</v>
          </cell>
        </row>
        <row r="159">
          <cell r="B159">
            <v>1465</v>
          </cell>
        </row>
        <row r="160">
          <cell r="B160">
            <v>1466</v>
          </cell>
        </row>
        <row r="161">
          <cell r="B161">
            <v>1467</v>
          </cell>
        </row>
        <row r="162">
          <cell r="B162">
            <v>1468</v>
          </cell>
        </row>
        <row r="163">
          <cell r="B163">
            <v>1469</v>
          </cell>
        </row>
        <row r="164">
          <cell r="B164">
            <v>1470</v>
          </cell>
        </row>
        <row r="165">
          <cell r="B165">
            <v>1471</v>
          </cell>
        </row>
        <row r="166">
          <cell r="B166">
            <v>1472</v>
          </cell>
        </row>
        <row r="167">
          <cell r="B167">
            <v>1473</v>
          </cell>
        </row>
        <row r="168">
          <cell r="B168">
            <v>1474</v>
          </cell>
        </row>
        <row r="169">
          <cell r="B169">
            <v>1475</v>
          </cell>
        </row>
        <row r="170">
          <cell r="B170">
            <v>1476</v>
          </cell>
        </row>
        <row r="171">
          <cell r="B171">
            <v>1477</v>
          </cell>
        </row>
        <row r="172">
          <cell r="B172">
            <v>1478</v>
          </cell>
        </row>
        <row r="173">
          <cell r="B173">
            <v>1479</v>
          </cell>
        </row>
        <row r="174">
          <cell r="B174">
            <v>1480</v>
          </cell>
        </row>
        <row r="175">
          <cell r="B175">
            <v>1481</v>
          </cell>
        </row>
        <row r="176">
          <cell r="B176">
            <v>1482</v>
          </cell>
        </row>
        <row r="177">
          <cell r="B177">
            <v>1483</v>
          </cell>
        </row>
        <row r="178">
          <cell r="B178">
            <v>1484</v>
          </cell>
        </row>
        <row r="179">
          <cell r="B179">
            <v>1485</v>
          </cell>
        </row>
        <row r="180">
          <cell r="B180">
            <v>1486</v>
          </cell>
        </row>
        <row r="181">
          <cell r="B181">
            <v>1487</v>
          </cell>
        </row>
        <row r="182">
          <cell r="B182">
            <v>1488</v>
          </cell>
        </row>
        <row r="183">
          <cell r="B183">
            <v>1489</v>
          </cell>
        </row>
        <row r="184">
          <cell r="B184">
            <v>1490</v>
          </cell>
        </row>
        <row r="185">
          <cell r="B185">
            <v>1491</v>
          </cell>
        </row>
        <row r="186">
          <cell r="B186">
            <v>1492</v>
          </cell>
        </row>
        <row r="187">
          <cell r="B187">
            <v>1493</v>
          </cell>
        </row>
        <row r="188">
          <cell r="B188">
            <v>1494</v>
          </cell>
        </row>
        <row r="189">
          <cell r="B189">
            <v>1495</v>
          </cell>
        </row>
        <row r="190">
          <cell r="B190">
            <v>1496</v>
          </cell>
        </row>
        <row r="191">
          <cell r="B191">
            <v>1497</v>
          </cell>
        </row>
        <row r="192">
          <cell r="B192">
            <v>1498</v>
          </cell>
        </row>
        <row r="193">
          <cell r="B193">
            <v>1499</v>
          </cell>
        </row>
        <row r="194">
          <cell r="B194">
            <v>1500</v>
          </cell>
        </row>
        <row r="195">
          <cell r="B195">
            <v>1501</v>
          </cell>
        </row>
        <row r="196">
          <cell r="B196">
            <v>1502</v>
          </cell>
        </row>
        <row r="197">
          <cell r="B197">
            <v>1503</v>
          </cell>
        </row>
        <row r="198">
          <cell r="B198">
            <v>1504</v>
          </cell>
        </row>
        <row r="199">
          <cell r="B199">
            <v>1505</v>
          </cell>
        </row>
        <row r="200">
          <cell r="B200">
            <v>1506</v>
          </cell>
        </row>
        <row r="201">
          <cell r="B201">
            <v>1507</v>
          </cell>
        </row>
        <row r="202">
          <cell r="B202">
            <v>1508</v>
          </cell>
        </row>
        <row r="203">
          <cell r="B203">
            <v>1509</v>
          </cell>
        </row>
        <row r="204">
          <cell r="B204">
            <v>1510</v>
          </cell>
        </row>
        <row r="205">
          <cell r="B205">
            <v>1511</v>
          </cell>
        </row>
        <row r="206">
          <cell r="B206">
            <v>1512</v>
          </cell>
        </row>
        <row r="207">
          <cell r="B207">
            <v>1513</v>
          </cell>
        </row>
        <row r="208">
          <cell r="B208">
            <v>1514</v>
          </cell>
        </row>
        <row r="209">
          <cell r="B209">
            <v>1515</v>
          </cell>
        </row>
        <row r="210">
          <cell r="B210">
            <v>1516</v>
          </cell>
        </row>
        <row r="211">
          <cell r="B211">
            <v>1517</v>
          </cell>
        </row>
        <row r="212">
          <cell r="B212">
            <v>1518</v>
          </cell>
        </row>
        <row r="213">
          <cell r="B213">
            <v>1519</v>
          </cell>
        </row>
        <row r="214">
          <cell r="B214">
            <v>1520</v>
          </cell>
        </row>
        <row r="215">
          <cell r="B215">
            <v>1521</v>
          </cell>
        </row>
        <row r="216">
          <cell r="B216">
            <v>1522</v>
          </cell>
        </row>
        <row r="217">
          <cell r="B217">
            <v>1523</v>
          </cell>
        </row>
        <row r="218">
          <cell r="B218">
            <v>1524</v>
          </cell>
        </row>
        <row r="219">
          <cell r="B219">
            <v>1525</v>
          </cell>
        </row>
        <row r="220">
          <cell r="B220">
            <v>1526</v>
          </cell>
        </row>
        <row r="221">
          <cell r="B221">
            <v>1527</v>
          </cell>
        </row>
        <row r="222">
          <cell r="B222">
            <v>1528</v>
          </cell>
        </row>
        <row r="223">
          <cell r="B223">
            <v>1529</v>
          </cell>
        </row>
        <row r="224">
          <cell r="B224">
            <v>1530</v>
          </cell>
        </row>
        <row r="225">
          <cell r="B225">
            <v>1531</v>
          </cell>
        </row>
        <row r="226">
          <cell r="B226">
            <v>1532</v>
          </cell>
        </row>
        <row r="227">
          <cell r="B227">
            <v>1533</v>
          </cell>
        </row>
        <row r="228">
          <cell r="B228">
            <v>1534</v>
          </cell>
        </row>
        <row r="229">
          <cell r="B229">
            <v>1535</v>
          </cell>
        </row>
        <row r="230">
          <cell r="B230">
            <v>1536</v>
          </cell>
        </row>
        <row r="231">
          <cell r="B231">
            <v>1537</v>
          </cell>
        </row>
        <row r="232">
          <cell r="B232">
            <v>1538</v>
          </cell>
        </row>
        <row r="233">
          <cell r="B233">
            <v>1539</v>
          </cell>
        </row>
        <row r="234">
          <cell r="B234">
            <v>1540</v>
          </cell>
        </row>
        <row r="235">
          <cell r="B235">
            <v>1541</v>
          </cell>
        </row>
        <row r="236">
          <cell r="B236">
            <v>1542</v>
          </cell>
        </row>
        <row r="237">
          <cell r="B237">
            <v>1543</v>
          </cell>
        </row>
        <row r="238">
          <cell r="B238">
            <v>1544</v>
          </cell>
        </row>
        <row r="239">
          <cell r="B239">
            <v>1545</v>
          </cell>
        </row>
        <row r="240">
          <cell r="B240">
            <v>1546</v>
          </cell>
        </row>
        <row r="241">
          <cell r="B241">
            <v>1547</v>
          </cell>
        </row>
        <row r="242">
          <cell r="B242">
            <v>1548</v>
          </cell>
        </row>
        <row r="243">
          <cell r="B243">
            <v>1549</v>
          </cell>
        </row>
        <row r="244">
          <cell r="B244">
            <v>1550</v>
          </cell>
        </row>
        <row r="245">
          <cell r="B245">
            <v>1551</v>
          </cell>
        </row>
        <row r="246">
          <cell r="B246">
            <v>1552</v>
          </cell>
        </row>
        <row r="247">
          <cell r="B247">
            <v>1553</v>
          </cell>
        </row>
        <row r="248">
          <cell r="B248">
            <v>1554</v>
          </cell>
        </row>
        <row r="249">
          <cell r="B249">
            <v>1555</v>
          </cell>
        </row>
        <row r="250">
          <cell r="B250">
            <v>1556</v>
          </cell>
        </row>
        <row r="251">
          <cell r="B251">
            <v>1557</v>
          </cell>
        </row>
        <row r="252">
          <cell r="B252">
            <v>1558</v>
          </cell>
        </row>
        <row r="253">
          <cell r="B253">
            <v>1559</v>
          </cell>
        </row>
        <row r="254">
          <cell r="B254">
            <v>1560</v>
          </cell>
        </row>
        <row r="255">
          <cell r="B255">
            <v>1561</v>
          </cell>
        </row>
        <row r="256">
          <cell r="B256">
            <v>1562</v>
          </cell>
        </row>
        <row r="257">
          <cell r="B257">
            <v>1563</v>
          </cell>
        </row>
        <row r="258">
          <cell r="B258">
            <v>1564</v>
          </cell>
        </row>
        <row r="259">
          <cell r="B259">
            <v>1565</v>
          </cell>
        </row>
        <row r="260">
          <cell r="B260">
            <v>1566</v>
          </cell>
        </row>
        <row r="261">
          <cell r="B261">
            <v>1567</v>
          </cell>
        </row>
        <row r="262">
          <cell r="B262">
            <v>1568</v>
          </cell>
        </row>
        <row r="263">
          <cell r="B263">
            <v>1569</v>
          </cell>
        </row>
        <row r="264">
          <cell r="B264">
            <v>1570</v>
          </cell>
        </row>
        <row r="265">
          <cell r="B265">
            <v>1571</v>
          </cell>
        </row>
        <row r="266">
          <cell r="B266">
            <v>1572</v>
          </cell>
        </row>
        <row r="267">
          <cell r="B267">
            <v>1573</v>
          </cell>
        </row>
        <row r="268">
          <cell r="B268">
            <v>1574</v>
          </cell>
        </row>
        <row r="269">
          <cell r="B269">
            <v>1575</v>
          </cell>
        </row>
        <row r="270">
          <cell r="B270">
            <v>1576</v>
          </cell>
        </row>
        <row r="271">
          <cell r="B271">
            <v>1577</v>
          </cell>
        </row>
        <row r="272">
          <cell r="B272">
            <v>1578</v>
          </cell>
        </row>
        <row r="273">
          <cell r="B273">
            <v>1579</v>
          </cell>
        </row>
        <row r="274">
          <cell r="B274">
            <v>1580</v>
          </cell>
        </row>
        <row r="275">
          <cell r="B275">
            <v>1581</v>
          </cell>
        </row>
        <row r="276">
          <cell r="B276">
            <v>1582</v>
          </cell>
        </row>
        <row r="277">
          <cell r="B277">
            <v>1583</v>
          </cell>
        </row>
        <row r="278">
          <cell r="B278">
            <v>1584</v>
          </cell>
        </row>
        <row r="279">
          <cell r="B279">
            <v>1585</v>
          </cell>
        </row>
        <row r="280">
          <cell r="B280">
            <v>1586</v>
          </cell>
        </row>
        <row r="281">
          <cell r="B281">
            <v>1587</v>
          </cell>
        </row>
        <row r="282">
          <cell r="B282">
            <v>1588</v>
          </cell>
        </row>
        <row r="283">
          <cell r="B283">
            <v>1589</v>
          </cell>
        </row>
        <row r="284">
          <cell r="B284">
            <v>1590</v>
          </cell>
        </row>
        <row r="285">
          <cell r="B285">
            <v>1591</v>
          </cell>
        </row>
        <row r="286">
          <cell r="B286">
            <v>1592</v>
          </cell>
        </row>
        <row r="287">
          <cell r="B287">
            <v>1593</v>
          </cell>
        </row>
        <row r="288">
          <cell r="B288">
            <v>1594</v>
          </cell>
        </row>
        <row r="289">
          <cell r="B289">
            <v>1595</v>
          </cell>
        </row>
        <row r="290">
          <cell r="B290">
            <v>1596</v>
          </cell>
        </row>
        <row r="291">
          <cell r="B291">
            <v>1597</v>
          </cell>
        </row>
        <row r="292">
          <cell r="B292">
            <v>1598</v>
          </cell>
        </row>
        <row r="293">
          <cell r="B293">
            <v>1599</v>
          </cell>
        </row>
        <row r="294">
          <cell r="B294">
            <v>1600</v>
          </cell>
        </row>
        <row r="295">
          <cell r="B295">
            <v>1601</v>
          </cell>
        </row>
        <row r="296">
          <cell r="B296">
            <v>1602</v>
          </cell>
        </row>
        <row r="297">
          <cell r="B297">
            <v>1603</v>
          </cell>
        </row>
        <row r="298">
          <cell r="B298">
            <v>1604</v>
          </cell>
        </row>
        <row r="299">
          <cell r="B299">
            <v>1605</v>
          </cell>
        </row>
        <row r="300">
          <cell r="B300">
            <v>1606</v>
          </cell>
        </row>
        <row r="301">
          <cell r="B301">
            <v>1607</v>
          </cell>
        </row>
        <row r="302">
          <cell r="B302">
            <v>1608</v>
          </cell>
        </row>
        <row r="303">
          <cell r="B303">
            <v>1609</v>
          </cell>
        </row>
        <row r="304">
          <cell r="B304">
            <v>1610</v>
          </cell>
        </row>
        <row r="305">
          <cell r="B305">
            <v>1611</v>
          </cell>
        </row>
        <row r="306">
          <cell r="B306">
            <v>1612</v>
          </cell>
        </row>
        <row r="307">
          <cell r="B307">
            <v>1613</v>
          </cell>
        </row>
        <row r="308">
          <cell r="B308">
            <v>1614</v>
          </cell>
        </row>
        <row r="309">
          <cell r="B309">
            <v>1615</v>
          </cell>
        </row>
        <row r="310">
          <cell r="B310">
            <v>1616</v>
          </cell>
        </row>
        <row r="311">
          <cell r="B311">
            <v>1617</v>
          </cell>
        </row>
        <row r="312">
          <cell r="B312">
            <v>1618</v>
          </cell>
        </row>
        <row r="313">
          <cell r="B313">
            <v>1619</v>
          </cell>
        </row>
        <row r="314">
          <cell r="B314">
            <v>1620</v>
          </cell>
        </row>
        <row r="315">
          <cell r="B315">
            <v>1621</v>
          </cell>
        </row>
        <row r="316">
          <cell r="B316">
            <v>1622</v>
          </cell>
        </row>
        <row r="317">
          <cell r="B317">
            <v>1623</v>
          </cell>
        </row>
        <row r="318">
          <cell r="B318">
            <v>1624</v>
          </cell>
        </row>
        <row r="319">
          <cell r="B319">
            <v>1625</v>
          </cell>
        </row>
        <row r="320">
          <cell r="B320">
            <v>1626</v>
          </cell>
        </row>
        <row r="321">
          <cell r="B321">
            <v>1627</v>
          </cell>
        </row>
        <row r="322">
          <cell r="B322">
            <v>1628</v>
          </cell>
        </row>
        <row r="323">
          <cell r="B323">
            <v>1629</v>
          </cell>
        </row>
        <row r="324">
          <cell r="B324">
            <v>1630</v>
          </cell>
        </row>
        <row r="325">
          <cell r="B325">
            <v>1631</v>
          </cell>
        </row>
        <row r="326">
          <cell r="B326">
            <v>1632</v>
          </cell>
        </row>
        <row r="327">
          <cell r="B327">
            <v>1633</v>
          </cell>
        </row>
        <row r="328">
          <cell r="B328">
            <v>1634</v>
          </cell>
        </row>
        <row r="329">
          <cell r="B329">
            <v>1635</v>
          </cell>
        </row>
        <row r="330">
          <cell r="B330">
            <v>1636</v>
          </cell>
        </row>
        <row r="331">
          <cell r="B331">
            <v>1637</v>
          </cell>
        </row>
        <row r="332">
          <cell r="B332">
            <v>1638</v>
          </cell>
        </row>
        <row r="333">
          <cell r="B333">
            <v>1639</v>
          </cell>
        </row>
        <row r="334">
          <cell r="B334">
            <v>1640</v>
          </cell>
        </row>
        <row r="335">
          <cell r="B335">
            <v>1641</v>
          </cell>
        </row>
        <row r="336">
          <cell r="B336">
            <v>1642</v>
          </cell>
        </row>
        <row r="337">
          <cell r="B337">
            <v>1643</v>
          </cell>
        </row>
        <row r="338">
          <cell r="B338">
            <v>1644</v>
          </cell>
        </row>
        <row r="339">
          <cell r="B339">
            <v>1645</v>
          </cell>
        </row>
        <row r="340">
          <cell r="B340">
            <v>1646</v>
          </cell>
        </row>
        <row r="341">
          <cell r="B341">
            <v>1647</v>
          </cell>
        </row>
        <row r="342">
          <cell r="B342">
            <v>1648</v>
          </cell>
        </row>
        <row r="343">
          <cell r="B343">
            <v>1649</v>
          </cell>
        </row>
        <row r="344">
          <cell r="B344">
            <v>1650</v>
          </cell>
        </row>
        <row r="345">
          <cell r="B345">
            <v>1651</v>
          </cell>
        </row>
        <row r="346">
          <cell r="B346">
            <v>1652</v>
          </cell>
        </row>
        <row r="347">
          <cell r="B347">
            <v>1653</v>
          </cell>
        </row>
        <row r="348">
          <cell r="B348">
            <v>1654</v>
          </cell>
        </row>
        <row r="349">
          <cell r="B349">
            <v>1655</v>
          </cell>
        </row>
        <row r="350">
          <cell r="B350">
            <v>1656</v>
          </cell>
        </row>
        <row r="351">
          <cell r="B351">
            <v>1657</v>
          </cell>
        </row>
        <row r="352">
          <cell r="B352">
            <v>1658</v>
          </cell>
        </row>
        <row r="353">
          <cell r="B353">
            <v>1659</v>
          </cell>
        </row>
        <row r="354">
          <cell r="B354">
            <v>1660</v>
          </cell>
        </row>
        <row r="355">
          <cell r="B355">
            <v>1661</v>
          </cell>
        </row>
        <row r="356">
          <cell r="B356">
            <v>1662</v>
          </cell>
        </row>
        <row r="357">
          <cell r="B357">
            <v>1663</v>
          </cell>
        </row>
        <row r="358">
          <cell r="B358">
            <v>1664</v>
          </cell>
        </row>
        <row r="359">
          <cell r="B359">
            <v>1665</v>
          </cell>
        </row>
        <row r="360">
          <cell r="B360">
            <v>1666</v>
          </cell>
        </row>
        <row r="361">
          <cell r="B361">
            <v>1667</v>
          </cell>
        </row>
        <row r="362">
          <cell r="B362">
            <v>1668</v>
          </cell>
        </row>
        <row r="363">
          <cell r="B363">
            <v>1669</v>
          </cell>
        </row>
        <row r="364">
          <cell r="B364">
            <v>1670</v>
          </cell>
        </row>
        <row r="365">
          <cell r="B365">
            <v>1671</v>
          </cell>
        </row>
        <row r="366">
          <cell r="B366">
            <v>1672</v>
          </cell>
        </row>
        <row r="367">
          <cell r="B367">
            <v>1673</v>
          </cell>
        </row>
        <row r="368">
          <cell r="B368">
            <v>1674</v>
          </cell>
        </row>
        <row r="369">
          <cell r="B369">
            <v>1675</v>
          </cell>
        </row>
        <row r="370">
          <cell r="B370">
            <v>1676</v>
          </cell>
        </row>
        <row r="371">
          <cell r="B371">
            <v>1677</v>
          </cell>
        </row>
        <row r="372">
          <cell r="B372">
            <v>1678</v>
          </cell>
        </row>
        <row r="373">
          <cell r="B373">
            <v>1679</v>
          </cell>
        </row>
        <row r="374">
          <cell r="B374">
            <v>1680</v>
          </cell>
        </row>
        <row r="375">
          <cell r="B375">
            <v>1681</v>
          </cell>
        </row>
        <row r="376">
          <cell r="B376">
            <v>1682</v>
          </cell>
        </row>
        <row r="377">
          <cell r="B377">
            <v>1683</v>
          </cell>
        </row>
        <row r="378">
          <cell r="B378">
            <v>1684</v>
          </cell>
        </row>
        <row r="379">
          <cell r="B379">
            <v>1685</v>
          </cell>
        </row>
        <row r="380">
          <cell r="B380">
            <v>1686</v>
          </cell>
        </row>
        <row r="381">
          <cell r="B381">
            <v>1687</v>
          </cell>
        </row>
        <row r="382">
          <cell r="B382">
            <v>1688</v>
          </cell>
        </row>
        <row r="383">
          <cell r="B383">
            <v>1689</v>
          </cell>
        </row>
        <row r="384">
          <cell r="B384">
            <v>1690</v>
          </cell>
        </row>
        <row r="385">
          <cell r="B385">
            <v>1691</v>
          </cell>
        </row>
        <row r="386">
          <cell r="B386">
            <v>1692</v>
          </cell>
        </row>
        <row r="387">
          <cell r="B387">
            <v>1693</v>
          </cell>
        </row>
        <row r="388">
          <cell r="B388">
            <v>1694</v>
          </cell>
        </row>
        <row r="389">
          <cell r="B389">
            <v>1695</v>
          </cell>
        </row>
        <row r="390">
          <cell r="B390">
            <v>1696</v>
          </cell>
        </row>
        <row r="391">
          <cell r="B391">
            <v>1697</v>
          </cell>
        </row>
        <row r="392">
          <cell r="B392">
            <v>1698</v>
          </cell>
        </row>
        <row r="393">
          <cell r="B393">
            <v>1699</v>
          </cell>
        </row>
        <row r="394">
          <cell r="B394">
            <v>1700</v>
          </cell>
        </row>
        <row r="395">
          <cell r="B395">
            <v>1701</v>
          </cell>
        </row>
        <row r="396">
          <cell r="B396">
            <v>1702</v>
          </cell>
        </row>
        <row r="397">
          <cell r="B397">
            <v>1703</v>
          </cell>
        </row>
        <row r="398">
          <cell r="B398">
            <v>1704</v>
          </cell>
        </row>
        <row r="399">
          <cell r="B399">
            <v>1705</v>
          </cell>
        </row>
        <row r="400">
          <cell r="B400">
            <v>1706</v>
          </cell>
        </row>
        <row r="401">
          <cell r="B401">
            <v>1707</v>
          </cell>
        </row>
        <row r="402">
          <cell r="B402">
            <v>1708</v>
          </cell>
        </row>
        <row r="403">
          <cell r="B403">
            <v>1709</v>
          </cell>
        </row>
        <row r="404">
          <cell r="B404">
            <v>1710</v>
          </cell>
        </row>
        <row r="405">
          <cell r="B405">
            <v>1711</v>
          </cell>
        </row>
        <row r="406">
          <cell r="B406">
            <v>1712</v>
          </cell>
        </row>
        <row r="407">
          <cell r="B407">
            <v>1713</v>
          </cell>
        </row>
        <row r="408">
          <cell r="B408">
            <v>1714</v>
          </cell>
        </row>
        <row r="409">
          <cell r="B409">
            <v>1715</v>
          </cell>
        </row>
        <row r="410">
          <cell r="B410">
            <v>1716</v>
          </cell>
        </row>
        <row r="411">
          <cell r="B411">
            <v>1717</v>
          </cell>
        </row>
        <row r="412">
          <cell r="B412">
            <v>1718</v>
          </cell>
        </row>
        <row r="413">
          <cell r="B413">
            <v>1719</v>
          </cell>
        </row>
        <row r="414">
          <cell r="B414">
            <v>1720</v>
          </cell>
        </row>
        <row r="415">
          <cell r="B415">
            <v>1721</v>
          </cell>
        </row>
        <row r="416">
          <cell r="B416">
            <v>1722</v>
          </cell>
        </row>
        <row r="417">
          <cell r="B417">
            <v>1723</v>
          </cell>
        </row>
        <row r="418">
          <cell r="B418">
            <v>1724</v>
          </cell>
        </row>
        <row r="419">
          <cell r="B419">
            <v>1725</v>
          </cell>
        </row>
        <row r="420">
          <cell r="B420">
            <v>1726</v>
          </cell>
        </row>
        <row r="421">
          <cell r="B421">
            <v>1727</v>
          </cell>
        </row>
        <row r="422">
          <cell r="B422">
            <v>1728</v>
          </cell>
        </row>
        <row r="423">
          <cell r="B423">
            <v>1729</v>
          </cell>
        </row>
        <row r="424">
          <cell r="B424">
            <v>1730</v>
          </cell>
        </row>
        <row r="425">
          <cell r="B425">
            <v>1731</v>
          </cell>
        </row>
        <row r="426">
          <cell r="B426">
            <v>1732</v>
          </cell>
        </row>
        <row r="427">
          <cell r="B427">
            <v>1733</v>
          </cell>
        </row>
        <row r="428">
          <cell r="B428">
            <v>1734</v>
          </cell>
        </row>
        <row r="429">
          <cell r="B429">
            <v>1735</v>
          </cell>
        </row>
        <row r="430">
          <cell r="B430">
            <v>1736</v>
          </cell>
        </row>
        <row r="431">
          <cell r="B431">
            <v>1737</v>
          </cell>
        </row>
        <row r="432">
          <cell r="B432">
            <v>1738</v>
          </cell>
        </row>
        <row r="433">
          <cell r="B433">
            <v>1739</v>
          </cell>
        </row>
        <row r="434">
          <cell r="B434">
            <v>1740</v>
          </cell>
        </row>
        <row r="435">
          <cell r="B435">
            <v>1741</v>
          </cell>
        </row>
        <row r="436">
          <cell r="B436">
            <v>1742</v>
          </cell>
        </row>
        <row r="437">
          <cell r="B437">
            <v>1743</v>
          </cell>
        </row>
        <row r="438">
          <cell r="B438">
            <v>1744</v>
          </cell>
        </row>
        <row r="439">
          <cell r="B439">
            <v>1745</v>
          </cell>
        </row>
        <row r="440">
          <cell r="B440">
            <v>1746</v>
          </cell>
        </row>
        <row r="441">
          <cell r="B441">
            <v>1747</v>
          </cell>
        </row>
        <row r="442">
          <cell r="B442">
            <v>1748</v>
          </cell>
        </row>
        <row r="443">
          <cell r="B443">
            <v>1749</v>
          </cell>
        </row>
        <row r="444">
          <cell r="B444">
            <v>1750</v>
          </cell>
        </row>
        <row r="445">
          <cell r="B445">
            <v>1751</v>
          </cell>
        </row>
        <row r="446">
          <cell r="B446">
            <v>1752</v>
          </cell>
        </row>
        <row r="447">
          <cell r="B447">
            <v>1753</v>
          </cell>
        </row>
        <row r="448">
          <cell r="B448">
            <v>1754</v>
          </cell>
        </row>
        <row r="449">
          <cell r="B449">
            <v>1755</v>
          </cell>
        </row>
        <row r="450">
          <cell r="B450">
            <v>1756</v>
          </cell>
        </row>
        <row r="451">
          <cell r="B451">
            <v>1757</v>
          </cell>
        </row>
        <row r="452">
          <cell r="B452">
            <v>1758</v>
          </cell>
        </row>
        <row r="453">
          <cell r="B453">
            <v>1759</v>
          </cell>
        </row>
        <row r="454">
          <cell r="B454">
            <v>1760</v>
          </cell>
        </row>
        <row r="455">
          <cell r="B455">
            <v>1761</v>
          </cell>
        </row>
        <row r="456">
          <cell r="B456">
            <v>1762</v>
          </cell>
        </row>
        <row r="457">
          <cell r="B457">
            <v>1763</v>
          </cell>
        </row>
        <row r="458">
          <cell r="B458">
            <v>1764</v>
          </cell>
        </row>
        <row r="459">
          <cell r="B459">
            <v>1765</v>
          </cell>
        </row>
        <row r="460">
          <cell r="B460">
            <v>1766</v>
          </cell>
        </row>
        <row r="461">
          <cell r="B461">
            <v>1767</v>
          </cell>
        </row>
        <row r="462">
          <cell r="B462">
            <v>1768</v>
          </cell>
        </row>
        <row r="463">
          <cell r="B463">
            <v>1769</v>
          </cell>
        </row>
        <row r="464">
          <cell r="B464">
            <v>1770</v>
          </cell>
        </row>
        <row r="465">
          <cell r="B465">
            <v>1771</v>
          </cell>
        </row>
        <row r="466">
          <cell r="B466">
            <v>1772</v>
          </cell>
        </row>
        <row r="467">
          <cell r="B467">
            <v>1773</v>
          </cell>
        </row>
        <row r="468">
          <cell r="B468">
            <v>1774</v>
          </cell>
        </row>
        <row r="469">
          <cell r="B469">
            <v>1775</v>
          </cell>
        </row>
        <row r="470">
          <cell r="B470">
            <v>1776</v>
          </cell>
        </row>
        <row r="471">
          <cell r="B471">
            <v>1777</v>
          </cell>
        </row>
        <row r="472">
          <cell r="B472">
            <v>1778</v>
          </cell>
        </row>
        <row r="473">
          <cell r="B473">
            <v>1779</v>
          </cell>
        </row>
        <row r="474">
          <cell r="B474">
            <v>1780</v>
          </cell>
        </row>
        <row r="475">
          <cell r="B475">
            <v>1781</v>
          </cell>
        </row>
        <row r="476">
          <cell r="B476">
            <v>1782</v>
          </cell>
        </row>
        <row r="477">
          <cell r="B477">
            <v>1783</v>
          </cell>
        </row>
        <row r="478">
          <cell r="B478">
            <v>1784</v>
          </cell>
        </row>
        <row r="479">
          <cell r="B479">
            <v>1785</v>
          </cell>
        </row>
        <row r="480">
          <cell r="B480">
            <v>1786</v>
          </cell>
        </row>
        <row r="481">
          <cell r="B481">
            <v>1787</v>
          </cell>
        </row>
        <row r="482">
          <cell r="B482">
            <v>1788</v>
          </cell>
        </row>
        <row r="483">
          <cell r="B483">
            <v>1789</v>
          </cell>
        </row>
        <row r="484">
          <cell r="B484">
            <v>1790</v>
          </cell>
        </row>
        <row r="485">
          <cell r="B485">
            <v>1791</v>
          </cell>
        </row>
        <row r="486">
          <cell r="B486">
            <v>1792</v>
          </cell>
        </row>
        <row r="487">
          <cell r="B487">
            <v>1793</v>
          </cell>
        </row>
        <row r="488">
          <cell r="B488">
            <v>1794</v>
          </cell>
        </row>
        <row r="489">
          <cell r="B489">
            <v>1795</v>
          </cell>
        </row>
        <row r="490">
          <cell r="B490">
            <v>1796</v>
          </cell>
        </row>
        <row r="491">
          <cell r="B491">
            <v>1797</v>
          </cell>
        </row>
        <row r="492">
          <cell r="B492">
            <v>1798</v>
          </cell>
        </row>
        <row r="493">
          <cell r="B493">
            <v>1799</v>
          </cell>
        </row>
        <row r="494">
          <cell r="B494">
            <v>1800</v>
          </cell>
        </row>
        <row r="495">
          <cell r="B495">
            <v>1801</v>
          </cell>
        </row>
        <row r="496">
          <cell r="B496">
            <v>1802</v>
          </cell>
        </row>
        <row r="497">
          <cell r="B497">
            <v>1803</v>
          </cell>
        </row>
        <row r="498">
          <cell r="B498">
            <v>1804</v>
          </cell>
        </row>
        <row r="499">
          <cell r="B499">
            <v>1805</v>
          </cell>
        </row>
        <row r="500">
          <cell r="B500">
            <v>1806</v>
          </cell>
        </row>
        <row r="501">
          <cell r="B501">
            <v>1807</v>
          </cell>
        </row>
        <row r="502">
          <cell r="B502">
            <v>1808</v>
          </cell>
        </row>
        <row r="503">
          <cell r="B503">
            <v>1809</v>
          </cell>
        </row>
        <row r="504">
          <cell r="B504">
            <v>1810</v>
          </cell>
        </row>
        <row r="505">
          <cell r="B505">
            <v>1811</v>
          </cell>
        </row>
        <row r="506">
          <cell r="B506">
            <v>1812</v>
          </cell>
        </row>
        <row r="507">
          <cell r="B507">
            <v>1813</v>
          </cell>
        </row>
        <row r="508">
          <cell r="B508">
            <v>1814</v>
          </cell>
        </row>
        <row r="509">
          <cell r="B509">
            <v>1815</v>
          </cell>
        </row>
        <row r="510">
          <cell r="B510">
            <v>1816</v>
          </cell>
        </row>
        <row r="511">
          <cell r="B511">
            <v>1817</v>
          </cell>
        </row>
        <row r="512">
          <cell r="B512">
            <v>1818</v>
          </cell>
        </row>
        <row r="513">
          <cell r="B513">
            <v>1819</v>
          </cell>
        </row>
        <row r="514">
          <cell r="B514">
            <v>1820</v>
          </cell>
        </row>
        <row r="515">
          <cell r="B515">
            <v>1821</v>
          </cell>
        </row>
        <row r="516">
          <cell r="B516">
            <v>1822</v>
          </cell>
        </row>
        <row r="517">
          <cell r="B517">
            <v>1823</v>
          </cell>
        </row>
        <row r="518">
          <cell r="B518">
            <v>1824</v>
          </cell>
        </row>
        <row r="519">
          <cell r="B519">
            <v>1825</v>
          </cell>
        </row>
        <row r="520">
          <cell r="B520">
            <v>1826</v>
          </cell>
        </row>
        <row r="521">
          <cell r="B521">
            <v>1827</v>
          </cell>
        </row>
        <row r="522">
          <cell r="B522">
            <v>1828</v>
          </cell>
        </row>
        <row r="523">
          <cell r="B523">
            <v>1829</v>
          </cell>
        </row>
        <row r="524">
          <cell r="B524">
            <v>1830</v>
          </cell>
        </row>
        <row r="525">
          <cell r="B525">
            <v>1831</v>
          </cell>
        </row>
        <row r="526">
          <cell r="B526">
            <v>1832</v>
          </cell>
        </row>
        <row r="527">
          <cell r="B527">
            <v>1833</v>
          </cell>
        </row>
        <row r="528">
          <cell r="B528">
            <v>1834</v>
          </cell>
        </row>
        <row r="529">
          <cell r="B529">
            <v>1835</v>
          </cell>
        </row>
        <row r="530">
          <cell r="B530">
            <v>1836</v>
          </cell>
        </row>
        <row r="531">
          <cell r="B531">
            <v>1837</v>
          </cell>
        </row>
        <row r="532">
          <cell r="B532">
            <v>1838</v>
          </cell>
        </row>
        <row r="533">
          <cell r="B533">
            <v>1839</v>
          </cell>
        </row>
        <row r="534">
          <cell r="B534">
            <v>1840</v>
          </cell>
        </row>
        <row r="535">
          <cell r="B535">
            <v>1841</v>
          </cell>
        </row>
        <row r="536">
          <cell r="B536">
            <v>1842</v>
          </cell>
        </row>
        <row r="537">
          <cell r="B537">
            <v>1843</v>
          </cell>
        </row>
        <row r="538">
          <cell r="B538">
            <v>1844</v>
          </cell>
        </row>
        <row r="539">
          <cell r="B539">
            <v>1845</v>
          </cell>
        </row>
        <row r="540">
          <cell r="B540">
            <v>1846</v>
          </cell>
        </row>
        <row r="541">
          <cell r="B541">
            <v>1847</v>
          </cell>
        </row>
        <row r="542">
          <cell r="B542">
            <v>1848</v>
          </cell>
        </row>
        <row r="543">
          <cell r="B543">
            <v>1849</v>
          </cell>
        </row>
        <row r="544">
          <cell r="B544">
            <v>1850</v>
          </cell>
        </row>
        <row r="545">
          <cell r="B545">
            <v>1851</v>
          </cell>
        </row>
        <row r="546">
          <cell r="B546">
            <v>1852</v>
          </cell>
        </row>
        <row r="547">
          <cell r="B547">
            <v>1853</v>
          </cell>
        </row>
        <row r="548">
          <cell r="B548">
            <v>1854</v>
          </cell>
        </row>
        <row r="549">
          <cell r="B549">
            <v>1855</v>
          </cell>
        </row>
        <row r="550">
          <cell r="B550">
            <v>1856</v>
          </cell>
        </row>
        <row r="551">
          <cell r="B551">
            <v>1857</v>
          </cell>
        </row>
        <row r="552">
          <cell r="B552">
            <v>1858</v>
          </cell>
        </row>
        <row r="553">
          <cell r="B553">
            <v>1859</v>
          </cell>
        </row>
        <row r="554">
          <cell r="B554">
            <v>1860</v>
          </cell>
        </row>
        <row r="555">
          <cell r="B555">
            <v>1861</v>
          </cell>
        </row>
        <row r="556">
          <cell r="B556">
            <v>1862</v>
          </cell>
        </row>
        <row r="557">
          <cell r="B557">
            <v>1863</v>
          </cell>
        </row>
        <row r="558">
          <cell r="B558">
            <v>1864</v>
          </cell>
        </row>
        <row r="559">
          <cell r="B559">
            <v>1865</v>
          </cell>
        </row>
        <row r="560">
          <cell r="B560">
            <v>1866</v>
          </cell>
        </row>
        <row r="561">
          <cell r="B561">
            <v>1867</v>
          </cell>
        </row>
        <row r="562">
          <cell r="B562">
            <v>1868</v>
          </cell>
        </row>
        <row r="563">
          <cell r="B563">
            <v>1869</v>
          </cell>
        </row>
        <row r="564">
          <cell r="B564">
            <v>1870</v>
          </cell>
        </row>
        <row r="565">
          <cell r="B565">
            <v>1871</v>
          </cell>
        </row>
        <row r="566">
          <cell r="B566">
            <v>1872</v>
          </cell>
        </row>
        <row r="567">
          <cell r="B567">
            <v>1873</v>
          </cell>
        </row>
        <row r="568">
          <cell r="B568">
            <v>1874</v>
          </cell>
        </row>
        <row r="569">
          <cell r="B569">
            <v>1875</v>
          </cell>
        </row>
        <row r="570">
          <cell r="B570">
            <v>1876</v>
          </cell>
        </row>
        <row r="571">
          <cell r="B571">
            <v>1877</v>
          </cell>
        </row>
        <row r="572">
          <cell r="B572">
            <v>1878</v>
          </cell>
        </row>
        <row r="573">
          <cell r="B573">
            <v>1879</v>
          </cell>
        </row>
        <row r="574">
          <cell r="B574">
            <v>1880</v>
          </cell>
        </row>
        <row r="575">
          <cell r="B575">
            <v>1881</v>
          </cell>
        </row>
        <row r="576">
          <cell r="B576">
            <v>1882</v>
          </cell>
        </row>
        <row r="577">
          <cell r="B577">
            <v>1883</v>
          </cell>
        </row>
        <row r="578">
          <cell r="B578">
            <v>1884</v>
          </cell>
        </row>
        <row r="579">
          <cell r="B579">
            <v>1885</v>
          </cell>
        </row>
        <row r="580">
          <cell r="B580">
            <v>1886</v>
          </cell>
        </row>
        <row r="581">
          <cell r="B581">
            <v>1887</v>
          </cell>
        </row>
        <row r="582">
          <cell r="B582">
            <v>1888</v>
          </cell>
        </row>
        <row r="583">
          <cell r="B583">
            <v>1889</v>
          </cell>
        </row>
        <row r="584">
          <cell r="B584">
            <v>1890</v>
          </cell>
        </row>
        <row r="585">
          <cell r="B585">
            <v>1891</v>
          </cell>
        </row>
        <row r="586">
          <cell r="B586">
            <v>1892</v>
          </cell>
        </row>
        <row r="587">
          <cell r="B587">
            <v>1893</v>
          </cell>
        </row>
        <row r="588">
          <cell r="B588">
            <v>1894</v>
          </cell>
        </row>
        <row r="589">
          <cell r="B589">
            <v>1895</v>
          </cell>
        </row>
        <row r="590">
          <cell r="B590">
            <v>1896</v>
          </cell>
        </row>
        <row r="591">
          <cell r="B591">
            <v>1897</v>
          </cell>
        </row>
        <row r="592">
          <cell r="B592">
            <v>1898</v>
          </cell>
        </row>
        <row r="593">
          <cell r="B593">
            <v>1899</v>
          </cell>
        </row>
        <row r="594">
          <cell r="B594">
            <v>1900</v>
          </cell>
        </row>
        <row r="595">
          <cell r="B595">
            <v>1901</v>
          </cell>
        </row>
        <row r="596">
          <cell r="B596">
            <v>1902</v>
          </cell>
        </row>
        <row r="597">
          <cell r="B597">
            <v>1903</v>
          </cell>
        </row>
        <row r="598">
          <cell r="B598">
            <v>1904</v>
          </cell>
        </row>
        <row r="599">
          <cell r="B599">
            <v>1905</v>
          </cell>
        </row>
        <row r="600">
          <cell r="B600">
            <v>1906</v>
          </cell>
        </row>
        <row r="601">
          <cell r="B601">
            <v>1907</v>
          </cell>
        </row>
        <row r="602">
          <cell r="B602">
            <v>1908</v>
          </cell>
        </row>
        <row r="603">
          <cell r="B603">
            <v>1909</v>
          </cell>
        </row>
        <row r="604">
          <cell r="B604">
            <v>1910</v>
          </cell>
        </row>
        <row r="605">
          <cell r="B605">
            <v>1911</v>
          </cell>
        </row>
        <row r="606">
          <cell r="B606">
            <v>1912</v>
          </cell>
        </row>
        <row r="607">
          <cell r="B607">
            <v>1913</v>
          </cell>
        </row>
        <row r="608">
          <cell r="B608">
            <v>1914</v>
          </cell>
        </row>
        <row r="609">
          <cell r="B609">
            <v>1915</v>
          </cell>
        </row>
        <row r="610">
          <cell r="B610">
            <v>1916</v>
          </cell>
        </row>
        <row r="611">
          <cell r="B611">
            <v>1917</v>
          </cell>
        </row>
        <row r="612">
          <cell r="B612">
            <v>1918</v>
          </cell>
        </row>
        <row r="613">
          <cell r="B613">
            <v>1919</v>
          </cell>
        </row>
        <row r="614">
          <cell r="B614">
            <v>1920</v>
          </cell>
        </row>
        <row r="615">
          <cell r="B615">
            <v>1921</v>
          </cell>
        </row>
        <row r="616">
          <cell r="B616">
            <v>1922</v>
          </cell>
        </row>
        <row r="617">
          <cell r="B617">
            <v>1923</v>
          </cell>
        </row>
        <row r="618">
          <cell r="B618">
            <v>1924</v>
          </cell>
        </row>
        <row r="619">
          <cell r="B619">
            <v>1925</v>
          </cell>
        </row>
        <row r="620">
          <cell r="B620">
            <v>1926</v>
          </cell>
        </row>
        <row r="621">
          <cell r="B621">
            <v>1927</v>
          </cell>
        </row>
        <row r="622">
          <cell r="B622">
            <v>1928</v>
          </cell>
        </row>
        <row r="623">
          <cell r="B623">
            <v>1929</v>
          </cell>
        </row>
        <row r="624">
          <cell r="B624">
            <v>1930</v>
          </cell>
        </row>
        <row r="625">
          <cell r="B625">
            <v>1931</v>
          </cell>
        </row>
        <row r="626">
          <cell r="B626">
            <v>1932</v>
          </cell>
        </row>
        <row r="627">
          <cell r="B627">
            <v>1933</v>
          </cell>
        </row>
        <row r="628">
          <cell r="B628">
            <v>1934</v>
          </cell>
        </row>
        <row r="629">
          <cell r="B629">
            <v>1935</v>
          </cell>
        </row>
        <row r="630">
          <cell r="B630">
            <v>1936</v>
          </cell>
        </row>
        <row r="631">
          <cell r="B631">
            <v>1937</v>
          </cell>
        </row>
        <row r="632">
          <cell r="B632">
            <v>1938</v>
          </cell>
        </row>
        <row r="633">
          <cell r="B633">
            <v>1939</v>
          </cell>
        </row>
        <row r="634">
          <cell r="B634">
            <v>1940</v>
          </cell>
        </row>
        <row r="635">
          <cell r="B635">
            <v>1941</v>
          </cell>
        </row>
        <row r="636">
          <cell r="B636">
            <v>1942</v>
          </cell>
        </row>
        <row r="637">
          <cell r="B637">
            <v>1943</v>
          </cell>
        </row>
        <row r="638">
          <cell r="B638">
            <v>1944</v>
          </cell>
        </row>
        <row r="639">
          <cell r="B639">
            <v>1945</v>
          </cell>
        </row>
        <row r="640">
          <cell r="B640">
            <v>1946</v>
          </cell>
        </row>
        <row r="641">
          <cell r="B641">
            <v>1947</v>
          </cell>
        </row>
        <row r="642">
          <cell r="B642">
            <v>1948</v>
          </cell>
        </row>
        <row r="643">
          <cell r="B643">
            <v>1949</v>
          </cell>
        </row>
        <row r="644">
          <cell r="B644">
            <v>1950</v>
          </cell>
        </row>
        <row r="645">
          <cell r="B645">
            <v>1951</v>
          </cell>
        </row>
        <row r="646">
          <cell r="B646">
            <v>1952</v>
          </cell>
        </row>
        <row r="647">
          <cell r="B647">
            <v>1953</v>
          </cell>
        </row>
        <row r="648">
          <cell r="B648">
            <v>1954</v>
          </cell>
        </row>
        <row r="649">
          <cell r="B649">
            <v>1955</v>
          </cell>
        </row>
        <row r="650">
          <cell r="B650">
            <v>1956</v>
          </cell>
        </row>
        <row r="651">
          <cell r="B651">
            <v>1957</v>
          </cell>
        </row>
        <row r="652">
          <cell r="B652">
            <v>1958</v>
          </cell>
        </row>
        <row r="653">
          <cell r="B653">
            <v>1959</v>
          </cell>
        </row>
        <row r="654">
          <cell r="B654">
            <v>1960</v>
          </cell>
        </row>
        <row r="655">
          <cell r="B655">
            <v>1961</v>
          </cell>
        </row>
        <row r="656">
          <cell r="B656">
            <v>1962</v>
          </cell>
        </row>
        <row r="657">
          <cell r="B657">
            <v>1963</v>
          </cell>
        </row>
        <row r="658">
          <cell r="B658">
            <v>1964</v>
          </cell>
        </row>
        <row r="659">
          <cell r="B659">
            <v>1965</v>
          </cell>
        </row>
        <row r="660">
          <cell r="B660">
            <v>1966</v>
          </cell>
        </row>
        <row r="661">
          <cell r="B661">
            <v>1967</v>
          </cell>
        </row>
        <row r="662">
          <cell r="B662">
            <v>1968</v>
          </cell>
        </row>
        <row r="663">
          <cell r="B663">
            <v>1969</v>
          </cell>
        </row>
        <row r="664">
          <cell r="B664">
            <v>1970</v>
          </cell>
        </row>
        <row r="665">
          <cell r="B665">
            <v>1971</v>
          </cell>
        </row>
        <row r="666">
          <cell r="B666">
            <v>1972</v>
          </cell>
        </row>
        <row r="667">
          <cell r="B667">
            <v>1973</v>
          </cell>
        </row>
        <row r="668">
          <cell r="B668">
            <v>1974</v>
          </cell>
        </row>
        <row r="669">
          <cell r="B669">
            <v>1975</v>
          </cell>
        </row>
        <row r="670">
          <cell r="B670">
            <v>1976</v>
          </cell>
        </row>
        <row r="671">
          <cell r="B671">
            <v>1977</v>
          </cell>
        </row>
        <row r="672">
          <cell r="B672">
            <v>1978</v>
          </cell>
        </row>
        <row r="673">
          <cell r="B673">
            <v>1979</v>
          </cell>
        </row>
        <row r="674">
          <cell r="B674">
            <v>1980</v>
          </cell>
        </row>
        <row r="675">
          <cell r="B675">
            <v>1981</v>
          </cell>
        </row>
        <row r="676">
          <cell r="B676">
            <v>1982</v>
          </cell>
        </row>
        <row r="677">
          <cell r="B677">
            <v>1983</v>
          </cell>
        </row>
        <row r="678">
          <cell r="B678">
            <v>1984</v>
          </cell>
        </row>
        <row r="679">
          <cell r="B679">
            <v>1985</v>
          </cell>
        </row>
        <row r="680">
          <cell r="B680">
            <v>1986</v>
          </cell>
        </row>
        <row r="681">
          <cell r="B681">
            <v>1987</v>
          </cell>
        </row>
        <row r="682">
          <cell r="B682">
            <v>1988</v>
          </cell>
        </row>
        <row r="683">
          <cell r="B683">
            <v>1989</v>
          </cell>
        </row>
        <row r="684">
          <cell r="B684">
            <v>1990</v>
          </cell>
        </row>
        <row r="685">
          <cell r="B685">
            <v>1991</v>
          </cell>
        </row>
        <row r="686">
          <cell r="B686">
            <v>1992</v>
          </cell>
        </row>
        <row r="687">
          <cell r="B687">
            <v>1993</v>
          </cell>
        </row>
        <row r="688">
          <cell r="B688">
            <v>1994</v>
          </cell>
        </row>
        <row r="689">
          <cell r="B689">
            <v>1995</v>
          </cell>
        </row>
        <row r="690">
          <cell r="B690">
            <v>1996</v>
          </cell>
        </row>
        <row r="691">
          <cell r="B691">
            <v>1997</v>
          </cell>
        </row>
        <row r="692">
          <cell r="B692">
            <v>1998</v>
          </cell>
        </row>
        <row r="693">
          <cell r="B693">
            <v>1999</v>
          </cell>
        </row>
        <row r="694">
          <cell r="B694">
            <v>2000</v>
          </cell>
        </row>
        <row r="695">
          <cell r="B695">
            <v>2001</v>
          </cell>
        </row>
        <row r="696">
          <cell r="B696">
            <v>2002</v>
          </cell>
        </row>
        <row r="697">
          <cell r="B697">
            <v>2003</v>
          </cell>
        </row>
        <row r="698">
          <cell r="B698">
            <v>2004</v>
          </cell>
        </row>
        <row r="699">
          <cell r="B699">
            <v>2005</v>
          </cell>
        </row>
        <row r="700">
          <cell r="B700">
            <v>2006</v>
          </cell>
        </row>
        <row r="701">
          <cell r="B701">
            <v>2007</v>
          </cell>
        </row>
        <row r="702">
          <cell r="B702">
            <v>2008</v>
          </cell>
        </row>
        <row r="703">
          <cell r="B703">
            <v>2009</v>
          </cell>
        </row>
        <row r="704">
          <cell r="B704">
            <v>2010</v>
          </cell>
        </row>
        <row r="705">
          <cell r="B705">
            <v>2011</v>
          </cell>
        </row>
        <row r="706">
          <cell r="B706">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raser.stlouisfed.org/files/docs/historical/martin/17_07_19451206.pdf" TargetMode="External"/><Relationship Id="rId1" Type="http://schemas.openxmlformats.org/officeDocument/2006/relationships/hyperlink" Target="http://eh.net/database/early-u-s-securities-pric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ggdc.net/maddison/Historical_Statistics/horizontal-file_02-2010.xl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ggdc.net/maddison/Historical_Statistics/horizontal-file_02-2010.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treasurydirect.gov/indiv/research/indepth/ebonds/res_e_bonds_eeratesandterms_eebondsissuedbefore051995.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4"/>
  <sheetViews>
    <sheetView tabSelected="1" zoomScale="60" zoomScaleNormal="60" workbookViewId="0"/>
  </sheetViews>
  <sheetFormatPr defaultRowHeight="15" x14ac:dyDescent="0.25"/>
  <sheetData>
    <row r="2" spans="1:24" x14ac:dyDescent="0.25">
      <c r="A2" s="63"/>
      <c r="B2" s="64"/>
      <c r="C2" s="64"/>
      <c r="D2" s="64"/>
      <c r="E2" s="64"/>
      <c r="F2" s="64"/>
      <c r="G2" s="64"/>
      <c r="H2" s="64"/>
      <c r="I2" s="65"/>
    </row>
    <row r="3" spans="1:24" x14ac:dyDescent="0.25">
      <c r="A3" s="66"/>
      <c r="B3" s="67" t="s">
        <v>615</v>
      </c>
      <c r="C3" s="23"/>
      <c r="D3" s="23"/>
      <c r="E3" s="23"/>
      <c r="F3" s="23"/>
      <c r="G3" s="23"/>
      <c r="H3" s="23"/>
      <c r="I3" s="68"/>
    </row>
    <row r="4" spans="1:24" x14ac:dyDescent="0.25">
      <c r="A4" s="66"/>
      <c r="B4" s="69"/>
      <c r="C4" s="23"/>
      <c r="D4" s="23"/>
      <c r="E4" s="23"/>
      <c r="F4" s="23"/>
      <c r="G4" s="23"/>
      <c r="H4" s="23"/>
      <c r="I4" s="68"/>
    </row>
    <row r="5" spans="1:24" x14ac:dyDescent="0.25">
      <c r="A5" s="66"/>
      <c r="B5" s="70" t="s">
        <v>612</v>
      </c>
      <c r="C5" s="23"/>
      <c r="D5" s="23"/>
      <c r="E5" s="23"/>
      <c r="F5" s="23"/>
      <c r="G5" s="23"/>
      <c r="H5" s="23"/>
      <c r="I5" s="68"/>
    </row>
    <row r="6" spans="1:24" ht="15" customHeight="1" x14ac:dyDescent="0.25">
      <c r="A6" s="66"/>
      <c r="B6" s="70" t="s">
        <v>613</v>
      </c>
      <c r="C6" s="23"/>
      <c r="D6" s="23"/>
      <c r="E6" s="23"/>
      <c r="F6" s="23"/>
      <c r="G6" s="23"/>
      <c r="H6" s="23"/>
      <c r="I6" s="68"/>
      <c r="N6" s="74" t="s">
        <v>718</v>
      </c>
      <c r="O6" s="75"/>
      <c r="P6" s="75"/>
      <c r="Q6" s="75"/>
      <c r="R6" s="75"/>
      <c r="S6" s="75"/>
      <c r="T6" s="75"/>
      <c r="U6" s="75"/>
      <c r="V6" s="75"/>
      <c r="W6" s="75"/>
      <c r="X6" s="76"/>
    </row>
    <row r="7" spans="1:24" x14ac:dyDescent="0.25">
      <c r="A7" s="66"/>
      <c r="B7" s="70" t="s">
        <v>627</v>
      </c>
      <c r="C7" s="23"/>
      <c r="D7" s="23"/>
      <c r="E7" s="23"/>
      <c r="F7" s="23"/>
      <c r="G7" s="23"/>
      <c r="H7" s="23"/>
      <c r="I7" s="68"/>
      <c r="N7" s="77"/>
      <c r="O7" s="78"/>
      <c r="P7" s="78"/>
      <c r="Q7" s="78"/>
      <c r="R7" s="78"/>
      <c r="S7" s="78"/>
      <c r="T7" s="78"/>
      <c r="U7" s="78"/>
      <c r="V7" s="78"/>
      <c r="W7" s="78"/>
      <c r="X7" s="79"/>
    </row>
    <row r="8" spans="1:24" x14ac:dyDescent="0.25">
      <c r="A8" s="66"/>
      <c r="B8" s="70" t="s">
        <v>632</v>
      </c>
      <c r="C8" s="23"/>
      <c r="D8" s="23"/>
      <c r="E8" s="23"/>
      <c r="F8" s="23"/>
      <c r="G8" s="23"/>
      <c r="H8" s="23"/>
      <c r="I8" s="68"/>
      <c r="N8" s="77"/>
      <c r="O8" s="78"/>
      <c r="P8" s="78"/>
      <c r="Q8" s="78"/>
      <c r="R8" s="78"/>
      <c r="S8" s="78"/>
      <c r="T8" s="78"/>
      <c r="U8" s="78"/>
      <c r="V8" s="78"/>
      <c r="W8" s="78"/>
      <c r="X8" s="79"/>
    </row>
    <row r="9" spans="1:24" x14ac:dyDescent="0.25">
      <c r="A9" s="66"/>
      <c r="B9" s="70" t="s">
        <v>631</v>
      </c>
      <c r="C9" s="23"/>
      <c r="D9" s="23"/>
      <c r="E9" s="23"/>
      <c r="F9" s="23"/>
      <c r="G9" s="23"/>
      <c r="H9" s="23"/>
      <c r="I9" s="68"/>
      <c r="N9" s="80"/>
      <c r="O9" s="81"/>
      <c r="P9" s="81"/>
      <c r="Q9" s="81"/>
      <c r="R9" s="81"/>
      <c r="S9" s="81"/>
      <c r="T9" s="81"/>
      <c r="U9" s="81"/>
      <c r="V9" s="81"/>
      <c r="W9" s="81"/>
      <c r="X9" s="82"/>
    </row>
    <row r="10" spans="1:24" x14ac:dyDescent="0.25">
      <c r="A10" s="66"/>
      <c r="B10" s="70" t="s">
        <v>630</v>
      </c>
      <c r="C10" s="23"/>
      <c r="D10" s="23"/>
      <c r="E10" s="23"/>
      <c r="F10" s="23"/>
      <c r="G10" s="23"/>
      <c r="H10" s="23"/>
      <c r="I10" s="68"/>
    </row>
    <row r="11" spans="1:24" x14ac:dyDescent="0.25">
      <c r="A11" s="66"/>
      <c r="B11" s="70" t="s">
        <v>614</v>
      </c>
      <c r="C11" s="23"/>
      <c r="D11" s="23"/>
      <c r="E11" s="23"/>
      <c r="F11" s="23"/>
      <c r="G11" s="23"/>
      <c r="H11" s="23"/>
      <c r="I11" s="68"/>
      <c r="Q11" s="83" t="s">
        <v>717</v>
      </c>
      <c r="R11" s="84"/>
      <c r="S11" s="84"/>
      <c r="T11" s="84"/>
      <c r="U11" s="85"/>
    </row>
    <row r="12" spans="1:24" x14ac:dyDescent="0.25">
      <c r="A12" s="66"/>
      <c r="B12" s="70" t="s">
        <v>633</v>
      </c>
      <c r="C12" s="23"/>
      <c r="D12" s="23"/>
      <c r="E12" s="23"/>
      <c r="F12" s="23"/>
      <c r="G12" s="23"/>
      <c r="H12" s="23"/>
      <c r="I12" s="68"/>
    </row>
    <row r="13" spans="1:24" x14ac:dyDescent="0.25">
      <c r="A13" s="66"/>
      <c r="B13" s="70" t="s">
        <v>626</v>
      </c>
      <c r="C13" s="23"/>
      <c r="D13" s="23"/>
      <c r="E13" s="23"/>
      <c r="F13" s="23"/>
      <c r="G13" s="23"/>
      <c r="H13" s="23"/>
      <c r="I13" s="68"/>
    </row>
    <row r="14" spans="1:24" x14ac:dyDescent="0.25">
      <c r="A14" s="71"/>
      <c r="B14" s="72"/>
      <c r="C14" s="72"/>
      <c r="D14" s="72"/>
      <c r="E14" s="72"/>
      <c r="F14" s="72"/>
      <c r="G14" s="72"/>
      <c r="H14" s="72"/>
      <c r="I14" s="73"/>
    </row>
  </sheetData>
  <mergeCells count="2">
    <mergeCell ref="N6:X9"/>
    <mergeCell ref="Q11:U11"/>
  </mergeCells>
  <hyperlinks>
    <hyperlink ref="B5" location="'I. Readme, sources'!A1" display="I. Readme, sources"/>
    <hyperlink ref="B6" location="'II. Headline series'!A1" display="II. Headline series"/>
    <hyperlink ref="B7" location="'III. GDP shares, 1310-2018'!A1" display="III. GDP shares, 1310-2018"/>
    <hyperlink ref="B8" location="'IV. Country level, 1310-2018'!A1" display="IV. Country level: nominal yields and inflation, 1310-2018"/>
    <hyperlink ref="B9" location="'V. Standard dev., 1329-2018'!A1" display="V. Standard deviation, 1329-2018"/>
    <hyperlink ref="B10" location="'VI. R-G variations, 1317-2018'!A1" display="VI. R-G variations, 1317-2018"/>
    <hyperlink ref="B11" location="'VII. Neg. rates freq., 1313- '!A1" display="VII. Negative real rate frequency, 1313-2018"/>
    <hyperlink ref="B12" location="'VIII. Pers. sov. loans, 1312-'!A1" display="VIII. Personal sovereign loans, 1312-2018"/>
    <hyperlink ref="B13" location="'IX. War frequency, 1495-2018'!A1" display="IX. War frequency, 1495-2018"/>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7"/>
  <sheetViews>
    <sheetView zoomScale="60" zoomScaleNormal="6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9.140625" style="2"/>
    <col min="2" max="2" width="12.42578125" style="2" bestFit="1" customWidth="1"/>
    <col min="3" max="16384" width="9.140625" style="2"/>
  </cols>
  <sheetData>
    <row r="1" spans="1:17" x14ac:dyDescent="0.25">
      <c r="A1" s="17" t="s">
        <v>616</v>
      </c>
    </row>
    <row r="2" spans="1:17" x14ac:dyDescent="0.25">
      <c r="A2" s="17"/>
      <c r="B2" s="2" t="s">
        <v>279</v>
      </c>
      <c r="C2" s="2" t="s">
        <v>280</v>
      </c>
      <c r="E2" s="2" t="s">
        <v>281</v>
      </c>
      <c r="G2" s="2" t="s">
        <v>279</v>
      </c>
      <c r="H2" s="2" t="s">
        <v>280</v>
      </c>
      <c r="I2" s="2" t="s">
        <v>625</v>
      </c>
      <c r="Q2" s="2" t="s">
        <v>710</v>
      </c>
    </row>
    <row r="3" spans="1:17" x14ac:dyDescent="0.25">
      <c r="B3" s="34" t="s">
        <v>623</v>
      </c>
      <c r="C3" s="34" t="s">
        <v>623</v>
      </c>
      <c r="D3" s="34"/>
      <c r="G3" s="34" t="s">
        <v>624</v>
      </c>
      <c r="H3" s="34" t="s">
        <v>624</v>
      </c>
    </row>
    <row r="4" spans="1:17" x14ac:dyDescent="0.25">
      <c r="A4" s="2">
        <v>1495</v>
      </c>
      <c r="B4" s="2">
        <v>4000</v>
      </c>
      <c r="E4" s="59">
        <f>'II. Headline series'!K193</f>
        <v>8.8919442317416149</v>
      </c>
      <c r="G4" s="2">
        <v>54.5</v>
      </c>
      <c r="I4" s="2">
        <f>SUM(G4:H4)</f>
        <v>54.5</v>
      </c>
    </row>
    <row r="5" spans="1:17" x14ac:dyDescent="0.25">
      <c r="A5" s="2">
        <v>1496</v>
      </c>
      <c r="B5" s="2">
        <v>4000</v>
      </c>
      <c r="E5" s="59">
        <f>'II. Headline series'!K194</f>
        <v>8.8730332103766543</v>
      </c>
      <c r="G5" s="2">
        <v>54.5</v>
      </c>
      <c r="I5" s="2">
        <f t="shared" ref="I5:I68" si="0">SUM(G5:H5)</f>
        <v>54.5</v>
      </c>
    </row>
    <row r="6" spans="1:17" x14ac:dyDescent="0.25">
      <c r="A6" s="2">
        <v>1497</v>
      </c>
      <c r="C6" s="2">
        <v>3000</v>
      </c>
      <c r="E6" s="59">
        <f>'II. Headline series'!K195</f>
        <v>9.008680398198516</v>
      </c>
      <c r="H6" s="2">
        <v>45</v>
      </c>
      <c r="I6" s="2">
        <f t="shared" si="0"/>
        <v>45</v>
      </c>
    </row>
    <row r="7" spans="1:17" x14ac:dyDescent="0.25">
      <c r="A7" s="2">
        <v>1498</v>
      </c>
      <c r="E7" s="59">
        <f>'II. Headline series'!K196</f>
        <v>9.0497230327987577</v>
      </c>
      <c r="I7" s="2">
        <f t="shared" si="0"/>
        <v>0</v>
      </c>
    </row>
    <row r="8" spans="1:17" x14ac:dyDescent="0.25">
      <c r="A8" s="2">
        <v>1499</v>
      </c>
      <c r="B8" s="2">
        <v>1000</v>
      </c>
      <c r="C8" s="2">
        <v>2000</v>
      </c>
      <c r="E8" s="59">
        <f>'II. Headline series'!K197</f>
        <v>9.2006671704479821</v>
      </c>
      <c r="G8" s="2">
        <v>15</v>
      </c>
      <c r="H8" s="2">
        <v>29</v>
      </c>
      <c r="I8" s="2">
        <f t="shared" si="0"/>
        <v>44</v>
      </c>
    </row>
    <row r="9" spans="1:17" x14ac:dyDescent="0.25">
      <c r="A9" s="2">
        <v>1500</v>
      </c>
      <c r="B9" s="2">
        <v>1000</v>
      </c>
      <c r="E9" s="59">
        <f>'II. Headline series'!K198</f>
        <v>9.3918368508108045</v>
      </c>
      <c r="G9" s="2">
        <v>15</v>
      </c>
      <c r="I9" s="2">
        <f t="shared" si="0"/>
        <v>15</v>
      </c>
    </row>
    <row r="10" spans="1:17" x14ac:dyDescent="0.25">
      <c r="A10" s="2">
        <v>1501</v>
      </c>
      <c r="B10" s="2">
        <v>1000</v>
      </c>
      <c r="C10" s="2">
        <v>6000</v>
      </c>
      <c r="E10" s="59">
        <f>'II. Headline series'!K199</f>
        <v>8.5114321086433478</v>
      </c>
      <c r="G10" s="2">
        <v>15</v>
      </c>
      <c r="H10" s="2">
        <f>269/3</f>
        <v>89.666666666666671</v>
      </c>
      <c r="I10" s="2">
        <f t="shared" si="0"/>
        <v>104.66666666666667</v>
      </c>
    </row>
    <row r="11" spans="1:17" x14ac:dyDescent="0.25">
      <c r="A11" s="2">
        <v>1502</v>
      </c>
      <c r="B11" s="2">
        <v>1000</v>
      </c>
      <c r="C11" s="2">
        <v>6000</v>
      </c>
      <c r="E11" s="59">
        <f>'II. Headline series'!K200</f>
        <v>8.7321380462230938</v>
      </c>
      <c r="G11" s="2">
        <v>15</v>
      </c>
      <c r="H11" s="2">
        <f>269/3</f>
        <v>89.666666666666671</v>
      </c>
      <c r="I11" s="2">
        <f t="shared" si="0"/>
        <v>104.66666666666667</v>
      </c>
    </row>
    <row r="12" spans="1:17" x14ac:dyDescent="0.25">
      <c r="A12" s="2">
        <v>1503</v>
      </c>
      <c r="C12" s="2">
        <v>6000</v>
      </c>
      <c r="E12" s="59">
        <f>'II. Headline series'!K201</f>
        <v>9.0172900875835751</v>
      </c>
      <c r="H12" s="2">
        <f>269/3</f>
        <v>89.666666666666671</v>
      </c>
      <c r="I12" s="2">
        <f t="shared" si="0"/>
        <v>89.666666666666671</v>
      </c>
    </row>
    <row r="13" spans="1:17" x14ac:dyDescent="0.25">
      <c r="A13" s="2">
        <v>1504</v>
      </c>
      <c r="E13" s="59">
        <f>'II. Headline series'!K202</f>
        <v>8.6394287362923894</v>
      </c>
      <c r="I13" s="2">
        <f t="shared" si="0"/>
        <v>0</v>
      </c>
    </row>
    <row r="14" spans="1:17" x14ac:dyDescent="0.25">
      <c r="A14" s="2">
        <v>1505</v>
      </c>
      <c r="E14" s="59">
        <f>'II. Headline series'!K203</f>
        <v>8.860678796792218</v>
      </c>
      <c r="I14" s="2">
        <f t="shared" si="0"/>
        <v>0</v>
      </c>
    </row>
    <row r="15" spans="1:17" x14ac:dyDescent="0.25">
      <c r="A15" s="2">
        <v>1506</v>
      </c>
      <c r="E15" s="59">
        <f>'II. Headline series'!K204</f>
        <v>8.6197491524417345</v>
      </c>
      <c r="I15" s="2">
        <f t="shared" si="0"/>
        <v>0</v>
      </c>
    </row>
    <row r="16" spans="1:17" x14ac:dyDescent="0.25">
      <c r="A16" s="2">
        <v>1507</v>
      </c>
      <c r="E16" s="59">
        <f>'II. Headline series'!K205</f>
        <v>8.5987083803490165</v>
      </c>
      <c r="I16" s="2">
        <f t="shared" si="0"/>
        <v>0</v>
      </c>
    </row>
    <row r="17" spans="1:9" x14ac:dyDescent="0.25">
      <c r="A17" s="2">
        <v>1508</v>
      </c>
      <c r="B17" s="2">
        <v>10000</v>
      </c>
      <c r="E17" s="59">
        <f>'II. Headline series'!K206</f>
        <v>9.0152057406679358</v>
      </c>
      <c r="G17" s="2">
        <v>145</v>
      </c>
      <c r="I17" s="2">
        <f t="shared" si="0"/>
        <v>145</v>
      </c>
    </row>
    <row r="18" spans="1:9" x14ac:dyDescent="0.25">
      <c r="A18" s="2">
        <v>1509</v>
      </c>
      <c r="E18" s="59">
        <f>'II. Headline series'!K207</f>
        <v>9.0650243148320655</v>
      </c>
      <c r="I18" s="2">
        <f t="shared" si="0"/>
        <v>0</v>
      </c>
    </row>
    <row r="19" spans="1:9" x14ac:dyDescent="0.25">
      <c r="A19" s="2">
        <v>1510</v>
      </c>
      <c r="E19" s="59">
        <f>'II. Headline series'!K208</f>
        <v>8.7950419199856338</v>
      </c>
      <c r="I19" s="2">
        <f t="shared" si="0"/>
        <v>0</v>
      </c>
    </row>
    <row r="20" spans="1:9" x14ac:dyDescent="0.25">
      <c r="A20" s="2">
        <v>1511</v>
      </c>
      <c r="B20" s="2">
        <v>6000</v>
      </c>
      <c r="E20" s="59">
        <f>'II. Headline series'!K209</f>
        <v>8.6967730648527635</v>
      </c>
      <c r="G20" s="2">
        <f>261/3</f>
        <v>87</v>
      </c>
      <c r="I20" s="2">
        <f t="shared" si="0"/>
        <v>87</v>
      </c>
    </row>
    <row r="21" spans="1:9" x14ac:dyDescent="0.25">
      <c r="A21" s="2">
        <v>1512</v>
      </c>
      <c r="B21" s="2">
        <v>6000</v>
      </c>
      <c r="C21" s="2">
        <f>24000/7</f>
        <v>3428.5714285714284</v>
      </c>
      <c r="E21" s="59">
        <f>'II. Headline series'!K210</f>
        <v>8.8362072807845866</v>
      </c>
      <c r="G21" s="2">
        <f>261/3</f>
        <v>87</v>
      </c>
      <c r="H21" s="2">
        <f>343/7</f>
        <v>49</v>
      </c>
      <c r="I21" s="2">
        <f t="shared" si="0"/>
        <v>136</v>
      </c>
    </row>
    <row r="22" spans="1:9" x14ac:dyDescent="0.25">
      <c r="A22" s="2">
        <v>1513</v>
      </c>
      <c r="B22" s="2">
        <v>6000</v>
      </c>
      <c r="C22" s="2">
        <f>(24000/7)+2000</f>
        <v>5428.5714285714284</v>
      </c>
      <c r="E22" s="59">
        <f>'II. Headline series'!K211</f>
        <v>8.7917849712386538</v>
      </c>
      <c r="G22" s="2">
        <f>261/3</f>
        <v>87</v>
      </c>
      <c r="H22" s="2">
        <f>H$21+(57/2)</f>
        <v>77.5</v>
      </c>
      <c r="I22" s="2">
        <f t="shared" si="0"/>
        <v>164.5</v>
      </c>
    </row>
    <row r="23" spans="1:9" x14ac:dyDescent="0.25">
      <c r="A23" s="2">
        <v>1514</v>
      </c>
      <c r="C23" s="2">
        <f>(24000/7)+2000</f>
        <v>5428.5714285714284</v>
      </c>
      <c r="E23" s="59">
        <f>'II. Headline series'!K212</f>
        <v>8.9599509028176314</v>
      </c>
      <c r="H23" s="2">
        <f>H$21+(57/2)</f>
        <v>77.5</v>
      </c>
      <c r="I23" s="2">
        <f t="shared" si="0"/>
        <v>77.5</v>
      </c>
    </row>
    <row r="24" spans="1:9" x14ac:dyDescent="0.25">
      <c r="A24" s="2">
        <v>1515</v>
      </c>
      <c r="C24" s="2">
        <f>(24000/7)+6000</f>
        <v>9428.5714285714275</v>
      </c>
      <c r="E24" s="59">
        <f>'II. Headline series'!K213</f>
        <v>9.0687957502182375</v>
      </c>
      <c r="H24" s="2">
        <f>H21+43</f>
        <v>92</v>
      </c>
      <c r="I24" s="2">
        <f t="shared" si="0"/>
        <v>92</v>
      </c>
    </row>
    <row r="25" spans="1:9" x14ac:dyDescent="0.25">
      <c r="A25" s="2">
        <v>1516</v>
      </c>
      <c r="C25" s="2">
        <f>24000/7</f>
        <v>3428.5714285714284</v>
      </c>
      <c r="E25" s="59">
        <f>'II. Headline series'!K214</f>
        <v>9.0989569911693309</v>
      </c>
      <c r="H25" s="2">
        <f>H21</f>
        <v>49</v>
      </c>
      <c r="I25" s="2">
        <f t="shared" si="0"/>
        <v>49</v>
      </c>
    </row>
    <row r="26" spans="1:9" x14ac:dyDescent="0.25">
      <c r="A26" s="2">
        <v>1517</v>
      </c>
      <c r="C26" s="2">
        <f>24000/7</f>
        <v>3428.5714285714284</v>
      </c>
      <c r="E26" s="59">
        <f>'II. Headline series'!K215</f>
        <v>8.8859119598077818</v>
      </c>
      <c r="H26" s="2">
        <f>H22</f>
        <v>77.5</v>
      </c>
      <c r="I26" s="2">
        <f t="shared" si="0"/>
        <v>77.5</v>
      </c>
    </row>
    <row r="27" spans="1:9" x14ac:dyDescent="0.25">
      <c r="A27" s="2">
        <v>1518</v>
      </c>
      <c r="C27" s="2">
        <f>24000/7</f>
        <v>3428.5714285714284</v>
      </c>
      <c r="E27" s="59">
        <f>'II. Headline series'!K216</f>
        <v>8.7545981356016291</v>
      </c>
      <c r="H27" s="2">
        <f>H23</f>
        <v>77.5</v>
      </c>
      <c r="I27" s="2">
        <f t="shared" si="0"/>
        <v>77.5</v>
      </c>
    </row>
    <row r="28" spans="1:9" x14ac:dyDescent="0.25">
      <c r="A28" s="2">
        <v>1519</v>
      </c>
      <c r="E28" s="59">
        <f>'II. Headline series'!K217</f>
        <v>8.8721821790162672</v>
      </c>
      <c r="I28" s="2">
        <f t="shared" si="0"/>
        <v>0</v>
      </c>
    </row>
    <row r="29" spans="1:9" x14ac:dyDescent="0.25">
      <c r="A29" s="2">
        <v>1520</v>
      </c>
      <c r="E29" s="59">
        <f>'II. Headline series'!K218</f>
        <v>9.0396761754384869</v>
      </c>
      <c r="I29" s="2">
        <f t="shared" si="0"/>
        <v>0</v>
      </c>
    </row>
    <row r="30" spans="1:9" x14ac:dyDescent="0.25">
      <c r="A30" s="2">
        <v>1521</v>
      </c>
      <c r="B30" s="2">
        <v>6000</v>
      </c>
      <c r="C30" s="2">
        <v>6800</v>
      </c>
      <c r="E30" s="59">
        <f>'II. Headline series'!K219</f>
        <v>9.1203106304594392</v>
      </c>
      <c r="G30" s="2">
        <f>958/10</f>
        <v>95.8</v>
      </c>
      <c r="H30" s="2">
        <f>420/6</f>
        <v>70</v>
      </c>
      <c r="I30" s="2">
        <f t="shared" si="0"/>
        <v>165.8</v>
      </c>
    </row>
    <row r="31" spans="1:9" x14ac:dyDescent="0.25">
      <c r="A31" s="2">
        <v>1522</v>
      </c>
      <c r="B31" s="2">
        <v>6000</v>
      </c>
      <c r="C31" s="2">
        <f>6800+1000</f>
        <v>7800</v>
      </c>
      <c r="E31" s="59">
        <f>'II. Headline series'!K220</f>
        <v>9.2183462221625287</v>
      </c>
      <c r="G31" s="2">
        <f t="shared" ref="G31:G38" si="1">958/10</f>
        <v>95.8</v>
      </c>
      <c r="H31" s="2">
        <f>H30+41</f>
        <v>111</v>
      </c>
      <c r="I31" s="2">
        <f t="shared" si="0"/>
        <v>206.8</v>
      </c>
    </row>
    <row r="32" spans="1:9" x14ac:dyDescent="0.25">
      <c r="A32" s="2">
        <v>1523</v>
      </c>
      <c r="B32" s="2">
        <v>6000</v>
      </c>
      <c r="C32" s="2">
        <v>6800</v>
      </c>
      <c r="E32" s="59">
        <f>'II. Headline series'!K221</f>
        <v>8.8342490527005086</v>
      </c>
      <c r="G32" s="2">
        <f t="shared" si="1"/>
        <v>95.8</v>
      </c>
      <c r="H32" s="2">
        <f>$H$30</f>
        <v>70</v>
      </c>
      <c r="I32" s="2">
        <f t="shared" si="0"/>
        <v>165.8</v>
      </c>
    </row>
    <row r="33" spans="1:9" x14ac:dyDescent="0.25">
      <c r="A33" s="2">
        <v>1524</v>
      </c>
      <c r="B33" s="2">
        <v>6000</v>
      </c>
      <c r="C33" s="2">
        <v>6800</v>
      </c>
      <c r="E33" s="59">
        <f>'II. Headline series'!K222</f>
        <v>9.2271347964525141</v>
      </c>
      <c r="G33" s="2">
        <f t="shared" si="1"/>
        <v>95.8</v>
      </c>
      <c r="H33" s="2">
        <f>$H$30</f>
        <v>70</v>
      </c>
      <c r="I33" s="2">
        <f t="shared" si="0"/>
        <v>165.8</v>
      </c>
    </row>
    <row r="34" spans="1:9" x14ac:dyDescent="0.25">
      <c r="A34" s="2">
        <v>1525</v>
      </c>
      <c r="B34" s="2">
        <v>6000</v>
      </c>
      <c r="C34" s="2">
        <v>6800</v>
      </c>
      <c r="E34" s="59">
        <f>'II. Headline series'!K223</f>
        <v>8.9340418948486686</v>
      </c>
      <c r="G34" s="2">
        <f t="shared" si="1"/>
        <v>95.8</v>
      </c>
      <c r="H34" s="2">
        <f>$H$30</f>
        <v>70</v>
      </c>
      <c r="I34" s="2">
        <f t="shared" si="0"/>
        <v>165.8</v>
      </c>
    </row>
    <row r="35" spans="1:9" x14ac:dyDescent="0.25">
      <c r="A35" s="2">
        <v>1526</v>
      </c>
      <c r="B35" s="2">
        <v>6000</v>
      </c>
      <c r="C35" s="2">
        <v>6800</v>
      </c>
      <c r="E35" s="59">
        <f>'II. Headline series'!K224</f>
        <v>9.7276539708452319</v>
      </c>
      <c r="G35" s="2">
        <f>(958/10)+(249/3)</f>
        <v>178.8</v>
      </c>
      <c r="I35" s="2">
        <f t="shared" si="0"/>
        <v>178.8</v>
      </c>
    </row>
    <row r="36" spans="1:9" x14ac:dyDescent="0.25">
      <c r="A36" s="2">
        <v>1527</v>
      </c>
      <c r="B36" s="2">
        <v>6000</v>
      </c>
      <c r="C36" s="2">
        <v>6800</v>
      </c>
      <c r="E36" s="59">
        <f>'II. Headline series'!K225</f>
        <v>10.08966981989605</v>
      </c>
      <c r="G36" s="2">
        <f>(958/10)+(249/3)</f>
        <v>178.8</v>
      </c>
      <c r="I36" s="2">
        <f t="shared" si="0"/>
        <v>178.8</v>
      </c>
    </row>
    <row r="37" spans="1:9" x14ac:dyDescent="0.25">
      <c r="A37" s="2">
        <v>1528</v>
      </c>
      <c r="B37" s="2">
        <v>6000</v>
      </c>
      <c r="C37" s="2">
        <v>6800</v>
      </c>
      <c r="E37" s="59">
        <f>'II. Headline series'!K226</f>
        <v>10.640910184147453</v>
      </c>
      <c r="G37" s="2">
        <f>(958/10)+(249/3)</f>
        <v>178.8</v>
      </c>
      <c r="I37" s="2">
        <f t="shared" si="0"/>
        <v>178.8</v>
      </c>
    </row>
    <row r="38" spans="1:9" x14ac:dyDescent="0.25">
      <c r="A38" s="2">
        <v>1529</v>
      </c>
      <c r="C38" s="2">
        <v>6800</v>
      </c>
      <c r="E38" s="59">
        <f>'II. Headline series'!K227</f>
        <v>9.6165665332297703</v>
      </c>
      <c r="G38" s="2">
        <f t="shared" si="1"/>
        <v>95.8</v>
      </c>
      <c r="I38" s="2">
        <f t="shared" si="0"/>
        <v>95.8</v>
      </c>
    </row>
    <row r="39" spans="1:9" x14ac:dyDescent="0.25">
      <c r="A39" s="2">
        <v>1530</v>
      </c>
      <c r="C39" s="2">
        <v>6800</v>
      </c>
      <c r="E39" s="59">
        <f>'II. Headline series'!K228</f>
        <v>10.205088243302066</v>
      </c>
      <c r="I39" s="2">
        <f t="shared" si="0"/>
        <v>0</v>
      </c>
    </row>
    <row r="40" spans="1:9" x14ac:dyDescent="0.25">
      <c r="A40" s="2">
        <v>1531</v>
      </c>
      <c r="E40" s="59">
        <f>'II. Headline series'!K229</f>
        <v>10.029543398295521</v>
      </c>
      <c r="I40" s="2">
        <f t="shared" si="0"/>
        <v>0</v>
      </c>
    </row>
    <row r="41" spans="1:9" x14ac:dyDescent="0.25">
      <c r="A41" s="2">
        <v>1532</v>
      </c>
      <c r="C41" s="2">
        <f>(28000/3)+2000</f>
        <v>11333.333333333334</v>
      </c>
      <c r="E41" s="59">
        <f>'II. Headline series'!K230</f>
        <v>9.5405021387794715</v>
      </c>
      <c r="G41" s="2">
        <f>55/2</f>
        <v>27.5</v>
      </c>
      <c r="H41" s="2">
        <f>384/3</f>
        <v>128</v>
      </c>
      <c r="I41" s="2">
        <f t="shared" si="0"/>
        <v>155.5</v>
      </c>
    </row>
    <row r="42" spans="1:9" x14ac:dyDescent="0.25">
      <c r="A42" s="2">
        <v>1533</v>
      </c>
      <c r="C42" s="2">
        <f>(28000/3)+2000</f>
        <v>11333.333333333334</v>
      </c>
      <c r="E42" s="59">
        <f>'II. Headline series'!K231</f>
        <v>8.9962188912133314</v>
      </c>
      <c r="G42" s="2">
        <f>55/2</f>
        <v>27.5</v>
      </c>
      <c r="H42" s="2">
        <f>384/3</f>
        <v>128</v>
      </c>
      <c r="I42" s="2">
        <f t="shared" si="0"/>
        <v>155.5</v>
      </c>
    </row>
    <row r="43" spans="1:9" x14ac:dyDescent="0.25">
      <c r="A43" s="2">
        <v>1534</v>
      </c>
      <c r="C43" s="2">
        <f>28000/3</f>
        <v>9333.3333333333339</v>
      </c>
      <c r="E43" s="59">
        <f>'II. Headline series'!K232</f>
        <v>9.1023545289920698</v>
      </c>
      <c r="H43" s="2">
        <f>384/3</f>
        <v>128</v>
      </c>
      <c r="I43" s="2">
        <f t="shared" si="0"/>
        <v>128</v>
      </c>
    </row>
    <row r="44" spans="1:9" x14ac:dyDescent="0.25">
      <c r="A44" s="2">
        <v>1535</v>
      </c>
      <c r="E44" s="59">
        <f>'II. Headline series'!K233</f>
        <v>8.7691489824696127</v>
      </c>
      <c r="I44" s="2">
        <f t="shared" si="0"/>
        <v>0</v>
      </c>
    </row>
    <row r="45" spans="1:9" x14ac:dyDescent="0.25">
      <c r="A45" s="2">
        <v>1536</v>
      </c>
      <c r="B45" s="2">
        <v>16000</v>
      </c>
      <c r="E45" s="59">
        <f>'II. Headline series'!K234</f>
        <v>7.9810112494486312</v>
      </c>
      <c r="G45" s="2">
        <f>438/2</f>
        <v>219</v>
      </c>
      <c r="I45" s="2">
        <f t="shared" si="0"/>
        <v>219</v>
      </c>
    </row>
    <row r="46" spans="1:9" x14ac:dyDescent="0.25">
      <c r="A46" s="2">
        <v>1537</v>
      </c>
      <c r="B46" s="2">
        <v>16000</v>
      </c>
      <c r="C46" s="2">
        <v>9700</v>
      </c>
      <c r="E46" s="59">
        <f>'II. Headline series'!K235</f>
        <v>8.1940898334211596</v>
      </c>
      <c r="G46" s="2">
        <f>438/2</f>
        <v>219</v>
      </c>
      <c r="H46" s="2">
        <f>1329/10</f>
        <v>132.9</v>
      </c>
      <c r="I46" s="2">
        <f t="shared" si="0"/>
        <v>351.9</v>
      </c>
    </row>
    <row r="47" spans="1:9" x14ac:dyDescent="0.25">
      <c r="A47" s="2">
        <v>1538</v>
      </c>
      <c r="C47" s="2">
        <v>9700</v>
      </c>
      <c r="E47" s="59">
        <f>'II. Headline series'!K236</f>
        <v>8.7040513548898151</v>
      </c>
      <c r="H47" s="2">
        <f>1329/10</f>
        <v>132.9</v>
      </c>
      <c r="I47" s="2">
        <f t="shared" si="0"/>
        <v>132.9</v>
      </c>
    </row>
    <row r="48" spans="1:9" x14ac:dyDescent="0.25">
      <c r="A48" s="2">
        <v>1539</v>
      </c>
      <c r="C48" s="2">
        <v>9700</v>
      </c>
      <c r="E48" s="59">
        <f>'II. Headline series'!K237</f>
        <v>8.8512165488721539</v>
      </c>
      <c r="H48" s="2">
        <f>1329/10</f>
        <v>132.9</v>
      </c>
      <c r="I48" s="2">
        <f t="shared" si="0"/>
        <v>132.9</v>
      </c>
    </row>
    <row r="49" spans="1:9" x14ac:dyDescent="0.25">
      <c r="A49" s="2">
        <v>1540</v>
      </c>
      <c r="C49" s="2">
        <v>9700</v>
      </c>
      <c r="E49" s="59">
        <f>'II. Headline series'!K238</f>
        <v>8.6390403900460342</v>
      </c>
      <c r="H49" s="2">
        <f>1329/10</f>
        <v>132.9</v>
      </c>
      <c r="I49" s="2">
        <f t="shared" si="0"/>
        <v>132.9</v>
      </c>
    </row>
    <row r="50" spans="1:9" x14ac:dyDescent="0.25">
      <c r="A50" s="2">
        <v>1541</v>
      </c>
      <c r="C50" s="2">
        <v>9700</v>
      </c>
      <c r="E50" s="59">
        <f>'II. Headline series'!K239</f>
        <v>8.0645201207639214</v>
      </c>
      <c r="H50" s="2">
        <f>1329/10</f>
        <v>132.9</v>
      </c>
      <c r="I50" s="2">
        <f t="shared" si="0"/>
        <v>132.9</v>
      </c>
    </row>
    <row r="51" spans="1:9" x14ac:dyDescent="0.25">
      <c r="A51" s="2">
        <v>1542</v>
      </c>
      <c r="B51" s="2">
        <f>47000/2</f>
        <v>23500</v>
      </c>
      <c r="C51" s="2">
        <f>9700+(13000/8)</f>
        <v>11325</v>
      </c>
      <c r="E51" s="59">
        <f>'II. Headline series'!K240</f>
        <v>7.989545102300573</v>
      </c>
      <c r="G51" s="2">
        <f>629/2</f>
        <v>314.5</v>
      </c>
      <c r="H51" s="2">
        <f>(1329/10)+176/8</f>
        <v>154.9</v>
      </c>
      <c r="I51" s="2">
        <f t="shared" si="0"/>
        <v>469.4</v>
      </c>
    </row>
    <row r="52" spans="1:9" x14ac:dyDescent="0.25">
      <c r="A52" s="2">
        <v>1543</v>
      </c>
      <c r="B52" s="2">
        <f>47000/2</f>
        <v>23500</v>
      </c>
      <c r="C52" s="2">
        <f>9700+(13000/8)</f>
        <v>11325</v>
      </c>
      <c r="E52" s="59">
        <f>'II. Headline series'!K241</f>
        <v>8.5855984764878581</v>
      </c>
      <c r="G52" s="2">
        <f>629/2</f>
        <v>314.5</v>
      </c>
      <c r="H52" s="2">
        <f>(1329/10)+176/8</f>
        <v>154.9</v>
      </c>
      <c r="I52" s="2">
        <f t="shared" si="0"/>
        <v>469.4</v>
      </c>
    </row>
    <row r="53" spans="1:9" x14ac:dyDescent="0.25">
      <c r="A53" s="2">
        <v>1544</v>
      </c>
      <c r="C53" s="2">
        <f>9700+(13000/8)+4000</f>
        <v>15325</v>
      </c>
      <c r="E53" s="59">
        <f>'II. Headline series'!K242</f>
        <v>8.9261793012399124</v>
      </c>
      <c r="H53" s="2">
        <f>(1329/10)+(176/8)+(107/2)</f>
        <v>208.4</v>
      </c>
      <c r="I53" s="2">
        <f t="shared" si="0"/>
        <v>208.4</v>
      </c>
    </row>
    <row r="54" spans="1:9" x14ac:dyDescent="0.25">
      <c r="A54" s="2">
        <v>1545</v>
      </c>
      <c r="C54" s="2">
        <f>9700+(13000/8)+4000</f>
        <v>15325</v>
      </c>
      <c r="E54" s="59">
        <f>'II. Headline series'!K243</f>
        <v>8.3768165681483051</v>
      </c>
      <c r="H54" s="2">
        <f>(1329/10)+(176/8)+(107/2)</f>
        <v>208.4</v>
      </c>
      <c r="I54" s="2">
        <f t="shared" si="0"/>
        <v>208.4</v>
      </c>
    </row>
    <row r="55" spans="1:9" x14ac:dyDescent="0.25">
      <c r="A55" s="2">
        <v>1546</v>
      </c>
      <c r="C55" s="2">
        <f>9700+(13000/8)</f>
        <v>11325</v>
      </c>
      <c r="E55" s="59">
        <f>'II. Headline series'!K244</f>
        <v>9.5655312988237799</v>
      </c>
      <c r="H55" s="2">
        <f>H52</f>
        <v>154.9</v>
      </c>
      <c r="I55" s="2">
        <f t="shared" si="0"/>
        <v>154.9</v>
      </c>
    </row>
    <row r="56" spans="1:9" x14ac:dyDescent="0.25">
      <c r="A56" s="2">
        <v>1547</v>
      </c>
      <c r="C56" s="2">
        <v>1625</v>
      </c>
      <c r="E56" s="59">
        <f>'II. Headline series'!K245</f>
        <v>9.5881669300446326</v>
      </c>
      <c r="H56" s="2">
        <f>79</f>
        <v>79</v>
      </c>
      <c r="I56" s="2">
        <f t="shared" si="0"/>
        <v>79</v>
      </c>
    </row>
    <row r="57" spans="1:9" x14ac:dyDescent="0.25">
      <c r="A57" s="2">
        <v>1548</v>
      </c>
      <c r="C57" s="2">
        <v>1625</v>
      </c>
      <c r="E57" s="59">
        <f>'II. Headline series'!K246</f>
        <v>9.4849239399221812</v>
      </c>
      <c r="I57" s="2">
        <f t="shared" si="0"/>
        <v>0</v>
      </c>
    </row>
    <row r="58" spans="1:9" x14ac:dyDescent="0.25">
      <c r="A58" s="2">
        <v>1549</v>
      </c>
      <c r="C58" s="2">
        <f>1625+6000</f>
        <v>7625</v>
      </c>
      <c r="E58" s="59">
        <f>'II. Headline series'!K247</f>
        <v>8.952864005292998</v>
      </c>
      <c r="I58" s="2">
        <f t="shared" si="0"/>
        <v>0</v>
      </c>
    </row>
    <row r="59" spans="1:9" x14ac:dyDescent="0.25">
      <c r="A59" s="2">
        <v>1550</v>
      </c>
      <c r="E59" s="59">
        <f>'II. Headline series'!K248</f>
        <v>8.4812812792185657</v>
      </c>
      <c r="I59" s="2">
        <f t="shared" si="0"/>
        <v>0</v>
      </c>
    </row>
    <row r="60" spans="1:9" x14ac:dyDescent="0.25">
      <c r="A60" s="2">
        <v>1551</v>
      </c>
      <c r="C60" s="2">
        <f>44000/5</f>
        <v>8800</v>
      </c>
      <c r="E60" s="59">
        <f>'II. Headline series'!K249</f>
        <v>8.8125845287971707</v>
      </c>
      <c r="H60" s="2">
        <f>578/5</f>
        <v>115.6</v>
      </c>
      <c r="I60" s="2">
        <f t="shared" si="0"/>
        <v>115.6</v>
      </c>
    </row>
    <row r="61" spans="1:9" x14ac:dyDescent="0.25">
      <c r="A61" s="2">
        <v>1552</v>
      </c>
      <c r="B61" s="2">
        <f>51000/4</f>
        <v>12750</v>
      </c>
      <c r="C61" s="2">
        <f>44000/5</f>
        <v>8800</v>
      </c>
      <c r="E61" s="59">
        <f>'II. Headline series'!K250</f>
        <v>9.5537216569960037</v>
      </c>
      <c r="G61" s="2">
        <f>668/4</f>
        <v>167</v>
      </c>
      <c r="H61" s="2">
        <f>578/5</f>
        <v>115.6</v>
      </c>
      <c r="I61" s="2">
        <f t="shared" si="0"/>
        <v>282.60000000000002</v>
      </c>
    </row>
    <row r="62" spans="1:9" x14ac:dyDescent="0.25">
      <c r="A62" s="2">
        <v>1553</v>
      </c>
      <c r="B62" s="2">
        <f>51000/4</f>
        <v>12750</v>
      </c>
      <c r="C62" s="2">
        <f>44000/5</f>
        <v>8800</v>
      </c>
      <c r="E62" s="59">
        <f>'II. Headline series'!K251</f>
        <v>9.8297426070860343</v>
      </c>
      <c r="G62" s="2">
        <f>668/4</f>
        <v>167</v>
      </c>
      <c r="H62" s="2">
        <f>578/5</f>
        <v>115.6</v>
      </c>
      <c r="I62" s="2">
        <f t="shared" si="0"/>
        <v>282.60000000000002</v>
      </c>
    </row>
    <row r="63" spans="1:9" x14ac:dyDescent="0.25">
      <c r="A63" s="2">
        <v>1554</v>
      </c>
      <c r="B63" s="2">
        <f>51000/4</f>
        <v>12750</v>
      </c>
      <c r="C63" s="2">
        <f>44000/5</f>
        <v>8800</v>
      </c>
      <c r="E63" s="59">
        <f>'II. Headline series'!K252</f>
        <v>10.189517658256342</v>
      </c>
      <c r="G63" s="2">
        <f>668/4</f>
        <v>167</v>
      </c>
      <c r="H63" s="2">
        <f>578/5</f>
        <v>115.6</v>
      </c>
      <c r="I63" s="2">
        <f t="shared" si="0"/>
        <v>282.60000000000002</v>
      </c>
    </row>
    <row r="64" spans="1:9" x14ac:dyDescent="0.25">
      <c r="A64" s="2">
        <v>1555</v>
      </c>
      <c r="B64" s="2">
        <f>51000/4</f>
        <v>12750</v>
      </c>
      <c r="C64" s="2">
        <f>44000/5</f>
        <v>8800</v>
      </c>
      <c r="E64" s="59">
        <f>'II. Headline series'!K253</f>
        <v>10.322813008899264</v>
      </c>
      <c r="G64" s="2">
        <f>668/4</f>
        <v>167</v>
      </c>
      <c r="H64" s="2">
        <f>578/5</f>
        <v>115.6</v>
      </c>
      <c r="I64" s="2">
        <f t="shared" si="0"/>
        <v>282.60000000000002</v>
      </c>
    </row>
    <row r="65" spans="1:9" x14ac:dyDescent="0.25">
      <c r="A65" s="2">
        <v>1556</v>
      </c>
      <c r="B65" s="2">
        <v>8000</v>
      </c>
      <c r="C65" s="2">
        <f>52000/6</f>
        <v>8666.6666666666661</v>
      </c>
      <c r="E65" s="59">
        <f>'II. Headline series'!K254</f>
        <v>10.229501602731442</v>
      </c>
      <c r="G65" s="2">
        <f>316/3</f>
        <v>105.33333333333333</v>
      </c>
      <c r="H65" s="2">
        <f>676/6</f>
        <v>112.66666666666667</v>
      </c>
      <c r="I65" s="2">
        <f t="shared" si="0"/>
        <v>218</v>
      </c>
    </row>
    <row r="66" spans="1:9" x14ac:dyDescent="0.25">
      <c r="A66" s="2">
        <v>1557</v>
      </c>
      <c r="B66" s="2">
        <v>8000</v>
      </c>
      <c r="C66" s="2">
        <f>52000/6</f>
        <v>8666.6666666666661</v>
      </c>
      <c r="E66" s="59">
        <f>'II. Headline series'!K255</f>
        <v>11.184146026023942</v>
      </c>
      <c r="G66" s="2">
        <f>316/3</f>
        <v>105.33333333333333</v>
      </c>
      <c r="H66" s="2">
        <f>676/6</f>
        <v>112.66666666666667</v>
      </c>
      <c r="I66" s="2">
        <f t="shared" si="0"/>
        <v>218</v>
      </c>
    </row>
    <row r="67" spans="1:9" x14ac:dyDescent="0.25">
      <c r="A67" s="2">
        <v>1558</v>
      </c>
      <c r="B67" s="2">
        <v>8000</v>
      </c>
      <c r="C67" s="2">
        <f>52000/6</f>
        <v>8666.6666666666661</v>
      </c>
      <c r="E67" s="59">
        <f>'II. Headline series'!K256</f>
        <v>11.39246589850981</v>
      </c>
      <c r="G67" s="2">
        <f>316/3</f>
        <v>105.33333333333333</v>
      </c>
      <c r="H67" s="2">
        <f>676/6</f>
        <v>112.66666666666667</v>
      </c>
      <c r="I67" s="2">
        <f t="shared" si="0"/>
        <v>218</v>
      </c>
    </row>
    <row r="68" spans="1:9" x14ac:dyDescent="0.25">
      <c r="A68" s="2">
        <v>1559</v>
      </c>
      <c r="B68" s="2">
        <f>24000/5</f>
        <v>4800</v>
      </c>
      <c r="C68" s="2">
        <f>(52000/6)+6000</f>
        <v>14666.666666666666</v>
      </c>
      <c r="E68" s="59">
        <f>'II. Headline series'!K257</f>
        <v>11.134173387786831</v>
      </c>
      <c r="G68" s="2">
        <f>310/5</f>
        <v>62</v>
      </c>
      <c r="H68" s="2">
        <f>(676/6)+78</f>
        <v>190.66666666666669</v>
      </c>
      <c r="I68" s="2">
        <f t="shared" si="0"/>
        <v>252.66666666666669</v>
      </c>
    </row>
    <row r="69" spans="1:9" x14ac:dyDescent="0.25">
      <c r="A69" s="2">
        <v>1560</v>
      </c>
      <c r="B69" s="2">
        <f>24000/5</f>
        <v>4800</v>
      </c>
      <c r="C69" s="2">
        <f>52000/6</f>
        <v>8666.6666666666661</v>
      </c>
      <c r="E69" s="59">
        <f>'II. Headline series'!K258</f>
        <v>10.447635214050766</v>
      </c>
      <c r="G69" s="2">
        <f>310/5</f>
        <v>62</v>
      </c>
      <c r="H69" s="2">
        <f>676/6</f>
        <v>112.66666666666667</v>
      </c>
      <c r="I69" s="2">
        <f t="shared" ref="I69:I132" si="2">SUM(G69:H69)</f>
        <v>174.66666666666669</v>
      </c>
    </row>
    <row r="70" spans="1:9" x14ac:dyDescent="0.25">
      <c r="A70" s="2">
        <v>1561</v>
      </c>
      <c r="B70" s="2">
        <f>24000/5</f>
        <v>4800</v>
      </c>
      <c r="C70" s="2">
        <f>52000/6</f>
        <v>8666.6666666666661</v>
      </c>
      <c r="E70" s="59">
        <f>'II. Headline series'!K259</f>
        <v>10.547457731088992</v>
      </c>
      <c r="G70" s="2">
        <f>310/5</f>
        <v>62</v>
      </c>
      <c r="H70" s="2">
        <f>676/6</f>
        <v>112.66666666666667</v>
      </c>
      <c r="I70" s="2">
        <f t="shared" si="2"/>
        <v>174.66666666666669</v>
      </c>
    </row>
    <row r="71" spans="1:9" x14ac:dyDescent="0.25">
      <c r="A71" s="2">
        <v>1562</v>
      </c>
      <c r="B71" s="2">
        <f>24000/5</f>
        <v>4800</v>
      </c>
      <c r="C71" s="2">
        <v>3000</v>
      </c>
      <c r="E71" s="59">
        <f>'II. Headline series'!K260</f>
        <v>10.448705813149612</v>
      </c>
      <c r="G71" s="2">
        <f>310/5</f>
        <v>62</v>
      </c>
      <c r="H71" s="2">
        <f>77/2</f>
        <v>38.5</v>
      </c>
      <c r="I71" s="2">
        <f t="shared" si="2"/>
        <v>100.5</v>
      </c>
    </row>
    <row r="72" spans="1:9" x14ac:dyDescent="0.25">
      <c r="A72" s="2">
        <v>1563</v>
      </c>
      <c r="B72" s="2">
        <f>24000/5</f>
        <v>4800</v>
      </c>
      <c r="C72" s="2">
        <v>3000</v>
      </c>
      <c r="E72" s="59">
        <f>'II. Headline series'!K261</f>
        <v>10.292208262476928</v>
      </c>
      <c r="G72" s="2">
        <f>310/5</f>
        <v>62</v>
      </c>
      <c r="H72" s="2">
        <f>77/2</f>
        <v>38.5</v>
      </c>
      <c r="I72" s="2">
        <f t="shared" si="2"/>
        <v>100.5</v>
      </c>
    </row>
    <row r="73" spans="1:9" x14ac:dyDescent="0.25">
      <c r="A73" s="2">
        <v>1564</v>
      </c>
      <c r="E73" s="59">
        <f>'II. Headline series'!K262</f>
        <v>10.45841579029454</v>
      </c>
      <c r="I73" s="2">
        <f t="shared" si="2"/>
        <v>0</v>
      </c>
    </row>
    <row r="74" spans="1:9" x14ac:dyDescent="0.25">
      <c r="A74" s="2">
        <v>1565</v>
      </c>
      <c r="C74" s="2">
        <v>8000</v>
      </c>
      <c r="E74" s="59">
        <f>'II. Headline series'!K263</f>
        <v>10.802710863050249</v>
      </c>
      <c r="H74" s="2">
        <f>306/3</f>
        <v>102</v>
      </c>
      <c r="I74" s="2">
        <f t="shared" si="2"/>
        <v>102</v>
      </c>
    </row>
    <row r="75" spans="1:9" x14ac:dyDescent="0.25">
      <c r="A75" s="2">
        <v>1566</v>
      </c>
      <c r="C75" s="2">
        <v>8000</v>
      </c>
      <c r="E75" s="59">
        <f>'II. Headline series'!K264</f>
        <v>10.329728094226239</v>
      </c>
      <c r="H75" s="2">
        <f>306/3</f>
        <v>102</v>
      </c>
      <c r="I75" s="2">
        <f t="shared" si="2"/>
        <v>102</v>
      </c>
    </row>
    <row r="76" spans="1:9" x14ac:dyDescent="0.25">
      <c r="A76" s="2">
        <v>1567</v>
      </c>
      <c r="C76" s="2">
        <v>8000</v>
      </c>
      <c r="E76" s="59">
        <f>'II. Headline series'!K265</f>
        <v>9.3082702320595985</v>
      </c>
      <c r="H76" s="2">
        <f>306/3</f>
        <v>102</v>
      </c>
      <c r="I76" s="2">
        <f t="shared" si="2"/>
        <v>102</v>
      </c>
    </row>
    <row r="77" spans="1:9" x14ac:dyDescent="0.25">
      <c r="A77" s="2">
        <v>1568</v>
      </c>
      <c r="E77" s="59">
        <f>'II. Headline series'!K266</f>
        <v>9.2380091578476868</v>
      </c>
      <c r="I77" s="2">
        <f t="shared" si="2"/>
        <v>0</v>
      </c>
    </row>
    <row r="78" spans="1:9" x14ac:dyDescent="0.25">
      <c r="A78" s="2">
        <v>1569</v>
      </c>
      <c r="B78" s="2">
        <f>48000/11</f>
        <v>4363.636363636364</v>
      </c>
      <c r="E78" s="59">
        <f>'II. Headline series'!K267</f>
        <v>9.2309730193967461</v>
      </c>
      <c r="G78" s="2">
        <f>608/11</f>
        <v>55.272727272727273</v>
      </c>
      <c r="I78" s="2">
        <f t="shared" si="2"/>
        <v>55.272727272727273</v>
      </c>
    </row>
    <row r="79" spans="1:9" x14ac:dyDescent="0.25">
      <c r="A79" s="2">
        <v>1570</v>
      </c>
      <c r="B79" s="2">
        <f t="shared" ref="B79:B88" si="3">48000/11</f>
        <v>4363.636363636364</v>
      </c>
      <c r="E79" s="59">
        <f>'II. Headline series'!K268</f>
        <v>9.0579931940160296</v>
      </c>
      <c r="G79" s="2">
        <f t="shared" ref="G79:G88" si="4">608/11</f>
        <v>55.272727272727273</v>
      </c>
      <c r="I79" s="2">
        <f t="shared" si="2"/>
        <v>55.272727272727273</v>
      </c>
    </row>
    <row r="80" spans="1:9" x14ac:dyDescent="0.25">
      <c r="A80" s="2">
        <v>1571</v>
      </c>
      <c r="B80" s="2">
        <f t="shared" si="3"/>
        <v>4363.636363636364</v>
      </c>
      <c r="E80" s="59">
        <f>'II. Headline series'!K269</f>
        <v>9.3616780975856848</v>
      </c>
      <c r="G80" s="2">
        <f t="shared" si="4"/>
        <v>55.272727272727273</v>
      </c>
      <c r="I80" s="2">
        <f t="shared" si="2"/>
        <v>55.272727272727273</v>
      </c>
    </row>
    <row r="81" spans="1:9" x14ac:dyDescent="0.25">
      <c r="A81" s="2">
        <v>1572</v>
      </c>
      <c r="B81" s="2">
        <f t="shared" si="3"/>
        <v>4363.636363636364</v>
      </c>
      <c r="E81" s="59">
        <f>'II. Headline series'!K270</f>
        <v>8.9301225466327701</v>
      </c>
      <c r="G81" s="2">
        <f t="shared" si="4"/>
        <v>55.272727272727273</v>
      </c>
      <c r="I81" s="2">
        <f t="shared" si="2"/>
        <v>55.272727272727273</v>
      </c>
    </row>
    <row r="82" spans="1:9" x14ac:dyDescent="0.25">
      <c r="A82" s="2">
        <v>1573</v>
      </c>
      <c r="B82" s="2">
        <f t="shared" si="3"/>
        <v>4363.636363636364</v>
      </c>
      <c r="E82" s="59">
        <f>'II. Headline series'!K271</f>
        <v>8.9037224587421946</v>
      </c>
      <c r="G82" s="2">
        <f t="shared" si="4"/>
        <v>55.272727272727273</v>
      </c>
      <c r="I82" s="2">
        <f t="shared" si="2"/>
        <v>55.272727272727273</v>
      </c>
    </row>
    <row r="83" spans="1:9" x14ac:dyDescent="0.25">
      <c r="A83" s="2">
        <v>1574</v>
      </c>
      <c r="B83" s="2">
        <f t="shared" si="3"/>
        <v>4363.636363636364</v>
      </c>
      <c r="E83" s="59">
        <f>'II. Headline series'!K272</f>
        <v>9.0087914857743332</v>
      </c>
      <c r="G83" s="2">
        <f t="shared" si="4"/>
        <v>55.272727272727273</v>
      </c>
      <c r="I83" s="2">
        <f t="shared" si="2"/>
        <v>55.272727272727273</v>
      </c>
    </row>
    <row r="84" spans="1:9" x14ac:dyDescent="0.25">
      <c r="A84" s="2">
        <v>1575</v>
      </c>
      <c r="B84" s="2">
        <f t="shared" si="3"/>
        <v>4363.636363636364</v>
      </c>
      <c r="E84" s="59">
        <f>'II. Headline series'!K273</f>
        <v>9.2359735001168186</v>
      </c>
      <c r="G84" s="2">
        <f t="shared" si="4"/>
        <v>55.272727272727273</v>
      </c>
      <c r="I84" s="2">
        <f t="shared" si="2"/>
        <v>55.272727272727273</v>
      </c>
    </row>
    <row r="85" spans="1:9" x14ac:dyDescent="0.25">
      <c r="A85" s="2">
        <v>1576</v>
      </c>
      <c r="B85" s="2">
        <f t="shared" si="3"/>
        <v>4363.636363636364</v>
      </c>
      <c r="C85" s="2">
        <f>48000/7</f>
        <v>6857.1428571428569</v>
      </c>
      <c r="E85" s="59">
        <f>'II. Headline series'!K274</f>
        <v>9.0316620015155102</v>
      </c>
      <c r="G85" s="2">
        <f t="shared" si="4"/>
        <v>55.272727272727273</v>
      </c>
      <c r="H85" s="2">
        <f>600/7</f>
        <v>85.714285714285708</v>
      </c>
      <c r="I85" s="2">
        <f t="shared" si="2"/>
        <v>140.98701298701297</v>
      </c>
    </row>
    <row r="86" spans="1:9" x14ac:dyDescent="0.25">
      <c r="A86" s="2">
        <v>1577</v>
      </c>
      <c r="B86" s="2">
        <f t="shared" si="3"/>
        <v>4363.636363636364</v>
      </c>
      <c r="C86" s="2">
        <f t="shared" ref="C86:C91" si="5">48000/7</f>
        <v>6857.1428571428569</v>
      </c>
      <c r="E86" s="59">
        <f>'II. Headline series'!K275</f>
        <v>9.0211302701461413</v>
      </c>
      <c r="G86" s="2">
        <f t="shared" si="4"/>
        <v>55.272727272727273</v>
      </c>
      <c r="H86" s="2">
        <f t="shared" ref="H86:H91" si="6">600/7</f>
        <v>85.714285714285708</v>
      </c>
      <c r="I86" s="2">
        <f t="shared" si="2"/>
        <v>140.98701298701297</v>
      </c>
    </row>
    <row r="87" spans="1:9" x14ac:dyDescent="0.25">
      <c r="A87" s="2">
        <v>1578</v>
      </c>
      <c r="B87" s="2">
        <f t="shared" si="3"/>
        <v>4363.636363636364</v>
      </c>
      <c r="C87" s="2">
        <f t="shared" si="5"/>
        <v>6857.1428571428569</v>
      </c>
      <c r="E87" s="59">
        <f>'II. Headline series'!K276</f>
        <v>8.8562264937606336</v>
      </c>
      <c r="G87" s="2">
        <f t="shared" si="4"/>
        <v>55.272727272727273</v>
      </c>
      <c r="H87" s="2">
        <f t="shared" si="6"/>
        <v>85.714285714285708</v>
      </c>
      <c r="I87" s="2">
        <f t="shared" si="2"/>
        <v>140.98701298701297</v>
      </c>
    </row>
    <row r="88" spans="1:9" x14ac:dyDescent="0.25">
      <c r="A88" s="2">
        <v>1579</v>
      </c>
      <c r="B88" s="2">
        <f t="shared" si="3"/>
        <v>4363.636363636364</v>
      </c>
      <c r="C88" s="2">
        <f t="shared" si="5"/>
        <v>6857.1428571428569</v>
      </c>
      <c r="E88" s="59">
        <f>'II. Headline series'!K277</f>
        <v>8.8844899799185288</v>
      </c>
      <c r="G88" s="2">
        <f t="shared" si="4"/>
        <v>55.272727272727273</v>
      </c>
      <c r="H88" s="2">
        <f t="shared" si="6"/>
        <v>85.714285714285708</v>
      </c>
      <c r="I88" s="2">
        <f t="shared" si="2"/>
        <v>140.98701298701297</v>
      </c>
    </row>
    <row r="89" spans="1:9" x14ac:dyDescent="0.25">
      <c r="A89" s="2">
        <v>1580</v>
      </c>
      <c r="B89" s="2">
        <f>2000</f>
        <v>2000</v>
      </c>
      <c r="C89" s="2">
        <f t="shared" si="5"/>
        <v>6857.1428571428569</v>
      </c>
      <c r="E89" s="59">
        <f>'II. Headline series'!K278</f>
        <v>9.0511997683538841</v>
      </c>
      <c r="G89" s="2">
        <v>50</v>
      </c>
      <c r="H89" s="2">
        <f t="shared" si="6"/>
        <v>85.714285714285708</v>
      </c>
      <c r="I89" s="2">
        <f t="shared" si="2"/>
        <v>135.71428571428572</v>
      </c>
    </row>
    <row r="90" spans="1:9" x14ac:dyDescent="0.25">
      <c r="A90" s="2">
        <v>1581</v>
      </c>
      <c r="C90" s="2">
        <f t="shared" si="5"/>
        <v>6857.1428571428569</v>
      </c>
      <c r="E90" s="59">
        <f>'II. Headline series'!K279</f>
        <v>8.9628266731773518</v>
      </c>
      <c r="H90" s="2">
        <f t="shared" si="6"/>
        <v>85.714285714285708</v>
      </c>
      <c r="I90" s="2">
        <f t="shared" si="2"/>
        <v>85.714285714285708</v>
      </c>
    </row>
    <row r="91" spans="1:9" x14ac:dyDescent="0.25">
      <c r="A91" s="2">
        <v>1582</v>
      </c>
      <c r="C91" s="2">
        <f t="shared" si="5"/>
        <v>6857.1428571428569</v>
      </c>
      <c r="E91" s="59">
        <f>'II. Headline series'!K280</f>
        <v>9.0532156050317028</v>
      </c>
      <c r="H91" s="2">
        <f t="shared" si="6"/>
        <v>85.714285714285708</v>
      </c>
      <c r="I91" s="2">
        <f t="shared" si="2"/>
        <v>85.714285714285708</v>
      </c>
    </row>
    <row r="92" spans="1:9" x14ac:dyDescent="0.25">
      <c r="A92" s="2">
        <v>1583</v>
      </c>
      <c r="C92" s="2">
        <f>17000/7</f>
        <v>2428.5714285714284</v>
      </c>
      <c r="E92" s="59">
        <f>'II. Headline series'!K281</f>
        <v>9.0798260758438403</v>
      </c>
      <c r="H92" s="2">
        <f>210/7</f>
        <v>30</v>
      </c>
      <c r="I92" s="2">
        <f t="shared" si="2"/>
        <v>30</v>
      </c>
    </row>
    <row r="93" spans="1:9" x14ac:dyDescent="0.25">
      <c r="A93" s="2">
        <v>1584</v>
      </c>
      <c r="C93" s="2">
        <f>17000/7</f>
        <v>2428.5714285714284</v>
      </c>
      <c r="E93" s="59">
        <f>'II. Headline series'!K282</f>
        <v>8.9256514167087069</v>
      </c>
      <c r="H93" s="2">
        <f t="shared" ref="H93:H97" si="7">210/7</f>
        <v>30</v>
      </c>
      <c r="I93" s="2">
        <f t="shared" si="2"/>
        <v>30</v>
      </c>
    </row>
    <row r="94" spans="1:9" x14ac:dyDescent="0.25">
      <c r="A94" s="2">
        <v>1585</v>
      </c>
      <c r="B94" s="2">
        <f>(48000/19)</f>
        <v>2526.3157894736842</v>
      </c>
      <c r="C94" s="2">
        <f>17000/7</f>
        <v>2428.5714285714284</v>
      </c>
      <c r="E94" s="59">
        <f>'II. Headline series'!K283</f>
        <v>8.7473370371725157</v>
      </c>
      <c r="G94" s="2">
        <f>588/19</f>
        <v>30.94736842105263</v>
      </c>
      <c r="H94" s="2">
        <f t="shared" si="7"/>
        <v>30</v>
      </c>
      <c r="I94" s="2">
        <f t="shared" si="2"/>
        <v>60.94736842105263</v>
      </c>
    </row>
    <row r="95" spans="1:9" x14ac:dyDescent="0.25">
      <c r="A95" s="2">
        <v>1586</v>
      </c>
      <c r="B95" s="2">
        <f t="shared" ref="B95:B107" si="8">(48000/19)</f>
        <v>2526.3157894736842</v>
      </c>
      <c r="C95" s="2">
        <f>17000/7</f>
        <v>2428.5714285714284</v>
      </c>
      <c r="E95" s="59">
        <f>'II. Headline series'!K284</f>
        <v>8.7600315514504317</v>
      </c>
      <c r="G95" s="2">
        <f t="shared" ref="G95:G108" si="9">588/19</f>
        <v>30.94736842105263</v>
      </c>
      <c r="H95" s="2">
        <f t="shared" si="7"/>
        <v>30</v>
      </c>
      <c r="I95" s="2">
        <f t="shared" si="2"/>
        <v>60.94736842105263</v>
      </c>
    </row>
    <row r="96" spans="1:9" x14ac:dyDescent="0.25">
      <c r="A96" s="2">
        <v>1587</v>
      </c>
      <c r="B96" s="2">
        <f t="shared" si="8"/>
        <v>2526.3157894736842</v>
      </c>
      <c r="C96" s="2">
        <f>(17000/7)+4000</f>
        <v>6428.5714285714284</v>
      </c>
      <c r="E96" s="59">
        <f>'II. Headline series'!K285</f>
        <v>8.693040715651593</v>
      </c>
      <c r="G96" s="2">
        <f t="shared" si="9"/>
        <v>30.94736842105263</v>
      </c>
      <c r="H96" s="2">
        <f>(210/7)+49</f>
        <v>79</v>
      </c>
      <c r="I96" s="2">
        <f t="shared" si="2"/>
        <v>109.94736842105263</v>
      </c>
    </row>
    <row r="97" spans="1:9" x14ac:dyDescent="0.25">
      <c r="A97" s="2">
        <v>1588</v>
      </c>
      <c r="B97" s="2">
        <f t="shared" si="8"/>
        <v>2526.3157894736842</v>
      </c>
      <c r="C97" s="2">
        <f>17000/7</f>
        <v>2428.5714285714284</v>
      </c>
      <c r="E97" s="59">
        <f>'II. Headline series'!K286</f>
        <v>8.6259683055013738</v>
      </c>
      <c r="G97" s="2">
        <f t="shared" si="9"/>
        <v>30.94736842105263</v>
      </c>
      <c r="H97" s="2">
        <f t="shared" si="7"/>
        <v>30</v>
      </c>
      <c r="I97" s="2">
        <f t="shared" si="2"/>
        <v>60.94736842105263</v>
      </c>
    </row>
    <row r="98" spans="1:9" x14ac:dyDescent="0.25">
      <c r="A98" s="2">
        <v>1589</v>
      </c>
      <c r="B98" s="2">
        <f t="shared" si="8"/>
        <v>2526.3157894736842</v>
      </c>
      <c r="C98" s="2">
        <f>(17000/7)+(16000/9)</f>
        <v>4206.3492063492067</v>
      </c>
      <c r="E98" s="59">
        <f>'II. Headline series'!K287</f>
        <v>9.1509969042435646</v>
      </c>
      <c r="G98" s="2">
        <f t="shared" si="9"/>
        <v>30.94736842105263</v>
      </c>
      <c r="H98" s="2">
        <f>(210/7)+(195/9)</f>
        <v>51.666666666666671</v>
      </c>
      <c r="I98" s="2">
        <f t="shared" si="2"/>
        <v>82.614035087719301</v>
      </c>
    </row>
    <row r="99" spans="1:9" x14ac:dyDescent="0.25">
      <c r="A99" s="2">
        <v>1590</v>
      </c>
      <c r="B99" s="2">
        <f t="shared" si="8"/>
        <v>2526.3157894736842</v>
      </c>
      <c r="C99" s="2">
        <f>16000/9</f>
        <v>1777.7777777777778</v>
      </c>
      <c r="E99" s="59">
        <f>'II. Headline series'!K288</f>
        <v>8.7509344243432405</v>
      </c>
      <c r="G99" s="2">
        <f t="shared" si="9"/>
        <v>30.94736842105263</v>
      </c>
      <c r="H99" s="2">
        <f>195/9</f>
        <v>21.666666666666668</v>
      </c>
      <c r="I99" s="2">
        <f t="shared" si="2"/>
        <v>52.614035087719301</v>
      </c>
    </row>
    <row r="100" spans="1:9" x14ac:dyDescent="0.25">
      <c r="A100" s="2">
        <v>1591</v>
      </c>
      <c r="B100" s="2">
        <f t="shared" si="8"/>
        <v>2526.3157894736842</v>
      </c>
      <c r="C100" s="2">
        <f>16000/9</f>
        <v>1777.7777777777778</v>
      </c>
      <c r="E100" s="59">
        <f>'II. Headline series'!K289</f>
        <v>8.7081775430524768</v>
      </c>
      <c r="G100" s="2">
        <f t="shared" si="9"/>
        <v>30.94736842105263</v>
      </c>
      <c r="H100" s="2">
        <f t="shared" ref="H100:H105" si="10">195/9</f>
        <v>21.666666666666668</v>
      </c>
      <c r="I100" s="2">
        <f t="shared" si="2"/>
        <v>52.614035087719301</v>
      </c>
    </row>
    <row r="101" spans="1:9" x14ac:dyDescent="0.25">
      <c r="A101" s="2">
        <v>1592</v>
      </c>
      <c r="B101" s="2">
        <f t="shared" si="8"/>
        <v>2526.3157894736842</v>
      </c>
      <c r="C101" s="2">
        <f>16000/9</f>
        <v>1777.7777777777778</v>
      </c>
      <c r="E101" s="59">
        <f>'II. Headline series'!K290</f>
        <v>8.0622741283890971</v>
      </c>
      <c r="G101" s="2">
        <f t="shared" si="9"/>
        <v>30.94736842105263</v>
      </c>
      <c r="H101" s="2">
        <f t="shared" si="10"/>
        <v>21.666666666666668</v>
      </c>
      <c r="I101" s="2">
        <f t="shared" si="2"/>
        <v>52.614035087719301</v>
      </c>
    </row>
    <row r="102" spans="1:9" x14ac:dyDescent="0.25">
      <c r="A102" s="2">
        <v>1593</v>
      </c>
      <c r="B102" s="2">
        <f t="shared" si="8"/>
        <v>2526.3157894736842</v>
      </c>
      <c r="C102" s="2">
        <f>(16000/9)+(90000/13)</f>
        <v>8700.8547008547012</v>
      </c>
      <c r="E102" s="59">
        <f>'II. Headline series'!K291</f>
        <v>8.4612275968484951</v>
      </c>
      <c r="G102" s="2">
        <f t="shared" si="9"/>
        <v>30.94736842105263</v>
      </c>
      <c r="H102" s="2">
        <f t="shared" si="10"/>
        <v>21.666666666666668</v>
      </c>
      <c r="I102" s="2">
        <f t="shared" si="2"/>
        <v>52.614035087719301</v>
      </c>
    </row>
    <row r="103" spans="1:9" x14ac:dyDescent="0.25">
      <c r="A103" s="2">
        <v>1594</v>
      </c>
      <c r="B103" s="2">
        <f t="shared" si="8"/>
        <v>2526.3157894736842</v>
      </c>
      <c r="C103" s="2">
        <f>(16000/9)+(90000/13)</f>
        <v>8700.8547008547012</v>
      </c>
      <c r="E103" s="59">
        <f>'II. Headline series'!K292</f>
        <v>8.7235678358795052</v>
      </c>
      <c r="G103" s="2">
        <f t="shared" si="9"/>
        <v>30.94736842105263</v>
      </c>
      <c r="H103" s="2">
        <f t="shared" si="10"/>
        <v>21.666666666666668</v>
      </c>
      <c r="I103" s="2">
        <f t="shared" si="2"/>
        <v>52.614035087719301</v>
      </c>
    </row>
    <row r="104" spans="1:9" x14ac:dyDescent="0.25">
      <c r="A104" s="2">
        <v>1595</v>
      </c>
      <c r="B104" s="2">
        <f t="shared" si="8"/>
        <v>2526.3157894736842</v>
      </c>
      <c r="C104" s="2">
        <f>(16000/9)+(90000/13)</f>
        <v>8700.8547008547012</v>
      </c>
      <c r="E104" s="59">
        <f>'II. Headline series'!K293</f>
        <v>8.8055502995984085</v>
      </c>
      <c r="G104" s="2">
        <f t="shared" si="9"/>
        <v>30.94736842105263</v>
      </c>
      <c r="H104" s="2">
        <f t="shared" si="10"/>
        <v>21.666666666666668</v>
      </c>
      <c r="I104" s="2">
        <f t="shared" si="2"/>
        <v>52.614035087719301</v>
      </c>
    </row>
    <row r="105" spans="1:9" x14ac:dyDescent="0.25">
      <c r="A105" s="2">
        <v>1596</v>
      </c>
      <c r="B105" s="2">
        <f t="shared" si="8"/>
        <v>2526.3157894736842</v>
      </c>
      <c r="C105" s="2">
        <f>(16000/9)+(90000/13)</f>
        <v>8700.8547008547012</v>
      </c>
      <c r="E105" s="59">
        <f>'II. Headline series'!K294</f>
        <v>8.4345384036147912</v>
      </c>
      <c r="G105" s="2">
        <f t="shared" si="9"/>
        <v>30.94736842105263</v>
      </c>
      <c r="H105" s="2">
        <f t="shared" si="10"/>
        <v>21.666666666666668</v>
      </c>
      <c r="I105" s="2">
        <f t="shared" si="2"/>
        <v>52.614035087719301</v>
      </c>
    </row>
    <row r="106" spans="1:9" x14ac:dyDescent="0.25">
      <c r="A106" s="2">
        <v>1597</v>
      </c>
      <c r="B106" s="2">
        <f t="shared" si="8"/>
        <v>2526.3157894736842</v>
      </c>
      <c r="C106" s="2">
        <f>(16000/9)+(90000/13)</f>
        <v>8700.8547008547012</v>
      </c>
      <c r="E106" s="59">
        <f>'II. Headline series'!K295</f>
        <v>8.5907897993338924</v>
      </c>
      <c r="G106" s="2">
        <f t="shared" si="9"/>
        <v>30.94736842105263</v>
      </c>
      <c r="H106" s="2">
        <f>(195/9)+(1086/13)</f>
        <v>105.2051282051282</v>
      </c>
      <c r="I106" s="2">
        <f t="shared" si="2"/>
        <v>136.15249662618083</v>
      </c>
    </row>
    <row r="107" spans="1:9" x14ac:dyDescent="0.25">
      <c r="A107" s="2">
        <v>1598</v>
      </c>
      <c r="B107" s="2">
        <f t="shared" si="8"/>
        <v>2526.3157894736842</v>
      </c>
      <c r="C107" s="2">
        <f>90000/13</f>
        <v>6923.0769230769229</v>
      </c>
      <c r="E107" s="59">
        <f>'II. Headline series'!K296</f>
        <v>8.3874254463514557</v>
      </c>
      <c r="G107" s="2">
        <f t="shared" si="9"/>
        <v>30.94736842105263</v>
      </c>
      <c r="H107" s="2">
        <f>(1086/13)</f>
        <v>83.538461538461533</v>
      </c>
      <c r="I107" s="2">
        <f t="shared" si="2"/>
        <v>114.48582995951416</v>
      </c>
    </row>
    <row r="108" spans="1:9" x14ac:dyDescent="0.25">
      <c r="A108" s="2">
        <v>1599</v>
      </c>
      <c r="B108" s="2">
        <f>(48000/19)</f>
        <v>2526.3157894736842</v>
      </c>
      <c r="C108" s="2">
        <f>90000/13</f>
        <v>6923.0769230769229</v>
      </c>
      <c r="E108" s="59">
        <f>'II. Headline series'!K297</f>
        <v>8.5137546846840682</v>
      </c>
      <c r="G108" s="11">
        <f t="shared" si="9"/>
        <v>30.94736842105263</v>
      </c>
      <c r="H108" s="2">
        <f t="shared" ref="H108:H118" si="11">(1086/13)</f>
        <v>83.538461538461533</v>
      </c>
      <c r="I108" s="2">
        <f t="shared" si="2"/>
        <v>114.48582995951416</v>
      </c>
    </row>
    <row r="109" spans="1:9" x14ac:dyDescent="0.25">
      <c r="A109" s="2">
        <v>1600</v>
      </c>
      <c r="B109" s="2">
        <f>100000/41</f>
        <v>2439.0243902439024</v>
      </c>
      <c r="C109" s="2">
        <f>(B$108)+(90000/13)</f>
        <v>9449.392712550607</v>
      </c>
      <c r="E109" s="59">
        <f>'II. Headline series'!K298</f>
        <v>8.6001346484172103</v>
      </c>
      <c r="G109" s="2">
        <v>24</v>
      </c>
      <c r="H109" s="2">
        <f t="shared" si="11"/>
        <v>83.538461538461533</v>
      </c>
      <c r="I109" s="2">
        <f t="shared" si="2"/>
        <v>107.53846153846153</v>
      </c>
    </row>
    <row r="110" spans="1:9" x14ac:dyDescent="0.25">
      <c r="A110" s="2">
        <v>1601</v>
      </c>
      <c r="B110" s="2">
        <f t="shared" ref="B110:B118" si="12">100000/41</f>
        <v>2439.0243902439024</v>
      </c>
      <c r="C110" s="2">
        <f>(B$108)+(90000/13)</f>
        <v>9449.392712550607</v>
      </c>
      <c r="E110" s="59">
        <f>'II. Headline series'!K299</f>
        <v>8.6289154271545172</v>
      </c>
      <c r="H110" s="2">
        <f t="shared" si="11"/>
        <v>83.538461538461533</v>
      </c>
      <c r="I110" s="2">
        <f t="shared" si="2"/>
        <v>83.538461538461533</v>
      </c>
    </row>
    <row r="111" spans="1:9" x14ac:dyDescent="0.25">
      <c r="A111" s="2">
        <v>1602</v>
      </c>
      <c r="B111" s="2">
        <f t="shared" si="12"/>
        <v>2439.0243902439024</v>
      </c>
      <c r="C111" s="2">
        <f>(B$108)+(90000/13)</f>
        <v>9449.392712550607</v>
      </c>
      <c r="E111" s="59">
        <f>'II. Headline series'!K300</f>
        <v>8.5130804618690963</v>
      </c>
      <c r="H111" s="2">
        <f t="shared" si="11"/>
        <v>83.538461538461533</v>
      </c>
      <c r="I111" s="2">
        <f t="shared" si="2"/>
        <v>83.538461538461533</v>
      </c>
    </row>
    <row r="112" spans="1:9" x14ac:dyDescent="0.25">
      <c r="A112" s="2">
        <v>1603</v>
      </c>
      <c r="B112" s="2">
        <f t="shared" si="12"/>
        <v>2439.0243902439024</v>
      </c>
      <c r="C112" s="2">
        <f>(B$108)+(90000/13)</f>
        <v>9449.392712550607</v>
      </c>
      <c r="E112" s="59">
        <f>'II. Headline series'!K301</f>
        <v>8.4839672707878613</v>
      </c>
      <c r="H112" s="2">
        <f t="shared" si="11"/>
        <v>83.538461538461533</v>
      </c>
      <c r="I112" s="2">
        <f t="shared" si="2"/>
        <v>83.538461538461533</v>
      </c>
    </row>
    <row r="113" spans="1:9" x14ac:dyDescent="0.25">
      <c r="A113" s="2">
        <v>1604</v>
      </c>
      <c r="B113" s="2">
        <f t="shared" si="12"/>
        <v>2439.0243902439024</v>
      </c>
      <c r="C113" s="2">
        <f>90000/13</f>
        <v>6923.0769230769229</v>
      </c>
      <c r="E113" s="59">
        <f>'II. Headline series'!K302</f>
        <v>7.5086140703493722</v>
      </c>
      <c r="H113" s="2">
        <f t="shared" si="11"/>
        <v>83.538461538461533</v>
      </c>
      <c r="I113" s="2">
        <f t="shared" si="2"/>
        <v>83.538461538461533</v>
      </c>
    </row>
    <row r="114" spans="1:9" x14ac:dyDescent="0.25">
      <c r="A114" s="2">
        <v>1605</v>
      </c>
      <c r="B114" s="2">
        <f t="shared" si="12"/>
        <v>2439.0243902439024</v>
      </c>
      <c r="C114" s="2">
        <f>90000/13</f>
        <v>6923.0769230769229</v>
      </c>
      <c r="E114" s="59">
        <f>'II. Headline series'!K303</f>
        <v>7.3256269579699467</v>
      </c>
      <c r="H114" s="2">
        <f t="shared" si="11"/>
        <v>83.538461538461533</v>
      </c>
      <c r="I114" s="2">
        <f t="shared" si="2"/>
        <v>83.538461538461533</v>
      </c>
    </row>
    <row r="115" spans="1:9" x14ac:dyDescent="0.25">
      <c r="A115" s="2">
        <v>1606</v>
      </c>
      <c r="B115" s="2">
        <f t="shared" si="12"/>
        <v>2439.0243902439024</v>
      </c>
      <c r="E115" s="59">
        <f>'II. Headline series'!K304</f>
        <v>7.7417585393445014</v>
      </c>
      <c r="H115" s="2">
        <f t="shared" si="11"/>
        <v>83.538461538461533</v>
      </c>
      <c r="I115" s="2">
        <f t="shared" si="2"/>
        <v>83.538461538461533</v>
      </c>
    </row>
    <row r="116" spans="1:9" x14ac:dyDescent="0.25">
      <c r="A116" s="2">
        <v>1607</v>
      </c>
      <c r="B116" s="2">
        <f t="shared" si="12"/>
        <v>2439.0243902439024</v>
      </c>
      <c r="E116" s="59">
        <f>'II. Headline series'!K305</f>
        <v>7.3195492521316377</v>
      </c>
      <c r="H116" s="2">
        <f>(1086/13)</f>
        <v>83.538461538461533</v>
      </c>
      <c r="I116" s="2">
        <f t="shared" si="2"/>
        <v>83.538461538461533</v>
      </c>
    </row>
    <row r="117" spans="1:9" x14ac:dyDescent="0.25">
      <c r="A117" s="2">
        <v>1608</v>
      </c>
      <c r="B117" s="2">
        <f t="shared" si="12"/>
        <v>2439.0243902439024</v>
      </c>
      <c r="E117" s="59">
        <f>'II. Headline series'!K306</f>
        <v>7.3451190407258284</v>
      </c>
      <c r="H117" s="2">
        <f t="shared" si="11"/>
        <v>83.538461538461533</v>
      </c>
      <c r="I117" s="2">
        <f t="shared" si="2"/>
        <v>83.538461538461533</v>
      </c>
    </row>
    <row r="118" spans="1:9" x14ac:dyDescent="0.25">
      <c r="A118" s="2">
        <v>1609</v>
      </c>
      <c r="B118" s="2">
        <f t="shared" si="12"/>
        <v>2439.0243902439024</v>
      </c>
      <c r="E118" s="59">
        <f>'II. Headline series'!K307</f>
        <v>7.3153425051863419</v>
      </c>
      <c r="H118" s="11">
        <f t="shared" si="11"/>
        <v>83.538461538461533</v>
      </c>
      <c r="I118" s="2">
        <f t="shared" si="2"/>
        <v>83.538461538461533</v>
      </c>
    </row>
    <row r="119" spans="1:9" x14ac:dyDescent="0.25">
      <c r="A119" s="2">
        <v>1610</v>
      </c>
      <c r="C119" s="2">
        <f>15000/4</f>
        <v>3750</v>
      </c>
      <c r="E119" s="59">
        <f>'II. Headline series'!K308</f>
        <v>7.2772967142734322</v>
      </c>
      <c r="H119" s="2">
        <f>(175/4)</f>
        <v>43.75</v>
      </c>
      <c r="I119" s="2">
        <f t="shared" si="2"/>
        <v>43.75</v>
      </c>
    </row>
    <row r="120" spans="1:9" x14ac:dyDescent="0.25">
      <c r="A120" s="2">
        <v>1611</v>
      </c>
      <c r="C120" s="2">
        <f>15000/4</f>
        <v>3750</v>
      </c>
      <c r="E120" s="59">
        <f>'II. Headline series'!K309</f>
        <v>7.2173453846173663</v>
      </c>
      <c r="H120" s="2">
        <f>(175/4)</f>
        <v>43.75</v>
      </c>
      <c r="I120" s="2">
        <f t="shared" si="2"/>
        <v>43.75</v>
      </c>
    </row>
    <row r="121" spans="1:9" x14ac:dyDescent="0.25">
      <c r="A121" s="2">
        <v>1612</v>
      </c>
      <c r="C121" s="2">
        <f>15000/4</f>
        <v>3750</v>
      </c>
      <c r="E121" s="59">
        <f>'II. Headline series'!K310</f>
        <v>7.2785648790659598</v>
      </c>
      <c r="H121" s="2">
        <f>(175/4)</f>
        <v>43.75</v>
      </c>
      <c r="I121" s="2">
        <f t="shared" si="2"/>
        <v>43.75</v>
      </c>
    </row>
    <row r="122" spans="1:9" x14ac:dyDescent="0.25">
      <c r="A122" s="2">
        <v>1613</v>
      </c>
      <c r="C122" s="2">
        <f>15000/4</f>
        <v>3750</v>
      </c>
      <c r="E122" s="59">
        <f>'II. Headline series'!K311</f>
        <v>7.4657802022924553</v>
      </c>
      <c r="H122" s="2">
        <f>(175/4)</f>
        <v>43.75</v>
      </c>
      <c r="I122" s="2">
        <f t="shared" si="2"/>
        <v>43.75</v>
      </c>
    </row>
    <row r="123" spans="1:9" x14ac:dyDescent="0.25">
      <c r="A123" s="2">
        <v>1614</v>
      </c>
      <c r="E123" s="59">
        <f>'II. Headline series'!K312</f>
        <v>7.6360717710509904</v>
      </c>
      <c r="I123" s="2">
        <f t="shared" si="2"/>
        <v>0</v>
      </c>
    </row>
    <row r="124" spans="1:9" x14ac:dyDescent="0.25">
      <c r="A124" s="2">
        <v>1615</v>
      </c>
      <c r="C124" s="2">
        <f>(6000/3)+2000</f>
        <v>4000</v>
      </c>
      <c r="E124" s="59">
        <f>'II. Headline series'!K313</f>
        <v>7.5268814650170226</v>
      </c>
      <c r="H124" s="2">
        <f>(70/3)+23</f>
        <v>46.333333333333329</v>
      </c>
      <c r="I124" s="2">
        <f t="shared" si="2"/>
        <v>46.333333333333329</v>
      </c>
    </row>
    <row r="125" spans="1:9" x14ac:dyDescent="0.25">
      <c r="A125" s="2">
        <v>1616</v>
      </c>
      <c r="C125" s="2">
        <f>6000/3</f>
        <v>2000</v>
      </c>
      <c r="E125" s="59">
        <f>'II. Headline series'!K314</f>
        <v>7.5783365347560316</v>
      </c>
      <c r="H125" s="2">
        <f>70/3</f>
        <v>23.333333333333332</v>
      </c>
      <c r="I125" s="2">
        <f t="shared" si="2"/>
        <v>23.333333333333332</v>
      </c>
    </row>
    <row r="126" spans="1:9" x14ac:dyDescent="0.25">
      <c r="A126" s="2">
        <v>1617</v>
      </c>
      <c r="C126" s="2">
        <f>(6000/3)+(5000/4)</f>
        <v>3250</v>
      </c>
      <c r="E126" s="59">
        <f>'II. Headline series'!K315</f>
        <v>7.886580307761224</v>
      </c>
      <c r="H126" s="2">
        <f>(70/3)+(58/4)</f>
        <v>37.833333333333329</v>
      </c>
      <c r="I126" s="2">
        <f t="shared" si="2"/>
        <v>37.833333333333329</v>
      </c>
    </row>
    <row r="127" spans="1:9" x14ac:dyDescent="0.25">
      <c r="A127" s="2">
        <v>1618</v>
      </c>
      <c r="C127" s="2">
        <f>(5000/4)+6000+(15000/3)+(304000/7)</f>
        <v>55678.571428571428</v>
      </c>
      <c r="E127" s="59">
        <f>'II. Headline series'!K316</f>
        <v>7.8709102690968358</v>
      </c>
      <c r="H127" s="2">
        <f>(70/3)+(58/4)+69+(173/3)+(3535/7)</f>
        <v>669.5</v>
      </c>
      <c r="I127" s="2">
        <f t="shared" si="2"/>
        <v>669.5</v>
      </c>
    </row>
    <row r="128" spans="1:9" x14ac:dyDescent="0.25">
      <c r="A128" s="2">
        <v>1619</v>
      </c>
      <c r="C128" s="2">
        <f>(5000/4)+5000+(304000/7)</f>
        <v>49678.571428571428</v>
      </c>
      <c r="E128" s="59">
        <f>'II. Headline series'!K317</f>
        <v>7.8105411936666416</v>
      </c>
      <c r="H128" s="2">
        <f>(70/3)+(58/4)+(173/3)+(3535/7)</f>
        <v>600.5</v>
      </c>
      <c r="I128" s="2">
        <f t="shared" si="2"/>
        <v>600.5</v>
      </c>
    </row>
    <row r="129" spans="1:9" x14ac:dyDescent="0.25">
      <c r="A129" s="2">
        <v>1620</v>
      </c>
      <c r="C129" s="2">
        <f>(5000/4)+5000+(304000/7)</f>
        <v>49678.571428571428</v>
      </c>
      <c r="E129" s="59">
        <f>'II. Headline series'!K318</f>
        <v>7.8131302159782505</v>
      </c>
      <c r="H129" s="2">
        <f>(70/3)+(58/4)+(173/3)+(3535/7)</f>
        <v>600.5</v>
      </c>
      <c r="I129" s="2">
        <f t="shared" si="2"/>
        <v>600.5</v>
      </c>
    </row>
    <row r="130" spans="1:9" x14ac:dyDescent="0.25">
      <c r="A130" s="2">
        <v>1621</v>
      </c>
      <c r="C130" s="2">
        <f>304000/7</f>
        <v>43428.571428571428</v>
      </c>
      <c r="E130" s="59">
        <f>'II. Headline series'!K319</f>
        <v>7.6033806436759015</v>
      </c>
      <c r="H130" s="2">
        <f>(3535/7)</f>
        <v>505</v>
      </c>
      <c r="I130" s="2">
        <f t="shared" si="2"/>
        <v>505</v>
      </c>
    </row>
    <row r="131" spans="1:9" x14ac:dyDescent="0.25">
      <c r="A131" s="2">
        <v>1622</v>
      </c>
      <c r="B131" s="2">
        <v>7700</v>
      </c>
      <c r="C131" s="2">
        <f>304000/7</f>
        <v>43428.571428571428</v>
      </c>
      <c r="E131" s="59">
        <f>'II. Headline series'!K320</f>
        <v>8.054731148070605</v>
      </c>
      <c r="H131" s="2">
        <f>(3535/7)</f>
        <v>505</v>
      </c>
      <c r="I131" s="2">
        <f t="shared" si="2"/>
        <v>505</v>
      </c>
    </row>
    <row r="132" spans="1:9" x14ac:dyDescent="0.25">
      <c r="A132" s="2">
        <v>1623</v>
      </c>
      <c r="C132" s="2">
        <f>304000/7</f>
        <v>43428.571428571428</v>
      </c>
      <c r="E132" s="59">
        <f>'II. Headline series'!K321</f>
        <v>7.8856299005429715</v>
      </c>
      <c r="H132" s="2">
        <f>(3535/7)</f>
        <v>505</v>
      </c>
      <c r="I132" s="2">
        <f t="shared" si="2"/>
        <v>505</v>
      </c>
    </row>
    <row r="133" spans="1:9" x14ac:dyDescent="0.25">
      <c r="A133" s="2">
        <v>1624</v>
      </c>
      <c r="B133" s="2">
        <v>10000</v>
      </c>
      <c r="C133" s="2">
        <f>304000/7</f>
        <v>43428.571428571428</v>
      </c>
      <c r="E133" s="59">
        <f>'II. Headline series'!K322</f>
        <v>7.9199264013708657</v>
      </c>
      <c r="H133" s="2">
        <f>(3535/7)</f>
        <v>505</v>
      </c>
      <c r="I133" s="2">
        <f t="shared" ref="I133:I196" si="13">SUM(G133:H133)</f>
        <v>505</v>
      </c>
    </row>
    <row r="134" spans="1:9" x14ac:dyDescent="0.25">
      <c r="A134" s="2">
        <v>1625</v>
      </c>
      <c r="C134" s="2">
        <f>302000/5</f>
        <v>60400</v>
      </c>
      <c r="E134" s="59">
        <f>'II. Headline series'!K323</f>
        <v>8.0089930981078545</v>
      </c>
      <c r="H134" s="2">
        <f>(3432/5)</f>
        <v>686.4</v>
      </c>
      <c r="I134" s="2">
        <f t="shared" si="13"/>
        <v>686.4</v>
      </c>
    </row>
    <row r="135" spans="1:9" x14ac:dyDescent="0.25">
      <c r="A135" s="2">
        <v>1626</v>
      </c>
      <c r="C135" s="2">
        <f>302000/5</f>
        <v>60400</v>
      </c>
      <c r="E135" s="59">
        <f>'II. Headline series'!K324</f>
        <v>8.6559761154816126</v>
      </c>
      <c r="H135" s="2">
        <f>(3432/5)</f>
        <v>686.4</v>
      </c>
      <c r="I135" s="2">
        <f t="shared" si="13"/>
        <v>686.4</v>
      </c>
    </row>
    <row r="136" spans="1:9" x14ac:dyDescent="0.25">
      <c r="A136" s="2">
        <v>1627</v>
      </c>
      <c r="C136" s="2">
        <f>302000/5</f>
        <v>60400</v>
      </c>
      <c r="E136" s="59">
        <f>'II. Headline series'!K325</f>
        <v>8.6851623704345648</v>
      </c>
      <c r="H136" s="2">
        <f>(3432/5)</f>
        <v>686.4</v>
      </c>
      <c r="I136" s="2">
        <f t="shared" si="13"/>
        <v>686.4</v>
      </c>
    </row>
    <row r="137" spans="1:9" x14ac:dyDescent="0.25">
      <c r="A137" s="2">
        <v>1628</v>
      </c>
      <c r="C137" s="2">
        <f>302000/5</f>
        <v>60400</v>
      </c>
      <c r="E137" s="59">
        <f>'II. Headline series'!K326</f>
        <v>8.5388027119725738</v>
      </c>
      <c r="H137" s="2">
        <f>(3432/5)</f>
        <v>686.4</v>
      </c>
      <c r="I137" s="2">
        <f t="shared" si="13"/>
        <v>686.4</v>
      </c>
    </row>
    <row r="138" spans="1:9" x14ac:dyDescent="0.25">
      <c r="A138" s="2">
        <v>1629</v>
      </c>
      <c r="C138" s="2">
        <f>302000/5</f>
        <v>60400</v>
      </c>
      <c r="E138" s="59">
        <f>'II. Headline series'!K327</f>
        <v>8.5679975598171865</v>
      </c>
      <c r="H138" s="2">
        <f>(3432/5)</f>
        <v>686.4</v>
      </c>
      <c r="I138" s="2">
        <f t="shared" si="13"/>
        <v>686.4</v>
      </c>
    </row>
    <row r="139" spans="1:9" x14ac:dyDescent="0.25">
      <c r="A139" s="2">
        <v>1630</v>
      </c>
      <c r="C139" s="2">
        <f>314000/5</f>
        <v>62800</v>
      </c>
      <c r="E139" s="59">
        <f>'II. Headline series'!K328</f>
        <v>8.5970757709999734</v>
      </c>
      <c r="H139" s="2">
        <f>(3568)/5</f>
        <v>713.6</v>
      </c>
      <c r="I139" s="2">
        <f t="shared" si="13"/>
        <v>713.6</v>
      </c>
    </row>
    <row r="140" spans="1:9" x14ac:dyDescent="0.25">
      <c r="A140" s="2">
        <v>1631</v>
      </c>
      <c r="C140" s="2">
        <f>314000/5</f>
        <v>62800</v>
      </c>
      <c r="E140" s="59">
        <f>'II. Headline series'!K329</f>
        <v>8.6682819664590944</v>
      </c>
      <c r="H140" s="2">
        <f>(3568)/5</f>
        <v>713.6</v>
      </c>
      <c r="I140" s="2">
        <f t="shared" si="13"/>
        <v>713.6</v>
      </c>
    </row>
    <row r="141" spans="1:9" x14ac:dyDescent="0.25">
      <c r="A141" s="2">
        <v>1632</v>
      </c>
      <c r="C141" s="2">
        <f>314000/5</f>
        <v>62800</v>
      </c>
      <c r="E141" s="59">
        <f>'II. Headline series'!K330</f>
        <v>8.8786488233903675</v>
      </c>
      <c r="H141" s="2">
        <f>(3568)/5</f>
        <v>713.6</v>
      </c>
      <c r="I141" s="2">
        <f t="shared" si="13"/>
        <v>713.6</v>
      </c>
    </row>
    <row r="142" spans="1:9" x14ac:dyDescent="0.25">
      <c r="A142" s="2">
        <v>1633</v>
      </c>
      <c r="C142" s="2">
        <f>314000/5</f>
        <v>62800</v>
      </c>
      <c r="E142" s="59">
        <f>'II. Headline series'!K331</f>
        <v>8.9593687582007657</v>
      </c>
      <c r="H142" s="2">
        <f>(3568)/5</f>
        <v>713.6</v>
      </c>
      <c r="I142" s="2">
        <f t="shared" si="13"/>
        <v>713.6</v>
      </c>
    </row>
    <row r="143" spans="1:9" x14ac:dyDescent="0.25">
      <c r="A143" s="2">
        <v>1634</v>
      </c>
      <c r="C143" s="2">
        <f>314000/5</f>
        <v>62800</v>
      </c>
      <c r="E143" s="59">
        <f>'II. Headline series'!K332</f>
        <v>8.5657234919669705</v>
      </c>
      <c r="H143" s="2">
        <f>(3568)/5</f>
        <v>713.6</v>
      </c>
      <c r="I143" s="2">
        <f t="shared" si="13"/>
        <v>713.6</v>
      </c>
    </row>
    <row r="144" spans="1:9" x14ac:dyDescent="0.25">
      <c r="A144" s="2">
        <v>1635</v>
      </c>
      <c r="C144" s="2">
        <f>1151000/13</f>
        <v>88538.461538461532</v>
      </c>
      <c r="E144" s="59">
        <f>'II. Headline series'!K333</f>
        <v>9.1465826600958842</v>
      </c>
      <c r="H144" s="2">
        <f>(12933)/13</f>
        <v>994.84615384615381</v>
      </c>
      <c r="I144" s="2">
        <f t="shared" si="13"/>
        <v>994.84615384615381</v>
      </c>
    </row>
    <row r="145" spans="1:9" x14ac:dyDescent="0.25">
      <c r="A145" s="2">
        <v>1636</v>
      </c>
      <c r="C145" s="2">
        <f t="shared" ref="C145:C150" si="14">1151000/13</f>
        <v>88538.461538461532</v>
      </c>
      <c r="E145" s="59">
        <f>'II. Headline series'!K334</f>
        <v>8.7380202333977408</v>
      </c>
      <c r="H145" s="2">
        <f t="shared" ref="H145:H150" si="15">(12933)/13</f>
        <v>994.84615384615381</v>
      </c>
      <c r="I145" s="2">
        <f t="shared" si="13"/>
        <v>994.84615384615381</v>
      </c>
    </row>
    <row r="146" spans="1:9" x14ac:dyDescent="0.25">
      <c r="A146" s="2">
        <v>1637</v>
      </c>
      <c r="C146" s="2">
        <f t="shared" si="14"/>
        <v>88538.461538461532</v>
      </c>
      <c r="E146" s="59">
        <f>'II. Headline series'!K335</f>
        <v>8.5090078565461269</v>
      </c>
      <c r="H146" s="2">
        <f t="shared" si="15"/>
        <v>994.84615384615381</v>
      </c>
      <c r="I146" s="2">
        <f t="shared" si="13"/>
        <v>994.84615384615381</v>
      </c>
    </row>
    <row r="147" spans="1:9" x14ac:dyDescent="0.25">
      <c r="A147" s="2">
        <v>1638</v>
      </c>
      <c r="C147" s="2">
        <f t="shared" si="14"/>
        <v>88538.461538461532</v>
      </c>
      <c r="E147" s="59">
        <f>'II. Headline series'!K336</f>
        <v>8.5274353092268473</v>
      </c>
      <c r="H147" s="2">
        <f t="shared" si="15"/>
        <v>994.84615384615381</v>
      </c>
      <c r="I147" s="2">
        <f t="shared" si="13"/>
        <v>994.84615384615381</v>
      </c>
    </row>
    <row r="148" spans="1:9" x14ac:dyDescent="0.25">
      <c r="A148" s="2">
        <v>1639</v>
      </c>
      <c r="B148" s="2">
        <v>7000</v>
      </c>
      <c r="C148" s="2">
        <f t="shared" si="14"/>
        <v>88538.461538461532</v>
      </c>
      <c r="E148" s="59">
        <f>'II. Headline series'!K337</f>
        <v>8.7622535769509469</v>
      </c>
      <c r="H148" s="2">
        <f t="shared" si="15"/>
        <v>994.84615384615381</v>
      </c>
      <c r="I148" s="2">
        <f t="shared" si="13"/>
        <v>994.84615384615381</v>
      </c>
    </row>
    <row r="149" spans="1:9" x14ac:dyDescent="0.25">
      <c r="A149" s="2">
        <v>1640</v>
      </c>
      <c r="C149" s="2">
        <f t="shared" si="14"/>
        <v>88538.461538461532</v>
      </c>
      <c r="E149" s="59">
        <f>'II. Headline series'!K338</f>
        <v>8.520601907129393</v>
      </c>
      <c r="H149" s="2">
        <f t="shared" si="15"/>
        <v>994.84615384615381</v>
      </c>
      <c r="I149" s="2">
        <f t="shared" si="13"/>
        <v>994.84615384615381</v>
      </c>
    </row>
    <row r="150" spans="1:9" x14ac:dyDescent="0.25">
      <c r="A150" s="2">
        <v>1641</v>
      </c>
      <c r="C150" s="2">
        <f t="shared" si="14"/>
        <v>88538.461538461532</v>
      </c>
      <c r="E150" s="59">
        <f>'II. Headline series'!K339</f>
        <v>8.4990904018545272</v>
      </c>
      <c r="H150" s="2">
        <f t="shared" si="15"/>
        <v>994.84615384615381</v>
      </c>
      <c r="I150" s="2">
        <f t="shared" si="13"/>
        <v>994.84615384615381</v>
      </c>
    </row>
    <row r="151" spans="1:9" x14ac:dyDescent="0.25">
      <c r="A151" s="2">
        <v>1642</v>
      </c>
      <c r="C151" s="2">
        <f>(1151000/13)+(80000/26)</f>
        <v>91615.38461538461</v>
      </c>
      <c r="E151" s="59">
        <f>'II. Headline series'!K340</f>
        <v>8.5062760766877812</v>
      </c>
      <c r="H151" s="2">
        <f>(12933/13)+(882/26)</f>
        <v>1028.7692307692307</v>
      </c>
      <c r="I151" s="2">
        <f t="shared" si="13"/>
        <v>1028.7692307692307</v>
      </c>
    </row>
    <row r="152" spans="1:9" x14ac:dyDescent="0.25">
      <c r="A152" s="2">
        <v>1643</v>
      </c>
      <c r="C152" s="2">
        <f>(1151000/13)+(80000/26)</f>
        <v>91615.38461538461</v>
      </c>
      <c r="E152" s="59">
        <f>'II. Headline series'!K341</f>
        <v>8.5076648515608877</v>
      </c>
      <c r="H152" s="2">
        <f>(12933/13)+(882/26)</f>
        <v>1028.7692307692307</v>
      </c>
      <c r="I152" s="2">
        <f t="shared" si="13"/>
        <v>1028.7692307692307</v>
      </c>
    </row>
    <row r="153" spans="1:9" x14ac:dyDescent="0.25">
      <c r="A153" s="2">
        <v>1644</v>
      </c>
      <c r="C153" s="2">
        <f>(1151000/13)+(80000/26)</f>
        <v>91615.38461538461</v>
      </c>
      <c r="E153" s="59">
        <f>'II. Headline series'!K342</f>
        <v>8.5032799242121495</v>
      </c>
      <c r="H153" s="2">
        <f>(12933/13)+(882/26)</f>
        <v>1028.7692307692307</v>
      </c>
      <c r="I153" s="2">
        <f t="shared" si="13"/>
        <v>1028.7692307692307</v>
      </c>
    </row>
    <row r="154" spans="1:9" x14ac:dyDescent="0.25">
      <c r="A154" s="2">
        <v>1645</v>
      </c>
      <c r="C154" s="2">
        <f>(1151000/13)+(80000/26)+(72000/19)</f>
        <v>95404.858299595129</v>
      </c>
      <c r="E154" s="59">
        <f>'II. Headline series'!K343</f>
        <v>8.40742304998086</v>
      </c>
      <c r="H154" s="2">
        <f>(12933/13)+(882/26)+(791/19)</f>
        <v>1070.400809716599</v>
      </c>
      <c r="I154" s="2">
        <f t="shared" si="13"/>
        <v>1070.400809716599</v>
      </c>
    </row>
    <row r="155" spans="1:9" x14ac:dyDescent="0.25">
      <c r="A155" s="2">
        <v>1646</v>
      </c>
      <c r="C155" s="2">
        <f>(1151000/13)+(80000/26)+(72000/19)</f>
        <v>95404.858299595129</v>
      </c>
      <c r="E155" s="59">
        <f>'II. Headline series'!K344</f>
        <v>8.403087148981049</v>
      </c>
      <c r="H155" s="2">
        <f>(12933/13)+(882/26)+(791/19)</f>
        <v>1070.400809716599</v>
      </c>
      <c r="I155" s="2">
        <f t="shared" si="13"/>
        <v>1070.400809716599</v>
      </c>
    </row>
    <row r="156" spans="1:9" x14ac:dyDescent="0.25">
      <c r="A156" s="2">
        <v>1647</v>
      </c>
      <c r="C156" s="2">
        <f>(1151000/13)+(80000/26)+(72000/19)</f>
        <v>95404.858299595129</v>
      </c>
      <c r="E156" s="59">
        <f>'II. Headline series'!K345</f>
        <v>8.3816161797606608</v>
      </c>
      <c r="H156" s="2">
        <f>(12933/13)+(882/26)+(791/19)</f>
        <v>1070.400809716599</v>
      </c>
      <c r="I156" s="2">
        <f t="shared" si="13"/>
        <v>1070.400809716599</v>
      </c>
    </row>
    <row r="157" spans="1:9" x14ac:dyDescent="0.25">
      <c r="A157" s="2">
        <v>1648</v>
      </c>
      <c r="C157" s="2">
        <f>(80000/26)+(72000/19)+(108000/11)</f>
        <v>16684.578579315421</v>
      </c>
      <c r="E157" s="59">
        <f>'II. Headline series'!K346</f>
        <v>7.9616996520574688</v>
      </c>
      <c r="H157" s="2">
        <f t="shared" ref="H157:H162" si="16">(882/26)+(791/19)+(1187/11)</f>
        <v>183.46374677953625</v>
      </c>
      <c r="I157" s="2">
        <f t="shared" si="13"/>
        <v>183.46374677953625</v>
      </c>
    </row>
    <row r="158" spans="1:9" x14ac:dyDescent="0.25">
      <c r="A158" s="2">
        <v>1649</v>
      </c>
      <c r="C158" s="2">
        <f>(80000/26)+(72000/19)+(108000/11)</f>
        <v>16684.578579315421</v>
      </c>
      <c r="E158" s="59">
        <f>'II. Headline series'!K347</f>
        <v>7.9407687811901555</v>
      </c>
      <c r="H158" s="2">
        <f t="shared" si="16"/>
        <v>183.46374677953625</v>
      </c>
      <c r="I158" s="2">
        <f t="shared" si="13"/>
        <v>183.46374677953625</v>
      </c>
    </row>
    <row r="159" spans="1:9" x14ac:dyDescent="0.25">
      <c r="A159" s="2">
        <v>1650</v>
      </c>
      <c r="C159" s="2">
        <f>(80000/26)+(72000/19)+(108000/11)+2000</f>
        <v>18684.578579315421</v>
      </c>
      <c r="E159" s="59">
        <f>'II. Headline series'!K348</f>
        <v>7.2004668213906866</v>
      </c>
      <c r="H159" s="2">
        <f t="shared" si="16"/>
        <v>183.46374677953625</v>
      </c>
      <c r="I159" s="2">
        <f t="shared" si="13"/>
        <v>183.46374677953625</v>
      </c>
    </row>
    <row r="160" spans="1:9" x14ac:dyDescent="0.25">
      <c r="A160" s="2">
        <v>1651</v>
      </c>
      <c r="C160" s="2">
        <f>(80000/26)+(72000/19)+(108000/11)</f>
        <v>16684.578579315421</v>
      </c>
      <c r="E160" s="59">
        <f>'II. Headline series'!K349</f>
        <v>8.5109616496029474</v>
      </c>
      <c r="H160" s="2">
        <f t="shared" si="16"/>
        <v>183.46374677953625</v>
      </c>
      <c r="I160" s="2">
        <f t="shared" si="13"/>
        <v>183.46374677953625</v>
      </c>
    </row>
    <row r="161" spans="1:9" x14ac:dyDescent="0.25">
      <c r="A161" s="2">
        <v>1652</v>
      </c>
      <c r="B161" s="2">
        <f>52000/3</f>
        <v>17333.333333333332</v>
      </c>
      <c r="C161" s="2">
        <f>(80000/26)+(72000/19)+(108000/11)</f>
        <v>16684.578579315421</v>
      </c>
      <c r="E161" s="59">
        <f>'II. Headline series'!K350</f>
        <v>8.6026074750162085</v>
      </c>
      <c r="G161" s="2">
        <f>282/3</f>
        <v>94</v>
      </c>
      <c r="H161" s="2">
        <f t="shared" si="16"/>
        <v>183.46374677953625</v>
      </c>
      <c r="I161" s="2">
        <f t="shared" si="13"/>
        <v>277.46374677953622</v>
      </c>
    </row>
    <row r="162" spans="1:9" x14ac:dyDescent="0.25">
      <c r="A162" s="2">
        <v>1653</v>
      </c>
      <c r="B162" s="2">
        <f>52000/3</f>
        <v>17333.333333333332</v>
      </c>
      <c r="C162" s="2">
        <f>(80000/26)+(72000/19)+(108000/11)</f>
        <v>16684.578579315421</v>
      </c>
      <c r="E162" s="59">
        <f>'II. Headline series'!K351</f>
        <v>8.5565751843691711</v>
      </c>
      <c r="G162" s="2">
        <f>282/3</f>
        <v>94</v>
      </c>
      <c r="H162" s="2">
        <f t="shared" si="16"/>
        <v>183.46374677953625</v>
      </c>
      <c r="I162" s="2">
        <f t="shared" si="13"/>
        <v>277.46374677953622</v>
      </c>
    </row>
    <row r="163" spans="1:9" x14ac:dyDescent="0.25">
      <c r="A163" s="2">
        <v>1654</v>
      </c>
      <c r="B163" s="2">
        <f>52000/3</f>
        <v>17333.333333333332</v>
      </c>
      <c r="C163" s="2">
        <f>(80000/26)+(72000/19)+(108000/11)+(22000/6)</f>
        <v>20351.245245982089</v>
      </c>
      <c r="E163" s="59">
        <f>'II. Headline series'!K352</f>
        <v>13.388916099841312</v>
      </c>
      <c r="G163" s="2">
        <f>282/3</f>
        <v>94</v>
      </c>
      <c r="H163" s="2">
        <f>(882/26)+(791/19)+(1187/11)+(238/6)</f>
        <v>223.13041344620291</v>
      </c>
      <c r="I163" s="2">
        <f t="shared" si="13"/>
        <v>317.13041344620291</v>
      </c>
    </row>
    <row r="164" spans="1:9" x14ac:dyDescent="0.25">
      <c r="A164" s="2">
        <v>1655</v>
      </c>
      <c r="C164" s="2">
        <f>(80000/26)+(72000/19)+(108000/11)+(22000/6)</f>
        <v>20351.245245982089</v>
      </c>
      <c r="E164" s="59">
        <f>'II. Headline series'!K353</f>
        <v>8.5128577150237383</v>
      </c>
      <c r="H164" s="2">
        <f>(882/26)+(791/19)+(1187/11)+(238/6)</f>
        <v>223.13041344620291</v>
      </c>
      <c r="I164" s="2">
        <f t="shared" si="13"/>
        <v>223.13041344620291</v>
      </c>
    </row>
    <row r="165" spans="1:9" x14ac:dyDescent="0.25">
      <c r="A165" s="2">
        <v>1656</v>
      </c>
      <c r="C165" s="2">
        <f>(80000/26)+(72000/19)+(108000/11)+(22000/6)+(15000/3)</f>
        <v>25351.245245982089</v>
      </c>
      <c r="E165" s="59">
        <f>'II. Headline series'!K354</f>
        <v>8.4910146855323614</v>
      </c>
      <c r="H165" s="2">
        <f>(882/26)+(791/19)+(1187/11)+(238/6)+(161/3)</f>
        <v>276.79708011286959</v>
      </c>
      <c r="I165" s="2">
        <f t="shared" si="13"/>
        <v>276.79708011286959</v>
      </c>
    </row>
    <row r="166" spans="1:9" x14ac:dyDescent="0.25">
      <c r="A166" s="2">
        <v>1657</v>
      </c>
      <c r="B166" s="2">
        <v>1000</v>
      </c>
      <c r="C166" s="2">
        <f>(80000/26)+(72000/19)+(108000/11)+(22000/6)+(15000/3)+(109000/7)</f>
        <v>40922.673817410658</v>
      </c>
      <c r="E166" s="59">
        <f>'II. Headline series'!K355</f>
        <v>8.5051934456985734</v>
      </c>
      <c r="G166" s="2">
        <f>43/4</f>
        <v>10.75</v>
      </c>
      <c r="H166" s="2">
        <f>(882/26)+(791/19)+(1187/11)+(238/6)+(161/3)+(1170/7)</f>
        <v>443.9399372557267</v>
      </c>
      <c r="I166" s="2">
        <f t="shared" si="13"/>
        <v>454.6899372557267</v>
      </c>
    </row>
    <row r="167" spans="1:9" x14ac:dyDescent="0.25">
      <c r="A167" s="2">
        <v>1658</v>
      </c>
      <c r="B167" s="2">
        <v>1000</v>
      </c>
      <c r="C167" s="2">
        <f>(80000/26)+(72000/19)+(108000/11)+(22000/6)+(15000/3)+(109000/7)</f>
        <v>40922.673817410658</v>
      </c>
      <c r="E167" s="59">
        <f>'II. Headline series'!K356</f>
        <v>8.1702872172040042</v>
      </c>
      <c r="G167" s="2">
        <f>43/4</f>
        <v>10.75</v>
      </c>
      <c r="H167" s="2">
        <f>(882/26)+(791/19)+(1187/11)+(238/6)+(161/3)+(1170/7)</f>
        <v>443.9399372557267</v>
      </c>
      <c r="I167" s="2">
        <f t="shared" si="13"/>
        <v>454.6899372557267</v>
      </c>
    </row>
    <row r="168" spans="1:9" x14ac:dyDescent="0.25">
      <c r="A168" s="2">
        <v>1659</v>
      </c>
      <c r="B168" s="2">
        <v>1000</v>
      </c>
      <c r="C168" s="2">
        <f>(80000/26)+(72000/19)+(22000/6)+(109000/7)</f>
        <v>26104.491999228841</v>
      </c>
      <c r="E168" s="59">
        <f>'II. Headline series'!K357</f>
        <v>7.5953735973168879</v>
      </c>
      <c r="G168" s="2">
        <f>43/4</f>
        <v>10.75</v>
      </c>
      <c r="H168" s="2">
        <f>(882/26)+(791/19)+(238/6)+(1170/7)</f>
        <v>282.36417967996914</v>
      </c>
      <c r="I168" s="2">
        <f t="shared" si="13"/>
        <v>293.11417967996914</v>
      </c>
    </row>
    <row r="169" spans="1:9" x14ac:dyDescent="0.25">
      <c r="A169" s="2">
        <v>1660</v>
      </c>
      <c r="B169" s="2">
        <v>1000</v>
      </c>
      <c r="C169" s="2">
        <f>(80000/26)+(72000/19)+(109000/7)</f>
        <v>22437.825332562174</v>
      </c>
      <c r="E169" s="59">
        <f>'II. Headline series'!K358</f>
        <v>7.9083194482516985</v>
      </c>
      <c r="G169" s="2">
        <f>43/4</f>
        <v>10.75</v>
      </c>
      <c r="H169" s="2">
        <f>(882/26)+(791/19)+(1170/7)</f>
        <v>242.69751301330248</v>
      </c>
      <c r="I169" s="2">
        <f t="shared" si="13"/>
        <v>253.44751301330248</v>
      </c>
    </row>
    <row r="170" spans="1:9" x14ac:dyDescent="0.25">
      <c r="A170" s="2">
        <v>1661</v>
      </c>
      <c r="C170" s="2">
        <f>(80000/26)+(72000/19)+(109000/7)</f>
        <v>22437.825332562174</v>
      </c>
      <c r="E170" s="59">
        <f>'II. Headline series'!K359</f>
        <v>7.1599478026457781</v>
      </c>
      <c r="H170" s="2">
        <f t="shared" ref="H170:H176" si="17">(882/26)+(791/19)+(1170/7)</f>
        <v>242.69751301330248</v>
      </c>
      <c r="I170" s="2">
        <f t="shared" si="13"/>
        <v>242.69751301330248</v>
      </c>
    </row>
    <row r="171" spans="1:9" x14ac:dyDescent="0.25">
      <c r="A171" s="2">
        <v>1662</v>
      </c>
      <c r="C171" s="2">
        <f>(80000/26)+(72000/19)+(109000/7)</f>
        <v>22437.825332562174</v>
      </c>
      <c r="E171" s="59">
        <f>'II. Headline series'!K360</f>
        <v>7.208882004371004</v>
      </c>
      <c r="H171" s="2">
        <f t="shared" si="17"/>
        <v>242.69751301330248</v>
      </c>
      <c r="I171" s="2">
        <f t="shared" si="13"/>
        <v>242.69751301330248</v>
      </c>
    </row>
    <row r="172" spans="1:9" x14ac:dyDescent="0.25">
      <c r="A172" s="2">
        <v>1663</v>
      </c>
      <c r="C172" s="2">
        <f>(80000/26)+(72000/19)+(109000/7)</f>
        <v>22437.825332562174</v>
      </c>
      <c r="E172" s="59">
        <f>'II. Headline series'!K361</f>
        <v>7.2576210453534884</v>
      </c>
      <c r="H172" s="2">
        <f t="shared" si="17"/>
        <v>242.69751301330248</v>
      </c>
      <c r="I172" s="2">
        <f t="shared" si="13"/>
        <v>242.69751301330248</v>
      </c>
    </row>
    <row r="173" spans="1:9" x14ac:dyDescent="0.25">
      <c r="A173" s="2">
        <v>1664</v>
      </c>
      <c r="C173" s="2">
        <f>80000/26</f>
        <v>3076.9230769230771</v>
      </c>
      <c r="E173" s="59">
        <f>'II. Headline series'!K362</f>
        <v>7.250729945818474</v>
      </c>
      <c r="H173" s="2">
        <f>(882/26)</f>
        <v>33.92307692307692</v>
      </c>
      <c r="I173" s="2">
        <f t="shared" si="13"/>
        <v>33.92307692307692</v>
      </c>
    </row>
    <row r="174" spans="1:9" x14ac:dyDescent="0.25">
      <c r="A174" s="2">
        <v>1665</v>
      </c>
      <c r="B174" s="2">
        <f>37000/2</f>
        <v>18500</v>
      </c>
      <c r="C174" s="2">
        <f>(80000/26)+2000</f>
        <v>5076.9230769230771</v>
      </c>
      <c r="E174" s="59">
        <f>'II. Headline series'!K363</f>
        <v>7.1331558964023412</v>
      </c>
      <c r="G174" s="2">
        <f>392/2</f>
        <v>196</v>
      </c>
      <c r="H174" s="2">
        <f>(882/26)+11</f>
        <v>44.92307692307692</v>
      </c>
      <c r="I174" s="2">
        <f t="shared" si="13"/>
        <v>240.92307692307691</v>
      </c>
    </row>
    <row r="175" spans="1:9" x14ac:dyDescent="0.25">
      <c r="A175" s="2">
        <v>1666</v>
      </c>
      <c r="B175" s="2">
        <f>37000/2</f>
        <v>18500</v>
      </c>
      <c r="C175" s="2">
        <f>80000/26</f>
        <v>3076.9230769230771</v>
      </c>
      <c r="E175" s="59">
        <f>'II. Headline series'!K364</f>
        <v>6.9607153780326572</v>
      </c>
      <c r="G175" s="2">
        <f>392/2</f>
        <v>196</v>
      </c>
      <c r="H175" s="2">
        <f t="shared" si="17"/>
        <v>242.69751301330248</v>
      </c>
      <c r="I175" s="2">
        <f t="shared" si="13"/>
        <v>438.69751301330245</v>
      </c>
    </row>
    <row r="176" spans="1:9" x14ac:dyDescent="0.25">
      <c r="A176" s="2">
        <v>1667</v>
      </c>
      <c r="B176" s="2">
        <v>4000</v>
      </c>
      <c r="C176" s="2">
        <f>80000/26</f>
        <v>3076.9230769230771</v>
      </c>
      <c r="E176" s="59">
        <f>'II. Headline series'!K365</f>
        <v>6.8991423105142431</v>
      </c>
      <c r="G176" s="2">
        <v>42</v>
      </c>
      <c r="H176" s="2">
        <f t="shared" si="17"/>
        <v>242.69751301330248</v>
      </c>
      <c r="I176" s="2">
        <f t="shared" si="13"/>
        <v>284.69751301330245</v>
      </c>
    </row>
    <row r="177" spans="1:9" x14ac:dyDescent="0.25">
      <c r="A177" s="2">
        <v>1668</v>
      </c>
      <c r="E177" s="59">
        <f>'II. Headline series'!K366</f>
        <v>6.8377545824096249</v>
      </c>
      <c r="I177" s="2">
        <f t="shared" si="13"/>
        <v>0</v>
      </c>
    </row>
    <row r="178" spans="1:9" x14ac:dyDescent="0.25">
      <c r="A178" s="2">
        <v>1669</v>
      </c>
      <c r="E178" s="59">
        <f>'II. Headline series'!K367</f>
        <v>6.7765511592622865</v>
      </c>
      <c r="I178" s="2">
        <f t="shared" si="13"/>
        <v>0</v>
      </c>
    </row>
    <row r="179" spans="1:9" x14ac:dyDescent="0.25">
      <c r="A179" s="2">
        <v>1670</v>
      </c>
      <c r="E179" s="59">
        <f>'II. Headline series'!K368</f>
        <v>6.715531014299712</v>
      </c>
      <c r="I179" s="2">
        <f t="shared" si="13"/>
        <v>0</v>
      </c>
    </row>
    <row r="180" spans="1:9" x14ac:dyDescent="0.25">
      <c r="A180" s="2">
        <v>1671</v>
      </c>
      <c r="E180" s="59">
        <f>'II. Headline series'!K369</f>
        <v>5.7267708518715867</v>
      </c>
      <c r="I180" s="2">
        <f t="shared" si="13"/>
        <v>0</v>
      </c>
    </row>
    <row r="181" spans="1:9" x14ac:dyDescent="0.25">
      <c r="A181" s="2">
        <v>1672</v>
      </c>
      <c r="B181" s="2">
        <f t="shared" ref="B181:B186" si="18">342000/6</f>
        <v>57000</v>
      </c>
      <c r="C181" s="2">
        <f>5000/4</f>
        <v>1250</v>
      </c>
      <c r="E181" s="59">
        <f>'II. Headline series'!K370</f>
        <v>5.798489535341055</v>
      </c>
      <c r="G181" s="2">
        <f t="shared" ref="G181:G186" si="19">(3580/6)</f>
        <v>596.66666666666663</v>
      </c>
      <c r="H181" s="2">
        <f>(52/4)</f>
        <v>13</v>
      </c>
      <c r="I181" s="2">
        <f t="shared" si="13"/>
        <v>609.66666666666663</v>
      </c>
    </row>
    <row r="182" spans="1:9" x14ac:dyDescent="0.25">
      <c r="A182" s="2">
        <v>1673</v>
      </c>
      <c r="B182" s="2">
        <f t="shared" si="18"/>
        <v>57000</v>
      </c>
      <c r="C182" s="2">
        <f>5000/4</f>
        <v>1250</v>
      </c>
      <c r="E182" s="59">
        <f>'II. Headline series'!K371</f>
        <v>5.7285376737011742</v>
      </c>
      <c r="G182" s="2">
        <f t="shared" si="19"/>
        <v>596.66666666666663</v>
      </c>
      <c r="H182" s="2">
        <f>(52/4)</f>
        <v>13</v>
      </c>
      <c r="I182" s="2">
        <f t="shared" si="13"/>
        <v>609.66666666666663</v>
      </c>
    </row>
    <row r="183" spans="1:9" x14ac:dyDescent="0.25">
      <c r="A183" s="2">
        <v>1674</v>
      </c>
      <c r="B183" s="2">
        <f t="shared" si="18"/>
        <v>57000</v>
      </c>
      <c r="C183" s="2">
        <f>5000/4</f>
        <v>1250</v>
      </c>
      <c r="E183" s="59">
        <f>'II. Headline series'!K372</f>
        <v>5.7241628860992027</v>
      </c>
      <c r="G183" s="2">
        <f t="shared" si="19"/>
        <v>596.66666666666663</v>
      </c>
      <c r="H183" s="2">
        <f>(52/4)</f>
        <v>13</v>
      </c>
      <c r="I183" s="2">
        <f t="shared" si="13"/>
        <v>609.66666666666663</v>
      </c>
    </row>
    <row r="184" spans="1:9" x14ac:dyDescent="0.25">
      <c r="A184" s="2">
        <v>1675</v>
      </c>
      <c r="B184" s="2">
        <f t="shared" si="18"/>
        <v>57000</v>
      </c>
      <c r="C184" s="2">
        <f>5000/4</f>
        <v>1250</v>
      </c>
      <c r="E184" s="59">
        <f>'II. Headline series'!K373</f>
        <v>5.7197925440119013</v>
      </c>
      <c r="G184" s="2">
        <f t="shared" si="19"/>
        <v>596.66666666666663</v>
      </c>
      <c r="H184" s="2">
        <f>(52/4)</f>
        <v>13</v>
      </c>
      <c r="I184" s="2">
        <f t="shared" si="13"/>
        <v>609.66666666666663</v>
      </c>
    </row>
    <row r="185" spans="1:9" x14ac:dyDescent="0.25">
      <c r="A185" s="2">
        <v>1676</v>
      </c>
      <c r="B185" s="2">
        <f t="shared" si="18"/>
        <v>57000</v>
      </c>
      <c r="E185" s="59">
        <f>'II. Headline series'!K374</f>
        <v>5.7154266229459827</v>
      </c>
      <c r="G185" s="2">
        <f t="shared" si="19"/>
        <v>596.66666666666663</v>
      </c>
      <c r="I185" s="2">
        <f t="shared" si="13"/>
        <v>596.66666666666663</v>
      </c>
    </row>
    <row r="186" spans="1:9" x14ac:dyDescent="0.25">
      <c r="A186" s="2">
        <v>1677</v>
      </c>
      <c r="B186" s="2">
        <f t="shared" si="18"/>
        <v>57000</v>
      </c>
      <c r="C186" s="2">
        <f>12000/4</f>
        <v>3000</v>
      </c>
      <c r="E186" s="59">
        <f>'II. Headline series'!K375</f>
        <v>5.6442572548122909</v>
      </c>
      <c r="G186" s="2">
        <f t="shared" si="19"/>
        <v>596.66666666666663</v>
      </c>
      <c r="H186" s="2">
        <f>125/4</f>
        <v>31.25</v>
      </c>
      <c r="I186" s="2">
        <f t="shared" si="13"/>
        <v>627.91666666666663</v>
      </c>
    </row>
    <row r="187" spans="1:9" x14ac:dyDescent="0.25">
      <c r="A187" s="2">
        <v>1678</v>
      </c>
      <c r="C187" s="2">
        <f>12000/4</f>
        <v>3000</v>
      </c>
      <c r="E187" s="59">
        <f>'II. Headline series'!K376</f>
        <v>5.6530662032644399</v>
      </c>
      <c r="H187" s="2">
        <f>125/4</f>
        <v>31.25</v>
      </c>
      <c r="I187" s="2">
        <f t="shared" si="13"/>
        <v>31.25</v>
      </c>
    </row>
    <row r="188" spans="1:9" x14ac:dyDescent="0.25">
      <c r="A188" s="2">
        <v>1679</v>
      </c>
      <c r="C188" s="2">
        <f>12000/4</f>
        <v>3000</v>
      </c>
      <c r="E188" s="59">
        <f>'II. Headline series'!K377</f>
        <v>5.6709505197882057</v>
      </c>
      <c r="H188" s="2">
        <f>125/4</f>
        <v>31.25</v>
      </c>
      <c r="I188" s="2">
        <f t="shared" si="13"/>
        <v>31.25</v>
      </c>
    </row>
    <row r="189" spans="1:9" x14ac:dyDescent="0.25">
      <c r="A189" s="2">
        <v>1680</v>
      </c>
      <c r="C189" s="2">
        <f>12000/4</f>
        <v>3000</v>
      </c>
      <c r="E189" s="59">
        <f>'II. Headline series'!K378</f>
        <v>5.6664888489129863</v>
      </c>
      <c r="H189" s="2">
        <f>125/4</f>
        <v>31.25</v>
      </c>
      <c r="I189" s="2">
        <f t="shared" si="13"/>
        <v>31.25</v>
      </c>
    </row>
    <row r="190" spans="1:9" x14ac:dyDescent="0.25">
      <c r="A190" s="2">
        <v>1681</v>
      </c>
      <c r="E190" s="59">
        <f>'II. Headline series'!K379</f>
        <v>5.6943473598464545</v>
      </c>
      <c r="I190" s="2">
        <f t="shared" si="13"/>
        <v>0</v>
      </c>
    </row>
    <row r="191" spans="1:9" x14ac:dyDescent="0.25">
      <c r="A191" s="2">
        <v>1682</v>
      </c>
      <c r="C191" s="2">
        <f>386000/17</f>
        <v>22705.882352941175</v>
      </c>
      <c r="E191" s="59">
        <f>'II. Headline series'!K380</f>
        <v>5.6033882588402077</v>
      </c>
      <c r="H191" s="2">
        <f>3954/17</f>
        <v>232.58823529411765</v>
      </c>
      <c r="I191" s="2">
        <f t="shared" si="13"/>
        <v>232.58823529411765</v>
      </c>
    </row>
    <row r="192" spans="1:9" x14ac:dyDescent="0.25">
      <c r="A192" s="2">
        <v>1683</v>
      </c>
      <c r="C192" s="2">
        <f>(386000/17)+5000</f>
        <v>27705.882352941175</v>
      </c>
      <c r="E192" s="59">
        <f>'II. Headline series'!K381</f>
        <v>5.6136460640797798</v>
      </c>
      <c r="H192" s="2">
        <f t="shared" ref="H192:H207" si="20">3954/17</f>
        <v>232.58823529411765</v>
      </c>
      <c r="I192" s="2">
        <f t="shared" si="13"/>
        <v>232.58823529411765</v>
      </c>
    </row>
    <row r="193" spans="1:9" x14ac:dyDescent="0.25">
      <c r="A193" s="2">
        <v>1684</v>
      </c>
      <c r="C193" s="2">
        <f t="shared" ref="C193:C207" si="21">386000/17</f>
        <v>22705.882352941175</v>
      </c>
      <c r="E193" s="59">
        <f>'II. Headline series'!K382</f>
        <v>5.6560313277425118</v>
      </c>
      <c r="H193" s="2">
        <f t="shared" si="20"/>
        <v>232.58823529411765</v>
      </c>
      <c r="I193" s="2">
        <f t="shared" si="13"/>
        <v>232.58823529411765</v>
      </c>
    </row>
    <row r="194" spans="1:9" x14ac:dyDescent="0.25">
      <c r="A194" s="2">
        <v>1685</v>
      </c>
      <c r="C194" s="2">
        <f t="shared" si="21"/>
        <v>22705.882352941175</v>
      </c>
      <c r="E194" s="59">
        <f>'II. Headline series'!K383</f>
        <v>5.6921686156871445</v>
      </c>
      <c r="H194" s="2">
        <f t="shared" si="20"/>
        <v>232.58823529411765</v>
      </c>
      <c r="I194" s="2">
        <f t="shared" si="13"/>
        <v>232.58823529411765</v>
      </c>
    </row>
    <row r="195" spans="1:9" x14ac:dyDescent="0.25">
      <c r="A195" s="2">
        <v>1686</v>
      </c>
      <c r="C195" s="2">
        <f t="shared" si="21"/>
        <v>22705.882352941175</v>
      </c>
      <c r="E195" s="59">
        <f>'II. Headline series'!K384</f>
        <v>5.7281933948689039</v>
      </c>
      <c r="H195" s="2">
        <f t="shared" si="20"/>
        <v>232.58823529411765</v>
      </c>
      <c r="I195" s="2">
        <f t="shared" si="13"/>
        <v>232.58823529411765</v>
      </c>
    </row>
    <row r="196" spans="1:9" x14ac:dyDescent="0.25">
      <c r="A196" s="2">
        <v>1687</v>
      </c>
      <c r="C196" s="2">
        <f t="shared" si="21"/>
        <v>22705.882352941175</v>
      </c>
      <c r="E196" s="59">
        <f>'II. Headline series'!K385</f>
        <v>5.7641062728981325</v>
      </c>
      <c r="H196" s="2">
        <f t="shared" si="20"/>
        <v>232.58823529411765</v>
      </c>
      <c r="I196" s="2">
        <f t="shared" si="13"/>
        <v>232.58823529411765</v>
      </c>
    </row>
    <row r="197" spans="1:9" x14ac:dyDescent="0.25">
      <c r="A197" s="2">
        <v>1688</v>
      </c>
      <c r="B197" s="2">
        <f>680000/9</f>
        <v>75555.555555555562</v>
      </c>
      <c r="C197" s="2">
        <f t="shared" si="21"/>
        <v>22705.882352941175</v>
      </c>
      <c r="E197" s="59">
        <f>'II. Headline series'!K386</f>
        <v>5.8269822876261212</v>
      </c>
      <c r="G197" s="2">
        <f>6939/9</f>
        <v>771</v>
      </c>
      <c r="H197" s="2">
        <f t="shared" si="20"/>
        <v>232.58823529411765</v>
      </c>
      <c r="I197" s="2">
        <f t="shared" ref="I197:I260" si="22">SUM(G197:H197)</f>
        <v>1003.5882352941177</v>
      </c>
    </row>
    <row r="198" spans="1:9" x14ac:dyDescent="0.25">
      <c r="A198" s="2">
        <v>1689</v>
      </c>
      <c r="B198" s="2">
        <f t="shared" ref="B198:B205" si="23">680000/9</f>
        <v>75555.555555555562</v>
      </c>
      <c r="C198" s="2">
        <f t="shared" si="21"/>
        <v>22705.882352941175</v>
      </c>
      <c r="E198" s="59">
        <f>'II. Headline series'!K387</f>
        <v>6.137639680373173</v>
      </c>
      <c r="G198" s="2">
        <f t="shared" ref="G198:G205" si="24">6939/9</f>
        <v>771</v>
      </c>
      <c r="H198" s="2">
        <f t="shared" si="20"/>
        <v>232.58823529411765</v>
      </c>
      <c r="I198" s="2">
        <f t="shared" si="22"/>
        <v>1003.5882352941177</v>
      </c>
    </row>
    <row r="199" spans="1:9" x14ac:dyDescent="0.25">
      <c r="A199" s="2">
        <v>1690</v>
      </c>
      <c r="B199" s="2">
        <f t="shared" si="23"/>
        <v>75555.555555555562</v>
      </c>
      <c r="C199" s="2">
        <f t="shared" si="21"/>
        <v>22705.882352941175</v>
      </c>
      <c r="E199" s="59">
        <f>'II. Headline series'!K388</f>
        <v>5.8524442145887869</v>
      </c>
      <c r="G199" s="2">
        <f t="shared" si="24"/>
        <v>771</v>
      </c>
      <c r="H199" s="2">
        <f t="shared" si="20"/>
        <v>232.58823529411765</v>
      </c>
      <c r="I199" s="2">
        <f t="shared" si="22"/>
        <v>1003.5882352941177</v>
      </c>
    </row>
    <row r="200" spans="1:9" x14ac:dyDescent="0.25">
      <c r="A200" s="2">
        <v>1691</v>
      </c>
      <c r="B200" s="2">
        <f t="shared" si="23"/>
        <v>75555.555555555562</v>
      </c>
      <c r="C200" s="2">
        <f t="shared" si="21"/>
        <v>22705.882352941175</v>
      </c>
      <c r="E200" s="59">
        <f>'II. Headline series'!K389</f>
        <v>6.2407292040112869</v>
      </c>
      <c r="G200" s="2">
        <f t="shared" si="24"/>
        <v>771</v>
      </c>
      <c r="H200" s="2">
        <f t="shared" si="20"/>
        <v>232.58823529411765</v>
      </c>
      <c r="I200" s="2">
        <f t="shared" si="22"/>
        <v>1003.5882352941177</v>
      </c>
    </row>
    <row r="201" spans="1:9" x14ac:dyDescent="0.25">
      <c r="A201" s="2">
        <v>1692</v>
      </c>
      <c r="B201" s="2">
        <f t="shared" si="23"/>
        <v>75555.555555555562</v>
      </c>
      <c r="C201" s="2">
        <f t="shared" si="21"/>
        <v>22705.882352941175</v>
      </c>
      <c r="E201" s="59">
        <f>'II. Headline series'!K390</f>
        <v>5.6625985889645438</v>
      </c>
      <c r="G201" s="2">
        <f t="shared" si="24"/>
        <v>771</v>
      </c>
      <c r="H201" s="2">
        <f t="shared" si="20"/>
        <v>232.58823529411765</v>
      </c>
      <c r="I201" s="2">
        <f t="shared" si="22"/>
        <v>1003.5882352941177</v>
      </c>
    </row>
    <row r="202" spans="1:9" x14ac:dyDescent="0.25">
      <c r="A202" s="2">
        <v>1693</v>
      </c>
      <c r="B202" s="2">
        <f t="shared" si="23"/>
        <v>75555.555555555562</v>
      </c>
      <c r="C202" s="2">
        <f t="shared" si="21"/>
        <v>22705.882352941175</v>
      </c>
      <c r="E202" s="59">
        <f>'II. Headline series'!K391</f>
        <v>5.9579709324602161</v>
      </c>
      <c r="G202" s="2">
        <f t="shared" si="24"/>
        <v>771</v>
      </c>
      <c r="H202" s="2">
        <f t="shared" si="20"/>
        <v>232.58823529411765</v>
      </c>
      <c r="I202" s="2">
        <f t="shared" si="22"/>
        <v>1003.5882352941177</v>
      </c>
    </row>
    <row r="203" spans="1:9" x14ac:dyDescent="0.25">
      <c r="A203" s="2">
        <v>1694</v>
      </c>
      <c r="B203" s="2">
        <f t="shared" si="23"/>
        <v>75555.555555555562</v>
      </c>
      <c r="C203" s="2">
        <f t="shared" si="21"/>
        <v>22705.882352941175</v>
      </c>
      <c r="E203" s="59">
        <f>'II. Headline series'!K392</f>
        <v>5.9389059461974822</v>
      </c>
      <c r="G203" s="2">
        <f t="shared" si="24"/>
        <v>771</v>
      </c>
      <c r="H203" s="2">
        <f t="shared" si="20"/>
        <v>232.58823529411765</v>
      </c>
      <c r="I203" s="2">
        <f t="shared" si="22"/>
        <v>1003.5882352941177</v>
      </c>
    </row>
    <row r="204" spans="1:9" x14ac:dyDescent="0.25">
      <c r="A204" s="2">
        <v>1695</v>
      </c>
      <c r="B204" s="2">
        <f t="shared" si="23"/>
        <v>75555.555555555562</v>
      </c>
      <c r="C204" s="2">
        <f t="shared" si="21"/>
        <v>22705.882352941175</v>
      </c>
      <c r="E204" s="59">
        <f>'II. Headline series'!K393</f>
        <v>5.9060955646851534</v>
      </c>
      <c r="G204" s="2">
        <f t="shared" si="24"/>
        <v>771</v>
      </c>
      <c r="H204" s="2">
        <f t="shared" si="20"/>
        <v>232.58823529411765</v>
      </c>
      <c r="I204" s="2">
        <f t="shared" si="22"/>
        <v>1003.5882352941177</v>
      </c>
    </row>
    <row r="205" spans="1:9" x14ac:dyDescent="0.25">
      <c r="A205" s="2">
        <v>1696</v>
      </c>
      <c r="B205" s="2">
        <f t="shared" si="23"/>
        <v>75555.555555555562</v>
      </c>
      <c r="C205" s="2">
        <f t="shared" si="21"/>
        <v>22705.882352941175</v>
      </c>
      <c r="E205" s="59">
        <f>'II. Headline series'!K394</f>
        <v>6.0272090188091081</v>
      </c>
      <c r="G205" s="2">
        <f t="shared" si="24"/>
        <v>771</v>
      </c>
      <c r="H205" s="2">
        <f t="shared" si="20"/>
        <v>232.58823529411765</v>
      </c>
      <c r="I205" s="2">
        <f t="shared" si="22"/>
        <v>1003.5882352941177</v>
      </c>
    </row>
    <row r="206" spans="1:9" x14ac:dyDescent="0.25">
      <c r="A206" s="2">
        <v>1697</v>
      </c>
      <c r="C206" s="2">
        <f t="shared" si="21"/>
        <v>22705.882352941175</v>
      </c>
      <c r="E206" s="59">
        <f>'II. Headline series'!K395</f>
        <v>5.6291674470888182</v>
      </c>
      <c r="H206" s="2">
        <f t="shared" si="20"/>
        <v>232.58823529411765</v>
      </c>
      <c r="I206" s="2">
        <f t="shared" si="22"/>
        <v>232.58823529411765</v>
      </c>
    </row>
    <row r="207" spans="1:9" x14ac:dyDescent="0.25">
      <c r="A207" s="2">
        <v>1698</v>
      </c>
      <c r="C207" s="2">
        <f t="shared" si="21"/>
        <v>22705.882352941175</v>
      </c>
      <c r="E207" s="59">
        <f>'II. Headline series'!K396</f>
        <v>5.6249569513019182</v>
      </c>
      <c r="H207" s="2">
        <f t="shared" si="20"/>
        <v>232.58823529411765</v>
      </c>
      <c r="I207" s="2">
        <f t="shared" si="22"/>
        <v>232.58823529411765</v>
      </c>
    </row>
    <row r="208" spans="1:9" x14ac:dyDescent="0.25">
      <c r="A208" s="2">
        <v>1699</v>
      </c>
      <c r="E208" s="59">
        <f>'II. Headline series'!K397</f>
        <v>5.5278500285111614</v>
      </c>
      <c r="I208" s="2">
        <f t="shared" si="22"/>
        <v>0</v>
      </c>
    </row>
    <row r="209" spans="1:9" x14ac:dyDescent="0.25">
      <c r="A209" s="2">
        <v>1700</v>
      </c>
      <c r="C209" s="2">
        <f>64000/21</f>
        <v>3047.6190476190477</v>
      </c>
      <c r="E209" s="59">
        <f>'II. Headline series'!K398</f>
        <v>5.5014966970589878</v>
      </c>
      <c r="H209" s="2">
        <f>640/21</f>
        <v>30.476190476190474</v>
      </c>
      <c r="I209" s="2">
        <f t="shared" si="22"/>
        <v>30.476190476190474</v>
      </c>
    </row>
    <row r="210" spans="1:9" x14ac:dyDescent="0.25">
      <c r="A210" s="2">
        <v>1701</v>
      </c>
      <c r="B210" s="2">
        <f>1251000/12</f>
        <v>104250</v>
      </c>
      <c r="C210" s="2">
        <f t="shared" ref="C210:C229" si="25">64000/21</f>
        <v>3047.6190476190477</v>
      </c>
      <c r="E210" s="59">
        <f>'II. Headline series'!K399</f>
        <v>5.4167553663934642</v>
      </c>
      <c r="G210" s="2">
        <f>12490/12</f>
        <v>1040.8333333333333</v>
      </c>
      <c r="H210" s="2">
        <f t="shared" ref="H210:H229" si="26">640/21</f>
        <v>30.476190476190474</v>
      </c>
      <c r="I210" s="2">
        <f t="shared" si="22"/>
        <v>1071.3095238095236</v>
      </c>
    </row>
    <row r="211" spans="1:9" x14ac:dyDescent="0.25">
      <c r="A211" s="2">
        <v>1702</v>
      </c>
      <c r="B211" s="2">
        <f t="shared" ref="B211:B220" si="27">1251000/12</f>
        <v>104250</v>
      </c>
      <c r="C211" s="2">
        <f t="shared" si="25"/>
        <v>3047.6190476190477</v>
      </c>
      <c r="E211" s="59">
        <f>'II. Headline series'!K400</f>
        <v>6.1494621247984629</v>
      </c>
      <c r="G211" s="2">
        <f t="shared" ref="G211:G221" si="28">12490/12</f>
        <v>1040.8333333333333</v>
      </c>
      <c r="H211" s="2">
        <f t="shared" si="26"/>
        <v>30.476190476190474</v>
      </c>
      <c r="I211" s="2">
        <f t="shared" si="22"/>
        <v>1071.3095238095236</v>
      </c>
    </row>
    <row r="212" spans="1:9" x14ac:dyDescent="0.25">
      <c r="A212" s="2">
        <v>1703</v>
      </c>
      <c r="B212" s="2">
        <f t="shared" si="27"/>
        <v>104250</v>
      </c>
      <c r="C212" s="2">
        <f t="shared" si="25"/>
        <v>3047.6190476190477</v>
      </c>
      <c r="E212" s="59">
        <f>'II. Headline series'!K401</f>
        <v>5.9877929725490606</v>
      </c>
      <c r="G212" s="2">
        <f t="shared" si="28"/>
        <v>1040.8333333333333</v>
      </c>
      <c r="H212" s="2">
        <f t="shared" si="26"/>
        <v>30.476190476190474</v>
      </c>
      <c r="I212" s="2">
        <f t="shared" si="22"/>
        <v>1071.3095238095236</v>
      </c>
    </row>
    <row r="213" spans="1:9" x14ac:dyDescent="0.25">
      <c r="A213" s="2">
        <v>1704</v>
      </c>
      <c r="B213" s="2">
        <f t="shared" si="27"/>
        <v>104250</v>
      </c>
      <c r="C213" s="2">
        <f t="shared" si="25"/>
        <v>3047.6190476190477</v>
      </c>
      <c r="E213" s="59">
        <f>'II. Headline series'!K402</f>
        <v>6.4655928146137107</v>
      </c>
      <c r="G213" s="2">
        <f t="shared" si="28"/>
        <v>1040.8333333333333</v>
      </c>
      <c r="H213" s="2">
        <f t="shared" si="26"/>
        <v>30.476190476190474</v>
      </c>
      <c r="I213" s="2">
        <f t="shared" si="22"/>
        <v>1071.3095238095236</v>
      </c>
    </row>
    <row r="214" spans="1:9" x14ac:dyDescent="0.25">
      <c r="A214" s="2">
        <v>1705</v>
      </c>
      <c r="B214" s="2">
        <f t="shared" si="27"/>
        <v>104250</v>
      </c>
      <c r="C214" s="2">
        <f t="shared" si="25"/>
        <v>3047.6190476190477</v>
      </c>
      <c r="E214" s="59">
        <f>'II. Headline series'!K403</f>
        <v>6.134830133140972</v>
      </c>
      <c r="G214" s="2">
        <f t="shared" si="28"/>
        <v>1040.8333333333333</v>
      </c>
      <c r="H214" s="2">
        <f t="shared" si="26"/>
        <v>30.476190476190474</v>
      </c>
      <c r="I214" s="2">
        <f t="shared" si="22"/>
        <v>1071.3095238095236</v>
      </c>
    </row>
    <row r="215" spans="1:9" x14ac:dyDescent="0.25">
      <c r="A215" s="2">
        <v>1706</v>
      </c>
      <c r="B215" s="2">
        <f t="shared" si="27"/>
        <v>104250</v>
      </c>
      <c r="C215" s="2">
        <f t="shared" si="25"/>
        <v>3047.6190476190477</v>
      </c>
      <c r="E215" s="59">
        <f>'II. Headline series'!K404</f>
        <v>6.3043401174723002</v>
      </c>
      <c r="G215" s="2">
        <f t="shared" si="28"/>
        <v>1040.8333333333333</v>
      </c>
      <c r="H215" s="2">
        <f t="shared" si="26"/>
        <v>30.476190476190474</v>
      </c>
      <c r="I215" s="2">
        <f t="shared" si="22"/>
        <v>1071.3095238095236</v>
      </c>
    </row>
    <row r="216" spans="1:9" x14ac:dyDescent="0.25">
      <c r="A216" s="2">
        <v>1707</v>
      </c>
      <c r="B216" s="2">
        <f t="shared" si="27"/>
        <v>104250</v>
      </c>
      <c r="C216" s="2">
        <f t="shared" si="25"/>
        <v>3047.6190476190477</v>
      </c>
      <c r="E216" s="59">
        <f>'II. Headline series'!K405</f>
        <v>5.6494050438242205</v>
      </c>
      <c r="G216" s="2">
        <f t="shared" si="28"/>
        <v>1040.8333333333333</v>
      </c>
      <c r="H216" s="2">
        <f t="shared" si="26"/>
        <v>30.476190476190474</v>
      </c>
      <c r="I216" s="2">
        <f t="shared" si="22"/>
        <v>1071.3095238095236</v>
      </c>
    </row>
    <row r="217" spans="1:9" x14ac:dyDescent="0.25">
      <c r="A217" s="2">
        <v>1708</v>
      </c>
      <c r="B217" s="2">
        <f t="shared" si="27"/>
        <v>104250</v>
      </c>
      <c r="C217" s="2">
        <f t="shared" si="25"/>
        <v>3047.6190476190477</v>
      </c>
      <c r="E217" s="59">
        <f>'II. Headline series'!K406</f>
        <v>5.7641023545587942</v>
      </c>
      <c r="G217" s="2">
        <f t="shared" si="28"/>
        <v>1040.8333333333333</v>
      </c>
      <c r="H217" s="2">
        <f t="shared" si="26"/>
        <v>30.476190476190474</v>
      </c>
      <c r="I217" s="2">
        <f t="shared" si="22"/>
        <v>1071.3095238095236</v>
      </c>
    </row>
    <row r="218" spans="1:9" x14ac:dyDescent="0.25">
      <c r="A218" s="2">
        <v>1709</v>
      </c>
      <c r="B218" s="2">
        <f t="shared" si="27"/>
        <v>104250</v>
      </c>
      <c r="C218" s="2">
        <f t="shared" si="25"/>
        <v>3047.6190476190477</v>
      </c>
      <c r="E218" s="59">
        <f>'II. Headline series'!K407</f>
        <v>5.8980833911993313</v>
      </c>
      <c r="G218" s="2">
        <f t="shared" si="28"/>
        <v>1040.8333333333333</v>
      </c>
      <c r="H218" s="2">
        <f t="shared" si="26"/>
        <v>30.476190476190474</v>
      </c>
      <c r="I218" s="2">
        <f t="shared" si="22"/>
        <v>1071.3095238095236</v>
      </c>
    </row>
    <row r="219" spans="1:9" x14ac:dyDescent="0.25">
      <c r="A219" s="2">
        <v>1710</v>
      </c>
      <c r="B219" s="2">
        <f t="shared" si="27"/>
        <v>104250</v>
      </c>
      <c r="C219" s="2">
        <f t="shared" si="25"/>
        <v>3047.6190476190477</v>
      </c>
      <c r="E219" s="59">
        <f>'II. Headline series'!K408</f>
        <v>5.5178877443479077</v>
      </c>
      <c r="G219" s="2">
        <f t="shared" si="28"/>
        <v>1040.8333333333333</v>
      </c>
      <c r="H219" s="2">
        <f t="shared" si="26"/>
        <v>30.476190476190474</v>
      </c>
      <c r="I219" s="2">
        <f t="shared" si="22"/>
        <v>1071.3095238095236</v>
      </c>
    </row>
    <row r="220" spans="1:9" x14ac:dyDescent="0.25">
      <c r="A220" s="2">
        <v>1711</v>
      </c>
      <c r="B220" s="2">
        <f t="shared" si="27"/>
        <v>104250</v>
      </c>
      <c r="C220" s="2">
        <f t="shared" si="25"/>
        <v>3047.6190476190477</v>
      </c>
      <c r="E220" s="59">
        <f>'II. Headline series'!K409</f>
        <v>5.5649960659328919</v>
      </c>
      <c r="G220" s="2">
        <f t="shared" si="28"/>
        <v>1040.8333333333333</v>
      </c>
      <c r="H220" s="2">
        <f t="shared" si="26"/>
        <v>30.476190476190474</v>
      </c>
      <c r="I220" s="2">
        <f t="shared" si="22"/>
        <v>1071.3095238095236</v>
      </c>
    </row>
    <row r="221" spans="1:9" x14ac:dyDescent="0.25">
      <c r="A221" s="2">
        <v>1712</v>
      </c>
      <c r="B221" s="2">
        <f>1251000/12</f>
        <v>104250</v>
      </c>
      <c r="C221" s="2">
        <f t="shared" si="25"/>
        <v>3047.6190476190477</v>
      </c>
      <c r="E221" s="59">
        <f>'II. Headline series'!K410</f>
        <v>5.9498618223926059</v>
      </c>
      <c r="G221" s="2">
        <f t="shared" si="28"/>
        <v>1040.8333333333333</v>
      </c>
      <c r="H221" s="2">
        <f t="shared" si="26"/>
        <v>30.476190476190474</v>
      </c>
      <c r="I221" s="2">
        <f t="shared" si="22"/>
        <v>1071.3095238095236</v>
      </c>
    </row>
    <row r="222" spans="1:9" x14ac:dyDescent="0.25">
      <c r="A222" s="2">
        <v>1713</v>
      </c>
      <c r="C222" s="2">
        <f t="shared" si="25"/>
        <v>3047.6190476190477</v>
      </c>
      <c r="E222" s="59">
        <f>'II. Headline series'!K411</f>
        <v>4.8063982322097853</v>
      </c>
      <c r="H222" s="2">
        <f t="shared" si="26"/>
        <v>30.476190476190474</v>
      </c>
      <c r="I222" s="2">
        <f t="shared" si="22"/>
        <v>30.476190476190474</v>
      </c>
    </row>
    <row r="223" spans="1:9" x14ac:dyDescent="0.25">
      <c r="A223" s="2">
        <v>1714</v>
      </c>
      <c r="C223" s="2">
        <f>64000/21</f>
        <v>3047.6190476190477</v>
      </c>
      <c r="E223" s="59">
        <f>'II. Headline series'!K412</f>
        <v>5.3598333577045691</v>
      </c>
      <c r="H223" s="2">
        <f t="shared" si="26"/>
        <v>30.476190476190474</v>
      </c>
      <c r="I223" s="2">
        <f t="shared" si="22"/>
        <v>30.476190476190474</v>
      </c>
    </row>
    <row r="224" spans="1:9" x14ac:dyDescent="0.25">
      <c r="A224" s="2">
        <v>1715</v>
      </c>
      <c r="C224" s="2">
        <f t="shared" si="25"/>
        <v>3047.6190476190477</v>
      </c>
      <c r="E224" s="59">
        <f>'II. Headline series'!K413</f>
        <v>4.8089758413041803</v>
      </c>
      <c r="H224" s="2">
        <f t="shared" si="26"/>
        <v>30.476190476190474</v>
      </c>
      <c r="I224" s="2">
        <f t="shared" si="22"/>
        <v>30.476190476190474</v>
      </c>
    </row>
    <row r="225" spans="1:9" x14ac:dyDescent="0.25">
      <c r="A225" s="2">
        <v>1716</v>
      </c>
      <c r="C225" s="2">
        <f>(64000/21)+5000</f>
        <v>8047.6190476190477</v>
      </c>
      <c r="E225" s="59">
        <f>'II. Headline series'!K414</f>
        <v>4.5716748063198187</v>
      </c>
      <c r="H225" s="2">
        <f>640/21+(98/2)</f>
        <v>79.476190476190482</v>
      </c>
      <c r="I225" s="2">
        <f t="shared" si="22"/>
        <v>79.476190476190482</v>
      </c>
    </row>
    <row r="226" spans="1:9" x14ac:dyDescent="0.25">
      <c r="A226" s="2">
        <v>1717</v>
      </c>
      <c r="C226" s="2">
        <f>(64000/21)+5000</f>
        <v>8047.6190476190477</v>
      </c>
      <c r="E226" s="59">
        <f>'II. Headline series'!K415</f>
        <v>5.0295156956966238</v>
      </c>
      <c r="H226" s="2">
        <f>640/21+(98/2)</f>
        <v>79.476190476190482</v>
      </c>
      <c r="I226" s="2">
        <f t="shared" si="22"/>
        <v>79.476190476190482</v>
      </c>
    </row>
    <row r="227" spans="1:9" x14ac:dyDescent="0.25">
      <c r="A227" s="2">
        <v>1718</v>
      </c>
      <c r="B227" s="2">
        <f>25000/2</f>
        <v>12500</v>
      </c>
      <c r="C227" s="2">
        <f t="shared" si="25"/>
        <v>3047.6190476190477</v>
      </c>
      <c r="E227" s="59">
        <f>'II. Headline series'!K416</f>
        <v>4.9457914506386258</v>
      </c>
      <c r="G227" s="2">
        <f>245/2</f>
        <v>122.5</v>
      </c>
      <c r="H227" s="2">
        <f t="shared" si="26"/>
        <v>30.476190476190474</v>
      </c>
      <c r="I227" s="2">
        <f t="shared" si="22"/>
        <v>152.97619047619048</v>
      </c>
    </row>
    <row r="228" spans="1:9" x14ac:dyDescent="0.25">
      <c r="A228" s="2">
        <v>1719</v>
      </c>
      <c r="B228" s="2">
        <f>25000/2</f>
        <v>12500</v>
      </c>
      <c r="C228" s="2">
        <f t="shared" si="25"/>
        <v>3047.6190476190477</v>
      </c>
      <c r="E228" s="59">
        <f>'II. Headline series'!K417</f>
        <v>4.0784106508072373</v>
      </c>
      <c r="G228" s="2">
        <f>245/2</f>
        <v>122.5</v>
      </c>
      <c r="H228" s="2">
        <f t="shared" si="26"/>
        <v>30.476190476190474</v>
      </c>
      <c r="I228" s="2">
        <f t="shared" si="22"/>
        <v>152.97619047619048</v>
      </c>
    </row>
    <row r="229" spans="1:9" x14ac:dyDescent="0.25">
      <c r="A229" s="2">
        <v>1720</v>
      </c>
      <c r="C229" s="2">
        <f t="shared" si="25"/>
        <v>3047.6190476190477</v>
      </c>
      <c r="E229" s="59">
        <f>'II. Headline series'!K418</f>
        <v>3.9697646132422535</v>
      </c>
      <c r="H229" s="2">
        <f t="shared" si="26"/>
        <v>30.476190476190474</v>
      </c>
      <c r="I229" s="2">
        <f t="shared" si="22"/>
        <v>30.476190476190474</v>
      </c>
    </row>
    <row r="230" spans="1:9" x14ac:dyDescent="0.25">
      <c r="A230" s="2">
        <v>1721</v>
      </c>
      <c r="E230" s="59">
        <f>'II. Headline series'!K419</f>
        <v>4.249939887044242</v>
      </c>
      <c r="I230" s="2">
        <f t="shared" si="22"/>
        <v>0</v>
      </c>
    </row>
    <row r="231" spans="1:9" x14ac:dyDescent="0.25">
      <c r="A231" s="2">
        <v>1722</v>
      </c>
      <c r="E231" s="59">
        <f>'II. Headline series'!K420</f>
        <v>4.1134370568427965</v>
      </c>
      <c r="I231" s="2">
        <f t="shared" si="22"/>
        <v>0</v>
      </c>
    </row>
    <row r="232" spans="1:9" x14ac:dyDescent="0.25">
      <c r="A232" s="2">
        <v>1723</v>
      </c>
      <c r="E232" s="59">
        <f>'II. Headline series'!K421</f>
        <v>4.1110487317007456</v>
      </c>
      <c r="I232" s="2">
        <f t="shared" si="22"/>
        <v>0</v>
      </c>
    </row>
    <row r="233" spans="1:9" x14ac:dyDescent="0.25">
      <c r="A233" s="2">
        <v>1724</v>
      </c>
      <c r="E233" s="59">
        <f>'II. Headline series'!K422</f>
        <v>4.1086868152560818</v>
      </c>
      <c r="I233" s="2">
        <f t="shared" si="22"/>
        <v>0</v>
      </c>
    </row>
    <row r="234" spans="1:9" x14ac:dyDescent="0.25">
      <c r="A234" s="2">
        <v>1725</v>
      </c>
      <c r="E234" s="59">
        <f>'II. Headline series'!K423</f>
        <v>4.1820634617249102</v>
      </c>
      <c r="I234" s="2">
        <f t="shared" si="22"/>
        <v>0</v>
      </c>
    </row>
    <row r="235" spans="1:9" x14ac:dyDescent="0.25">
      <c r="A235" s="2">
        <v>1726</v>
      </c>
      <c r="B235" s="2">
        <f>15000/3</f>
        <v>5000</v>
      </c>
      <c r="E235" s="59">
        <f>'II. Headline series'!K424</f>
        <v>4.4064777159154085</v>
      </c>
      <c r="G235" s="2">
        <f>144/3</f>
        <v>48</v>
      </c>
      <c r="I235" s="2">
        <f t="shared" si="22"/>
        <v>48</v>
      </c>
    </row>
    <row r="236" spans="1:9" x14ac:dyDescent="0.25">
      <c r="A236" s="2">
        <v>1727</v>
      </c>
      <c r="B236" s="2">
        <f>15000/3</f>
        <v>5000</v>
      </c>
      <c r="E236" s="59">
        <f>'II. Headline series'!K425</f>
        <v>4.671948238890824</v>
      </c>
      <c r="G236" s="2">
        <f>144/3</f>
        <v>48</v>
      </c>
      <c r="I236" s="2">
        <f t="shared" si="22"/>
        <v>48</v>
      </c>
    </row>
    <row r="237" spans="1:9" x14ac:dyDescent="0.25">
      <c r="A237" s="2">
        <v>1728</v>
      </c>
      <c r="B237" s="2">
        <f>15000/3</f>
        <v>5000</v>
      </c>
      <c r="E237" s="59">
        <f>'II. Headline series'!K426</f>
        <v>4.7866215630796543</v>
      </c>
      <c r="G237" s="2">
        <f>144/3</f>
        <v>48</v>
      </c>
      <c r="I237" s="2">
        <f t="shared" si="22"/>
        <v>48</v>
      </c>
    </row>
    <row r="238" spans="1:9" x14ac:dyDescent="0.25">
      <c r="A238" s="2">
        <v>1729</v>
      </c>
      <c r="E238" s="59">
        <f>'II. Headline series'!K427</f>
        <v>4.9004088855009353</v>
      </c>
      <c r="I238" s="2">
        <f t="shared" si="22"/>
        <v>0</v>
      </c>
    </row>
    <row r="239" spans="1:9" x14ac:dyDescent="0.25">
      <c r="A239" s="2">
        <v>1730</v>
      </c>
      <c r="E239" s="59">
        <f>'II. Headline series'!K428</f>
        <v>5.060614213417443</v>
      </c>
      <c r="I239" s="2">
        <f t="shared" si="22"/>
        <v>0</v>
      </c>
    </row>
    <row r="240" spans="1:9" x14ac:dyDescent="0.25">
      <c r="A240" s="2">
        <v>1731</v>
      </c>
      <c r="E240" s="59">
        <f>'II. Headline series'!K429</f>
        <v>4.357250001954041</v>
      </c>
      <c r="I240" s="2">
        <f t="shared" si="22"/>
        <v>0</v>
      </c>
    </row>
    <row r="241" spans="1:9" x14ac:dyDescent="0.25">
      <c r="A241" s="2">
        <v>1732</v>
      </c>
      <c r="E241" s="59">
        <f>'II. Headline series'!K430</f>
        <v>5.3025153312280375</v>
      </c>
      <c r="I241" s="2">
        <f t="shared" si="22"/>
        <v>0</v>
      </c>
    </row>
    <row r="242" spans="1:9" x14ac:dyDescent="0.25">
      <c r="A242" s="2">
        <v>1733</v>
      </c>
      <c r="C242" s="2">
        <f>88000/5</f>
        <v>17600</v>
      </c>
      <c r="E242" s="59">
        <f>'II. Headline series'!K431</f>
        <v>5.4788239286361815</v>
      </c>
      <c r="H242" s="2">
        <f>836/5</f>
        <v>167.2</v>
      </c>
      <c r="I242" s="2">
        <f t="shared" si="22"/>
        <v>167.2</v>
      </c>
    </row>
    <row r="243" spans="1:9" x14ac:dyDescent="0.25">
      <c r="A243" s="2">
        <v>1734</v>
      </c>
      <c r="C243" s="2">
        <f>88000/5</f>
        <v>17600</v>
      </c>
      <c r="E243" s="59">
        <f>'II. Headline series'!K432</f>
        <v>5.8057625424990809</v>
      </c>
      <c r="H243" s="2">
        <f>836/5</f>
        <v>167.2</v>
      </c>
      <c r="I243" s="2">
        <f t="shared" si="22"/>
        <v>167.2</v>
      </c>
    </row>
    <row r="244" spans="1:9" x14ac:dyDescent="0.25">
      <c r="A244" s="2">
        <v>1735</v>
      </c>
      <c r="C244" s="2">
        <f>88000/5</f>
        <v>17600</v>
      </c>
      <c r="E244" s="59">
        <f>'II. Headline series'!K433</f>
        <v>4.4032224297926925</v>
      </c>
      <c r="H244" s="2">
        <f>836/5</f>
        <v>167.2</v>
      </c>
      <c r="I244" s="2">
        <f t="shared" si="22"/>
        <v>167.2</v>
      </c>
    </row>
    <row r="245" spans="1:9" x14ac:dyDescent="0.25">
      <c r="A245" s="2">
        <v>1736</v>
      </c>
      <c r="C245" s="2">
        <f>(88000/5)+(38000/3)</f>
        <v>30266.666666666664</v>
      </c>
      <c r="E245" s="59">
        <f>'II. Headline series'!K434</f>
        <v>4.3210328643203333</v>
      </c>
      <c r="H245" s="2">
        <f>836/5+(359/3)</f>
        <v>286.86666666666667</v>
      </c>
      <c r="I245" s="2">
        <f t="shared" si="22"/>
        <v>286.86666666666667</v>
      </c>
    </row>
    <row r="246" spans="1:9" x14ac:dyDescent="0.25">
      <c r="A246" s="2">
        <v>1737</v>
      </c>
      <c r="C246" s="2">
        <f>(88000/5)+(38000/3)</f>
        <v>30266.666666666664</v>
      </c>
      <c r="E246" s="59">
        <f>'II. Headline series'!K435</f>
        <v>4.0191875223400828</v>
      </c>
      <c r="H246" s="2">
        <f>836/5+(359/3)</f>
        <v>286.86666666666667</v>
      </c>
      <c r="I246" s="2">
        <f t="shared" si="22"/>
        <v>286.86666666666667</v>
      </c>
    </row>
    <row r="247" spans="1:9" x14ac:dyDescent="0.25">
      <c r="A247" s="2">
        <v>1738</v>
      </c>
      <c r="C247" s="2">
        <f>38000/3</f>
        <v>12666.666666666666</v>
      </c>
      <c r="E247" s="59">
        <f>'II. Headline series'!K436</f>
        <v>3.5142360768195426</v>
      </c>
      <c r="H247" s="2">
        <f>(359/3)</f>
        <v>119.66666666666667</v>
      </c>
      <c r="I247" s="2">
        <f t="shared" si="22"/>
        <v>119.66666666666667</v>
      </c>
    </row>
    <row r="248" spans="1:9" x14ac:dyDescent="0.25">
      <c r="A248" s="2">
        <v>1739</v>
      </c>
      <c r="B248" s="2">
        <f>359000/9</f>
        <v>39888.888888888891</v>
      </c>
      <c r="E248" s="59">
        <f>'II. Headline series'!K437</f>
        <v>3.9658208668894765</v>
      </c>
      <c r="G248" s="2">
        <f>3379/9</f>
        <v>375.44444444444446</v>
      </c>
      <c r="I248" s="2">
        <f t="shared" si="22"/>
        <v>375.44444444444446</v>
      </c>
    </row>
    <row r="249" spans="1:9" x14ac:dyDescent="0.25">
      <c r="A249" s="2">
        <v>1740</v>
      </c>
      <c r="B249" s="2">
        <f t="shared" ref="B249:B255" si="29">359000/9</f>
        <v>39888.888888888891</v>
      </c>
      <c r="E249" s="59">
        <f>'II. Headline series'!K438</f>
        <v>5.5342123486855161</v>
      </c>
      <c r="G249" s="2">
        <f t="shared" ref="G249:G256" si="30">3379/9</f>
        <v>375.44444444444446</v>
      </c>
      <c r="I249" s="2">
        <f t="shared" si="22"/>
        <v>375.44444444444446</v>
      </c>
    </row>
    <row r="250" spans="1:9" x14ac:dyDescent="0.25">
      <c r="A250" s="2">
        <v>1741</v>
      </c>
      <c r="B250" s="2">
        <f t="shared" si="29"/>
        <v>39888.888888888891</v>
      </c>
      <c r="C250" s="2">
        <v>5000</v>
      </c>
      <c r="E250" s="59">
        <f>'II. Headline series'!K439</f>
        <v>4.3503383640823943</v>
      </c>
      <c r="G250" s="2">
        <f t="shared" si="30"/>
        <v>375.44444444444446</v>
      </c>
      <c r="H250" s="2">
        <f>94/2</f>
        <v>47</v>
      </c>
      <c r="I250" s="2">
        <f t="shared" si="22"/>
        <v>422.44444444444446</v>
      </c>
    </row>
    <row r="251" spans="1:9" x14ac:dyDescent="0.25">
      <c r="A251" s="2">
        <v>1742</v>
      </c>
      <c r="B251" s="2">
        <f t="shared" si="29"/>
        <v>39888.888888888891</v>
      </c>
      <c r="C251" s="2">
        <v>5000</v>
      </c>
      <c r="E251" s="59">
        <f>'II. Headline series'!K440</f>
        <v>4.3405022218956182</v>
      </c>
      <c r="G251" s="2">
        <f t="shared" si="30"/>
        <v>375.44444444444446</v>
      </c>
      <c r="H251" s="2">
        <f>94/2</f>
        <v>47</v>
      </c>
      <c r="I251" s="2">
        <f t="shared" si="22"/>
        <v>422.44444444444446</v>
      </c>
    </row>
    <row r="252" spans="1:9" x14ac:dyDescent="0.25">
      <c r="A252" s="2">
        <v>1743</v>
      </c>
      <c r="B252" s="2">
        <f t="shared" si="29"/>
        <v>39888.888888888891</v>
      </c>
      <c r="E252" s="59">
        <f>'II. Headline series'!K441</f>
        <v>4.3306067208375882</v>
      </c>
      <c r="G252" s="2">
        <f t="shared" si="30"/>
        <v>375.44444444444446</v>
      </c>
      <c r="I252" s="2">
        <f t="shared" si="22"/>
        <v>375.44444444444446</v>
      </c>
    </row>
    <row r="253" spans="1:9" x14ac:dyDescent="0.25">
      <c r="A253" s="2">
        <v>1744</v>
      </c>
      <c r="B253" s="2">
        <f t="shared" si="29"/>
        <v>39888.888888888891</v>
      </c>
      <c r="E253" s="59">
        <f>'II. Headline series'!K442</f>
        <v>5.818108342204571</v>
      </c>
      <c r="G253" s="2">
        <f t="shared" si="30"/>
        <v>375.44444444444446</v>
      </c>
      <c r="I253" s="2">
        <f t="shared" si="22"/>
        <v>375.44444444444446</v>
      </c>
    </row>
    <row r="254" spans="1:9" x14ac:dyDescent="0.25">
      <c r="A254" s="2">
        <v>1745</v>
      </c>
      <c r="B254" s="2">
        <f t="shared" si="29"/>
        <v>39888.888888888891</v>
      </c>
      <c r="E254" s="59">
        <f>'II. Headline series'!K443</f>
        <v>4.4687179706391937</v>
      </c>
      <c r="G254" s="2">
        <f t="shared" si="30"/>
        <v>375.44444444444446</v>
      </c>
      <c r="I254" s="2">
        <f t="shared" si="22"/>
        <v>375.44444444444446</v>
      </c>
    </row>
    <row r="255" spans="1:9" x14ac:dyDescent="0.25">
      <c r="A255" s="2">
        <v>1746</v>
      </c>
      <c r="B255" s="2">
        <f t="shared" si="29"/>
        <v>39888.888888888891</v>
      </c>
      <c r="E255" s="59">
        <f>'II. Headline series'!K444</f>
        <v>4.8328954130444632</v>
      </c>
      <c r="G255" s="2">
        <f t="shared" si="30"/>
        <v>375.44444444444446</v>
      </c>
      <c r="I255" s="2">
        <f t="shared" si="22"/>
        <v>375.44444444444446</v>
      </c>
    </row>
    <row r="256" spans="1:9" x14ac:dyDescent="0.25">
      <c r="A256" s="2">
        <v>1747</v>
      </c>
      <c r="B256" s="2">
        <f>359000/9</f>
        <v>39888.888888888891</v>
      </c>
      <c r="E256" s="59">
        <f>'II. Headline series'!K445</f>
        <v>4.9785979449333801</v>
      </c>
      <c r="G256" s="2">
        <f t="shared" si="30"/>
        <v>375.44444444444446</v>
      </c>
      <c r="I256" s="2">
        <f t="shared" si="22"/>
        <v>375.44444444444446</v>
      </c>
    </row>
    <row r="257" spans="1:9" x14ac:dyDescent="0.25">
      <c r="A257" s="2">
        <v>1748</v>
      </c>
      <c r="E257" s="59">
        <f>'II. Headline series'!K446</f>
        <v>4.74424131192443</v>
      </c>
      <c r="I257" s="2">
        <f t="shared" si="22"/>
        <v>0</v>
      </c>
    </row>
    <row r="258" spans="1:9" x14ac:dyDescent="0.25">
      <c r="A258" s="2">
        <v>1749</v>
      </c>
      <c r="E258" s="59">
        <f>'II. Headline series'!K447</f>
        <v>4.3764373205352189</v>
      </c>
      <c r="I258" s="2">
        <f t="shared" si="22"/>
        <v>0</v>
      </c>
    </row>
    <row r="259" spans="1:9" x14ac:dyDescent="0.25">
      <c r="A259" s="2">
        <v>1750</v>
      </c>
      <c r="E259" s="59">
        <f>'II. Headline series'!K448</f>
        <v>4.2340085608565818</v>
      </c>
      <c r="I259" s="2">
        <f t="shared" si="22"/>
        <v>0</v>
      </c>
    </row>
    <row r="260" spans="1:9" x14ac:dyDescent="0.25">
      <c r="A260" s="2">
        <v>1751</v>
      </c>
      <c r="E260" s="59">
        <f>'II. Headline series'!K449</f>
        <v>4.2772055694373892</v>
      </c>
      <c r="I260" s="2">
        <f t="shared" si="22"/>
        <v>0</v>
      </c>
    </row>
    <row r="261" spans="1:9" x14ac:dyDescent="0.25">
      <c r="A261" s="2">
        <v>1752</v>
      </c>
      <c r="E261" s="59">
        <f>'II. Headline series'!K450</f>
        <v>4.2003423643471072</v>
      </c>
      <c r="I261" s="2">
        <f t="shared" ref="I261:I324" si="31">SUM(G261:H261)</f>
        <v>0</v>
      </c>
    </row>
    <row r="262" spans="1:9" x14ac:dyDescent="0.25">
      <c r="A262" s="2">
        <v>1753</v>
      </c>
      <c r="E262" s="59">
        <f>'II. Headline series'!K451</f>
        <v>4.0354266269897954</v>
      </c>
      <c r="I262" s="2">
        <f t="shared" si="31"/>
        <v>0</v>
      </c>
    </row>
    <row r="263" spans="1:9" x14ac:dyDescent="0.25">
      <c r="A263" s="2">
        <v>1754</v>
      </c>
      <c r="E263" s="59">
        <f>'II. Headline series'!K452</f>
        <v>4.0045239845679266</v>
      </c>
      <c r="I263" s="2">
        <f t="shared" si="31"/>
        <v>0</v>
      </c>
    </row>
    <row r="264" spans="1:9" x14ac:dyDescent="0.25">
      <c r="A264" s="2">
        <v>1755</v>
      </c>
      <c r="B264" s="2">
        <f>992000/8</f>
        <v>124000</v>
      </c>
      <c r="E264" s="59">
        <f>'II. Headline series'!K453</f>
        <v>4.1516029682342026</v>
      </c>
      <c r="G264" s="2">
        <f>9118/8</f>
        <v>1139.75</v>
      </c>
      <c r="I264" s="2">
        <f t="shared" si="31"/>
        <v>1139.75</v>
      </c>
    </row>
    <row r="265" spans="1:9" x14ac:dyDescent="0.25">
      <c r="A265" s="2">
        <v>1756</v>
      </c>
      <c r="B265" s="2">
        <f t="shared" ref="B265:B271" si="32">992000/8</f>
        <v>124000</v>
      </c>
      <c r="E265" s="59">
        <f>'II. Headline series'!K454</f>
        <v>4.1362682426059685</v>
      </c>
      <c r="G265" s="2">
        <f t="shared" ref="G265:G271" si="33">9118/8</f>
        <v>1139.75</v>
      </c>
      <c r="I265" s="2">
        <f t="shared" si="31"/>
        <v>1139.75</v>
      </c>
    </row>
    <row r="266" spans="1:9" x14ac:dyDescent="0.25">
      <c r="A266" s="2">
        <v>1757</v>
      </c>
      <c r="B266" s="2">
        <f t="shared" si="32"/>
        <v>124000</v>
      </c>
      <c r="E266" s="59">
        <f>'II. Headline series'!K455</f>
        <v>4.5856571432780573</v>
      </c>
      <c r="G266" s="2">
        <f t="shared" si="33"/>
        <v>1139.75</v>
      </c>
      <c r="I266" s="2">
        <f t="shared" si="31"/>
        <v>1139.75</v>
      </c>
    </row>
    <row r="267" spans="1:9" x14ac:dyDescent="0.25">
      <c r="A267" s="2">
        <v>1758</v>
      </c>
      <c r="B267" s="2">
        <f t="shared" si="32"/>
        <v>124000</v>
      </c>
      <c r="E267" s="59">
        <f>'II. Headline series'!K456</f>
        <v>4.5952537883891118</v>
      </c>
      <c r="G267" s="2">
        <f t="shared" si="33"/>
        <v>1139.75</v>
      </c>
      <c r="I267" s="2">
        <f t="shared" si="31"/>
        <v>1139.75</v>
      </c>
    </row>
    <row r="268" spans="1:9" x14ac:dyDescent="0.25">
      <c r="A268" s="2">
        <v>1759</v>
      </c>
      <c r="B268" s="2">
        <f t="shared" si="32"/>
        <v>124000</v>
      </c>
      <c r="E268" s="59">
        <f>'II. Headline series'!K457</f>
        <v>4.6945101757283894</v>
      </c>
      <c r="G268" s="2">
        <f t="shared" si="33"/>
        <v>1139.75</v>
      </c>
      <c r="I268" s="2">
        <f t="shared" si="31"/>
        <v>1139.75</v>
      </c>
    </row>
    <row r="269" spans="1:9" x14ac:dyDescent="0.25">
      <c r="A269" s="2">
        <v>1760</v>
      </c>
      <c r="B269" s="2">
        <f t="shared" si="32"/>
        <v>124000</v>
      </c>
      <c r="E269" s="59">
        <f>'II. Headline series'!K458</f>
        <v>4.9365108979882377</v>
      </c>
      <c r="G269" s="2">
        <f t="shared" si="33"/>
        <v>1139.75</v>
      </c>
      <c r="I269" s="2">
        <f t="shared" si="31"/>
        <v>1139.75</v>
      </c>
    </row>
    <row r="270" spans="1:9" x14ac:dyDescent="0.25">
      <c r="A270" s="2">
        <v>1761</v>
      </c>
      <c r="B270" s="2">
        <f t="shared" si="32"/>
        <v>124000</v>
      </c>
      <c r="E270" s="59">
        <f>'II. Headline series'!K459</f>
        <v>4.6694596469963399</v>
      </c>
      <c r="G270" s="2">
        <f t="shared" si="33"/>
        <v>1139.75</v>
      </c>
      <c r="I270" s="2">
        <f t="shared" si="31"/>
        <v>1139.75</v>
      </c>
    </row>
    <row r="271" spans="1:9" x14ac:dyDescent="0.25">
      <c r="A271" s="2">
        <v>1762</v>
      </c>
      <c r="B271" s="2">
        <f t="shared" si="32"/>
        <v>124000</v>
      </c>
      <c r="E271" s="59">
        <f>'II. Headline series'!K460</f>
        <v>4.6614312988302329</v>
      </c>
      <c r="G271" s="2">
        <f t="shared" si="33"/>
        <v>1139.75</v>
      </c>
      <c r="I271" s="2">
        <f t="shared" si="31"/>
        <v>1139.75</v>
      </c>
    </row>
    <row r="272" spans="1:9" x14ac:dyDescent="0.25">
      <c r="A272" s="2">
        <v>1763</v>
      </c>
      <c r="E272" s="59">
        <f>'II. Headline series'!K461</f>
        <v>4.3087993272549667</v>
      </c>
      <c r="I272" s="2">
        <f t="shared" si="31"/>
        <v>0</v>
      </c>
    </row>
    <row r="273" spans="1:9" x14ac:dyDescent="0.25">
      <c r="A273" s="2">
        <v>1764</v>
      </c>
      <c r="E273" s="59">
        <f>'II. Headline series'!K462</f>
        <v>4.6268436373377977</v>
      </c>
      <c r="I273" s="2">
        <f t="shared" si="31"/>
        <v>0</v>
      </c>
    </row>
    <row r="274" spans="1:9" x14ac:dyDescent="0.25">
      <c r="A274" s="2">
        <v>1765</v>
      </c>
      <c r="E274" s="59">
        <f>'II. Headline series'!K463</f>
        <v>4.26589260246568</v>
      </c>
      <c r="I274" s="2">
        <f t="shared" si="31"/>
        <v>0</v>
      </c>
    </row>
    <row r="275" spans="1:9" x14ac:dyDescent="0.25">
      <c r="A275" s="2">
        <v>1766</v>
      </c>
      <c r="E275" s="59">
        <f>'II. Headline series'!K464</f>
        <v>4.5728577902979675</v>
      </c>
      <c r="I275" s="2">
        <f t="shared" si="31"/>
        <v>0</v>
      </c>
    </row>
    <row r="276" spans="1:9" x14ac:dyDescent="0.25">
      <c r="A276" s="2">
        <v>1767</v>
      </c>
      <c r="E276" s="59">
        <f>'II. Headline series'!K465</f>
        <v>4.3498000162183725</v>
      </c>
      <c r="I276" s="2">
        <f t="shared" si="31"/>
        <v>0</v>
      </c>
    </row>
    <row r="277" spans="1:9" x14ac:dyDescent="0.25">
      <c r="A277" s="2">
        <v>1768</v>
      </c>
      <c r="C277" s="2">
        <f>(14000/6)+(14000/4)</f>
        <v>5833.3333333333339</v>
      </c>
      <c r="E277" s="59">
        <f>'II. Headline series'!K466</f>
        <v>4.2377654108781</v>
      </c>
      <c r="H277" s="2">
        <f>127/6+(149/4)</f>
        <v>58.416666666666671</v>
      </c>
      <c r="I277" s="2">
        <f t="shared" si="31"/>
        <v>58.416666666666671</v>
      </c>
    </row>
    <row r="278" spans="1:9" x14ac:dyDescent="0.25">
      <c r="A278" s="2">
        <v>1769</v>
      </c>
      <c r="C278" s="2">
        <f>(14000/6)+(14000/4)</f>
        <v>5833.3333333333339</v>
      </c>
      <c r="E278" s="59">
        <f>'II. Headline series'!K467</f>
        <v>4.7344470740776181</v>
      </c>
      <c r="H278" s="2">
        <f>127/6+(149/4)</f>
        <v>58.416666666666671</v>
      </c>
      <c r="I278" s="2">
        <f t="shared" si="31"/>
        <v>58.416666666666671</v>
      </c>
    </row>
    <row r="279" spans="1:9" x14ac:dyDescent="0.25">
      <c r="A279" s="2">
        <v>1770</v>
      </c>
      <c r="C279" s="2">
        <f>(14000/6)+(14000/4)</f>
        <v>5833.3333333333339</v>
      </c>
      <c r="E279" s="59">
        <f>'II. Headline series'!K468</f>
        <v>5.2869383281329858</v>
      </c>
      <c r="H279" s="2">
        <f>127/6+(149/4)</f>
        <v>58.416666666666671</v>
      </c>
      <c r="I279" s="2">
        <f t="shared" si="31"/>
        <v>58.416666666666671</v>
      </c>
    </row>
    <row r="280" spans="1:9" x14ac:dyDescent="0.25">
      <c r="A280" s="2">
        <v>1771</v>
      </c>
      <c r="C280" s="2">
        <f>(14000/6)+(14000/4)</f>
        <v>5833.3333333333339</v>
      </c>
      <c r="E280" s="59">
        <f>'II. Headline series'!K469</f>
        <v>5.2140773868293104</v>
      </c>
      <c r="H280" s="2">
        <f>127/6+(149/4)</f>
        <v>58.416666666666671</v>
      </c>
      <c r="I280" s="2">
        <f t="shared" si="31"/>
        <v>58.416666666666671</v>
      </c>
    </row>
    <row r="281" spans="1:9" x14ac:dyDescent="0.25">
      <c r="A281" s="2">
        <v>1772</v>
      </c>
      <c r="C281" s="2">
        <f>14000/6</f>
        <v>2333.3333333333335</v>
      </c>
      <c r="E281" s="59">
        <f>'II. Headline series'!K470</f>
        <v>5.2753127809763436</v>
      </c>
      <c r="H281" s="2">
        <f>127/6</f>
        <v>21.166666666666668</v>
      </c>
      <c r="I281" s="2">
        <f t="shared" si="31"/>
        <v>21.166666666666668</v>
      </c>
    </row>
    <row r="282" spans="1:9" x14ac:dyDescent="0.25">
      <c r="A282" s="2">
        <v>1773</v>
      </c>
      <c r="C282" s="2">
        <f>14000/6</f>
        <v>2333.3333333333335</v>
      </c>
      <c r="E282" s="59">
        <f>'II. Headline series'!K471</f>
        <v>4.8766209944133747</v>
      </c>
      <c r="H282" s="2">
        <f>127/6</f>
        <v>21.166666666666668</v>
      </c>
      <c r="I282" s="2">
        <f t="shared" si="31"/>
        <v>21.166666666666668</v>
      </c>
    </row>
    <row r="283" spans="1:9" x14ac:dyDescent="0.25">
      <c r="A283" s="2">
        <v>1774</v>
      </c>
      <c r="E283" s="59">
        <f>'II. Headline series'!K472</f>
        <v>4.6236457935846271</v>
      </c>
      <c r="I283" s="2">
        <f t="shared" si="31"/>
        <v>0</v>
      </c>
    </row>
    <row r="284" spans="1:9" x14ac:dyDescent="0.25">
      <c r="A284" s="2">
        <v>1775</v>
      </c>
      <c r="E284" s="59">
        <f>'II. Headline series'!K473</f>
        <v>4.3230451679900757</v>
      </c>
      <c r="I284" s="2">
        <f t="shared" si="31"/>
        <v>0</v>
      </c>
    </row>
    <row r="285" spans="1:9" x14ac:dyDescent="0.25">
      <c r="A285" s="2">
        <v>1776</v>
      </c>
      <c r="E285" s="59">
        <f>'II. Headline series'!K474</f>
        <v>4.2955145463208382</v>
      </c>
      <c r="I285" s="2">
        <f t="shared" si="31"/>
        <v>0</v>
      </c>
    </row>
    <row r="286" spans="1:9" x14ac:dyDescent="0.25">
      <c r="A286" s="2">
        <v>1777</v>
      </c>
      <c r="E286" s="59">
        <f>'II. Headline series'!K475</f>
        <v>4.5159308103357478</v>
      </c>
      <c r="I286" s="2">
        <f t="shared" si="31"/>
        <v>0</v>
      </c>
    </row>
    <row r="287" spans="1:9" x14ac:dyDescent="0.25">
      <c r="A287" s="2">
        <v>1778</v>
      </c>
      <c r="C287" s="2">
        <f>300+(34000/6)</f>
        <v>5966.666666666667</v>
      </c>
      <c r="E287" s="59">
        <f>'II. Headline series'!K476</f>
        <v>4.9879547189743123</v>
      </c>
      <c r="H287" s="2">
        <f>3+(304/6)</f>
        <v>53.666666666666664</v>
      </c>
      <c r="I287" s="2">
        <f t="shared" si="31"/>
        <v>53.666666666666664</v>
      </c>
    </row>
    <row r="288" spans="1:9" x14ac:dyDescent="0.25">
      <c r="A288" s="2">
        <v>1779</v>
      </c>
      <c r="C288" s="2">
        <f>(34000/6)</f>
        <v>5666.666666666667</v>
      </c>
      <c r="E288" s="59">
        <f>'II. Headline series'!K477</f>
        <v>4.9986551218348421</v>
      </c>
      <c r="H288" s="2">
        <f>304/6</f>
        <v>50.666666666666664</v>
      </c>
      <c r="I288" s="2">
        <f t="shared" si="31"/>
        <v>50.666666666666664</v>
      </c>
    </row>
    <row r="289" spans="1:9" x14ac:dyDescent="0.25">
      <c r="A289" s="2">
        <v>1780</v>
      </c>
      <c r="C289" s="2">
        <f>(34000/6)</f>
        <v>5666.666666666667</v>
      </c>
      <c r="E289" s="59">
        <f>'II. Headline series'!K478</f>
        <v>4.8582553118611242</v>
      </c>
      <c r="H289" s="2">
        <f>304/6</f>
        <v>50.666666666666664</v>
      </c>
      <c r="I289" s="2">
        <f t="shared" si="31"/>
        <v>50.666666666666664</v>
      </c>
    </row>
    <row r="290" spans="1:9" x14ac:dyDescent="0.25">
      <c r="A290" s="2">
        <v>1781</v>
      </c>
      <c r="C290" s="2">
        <f>(34000/6)</f>
        <v>5666.666666666667</v>
      </c>
      <c r="E290" s="59">
        <f>'II. Headline series'!K479</f>
        <v>4.9422884171295047</v>
      </c>
      <c r="H290" s="2">
        <f>304/6</f>
        <v>50.666666666666664</v>
      </c>
      <c r="I290" s="2">
        <f t="shared" si="31"/>
        <v>50.666666666666664</v>
      </c>
    </row>
    <row r="291" spans="1:9" x14ac:dyDescent="0.25">
      <c r="A291" s="2">
        <v>1782</v>
      </c>
      <c r="C291" s="2">
        <f>(34000/6)</f>
        <v>5666.666666666667</v>
      </c>
      <c r="E291" s="59">
        <f>'II. Headline series'!K480</f>
        <v>5.4511048791604306</v>
      </c>
      <c r="H291" s="2">
        <f>304/6</f>
        <v>50.666666666666664</v>
      </c>
      <c r="I291" s="2">
        <f t="shared" si="31"/>
        <v>50.666666666666664</v>
      </c>
    </row>
    <row r="292" spans="1:9" x14ac:dyDescent="0.25">
      <c r="A292" s="2">
        <v>1783</v>
      </c>
      <c r="C292" s="2">
        <f>(34000/6)</f>
        <v>5666.666666666667</v>
      </c>
      <c r="E292" s="59">
        <f>'II. Headline series'!K481</f>
        <v>5.0662125207725959</v>
      </c>
      <c r="H292" s="2">
        <f>304/6</f>
        <v>50.666666666666664</v>
      </c>
      <c r="I292" s="2">
        <f t="shared" si="31"/>
        <v>50.666666666666664</v>
      </c>
    </row>
    <row r="293" spans="1:9" x14ac:dyDescent="0.25">
      <c r="A293" s="2">
        <v>1784</v>
      </c>
      <c r="E293" s="59">
        <f>'II. Headline series'!K482</f>
        <v>4.9913297092250666</v>
      </c>
      <c r="I293" s="2">
        <f t="shared" si="31"/>
        <v>0</v>
      </c>
    </row>
    <row r="294" spans="1:9" x14ac:dyDescent="0.25">
      <c r="A294" s="2">
        <v>1785</v>
      </c>
      <c r="E294" s="59">
        <f>'II. Headline series'!K483</f>
        <v>4.9008091417360236</v>
      </c>
      <c r="I294" s="2">
        <f t="shared" si="31"/>
        <v>0</v>
      </c>
    </row>
    <row r="295" spans="1:9" x14ac:dyDescent="0.25">
      <c r="A295" s="2">
        <v>1786</v>
      </c>
      <c r="E295" s="59">
        <f>'II. Headline series'!K484</f>
        <v>6.5280792731868926</v>
      </c>
      <c r="I295" s="2">
        <f t="shared" si="31"/>
        <v>0</v>
      </c>
    </row>
    <row r="296" spans="1:9" x14ac:dyDescent="0.25">
      <c r="A296" s="2">
        <v>1787</v>
      </c>
      <c r="C296" s="2">
        <f>192000/5</f>
        <v>38400</v>
      </c>
      <c r="E296" s="59">
        <f>'II. Headline series'!K485</f>
        <v>6.0057573730502378</v>
      </c>
      <c r="H296" s="2">
        <f>1685/5</f>
        <v>337</v>
      </c>
      <c r="I296" s="2">
        <f t="shared" si="31"/>
        <v>337</v>
      </c>
    </row>
    <row r="297" spans="1:9" x14ac:dyDescent="0.25">
      <c r="A297" s="2">
        <v>1788</v>
      </c>
      <c r="C297" s="2">
        <f>192000/5+(3000/2)</f>
        <v>39900</v>
      </c>
      <c r="E297" s="59">
        <f>'II. Headline series'!K486</f>
        <v>6.5701975997055344</v>
      </c>
      <c r="H297" s="2">
        <f>1685/5</f>
        <v>337</v>
      </c>
      <c r="I297" s="2">
        <f t="shared" si="31"/>
        <v>337</v>
      </c>
    </row>
    <row r="298" spans="1:9" x14ac:dyDescent="0.25">
      <c r="A298" s="2">
        <v>1789</v>
      </c>
      <c r="C298" s="2">
        <f>192000/5+(3000/2)</f>
        <v>39900</v>
      </c>
      <c r="E298" s="59">
        <f>'II. Headline series'!K487</f>
        <v>5.4999088490516392</v>
      </c>
      <c r="H298" s="2">
        <f>1685/5</f>
        <v>337</v>
      </c>
      <c r="I298" s="2">
        <f t="shared" si="31"/>
        <v>337</v>
      </c>
    </row>
    <row r="299" spans="1:9" x14ac:dyDescent="0.25">
      <c r="A299" s="2">
        <v>1790</v>
      </c>
      <c r="C299" s="2">
        <f>192000/5</f>
        <v>38400</v>
      </c>
      <c r="E299" s="59">
        <f>'II. Headline series'!K488</f>
        <v>4.8258382712332564</v>
      </c>
      <c r="H299" s="2">
        <f>1685/5</f>
        <v>337</v>
      </c>
      <c r="I299" s="2">
        <f t="shared" si="31"/>
        <v>337</v>
      </c>
    </row>
    <row r="300" spans="1:9" x14ac:dyDescent="0.25">
      <c r="A300" s="2">
        <v>1791</v>
      </c>
      <c r="C300" s="2">
        <f>192000/5</f>
        <v>38400</v>
      </c>
      <c r="E300" s="59">
        <f>'II. Headline series'!K489</f>
        <v>4.3122761458009586</v>
      </c>
      <c r="H300" s="2">
        <f>1685/5</f>
        <v>337</v>
      </c>
      <c r="I300" s="2">
        <f t="shared" si="31"/>
        <v>337</v>
      </c>
    </row>
    <row r="301" spans="1:9" x14ac:dyDescent="0.25">
      <c r="A301" s="2">
        <v>1792</v>
      </c>
      <c r="C301" s="2">
        <f>663000/10</f>
        <v>66300</v>
      </c>
      <c r="E301" s="59">
        <f>'II. Headline series'!K490</f>
        <v>4.3685240273229233</v>
      </c>
      <c r="H301" s="2">
        <f>(5816/10)</f>
        <v>581.6</v>
      </c>
      <c r="I301" s="2">
        <f t="shared" si="31"/>
        <v>581.6</v>
      </c>
    </row>
    <row r="302" spans="1:9" x14ac:dyDescent="0.25">
      <c r="A302" s="2">
        <v>1793</v>
      </c>
      <c r="C302" s="2">
        <f t="shared" ref="C302:C310" si="34">663000/10</f>
        <v>66300</v>
      </c>
      <c r="E302" s="59">
        <f>'II. Headline series'!K491</f>
        <v>4.7210479211394532</v>
      </c>
      <c r="H302" s="2">
        <f t="shared" ref="H302:H310" si="35">(5816/10)</f>
        <v>581.6</v>
      </c>
      <c r="I302" s="2">
        <f t="shared" si="31"/>
        <v>581.6</v>
      </c>
    </row>
    <row r="303" spans="1:9" x14ac:dyDescent="0.25">
      <c r="A303" s="2">
        <v>1794</v>
      </c>
      <c r="C303" s="2">
        <f t="shared" si="34"/>
        <v>66300</v>
      </c>
      <c r="E303" s="59">
        <f>'II. Headline series'!K492</f>
        <v>4.855251117920198</v>
      </c>
      <c r="H303" s="2">
        <f t="shared" si="35"/>
        <v>581.6</v>
      </c>
      <c r="I303" s="2">
        <f t="shared" si="31"/>
        <v>581.6</v>
      </c>
    </row>
    <row r="304" spans="1:9" x14ac:dyDescent="0.25">
      <c r="A304" s="2">
        <v>1795</v>
      </c>
      <c r="C304" s="2">
        <f t="shared" si="34"/>
        <v>66300</v>
      </c>
      <c r="E304" s="59">
        <f>'II. Headline series'!K493</f>
        <v>4.835338061122977</v>
      </c>
      <c r="H304" s="2">
        <f t="shared" si="35"/>
        <v>581.6</v>
      </c>
      <c r="I304" s="2">
        <f t="shared" si="31"/>
        <v>581.6</v>
      </c>
    </row>
    <row r="305" spans="1:9" x14ac:dyDescent="0.25">
      <c r="A305" s="2">
        <v>1796</v>
      </c>
      <c r="C305" s="2">
        <f t="shared" si="34"/>
        <v>66300</v>
      </c>
      <c r="E305" s="59">
        <f>'II. Headline series'!K494</f>
        <v>5.8706621399155976</v>
      </c>
      <c r="H305" s="2">
        <f t="shared" si="35"/>
        <v>581.6</v>
      </c>
      <c r="I305" s="2">
        <f t="shared" si="31"/>
        <v>581.6</v>
      </c>
    </row>
    <row r="306" spans="1:9" x14ac:dyDescent="0.25">
      <c r="A306" s="2">
        <v>1797</v>
      </c>
      <c r="C306" s="2">
        <f t="shared" si="34"/>
        <v>66300</v>
      </c>
      <c r="E306" s="59">
        <f>'II. Headline series'!K495</f>
        <v>8.9994575136114001</v>
      </c>
      <c r="H306" s="2">
        <f t="shared" si="35"/>
        <v>581.6</v>
      </c>
      <c r="I306" s="2">
        <f t="shared" si="31"/>
        <v>581.6</v>
      </c>
    </row>
    <row r="307" spans="1:9" x14ac:dyDescent="0.25">
      <c r="A307" s="2">
        <v>1798</v>
      </c>
      <c r="C307" s="2">
        <f t="shared" si="34"/>
        <v>66300</v>
      </c>
      <c r="E307" s="59">
        <f>'II. Headline series'!K496</f>
        <v>15.729296263178835</v>
      </c>
      <c r="H307" s="2">
        <f t="shared" si="35"/>
        <v>581.6</v>
      </c>
      <c r="I307" s="2">
        <f t="shared" si="31"/>
        <v>581.6</v>
      </c>
    </row>
    <row r="308" spans="1:9" x14ac:dyDescent="0.25">
      <c r="A308" s="2">
        <v>1799</v>
      </c>
      <c r="C308" s="2">
        <f t="shared" si="34"/>
        <v>66300</v>
      </c>
      <c r="E308" s="59">
        <f>'II. Headline series'!K497</f>
        <v>9.3140194531110367</v>
      </c>
      <c r="H308" s="2">
        <f t="shared" si="35"/>
        <v>581.6</v>
      </c>
      <c r="I308" s="2">
        <f t="shared" si="31"/>
        <v>581.6</v>
      </c>
    </row>
    <row r="309" spans="1:9" x14ac:dyDescent="0.25">
      <c r="A309" s="2">
        <v>1800</v>
      </c>
      <c r="C309" s="2">
        <f t="shared" si="34"/>
        <v>66300</v>
      </c>
      <c r="E309" s="59">
        <f>'II. Headline series'!K498</f>
        <v>6.1699195587911992</v>
      </c>
      <c r="H309" s="2">
        <f t="shared" si="35"/>
        <v>581.6</v>
      </c>
      <c r="I309" s="2">
        <f t="shared" si="31"/>
        <v>581.6</v>
      </c>
    </row>
    <row r="310" spans="1:9" x14ac:dyDescent="0.25">
      <c r="A310" s="2">
        <v>1801</v>
      </c>
      <c r="C310" s="2">
        <f t="shared" si="34"/>
        <v>66300</v>
      </c>
      <c r="E310" s="59">
        <f>'II. Headline series'!K499</f>
        <v>5.5603106211719684</v>
      </c>
      <c r="H310" s="2">
        <f t="shared" si="35"/>
        <v>581.6</v>
      </c>
      <c r="I310" s="2">
        <f t="shared" si="31"/>
        <v>581.6</v>
      </c>
    </row>
    <row r="311" spans="1:9" x14ac:dyDescent="0.25">
      <c r="A311" s="2">
        <v>1802</v>
      </c>
      <c r="C311" s="2">
        <f>1869000/12</f>
        <v>155750</v>
      </c>
      <c r="E311" s="59">
        <f>'II. Headline series'!K500</f>
        <v>6.1339083815533018</v>
      </c>
      <c r="I311" s="2">
        <f t="shared" si="31"/>
        <v>0</v>
      </c>
    </row>
    <row r="312" spans="1:9" x14ac:dyDescent="0.25">
      <c r="A312" s="2">
        <v>1803</v>
      </c>
      <c r="B312" s="2">
        <f>280000/12</f>
        <v>23333.333333333332</v>
      </c>
      <c r="C312" s="2">
        <f>(1869000/12)-23333</f>
        <v>132417</v>
      </c>
      <c r="E312" s="59">
        <f>'II. Headline series'!K501</f>
        <v>6.528842032831264</v>
      </c>
      <c r="G312" s="2">
        <v>16.52</v>
      </c>
      <c r="H312" s="2">
        <f>(16112/12)-16.52</f>
        <v>1326.1466666666668</v>
      </c>
      <c r="I312" s="2">
        <f t="shared" si="31"/>
        <v>1342.6666666666667</v>
      </c>
    </row>
    <row r="313" spans="1:9" x14ac:dyDescent="0.25">
      <c r="A313" s="2">
        <v>1804</v>
      </c>
      <c r="B313" s="2">
        <f t="shared" ref="B313:B320" si="36">280000/12</f>
        <v>23333.333333333332</v>
      </c>
      <c r="C313" s="2">
        <f>(1869000/12)-23333</f>
        <v>132417</v>
      </c>
      <c r="E313" s="59">
        <f>'II. Headline series'!K502</f>
        <v>6.4541085267508747</v>
      </c>
      <c r="G313" s="2">
        <v>16.52</v>
      </c>
      <c r="H313" s="2">
        <f>(16112/12)-16.52</f>
        <v>1326.1466666666668</v>
      </c>
      <c r="I313" s="2">
        <f t="shared" si="31"/>
        <v>1342.6666666666667</v>
      </c>
    </row>
    <row r="314" spans="1:9" x14ac:dyDescent="0.25">
      <c r="A314" s="2">
        <v>1805</v>
      </c>
      <c r="B314" s="2">
        <f t="shared" si="36"/>
        <v>23333.333333333332</v>
      </c>
      <c r="C314" s="2">
        <f>(1869000/12)-23333</f>
        <v>132417</v>
      </c>
      <c r="E314" s="59">
        <f>'II. Headline series'!K503</f>
        <v>6.3114592537962313</v>
      </c>
      <c r="G314" s="2">
        <v>16.52</v>
      </c>
      <c r="H314" s="2">
        <f>(16112/12)-16.52</f>
        <v>1326.1466666666668</v>
      </c>
      <c r="I314" s="2">
        <f t="shared" si="31"/>
        <v>1342.6666666666667</v>
      </c>
    </row>
    <row r="315" spans="1:9" x14ac:dyDescent="0.25">
      <c r="A315" s="2">
        <v>1806</v>
      </c>
      <c r="B315" s="2">
        <f t="shared" si="36"/>
        <v>23333.333333333332</v>
      </c>
      <c r="C315" s="2">
        <f>(1869000/12)+(45000/6)-23333</f>
        <v>139917</v>
      </c>
      <c r="E315" s="59">
        <f>'II. Headline series'!K504</f>
        <v>6.1780134692303248</v>
      </c>
      <c r="G315" s="2">
        <v>16.52</v>
      </c>
      <c r="H315" s="2">
        <f>16112/12+(388/6)</f>
        <v>1407.3333333333335</v>
      </c>
      <c r="I315" s="2">
        <f t="shared" si="31"/>
        <v>1423.8533333333335</v>
      </c>
    </row>
    <row r="316" spans="1:9" x14ac:dyDescent="0.25">
      <c r="A316" s="2">
        <v>1807</v>
      </c>
      <c r="B316" s="2">
        <f t="shared" si="36"/>
        <v>23333.333333333332</v>
      </c>
      <c r="C316" s="2">
        <f>(1869000/12)+(45000/6)-23333</f>
        <v>139917</v>
      </c>
      <c r="E316" s="59">
        <f>'II. Headline series'!K505</f>
        <v>5.7515553827640709</v>
      </c>
      <c r="G316" s="2">
        <v>16.52</v>
      </c>
      <c r="H316" s="2">
        <f>16112/12+(388/6)</f>
        <v>1407.3333333333335</v>
      </c>
      <c r="I316" s="2">
        <f t="shared" si="31"/>
        <v>1423.8533333333335</v>
      </c>
    </row>
    <row r="317" spans="1:9" x14ac:dyDescent="0.25">
      <c r="A317" s="2">
        <v>1808</v>
      </c>
      <c r="B317" s="2">
        <f t="shared" si="36"/>
        <v>23333.333333333332</v>
      </c>
      <c r="C317" s="2">
        <f>(1869000/12)+(45000/6)+4000-23333</f>
        <v>143917</v>
      </c>
      <c r="E317" s="59">
        <f>'II. Headline series'!K506</f>
        <v>5.9902887008299581</v>
      </c>
      <c r="G317" s="2">
        <v>16.52</v>
      </c>
      <c r="H317" s="2">
        <f>16112/12+(388/6)+34</f>
        <v>1441.3333333333335</v>
      </c>
      <c r="I317" s="2">
        <f t="shared" si="31"/>
        <v>1457.8533333333335</v>
      </c>
    </row>
    <row r="318" spans="1:9" x14ac:dyDescent="0.25">
      <c r="A318" s="2">
        <v>1809</v>
      </c>
      <c r="B318" s="2">
        <f t="shared" si="36"/>
        <v>23333.333333333332</v>
      </c>
      <c r="C318" s="2">
        <f>(1869000/12)+(45000/6)+2000-23333</f>
        <v>141917</v>
      </c>
      <c r="E318" s="59">
        <f>'II. Headline series'!K507</f>
        <v>6.0806476872054507</v>
      </c>
      <c r="G318" s="2">
        <v>16.52</v>
      </c>
      <c r="H318" s="2">
        <f>(16112/12)+(388/6)-16.52</f>
        <v>1390.8133333333335</v>
      </c>
      <c r="I318" s="2">
        <f t="shared" si="31"/>
        <v>1407.3333333333335</v>
      </c>
    </row>
    <row r="319" spans="1:9" x14ac:dyDescent="0.25">
      <c r="A319" s="2">
        <v>1810</v>
      </c>
      <c r="B319" s="2">
        <f t="shared" si="36"/>
        <v>23333.333333333332</v>
      </c>
      <c r="C319" s="2">
        <f>(1869000/12)+(45000/6)-23333</f>
        <v>139917</v>
      </c>
      <c r="E319" s="59">
        <f>'II. Headline series'!K508</f>
        <v>8.2360496743274823</v>
      </c>
      <c r="G319" s="2">
        <v>16.52</v>
      </c>
      <c r="H319" s="2">
        <f>(16112/12)+(388/6)-16.52</f>
        <v>1390.8133333333335</v>
      </c>
      <c r="I319" s="2">
        <f t="shared" si="31"/>
        <v>1407.3333333333335</v>
      </c>
    </row>
    <row r="320" spans="1:9" x14ac:dyDescent="0.25">
      <c r="A320" s="2">
        <v>1811</v>
      </c>
      <c r="B320" s="2">
        <f t="shared" si="36"/>
        <v>23333.333333333332</v>
      </c>
      <c r="C320" s="2">
        <f>(1869000/12)+(45000/6)-23333</f>
        <v>139917</v>
      </c>
      <c r="E320" s="59">
        <f>'II. Headline series'!K509</f>
        <v>9.8296924296557471</v>
      </c>
      <c r="G320" s="2">
        <v>16.52</v>
      </c>
      <c r="H320" s="2">
        <f>(16112/12)+(388/6)-16.52</f>
        <v>1390.8133333333335</v>
      </c>
      <c r="I320" s="2">
        <f t="shared" si="31"/>
        <v>1407.3333333333335</v>
      </c>
    </row>
    <row r="321" spans="1:9" x14ac:dyDescent="0.25">
      <c r="A321" s="2">
        <v>1812</v>
      </c>
      <c r="B321" s="2">
        <f>2000+23333</f>
        <v>25333</v>
      </c>
      <c r="C321" s="2">
        <f>(1869000/12)-23333</f>
        <v>132417</v>
      </c>
      <c r="E321" s="59">
        <f>'II. Headline series'!K510</f>
        <v>9.028390489473118</v>
      </c>
      <c r="H321" s="2">
        <f>16112/12</f>
        <v>1342.6666666666667</v>
      </c>
      <c r="I321" s="2">
        <f t="shared" si="31"/>
        <v>1342.6666666666667</v>
      </c>
    </row>
    <row r="322" spans="1:9" x14ac:dyDescent="0.25">
      <c r="A322" s="2">
        <v>1813</v>
      </c>
      <c r="B322" s="2">
        <f>2000+23333</f>
        <v>25333</v>
      </c>
      <c r="C322" s="2">
        <f>(1869000/12)-23333</f>
        <v>132417</v>
      </c>
      <c r="E322" s="59">
        <f>'II. Headline series'!K511</f>
        <v>9.0228854749316447</v>
      </c>
      <c r="H322" s="2">
        <f>16112/12</f>
        <v>1342.6666666666667</v>
      </c>
      <c r="I322" s="2">
        <f t="shared" si="31"/>
        <v>1342.6666666666667</v>
      </c>
    </row>
    <row r="323" spans="1:9" x14ac:dyDescent="0.25">
      <c r="A323" s="2">
        <v>1814</v>
      </c>
      <c r="E323" s="59">
        <f>'II. Headline series'!K512</f>
        <v>7.9614771833302314</v>
      </c>
      <c r="H323" s="2">
        <f>16112/12</f>
        <v>1342.6666666666667</v>
      </c>
      <c r="I323" s="2">
        <f t="shared" si="31"/>
        <v>1342.6666666666667</v>
      </c>
    </row>
    <row r="324" spans="1:9" x14ac:dyDescent="0.25">
      <c r="A324" s="2">
        <v>1815</v>
      </c>
      <c r="C324" s="2">
        <v>2000</v>
      </c>
      <c r="E324" s="59">
        <f>'II. Headline series'!K513</f>
        <v>8.0980142515733622</v>
      </c>
      <c r="H324" s="2">
        <v>17</v>
      </c>
      <c r="I324" s="2">
        <f t="shared" si="31"/>
        <v>17</v>
      </c>
    </row>
    <row r="325" spans="1:9" x14ac:dyDescent="0.25">
      <c r="A325" s="2">
        <v>1816</v>
      </c>
      <c r="E325" s="59">
        <f>'II. Headline series'!K514</f>
        <v>8.4959028820779956</v>
      </c>
      <c r="I325" s="2">
        <f t="shared" ref="I325:I388" si="37">SUM(G325:H325)</f>
        <v>0</v>
      </c>
    </row>
    <row r="326" spans="1:9" x14ac:dyDescent="0.25">
      <c r="A326" s="2">
        <v>1817</v>
      </c>
      <c r="E326" s="59">
        <f>'II. Headline series'!K515</f>
        <v>8.1668901882188241</v>
      </c>
      <c r="I326" s="2">
        <f t="shared" si="37"/>
        <v>0</v>
      </c>
    </row>
    <row r="327" spans="1:9" x14ac:dyDescent="0.25">
      <c r="A327" s="2">
        <v>1818</v>
      </c>
      <c r="E327" s="59">
        <f>'II. Headline series'!K516</f>
        <v>9.4716316836622632</v>
      </c>
      <c r="I327" s="2">
        <f t="shared" si="37"/>
        <v>0</v>
      </c>
    </row>
    <row r="328" spans="1:9" x14ac:dyDescent="0.25">
      <c r="A328" s="2">
        <v>1819</v>
      </c>
      <c r="E328" s="59">
        <f>'II. Headline series'!K517</f>
        <v>10.636656798618112</v>
      </c>
      <c r="I328" s="2">
        <f t="shared" si="37"/>
        <v>0</v>
      </c>
    </row>
    <row r="329" spans="1:9" x14ac:dyDescent="0.25">
      <c r="A329" s="2">
        <v>1820</v>
      </c>
      <c r="E329" s="59">
        <f>'II. Headline series'!K518</f>
        <v>5.9918047967056962</v>
      </c>
      <c r="I329" s="2">
        <f t="shared" si="37"/>
        <v>0</v>
      </c>
    </row>
    <row r="330" spans="1:9" x14ac:dyDescent="0.25">
      <c r="A330" s="2">
        <v>1821</v>
      </c>
      <c r="E330" s="59">
        <f>'II. Headline series'!K519</f>
        <v>5.7359210048024796</v>
      </c>
      <c r="I330" s="2">
        <f t="shared" si="37"/>
        <v>0</v>
      </c>
    </row>
    <row r="331" spans="1:9" x14ac:dyDescent="0.25">
      <c r="A331" s="2">
        <v>1822</v>
      </c>
      <c r="E331" s="59">
        <f>'II. Headline series'!K520</f>
        <v>5.1588250032164034</v>
      </c>
      <c r="I331" s="2">
        <f t="shared" si="37"/>
        <v>0</v>
      </c>
    </row>
    <row r="332" spans="1:9" x14ac:dyDescent="0.25">
      <c r="A332" s="2">
        <v>1823</v>
      </c>
      <c r="C332" s="2">
        <v>400</v>
      </c>
      <c r="E332" s="59">
        <f>'II. Headline series'!K521</f>
        <v>5.6713278550898281</v>
      </c>
      <c r="H332" s="2">
        <v>3</v>
      </c>
      <c r="I332" s="2">
        <f t="shared" si="37"/>
        <v>3</v>
      </c>
    </row>
    <row r="333" spans="1:9" x14ac:dyDescent="0.25">
      <c r="A333" s="2">
        <v>1824</v>
      </c>
      <c r="E333" s="59">
        <f>'II. Headline series'!K522</f>
        <v>5.6666079150265549</v>
      </c>
      <c r="I333" s="2">
        <f t="shared" si="37"/>
        <v>0</v>
      </c>
    </row>
    <row r="334" spans="1:9" x14ac:dyDescent="0.25">
      <c r="A334" s="2">
        <v>1825</v>
      </c>
      <c r="E334" s="59">
        <f>'II. Headline series'!K523</f>
        <v>7.2385146793637434</v>
      </c>
      <c r="I334" s="2">
        <f t="shared" si="37"/>
        <v>0</v>
      </c>
    </row>
    <row r="335" spans="1:9" x14ac:dyDescent="0.25">
      <c r="A335" s="2">
        <v>1826</v>
      </c>
      <c r="E335" s="59">
        <f>'II. Headline series'!K524</f>
        <v>7.1847549037530465</v>
      </c>
      <c r="I335" s="2">
        <f t="shared" si="37"/>
        <v>0</v>
      </c>
    </row>
    <row r="336" spans="1:9" x14ac:dyDescent="0.25">
      <c r="A336" s="2">
        <v>1827</v>
      </c>
      <c r="C336" s="2">
        <v>180</v>
      </c>
      <c r="E336" s="59">
        <f>'II. Headline series'!K525</f>
        <v>7.6444948301505224</v>
      </c>
      <c r="H336" s="2">
        <v>2</v>
      </c>
      <c r="I336" s="2">
        <f t="shared" si="37"/>
        <v>2</v>
      </c>
    </row>
    <row r="337" spans="1:9" x14ac:dyDescent="0.25">
      <c r="A337" s="2">
        <v>1828</v>
      </c>
      <c r="C337" s="2">
        <v>35000</v>
      </c>
      <c r="E337" s="59">
        <f>'II. Headline series'!K526</f>
        <v>7.6565006396034541</v>
      </c>
      <c r="H337" s="2">
        <f>415/1.4</f>
        <v>296.42857142857144</v>
      </c>
      <c r="I337" s="2">
        <f t="shared" si="37"/>
        <v>296.42857142857144</v>
      </c>
    </row>
    <row r="338" spans="1:9" x14ac:dyDescent="0.25">
      <c r="A338" s="2">
        <v>1829</v>
      </c>
      <c r="C338" s="2">
        <v>15000</v>
      </c>
      <c r="E338" s="59">
        <f>'II. Headline series'!K527</f>
        <v>7.0845107798299525</v>
      </c>
      <c r="H338" s="2">
        <v>120</v>
      </c>
      <c r="I338" s="2">
        <f t="shared" si="37"/>
        <v>120</v>
      </c>
    </row>
    <row r="339" spans="1:9" x14ac:dyDescent="0.25">
      <c r="A339" s="2">
        <v>1830</v>
      </c>
      <c r="E339" s="59">
        <f>'II. Headline series'!K528</f>
        <v>6.9153105659155409</v>
      </c>
      <c r="I339" s="2">
        <f t="shared" si="37"/>
        <v>0</v>
      </c>
    </row>
    <row r="340" spans="1:9" x14ac:dyDescent="0.25">
      <c r="A340" s="2">
        <v>1831</v>
      </c>
      <c r="E340" s="59">
        <f>'II. Headline series'!K529</f>
        <v>6.7026344850922337</v>
      </c>
      <c r="I340" s="2">
        <f t="shared" si="37"/>
        <v>0</v>
      </c>
    </row>
    <row r="341" spans="1:9" x14ac:dyDescent="0.25">
      <c r="A341" s="2">
        <v>1832</v>
      </c>
      <c r="E341" s="59">
        <f>'II. Headline series'!K530</f>
        <v>6.2231812573615199</v>
      </c>
      <c r="I341" s="2">
        <f t="shared" si="37"/>
        <v>0</v>
      </c>
    </row>
    <row r="342" spans="1:9" x14ac:dyDescent="0.25">
      <c r="A342" s="2">
        <v>1833</v>
      </c>
      <c r="E342" s="59">
        <f>'II. Headline series'!K531</f>
        <v>5.4869086914342029</v>
      </c>
      <c r="I342" s="2">
        <f t="shared" si="37"/>
        <v>0</v>
      </c>
    </row>
    <row r="343" spans="1:9" x14ac:dyDescent="0.25">
      <c r="A343" s="2">
        <v>1834</v>
      </c>
      <c r="E343" s="59">
        <f>'II. Headline series'!K532</f>
        <v>4.4786965872214779</v>
      </c>
      <c r="I343" s="2">
        <f t="shared" si="37"/>
        <v>0</v>
      </c>
    </row>
    <row r="344" spans="1:9" x14ac:dyDescent="0.25">
      <c r="A344" s="2">
        <v>1835</v>
      </c>
      <c r="E344" s="59">
        <f>'II. Headline series'!K533</f>
        <v>4.3893428662917593</v>
      </c>
      <c r="I344" s="2">
        <f t="shared" si="37"/>
        <v>0</v>
      </c>
    </row>
    <row r="345" spans="1:9" x14ac:dyDescent="0.25">
      <c r="A345" s="2">
        <v>1836</v>
      </c>
      <c r="E345" s="59">
        <f>'II. Headline series'!K534</f>
        <v>5.4695642946058971</v>
      </c>
      <c r="I345" s="2">
        <f t="shared" si="37"/>
        <v>0</v>
      </c>
    </row>
    <row r="346" spans="1:9" x14ac:dyDescent="0.25">
      <c r="A346" s="2">
        <v>1837</v>
      </c>
      <c r="E346" s="59">
        <f>'II. Headline series'!K535</f>
        <v>5.4800080417196231</v>
      </c>
      <c r="I346" s="2">
        <f t="shared" si="37"/>
        <v>0</v>
      </c>
    </row>
    <row r="347" spans="1:9" x14ac:dyDescent="0.25">
      <c r="A347" s="2">
        <v>1838</v>
      </c>
      <c r="E347" s="59">
        <f>'II. Headline series'!K536</f>
        <v>5.7022809867097468</v>
      </c>
      <c r="I347" s="2">
        <f t="shared" si="37"/>
        <v>0</v>
      </c>
    </row>
    <row r="348" spans="1:9" x14ac:dyDescent="0.25">
      <c r="A348" s="2">
        <v>1839</v>
      </c>
      <c r="E348" s="59">
        <f>'II. Headline series'!K537</f>
        <v>5.1767084267900678</v>
      </c>
      <c r="I348" s="2">
        <f t="shared" si="37"/>
        <v>0</v>
      </c>
    </row>
    <row r="349" spans="1:9" x14ac:dyDescent="0.25">
      <c r="A349" s="2">
        <v>1840</v>
      </c>
      <c r="E349" s="59">
        <f>'II. Headline series'!K538</f>
        <v>5.1566578124126945</v>
      </c>
      <c r="I349" s="2">
        <f t="shared" si="37"/>
        <v>0</v>
      </c>
    </row>
    <row r="350" spans="1:9" x14ac:dyDescent="0.25">
      <c r="A350" s="2">
        <v>1841</v>
      </c>
      <c r="E350" s="59">
        <f>'II. Headline series'!K539</f>
        <v>5.1833294260950238</v>
      </c>
      <c r="I350" s="2">
        <f t="shared" si="37"/>
        <v>0</v>
      </c>
    </row>
    <row r="351" spans="1:9" x14ac:dyDescent="0.25">
      <c r="A351" s="2">
        <v>1842</v>
      </c>
      <c r="E351" s="59">
        <f>'II. Headline series'!K540</f>
        <v>5.2199074897489597</v>
      </c>
      <c r="I351" s="2">
        <f t="shared" si="37"/>
        <v>0</v>
      </c>
    </row>
    <row r="352" spans="1:9" x14ac:dyDescent="0.25">
      <c r="A352" s="2">
        <v>1843</v>
      </c>
      <c r="E352" s="59">
        <f>'II. Headline series'!K541</f>
        <v>5.2152274218811909</v>
      </c>
      <c r="I352" s="2">
        <f t="shared" si="37"/>
        <v>0</v>
      </c>
    </row>
    <row r="353" spans="1:9" x14ac:dyDescent="0.25">
      <c r="A353" s="2">
        <v>1844</v>
      </c>
      <c r="E353" s="59">
        <f>'II. Headline series'!K542</f>
        <v>4.8443279105090999</v>
      </c>
      <c r="I353" s="2">
        <f t="shared" si="37"/>
        <v>0</v>
      </c>
    </row>
    <row r="354" spans="1:9" x14ac:dyDescent="0.25">
      <c r="A354" s="2">
        <v>1845</v>
      </c>
      <c r="E354" s="59">
        <f>'II. Headline series'!K543</f>
        <v>4.8877890677629345</v>
      </c>
      <c r="I354" s="2">
        <f t="shared" si="37"/>
        <v>0</v>
      </c>
    </row>
    <row r="355" spans="1:9" x14ac:dyDescent="0.25">
      <c r="A355" s="2">
        <v>1846</v>
      </c>
      <c r="E355" s="59">
        <f>'II. Headline series'!K544</f>
        <v>5.1246850836584255</v>
      </c>
      <c r="I355" s="2">
        <f t="shared" si="37"/>
        <v>0</v>
      </c>
    </row>
    <row r="356" spans="1:9" x14ac:dyDescent="0.25">
      <c r="A356" s="2">
        <v>1847</v>
      </c>
      <c r="E356" s="59">
        <f>'II. Headline series'!K545</f>
        <v>5.7541100253703714</v>
      </c>
      <c r="I356" s="2">
        <f t="shared" si="37"/>
        <v>0</v>
      </c>
    </row>
    <row r="357" spans="1:9" x14ac:dyDescent="0.25">
      <c r="A357" s="2">
        <v>1848</v>
      </c>
      <c r="C357" s="2">
        <v>5600</v>
      </c>
      <c r="E357" s="59">
        <f>'II. Headline series'!K546</f>
        <v>7.0863000458989198</v>
      </c>
      <c r="H357" s="2">
        <v>45</v>
      </c>
      <c r="I357" s="2">
        <f t="shared" si="37"/>
        <v>45</v>
      </c>
    </row>
    <row r="358" spans="1:9" x14ac:dyDescent="0.25">
      <c r="A358" s="2">
        <v>1849</v>
      </c>
      <c r="C358" s="2">
        <v>3100</v>
      </c>
      <c r="E358" s="59">
        <f>'II. Headline series'!K547</f>
        <v>5.8992960745976353</v>
      </c>
      <c r="H358" s="2">
        <v>20</v>
      </c>
      <c r="I358" s="2">
        <f t="shared" si="37"/>
        <v>20</v>
      </c>
    </row>
    <row r="359" spans="1:9" x14ac:dyDescent="0.25">
      <c r="A359" s="2">
        <v>1850</v>
      </c>
      <c r="E359" s="59">
        <f>'II. Headline series'!K548</f>
        <v>6.0020732801632342</v>
      </c>
      <c r="I359" s="2">
        <f t="shared" si="37"/>
        <v>0</v>
      </c>
    </row>
    <row r="360" spans="1:9" x14ac:dyDescent="0.25">
      <c r="A360" s="2">
        <v>1851</v>
      </c>
      <c r="E360" s="59">
        <f>'II. Headline series'!K549</f>
        <v>4.4118100857614913</v>
      </c>
      <c r="I360" s="2">
        <f t="shared" si="37"/>
        <v>0</v>
      </c>
    </row>
    <row r="361" spans="1:9" x14ac:dyDescent="0.25">
      <c r="A361" s="2">
        <v>1852</v>
      </c>
      <c r="E361" s="59">
        <f>'II. Headline series'!K550</f>
        <v>4.011766937551779</v>
      </c>
      <c r="I361" s="2">
        <f t="shared" si="37"/>
        <v>0</v>
      </c>
    </row>
    <row r="362" spans="1:9" x14ac:dyDescent="0.25">
      <c r="A362" s="2">
        <v>1853</v>
      </c>
      <c r="B362" s="2">
        <f>217000/3</f>
        <v>72333.333333333328</v>
      </c>
      <c r="E362" s="59">
        <f>'II. Headline series'!K551</f>
        <v>4.1499527021550167</v>
      </c>
      <c r="H362" s="2">
        <f>1743/3</f>
        <v>581</v>
      </c>
      <c r="I362" s="2">
        <f t="shared" si="37"/>
        <v>581</v>
      </c>
    </row>
    <row r="363" spans="1:9" x14ac:dyDescent="0.25">
      <c r="A363" s="2">
        <v>1854</v>
      </c>
      <c r="B363" s="2">
        <f>217000/3</f>
        <v>72333.333333333328</v>
      </c>
      <c r="E363" s="59">
        <f>'II. Headline series'!K552</f>
        <v>4.4543111609040986</v>
      </c>
      <c r="H363" s="2">
        <f>1743/3</f>
        <v>581</v>
      </c>
      <c r="I363" s="2">
        <f t="shared" si="37"/>
        <v>581</v>
      </c>
    </row>
    <row r="364" spans="1:9" x14ac:dyDescent="0.25">
      <c r="A364" s="2">
        <v>1855</v>
      </c>
      <c r="B364" s="2">
        <f>217000/3</f>
        <v>72333.333333333328</v>
      </c>
      <c r="E364" s="59">
        <f>'II. Headline series'!K553</f>
        <v>4.3945167499638247</v>
      </c>
      <c r="H364" s="2">
        <f>1743/3</f>
        <v>581</v>
      </c>
      <c r="I364" s="2">
        <f t="shared" si="37"/>
        <v>581</v>
      </c>
    </row>
    <row r="365" spans="1:9" x14ac:dyDescent="0.25">
      <c r="A365" s="2">
        <v>1856</v>
      </c>
      <c r="C365" s="2">
        <v>500</v>
      </c>
      <c r="E365" s="59">
        <f>'II. Headline series'!K554</f>
        <v>4.3461248366250098</v>
      </c>
      <c r="H365" s="2">
        <v>4</v>
      </c>
      <c r="I365" s="2">
        <f t="shared" si="37"/>
        <v>4</v>
      </c>
    </row>
    <row r="366" spans="1:9" x14ac:dyDescent="0.25">
      <c r="A366" s="2">
        <v>1857</v>
      </c>
      <c r="E366" s="59">
        <f>'II. Headline series'!K555</f>
        <v>4.3793672161917687</v>
      </c>
      <c r="I366" s="2">
        <f t="shared" si="37"/>
        <v>0</v>
      </c>
    </row>
    <row r="367" spans="1:9" x14ac:dyDescent="0.25">
      <c r="A367" s="2">
        <v>1858</v>
      </c>
      <c r="E367" s="59">
        <f>'II. Headline series'!K556</f>
        <v>4.0704325972869961</v>
      </c>
      <c r="I367" s="2">
        <f t="shared" si="37"/>
        <v>0</v>
      </c>
    </row>
    <row r="368" spans="1:9" x14ac:dyDescent="0.25">
      <c r="A368" s="2">
        <v>1859</v>
      </c>
      <c r="C368" s="2">
        <v>20000</v>
      </c>
      <c r="E368" s="59">
        <f>'II. Headline series'!K557</f>
        <v>4.1591072749284574</v>
      </c>
      <c r="H368" s="2">
        <v>159</v>
      </c>
      <c r="I368" s="2">
        <f t="shared" si="37"/>
        <v>159</v>
      </c>
    </row>
    <row r="369" spans="1:9" x14ac:dyDescent="0.25">
      <c r="A369" s="2">
        <v>1860</v>
      </c>
      <c r="E369" s="59">
        <f>'II. Headline series'!K558</f>
        <v>4.7375132241030977</v>
      </c>
      <c r="I369" s="2">
        <f t="shared" si="37"/>
        <v>0</v>
      </c>
    </row>
    <row r="370" spans="1:9" x14ac:dyDescent="0.25">
      <c r="A370" s="2">
        <v>1861</v>
      </c>
      <c r="E370" s="59">
        <f>'II. Headline series'!K559</f>
        <v>5.0457119502911354</v>
      </c>
      <c r="I370" s="2">
        <f t="shared" si="37"/>
        <v>0</v>
      </c>
    </row>
    <row r="371" spans="1:9" x14ac:dyDescent="0.25">
      <c r="A371" s="2">
        <v>1862</v>
      </c>
      <c r="C371" s="2">
        <f>8000/5</f>
        <v>1600</v>
      </c>
      <c r="E371" s="59">
        <f>'II. Headline series'!K560</f>
        <v>4.7335223331372385</v>
      </c>
      <c r="H371" s="2">
        <f>64/5</f>
        <v>12.8</v>
      </c>
      <c r="I371" s="2">
        <f t="shared" si="37"/>
        <v>12.8</v>
      </c>
    </row>
    <row r="372" spans="1:9" x14ac:dyDescent="0.25">
      <c r="A372" s="2">
        <v>1863</v>
      </c>
      <c r="C372" s="2">
        <f>8000/5</f>
        <v>1600</v>
      </c>
      <c r="E372" s="59">
        <f>'II. Headline series'!K561</f>
        <v>4.6346024868645195</v>
      </c>
      <c r="H372" s="2">
        <f>64/5</f>
        <v>12.8</v>
      </c>
      <c r="I372" s="2">
        <f t="shared" si="37"/>
        <v>12.8</v>
      </c>
    </row>
    <row r="373" spans="1:9" x14ac:dyDescent="0.25">
      <c r="A373" s="2">
        <v>1864</v>
      </c>
      <c r="C373" s="2">
        <f>(8000/5)+1500</f>
        <v>3100</v>
      </c>
      <c r="E373" s="59">
        <f>'II. Headline series'!K562</f>
        <v>4.6579885402532142</v>
      </c>
      <c r="H373" s="2">
        <f>(64/5)+12</f>
        <v>24.8</v>
      </c>
      <c r="I373" s="2">
        <f t="shared" si="37"/>
        <v>24.8</v>
      </c>
    </row>
    <row r="374" spans="1:9" x14ac:dyDescent="0.25">
      <c r="A374" s="2">
        <v>1865</v>
      </c>
      <c r="C374" s="2">
        <f>8000/5</f>
        <v>1600</v>
      </c>
      <c r="E374" s="59">
        <f>'II. Headline series'!K563</f>
        <v>4.7830211157302287</v>
      </c>
      <c r="H374" s="2">
        <f>64/5</f>
        <v>12.8</v>
      </c>
      <c r="I374" s="2">
        <f t="shared" si="37"/>
        <v>12.8</v>
      </c>
    </row>
    <row r="375" spans="1:9" x14ac:dyDescent="0.25">
      <c r="A375" s="2">
        <v>1866</v>
      </c>
      <c r="C375" s="2">
        <f>(8000/5)+34000</f>
        <v>35600</v>
      </c>
      <c r="E375" s="59">
        <f>'II. Headline series'!K564</f>
        <v>4.9865821636521463</v>
      </c>
      <c r="H375" s="2">
        <f>(64/5)+270</f>
        <v>282.8</v>
      </c>
      <c r="I375" s="2">
        <f t="shared" si="37"/>
        <v>282.8</v>
      </c>
    </row>
    <row r="376" spans="1:9" x14ac:dyDescent="0.25">
      <c r="A376" s="2">
        <v>1867</v>
      </c>
      <c r="E376" s="59">
        <f>'II. Headline series'!K565</f>
        <v>5.0259221824986087</v>
      </c>
      <c r="I376" s="2">
        <f t="shared" si="37"/>
        <v>0</v>
      </c>
    </row>
    <row r="377" spans="1:9" x14ac:dyDescent="0.25">
      <c r="A377" s="2">
        <v>1868</v>
      </c>
      <c r="E377" s="59">
        <f>'II. Headline series'!K566</f>
        <v>5.0171548962343557</v>
      </c>
      <c r="I377" s="2">
        <f t="shared" si="37"/>
        <v>0</v>
      </c>
    </row>
    <row r="378" spans="1:9" x14ac:dyDescent="0.25">
      <c r="A378" s="2">
        <v>1869</v>
      </c>
      <c r="E378" s="59">
        <f>'II. Headline series'!K567</f>
        <v>5.0723546898474767</v>
      </c>
      <c r="I378" s="2">
        <f t="shared" si="37"/>
        <v>0</v>
      </c>
    </row>
    <row r="379" spans="1:9" x14ac:dyDescent="0.25">
      <c r="A379" s="2">
        <v>1870</v>
      </c>
      <c r="C379" s="2">
        <v>90000</v>
      </c>
      <c r="E379" s="59">
        <f>'II. Headline series'!K568</f>
        <v>5.6062319672977559</v>
      </c>
      <c r="H379" s="2">
        <f>1415/2</f>
        <v>707.5</v>
      </c>
      <c r="I379" s="2">
        <f t="shared" si="37"/>
        <v>707.5</v>
      </c>
    </row>
    <row r="380" spans="1:9" x14ac:dyDescent="0.25">
      <c r="A380" s="2">
        <v>1871</v>
      </c>
      <c r="C380" s="2">
        <v>90000</v>
      </c>
      <c r="E380" s="59">
        <f>'II. Headline series'!K569</f>
        <v>5.1364601445269304</v>
      </c>
      <c r="H380" s="2">
        <f>1415/2</f>
        <v>707.5</v>
      </c>
      <c r="I380" s="2">
        <f t="shared" si="37"/>
        <v>707.5</v>
      </c>
    </row>
    <row r="381" spans="1:9" x14ac:dyDescent="0.25">
      <c r="A381" s="2">
        <v>1872</v>
      </c>
      <c r="E381" s="59">
        <f>'II. Headline series'!K570</f>
        <v>5.2497603469020131</v>
      </c>
      <c r="I381" s="2">
        <f t="shared" si="37"/>
        <v>0</v>
      </c>
    </row>
    <row r="382" spans="1:9" x14ac:dyDescent="0.25">
      <c r="A382" s="2">
        <v>1873</v>
      </c>
      <c r="E382" s="59">
        <f>'II. Headline series'!K571</f>
        <v>5.5253437122278335</v>
      </c>
      <c r="I382" s="2">
        <f t="shared" si="37"/>
        <v>0</v>
      </c>
    </row>
    <row r="383" spans="1:9" x14ac:dyDescent="0.25">
      <c r="A383" s="2">
        <v>1874</v>
      </c>
      <c r="E383" s="59">
        <f>'II. Headline series'!K572</f>
        <v>5.2483329993722698</v>
      </c>
      <c r="I383" s="2">
        <f t="shared" si="37"/>
        <v>0</v>
      </c>
    </row>
    <row r="384" spans="1:9" x14ac:dyDescent="0.25">
      <c r="A384" s="2">
        <v>1875</v>
      </c>
      <c r="E384" s="59">
        <f>'II. Headline series'!K573</f>
        <v>5.120502119270431</v>
      </c>
      <c r="I384" s="2">
        <f t="shared" si="37"/>
        <v>0</v>
      </c>
    </row>
    <row r="385" spans="1:9" x14ac:dyDescent="0.25">
      <c r="A385" s="2">
        <v>1876</v>
      </c>
      <c r="E385" s="59">
        <f>'II. Headline series'!K574</f>
        <v>5.227890715456402</v>
      </c>
      <c r="I385" s="2">
        <f t="shared" si="37"/>
        <v>0</v>
      </c>
    </row>
    <row r="386" spans="1:9" x14ac:dyDescent="0.25">
      <c r="A386" s="2">
        <v>1877</v>
      </c>
      <c r="C386" s="2">
        <v>60000</v>
      </c>
      <c r="E386" s="59">
        <f>'II. Headline series'!K575</f>
        <v>5.2099503448342697</v>
      </c>
      <c r="H386" s="2">
        <f>935/2</f>
        <v>467.5</v>
      </c>
      <c r="I386" s="2">
        <f t="shared" si="37"/>
        <v>467.5</v>
      </c>
    </row>
    <row r="387" spans="1:9" x14ac:dyDescent="0.25">
      <c r="A387" s="2">
        <v>1878</v>
      </c>
      <c r="C387" s="2">
        <v>60000</v>
      </c>
      <c r="E387" s="59">
        <f>'II. Headline series'!K576</f>
        <v>5.0002926276154316</v>
      </c>
      <c r="H387" s="2">
        <f>935/2</f>
        <v>467.5</v>
      </c>
      <c r="I387" s="2">
        <f t="shared" si="37"/>
        <v>467.5</v>
      </c>
    </row>
    <row r="388" spans="1:9" x14ac:dyDescent="0.25">
      <c r="A388" s="2">
        <v>1879</v>
      </c>
      <c r="E388" s="59">
        <f>'II. Headline series'!K577</f>
        <v>4.6711187291638643</v>
      </c>
      <c r="I388" s="2">
        <f t="shared" si="37"/>
        <v>0</v>
      </c>
    </row>
    <row r="389" spans="1:9" x14ac:dyDescent="0.25">
      <c r="A389" s="2">
        <v>1880</v>
      </c>
      <c r="E389" s="59">
        <f>'II. Headline series'!K578</f>
        <v>4.32700683208384</v>
      </c>
      <c r="I389" s="2">
        <f t="shared" ref="I389:I452" si="38">SUM(G389:H389)</f>
        <v>0</v>
      </c>
    </row>
    <row r="390" spans="1:9" x14ac:dyDescent="0.25">
      <c r="A390" s="2">
        <v>1881</v>
      </c>
      <c r="E390" s="59">
        <f>'II. Headline series'!K579</f>
        <v>3.9860521415235541</v>
      </c>
      <c r="I390" s="2">
        <f t="shared" si="38"/>
        <v>0</v>
      </c>
    </row>
    <row r="391" spans="1:9" x14ac:dyDescent="0.25">
      <c r="A391" s="2">
        <v>1882</v>
      </c>
      <c r="E391" s="59">
        <f>'II. Headline series'!K580</f>
        <v>4.0413551574461435</v>
      </c>
      <c r="I391" s="2">
        <f t="shared" si="38"/>
        <v>0</v>
      </c>
    </row>
    <row r="392" spans="1:9" x14ac:dyDescent="0.25">
      <c r="A392" s="2">
        <v>1883</v>
      </c>
      <c r="E392" s="59">
        <f>'II. Headline series'!K581</f>
        <v>3.8537747742226731</v>
      </c>
      <c r="I392" s="2">
        <f t="shared" si="38"/>
        <v>0</v>
      </c>
    </row>
    <row r="393" spans="1:9" x14ac:dyDescent="0.25">
      <c r="A393" s="2">
        <v>1884</v>
      </c>
      <c r="C393" s="2">
        <v>2100</v>
      </c>
      <c r="E393" s="59">
        <f>'II. Headline series'!K582</f>
        <v>3.7289626645746266</v>
      </c>
      <c r="H393" s="2">
        <v>16</v>
      </c>
      <c r="I393" s="2">
        <f t="shared" si="38"/>
        <v>16</v>
      </c>
    </row>
    <row r="394" spans="1:9" x14ac:dyDescent="0.25">
      <c r="A394" s="2">
        <v>1885</v>
      </c>
      <c r="E394" s="59">
        <f>'II. Headline series'!K583</f>
        <v>3.7582842577616047</v>
      </c>
      <c r="I394" s="2">
        <f t="shared" si="38"/>
        <v>0</v>
      </c>
    </row>
    <row r="395" spans="1:9" x14ac:dyDescent="0.25">
      <c r="A395" s="2">
        <v>1886</v>
      </c>
      <c r="E395" s="59">
        <f>'II. Headline series'!K584</f>
        <v>3.604639080172749</v>
      </c>
      <c r="I395" s="2">
        <f t="shared" si="38"/>
        <v>0</v>
      </c>
    </row>
    <row r="396" spans="1:9" x14ac:dyDescent="0.25">
      <c r="A396" s="2">
        <v>1887</v>
      </c>
      <c r="E396" s="59">
        <f>'II. Headline series'!K585</f>
        <v>3.618100255268176</v>
      </c>
      <c r="I396" s="2">
        <f t="shared" si="38"/>
        <v>0</v>
      </c>
    </row>
    <row r="397" spans="1:9" x14ac:dyDescent="0.25">
      <c r="A397" s="2">
        <v>1888</v>
      </c>
      <c r="E397" s="59">
        <f>'II. Headline series'!K586</f>
        <v>3.5386553177041686</v>
      </c>
      <c r="I397" s="2">
        <f t="shared" si="38"/>
        <v>0</v>
      </c>
    </row>
    <row r="398" spans="1:9" x14ac:dyDescent="0.25">
      <c r="A398" s="2">
        <v>1889</v>
      </c>
      <c r="E398" s="59">
        <f>'II. Headline series'!K587</f>
        <v>3.5142309421288127</v>
      </c>
      <c r="I398" s="2">
        <f t="shared" si="38"/>
        <v>0</v>
      </c>
    </row>
    <row r="399" spans="1:9" x14ac:dyDescent="0.25">
      <c r="A399" s="2">
        <v>1890</v>
      </c>
      <c r="E399" s="59">
        <f>'II. Headline series'!K588</f>
        <v>3.5359027596741419</v>
      </c>
      <c r="I399" s="2">
        <f t="shared" si="38"/>
        <v>0</v>
      </c>
    </row>
    <row r="400" spans="1:9" x14ac:dyDescent="0.25">
      <c r="A400" s="2">
        <v>1891</v>
      </c>
      <c r="E400" s="59">
        <f>'II. Headline series'!K589</f>
        <v>3.6691928835533134</v>
      </c>
      <c r="I400" s="2">
        <f t="shared" si="38"/>
        <v>0</v>
      </c>
    </row>
    <row r="401" spans="1:9" x14ac:dyDescent="0.25">
      <c r="A401" s="2">
        <v>1892</v>
      </c>
      <c r="E401" s="59">
        <f>'II. Headline series'!K590</f>
        <v>3.6762652741732915</v>
      </c>
      <c r="I401" s="2">
        <f t="shared" si="38"/>
        <v>0</v>
      </c>
    </row>
    <row r="402" spans="1:9" x14ac:dyDescent="0.25">
      <c r="A402" s="2">
        <v>1893</v>
      </c>
      <c r="E402" s="59">
        <f>'II. Headline series'!K591</f>
        <v>3.6832092978036433</v>
      </c>
      <c r="I402" s="2">
        <f t="shared" si="38"/>
        <v>0</v>
      </c>
    </row>
    <row r="403" spans="1:9" x14ac:dyDescent="0.25">
      <c r="A403" s="2">
        <v>1894</v>
      </c>
      <c r="E403" s="59">
        <f>'II. Headline series'!K592</f>
        <v>3.5374695907927345</v>
      </c>
      <c r="I403" s="2">
        <f t="shared" si="38"/>
        <v>0</v>
      </c>
    </row>
    <row r="404" spans="1:9" x14ac:dyDescent="0.25">
      <c r="A404" s="2">
        <v>1895</v>
      </c>
      <c r="E404" s="59">
        <f>'II. Headline series'!K593</f>
        <v>3.5631293230040817</v>
      </c>
      <c r="I404" s="2">
        <f t="shared" si="38"/>
        <v>0</v>
      </c>
    </row>
    <row r="405" spans="1:9" x14ac:dyDescent="0.25">
      <c r="A405" s="2">
        <v>1896</v>
      </c>
      <c r="E405" s="59">
        <f>'II. Headline series'!K594</f>
        <v>3.4336346311959689</v>
      </c>
      <c r="I405" s="2">
        <f t="shared" si="38"/>
        <v>0</v>
      </c>
    </row>
    <row r="406" spans="1:9" x14ac:dyDescent="0.25">
      <c r="A406" s="2">
        <v>1897</v>
      </c>
      <c r="E406" s="59">
        <f>'II. Headline series'!K595</f>
        <v>3.2524621314264657</v>
      </c>
      <c r="I406" s="2">
        <f t="shared" si="38"/>
        <v>0</v>
      </c>
    </row>
    <row r="407" spans="1:9" x14ac:dyDescent="0.25">
      <c r="A407" s="2">
        <v>1898</v>
      </c>
      <c r="E407" s="59">
        <f>'II. Headline series'!K596</f>
        <v>3.3648200451650556</v>
      </c>
      <c r="I407" s="2">
        <f t="shared" si="38"/>
        <v>0</v>
      </c>
    </row>
    <row r="408" spans="1:9" x14ac:dyDescent="0.25">
      <c r="A408" s="2">
        <v>1899</v>
      </c>
      <c r="E408" s="59">
        <f>'II. Headline series'!K597</f>
        <v>3.2912457090654641</v>
      </c>
      <c r="I408" s="2">
        <f t="shared" si="38"/>
        <v>0</v>
      </c>
    </row>
    <row r="409" spans="1:9" x14ac:dyDescent="0.25">
      <c r="A409" s="2">
        <v>1900</v>
      </c>
      <c r="E409" s="59">
        <f>'II. Headline series'!K598</f>
        <v>3.2810762997963461</v>
      </c>
      <c r="I409" s="2">
        <f t="shared" si="38"/>
        <v>0</v>
      </c>
    </row>
    <row r="410" spans="1:9" x14ac:dyDescent="0.25">
      <c r="A410" s="2">
        <v>1901</v>
      </c>
      <c r="E410" s="59">
        <f>'II. Headline series'!K599</f>
        <v>3.2796833989337619</v>
      </c>
      <c r="I410" s="2">
        <f t="shared" si="38"/>
        <v>0</v>
      </c>
    </row>
    <row r="411" spans="1:9" x14ac:dyDescent="0.25">
      <c r="A411" s="2">
        <v>1902</v>
      </c>
      <c r="E411" s="59">
        <f>'II. Headline series'!K600</f>
        <v>3.2321323883821549</v>
      </c>
      <c r="I411" s="2">
        <f t="shared" si="38"/>
        <v>0</v>
      </c>
    </row>
    <row r="412" spans="1:9" x14ac:dyDescent="0.25">
      <c r="A412" s="2">
        <v>1903</v>
      </c>
      <c r="E412" s="59">
        <f>'II. Headline series'!K601</f>
        <v>3.2990342577082927</v>
      </c>
      <c r="I412" s="2">
        <f t="shared" si="38"/>
        <v>0</v>
      </c>
    </row>
    <row r="413" spans="1:9" x14ac:dyDescent="0.25">
      <c r="A413" s="2">
        <v>1904</v>
      </c>
      <c r="C413" s="2">
        <f>45000/2</f>
        <v>22500</v>
      </c>
      <c r="E413" s="59">
        <f>'II. Headline series'!K602</f>
        <v>3.3508656491217419</v>
      </c>
      <c r="H413" s="2">
        <f>339/2</f>
        <v>169.5</v>
      </c>
      <c r="I413" s="2">
        <f t="shared" si="38"/>
        <v>169.5</v>
      </c>
    </row>
    <row r="414" spans="1:9" x14ac:dyDescent="0.25">
      <c r="A414" s="2">
        <v>1905</v>
      </c>
      <c r="C414" s="2">
        <f>45000/2</f>
        <v>22500</v>
      </c>
      <c r="E414" s="59">
        <f>'II. Headline series'!K603</f>
        <v>3.2951588264656388</v>
      </c>
      <c r="H414" s="2">
        <f>339/2</f>
        <v>169.5</v>
      </c>
      <c r="I414" s="2">
        <f t="shared" si="38"/>
        <v>169.5</v>
      </c>
    </row>
    <row r="415" spans="1:9" x14ac:dyDescent="0.25">
      <c r="A415" s="2">
        <v>1906</v>
      </c>
      <c r="E415" s="59">
        <f>'II. Headline series'!K604</f>
        <v>3.2784595442753539</v>
      </c>
      <c r="I415" s="2">
        <f t="shared" si="38"/>
        <v>0</v>
      </c>
    </row>
    <row r="416" spans="1:9" x14ac:dyDescent="0.25">
      <c r="A416" s="2">
        <v>1907</v>
      </c>
      <c r="E416" s="59">
        <f>'II. Headline series'!K605</f>
        <v>3.4597667763067905</v>
      </c>
      <c r="I416" s="2">
        <f t="shared" si="38"/>
        <v>0</v>
      </c>
    </row>
    <row r="417" spans="1:9" x14ac:dyDescent="0.25">
      <c r="A417" s="2">
        <v>1908</v>
      </c>
      <c r="E417" s="59">
        <f>'II. Headline series'!K606</f>
        <v>3.385560216100084</v>
      </c>
      <c r="I417" s="2">
        <f t="shared" si="38"/>
        <v>0</v>
      </c>
    </row>
    <row r="418" spans="1:9" x14ac:dyDescent="0.25">
      <c r="A418" s="2">
        <v>1909</v>
      </c>
      <c r="E418" s="59">
        <f>'II. Headline series'!K607</f>
        <v>3.427778617429468</v>
      </c>
      <c r="I418" s="2">
        <f t="shared" si="38"/>
        <v>0</v>
      </c>
    </row>
    <row r="419" spans="1:9" x14ac:dyDescent="0.25">
      <c r="A419" s="2">
        <v>1910</v>
      </c>
      <c r="E419" s="59">
        <f>'II. Headline series'!K608</f>
        <v>3.4713443286317918</v>
      </c>
      <c r="I419" s="2">
        <f t="shared" si="38"/>
        <v>0</v>
      </c>
    </row>
    <row r="420" spans="1:9" x14ac:dyDescent="0.25">
      <c r="A420" s="2">
        <v>1911</v>
      </c>
      <c r="C420" s="2">
        <v>6000</v>
      </c>
      <c r="E420" s="59">
        <f>'II. Headline series'!K609</f>
        <v>3.5531698076331386</v>
      </c>
      <c r="H420" s="2">
        <v>45</v>
      </c>
      <c r="I420" s="2">
        <f t="shared" si="38"/>
        <v>45</v>
      </c>
    </row>
    <row r="421" spans="1:9" x14ac:dyDescent="0.25">
      <c r="A421" s="2">
        <v>1912</v>
      </c>
      <c r="E421" s="59">
        <f>'II. Headline series'!K610</f>
        <v>3.6413685334286097</v>
      </c>
      <c r="I421" s="2">
        <f t="shared" si="38"/>
        <v>0</v>
      </c>
    </row>
    <row r="422" spans="1:9" x14ac:dyDescent="0.25">
      <c r="A422" s="2">
        <v>1913</v>
      </c>
      <c r="E422" s="59">
        <f>'II. Headline series'!K611</f>
        <v>3.7499942794846679</v>
      </c>
      <c r="I422" s="2">
        <f t="shared" si="38"/>
        <v>0</v>
      </c>
    </row>
    <row r="423" spans="1:9" x14ac:dyDescent="0.25">
      <c r="A423" s="2">
        <v>1914</v>
      </c>
      <c r="B423" s="2">
        <f>7734300/5</f>
        <v>1546860</v>
      </c>
      <c r="E423" s="59">
        <f>'II. Headline series'!K612</f>
        <v>3.9426247519093609</v>
      </c>
      <c r="G423" s="2">
        <v>10251.03872</v>
      </c>
      <c r="H423" s="2">
        <v>1272.16128</v>
      </c>
      <c r="I423" s="2">
        <f>SUM(G423:H423)</f>
        <v>11523.2</v>
      </c>
    </row>
    <row r="424" spans="1:9" x14ac:dyDescent="0.25">
      <c r="A424" s="2">
        <v>1915</v>
      </c>
      <c r="B424" s="2">
        <f>7734300/5</f>
        <v>1546860</v>
      </c>
      <c r="E424" s="59">
        <f>'II. Headline series'!K613</f>
        <v>4.3311940130734241</v>
      </c>
      <c r="G424" s="2">
        <v>10251.03872</v>
      </c>
      <c r="H424" s="2">
        <v>1272.16128</v>
      </c>
      <c r="I424" s="2">
        <f>SUM(G424:H424)</f>
        <v>11523.2</v>
      </c>
    </row>
    <row r="425" spans="1:9" x14ac:dyDescent="0.25">
      <c r="A425" s="2">
        <v>1916</v>
      </c>
      <c r="B425" s="2">
        <f>7734300/5</f>
        <v>1546860</v>
      </c>
      <c r="E425" s="59">
        <f>'II. Headline series'!K614</f>
        <v>4.5088313027818492</v>
      </c>
      <c r="G425" s="2">
        <v>10251.03872</v>
      </c>
      <c r="H425" s="2">
        <v>1272.16128</v>
      </c>
      <c r="I425" s="2">
        <f>SUM(G425:H425)</f>
        <v>11523.2</v>
      </c>
    </row>
    <row r="426" spans="1:9" x14ac:dyDescent="0.25">
      <c r="A426" s="2">
        <v>1917</v>
      </c>
      <c r="B426" s="2">
        <f>7734300/5</f>
        <v>1546860</v>
      </c>
      <c r="E426" s="59">
        <f>'II. Headline series'!K615</f>
        <v>4.7014449359904669</v>
      </c>
      <c r="G426" s="2">
        <v>10251.03872</v>
      </c>
      <c r="H426" s="2">
        <v>1272.16128</v>
      </c>
      <c r="I426" s="2">
        <f>SUM(G426:H426)</f>
        <v>11523.2</v>
      </c>
    </row>
    <row r="427" spans="1:9" x14ac:dyDescent="0.25">
      <c r="A427" s="2">
        <v>1918</v>
      </c>
      <c r="B427" s="2">
        <f>7734300/5</f>
        <v>1546860</v>
      </c>
      <c r="C427" s="2">
        <f>5000/3</f>
        <v>1666.6666666666667</v>
      </c>
      <c r="E427" s="59">
        <f>'II. Headline series'!K616</f>
        <v>4.6770311977942596</v>
      </c>
      <c r="G427" s="2">
        <v>10251</v>
      </c>
      <c r="H427" s="2">
        <v>1284.4946133333333</v>
      </c>
      <c r="I427" s="2">
        <f t="shared" si="38"/>
        <v>11535.494613333332</v>
      </c>
    </row>
    <row r="428" spans="1:9" x14ac:dyDescent="0.25">
      <c r="A428" s="2">
        <v>1919</v>
      </c>
      <c r="C428" s="2">
        <f>5000/3</f>
        <v>1666.6666666666667</v>
      </c>
      <c r="E428" s="59">
        <f>'II. Headline series'!K617</f>
        <v>4.9932798839900636</v>
      </c>
      <c r="H428" s="2">
        <f>37/3</f>
        <v>12.333333333333334</v>
      </c>
      <c r="I428" s="2">
        <f t="shared" si="38"/>
        <v>12.333333333333334</v>
      </c>
    </row>
    <row r="429" spans="1:9" x14ac:dyDescent="0.25">
      <c r="A429" s="2">
        <v>1920</v>
      </c>
      <c r="C429" s="2">
        <f>5000/3</f>
        <v>1666.6666666666667</v>
      </c>
      <c r="E429" s="59">
        <f>'II. Headline series'!K618</f>
        <v>5.5336874693760176</v>
      </c>
      <c r="H429" s="2">
        <f>37/3</f>
        <v>12.333333333333334</v>
      </c>
      <c r="I429" s="2">
        <f t="shared" si="38"/>
        <v>12.333333333333334</v>
      </c>
    </row>
    <row r="430" spans="1:9" x14ac:dyDescent="0.25">
      <c r="A430" s="2">
        <v>1921</v>
      </c>
      <c r="E430" s="59">
        <f>'II. Headline series'!K619</f>
        <v>4.9944231171391698</v>
      </c>
      <c r="I430" s="2">
        <f t="shared" si="38"/>
        <v>0</v>
      </c>
    </row>
    <row r="431" spans="1:9" x14ac:dyDescent="0.25">
      <c r="A431" s="2">
        <v>1922</v>
      </c>
      <c r="E431" s="59">
        <f>'II. Headline series'!K620</f>
        <v>4.6498844210113157</v>
      </c>
      <c r="I431" s="2">
        <f t="shared" si="38"/>
        <v>0</v>
      </c>
    </row>
    <row r="432" spans="1:9" x14ac:dyDescent="0.25">
      <c r="A432" s="2">
        <v>1923</v>
      </c>
      <c r="E432" s="59">
        <f>'II. Headline series'!K621</f>
        <v>4.7069366516104303</v>
      </c>
      <c r="I432" s="2">
        <f t="shared" si="38"/>
        <v>0</v>
      </c>
    </row>
    <row r="433" spans="1:9" x14ac:dyDescent="0.25">
      <c r="A433" s="2">
        <v>1924</v>
      </c>
      <c r="E433" s="59">
        <f>'II. Headline series'!K622</f>
        <v>5.0065731069907811</v>
      </c>
      <c r="I433" s="2">
        <f t="shared" si="38"/>
        <v>0</v>
      </c>
    </row>
    <row r="434" spans="1:9" x14ac:dyDescent="0.25">
      <c r="A434" s="2">
        <v>1925</v>
      </c>
      <c r="E434" s="59">
        <f>'II. Headline series'!K623</f>
        <v>5.0120548950119383</v>
      </c>
      <c r="I434" s="2">
        <f t="shared" si="38"/>
        <v>0</v>
      </c>
    </row>
    <row r="435" spans="1:9" x14ac:dyDescent="0.25">
      <c r="A435" s="2">
        <v>1926</v>
      </c>
      <c r="E435" s="59">
        <f>'II. Headline series'!K624</f>
        <v>4.5289171168765918</v>
      </c>
      <c r="I435" s="2">
        <f t="shared" si="38"/>
        <v>0</v>
      </c>
    </row>
    <row r="436" spans="1:9" x14ac:dyDescent="0.25">
      <c r="A436" s="2">
        <v>1927</v>
      </c>
      <c r="E436" s="59">
        <f>'II. Headline series'!K625</f>
        <v>4.3098955307821463</v>
      </c>
      <c r="I436" s="2">
        <f t="shared" si="38"/>
        <v>0</v>
      </c>
    </row>
    <row r="437" spans="1:9" x14ac:dyDescent="0.25">
      <c r="A437" s="2">
        <v>1928</v>
      </c>
      <c r="E437" s="59">
        <f>'II. Headline series'!K626</f>
        <v>4.4116626349527435</v>
      </c>
      <c r="I437" s="2">
        <f t="shared" si="38"/>
        <v>0</v>
      </c>
    </row>
    <row r="438" spans="1:9" x14ac:dyDescent="0.25">
      <c r="A438" s="2">
        <v>1929</v>
      </c>
      <c r="E438" s="59">
        <f>'II. Headline series'!K627</f>
        <v>4.3284140108071405</v>
      </c>
      <c r="I438" s="2">
        <f t="shared" si="38"/>
        <v>0</v>
      </c>
    </row>
    <row r="439" spans="1:9" x14ac:dyDescent="0.25">
      <c r="A439" s="2">
        <v>1930</v>
      </c>
      <c r="E439" s="59">
        <f>'II. Headline series'!K628</f>
        <v>4.2225038857013155</v>
      </c>
      <c r="I439" s="2">
        <f t="shared" si="38"/>
        <v>0</v>
      </c>
    </row>
    <row r="440" spans="1:9" x14ac:dyDescent="0.25">
      <c r="A440" s="2">
        <v>1931</v>
      </c>
      <c r="C440" s="2">
        <f>10000/2</f>
        <v>5000</v>
      </c>
      <c r="E440" s="59">
        <f>'II. Headline series'!K629</f>
        <v>4.585284905169944</v>
      </c>
      <c r="H440" s="2">
        <f>73/2</f>
        <v>36.5</v>
      </c>
      <c r="I440" s="2">
        <f t="shared" si="38"/>
        <v>36.5</v>
      </c>
    </row>
    <row r="441" spans="1:9" x14ac:dyDescent="0.25">
      <c r="A441" s="2">
        <v>1932</v>
      </c>
      <c r="C441" s="2">
        <f>10000/2</f>
        <v>5000</v>
      </c>
      <c r="E441" s="59">
        <f>'II. Headline series'!K630</f>
        <v>4.3334172106494853</v>
      </c>
      <c r="H441" s="2">
        <f>73/2</f>
        <v>36.5</v>
      </c>
      <c r="I441" s="2">
        <f t="shared" si="38"/>
        <v>36.5</v>
      </c>
    </row>
    <row r="442" spans="1:9" x14ac:dyDescent="0.25">
      <c r="A442" s="2">
        <v>1933</v>
      </c>
      <c r="E442" s="59">
        <f>'II. Headline series'!K631</f>
        <v>4.2686741774183314</v>
      </c>
      <c r="I442" s="2">
        <f t="shared" si="38"/>
        <v>0</v>
      </c>
    </row>
    <row r="443" spans="1:9" x14ac:dyDescent="0.25">
      <c r="A443" s="2">
        <v>1934</v>
      </c>
      <c r="E443" s="59">
        <f>'II. Headline series'!K632</f>
        <v>3.9118666004945539</v>
      </c>
      <c r="I443" s="2">
        <f t="shared" si="38"/>
        <v>0</v>
      </c>
    </row>
    <row r="444" spans="1:9" x14ac:dyDescent="0.25">
      <c r="A444" s="2">
        <v>1935</v>
      </c>
      <c r="C444" s="2">
        <v>4000</v>
      </c>
      <c r="E444" s="59">
        <f>'II. Headline series'!K633</f>
        <v>3.6489226728721618</v>
      </c>
      <c r="H444" s="2">
        <v>29</v>
      </c>
      <c r="I444" s="2">
        <f t="shared" si="38"/>
        <v>29</v>
      </c>
    </row>
    <row r="445" spans="1:9" x14ac:dyDescent="0.25">
      <c r="A445" s="2">
        <v>1936</v>
      </c>
      <c r="E445" s="59">
        <f>'II. Headline series'!K634</f>
        <v>3.4051646683463908</v>
      </c>
      <c r="I445" s="2">
        <f t="shared" si="38"/>
        <v>0</v>
      </c>
    </row>
    <row r="446" spans="1:9" x14ac:dyDescent="0.25">
      <c r="A446" s="2">
        <v>1937</v>
      </c>
      <c r="C446" s="2">
        <f>250000/4</f>
        <v>62500</v>
      </c>
      <c r="E446" s="59">
        <f>'II. Headline series'!K635</f>
        <v>3.406827941663026</v>
      </c>
      <c r="H446" s="2">
        <f>1813/4.4</f>
        <v>412.0454545454545</v>
      </c>
      <c r="I446" s="2">
        <f t="shared" si="38"/>
        <v>412.0454545454545</v>
      </c>
    </row>
    <row r="447" spans="1:9" x14ac:dyDescent="0.25">
      <c r="A447" s="2">
        <v>1938</v>
      </c>
      <c r="C447" s="2">
        <f>250000/4</f>
        <v>62500</v>
      </c>
      <c r="E447" s="59">
        <f>'II. Headline series'!K636</f>
        <v>3.2859430385264128</v>
      </c>
      <c r="H447" s="2">
        <f>1813/4.4</f>
        <v>412.0454545454545</v>
      </c>
      <c r="I447" s="2">
        <f t="shared" si="38"/>
        <v>412.0454545454545</v>
      </c>
    </row>
    <row r="448" spans="1:9" x14ac:dyDescent="0.25">
      <c r="A448" s="2">
        <v>1939</v>
      </c>
      <c r="B448" s="2">
        <f>12948300/7</f>
        <v>1849757.142857143</v>
      </c>
      <c r="C448" s="2">
        <f>(250000/4)+16000</f>
        <v>78500</v>
      </c>
      <c r="E448" s="59">
        <f>'II. Headline series'!K637</f>
        <v>3.321663527897857</v>
      </c>
      <c r="G448" s="2">
        <f>93665/7</f>
        <v>13380.714285714286</v>
      </c>
      <c r="H448" s="2">
        <f>1813/4.4</f>
        <v>412.0454545454545</v>
      </c>
      <c r="I448" s="2">
        <f t="shared" si="38"/>
        <v>13792.75974025974</v>
      </c>
    </row>
    <row r="449" spans="1:9" x14ac:dyDescent="0.25">
      <c r="A449" s="2">
        <v>1940</v>
      </c>
      <c r="B449" s="2">
        <f t="shared" ref="B449:B454" si="39">12948300/7</f>
        <v>1849757.142857143</v>
      </c>
      <c r="C449" s="2">
        <f>250000/4</f>
        <v>62500</v>
      </c>
      <c r="E449" s="59">
        <f>'II. Headline series'!K638</f>
        <v>3.1045094459226998</v>
      </c>
      <c r="G449" s="2">
        <f t="shared" ref="G449:G454" si="40">93665/7</f>
        <v>13380.714285714286</v>
      </c>
      <c r="H449" s="2">
        <f>1813/4.4</f>
        <v>412.0454545454545</v>
      </c>
      <c r="I449" s="2">
        <f t="shared" si="38"/>
        <v>13792.75974025974</v>
      </c>
    </row>
    <row r="450" spans="1:9" x14ac:dyDescent="0.25">
      <c r="A450" s="2">
        <v>1941</v>
      </c>
      <c r="B450" s="2">
        <f t="shared" si="39"/>
        <v>1849757.142857143</v>
      </c>
      <c r="E450" s="59">
        <f>'II. Headline series'!K639</f>
        <v>3.0255861808496158</v>
      </c>
      <c r="G450" s="2">
        <f t="shared" si="40"/>
        <v>13380.714285714286</v>
      </c>
      <c r="I450" s="2">
        <f t="shared" si="38"/>
        <v>13380.714285714286</v>
      </c>
    </row>
    <row r="451" spans="1:9" x14ac:dyDescent="0.25">
      <c r="A451" s="2">
        <v>1942</v>
      </c>
      <c r="B451" s="2">
        <f t="shared" si="39"/>
        <v>1849757.142857143</v>
      </c>
      <c r="E451" s="59">
        <f>'II. Headline series'!K640</f>
        <v>2.930162688453291</v>
      </c>
      <c r="G451" s="2">
        <f t="shared" si="40"/>
        <v>13380.714285714286</v>
      </c>
      <c r="I451" s="2">
        <f t="shared" si="38"/>
        <v>13380.714285714286</v>
      </c>
    </row>
    <row r="452" spans="1:9" x14ac:dyDescent="0.25">
      <c r="A452" s="2">
        <v>1943</v>
      </c>
      <c r="B452" s="2">
        <f t="shared" si="39"/>
        <v>1849757.142857143</v>
      </c>
      <c r="E452" s="59">
        <f>'II. Headline series'!K641</f>
        <v>2.8669358789617694</v>
      </c>
      <c r="G452" s="2">
        <f t="shared" si="40"/>
        <v>13380.714285714286</v>
      </c>
      <c r="I452" s="2">
        <f t="shared" si="38"/>
        <v>13380.714285714286</v>
      </c>
    </row>
    <row r="453" spans="1:9" x14ac:dyDescent="0.25">
      <c r="A453" s="2">
        <v>1944</v>
      </c>
      <c r="B453" s="2">
        <f t="shared" si="39"/>
        <v>1849757.142857143</v>
      </c>
      <c r="E453" s="59">
        <f>'II. Headline series'!K642</f>
        <v>2.1341408199298026</v>
      </c>
      <c r="G453" s="2">
        <f t="shared" si="40"/>
        <v>13380.714285714286</v>
      </c>
      <c r="I453" s="2">
        <f t="shared" ref="I453:I516" si="41">SUM(G453:H453)</f>
        <v>13380.714285714286</v>
      </c>
    </row>
    <row r="454" spans="1:9" x14ac:dyDescent="0.25">
      <c r="A454" s="2">
        <v>1945</v>
      </c>
      <c r="B454" s="2">
        <f t="shared" si="39"/>
        <v>1849757.142857143</v>
      </c>
      <c r="E454" s="59">
        <f>'II. Headline series'!K643</f>
        <v>1.8681602026166821</v>
      </c>
      <c r="G454" s="2">
        <f t="shared" si="40"/>
        <v>13380.714285714286</v>
      </c>
      <c r="I454" s="2">
        <f t="shared" si="41"/>
        <v>13380.714285714286</v>
      </c>
    </row>
    <row r="455" spans="1:9" x14ac:dyDescent="0.25">
      <c r="A455" s="2">
        <v>1946</v>
      </c>
      <c r="E455" s="59">
        <f>'II. Headline series'!K644</f>
        <v>2.5098497770383483</v>
      </c>
      <c r="I455" s="2">
        <f t="shared" si="41"/>
        <v>0</v>
      </c>
    </row>
    <row r="456" spans="1:9" x14ac:dyDescent="0.25">
      <c r="A456" s="2">
        <v>1947</v>
      </c>
      <c r="E456" s="59">
        <f>'II. Headline series'!K645</f>
        <v>2.905007002851502</v>
      </c>
      <c r="I456" s="2">
        <f t="shared" si="41"/>
        <v>0</v>
      </c>
    </row>
    <row r="457" spans="1:9" x14ac:dyDescent="0.25">
      <c r="A457" s="2">
        <v>1948</v>
      </c>
      <c r="E457" s="59">
        <f>'II. Headline series'!K646</f>
        <v>3.1563308255262612</v>
      </c>
      <c r="I457" s="2">
        <f t="shared" si="41"/>
        <v>0</v>
      </c>
    </row>
    <row r="458" spans="1:9" x14ac:dyDescent="0.25">
      <c r="A458" s="2">
        <v>1949</v>
      </c>
      <c r="E458" s="59">
        <f>'II. Headline series'!K647</f>
        <v>3.0407878206436565</v>
      </c>
      <c r="I458" s="2">
        <f t="shared" si="41"/>
        <v>0</v>
      </c>
    </row>
    <row r="459" spans="1:9" x14ac:dyDescent="0.25">
      <c r="A459" s="2">
        <v>1950</v>
      </c>
      <c r="E459" s="59">
        <f>'II. Headline series'!K648</f>
        <v>3.354826308533807</v>
      </c>
      <c r="I459" s="2">
        <f t="shared" si="41"/>
        <v>0</v>
      </c>
    </row>
    <row r="460" spans="1:9" x14ac:dyDescent="0.25">
      <c r="A460" s="2">
        <v>1951</v>
      </c>
      <c r="E460" s="59">
        <f>'II. Headline series'!K649</f>
        <v>3.6061886415019164</v>
      </c>
      <c r="I460" s="2">
        <f t="shared" si="41"/>
        <v>0</v>
      </c>
    </row>
    <row r="461" spans="1:9" x14ac:dyDescent="0.25">
      <c r="A461" s="2">
        <v>1952</v>
      </c>
      <c r="E461" s="59">
        <f>'II. Headline series'!K650</f>
        <v>3.601701125946998</v>
      </c>
      <c r="I461" s="2">
        <f t="shared" si="41"/>
        <v>0</v>
      </c>
    </row>
    <row r="462" spans="1:9" x14ac:dyDescent="0.25">
      <c r="A462" s="2">
        <v>1953</v>
      </c>
      <c r="E462" s="59">
        <f>'II. Headline series'!K651</f>
        <v>4.0220743558665237</v>
      </c>
      <c r="I462" s="2">
        <f t="shared" si="41"/>
        <v>0</v>
      </c>
    </row>
    <row r="463" spans="1:9" x14ac:dyDescent="0.25">
      <c r="A463" s="2">
        <v>1954</v>
      </c>
      <c r="E463" s="59">
        <f>'II. Headline series'!K652</f>
        <v>3.7290582247044175</v>
      </c>
      <c r="I463" s="2">
        <f t="shared" si="41"/>
        <v>0</v>
      </c>
    </row>
    <row r="464" spans="1:9" x14ac:dyDescent="0.25">
      <c r="A464" s="2">
        <v>1955</v>
      </c>
      <c r="E464" s="59">
        <f>'II. Headline series'!K653</f>
        <v>4.1919859935489532</v>
      </c>
      <c r="I464" s="2">
        <f t="shared" si="41"/>
        <v>0</v>
      </c>
    </row>
    <row r="465" spans="1:9" x14ac:dyDescent="0.25">
      <c r="A465" s="2">
        <v>1956</v>
      </c>
      <c r="E465" s="59">
        <f>'II. Headline series'!K654</f>
        <v>4.9219926532300464</v>
      </c>
      <c r="I465" s="2">
        <f t="shared" si="41"/>
        <v>0</v>
      </c>
    </row>
    <row r="466" spans="1:9" x14ac:dyDescent="0.25">
      <c r="A466" s="2">
        <v>1957</v>
      </c>
      <c r="E466" s="59">
        <f>'II. Headline series'!K655</f>
        <v>5.138630127013343</v>
      </c>
      <c r="I466" s="2">
        <f t="shared" si="41"/>
        <v>0</v>
      </c>
    </row>
    <row r="467" spans="1:9" x14ac:dyDescent="0.25">
      <c r="A467" s="2">
        <v>1958</v>
      </c>
      <c r="E467" s="59">
        <f>'II. Headline series'!K656</f>
        <v>4.9479937456100451</v>
      </c>
      <c r="I467" s="2">
        <f t="shared" si="41"/>
        <v>0</v>
      </c>
    </row>
    <row r="468" spans="1:9" x14ac:dyDescent="0.25">
      <c r="A468" s="2">
        <v>1959</v>
      </c>
      <c r="E468" s="59">
        <f>'II. Headline series'!K657</f>
        <v>5.5005070528785991</v>
      </c>
      <c r="I468" s="2">
        <f t="shared" si="41"/>
        <v>0</v>
      </c>
    </row>
    <row r="469" spans="1:9" x14ac:dyDescent="0.25">
      <c r="A469" s="2">
        <v>1960</v>
      </c>
      <c r="E469" s="59">
        <f>'II. Headline series'!K658</f>
        <v>5.1389536458631371</v>
      </c>
      <c r="I469" s="2">
        <f t="shared" si="41"/>
        <v>0</v>
      </c>
    </row>
    <row r="470" spans="1:9" x14ac:dyDescent="0.25">
      <c r="A470" s="2">
        <v>1961</v>
      </c>
      <c r="E470" s="59">
        <f>'II. Headline series'!K659</f>
        <v>5.7805250510479054</v>
      </c>
      <c r="I470" s="2">
        <f t="shared" si="41"/>
        <v>0</v>
      </c>
    </row>
    <row r="471" spans="1:9" x14ac:dyDescent="0.25">
      <c r="A471" s="2">
        <v>1962</v>
      </c>
      <c r="E471" s="59">
        <f>'II. Headline series'!K660</f>
        <v>5.2049702092644301</v>
      </c>
      <c r="I471" s="2">
        <f t="shared" si="41"/>
        <v>0</v>
      </c>
    </row>
    <row r="472" spans="1:9" x14ac:dyDescent="0.25">
      <c r="A472" s="2">
        <v>1963</v>
      </c>
      <c r="E472" s="59">
        <f>'II. Headline series'!K661</f>
        <v>5.3659635603522924</v>
      </c>
      <c r="I472" s="2">
        <f t="shared" si="41"/>
        <v>0</v>
      </c>
    </row>
    <row r="473" spans="1:9" x14ac:dyDescent="0.25">
      <c r="A473" s="2">
        <v>1964</v>
      </c>
      <c r="E473" s="59">
        <f>'II. Headline series'!K662</f>
        <v>5.6162476751053276</v>
      </c>
      <c r="I473" s="2">
        <f t="shared" si="41"/>
        <v>0</v>
      </c>
    </row>
    <row r="474" spans="1:9" x14ac:dyDescent="0.25">
      <c r="A474" s="2">
        <v>1965</v>
      </c>
      <c r="E474" s="59">
        <f>'II. Headline series'!K663</f>
        <v>5.8304720115214055</v>
      </c>
      <c r="I474" s="2">
        <f t="shared" si="41"/>
        <v>0</v>
      </c>
    </row>
    <row r="475" spans="1:9" x14ac:dyDescent="0.25">
      <c r="A475" s="2">
        <v>1966</v>
      </c>
      <c r="E475" s="59">
        <f>'II. Headline series'!K664</f>
        <v>5.769449442930461</v>
      </c>
      <c r="I475" s="2">
        <f t="shared" si="41"/>
        <v>0</v>
      </c>
    </row>
    <row r="476" spans="1:9" x14ac:dyDescent="0.25">
      <c r="A476" s="2">
        <v>1967</v>
      </c>
      <c r="E476" s="59">
        <f>'II. Headline series'!K665</f>
        <v>6.1941796636498578</v>
      </c>
      <c r="I476" s="2">
        <f t="shared" si="41"/>
        <v>0</v>
      </c>
    </row>
    <row r="477" spans="1:9" x14ac:dyDescent="0.25">
      <c r="A477" s="2">
        <v>1968</v>
      </c>
      <c r="E477" s="59">
        <f>'II. Headline series'!K666</f>
        <v>6.48484174784888</v>
      </c>
      <c r="I477" s="2">
        <f t="shared" si="41"/>
        <v>0</v>
      </c>
    </row>
    <row r="478" spans="1:9" x14ac:dyDescent="0.25">
      <c r="A478" s="2">
        <v>1969</v>
      </c>
      <c r="E478" s="59">
        <f>'II. Headline series'!K667</f>
        <v>7.6926516453294065</v>
      </c>
      <c r="I478" s="2">
        <f t="shared" si="41"/>
        <v>0</v>
      </c>
    </row>
    <row r="479" spans="1:9" x14ac:dyDescent="0.25">
      <c r="A479" s="2">
        <v>1970</v>
      </c>
      <c r="E479" s="59">
        <f>'II. Headline series'!K668</f>
        <v>7.441481669052421</v>
      </c>
      <c r="I479" s="2">
        <f t="shared" si="41"/>
        <v>0</v>
      </c>
    </row>
    <row r="480" spans="1:9" x14ac:dyDescent="0.25">
      <c r="A480" s="2">
        <v>1971</v>
      </c>
      <c r="E480" s="59">
        <f>'II. Headline series'!K669</f>
        <v>7.0087822680311369</v>
      </c>
      <c r="I480" s="2">
        <f t="shared" si="41"/>
        <v>0</v>
      </c>
    </row>
    <row r="481" spans="1:9" x14ac:dyDescent="0.25">
      <c r="A481" s="2">
        <v>1972</v>
      </c>
      <c r="E481" s="59">
        <f>'II. Headline series'!K670</f>
        <v>7.2689849798282449</v>
      </c>
      <c r="I481" s="2">
        <f t="shared" si="41"/>
        <v>0</v>
      </c>
    </row>
    <row r="482" spans="1:9" x14ac:dyDescent="0.25">
      <c r="A482" s="2">
        <v>1973</v>
      </c>
      <c r="E482" s="59">
        <f>'II. Headline series'!K671</f>
        <v>8.0080676942123645</v>
      </c>
      <c r="I482" s="2">
        <f t="shared" si="41"/>
        <v>0</v>
      </c>
    </row>
    <row r="483" spans="1:9" x14ac:dyDescent="0.25">
      <c r="A483" s="2">
        <v>1974</v>
      </c>
      <c r="E483" s="59">
        <f>'II. Headline series'!K672</f>
        <v>9.3425919903510604</v>
      </c>
      <c r="I483" s="2">
        <f t="shared" si="41"/>
        <v>0</v>
      </c>
    </row>
    <row r="484" spans="1:9" x14ac:dyDescent="0.25">
      <c r="A484" s="2">
        <v>1975</v>
      </c>
      <c r="E484" s="59">
        <f>'II. Headline series'!K673</f>
        <v>9.1302354579785625</v>
      </c>
      <c r="I484" s="2">
        <f t="shared" si="41"/>
        <v>0</v>
      </c>
    </row>
    <row r="485" spans="1:9" x14ac:dyDescent="0.25">
      <c r="A485" s="2">
        <v>1976</v>
      </c>
      <c r="E485" s="59">
        <f>'II. Headline series'!K674</f>
        <v>8.8158512197094385</v>
      </c>
      <c r="I485" s="2">
        <f t="shared" si="41"/>
        <v>0</v>
      </c>
    </row>
    <row r="486" spans="1:9" x14ac:dyDescent="0.25">
      <c r="A486" s="2">
        <v>1977</v>
      </c>
      <c r="E486" s="59">
        <f>'II. Headline series'!K675</f>
        <v>8.7327404676908369</v>
      </c>
      <c r="I486" s="2">
        <f t="shared" si="41"/>
        <v>0</v>
      </c>
    </row>
    <row r="487" spans="1:9" x14ac:dyDescent="0.25">
      <c r="A487" s="2">
        <v>1978</v>
      </c>
      <c r="E487" s="59">
        <f>'II. Headline series'!K676</f>
        <v>9.1019921329796869</v>
      </c>
      <c r="I487" s="2">
        <f t="shared" si="41"/>
        <v>0</v>
      </c>
    </row>
    <row r="488" spans="1:9" x14ac:dyDescent="0.25">
      <c r="A488" s="2">
        <v>1979</v>
      </c>
      <c r="E488" s="59">
        <f>'II. Headline series'!K677</f>
        <v>10.307189174518088</v>
      </c>
      <c r="I488" s="2">
        <f t="shared" si="41"/>
        <v>0</v>
      </c>
    </row>
    <row r="489" spans="1:9" x14ac:dyDescent="0.25">
      <c r="A489" s="2">
        <v>1980</v>
      </c>
      <c r="E489" s="59">
        <f>'II. Headline series'!K678</f>
        <v>12.015512238906398</v>
      </c>
      <c r="I489" s="2">
        <f t="shared" si="41"/>
        <v>0</v>
      </c>
    </row>
    <row r="490" spans="1:9" x14ac:dyDescent="0.25">
      <c r="A490" s="2">
        <v>1981</v>
      </c>
      <c r="E490" s="59">
        <f>'II. Headline series'!K679</f>
        <v>13.226479701395577</v>
      </c>
      <c r="I490" s="2">
        <f t="shared" si="41"/>
        <v>0</v>
      </c>
    </row>
    <row r="491" spans="1:9" x14ac:dyDescent="0.25">
      <c r="A491" s="2">
        <v>1982</v>
      </c>
      <c r="E491" s="59">
        <f>'II. Headline series'!K680</f>
        <v>12.220701336852965</v>
      </c>
      <c r="I491" s="2">
        <f t="shared" si="41"/>
        <v>0</v>
      </c>
    </row>
    <row r="492" spans="1:9" x14ac:dyDescent="0.25">
      <c r="A492" s="2">
        <v>1983</v>
      </c>
      <c r="E492" s="59">
        <f>'II. Headline series'!K681</f>
        <v>10.943260483572557</v>
      </c>
      <c r="I492" s="2">
        <f t="shared" si="41"/>
        <v>0</v>
      </c>
    </row>
    <row r="493" spans="1:9" x14ac:dyDescent="0.25">
      <c r="A493" s="2">
        <v>1984</v>
      </c>
      <c r="E493" s="59">
        <f>'II. Headline series'!K682</f>
        <v>10.80426450328617</v>
      </c>
      <c r="I493" s="2">
        <f t="shared" si="41"/>
        <v>0</v>
      </c>
    </row>
    <row r="494" spans="1:9" x14ac:dyDescent="0.25">
      <c r="A494" s="2">
        <v>1985</v>
      </c>
      <c r="E494" s="59">
        <f>'II. Headline series'!K683</f>
        <v>9.572514915884657</v>
      </c>
      <c r="I494" s="2">
        <f t="shared" si="41"/>
        <v>0</v>
      </c>
    </row>
    <row r="495" spans="1:9" x14ac:dyDescent="0.25">
      <c r="A495" s="2">
        <v>1986</v>
      </c>
      <c r="E495" s="59">
        <f>'II. Headline series'!K684</f>
        <v>7.6368460847023059</v>
      </c>
      <c r="I495" s="2">
        <f t="shared" si="41"/>
        <v>0</v>
      </c>
    </row>
    <row r="496" spans="1:9" x14ac:dyDescent="0.25">
      <c r="A496" s="2">
        <v>1987</v>
      </c>
      <c r="E496" s="59">
        <f>'II. Headline series'!K685</f>
        <v>8.0585880008641624</v>
      </c>
      <c r="I496" s="2">
        <f t="shared" si="41"/>
        <v>0</v>
      </c>
    </row>
    <row r="497" spans="1:9" x14ac:dyDescent="0.25">
      <c r="A497" s="2">
        <v>1988</v>
      </c>
      <c r="E497" s="59">
        <f>'II. Headline series'!K686</f>
        <v>8.1196623258798404</v>
      </c>
      <c r="I497" s="2">
        <f t="shared" si="41"/>
        <v>0</v>
      </c>
    </row>
    <row r="498" spans="1:9" x14ac:dyDescent="0.25">
      <c r="A498" s="2">
        <v>1989</v>
      </c>
      <c r="E498" s="59">
        <f>'II. Headline series'!K687</f>
        <v>8.5254254470706865</v>
      </c>
      <c r="I498" s="2">
        <f t="shared" si="41"/>
        <v>0</v>
      </c>
    </row>
    <row r="499" spans="1:9" x14ac:dyDescent="0.25">
      <c r="A499" s="2">
        <v>1990</v>
      </c>
      <c r="E499" s="59">
        <f>'II. Headline series'!K688</f>
        <v>9.1000495363882905</v>
      </c>
      <c r="I499" s="2">
        <f t="shared" si="41"/>
        <v>0</v>
      </c>
    </row>
    <row r="500" spans="1:9" x14ac:dyDescent="0.25">
      <c r="A500" s="2">
        <v>1991</v>
      </c>
      <c r="E500" s="59">
        <f>'II. Headline series'!K689</f>
        <v>8.1972805778826476</v>
      </c>
      <c r="I500" s="2">
        <f t="shared" si="41"/>
        <v>0</v>
      </c>
    </row>
    <row r="501" spans="1:9" x14ac:dyDescent="0.25">
      <c r="A501" s="2">
        <v>1992</v>
      </c>
      <c r="E501" s="59">
        <f>'II. Headline series'!K690</f>
        <v>7.5424702983245977</v>
      </c>
      <c r="I501" s="2">
        <f t="shared" si="41"/>
        <v>0</v>
      </c>
    </row>
    <row r="502" spans="1:9" x14ac:dyDescent="0.25">
      <c r="A502" s="2">
        <v>1993</v>
      </c>
      <c r="E502" s="59">
        <f>'II. Headline series'!K691</f>
        <v>5.7485767986817384</v>
      </c>
      <c r="I502" s="2">
        <f t="shared" si="41"/>
        <v>0</v>
      </c>
    </row>
    <row r="503" spans="1:9" x14ac:dyDescent="0.25">
      <c r="A503" s="2">
        <v>1994</v>
      </c>
      <c r="E503" s="59">
        <f>'II. Headline series'!K692</f>
        <v>7.4474239170495826</v>
      </c>
      <c r="I503" s="2">
        <f t="shared" si="41"/>
        <v>0</v>
      </c>
    </row>
    <row r="504" spans="1:9" x14ac:dyDescent="0.25">
      <c r="A504" s="2">
        <v>1995</v>
      </c>
      <c r="E504" s="59">
        <f>'II. Headline series'!K693</f>
        <v>6.4755410600335015</v>
      </c>
      <c r="I504" s="2">
        <f t="shared" si="41"/>
        <v>0</v>
      </c>
    </row>
    <row r="505" spans="1:9" x14ac:dyDescent="0.25">
      <c r="A505" s="2">
        <v>1996</v>
      </c>
      <c r="E505" s="59">
        <f>'II. Headline series'!K694</f>
        <v>5.8744510332327122</v>
      </c>
      <c r="I505" s="2">
        <f t="shared" si="41"/>
        <v>0</v>
      </c>
    </row>
    <row r="506" spans="1:9" x14ac:dyDescent="0.25">
      <c r="A506" s="2">
        <v>1997</v>
      </c>
      <c r="E506" s="59">
        <f>'II. Headline series'!K695</f>
        <v>5.3731582343896962</v>
      </c>
      <c r="I506" s="2">
        <f t="shared" si="41"/>
        <v>0</v>
      </c>
    </row>
    <row r="507" spans="1:9" x14ac:dyDescent="0.25">
      <c r="A507" s="2">
        <v>1998</v>
      </c>
      <c r="E507" s="59">
        <f>'II. Headline series'!K696</f>
        <v>4.3662529724985477</v>
      </c>
      <c r="I507" s="2">
        <f t="shared" si="41"/>
        <v>0</v>
      </c>
    </row>
    <row r="508" spans="1:9" x14ac:dyDescent="0.25">
      <c r="A508" s="2">
        <v>1999</v>
      </c>
      <c r="E508" s="59">
        <f>'II. Headline series'!K697</f>
        <v>4.9102000070406282</v>
      </c>
      <c r="I508" s="2">
        <f t="shared" si="41"/>
        <v>0</v>
      </c>
    </row>
    <row r="509" spans="1:9" x14ac:dyDescent="0.25">
      <c r="A509" s="2">
        <v>2000</v>
      </c>
      <c r="E509" s="59">
        <f>'II. Headline series'!K698</f>
        <v>4.9854234408223439</v>
      </c>
      <c r="I509" s="2">
        <f t="shared" si="41"/>
        <v>0</v>
      </c>
    </row>
    <row r="510" spans="1:9" x14ac:dyDescent="0.25">
      <c r="A510" s="2">
        <v>2001</v>
      </c>
      <c r="E510" s="59">
        <f>'II. Headline series'!K699</f>
        <v>4.4725095109131896</v>
      </c>
      <c r="I510" s="2">
        <f t="shared" si="41"/>
        <v>0</v>
      </c>
    </row>
    <row r="511" spans="1:9" x14ac:dyDescent="0.25">
      <c r="A511" s="2">
        <v>2002</v>
      </c>
      <c r="E511" s="59">
        <f>'II. Headline series'!K700</f>
        <v>3.9784405405668712</v>
      </c>
      <c r="I511" s="2">
        <f t="shared" si="41"/>
        <v>0</v>
      </c>
    </row>
    <row r="512" spans="1:9" x14ac:dyDescent="0.25">
      <c r="A512" s="2">
        <v>2003</v>
      </c>
      <c r="E512" s="59">
        <f>'II. Headline series'!K701</f>
        <v>3.7610445636486589</v>
      </c>
      <c r="I512" s="2">
        <f t="shared" si="41"/>
        <v>0</v>
      </c>
    </row>
    <row r="513" spans="1:9" x14ac:dyDescent="0.25">
      <c r="A513" s="2">
        <v>2004</v>
      </c>
      <c r="E513" s="59">
        <f>'II. Headline series'!K702</f>
        <v>3.7185671457793532</v>
      </c>
      <c r="I513" s="2">
        <f t="shared" si="41"/>
        <v>0</v>
      </c>
    </row>
    <row r="514" spans="1:9" x14ac:dyDescent="0.25">
      <c r="A514" s="2">
        <v>2005</v>
      </c>
      <c r="E514" s="59">
        <f>'II. Headline series'!K703</f>
        <v>3.6039616125367315</v>
      </c>
      <c r="I514" s="2">
        <f t="shared" si="41"/>
        <v>0</v>
      </c>
    </row>
    <row r="515" spans="1:9" x14ac:dyDescent="0.25">
      <c r="A515" s="2">
        <v>2006</v>
      </c>
      <c r="E515" s="59">
        <f>'II. Headline series'!K704</f>
        <v>4.0539346386911976</v>
      </c>
      <c r="I515" s="2">
        <f t="shared" si="41"/>
        <v>0</v>
      </c>
    </row>
    <row r="516" spans="1:9" x14ac:dyDescent="0.25">
      <c r="A516" s="2">
        <v>2007</v>
      </c>
      <c r="E516" s="59">
        <f>'II. Headline series'!K705</f>
        <v>4.0995899581647617</v>
      </c>
      <c r="I516" s="2">
        <f t="shared" si="41"/>
        <v>0</v>
      </c>
    </row>
    <row r="517" spans="1:9" x14ac:dyDescent="0.25">
      <c r="A517" s="2">
        <v>2008</v>
      </c>
      <c r="E517" s="59">
        <f>'II. Headline series'!K706</f>
        <v>3.3234819324899285</v>
      </c>
      <c r="I517" s="2">
        <f t="shared" ref="I517:I526" si="42">SUM(G517:H517)</f>
        <v>0</v>
      </c>
    </row>
    <row r="518" spans="1:9" x14ac:dyDescent="0.25">
      <c r="A518" s="2">
        <v>2009</v>
      </c>
      <c r="E518" s="59">
        <f>'II. Headline series'!K707</f>
        <v>3.1861041431727837</v>
      </c>
      <c r="I518" s="2">
        <f t="shared" si="42"/>
        <v>0</v>
      </c>
    </row>
    <row r="519" spans="1:9" x14ac:dyDescent="0.25">
      <c r="A519" s="2">
        <v>2010</v>
      </c>
      <c r="E519" s="59">
        <f>'II. Headline series'!K708</f>
        <v>3.1843514516609792</v>
      </c>
      <c r="I519" s="2">
        <f t="shared" si="42"/>
        <v>0</v>
      </c>
    </row>
    <row r="520" spans="1:9" x14ac:dyDescent="0.25">
      <c r="A520" s="2">
        <v>2011</v>
      </c>
      <c r="E520" s="59">
        <f>'II. Headline series'!K709</f>
        <v>2.9099414998014144</v>
      </c>
      <c r="I520" s="2">
        <f t="shared" si="42"/>
        <v>0</v>
      </c>
    </row>
    <row r="521" spans="1:9" x14ac:dyDescent="0.25">
      <c r="A521" s="2">
        <v>2012</v>
      </c>
      <c r="E521" s="59">
        <f>'II. Headline series'!K710</f>
        <v>2.0878420868208964</v>
      </c>
      <c r="I521" s="2">
        <f t="shared" si="42"/>
        <v>0</v>
      </c>
    </row>
    <row r="522" spans="1:9" x14ac:dyDescent="0.25">
      <c r="A522" s="2">
        <v>2013</v>
      </c>
      <c r="E522" s="59">
        <f>'II. Headline series'!K711</f>
        <v>2.3959200024151732</v>
      </c>
      <c r="I522" s="2">
        <f t="shared" si="42"/>
        <v>0</v>
      </c>
    </row>
    <row r="523" spans="1:9" x14ac:dyDescent="0.25">
      <c r="A523" s="2">
        <v>2014</v>
      </c>
      <c r="E523" s="59">
        <f>'II. Headline series'!K712</f>
        <v>1.791864686139546</v>
      </c>
      <c r="I523" s="2">
        <f t="shared" si="42"/>
        <v>0</v>
      </c>
    </row>
    <row r="524" spans="1:9" x14ac:dyDescent="0.25">
      <c r="A524" s="2">
        <v>2015</v>
      </c>
      <c r="E524" s="59">
        <f>'II. Headline series'!K713</f>
        <v>1.548008366666098</v>
      </c>
      <c r="I524" s="2">
        <f t="shared" si="42"/>
        <v>0</v>
      </c>
    </row>
    <row r="525" spans="1:9" x14ac:dyDescent="0.25">
      <c r="A525" s="2">
        <v>2016</v>
      </c>
      <c r="E525" s="59">
        <f>'II. Headline series'!K714</f>
        <v>1.2411368084451249</v>
      </c>
      <c r="I525" s="2">
        <f t="shared" si="42"/>
        <v>0</v>
      </c>
    </row>
    <row r="526" spans="1:9" x14ac:dyDescent="0.25">
      <c r="A526" s="2">
        <v>2017</v>
      </c>
      <c r="E526" s="59">
        <f>'II. Headline series'!K715</f>
        <v>1.529041041397436</v>
      </c>
      <c r="I526" s="2">
        <f t="shared" si="42"/>
        <v>0</v>
      </c>
    </row>
    <row r="527" spans="1:9" x14ac:dyDescent="0.25">
      <c r="A527" s="2">
        <v>2018</v>
      </c>
      <c r="E527" s="59">
        <f>'II. Headline series'!K716</f>
        <v>1.8171176362490633</v>
      </c>
      <c r="I527" s="2">
        <f t="shared" ref="I527" si="43">SUM(G527:H527)</f>
        <v>0</v>
      </c>
    </row>
  </sheetData>
  <hyperlinks>
    <hyperlink ref="A1" location="'0. Contents'!A1" display="back to contents"/>
  </hyperlink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5"/>
  <sheetViews>
    <sheetView zoomScale="60" zoomScaleNormal="60" workbookViewId="0"/>
  </sheetViews>
  <sheetFormatPr defaultRowHeight="15" x14ac:dyDescent="0.25"/>
  <cols>
    <col min="1" max="1" width="7.28515625" customWidth="1"/>
  </cols>
  <sheetData>
    <row r="1" spans="1:24" s="2" customFormat="1" x14ac:dyDescent="0.25">
      <c r="A1" s="17" t="s">
        <v>616</v>
      </c>
    </row>
    <row r="2" spans="1:24" ht="15" customHeight="1" x14ac:dyDescent="0.25">
      <c r="J2" s="74" t="s">
        <v>715</v>
      </c>
      <c r="K2" s="75"/>
      <c r="L2" s="75"/>
      <c r="M2" s="75"/>
      <c r="N2" s="75"/>
      <c r="O2" s="75"/>
      <c r="P2" s="75"/>
      <c r="Q2" s="76"/>
    </row>
    <row r="3" spans="1:24" ht="15" customHeight="1" x14ac:dyDescent="0.25">
      <c r="B3" s="87" t="s">
        <v>622</v>
      </c>
      <c r="C3" s="88"/>
      <c r="D3" s="88"/>
      <c r="E3" s="88"/>
      <c r="F3" s="88"/>
      <c r="G3" s="89"/>
      <c r="J3" s="77"/>
      <c r="K3" s="78"/>
      <c r="L3" s="78"/>
      <c r="M3" s="78"/>
      <c r="N3" s="78"/>
      <c r="O3" s="78"/>
      <c r="P3" s="78"/>
      <c r="Q3" s="79"/>
    </row>
    <row r="4" spans="1:24" x14ac:dyDescent="0.25">
      <c r="B4" s="90"/>
      <c r="C4" s="91"/>
      <c r="D4" s="91"/>
      <c r="E4" s="91"/>
      <c r="F4" s="91"/>
      <c r="G4" s="92"/>
      <c r="J4" s="77"/>
      <c r="K4" s="78"/>
      <c r="L4" s="78"/>
      <c r="M4" s="78"/>
      <c r="N4" s="78"/>
      <c r="O4" s="78"/>
      <c r="P4" s="78"/>
      <c r="Q4" s="79"/>
    </row>
    <row r="5" spans="1:24" s="2" customFormat="1" x14ac:dyDescent="0.25">
      <c r="B5" s="25"/>
      <c r="C5" s="25"/>
      <c r="D5" s="25"/>
      <c r="E5" s="25"/>
      <c r="F5" s="25"/>
      <c r="J5" s="77"/>
      <c r="K5" s="78"/>
      <c r="L5" s="78"/>
      <c r="M5" s="78"/>
      <c r="N5" s="78"/>
      <c r="O5" s="78"/>
      <c r="P5" s="78"/>
      <c r="Q5" s="79"/>
    </row>
    <row r="6" spans="1:24" s="2" customFormat="1" x14ac:dyDescent="0.25">
      <c r="J6" s="77"/>
      <c r="K6" s="78"/>
      <c r="L6" s="78"/>
      <c r="M6" s="78"/>
      <c r="N6" s="78"/>
      <c r="O6" s="78"/>
      <c r="P6" s="78"/>
      <c r="Q6" s="79"/>
    </row>
    <row r="7" spans="1:24" s="2" customFormat="1" x14ac:dyDescent="0.25">
      <c r="J7" s="80"/>
      <c r="K7" s="81"/>
      <c r="L7" s="81"/>
      <c r="M7" s="81"/>
      <c r="N7" s="81"/>
      <c r="O7" s="81"/>
      <c r="P7" s="81"/>
      <c r="Q7" s="82"/>
    </row>
    <row r="8" spans="1:24" s="2" customFormat="1" x14ac:dyDescent="0.25">
      <c r="J8" s="32"/>
      <c r="K8" s="32"/>
      <c r="L8" s="32"/>
      <c r="M8" s="32"/>
      <c r="N8" s="32"/>
      <c r="O8" s="32"/>
      <c r="P8" s="32"/>
      <c r="Q8" s="32"/>
    </row>
    <row r="9" spans="1:24" s="2" customFormat="1" ht="15" customHeight="1" x14ac:dyDescent="0.25">
      <c r="B9" s="37"/>
      <c r="C9" s="37"/>
      <c r="D9" s="37"/>
      <c r="E9" s="37"/>
      <c r="F9" s="37"/>
      <c r="J9" s="33"/>
      <c r="K9" s="33"/>
      <c r="L9" s="33"/>
      <c r="M9" s="33"/>
      <c r="N9" s="33"/>
      <c r="O9" s="33"/>
      <c r="P9" s="33"/>
      <c r="Q9" s="33"/>
      <c r="T9" s="97" t="s">
        <v>300</v>
      </c>
      <c r="U9" s="97"/>
      <c r="V9" s="100" t="s">
        <v>399</v>
      </c>
      <c r="X9" s="96" t="s">
        <v>415</v>
      </c>
    </row>
    <row r="10" spans="1:24" s="2" customFormat="1" x14ac:dyDescent="0.25">
      <c r="B10" s="93" t="s">
        <v>261</v>
      </c>
      <c r="C10" s="93"/>
      <c r="D10" s="93"/>
      <c r="E10" s="93"/>
      <c r="F10" s="93"/>
      <c r="J10" s="33"/>
      <c r="K10" s="33"/>
      <c r="L10" s="33"/>
      <c r="M10" s="33"/>
      <c r="N10" s="33"/>
      <c r="O10" s="33"/>
      <c r="P10" s="33"/>
      <c r="Q10" s="33"/>
      <c r="S10" s="40"/>
      <c r="T10" s="97"/>
      <c r="U10" s="97"/>
      <c r="V10" s="100"/>
      <c r="X10" s="96"/>
    </row>
    <row r="11" spans="1:24" s="2" customFormat="1" x14ac:dyDescent="0.25">
      <c r="B11" s="25"/>
      <c r="C11" s="25"/>
      <c r="D11" s="25"/>
      <c r="E11" s="25"/>
      <c r="F11" s="25"/>
      <c r="J11" s="33"/>
      <c r="K11" s="33"/>
      <c r="L11" s="33"/>
      <c r="M11" s="33"/>
      <c r="N11" s="33"/>
      <c r="O11" s="33"/>
      <c r="P11" s="33"/>
      <c r="Q11" s="33"/>
    </row>
    <row r="12" spans="1:24" s="2" customFormat="1" x14ac:dyDescent="0.25">
      <c r="B12" s="26" t="s">
        <v>289</v>
      </c>
      <c r="C12" s="25"/>
      <c r="D12" s="25"/>
      <c r="E12" s="25"/>
      <c r="F12" s="36" t="s">
        <v>283</v>
      </c>
      <c r="T12" s="94" t="s">
        <v>301</v>
      </c>
      <c r="U12" s="94"/>
      <c r="V12" s="4" t="s">
        <v>424</v>
      </c>
    </row>
    <row r="13" spans="1:24" s="2" customFormat="1" x14ac:dyDescent="0.25">
      <c r="B13" s="26" t="s">
        <v>295</v>
      </c>
      <c r="C13" s="25"/>
      <c r="D13" s="25"/>
      <c r="E13" s="25"/>
      <c r="F13" s="25"/>
      <c r="I13" s="2" t="s">
        <v>283</v>
      </c>
      <c r="O13" s="38"/>
      <c r="P13" s="38"/>
      <c r="T13" s="94" t="s">
        <v>304</v>
      </c>
      <c r="U13" s="94"/>
      <c r="V13" s="2" t="s">
        <v>360</v>
      </c>
    </row>
    <row r="14" spans="1:24" s="2" customFormat="1" x14ac:dyDescent="0.25">
      <c r="B14" s="26" t="s">
        <v>294</v>
      </c>
      <c r="C14" s="25"/>
      <c r="D14" s="25"/>
      <c r="E14" s="25"/>
      <c r="F14" s="36" t="s">
        <v>283</v>
      </c>
      <c r="O14" s="38"/>
      <c r="P14" s="38"/>
      <c r="T14" s="94" t="s">
        <v>637</v>
      </c>
      <c r="U14" s="94"/>
      <c r="V14" s="2" t="s">
        <v>662</v>
      </c>
    </row>
    <row r="15" spans="1:24" s="2" customFormat="1" x14ac:dyDescent="0.25">
      <c r="B15" s="26" t="s">
        <v>579</v>
      </c>
      <c r="C15" s="25"/>
      <c r="D15" s="25"/>
      <c r="E15" s="25"/>
      <c r="F15" s="25"/>
      <c r="H15" s="2" t="s">
        <v>283</v>
      </c>
      <c r="O15" s="38"/>
      <c r="P15" s="38"/>
      <c r="T15" s="95" t="s">
        <v>343</v>
      </c>
      <c r="U15" s="94"/>
      <c r="V15" s="2" t="s">
        <v>420</v>
      </c>
    </row>
    <row r="16" spans="1:24" s="2" customFormat="1" x14ac:dyDescent="0.25">
      <c r="B16" s="26" t="s">
        <v>293</v>
      </c>
      <c r="C16" s="25"/>
      <c r="D16" s="25"/>
      <c r="E16" s="25"/>
      <c r="F16" s="25"/>
      <c r="H16" s="2" t="s">
        <v>283</v>
      </c>
      <c r="O16" s="38"/>
      <c r="P16" s="38"/>
      <c r="T16" s="94" t="s">
        <v>310</v>
      </c>
      <c r="U16" s="94"/>
      <c r="V16" s="2" t="s">
        <v>419</v>
      </c>
    </row>
    <row r="17" spans="2:24" s="2" customFormat="1" x14ac:dyDescent="0.25">
      <c r="B17" s="26" t="s">
        <v>578</v>
      </c>
      <c r="C17" s="25"/>
      <c r="D17" s="25"/>
      <c r="E17" s="25"/>
      <c r="F17" s="25"/>
      <c r="G17" s="2" t="s">
        <v>283</v>
      </c>
      <c r="O17" s="38"/>
      <c r="P17" s="38"/>
      <c r="T17" s="94" t="s">
        <v>637</v>
      </c>
      <c r="U17" s="94"/>
      <c r="V17" s="2" t="s">
        <v>638</v>
      </c>
    </row>
    <row r="18" spans="2:24" s="2" customFormat="1" x14ac:dyDescent="0.25">
      <c r="B18" s="26" t="s">
        <v>262</v>
      </c>
      <c r="C18" s="25"/>
      <c r="D18" s="25"/>
      <c r="E18" s="25"/>
      <c r="F18" s="25"/>
      <c r="O18" s="38"/>
      <c r="P18" s="38"/>
      <c r="T18" s="94" t="s">
        <v>308</v>
      </c>
      <c r="U18" s="94"/>
      <c r="V18" s="2" t="s">
        <v>398</v>
      </c>
    </row>
    <row r="19" spans="2:24" s="2" customFormat="1" x14ac:dyDescent="0.25">
      <c r="B19" s="26" t="s">
        <v>290</v>
      </c>
      <c r="C19" s="25"/>
      <c r="D19" s="25"/>
      <c r="E19" s="25"/>
      <c r="F19" s="25"/>
      <c r="G19" s="2" t="s">
        <v>283</v>
      </c>
      <c r="O19" s="38"/>
      <c r="P19" s="38"/>
      <c r="T19" s="94" t="s">
        <v>307</v>
      </c>
      <c r="U19" s="94"/>
      <c r="V19" s="2" t="s">
        <v>396</v>
      </c>
    </row>
    <row r="20" spans="2:24" s="2" customFormat="1" x14ac:dyDescent="0.25">
      <c r="B20" s="26" t="s">
        <v>291</v>
      </c>
      <c r="C20" s="25"/>
      <c r="D20" s="25"/>
      <c r="E20" s="25"/>
      <c r="F20" s="36" t="s">
        <v>283</v>
      </c>
      <c r="O20" s="38"/>
      <c r="P20" s="38"/>
      <c r="T20" s="94" t="s">
        <v>302</v>
      </c>
      <c r="U20" s="94"/>
      <c r="V20" s="2" t="s">
        <v>395</v>
      </c>
    </row>
    <row r="21" spans="2:24" s="2" customFormat="1" x14ac:dyDescent="0.25">
      <c r="B21" s="26" t="s">
        <v>292</v>
      </c>
      <c r="C21" s="25"/>
      <c r="D21" s="25"/>
      <c r="E21" s="36" t="s">
        <v>283</v>
      </c>
      <c r="F21" s="25"/>
      <c r="O21" s="38"/>
      <c r="P21" s="38"/>
      <c r="T21" s="94" t="s">
        <v>308</v>
      </c>
      <c r="U21" s="94"/>
      <c r="V21" s="2" t="s">
        <v>414</v>
      </c>
    </row>
    <row r="22" spans="2:24" s="2" customFormat="1" x14ac:dyDescent="0.25">
      <c r="B22" s="26" t="s">
        <v>288</v>
      </c>
      <c r="C22" s="25"/>
      <c r="D22" s="25"/>
      <c r="E22" s="36" t="s">
        <v>283</v>
      </c>
      <c r="F22" s="25"/>
      <c r="T22" s="94" t="s">
        <v>308</v>
      </c>
      <c r="U22" s="94"/>
      <c r="V22" s="2" t="s">
        <v>397</v>
      </c>
    </row>
    <row r="23" spans="2:24" x14ac:dyDescent="0.25">
      <c r="B23" s="26" t="s">
        <v>287</v>
      </c>
      <c r="C23" s="22"/>
      <c r="D23" s="22"/>
      <c r="E23" s="22"/>
      <c r="F23" s="22" t="s">
        <v>283</v>
      </c>
      <c r="G23" s="22"/>
      <c r="H23" s="22"/>
      <c r="I23" s="22"/>
      <c r="J23" s="22"/>
      <c r="K23" s="22"/>
      <c r="L23" s="22"/>
      <c r="M23" s="22"/>
      <c r="N23" s="22"/>
      <c r="O23" s="22"/>
      <c r="T23" s="94" t="s">
        <v>637</v>
      </c>
      <c r="U23" s="94"/>
      <c r="V23" t="s">
        <v>641</v>
      </c>
    </row>
    <row r="24" spans="2:24" s="2" customFormat="1" x14ac:dyDescent="0.25">
      <c r="B24" s="26" t="s">
        <v>284</v>
      </c>
      <c r="C24" s="22"/>
      <c r="D24" s="22"/>
      <c r="F24" s="22" t="s">
        <v>283</v>
      </c>
      <c r="G24" s="22"/>
      <c r="H24" s="22"/>
      <c r="I24" s="22"/>
      <c r="J24" s="22"/>
      <c r="K24" s="22"/>
      <c r="L24" s="22"/>
      <c r="M24" s="22"/>
      <c r="N24" s="22"/>
      <c r="O24" s="22"/>
      <c r="T24" s="94" t="s">
        <v>306</v>
      </c>
      <c r="U24" s="94"/>
      <c r="V24" s="2" t="s">
        <v>400</v>
      </c>
    </row>
    <row r="25" spans="2:24" s="2" customFormat="1" x14ac:dyDescent="0.25">
      <c r="B25" s="26" t="s">
        <v>286</v>
      </c>
      <c r="C25" s="22"/>
      <c r="D25" s="22"/>
      <c r="E25" s="22" t="s">
        <v>283</v>
      </c>
      <c r="F25" s="22"/>
      <c r="G25" s="22"/>
      <c r="H25" s="22"/>
      <c r="I25" s="22"/>
      <c r="J25" s="22"/>
      <c r="K25" s="22"/>
      <c r="L25" s="22"/>
      <c r="M25" s="22"/>
      <c r="N25" s="22"/>
      <c r="O25" s="39"/>
      <c r="P25" s="39"/>
      <c r="T25" s="94" t="s">
        <v>306</v>
      </c>
      <c r="U25" s="94"/>
      <c r="V25" s="2">
        <v>1346</v>
      </c>
    </row>
    <row r="26" spans="2:24" s="2" customFormat="1" x14ac:dyDescent="0.25">
      <c r="B26" s="26" t="s">
        <v>282</v>
      </c>
      <c r="C26" s="22"/>
      <c r="D26" s="22"/>
      <c r="E26" s="22"/>
      <c r="F26" s="22" t="s">
        <v>283</v>
      </c>
      <c r="G26" s="22"/>
      <c r="H26" s="22"/>
      <c r="I26" s="22"/>
      <c r="J26" s="22"/>
      <c r="K26" s="22"/>
      <c r="L26" s="22"/>
      <c r="M26" s="22"/>
      <c r="N26" s="22"/>
      <c r="O26" s="39"/>
      <c r="P26" s="39"/>
      <c r="T26" s="98" t="s">
        <v>305</v>
      </c>
      <c r="U26" s="98"/>
      <c r="V26" s="2" t="s">
        <v>421</v>
      </c>
      <c r="X26" s="2" t="s">
        <v>597</v>
      </c>
    </row>
    <row r="27" spans="2:24" s="2" customFormat="1" x14ac:dyDescent="0.25">
      <c r="B27" s="26" t="s">
        <v>285</v>
      </c>
      <c r="C27" s="22"/>
      <c r="D27" s="22"/>
      <c r="E27" s="22"/>
      <c r="F27" s="22"/>
      <c r="G27" s="22"/>
      <c r="H27" s="22"/>
      <c r="I27" s="22"/>
      <c r="J27" s="22" t="s">
        <v>283</v>
      </c>
      <c r="K27" s="22"/>
      <c r="L27" s="22"/>
      <c r="M27" s="22"/>
      <c r="N27" s="22"/>
      <c r="O27" s="39"/>
      <c r="P27" s="39"/>
      <c r="T27" s="94" t="s">
        <v>303</v>
      </c>
      <c r="U27" s="94"/>
      <c r="V27" s="2" t="s">
        <v>354</v>
      </c>
    </row>
    <row r="28" spans="2:24" s="2" customFormat="1" x14ac:dyDescent="0.25">
      <c r="B28" s="26"/>
      <c r="C28" s="22"/>
      <c r="D28" s="22"/>
      <c r="E28" s="22"/>
      <c r="F28" s="22"/>
      <c r="G28" s="22"/>
      <c r="H28" s="22"/>
      <c r="I28" s="22"/>
      <c r="J28" s="22"/>
      <c r="K28" s="22"/>
      <c r="L28" s="22"/>
      <c r="M28" s="22"/>
      <c r="N28" s="22"/>
      <c r="O28" s="22"/>
    </row>
    <row r="29" spans="2:24" ht="15" customHeight="1" x14ac:dyDescent="0.25">
      <c r="B29" s="86" t="s">
        <v>263</v>
      </c>
      <c r="C29" s="86"/>
      <c r="D29" s="86"/>
      <c r="E29" s="86"/>
      <c r="F29" s="86"/>
      <c r="G29" s="21"/>
      <c r="H29" s="21"/>
      <c r="I29" s="21"/>
      <c r="J29" s="21"/>
      <c r="K29" s="21"/>
      <c r="L29" s="21"/>
      <c r="M29" s="21"/>
      <c r="N29" s="21"/>
      <c r="O29" s="22"/>
    </row>
    <row r="30" spans="2:24" x14ac:dyDescent="0.25">
      <c r="B30" s="22"/>
      <c r="C30" s="21"/>
      <c r="D30" s="21"/>
      <c r="E30" s="21"/>
      <c r="F30" s="21"/>
      <c r="G30" s="21"/>
      <c r="H30" s="21"/>
      <c r="I30" s="21"/>
      <c r="J30" s="21"/>
      <c r="K30" s="21"/>
      <c r="L30" s="21"/>
      <c r="M30" s="21"/>
      <c r="N30" s="21"/>
      <c r="O30" s="22"/>
    </row>
    <row r="31" spans="2:24" s="2" customFormat="1" x14ac:dyDescent="0.25">
      <c r="B31" s="22" t="s">
        <v>259</v>
      </c>
      <c r="C31" s="21"/>
      <c r="D31" s="21"/>
      <c r="E31" s="21"/>
      <c r="F31" s="21"/>
      <c r="G31" s="21"/>
      <c r="H31" s="21"/>
      <c r="I31" s="21"/>
      <c r="J31" s="21"/>
      <c r="K31" s="21"/>
      <c r="L31" s="21"/>
      <c r="M31" s="21"/>
      <c r="N31" s="21"/>
      <c r="O31" s="22"/>
      <c r="T31" s="94" t="s">
        <v>309</v>
      </c>
      <c r="U31" s="94"/>
      <c r="V31" s="2" t="s">
        <v>370</v>
      </c>
    </row>
    <row r="32" spans="2:24" x14ac:dyDescent="0.25">
      <c r="B32" s="22" t="s">
        <v>248</v>
      </c>
      <c r="C32" s="21"/>
      <c r="D32" s="21"/>
      <c r="E32" s="21"/>
      <c r="F32" s="21"/>
      <c r="G32" s="21"/>
      <c r="H32" s="21"/>
      <c r="I32" s="21"/>
      <c r="J32" s="21"/>
      <c r="K32" s="21"/>
      <c r="L32" s="21"/>
      <c r="M32" s="21"/>
      <c r="N32" s="21"/>
      <c r="O32" s="22"/>
      <c r="T32" s="94" t="s">
        <v>305</v>
      </c>
      <c r="U32" s="94"/>
      <c r="V32" t="s">
        <v>394</v>
      </c>
    </row>
    <row r="33" spans="2:24" x14ac:dyDescent="0.25">
      <c r="B33" s="22" t="s">
        <v>249</v>
      </c>
      <c r="C33" s="21"/>
      <c r="D33" s="21"/>
      <c r="E33" s="21"/>
      <c r="F33" s="21"/>
      <c r="G33" s="21"/>
      <c r="H33" s="21"/>
      <c r="I33" s="21"/>
      <c r="J33" s="21"/>
      <c r="K33" s="21"/>
      <c r="L33" s="21"/>
      <c r="M33" s="21"/>
      <c r="N33" s="21"/>
      <c r="O33" s="22"/>
      <c r="T33" s="94" t="s">
        <v>305</v>
      </c>
      <c r="U33" s="94"/>
      <c r="V33">
        <v>1741</v>
      </c>
    </row>
    <row r="34" spans="2:24" s="2" customFormat="1" x14ac:dyDescent="0.25">
      <c r="B34" s="22" t="s">
        <v>250</v>
      </c>
      <c r="C34" s="21"/>
      <c r="D34" s="21"/>
      <c r="E34" s="21"/>
      <c r="F34" s="21"/>
      <c r="G34" s="21"/>
      <c r="H34" s="21"/>
      <c r="I34" s="21"/>
      <c r="J34" s="21"/>
      <c r="K34" s="21"/>
      <c r="L34" s="21"/>
      <c r="M34" s="21"/>
      <c r="N34" s="21"/>
      <c r="O34" s="22"/>
      <c r="T34" s="94" t="s">
        <v>303</v>
      </c>
      <c r="U34" s="94"/>
      <c r="V34" s="2" t="s">
        <v>388</v>
      </c>
      <c r="X34" s="2" t="s">
        <v>442</v>
      </c>
    </row>
    <row r="35" spans="2:24" s="2" customFormat="1" x14ac:dyDescent="0.25">
      <c r="B35" s="23" t="s">
        <v>422</v>
      </c>
      <c r="C35" s="21"/>
      <c r="D35" s="21"/>
      <c r="E35" s="21"/>
      <c r="F35" s="21"/>
      <c r="G35" s="21"/>
      <c r="H35" s="21"/>
      <c r="I35" s="21"/>
      <c r="J35" s="21"/>
      <c r="K35" s="21"/>
      <c r="L35" s="21"/>
      <c r="M35" s="21"/>
      <c r="N35" s="21"/>
      <c r="O35" s="22"/>
      <c r="T35" s="27" t="s">
        <v>423</v>
      </c>
      <c r="U35" s="27"/>
      <c r="V35" s="2" t="s">
        <v>432</v>
      </c>
      <c r="X35" s="2" t="s">
        <v>427</v>
      </c>
    </row>
    <row r="36" spans="2:24" s="2" customFormat="1" x14ac:dyDescent="0.25">
      <c r="B36" s="23" t="s">
        <v>251</v>
      </c>
      <c r="C36" s="21"/>
      <c r="D36" s="21"/>
      <c r="E36" s="21"/>
      <c r="F36" s="21"/>
      <c r="G36" s="21"/>
      <c r="H36" s="21"/>
      <c r="I36" s="21"/>
      <c r="J36" s="21"/>
      <c r="K36" s="21"/>
      <c r="L36" s="21"/>
      <c r="M36" s="21"/>
      <c r="N36" s="21"/>
      <c r="O36" s="22"/>
      <c r="T36" s="94" t="s">
        <v>304</v>
      </c>
      <c r="U36" s="94"/>
      <c r="V36" s="2">
        <v>1400</v>
      </c>
    </row>
    <row r="37" spans="2:24" s="2" customFormat="1" x14ac:dyDescent="0.25">
      <c r="B37" s="23" t="s">
        <v>702</v>
      </c>
      <c r="C37" s="21"/>
      <c r="D37" s="21"/>
      <c r="E37" s="21"/>
      <c r="F37" s="21"/>
      <c r="G37" s="21"/>
      <c r="H37" s="21"/>
      <c r="I37" s="21"/>
      <c r="J37" s="21"/>
      <c r="K37" s="21"/>
      <c r="L37" s="21"/>
      <c r="M37" s="21"/>
      <c r="N37" s="21"/>
      <c r="O37" s="22"/>
      <c r="T37" s="53" t="s">
        <v>703</v>
      </c>
      <c r="U37" s="52"/>
      <c r="V37" s="2">
        <v>1561</v>
      </c>
    </row>
    <row r="38" spans="2:24" x14ac:dyDescent="0.25">
      <c r="B38" s="22" t="s">
        <v>253</v>
      </c>
      <c r="C38" s="21"/>
      <c r="D38" s="21"/>
      <c r="E38" s="21"/>
      <c r="F38" s="21"/>
      <c r="G38" s="21"/>
      <c r="H38" s="21"/>
      <c r="I38" s="21"/>
      <c r="J38" s="21"/>
      <c r="K38" s="21"/>
      <c r="L38" s="21"/>
      <c r="M38" s="21"/>
      <c r="N38" s="21"/>
      <c r="O38" s="22"/>
      <c r="T38" s="94" t="s">
        <v>304</v>
      </c>
      <c r="U38" s="94"/>
      <c r="V38">
        <v>1401</v>
      </c>
      <c r="X38" t="s">
        <v>440</v>
      </c>
    </row>
    <row r="39" spans="2:24" x14ac:dyDescent="0.25">
      <c r="B39" s="23" t="s">
        <v>252</v>
      </c>
      <c r="C39" s="21"/>
      <c r="D39" s="21"/>
      <c r="E39" s="21"/>
      <c r="F39" s="21"/>
      <c r="G39" s="21"/>
      <c r="H39" s="21"/>
      <c r="I39" s="21"/>
      <c r="J39" s="21"/>
      <c r="K39" s="21"/>
      <c r="L39" s="21"/>
      <c r="M39" s="21"/>
      <c r="N39" s="21"/>
      <c r="O39" s="22"/>
      <c r="T39" s="95" t="s">
        <v>343</v>
      </c>
      <c r="U39" s="94"/>
      <c r="V39" t="s">
        <v>389</v>
      </c>
    </row>
    <row r="40" spans="2:24" s="2" customFormat="1" x14ac:dyDescent="0.25">
      <c r="B40" s="23" t="s">
        <v>428</v>
      </c>
      <c r="C40" s="21"/>
      <c r="D40" s="21"/>
      <c r="E40" s="21"/>
      <c r="F40" s="21"/>
      <c r="G40" s="21"/>
      <c r="H40" s="21"/>
      <c r="I40" s="21"/>
      <c r="J40" s="21"/>
      <c r="K40" s="21"/>
      <c r="L40" s="21"/>
      <c r="M40" s="21"/>
      <c r="N40" s="21"/>
      <c r="O40" s="22"/>
      <c r="T40" s="95" t="s">
        <v>343</v>
      </c>
      <c r="U40" s="94"/>
      <c r="V40" s="2" t="s">
        <v>391</v>
      </c>
    </row>
    <row r="41" spans="2:24" x14ac:dyDescent="0.25">
      <c r="B41" s="23" t="s">
        <v>240</v>
      </c>
      <c r="C41" s="21"/>
      <c r="D41" s="21"/>
      <c r="E41" s="21"/>
      <c r="F41" s="21"/>
      <c r="G41" s="21"/>
      <c r="H41" s="21"/>
      <c r="I41" s="21"/>
      <c r="J41" s="21"/>
      <c r="K41" s="21"/>
      <c r="L41" s="21"/>
      <c r="M41" s="21"/>
      <c r="N41" s="21"/>
      <c r="O41" s="22"/>
      <c r="T41" s="95" t="s">
        <v>343</v>
      </c>
      <c r="U41" s="94"/>
      <c r="V41">
        <v>1439</v>
      </c>
    </row>
    <row r="42" spans="2:24" s="2" customFormat="1" x14ac:dyDescent="0.25">
      <c r="B42" s="23" t="s">
        <v>694</v>
      </c>
      <c r="C42" s="21"/>
      <c r="D42" s="21"/>
      <c r="E42" s="21"/>
      <c r="F42" s="21"/>
      <c r="G42" s="21"/>
      <c r="H42" s="21"/>
      <c r="I42" s="21"/>
      <c r="J42" s="21"/>
      <c r="K42" s="21"/>
      <c r="L42" s="21"/>
      <c r="M42" s="21"/>
      <c r="N42" s="21"/>
      <c r="O42" s="22"/>
      <c r="T42" s="53" t="s">
        <v>302</v>
      </c>
      <c r="U42" s="52"/>
      <c r="V42" s="2">
        <v>1945</v>
      </c>
      <c r="X42" s="17" t="s">
        <v>693</v>
      </c>
    </row>
    <row r="43" spans="2:24" s="2" customFormat="1" x14ac:dyDescent="0.25">
      <c r="B43" t="s">
        <v>182</v>
      </c>
      <c r="C43"/>
      <c r="D43"/>
      <c r="E43"/>
      <c r="F43"/>
      <c r="G43"/>
      <c r="H43"/>
      <c r="I43"/>
      <c r="J43"/>
      <c r="K43"/>
      <c r="L43"/>
      <c r="M43"/>
      <c r="N43"/>
      <c r="O43"/>
      <c r="P43"/>
      <c r="Q43"/>
      <c r="R43"/>
      <c r="S43"/>
      <c r="T43" s="94" t="s">
        <v>350</v>
      </c>
      <c r="U43" s="94"/>
      <c r="V43" s="2" t="s">
        <v>349</v>
      </c>
    </row>
    <row r="44" spans="2:24" x14ac:dyDescent="0.25">
      <c r="B44" s="23" t="s">
        <v>241</v>
      </c>
      <c r="C44" s="21"/>
      <c r="D44" s="21"/>
      <c r="E44" s="21"/>
      <c r="F44" s="21"/>
      <c r="G44" s="21"/>
      <c r="H44" s="21"/>
      <c r="I44" s="21"/>
      <c r="J44" s="21"/>
      <c r="K44" s="21"/>
      <c r="L44" s="21"/>
      <c r="M44" s="21"/>
      <c r="N44" s="21"/>
      <c r="O44" s="22"/>
      <c r="T44" s="94" t="s">
        <v>407</v>
      </c>
      <c r="U44" s="94"/>
      <c r="V44" t="s">
        <v>406</v>
      </c>
    </row>
    <row r="45" spans="2:24" s="2" customFormat="1" x14ac:dyDescent="0.25">
      <c r="B45" s="23" t="s">
        <v>429</v>
      </c>
      <c r="C45" s="21"/>
      <c r="D45" s="21"/>
      <c r="E45" s="21"/>
      <c r="F45" s="21"/>
      <c r="G45" s="21"/>
      <c r="H45" s="21"/>
      <c r="I45" s="21"/>
      <c r="J45" s="21"/>
      <c r="K45" s="21"/>
      <c r="L45" s="21"/>
      <c r="M45" s="21"/>
      <c r="N45" s="21"/>
      <c r="O45" s="22"/>
      <c r="T45" s="27" t="s">
        <v>331</v>
      </c>
      <c r="U45" s="27"/>
      <c r="V45" s="2">
        <v>1465</v>
      </c>
    </row>
    <row r="46" spans="2:24" s="2" customFormat="1" x14ac:dyDescent="0.25">
      <c r="B46" s="23" t="s">
        <v>418</v>
      </c>
      <c r="C46" s="21"/>
      <c r="D46" s="21"/>
      <c r="E46" s="21"/>
      <c r="F46" s="21"/>
      <c r="G46" s="21"/>
      <c r="H46" s="21"/>
      <c r="I46" s="21"/>
      <c r="J46" s="21"/>
      <c r="K46" s="21"/>
      <c r="L46" s="21"/>
      <c r="M46" s="21"/>
      <c r="N46" s="21"/>
      <c r="O46" s="22"/>
      <c r="T46" s="95" t="s">
        <v>343</v>
      </c>
      <c r="U46" s="94"/>
      <c r="V46" s="2">
        <v>1424</v>
      </c>
    </row>
    <row r="47" spans="2:24" x14ac:dyDescent="0.25">
      <c r="B47" s="23" t="s">
        <v>242</v>
      </c>
      <c r="C47" s="21"/>
      <c r="D47" s="21"/>
      <c r="E47" s="21"/>
      <c r="F47" s="21"/>
      <c r="G47" s="21"/>
      <c r="H47" s="21"/>
      <c r="I47" s="21"/>
      <c r="J47" s="21"/>
      <c r="K47" s="21"/>
      <c r="L47" s="21"/>
      <c r="M47" s="21"/>
      <c r="N47" s="21"/>
      <c r="O47" s="22"/>
      <c r="T47" s="94" t="s">
        <v>306</v>
      </c>
      <c r="U47" s="94"/>
      <c r="V47" t="s">
        <v>339</v>
      </c>
    </row>
    <row r="48" spans="2:24" x14ac:dyDescent="0.25">
      <c r="B48" s="23" t="s">
        <v>243</v>
      </c>
      <c r="C48" s="22"/>
      <c r="D48" s="22"/>
      <c r="E48" s="22"/>
      <c r="F48" s="22"/>
      <c r="G48" s="22"/>
      <c r="H48" s="22"/>
      <c r="I48" s="22"/>
      <c r="J48" s="22"/>
      <c r="K48" s="22"/>
      <c r="L48" s="22"/>
      <c r="M48" s="22"/>
      <c r="N48" s="22"/>
      <c r="O48" s="22"/>
      <c r="T48" s="94" t="s">
        <v>304</v>
      </c>
      <c r="U48" s="94"/>
      <c r="V48" t="s">
        <v>393</v>
      </c>
    </row>
    <row r="49" spans="2:24" s="2" customFormat="1" x14ac:dyDescent="0.25">
      <c r="B49" s="23" t="s">
        <v>244</v>
      </c>
      <c r="C49" s="22"/>
      <c r="D49" s="22"/>
      <c r="E49" s="22"/>
      <c r="F49" s="22"/>
      <c r="G49" s="22"/>
      <c r="H49" s="22"/>
      <c r="I49" s="22"/>
      <c r="J49" s="22"/>
      <c r="K49" s="22"/>
      <c r="L49" s="22"/>
      <c r="M49" s="22"/>
      <c r="N49" s="22"/>
      <c r="O49" s="22"/>
      <c r="T49" s="94" t="s">
        <v>304</v>
      </c>
      <c r="U49" s="94"/>
      <c r="V49" s="2" t="s">
        <v>357</v>
      </c>
    </row>
    <row r="50" spans="2:24" s="2" customFormat="1" x14ac:dyDescent="0.25">
      <c r="B50" s="23" t="s">
        <v>245</v>
      </c>
      <c r="C50" s="22"/>
      <c r="D50" s="22"/>
      <c r="E50" s="22"/>
      <c r="F50" s="22"/>
      <c r="G50" s="22"/>
      <c r="H50" s="22"/>
      <c r="I50" s="22"/>
      <c r="J50" s="22"/>
      <c r="K50" s="22"/>
      <c r="L50" s="22"/>
      <c r="M50" s="22"/>
      <c r="N50" s="22"/>
      <c r="O50" s="22"/>
      <c r="T50" s="95" t="s">
        <v>343</v>
      </c>
      <c r="U50" s="94"/>
      <c r="V50" s="2" t="s">
        <v>353</v>
      </c>
    </row>
    <row r="51" spans="2:24" s="2" customFormat="1" x14ac:dyDescent="0.25">
      <c r="B51" s="23" t="s">
        <v>246</v>
      </c>
      <c r="C51" s="22"/>
      <c r="D51" s="22"/>
      <c r="E51" s="22"/>
      <c r="F51" s="22"/>
      <c r="G51" s="22"/>
      <c r="H51" s="22"/>
      <c r="I51" s="22"/>
      <c r="J51" s="22"/>
      <c r="K51" s="22"/>
      <c r="L51" s="22"/>
      <c r="M51" s="22"/>
      <c r="N51" s="22"/>
      <c r="O51" s="22"/>
      <c r="T51" s="94" t="s">
        <v>310</v>
      </c>
      <c r="U51" s="94"/>
      <c r="V51" s="2" t="s">
        <v>390</v>
      </c>
    </row>
    <row r="52" spans="2:24" x14ac:dyDescent="0.25">
      <c r="B52" s="23" t="s">
        <v>247</v>
      </c>
      <c r="C52" s="22"/>
      <c r="D52" s="22"/>
      <c r="E52" s="22"/>
      <c r="F52" s="22"/>
      <c r="G52" s="22"/>
      <c r="H52" s="22"/>
      <c r="I52" s="22"/>
      <c r="J52" s="22"/>
      <c r="K52" s="22"/>
      <c r="L52" s="22"/>
      <c r="M52" s="22"/>
      <c r="N52" s="22"/>
      <c r="O52" s="22"/>
      <c r="T52" s="94" t="s">
        <v>304</v>
      </c>
      <c r="U52" s="94"/>
      <c r="V52" t="s">
        <v>392</v>
      </c>
    </row>
    <row r="53" spans="2:24" s="2" customFormat="1" x14ac:dyDescent="0.25">
      <c r="B53" s="23" t="s">
        <v>531</v>
      </c>
      <c r="C53" s="22"/>
      <c r="D53" s="22"/>
      <c r="E53" s="22"/>
      <c r="F53" s="22"/>
      <c r="G53" s="22"/>
      <c r="H53" s="22"/>
      <c r="I53" s="22"/>
      <c r="J53" s="22"/>
      <c r="K53" s="22"/>
      <c r="L53" s="22"/>
      <c r="M53" s="22"/>
      <c r="N53" s="22"/>
      <c r="O53" s="22"/>
      <c r="T53" s="46" t="s">
        <v>343</v>
      </c>
      <c r="U53" s="45"/>
      <c r="V53" s="2" t="s">
        <v>532</v>
      </c>
      <c r="X53" s="2" t="s">
        <v>533</v>
      </c>
    </row>
    <row r="54" spans="2:24" s="2" customFormat="1" x14ac:dyDescent="0.25">
      <c r="C54" s="22"/>
      <c r="D54" s="22"/>
      <c r="E54" s="22"/>
      <c r="F54" s="22"/>
      <c r="G54" s="22"/>
      <c r="H54" s="22"/>
      <c r="I54" s="22"/>
      <c r="J54" s="22"/>
      <c r="K54" s="22"/>
      <c r="L54" s="22"/>
      <c r="M54" s="22"/>
      <c r="N54" s="22"/>
      <c r="O54" s="22"/>
    </row>
    <row r="55" spans="2:24" s="2" customFormat="1" x14ac:dyDescent="0.25">
      <c r="B55" s="23"/>
      <c r="C55" s="22"/>
      <c r="D55" s="22"/>
      <c r="E55" s="22"/>
      <c r="F55" s="22"/>
      <c r="G55" s="22"/>
      <c r="H55" s="22"/>
      <c r="I55" s="22"/>
      <c r="J55" s="22"/>
      <c r="K55" s="22"/>
      <c r="L55" s="22"/>
      <c r="M55" s="22"/>
      <c r="N55" s="22"/>
      <c r="O55" s="22"/>
    </row>
    <row r="56" spans="2:24" x14ac:dyDescent="0.25">
      <c r="B56" s="86" t="s">
        <v>264</v>
      </c>
      <c r="C56" s="86"/>
      <c r="D56" s="86"/>
      <c r="E56" s="86"/>
      <c r="F56" s="86"/>
    </row>
    <row r="58" spans="2:24" x14ac:dyDescent="0.25">
      <c r="B58" t="s">
        <v>475</v>
      </c>
    </row>
    <row r="59" spans="2:24" s="2" customFormat="1" x14ac:dyDescent="0.25"/>
    <row r="60" spans="2:24" s="2" customFormat="1" x14ac:dyDescent="0.25">
      <c r="B60" s="2" t="s">
        <v>216</v>
      </c>
      <c r="T60" s="94" t="s">
        <v>311</v>
      </c>
      <c r="U60" s="94"/>
      <c r="V60" s="2" t="s">
        <v>416</v>
      </c>
      <c r="X60" s="2" t="s">
        <v>417</v>
      </c>
    </row>
    <row r="61" spans="2:24" s="2" customFormat="1" x14ac:dyDescent="0.25">
      <c r="B61" s="2" t="s">
        <v>476</v>
      </c>
      <c r="T61" s="44" t="s">
        <v>343</v>
      </c>
      <c r="U61" s="43"/>
      <c r="V61" s="2" t="s">
        <v>477</v>
      </c>
    </row>
    <row r="62" spans="2:24" s="2" customFormat="1" x14ac:dyDescent="0.25">
      <c r="B62" s="2" t="s">
        <v>232</v>
      </c>
      <c r="T62" s="94" t="s">
        <v>315</v>
      </c>
      <c r="U62" s="94"/>
      <c r="V62" s="2" t="s">
        <v>352</v>
      </c>
    </row>
    <row r="63" spans="2:24" s="2" customFormat="1" x14ac:dyDescent="0.25">
      <c r="B63" s="2" t="s">
        <v>222</v>
      </c>
      <c r="T63" s="94" t="s">
        <v>316</v>
      </c>
      <c r="U63" s="94"/>
      <c r="V63" s="2" t="s">
        <v>338</v>
      </c>
    </row>
    <row r="64" spans="2:24" s="2" customFormat="1" x14ac:dyDescent="0.25">
      <c r="B64" s="2" t="s">
        <v>193</v>
      </c>
      <c r="T64" s="94" t="s">
        <v>318</v>
      </c>
      <c r="U64" s="94"/>
      <c r="V64" s="2" t="s">
        <v>404</v>
      </c>
    </row>
    <row r="65" spans="2:24" s="2" customFormat="1" x14ac:dyDescent="0.25">
      <c r="B65" s="2" t="s">
        <v>520</v>
      </c>
      <c r="T65" s="46" t="s">
        <v>343</v>
      </c>
      <c r="U65" s="45"/>
      <c r="V65" s="2" t="s">
        <v>518</v>
      </c>
      <c r="X65" s="34" t="s">
        <v>519</v>
      </c>
    </row>
    <row r="66" spans="2:24" s="2" customFormat="1" x14ac:dyDescent="0.25">
      <c r="B66" s="2" t="s">
        <v>607</v>
      </c>
      <c r="T66" s="51" t="s">
        <v>309</v>
      </c>
      <c r="U66" s="50"/>
      <c r="V66" s="2" t="s">
        <v>608</v>
      </c>
      <c r="X66" s="34"/>
    </row>
    <row r="67" spans="2:24" s="2" customFormat="1" x14ac:dyDescent="0.25">
      <c r="B67" s="2" t="s">
        <v>191</v>
      </c>
      <c r="T67" s="94" t="s">
        <v>314</v>
      </c>
      <c r="U67" s="94"/>
      <c r="V67" s="2" t="s">
        <v>385</v>
      </c>
    </row>
    <row r="68" spans="2:24" s="2" customFormat="1" x14ac:dyDescent="0.25">
      <c r="B68" s="2" t="s">
        <v>459</v>
      </c>
      <c r="T68" s="43" t="s">
        <v>460</v>
      </c>
      <c r="U68" s="43"/>
      <c r="V68" s="2" t="s">
        <v>461</v>
      </c>
      <c r="X68" s="2" t="s">
        <v>462</v>
      </c>
    </row>
    <row r="69" spans="2:24" s="2" customFormat="1" x14ac:dyDescent="0.25">
      <c r="B69" s="2" t="s">
        <v>189</v>
      </c>
      <c r="T69" s="94" t="s">
        <v>313</v>
      </c>
      <c r="U69" s="94"/>
      <c r="V69" s="2" t="s">
        <v>384</v>
      </c>
    </row>
    <row r="70" spans="2:24" s="2" customFormat="1" x14ac:dyDescent="0.25">
      <c r="B70" s="2" t="s">
        <v>190</v>
      </c>
      <c r="T70" s="94" t="s">
        <v>312</v>
      </c>
      <c r="U70" s="94"/>
      <c r="V70" s="2" t="s">
        <v>346</v>
      </c>
      <c r="X70" s="2" t="s">
        <v>425</v>
      </c>
    </row>
    <row r="71" spans="2:24" s="2" customFormat="1" x14ac:dyDescent="0.25">
      <c r="B71" s="2" t="s">
        <v>598</v>
      </c>
      <c r="T71" s="43" t="s">
        <v>530</v>
      </c>
      <c r="U71" s="43"/>
      <c r="V71" s="4" t="s">
        <v>599</v>
      </c>
    </row>
    <row r="72" spans="2:24" s="2" customFormat="1" x14ac:dyDescent="0.25">
      <c r="B72" s="2" t="s">
        <v>186</v>
      </c>
      <c r="T72" s="94" t="s">
        <v>319</v>
      </c>
      <c r="U72" s="94"/>
      <c r="V72" s="2" t="s">
        <v>403</v>
      </c>
    </row>
    <row r="73" spans="2:24" s="2" customFormat="1" x14ac:dyDescent="0.25">
      <c r="B73" s="2" t="s">
        <v>187</v>
      </c>
      <c r="T73" s="94" t="s">
        <v>317</v>
      </c>
      <c r="U73" s="94"/>
      <c r="V73" s="2" t="s">
        <v>458</v>
      </c>
    </row>
    <row r="74" spans="2:24" s="2" customFormat="1" x14ac:dyDescent="0.25">
      <c r="B74" s="2" t="s">
        <v>494</v>
      </c>
      <c r="T74" s="43" t="s">
        <v>326</v>
      </c>
      <c r="U74" s="43"/>
      <c r="V74" s="2" t="s">
        <v>495</v>
      </c>
    </row>
    <row r="75" spans="2:24" s="2" customFormat="1" x14ac:dyDescent="0.25">
      <c r="B75" s="2" t="s">
        <v>188</v>
      </c>
      <c r="T75" s="94" t="s">
        <v>328</v>
      </c>
      <c r="U75" s="94"/>
      <c r="V75" s="2" t="s">
        <v>340</v>
      </c>
    </row>
    <row r="76" spans="2:24" s="2" customFormat="1" x14ac:dyDescent="0.25">
      <c r="B76" s="2" t="s">
        <v>234</v>
      </c>
      <c r="T76" s="94" t="s">
        <v>321</v>
      </c>
      <c r="U76" s="94"/>
      <c r="V76" s="2" t="s">
        <v>405</v>
      </c>
    </row>
    <row r="77" spans="2:24" s="2" customFormat="1" x14ac:dyDescent="0.25">
      <c r="B77" s="4" t="s">
        <v>473</v>
      </c>
      <c r="T77" s="44" t="s">
        <v>343</v>
      </c>
      <c r="U77" s="43"/>
      <c r="V77" s="4" t="s">
        <v>474</v>
      </c>
    </row>
    <row r="78" spans="2:24" s="2" customFormat="1" x14ac:dyDescent="0.25">
      <c r="B78" s="2" t="s">
        <v>185</v>
      </c>
      <c r="T78" s="94" t="s">
        <v>326</v>
      </c>
      <c r="U78" s="94"/>
      <c r="V78" s="4" t="s">
        <v>606</v>
      </c>
      <c r="X78" s="2" t="s">
        <v>503</v>
      </c>
    </row>
    <row r="79" spans="2:24" s="2" customFormat="1" x14ac:dyDescent="0.25">
      <c r="B79" s="2" t="s">
        <v>184</v>
      </c>
      <c r="T79" s="94" t="s">
        <v>313</v>
      </c>
      <c r="U79" s="94"/>
      <c r="V79" s="2" t="s">
        <v>383</v>
      </c>
    </row>
    <row r="80" spans="2:24" s="2" customFormat="1" x14ac:dyDescent="0.25">
      <c r="B80" s="2" t="s">
        <v>236</v>
      </c>
      <c r="T80" s="94" t="s">
        <v>329</v>
      </c>
      <c r="U80" s="94"/>
      <c r="V80" s="2" t="s">
        <v>347</v>
      </c>
    </row>
    <row r="81" spans="2:24" s="2" customFormat="1" x14ac:dyDescent="0.25">
      <c r="B81" s="2" t="s">
        <v>412</v>
      </c>
      <c r="T81" s="41" t="s">
        <v>343</v>
      </c>
      <c r="U81" s="24"/>
      <c r="V81" s="2" t="s">
        <v>413</v>
      </c>
      <c r="X81" s="2" t="s">
        <v>521</v>
      </c>
    </row>
    <row r="82" spans="2:24" s="2" customFormat="1" x14ac:dyDescent="0.25">
      <c r="B82" s="2" t="s">
        <v>183</v>
      </c>
      <c r="T82" s="94" t="s">
        <v>313</v>
      </c>
      <c r="U82" s="94"/>
      <c r="V82" s="2" t="s">
        <v>381</v>
      </c>
    </row>
    <row r="83" spans="2:24" x14ac:dyDescent="0.25">
      <c r="B83" t="s">
        <v>181</v>
      </c>
      <c r="T83" s="94" t="s">
        <v>322</v>
      </c>
      <c r="U83" s="94"/>
      <c r="V83" t="s">
        <v>382</v>
      </c>
      <c r="X83" t="s">
        <v>443</v>
      </c>
    </row>
    <row r="84" spans="2:24" x14ac:dyDescent="0.25">
      <c r="B84" t="s">
        <v>194</v>
      </c>
      <c r="T84" s="94" t="s">
        <v>319</v>
      </c>
      <c r="U84" s="94"/>
      <c r="V84" t="s">
        <v>711</v>
      </c>
    </row>
    <row r="85" spans="2:24" x14ac:dyDescent="0.25">
      <c r="B85" t="s">
        <v>195</v>
      </c>
      <c r="T85" s="94" t="s">
        <v>408</v>
      </c>
      <c r="U85" s="94"/>
      <c r="V85" t="s">
        <v>409</v>
      </c>
    </row>
    <row r="86" spans="2:24" s="2" customFormat="1" x14ac:dyDescent="0.25">
      <c r="B86" s="2" t="s">
        <v>199</v>
      </c>
      <c r="T86" s="94" t="s">
        <v>322</v>
      </c>
      <c r="U86" s="94"/>
      <c r="V86" s="2" t="s">
        <v>386</v>
      </c>
    </row>
    <row r="87" spans="2:24" s="2" customFormat="1" x14ac:dyDescent="0.25">
      <c r="B87" s="2" t="s">
        <v>501</v>
      </c>
      <c r="T87" s="45" t="s">
        <v>326</v>
      </c>
      <c r="U87" s="45"/>
      <c r="V87" s="2" t="s">
        <v>502</v>
      </c>
      <c r="X87" t="s">
        <v>584</v>
      </c>
    </row>
    <row r="88" spans="2:24" x14ac:dyDescent="0.25">
      <c r="B88" t="s">
        <v>196</v>
      </c>
      <c r="T88" s="94" t="s">
        <v>323</v>
      </c>
      <c r="U88" s="94"/>
      <c r="V88" t="s">
        <v>351</v>
      </c>
      <c r="W88" s="4"/>
    </row>
    <row r="89" spans="2:24" s="2" customFormat="1" x14ac:dyDescent="0.25">
      <c r="B89" s="2" t="s">
        <v>237</v>
      </c>
      <c r="T89" s="94" t="s">
        <v>318</v>
      </c>
      <c r="U89" s="94"/>
      <c r="V89" s="2" t="s">
        <v>447</v>
      </c>
    </row>
    <row r="90" spans="2:24" s="2" customFormat="1" x14ac:dyDescent="0.25">
      <c r="B90" s="2" t="s">
        <v>200</v>
      </c>
      <c r="T90" s="94" t="s">
        <v>325</v>
      </c>
      <c r="U90" s="94"/>
      <c r="V90" s="2" t="s">
        <v>401</v>
      </c>
    </row>
    <row r="91" spans="2:24" s="2" customFormat="1" x14ac:dyDescent="0.25">
      <c r="B91" s="2" t="s">
        <v>198</v>
      </c>
      <c r="T91" s="94" t="s">
        <v>321</v>
      </c>
      <c r="U91" s="94"/>
      <c r="V91" s="2" t="s">
        <v>411</v>
      </c>
    </row>
    <row r="92" spans="2:24" x14ac:dyDescent="0.25">
      <c r="B92" t="s">
        <v>197</v>
      </c>
      <c r="T92" s="94" t="s">
        <v>324</v>
      </c>
      <c r="U92" s="94"/>
      <c r="V92" t="s">
        <v>341</v>
      </c>
      <c r="X92" t="s">
        <v>430</v>
      </c>
    </row>
    <row r="93" spans="2:24" s="2" customFormat="1" x14ac:dyDescent="0.25">
      <c r="B93" s="2" t="s">
        <v>269</v>
      </c>
      <c r="T93" s="94" t="s">
        <v>320</v>
      </c>
      <c r="U93" s="94"/>
      <c r="V93" s="2" t="s">
        <v>342</v>
      </c>
    </row>
    <row r="94" spans="2:24" s="2" customFormat="1" x14ac:dyDescent="0.25">
      <c r="B94" s="2" t="s">
        <v>566</v>
      </c>
      <c r="T94" s="24" t="s">
        <v>568</v>
      </c>
      <c r="U94" s="24"/>
      <c r="V94" s="4" t="s">
        <v>712</v>
      </c>
      <c r="X94" s="2" t="s">
        <v>567</v>
      </c>
    </row>
    <row r="95" spans="2:24" s="2" customFormat="1" x14ac:dyDescent="0.25">
      <c r="B95" s="2" t="s">
        <v>463</v>
      </c>
      <c r="T95" s="43" t="s">
        <v>326</v>
      </c>
      <c r="U95" s="43"/>
      <c r="V95" s="4" t="s">
        <v>464</v>
      </c>
      <c r="X95" s="17" t="s">
        <v>605</v>
      </c>
    </row>
    <row r="96" spans="2:24" x14ac:dyDescent="0.25">
      <c r="B96" t="s">
        <v>201</v>
      </c>
      <c r="T96" s="94" t="s">
        <v>318</v>
      </c>
      <c r="U96" s="94"/>
      <c r="V96" s="4" t="s">
        <v>555</v>
      </c>
    </row>
    <row r="97" spans="2:24" x14ac:dyDescent="0.25">
      <c r="B97" t="s">
        <v>202</v>
      </c>
      <c r="T97" s="94" t="s">
        <v>311</v>
      </c>
      <c r="U97" s="94"/>
      <c r="V97" t="s">
        <v>402</v>
      </c>
    </row>
    <row r="98" spans="2:24" s="2" customFormat="1" x14ac:dyDescent="0.25">
      <c r="B98" s="2" t="s">
        <v>465</v>
      </c>
      <c r="T98" s="43" t="s">
        <v>320</v>
      </c>
      <c r="U98" s="43"/>
      <c r="V98" s="2" t="s">
        <v>466</v>
      </c>
      <c r="X98" s="2" t="s">
        <v>600</v>
      </c>
    </row>
    <row r="99" spans="2:24" s="2" customFormat="1" x14ac:dyDescent="0.25">
      <c r="B99" s="2" t="s">
        <v>444</v>
      </c>
      <c r="T99" s="41" t="s">
        <v>343</v>
      </c>
      <c r="U99" s="27"/>
      <c r="V99" s="2" t="s">
        <v>445</v>
      </c>
      <c r="X99" s="2" t="s">
        <v>446</v>
      </c>
    </row>
    <row r="100" spans="2:24" x14ac:dyDescent="0.25">
      <c r="B100" t="s">
        <v>203</v>
      </c>
      <c r="T100" s="94" t="s">
        <v>320</v>
      </c>
      <c r="U100" s="94"/>
      <c r="V100" t="s">
        <v>601</v>
      </c>
      <c r="X100" t="s">
        <v>602</v>
      </c>
    </row>
    <row r="101" spans="2:24" s="2" customFormat="1" x14ac:dyDescent="0.25">
      <c r="B101" s="2" t="s">
        <v>205</v>
      </c>
      <c r="T101" s="94" t="s">
        <v>318</v>
      </c>
      <c r="U101" s="94"/>
      <c r="V101" s="2" t="s">
        <v>410</v>
      </c>
      <c r="X101" s="2" t="s">
        <v>431</v>
      </c>
    </row>
    <row r="102" spans="2:24" x14ac:dyDescent="0.25">
      <c r="B102" t="s">
        <v>204</v>
      </c>
      <c r="T102" s="94" t="s">
        <v>327</v>
      </c>
      <c r="U102" s="94"/>
      <c r="V102" t="s">
        <v>348</v>
      </c>
    </row>
    <row r="106" spans="2:24" x14ac:dyDescent="0.25">
      <c r="B106" s="2" t="s">
        <v>265</v>
      </c>
    </row>
    <row r="107" spans="2:24" s="2" customFormat="1" x14ac:dyDescent="0.25"/>
    <row r="108" spans="2:24" x14ac:dyDescent="0.25">
      <c r="B108" t="s">
        <v>239</v>
      </c>
      <c r="T108" s="94" t="s">
        <v>333</v>
      </c>
      <c r="U108" s="94"/>
      <c r="V108" t="s">
        <v>362</v>
      </c>
    </row>
    <row r="109" spans="2:24" s="2" customFormat="1" x14ac:dyDescent="0.25">
      <c r="B109" s="2" t="s">
        <v>433</v>
      </c>
      <c r="T109" s="27" t="s">
        <v>305</v>
      </c>
      <c r="U109" s="27"/>
      <c r="V109" s="4" t="s">
        <v>467</v>
      </c>
      <c r="X109" s="2" t="s">
        <v>529</v>
      </c>
    </row>
    <row r="110" spans="2:24" s="2" customFormat="1" x14ac:dyDescent="0.25">
      <c r="B110" s="2" t="s">
        <v>538</v>
      </c>
      <c r="T110" s="45" t="s">
        <v>305</v>
      </c>
      <c r="U110" s="45"/>
      <c r="V110" s="4">
        <v>1338</v>
      </c>
      <c r="X110" s="2" t="s">
        <v>539</v>
      </c>
    </row>
    <row r="111" spans="2:24" x14ac:dyDescent="0.25">
      <c r="B111" t="s">
        <v>206</v>
      </c>
      <c r="T111" s="94" t="s">
        <v>336</v>
      </c>
      <c r="U111" s="94"/>
      <c r="V111" t="s">
        <v>371</v>
      </c>
    </row>
    <row r="112" spans="2:24" s="2" customFormat="1" x14ac:dyDescent="0.25">
      <c r="B112" s="2" t="s">
        <v>221</v>
      </c>
      <c r="T112" s="94" t="s">
        <v>304</v>
      </c>
      <c r="U112" s="94"/>
      <c r="V112" s="2" t="s">
        <v>364</v>
      </c>
    </row>
    <row r="113" spans="2:24" s="2" customFormat="1" x14ac:dyDescent="0.25">
      <c r="B113" s="2" t="s">
        <v>231</v>
      </c>
      <c r="T113" s="94" t="s">
        <v>333</v>
      </c>
      <c r="U113" s="94"/>
      <c r="V113" s="2" t="s">
        <v>361</v>
      </c>
    </row>
    <row r="114" spans="2:24" s="2" customFormat="1" x14ac:dyDescent="0.25">
      <c r="B114" s="2" t="s">
        <v>192</v>
      </c>
      <c r="T114" s="94" t="s">
        <v>345</v>
      </c>
      <c r="U114" s="94"/>
      <c r="V114" s="2" t="s">
        <v>344</v>
      </c>
      <c r="X114" s="2" t="s">
        <v>434</v>
      </c>
    </row>
    <row r="115" spans="2:24" x14ac:dyDescent="0.25">
      <c r="B115" t="s">
        <v>207</v>
      </c>
      <c r="T115" s="94" t="s">
        <v>484</v>
      </c>
      <c r="U115" s="94"/>
      <c r="V115">
        <v>1539</v>
      </c>
      <c r="X115" t="s">
        <v>426</v>
      </c>
    </row>
    <row r="116" spans="2:24" s="2" customFormat="1" x14ac:dyDescent="0.25">
      <c r="B116" s="2" t="s">
        <v>256</v>
      </c>
      <c r="T116" s="94" t="s">
        <v>334</v>
      </c>
      <c r="U116" s="94"/>
      <c r="V116" s="2" t="s">
        <v>368</v>
      </c>
    </row>
    <row r="117" spans="2:24" s="2" customFormat="1" x14ac:dyDescent="0.25">
      <c r="B117" s="2" t="s">
        <v>229</v>
      </c>
      <c r="T117" s="94" t="s">
        <v>334</v>
      </c>
      <c r="U117" s="94"/>
      <c r="V117" s="2">
        <v>1459</v>
      </c>
      <c r="X117" s="2" t="s">
        <v>438</v>
      </c>
    </row>
    <row r="118" spans="2:24" x14ac:dyDescent="0.25">
      <c r="B118" t="s">
        <v>208</v>
      </c>
      <c r="T118" s="94" t="s">
        <v>304</v>
      </c>
      <c r="U118" s="94"/>
      <c r="V118" t="s">
        <v>367</v>
      </c>
    </row>
    <row r="119" spans="2:24" s="2" customFormat="1" x14ac:dyDescent="0.25">
      <c r="B119" s="2" t="s">
        <v>656</v>
      </c>
      <c r="T119" s="94" t="s">
        <v>335</v>
      </c>
      <c r="U119" s="94"/>
      <c r="V119" s="2" t="s">
        <v>366</v>
      </c>
      <c r="X119" s="2" t="s">
        <v>655</v>
      </c>
    </row>
    <row r="120" spans="2:24" x14ac:dyDescent="0.25">
      <c r="B120" t="s">
        <v>209</v>
      </c>
      <c r="T120" s="94" t="s">
        <v>484</v>
      </c>
      <c r="U120" s="94"/>
      <c r="V120">
        <v>1845</v>
      </c>
      <c r="X120" s="2" t="s">
        <v>426</v>
      </c>
    </row>
    <row r="121" spans="2:24" x14ac:dyDescent="0.25">
      <c r="B121" t="s">
        <v>210</v>
      </c>
      <c r="T121" s="94" t="s">
        <v>337</v>
      </c>
      <c r="U121" s="94"/>
      <c r="V121" t="s">
        <v>358</v>
      </c>
    </row>
    <row r="122" spans="2:24" s="2" customFormat="1" x14ac:dyDescent="0.25">
      <c r="B122" s="2" t="s">
        <v>540</v>
      </c>
      <c r="T122" s="45" t="s">
        <v>305</v>
      </c>
      <c r="U122" s="45"/>
      <c r="V122" s="2">
        <v>1338</v>
      </c>
      <c r="X122" s="2" t="s">
        <v>541</v>
      </c>
    </row>
    <row r="123" spans="2:24" s="2" customFormat="1" x14ac:dyDescent="0.25">
      <c r="B123" s="2" t="s">
        <v>233</v>
      </c>
      <c r="T123" s="94" t="s">
        <v>330</v>
      </c>
      <c r="U123" s="94"/>
      <c r="V123" s="2" t="s">
        <v>356</v>
      </c>
    </row>
    <row r="124" spans="2:24" x14ac:dyDescent="0.25">
      <c r="B124" t="s">
        <v>211</v>
      </c>
      <c r="T124" s="94" t="s">
        <v>304</v>
      </c>
      <c r="U124" s="94"/>
      <c r="V124" t="s">
        <v>365</v>
      </c>
      <c r="X124" t="s">
        <v>437</v>
      </c>
    </row>
    <row r="125" spans="2:24" s="2" customFormat="1" x14ac:dyDescent="0.25">
      <c r="B125" s="2" t="s">
        <v>235</v>
      </c>
      <c r="T125" s="94" t="s">
        <v>305</v>
      </c>
      <c r="U125" s="94"/>
      <c r="V125" s="2">
        <v>1662</v>
      </c>
    </row>
    <row r="126" spans="2:24" s="2" customFormat="1" x14ac:dyDescent="0.25">
      <c r="B126" s="2" t="s">
        <v>257</v>
      </c>
      <c r="T126" s="94" t="s">
        <v>331</v>
      </c>
      <c r="U126" s="94"/>
      <c r="V126" s="2">
        <v>1494</v>
      </c>
    </row>
    <row r="127" spans="2:24" s="2" customFormat="1" x14ac:dyDescent="0.25">
      <c r="B127" s="2" t="s">
        <v>500</v>
      </c>
      <c r="T127" s="94" t="s">
        <v>305</v>
      </c>
      <c r="U127" s="94"/>
      <c r="V127" s="4">
        <v>1339</v>
      </c>
      <c r="X127" s="2" t="s">
        <v>586</v>
      </c>
    </row>
    <row r="128" spans="2:24" s="2" customFormat="1" x14ac:dyDescent="0.25">
      <c r="B128" s="2" t="s">
        <v>230</v>
      </c>
      <c r="T128" s="94" t="s">
        <v>304</v>
      </c>
      <c r="U128" s="94"/>
      <c r="V128" s="2" t="s">
        <v>369</v>
      </c>
    </row>
    <row r="129" spans="2:24" x14ac:dyDescent="0.25">
      <c r="B129" t="s">
        <v>212</v>
      </c>
      <c r="T129" s="94" t="s">
        <v>304</v>
      </c>
      <c r="U129" s="94"/>
      <c r="V129" t="s">
        <v>448</v>
      </c>
      <c r="X129" t="s">
        <v>449</v>
      </c>
    </row>
    <row r="130" spans="2:24" x14ac:dyDescent="0.25">
      <c r="B130" t="s">
        <v>213</v>
      </c>
      <c r="T130" s="94" t="s">
        <v>304</v>
      </c>
      <c r="U130" s="94"/>
      <c r="V130">
        <v>1439</v>
      </c>
    </row>
    <row r="131" spans="2:24" x14ac:dyDescent="0.25">
      <c r="B131" t="s">
        <v>214</v>
      </c>
      <c r="T131" s="94" t="s">
        <v>336</v>
      </c>
      <c r="U131" s="94"/>
      <c r="V131" t="s">
        <v>375</v>
      </c>
      <c r="X131" t="s">
        <v>441</v>
      </c>
    </row>
    <row r="132" spans="2:24" x14ac:dyDescent="0.25">
      <c r="B132" t="s">
        <v>215</v>
      </c>
      <c r="T132" s="94" t="s">
        <v>336</v>
      </c>
      <c r="U132" s="94"/>
      <c r="V132">
        <v>1397</v>
      </c>
      <c r="X132" t="s">
        <v>439</v>
      </c>
    </row>
    <row r="133" spans="2:24" s="2" customFormat="1" x14ac:dyDescent="0.25">
      <c r="B133" s="2" t="s">
        <v>227</v>
      </c>
      <c r="T133" s="94" t="s">
        <v>336</v>
      </c>
      <c r="U133" s="94"/>
      <c r="V133" s="2" t="s">
        <v>374</v>
      </c>
      <c r="X133" s="2" t="s">
        <v>441</v>
      </c>
    </row>
    <row r="134" spans="2:24" s="2" customFormat="1" x14ac:dyDescent="0.25">
      <c r="B134" s="2" t="s">
        <v>226</v>
      </c>
      <c r="T134" s="94" t="s">
        <v>304</v>
      </c>
      <c r="U134" s="94"/>
      <c r="V134" s="2" t="s">
        <v>378</v>
      </c>
    </row>
    <row r="135" spans="2:24" s="2" customFormat="1" x14ac:dyDescent="0.25">
      <c r="B135" s="2" t="s">
        <v>225</v>
      </c>
      <c r="T135" s="94" t="s">
        <v>304</v>
      </c>
      <c r="U135" s="94"/>
      <c r="V135" s="2" t="s">
        <v>363</v>
      </c>
    </row>
    <row r="136" spans="2:24" s="2" customFormat="1" x14ac:dyDescent="0.25">
      <c r="B136" s="2" t="s">
        <v>223</v>
      </c>
      <c r="T136" s="94" t="s">
        <v>331</v>
      </c>
      <c r="U136" s="94"/>
      <c r="V136" s="2" t="s">
        <v>379</v>
      </c>
    </row>
    <row r="137" spans="2:24" s="2" customFormat="1" x14ac:dyDescent="0.25">
      <c r="B137" s="2" t="s">
        <v>224</v>
      </c>
      <c r="T137" s="94" t="s">
        <v>331</v>
      </c>
      <c r="U137" s="94"/>
      <c r="V137" s="2" t="s">
        <v>380</v>
      </c>
    </row>
    <row r="138" spans="2:24" s="2" customFormat="1" x14ac:dyDescent="0.25">
      <c r="B138" s="2" t="s">
        <v>387</v>
      </c>
      <c r="T138" s="94" t="s">
        <v>304</v>
      </c>
      <c r="U138" s="94"/>
      <c r="V138" s="2">
        <v>1483</v>
      </c>
    </row>
    <row r="139" spans="2:24" s="2" customFormat="1" x14ac:dyDescent="0.25">
      <c r="B139" s="2" t="s">
        <v>228</v>
      </c>
      <c r="T139" s="94" t="s">
        <v>304</v>
      </c>
      <c r="U139" s="94"/>
      <c r="V139" s="2" t="s">
        <v>359</v>
      </c>
    </row>
    <row r="140" spans="2:24" s="2" customFormat="1" x14ac:dyDescent="0.25">
      <c r="B140" s="2" t="s">
        <v>481</v>
      </c>
      <c r="T140" s="24" t="s">
        <v>482</v>
      </c>
      <c r="U140" s="24"/>
      <c r="V140" s="4" t="s">
        <v>483</v>
      </c>
      <c r="X140" s="2" t="s">
        <v>426</v>
      </c>
    </row>
    <row r="141" spans="2:24" s="2" customFormat="1" x14ac:dyDescent="0.25">
      <c r="B141" s="2" t="s">
        <v>220</v>
      </c>
      <c r="T141" s="94" t="s">
        <v>332</v>
      </c>
      <c r="U141" s="94"/>
      <c r="V141" s="2" t="s">
        <v>355</v>
      </c>
    </row>
    <row r="142" spans="2:24" s="2" customFormat="1" x14ac:dyDescent="0.25">
      <c r="B142" s="2" t="s">
        <v>218</v>
      </c>
      <c r="T142" s="94" t="s">
        <v>304</v>
      </c>
      <c r="U142" s="94"/>
      <c r="V142" s="2" t="s">
        <v>376</v>
      </c>
      <c r="X142" s="2" t="s">
        <v>436</v>
      </c>
    </row>
    <row r="143" spans="2:24" s="2" customFormat="1" x14ac:dyDescent="0.25">
      <c r="B143" s="2" t="s">
        <v>219</v>
      </c>
      <c r="T143" s="94" t="s">
        <v>331</v>
      </c>
      <c r="U143" s="94"/>
      <c r="V143" s="2">
        <v>1494</v>
      </c>
    </row>
    <row r="144" spans="2:24" s="2" customFormat="1" x14ac:dyDescent="0.25">
      <c r="B144" s="2" t="s">
        <v>451</v>
      </c>
      <c r="T144" s="42" t="s">
        <v>305</v>
      </c>
      <c r="U144" s="42"/>
      <c r="V144" s="2" t="s">
        <v>452</v>
      </c>
      <c r="X144" s="2" t="s">
        <v>453</v>
      </c>
    </row>
    <row r="145" spans="2:24" x14ac:dyDescent="0.25">
      <c r="B145" t="s">
        <v>217</v>
      </c>
      <c r="T145" s="94" t="s">
        <v>336</v>
      </c>
      <c r="U145" s="94"/>
      <c r="V145" t="s">
        <v>377</v>
      </c>
      <c r="X145" s="4" t="s">
        <v>435</v>
      </c>
    </row>
    <row r="146" spans="2:24" x14ac:dyDescent="0.25">
      <c r="B146" s="2" t="s">
        <v>372</v>
      </c>
      <c r="T146" t="s">
        <v>331</v>
      </c>
      <c r="V146" t="s">
        <v>373</v>
      </c>
    </row>
    <row r="149" spans="2:24" x14ac:dyDescent="0.25">
      <c r="B149" s="94" t="s">
        <v>618</v>
      </c>
      <c r="C149" s="94"/>
      <c r="D149" s="94"/>
      <c r="E149" s="94"/>
      <c r="F149" s="94"/>
      <c r="G149" s="94"/>
      <c r="H149" s="94"/>
      <c r="I149" s="94"/>
      <c r="J149" s="94"/>
      <c r="K149" s="4"/>
      <c r="L149" s="99"/>
      <c r="M149" s="99"/>
      <c r="N149" s="99"/>
      <c r="O149" s="99"/>
      <c r="P149" s="4"/>
    </row>
    <row r="151" spans="2:24" s="2" customFormat="1" x14ac:dyDescent="0.25">
      <c r="B151" s="2" t="s">
        <v>489</v>
      </c>
      <c r="T151" s="2" t="s">
        <v>490</v>
      </c>
      <c r="V151" s="2" t="s">
        <v>572</v>
      </c>
      <c r="X151" s="2" t="s">
        <v>575</v>
      </c>
    </row>
    <row r="152" spans="2:24" x14ac:dyDescent="0.25">
      <c r="B152" s="2" t="s">
        <v>296</v>
      </c>
      <c r="T152" t="s">
        <v>468</v>
      </c>
      <c r="V152" t="s">
        <v>714</v>
      </c>
      <c r="X152" t="s">
        <v>713</v>
      </c>
    </row>
    <row r="153" spans="2:24" s="2" customFormat="1" x14ac:dyDescent="0.25">
      <c r="B153" s="2" t="s">
        <v>565</v>
      </c>
      <c r="T153" s="2" t="s">
        <v>557</v>
      </c>
      <c r="V153" s="2" t="s">
        <v>558</v>
      </c>
      <c r="X153" s="2" t="s">
        <v>559</v>
      </c>
    </row>
    <row r="154" spans="2:24" s="2" customFormat="1" x14ac:dyDescent="0.25">
      <c r="B154" s="2" t="s">
        <v>471</v>
      </c>
      <c r="T154" s="2" t="s">
        <v>472</v>
      </c>
      <c r="V154" s="2" t="s">
        <v>558</v>
      </c>
      <c r="X154" s="2" t="s">
        <v>556</v>
      </c>
    </row>
    <row r="155" spans="2:24" s="2" customFormat="1" x14ac:dyDescent="0.25">
      <c r="B155" s="2" t="s">
        <v>298</v>
      </c>
      <c r="T155" s="2" t="s">
        <v>469</v>
      </c>
      <c r="V155" s="2" t="s">
        <v>554</v>
      </c>
      <c r="X155" s="2" t="s">
        <v>496</v>
      </c>
    </row>
    <row r="156" spans="2:24" s="2" customFormat="1" x14ac:dyDescent="0.25">
      <c r="B156" s="2" t="s">
        <v>499</v>
      </c>
      <c r="T156" s="2" t="s">
        <v>490</v>
      </c>
      <c r="V156" s="2" t="s">
        <v>574</v>
      </c>
    </row>
    <row r="157" spans="2:24" s="2" customFormat="1" x14ac:dyDescent="0.25">
      <c r="B157" s="2" t="s">
        <v>497</v>
      </c>
      <c r="T157" s="2" t="s">
        <v>498</v>
      </c>
      <c r="V157" s="2" t="s">
        <v>547</v>
      </c>
      <c r="X157" s="4" t="s">
        <v>550</v>
      </c>
    </row>
    <row r="158" spans="2:24" s="2" customFormat="1" x14ac:dyDescent="0.25">
      <c r="B158" s="2" t="s">
        <v>551</v>
      </c>
      <c r="T158" s="2" t="s">
        <v>480</v>
      </c>
      <c r="V158" s="4" t="s">
        <v>549</v>
      </c>
      <c r="X158" s="47" t="s">
        <v>548</v>
      </c>
    </row>
    <row r="159" spans="2:24" s="2" customFormat="1" x14ac:dyDescent="0.25">
      <c r="B159" s="2" t="s">
        <v>299</v>
      </c>
      <c r="T159" s="2" t="s">
        <v>507</v>
      </c>
      <c r="V159" s="2" t="s">
        <v>508</v>
      </c>
      <c r="X159" s="2" t="s">
        <v>509</v>
      </c>
    </row>
    <row r="160" spans="2:24" x14ac:dyDescent="0.25">
      <c r="B160" s="2" t="s">
        <v>297</v>
      </c>
      <c r="T160" t="s">
        <v>537</v>
      </c>
      <c r="V160" t="s">
        <v>552</v>
      </c>
      <c r="X160" s="2" t="s">
        <v>553</v>
      </c>
    </row>
    <row r="161" spans="2:24" s="2" customFormat="1" x14ac:dyDescent="0.25">
      <c r="B161" s="2" t="s">
        <v>492</v>
      </c>
      <c r="T161" s="2" t="s">
        <v>493</v>
      </c>
      <c r="V161" s="4" t="s">
        <v>611</v>
      </c>
      <c r="X161" s="2" t="s">
        <v>580</v>
      </c>
    </row>
    <row r="162" spans="2:24" s="2" customFormat="1" x14ac:dyDescent="0.25">
      <c r="B162" s="2" t="s">
        <v>543</v>
      </c>
      <c r="T162" s="2" t="s">
        <v>506</v>
      </c>
      <c r="V162" s="2" t="s">
        <v>542</v>
      </c>
    </row>
    <row r="163" spans="2:24" s="2" customFormat="1" x14ac:dyDescent="0.25">
      <c r="B163" s="2" t="s">
        <v>491</v>
      </c>
      <c r="T163" s="2" t="s">
        <v>490</v>
      </c>
      <c r="V163" s="2" t="s">
        <v>573</v>
      </c>
      <c r="X163" s="2" t="s">
        <v>528</v>
      </c>
    </row>
    <row r="164" spans="2:24" s="2" customFormat="1" x14ac:dyDescent="0.25">
      <c r="B164" s="2" t="s">
        <v>544</v>
      </c>
      <c r="T164" s="2" t="s">
        <v>581</v>
      </c>
      <c r="V164" s="2" t="s">
        <v>583</v>
      </c>
      <c r="X164" s="2" t="s">
        <v>582</v>
      </c>
    </row>
    <row r="165" spans="2:24" s="2" customFormat="1" x14ac:dyDescent="0.25">
      <c r="B165" s="23" t="s">
        <v>534</v>
      </c>
      <c r="T165" s="2" t="s">
        <v>478</v>
      </c>
      <c r="V165" s="4" t="s">
        <v>511</v>
      </c>
      <c r="X165" s="34" t="s">
        <v>510</v>
      </c>
    </row>
    <row r="166" spans="2:24" s="2" customFormat="1" x14ac:dyDescent="0.25">
      <c r="B166" t="s">
        <v>569</v>
      </c>
      <c r="T166" s="2" t="s">
        <v>478</v>
      </c>
      <c r="V166" s="4" t="s">
        <v>570</v>
      </c>
      <c r="X166" s="2" t="s">
        <v>571</v>
      </c>
    </row>
    <row r="167" spans="2:24" s="2" customFormat="1" x14ac:dyDescent="0.25">
      <c r="B167" s="2" t="s">
        <v>617</v>
      </c>
      <c r="T167" s="2" t="s">
        <v>619</v>
      </c>
      <c r="V167" s="4" t="s">
        <v>620</v>
      </c>
      <c r="X167" s="2" t="s">
        <v>621</v>
      </c>
    </row>
    <row r="168" spans="2:24" s="2" customFormat="1" x14ac:dyDescent="0.25">
      <c r="B168" s="2" t="s">
        <v>522</v>
      </c>
      <c r="T168" s="2" t="s">
        <v>523</v>
      </c>
      <c r="V168" s="4" t="s">
        <v>525</v>
      </c>
      <c r="X168" s="34" t="s">
        <v>524</v>
      </c>
    </row>
    <row r="169" spans="2:24" x14ac:dyDescent="0.25">
      <c r="B169" t="s">
        <v>470</v>
      </c>
      <c r="T169" t="s">
        <v>515</v>
      </c>
      <c r="V169" s="4" t="s">
        <v>536</v>
      </c>
      <c r="X169" t="s">
        <v>535</v>
      </c>
    </row>
    <row r="170" spans="2:24" s="2" customFormat="1" x14ac:dyDescent="0.25">
      <c r="B170" t="s">
        <v>504</v>
      </c>
      <c r="T170" s="2" t="s">
        <v>564</v>
      </c>
      <c r="V170" s="4" t="s">
        <v>505</v>
      </c>
    </row>
    <row r="171" spans="2:24" s="2" customFormat="1" x14ac:dyDescent="0.25">
      <c r="B171" s="2" t="s">
        <v>563</v>
      </c>
      <c r="T171" s="2" t="s">
        <v>493</v>
      </c>
      <c r="V171" s="4" t="s">
        <v>562</v>
      </c>
    </row>
    <row r="172" spans="2:24" x14ac:dyDescent="0.25">
      <c r="B172" t="s">
        <v>479</v>
      </c>
      <c r="T172" t="s">
        <v>480</v>
      </c>
      <c r="V172" s="4" t="s">
        <v>526</v>
      </c>
      <c r="X172" t="s">
        <v>527</v>
      </c>
    </row>
    <row r="173" spans="2:24" s="2" customFormat="1" x14ac:dyDescent="0.25">
      <c r="B173" t="s">
        <v>514</v>
      </c>
      <c r="T173" s="2" t="s">
        <v>516</v>
      </c>
      <c r="V173" s="4" t="s">
        <v>517</v>
      </c>
      <c r="X173" s="2" t="s">
        <v>488</v>
      </c>
    </row>
    <row r="174" spans="2:24" x14ac:dyDescent="0.25">
      <c r="B174" t="s">
        <v>485</v>
      </c>
      <c r="T174" t="s">
        <v>486</v>
      </c>
      <c r="V174" s="4" t="s">
        <v>545</v>
      </c>
      <c r="X174" t="s">
        <v>546</v>
      </c>
    </row>
    <row r="175" spans="2:24" x14ac:dyDescent="0.25">
      <c r="B175" t="s">
        <v>487</v>
      </c>
      <c r="T175" t="s">
        <v>513</v>
      </c>
      <c r="V175" t="s">
        <v>512</v>
      </c>
      <c r="X175" t="s">
        <v>488</v>
      </c>
    </row>
  </sheetData>
  <mergeCells count="107">
    <mergeCell ref="L149:O149"/>
    <mergeCell ref="V9:V10"/>
    <mergeCell ref="T138:U138"/>
    <mergeCell ref="T40:U40"/>
    <mergeCell ref="T128:U128"/>
    <mergeCell ref="T129:U129"/>
    <mergeCell ref="T145:U145"/>
    <mergeCell ref="T143:U143"/>
    <mergeCell ref="T141:U141"/>
    <mergeCell ref="T133:U133"/>
    <mergeCell ref="T132:U132"/>
    <mergeCell ref="T130:U130"/>
    <mergeCell ref="T131:U131"/>
    <mergeCell ref="T135:U135"/>
    <mergeCell ref="T136:U136"/>
    <mergeCell ref="T142:U142"/>
    <mergeCell ref="T137:U137"/>
    <mergeCell ref="T139:U139"/>
    <mergeCell ref="T134:U134"/>
    <mergeCell ref="T121:U121"/>
    <mergeCell ref="T123:U123"/>
    <mergeCell ref="T124:U124"/>
    <mergeCell ref="T125:U125"/>
    <mergeCell ref="T100:U100"/>
    <mergeCell ref="T101:U101"/>
    <mergeCell ref="T102:U102"/>
    <mergeCell ref="T93:U93"/>
    <mergeCell ref="T89:U89"/>
    <mergeCell ref="T91:U91"/>
    <mergeCell ref="T92:U92"/>
    <mergeCell ref="T126:U126"/>
    <mergeCell ref="T116:U116"/>
    <mergeCell ref="T117:U117"/>
    <mergeCell ref="T118:U118"/>
    <mergeCell ref="T119:U119"/>
    <mergeCell ref="T120:U120"/>
    <mergeCell ref="T108:U108"/>
    <mergeCell ref="T111:U111"/>
    <mergeCell ref="T112:U112"/>
    <mergeCell ref="T113:U113"/>
    <mergeCell ref="T115:U115"/>
    <mergeCell ref="T114:U114"/>
    <mergeCell ref="T90:U90"/>
    <mergeCell ref="X9:X10"/>
    <mergeCell ref="T46:U46"/>
    <mergeCell ref="T14:U14"/>
    <mergeCell ref="T9:U10"/>
    <mergeCell ref="T12:U12"/>
    <mergeCell ref="T27:U27"/>
    <mergeCell ref="T13:U13"/>
    <mergeCell ref="T19:U19"/>
    <mergeCell ref="T26:U26"/>
    <mergeCell ref="T22:U22"/>
    <mergeCell ref="T23:U23"/>
    <mergeCell ref="T24:U24"/>
    <mergeCell ref="T25:U25"/>
    <mergeCell ref="T18:U18"/>
    <mergeCell ref="T20:U20"/>
    <mergeCell ref="T31:U31"/>
    <mergeCell ref="T32:U32"/>
    <mergeCell ref="T127:U127"/>
    <mergeCell ref="B149:J149"/>
    <mergeCell ref="T75:U75"/>
    <mergeCell ref="T60:U60"/>
    <mergeCell ref="T62:U62"/>
    <mergeCell ref="T63:U63"/>
    <mergeCell ref="T64:U64"/>
    <mergeCell ref="T67:U67"/>
    <mergeCell ref="T69:U69"/>
    <mergeCell ref="T70:U70"/>
    <mergeCell ref="T72:U72"/>
    <mergeCell ref="T73:U73"/>
    <mergeCell ref="T85:U85"/>
    <mergeCell ref="T84:U84"/>
    <mergeCell ref="T88:U88"/>
    <mergeCell ref="T86:U86"/>
    <mergeCell ref="T79:U79"/>
    <mergeCell ref="T80:U80"/>
    <mergeCell ref="T83:U83"/>
    <mergeCell ref="T82:U82"/>
    <mergeCell ref="T96:U96"/>
    <mergeCell ref="T97:U97"/>
    <mergeCell ref="T76:U76"/>
    <mergeCell ref="T78:U78"/>
    <mergeCell ref="B56:F56"/>
    <mergeCell ref="B29:F29"/>
    <mergeCell ref="B3:G4"/>
    <mergeCell ref="B10:F10"/>
    <mergeCell ref="T38:U38"/>
    <mergeCell ref="T39:U39"/>
    <mergeCell ref="T49:U49"/>
    <mergeCell ref="T51:U51"/>
    <mergeCell ref="T52:U52"/>
    <mergeCell ref="T41:U41"/>
    <mergeCell ref="T44:U44"/>
    <mergeCell ref="T48:U48"/>
    <mergeCell ref="T50:U50"/>
    <mergeCell ref="T47:U47"/>
    <mergeCell ref="T43:U43"/>
    <mergeCell ref="J2:Q7"/>
    <mergeCell ref="T33:U33"/>
    <mergeCell ref="T34:U34"/>
    <mergeCell ref="T36:U36"/>
    <mergeCell ref="T17:U17"/>
    <mergeCell ref="T21:U21"/>
    <mergeCell ref="T15:U15"/>
    <mergeCell ref="T16:U16"/>
  </mergeCells>
  <hyperlinks>
    <hyperlink ref="X95" r:id="rId1" display="Access link here (working as of December 7, 2019). For the U.S., I rely on Sylla, Wilson, and Wright’s (2005) New York prices, beginning with the December 1790 listing in “U.S. 3s” (their code: “US-0010”), to 1832; between 1833-1842 on Pennsylvania 5s (their code: “S-2240”); between 1843-1853 taking “U.S. loan 6s 1862” (their code “US-0825”)."/>
    <hyperlink ref="A1" location="'0. Contents'!A1" display="back to contents"/>
    <hyperlink ref="X42" r:id="rId2"/>
  </hyperlinks>
  <pageMargins left="0.7" right="0.7" top="0.75" bottom="0.75" header="0.3" footer="0.3"/>
  <pageSetup orientation="portrait" horizontalDpi="300" vertic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19"/>
  <sheetViews>
    <sheetView zoomScale="60" zoomScaleNormal="60" workbookViewId="0">
      <selection activeCell="S79" sqref="S79"/>
    </sheetView>
  </sheetViews>
  <sheetFormatPr defaultRowHeight="15" x14ac:dyDescent="0.25"/>
  <cols>
    <col min="2" max="2" width="6.85546875" style="2" customWidth="1"/>
    <col min="3" max="3" width="9.85546875" style="2" customWidth="1"/>
    <col min="4" max="5" width="10.28515625" style="2" customWidth="1"/>
    <col min="6" max="6" width="9.5703125" style="2" customWidth="1"/>
    <col min="7" max="7" width="10.42578125" style="2" customWidth="1"/>
    <col min="8" max="9" width="10.28515625" style="2" customWidth="1"/>
    <col min="10" max="10" width="6.85546875" style="2" customWidth="1"/>
    <col min="15" max="15" width="9.140625" style="2"/>
  </cols>
  <sheetData>
    <row r="1" spans="1:35" x14ac:dyDescent="0.25">
      <c r="A1" s="17" t="s">
        <v>616</v>
      </c>
      <c r="C1" s="102" t="s">
        <v>37</v>
      </c>
      <c r="D1" s="102"/>
      <c r="E1" s="102"/>
      <c r="F1" s="102"/>
      <c r="G1" s="102"/>
      <c r="H1" s="102"/>
      <c r="I1" s="48"/>
      <c r="K1" s="101" t="s">
        <v>8</v>
      </c>
      <c r="L1" s="101"/>
      <c r="M1" s="101"/>
      <c r="N1" s="101"/>
      <c r="O1" s="101"/>
      <c r="P1" s="101"/>
      <c r="Q1" s="101"/>
      <c r="R1" s="101"/>
      <c r="S1" s="101"/>
      <c r="T1" s="101"/>
      <c r="U1" s="101"/>
      <c r="V1" s="101"/>
      <c r="W1" s="101"/>
      <c r="X1" s="101"/>
      <c r="Y1" s="101"/>
    </row>
    <row r="2" spans="1:35" x14ac:dyDescent="0.25">
      <c r="A2" s="12" t="s">
        <v>0</v>
      </c>
      <c r="B2" s="3"/>
      <c r="C2" t="s">
        <v>1</v>
      </c>
      <c r="D2" s="2" t="s">
        <v>2</v>
      </c>
      <c r="E2" s="2" t="s">
        <v>7</v>
      </c>
      <c r="F2" s="2" t="s">
        <v>12</v>
      </c>
      <c r="G2" s="2" t="s">
        <v>14</v>
      </c>
      <c r="H2" s="2" t="s">
        <v>13</v>
      </c>
      <c r="J2" s="20"/>
      <c r="K2" s="5" t="s">
        <v>1</v>
      </c>
      <c r="L2" s="5" t="s">
        <v>2</v>
      </c>
      <c r="M2" s="5" t="s">
        <v>7</v>
      </c>
      <c r="N2" s="5" t="s">
        <v>12</v>
      </c>
      <c r="O2" s="5" t="s">
        <v>14</v>
      </c>
      <c r="P2" s="5" t="s">
        <v>13</v>
      </c>
      <c r="V2" s="5" t="s">
        <v>3</v>
      </c>
      <c r="W2" s="5" t="s">
        <v>4</v>
      </c>
      <c r="X2" s="5" t="s">
        <v>5</v>
      </c>
      <c r="Y2" s="5" t="s">
        <v>6</v>
      </c>
      <c r="AI2" s="2"/>
    </row>
    <row r="3" spans="1:35" s="2" customFormat="1" x14ac:dyDescent="0.25">
      <c r="A3" s="10"/>
      <c r="B3" s="10"/>
      <c r="J3" s="20"/>
      <c r="K3" s="5"/>
      <c r="L3" s="5"/>
      <c r="M3" s="5"/>
      <c r="N3" s="5"/>
      <c r="O3" s="5"/>
      <c r="P3" s="5"/>
      <c r="V3" s="5"/>
      <c r="W3" s="5"/>
      <c r="X3" s="5"/>
      <c r="Y3" s="5"/>
    </row>
    <row r="4" spans="1:35" s="2" customFormat="1" x14ac:dyDescent="0.25">
      <c r="A4" s="10"/>
      <c r="B4" s="10" t="s">
        <v>41</v>
      </c>
      <c r="C4" s="103" t="s">
        <v>628</v>
      </c>
      <c r="D4" s="103"/>
      <c r="E4" s="103"/>
      <c r="F4" s="103"/>
      <c r="G4" s="103"/>
      <c r="H4" s="103"/>
      <c r="I4" s="49"/>
      <c r="J4" s="20"/>
      <c r="K4" s="94" t="s">
        <v>628</v>
      </c>
      <c r="L4" s="94"/>
      <c r="M4" s="94"/>
      <c r="N4" s="94"/>
      <c r="O4" s="94"/>
      <c r="P4" s="94"/>
      <c r="Q4" s="5"/>
      <c r="R4" s="5"/>
      <c r="S4" s="5"/>
      <c r="T4" s="5"/>
      <c r="U4" s="5"/>
      <c r="V4" s="94" t="s">
        <v>628</v>
      </c>
      <c r="W4" s="94"/>
      <c r="X4" s="94"/>
      <c r="Y4" s="19" t="s">
        <v>629</v>
      </c>
    </row>
    <row r="5" spans="1:35" s="2" customFormat="1" x14ac:dyDescent="0.25">
      <c r="A5" s="3"/>
      <c r="B5" s="3"/>
      <c r="J5" s="20"/>
      <c r="K5" s="3"/>
      <c r="L5" s="3"/>
      <c r="M5" s="3"/>
      <c r="V5" s="3"/>
      <c r="W5" s="3"/>
      <c r="X5" s="3"/>
      <c r="Y5" s="3"/>
    </row>
    <row r="6" spans="1:35" s="2" customFormat="1" x14ac:dyDescent="0.25">
      <c r="A6" s="3"/>
      <c r="B6" s="3" t="s">
        <v>9</v>
      </c>
      <c r="C6" s="2" t="s">
        <v>10</v>
      </c>
      <c r="E6" s="2" t="s">
        <v>11</v>
      </c>
      <c r="F6" s="2" t="s">
        <v>10</v>
      </c>
      <c r="H6" s="2" t="s">
        <v>11</v>
      </c>
      <c r="J6" s="20"/>
      <c r="K6" s="3" t="s">
        <v>10</v>
      </c>
      <c r="L6" s="3"/>
      <c r="M6" s="3" t="s">
        <v>11</v>
      </c>
      <c r="N6" s="3" t="s">
        <v>10</v>
      </c>
      <c r="O6" s="3"/>
      <c r="P6" s="3" t="s">
        <v>11</v>
      </c>
      <c r="V6" s="3" t="s">
        <v>10</v>
      </c>
      <c r="W6" s="3"/>
      <c r="X6" s="3" t="s">
        <v>11</v>
      </c>
      <c r="Y6" s="3" t="s">
        <v>10</v>
      </c>
    </row>
    <row r="7" spans="1:35" x14ac:dyDescent="0.25">
      <c r="C7"/>
      <c r="D7"/>
      <c r="E7"/>
      <c r="F7"/>
      <c r="G7"/>
      <c r="H7"/>
    </row>
    <row r="8" spans="1:35" x14ac:dyDescent="0.25">
      <c r="A8">
        <v>1310</v>
      </c>
      <c r="C8"/>
      <c r="D8"/>
      <c r="E8"/>
      <c r="F8"/>
      <c r="G8"/>
      <c r="H8"/>
      <c r="V8" s="28">
        <v>6.9030000000000005</v>
      </c>
      <c r="W8" s="28"/>
      <c r="X8" s="28"/>
      <c r="Y8" s="56"/>
    </row>
    <row r="9" spans="1:35" x14ac:dyDescent="0.25">
      <c r="A9">
        <v>1311</v>
      </c>
      <c r="C9"/>
      <c r="D9"/>
      <c r="E9"/>
      <c r="F9"/>
      <c r="G9"/>
      <c r="H9"/>
      <c r="L9" s="29">
        <f>SUM('IV. Country level, 1310-2018'!AY5:BF5)</f>
        <v>47.971874040508553</v>
      </c>
      <c r="V9" s="28">
        <v>6.6659999999999995</v>
      </c>
      <c r="W9" s="28"/>
      <c r="X9" s="28"/>
      <c r="Y9" s="56"/>
    </row>
    <row r="10" spans="1:35" x14ac:dyDescent="0.25">
      <c r="A10">
        <v>1312</v>
      </c>
      <c r="C10"/>
      <c r="D10"/>
      <c r="E10"/>
      <c r="F10"/>
      <c r="G10"/>
      <c r="H10"/>
      <c r="L10" s="29">
        <f>SUM('IV. Country level, 1310-2018'!AY6:BF6)</f>
        <v>-13.676137407462173</v>
      </c>
      <c r="V10" s="28">
        <v>10</v>
      </c>
      <c r="W10" s="28"/>
      <c r="X10" s="28"/>
      <c r="Y10" s="56">
        <f>'VIII. Pers. sov. loans, 1312-'!C5</f>
        <v>15.916665</v>
      </c>
    </row>
    <row r="11" spans="1:35" x14ac:dyDescent="0.25">
      <c r="A11">
        <v>1313</v>
      </c>
      <c r="C11"/>
      <c r="D11"/>
      <c r="E11"/>
      <c r="F11"/>
      <c r="G11"/>
      <c r="H11"/>
      <c r="L11" s="29">
        <f>SUM('IV. Country level, 1310-2018'!AY7:BF7)</f>
        <v>-0.50203571439290318</v>
      </c>
      <c r="V11" s="28">
        <v>9.0625000000000018</v>
      </c>
      <c r="W11" s="28"/>
      <c r="X11" s="28"/>
      <c r="Y11" s="56">
        <f>'VIII. Pers. sov. loans, 1312-'!C6</f>
        <v>14.277776666666668</v>
      </c>
    </row>
    <row r="12" spans="1:35" x14ac:dyDescent="0.25">
      <c r="A12">
        <v>1314</v>
      </c>
      <c r="C12"/>
      <c r="D12" s="28">
        <f t="shared" ref="D12:D14" si="0">AVERAGE(L9:L15)</f>
        <v>7.1217452013692348</v>
      </c>
      <c r="E12"/>
      <c r="F12"/>
      <c r="G12"/>
      <c r="H12"/>
      <c r="K12" s="28">
        <f>SUM('IV. Country level, 1310-2018'!AO8:AV8)</f>
        <v>10.699792008579646</v>
      </c>
      <c r="L12" s="29">
        <f>SUM('IV. Country level, 1310-2018'!AY8:BF8)</f>
        <v>-9.6357380694777426</v>
      </c>
      <c r="M12" s="28">
        <f>K12-L12</f>
        <v>20.335530078057388</v>
      </c>
      <c r="N12" s="28">
        <f>P12+O12</f>
        <v>7.813421052631579</v>
      </c>
      <c r="O12" s="28">
        <f>'IV. Country level, 1310-2018'!U8</f>
        <v>-14.285714285714285</v>
      </c>
      <c r="P12" s="28">
        <f>'IV. Country level, 1310-2018'!C8</f>
        <v>22.099135338345864</v>
      </c>
      <c r="V12" s="28">
        <v>8.125</v>
      </c>
      <c r="W12" s="28"/>
      <c r="X12" s="28"/>
      <c r="Y12" s="56">
        <f>'VIII. Pers. sov. loans, 1312-'!C7</f>
        <v>15</v>
      </c>
    </row>
    <row r="13" spans="1:35" x14ac:dyDescent="0.25">
      <c r="A13">
        <v>1315</v>
      </c>
      <c r="C13"/>
      <c r="D13" s="28">
        <f t="shared" si="0"/>
        <v>-0.47611728245358076</v>
      </c>
      <c r="E13"/>
      <c r="F13"/>
      <c r="G13"/>
      <c r="H13"/>
      <c r="K13" s="28">
        <f>SUM('IV. Country level, 1310-2018'!AO9:AV9)</f>
        <v>10.79832605192707</v>
      </c>
      <c r="L13" s="29">
        <f>SUM('IV. Country level, 1310-2018'!AY9:BF9)</f>
        <v>-18.50661267640616</v>
      </c>
      <c r="M13" s="28">
        <f t="shared" ref="M13:M76" si="1">K13-L13</f>
        <v>29.30493872833323</v>
      </c>
      <c r="N13" s="28">
        <f t="shared" ref="N13:N36" si="2">P13+O13</f>
        <v>7.9371232876712341</v>
      </c>
      <c r="O13" s="28">
        <f>'IV. Country level, 1310-2018'!U9</f>
        <v>-25</v>
      </c>
      <c r="P13" s="28">
        <f>'IV. Country level, 1310-2018'!C9</f>
        <v>32.937123287671234</v>
      </c>
      <c r="Q13" s="2"/>
      <c r="R13" s="2"/>
      <c r="V13" s="28">
        <v>5.2631999999999994</v>
      </c>
      <c r="W13" s="28"/>
      <c r="X13" s="28"/>
      <c r="Y13" s="56">
        <f>'VIII. Pers. sov. loans, 1312-'!C8</f>
        <v>15.916665</v>
      </c>
    </row>
    <row r="14" spans="1:35" x14ac:dyDescent="0.25">
      <c r="A14">
        <v>1316</v>
      </c>
      <c r="C14"/>
      <c r="D14" s="28">
        <f t="shared" si="0"/>
        <v>-0.99706408029212867</v>
      </c>
      <c r="E14"/>
      <c r="F14"/>
      <c r="G14"/>
      <c r="H14"/>
      <c r="K14" s="28">
        <f>SUM('IV. Country level, 1310-2018'!AO10:AV10)</f>
        <v>10.907012746438495</v>
      </c>
      <c r="L14" s="29">
        <f>SUM('IV. Country level, 1310-2018'!AY10:BF10)</f>
        <v>8.4606931274230543</v>
      </c>
      <c r="M14" s="28">
        <f t="shared" si="1"/>
        <v>2.4463196190154406</v>
      </c>
      <c r="N14" s="28">
        <f t="shared" si="2"/>
        <v>8.0735714285714284</v>
      </c>
      <c r="O14" s="28">
        <f>'IV. Country level, 1310-2018'!U10</f>
        <v>0</v>
      </c>
      <c r="P14" s="28">
        <f>'IV. Country level, 1310-2018'!C10</f>
        <v>8.0735714285714284</v>
      </c>
      <c r="Q14" s="2"/>
      <c r="R14" s="2"/>
      <c r="V14" s="28">
        <v>9.625</v>
      </c>
      <c r="W14" s="28"/>
      <c r="X14" s="28"/>
      <c r="Y14" s="56">
        <f>'VIII. Pers. sov. loans, 1312-'!C9</f>
        <v>14.277776666666668</v>
      </c>
    </row>
    <row r="15" spans="1:35" x14ac:dyDescent="0.25">
      <c r="A15">
        <v>1317</v>
      </c>
      <c r="C15" s="28">
        <f t="shared" ref="C15:H15" si="3">AVERAGE(K12:K18)</f>
        <v>10.717950115529918</v>
      </c>
      <c r="D15" s="28">
        <f t="shared" si="3"/>
        <v>-2.6311519175695834</v>
      </c>
      <c r="E15" s="28">
        <f t="shared" si="3"/>
        <v>13.3491020330995</v>
      </c>
      <c r="F15" s="28">
        <f t="shared" si="3"/>
        <v>7.836217218682715</v>
      </c>
      <c r="G15" s="28">
        <f t="shared" si="3"/>
        <v>-4.0582433439576295</v>
      </c>
      <c r="H15" s="28">
        <f t="shared" si="3"/>
        <v>11.894460562640344</v>
      </c>
      <c r="I15" s="28"/>
      <c r="J15" s="28"/>
      <c r="K15" s="28">
        <f>SUM('IV. Country level, 1310-2018'!AO11:AV11)</f>
        <v>10.817559799467794</v>
      </c>
      <c r="L15" s="29">
        <f>SUM('IV. Country level, 1310-2018'!AY11:BF11)</f>
        <v>35.740173109392011</v>
      </c>
      <c r="M15" s="28">
        <f t="shared" si="1"/>
        <v>-24.922613309924216</v>
      </c>
      <c r="N15" s="28">
        <f t="shared" si="2"/>
        <v>7.9612698412698393</v>
      </c>
      <c r="O15" s="28">
        <f>'IV. Country level, 1310-2018'!U11</f>
        <v>44.444444444444443</v>
      </c>
      <c r="P15" s="28">
        <f>'IV. Country level, 1310-2018'!C11</f>
        <v>-36.483174603174604</v>
      </c>
      <c r="Q15" s="2"/>
      <c r="R15" s="2"/>
      <c r="V15" s="28">
        <v>7.7102000000000004</v>
      </c>
      <c r="W15" s="28"/>
      <c r="X15" s="28"/>
      <c r="Y15" s="56">
        <f>'VIII. Pers. sov. loans, 1312-'!C10</f>
        <v>15</v>
      </c>
    </row>
    <row r="16" spans="1:35" x14ac:dyDescent="0.25">
      <c r="A16">
        <v>1318</v>
      </c>
      <c r="C16" s="28">
        <f t="shared" ref="C16:C79" si="4">AVERAGE(K13:K19)</f>
        <v>10.662961867922117</v>
      </c>
      <c r="D16" s="28">
        <f t="shared" ref="D16:D79" si="5">AVERAGE(L13:L19)</f>
        <v>-2.3141034962842539</v>
      </c>
      <c r="E16" s="28">
        <f t="shared" ref="E16:E79" si="6">AVERAGE(M13:M19)</f>
        <v>12.97706536420637</v>
      </c>
      <c r="F16" s="28">
        <f t="shared" ref="F16:F79" si="7">AVERAGE(N13:N19)</f>
        <v>7.7671835233332303</v>
      </c>
      <c r="G16" s="28">
        <f t="shared" ref="G16:G79" si="8">AVERAGE(O13:O19)</f>
        <v>-3.6047286047286056</v>
      </c>
      <c r="H16" s="28">
        <f t="shared" ref="H16:H79" si="9">AVERAGE(P13:P19)</f>
        <v>11.371912128061835</v>
      </c>
      <c r="I16" s="28"/>
      <c r="J16" s="28"/>
      <c r="K16" s="28">
        <f>SUM('IV. Country level, 1310-2018'!AO12:AV12)</f>
        <v>10.728106852497097</v>
      </c>
      <c r="L16" s="29">
        <f>SUM('IV. Country level, 1310-2018'!AY12:BF12)</f>
        <v>-5.2131633462511475</v>
      </c>
      <c r="M16" s="28">
        <f t="shared" si="1"/>
        <v>15.941270198748246</v>
      </c>
      <c r="N16" s="28">
        <f t="shared" si="2"/>
        <v>7.8489682539682555</v>
      </c>
      <c r="O16" s="28">
        <f>'IV. Country level, 1310-2018'!U12</f>
        <v>0</v>
      </c>
      <c r="P16" s="28">
        <f>'IV. Country level, 1310-2018'!C12</f>
        <v>7.8489682539682555</v>
      </c>
      <c r="Q16" s="2"/>
      <c r="R16" s="2"/>
      <c r="V16" s="28">
        <v>2.083333333333333</v>
      </c>
      <c r="W16" s="28"/>
      <c r="X16" s="28"/>
      <c r="Y16" s="56">
        <f>'VIII. Pers. sov. loans, 1312-'!C11</f>
        <v>15</v>
      </c>
    </row>
    <row r="17" spans="1:25" x14ac:dyDescent="0.25">
      <c r="A17">
        <v>1319</v>
      </c>
      <c r="C17" s="28">
        <f t="shared" si="4"/>
        <v>10.576565161414981</v>
      </c>
      <c r="D17" s="28">
        <f t="shared" si="5"/>
        <v>9.8771003612981527</v>
      </c>
      <c r="E17" s="28">
        <f t="shared" si="6"/>
        <v>0.69946480011682766</v>
      </c>
      <c r="F17" s="28">
        <f t="shared" si="7"/>
        <v>7.6587188208616777</v>
      </c>
      <c r="G17" s="28">
        <f t="shared" si="8"/>
        <v>10.680985680985682</v>
      </c>
      <c r="H17" s="28">
        <f t="shared" si="9"/>
        <v>-3.0222668601240028</v>
      </c>
      <c r="I17" s="28"/>
      <c r="J17" s="28"/>
      <c r="K17" s="28">
        <f>SUM('IV. Country level, 1310-2018'!AO13:AV13)</f>
        <v>10.638653905526397</v>
      </c>
      <c r="L17" s="29">
        <f>SUM('IV. Country level, 1310-2018'!AY13:BF13)</f>
        <v>-17.322764992332015</v>
      </c>
      <c r="M17" s="28">
        <f t="shared" si="1"/>
        <v>27.961418897858412</v>
      </c>
      <c r="N17" s="28">
        <f t="shared" si="2"/>
        <v>7.7366666666666664</v>
      </c>
      <c r="O17" s="28">
        <f>'IV. Country level, 1310-2018'!U13</f>
        <v>-15.384615384615385</v>
      </c>
      <c r="P17" s="28">
        <f>'IV. Country level, 1310-2018'!C13</f>
        <v>23.121282051282051</v>
      </c>
      <c r="Q17" s="2"/>
      <c r="R17" s="2"/>
      <c r="V17" s="28">
        <v>6.5</v>
      </c>
      <c r="W17" s="28"/>
      <c r="X17" s="28"/>
      <c r="Y17" s="56">
        <f>'VIII. Pers. sov. loans, 1312-'!C12</f>
        <v>20</v>
      </c>
    </row>
    <row r="18" spans="1:25" x14ac:dyDescent="0.25">
      <c r="A18">
        <v>1320</v>
      </c>
      <c r="C18" s="28">
        <f t="shared" si="4"/>
        <v>10.457309617270806</v>
      </c>
      <c r="D18" s="28">
        <f t="shared" si="5"/>
        <v>12.328261850160382</v>
      </c>
      <c r="E18" s="28">
        <f t="shared" si="6"/>
        <v>-1.8709522328895785</v>
      </c>
      <c r="F18" s="28">
        <f t="shared" si="7"/>
        <v>7.5090022675736963</v>
      </c>
      <c r="G18" s="28">
        <f t="shared" si="8"/>
        <v>15.783026497312212</v>
      </c>
      <c r="H18" s="28">
        <f t="shared" si="9"/>
        <v>-8.2740242297385151</v>
      </c>
      <c r="I18" s="28"/>
      <c r="J18" s="28"/>
      <c r="K18" s="28">
        <f>SUM('IV. Country level, 1310-2018'!AO14:AV14)</f>
        <v>10.436199444272923</v>
      </c>
      <c r="L18" s="29">
        <f>SUM('IV. Country level, 1310-2018'!AY14:BF14)</f>
        <v>-11.940650575335088</v>
      </c>
      <c r="M18" s="28">
        <f t="shared" si="1"/>
        <v>22.37685001960801</v>
      </c>
      <c r="N18" s="28">
        <f t="shared" si="2"/>
        <v>7.4824999999999982</v>
      </c>
      <c r="O18" s="28">
        <f>'IV. Country level, 1310-2018'!U14</f>
        <v>-18.181818181818183</v>
      </c>
      <c r="P18" s="28">
        <f>'IV. Country level, 1310-2018'!C14</f>
        <v>25.664318181818182</v>
      </c>
      <c r="Q18" s="2"/>
      <c r="R18" s="2"/>
      <c r="V18" s="28">
        <v>7.1400000000000006</v>
      </c>
      <c r="W18" s="28"/>
      <c r="X18" s="28"/>
      <c r="Y18" s="56">
        <f>'VIII. Pers. sov. loans, 1312-'!C13</f>
        <v>20</v>
      </c>
    </row>
    <row r="19" spans="1:25" x14ac:dyDescent="0.25">
      <c r="A19">
        <v>1321</v>
      </c>
      <c r="C19" s="28">
        <f t="shared" si="4"/>
        <v>10.364160224139054</v>
      </c>
      <c r="D19" s="28">
        <f t="shared" si="5"/>
        <v>4.4031617968441719</v>
      </c>
      <c r="E19" s="28">
        <f t="shared" si="6"/>
        <v>5.9609984272948813</v>
      </c>
      <c r="F19" s="28">
        <f t="shared" si="7"/>
        <v>7.392060064335813</v>
      </c>
      <c r="G19" s="28">
        <f t="shared" si="8"/>
        <v>6.4263013511133806</v>
      </c>
      <c r="H19" s="28">
        <f t="shared" si="9"/>
        <v>0.96575871322243201</v>
      </c>
      <c r="I19" s="28"/>
      <c r="J19" s="28"/>
      <c r="K19" s="28">
        <f>SUM('IV. Country level, 1310-2018'!AO15:AV15)</f>
        <v>10.314874275325032</v>
      </c>
      <c r="L19" s="29">
        <f>SUM('IV. Country level, 1310-2018'!AY15:BF15)</f>
        <v>-7.416399120480432</v>
      </c>
      <c r="M19" s="28">
        <f t="shared" si="1"/>
        <v>17.731273395805463</v>
      </c>
      <c r="N19" s="28">
        <f t="shared" si="2"/>
        <v>7.3301851851851865</v>
      </c>
      <c r="O19" s="28">
        <f>'IV. Country level, 1310-2018'!U15</f>
        <v>-11.111111111111111</v>
      </c>
      <c r="P19" s="28">
        <f>'IV. Country level, 1310-2018'!C15</f>
        <v>18.441296296296297</v>
      </c>
      <c r="Q19" s="2"/>
      <c r="R19" s="2"/>
      <c r="V19" s="28">
        <v>10</v>
      </c>
      <c r="W19" s="28"/>
      <c r="X19" s="28"/>
      <c r="Y19" s="56">
        <f>'VIII. Pers. sov. loans, 1312-'!C14</f>
        <v>20</v>
      </c>
    </row>
    <row r="20" spans="1:25" x14ac:dyDescent="0.25">
      <c r="A20">
        <v>1322</v>
      </c>
      <c r="C20" s="28">
        <f t="shared" si="4"/>
        <v>10.303406074446519</v>
      </c>
      <c r="D20" s="28">
        <f t="shared" si="5"/>
        <v>2.3384236534192646</v>
      </c>
      <c r="E20" s="28">
        <f t="shared" si="6"/>
        <v>7.9649824210272522</v>
      </c>
      <c r="F20" s="28">
        <f t="shared" si="7"/>
        <v>7.3157877035396428</v>
      </c>
      <c r="G20" s="28">
        <f>AVERAGE(O17:O23)</f>
        <v>2.6167775415895709</v>
      </c>
      <c r="H20" s="28">
        <f t="shared" si="9"/>
        <v>4.6990101619500697</v>
      </c>
      <c r="I20" s="28"/>
      <c r="J20" s="28"/>
      <c r="K20" s="28">
        <f>SUM('IV. Country level, 1310-2018'!AO16:AV16)</f>
        <v>10.193549106377139</v>
      </c>
      <c r="L20" s="29">
        <f>SUM('IV. Country level, 1310-2018'!AY16:BF16)</f>
        <v>66.831814326670695</v>
      </c>
      <c r="M20" s="28">
        <f t="shared" si="1"/>
        <v>-56.638265220293555</v>
      </c>
      <c r="N20" s="28">
        <f t="shared" si="2"/>
        <v>7.1778703703703712</v>
      </c>
      <c r="O20" s="28">
        <f>'IV. Country level, 1310-2018'!U16</f>
        <v>75</v>
      </c>
      <c r="P20" s="28">
        <f>'IV. Country level, 1310-2018'!C16</f>
        <v>-67.822129629629629</v>
      </c>
      <c r="Q20" s="2"/>
      <c r="R20" s="2"/>
      <c r="V20" s="28">
        <v>9.0466666666666669</v>
      </c>
      <c r="W20" s="28"/>
      <c r="X20" s="28"/>
      <c r="Y20" s="56">
        <f>'VIII. Pers. sov. loans, 1312-'!C15</f>
        <v>20</v>
      </c>
    </row>
    <row r="21" spans="1:25" x14ac:dyDescent="0.25">
      <c r="A21">
        <v>1323</v>
      </c>
      <c r="C21" s="28">
        <f t="shared" si="4"/>
        <v>10.184418667567954</v>
      </c>
      <c r="D21" s="28">
        <f t="shared" si="5"/>
        <v>3.8871291420455196</v>
      </c>
      <c r="E21" s="28">
        <f t="shared" si="6"/>
        <v>6.2972895255224328</v>
      </c>
      <c r="F21" s="28">
        <f t="shared" si="7"/>
        <v>7.2580496083015467</v>
      </c>
      <c r="G21" s="28">
        <f t="shared" si="8"/>
        <v>3.5158784406904693</v>
      </c>
      <c r="H21" s="28">
        <f t="shared" si="9"/>
        <v>3.7421711676110756</v>
      </c>
      <c r="I21" s="28"/>
      <c r="J21" s="28"/>
      <c r="K21" s="28">
        <f>SUM('IV. Country level, 1310-2018'!AO17:AV17)</f>
        <v>10.072223937429248</v>
      </c>
      <c r="L21" s="29">
        <f>SUM('IV. Country level, 1310-2018'!AY17:BF17)</f>
        <v>25.61882354945865</v>
      </c>
      <c r="M21" s="28">
        <f t="shared" si="1"/>
        <v>-15.546599612029402</v>
      </c>
      <c r="N21" s="28">
        <f t="shared" si="2"/>
        <v>7.025555555555556</v>
      </c>
      <c r="O21" s="28">
        <f>'IV. Country level, 1310-2018'!U17</f>
        <v>35.714285714285715</v>
      </c>
      <c r="P21" s="28">
        <f>'IV. Country level, 1310-2018'!C17</f>
        <v>-28.688730158730159</v>
      </c>
      <c r="Q21" s="2"/>
      <c r="R21" s="2"/>
      <c r="V21" s="28">
        <v>10</v>
      </c>
      <c r="W21" s="28"/>
      <c r="X21" s="28"/>
      <c r="Y21" s="56">
        <f>'VIII. Pers. sov. loans, 1312-'!C16</f>
        <v>20</v>
      </c>
    </row>
    <row r="22" spans="1:25" x14ac:dyDescent="0.25">
      <c r="A22">
        <v>1324</v>
      </c>
      <c r="C22" s="28">
        <f t="shared" si="4"/>
        <v>10.105277646194887</v>
      </c>
      <c r="D22" s="28">
        <f t="shared" si="5"/>
        <v>6.0334656891106011</v>
      </c>
      <c r="E22" s="28">
        <f t="shared" si="6"/>
        <v>4.0718119570842859</v>
      </c>
      <c r="F22" s="28">
        <f t="shared" si="7"/>
        <v>7.2208598919894911</v>
      </c>
      <c r="G22" s="28">
        <f t="shared" si="8"/>
        <v>7.4451173843567418</v>
      </c>
      <c r="H22" s="28">
        <f t="shared" si="9"/>
        <v>-0.22425749236725029</v>
      </c>
      <c r="I22" s="28"/>
      <c r="J22" s="28"/>
      <c r="K22" s="28">
        <f>SUM('IV. Country level, 1310-2018'!AO18:AV18)</f>
        <v>10.165514047545539</v>
      </c>
      <c r="L22" s="29">
        <f>SUM('IV. Country level, 1310-2018'!AY18:BF18)</f>
        <v>-19.735527263821464</v>
      </c>
      <c r="M22" s="28">
        <f t="shared" si="1"/>
        <v>29.901041311367003</v>
      </c>
      <c r="N22" s="28">
        <f t="shared" si="2"/>
        <v>7.1426744186046527</v>
      </c>
      <c r="O22" s="28">
        <f>'IV. Country level, 1310-2018'!U18</f>
        <v>-21.052631578947366</v>
      </c>
      <c r="P22" s="28">
        <f>'IV. Country level, 1310-2018'!C18</f>
        <v>28.195305997552019</v>
      </c>
      <c r="Q22" s="2"/>
      <c r="R22" s="2"/>
      <c r="V22" s="28">
        <v>7.1400000000000006</v>
      </c>
      <c r="W22" s="28"/>
      <c r="X22" s="28"/>
      <c r="Y22" s="56">
        <f>'VIII. Pers. sov. loans, 1312-'!C17</f>
        <v>15</v>
      </c>
    </row>
    <row r="23" spans="1:25" x14ac:dyDescent="0.25">
      <c r="A23">
        <v>1325</v>
      </c>
      <c r="C23" s="28">
        <f t="shared" si="4"/>
        <v>10.06198972559551</v>
      </c>
      <c r="D23" s="28">
        <f t="shared" si="5"/>
        <v>8.0996341506420446</v>
      </c>
      <c r="E23" s="28">
        <f t="shared" si="6"/>
        <v>1.9623555749534651</v>
      </c>
      <c r="F23" s="28">
        <f t="shared" si="7"/>
        <v>7.1896682900532074</v>
      </c>
      <c r="G23" s="28">
        <f t="shared" si="8"/>
        <v>10.656332064409156</v>
      </c>
      <c r="H23" s="28">
        <f t="shared" si="9"/>
        <v>-3.4666637743559479</v>
      </c>
      <c r="I23" s="28"/>
      <c r="J23" s="28"/>
      <c r="K23" s="28">
        <f>SUM('IV. Country level, 1310-2018'!AO19:AV19)</f>
        <v>10.302827804649354</v>
      </c>
      <c r="L23" s="29">
        <f>SUM('IV. Country level, 1310-2018'!AY19:BF19)</f>
        <v>-19.666330350225486</v>
      </c>
      <c r="M23" s="28">
        <f t="shared" si="1"/>
        <v>29.96915815487484</v>
      </c>
      <c r="N23" s="28">
        <f>P23+O23</f>
        <v>7.3150617283950616</v>
      </c>
      <c r="O23" s="28">
        <f>'IV. Country level, 1310-2018'!U19</f>
        <v>-26.666666666666668</v>
      </c>
      <c r="P23" s="28">
        <f>'IV. Country level, 1310-2018'!C19</f>
        <v>33.981728395061729</v>
      </c>
      <c r="Q23" s="2"/>
      <c r="R23" s="2"/>
      <c r="V23" s="28">
        <v>9.1666666666666679</v>
      </c>
      <c r="W23" s="28"/>
      <c r="X23" s="28"/>
      <c r="Y23" s="56">
        <f>'VIII. Pers. sov. loans, 1312-'!C18</f>
        <v>17</v>
      </c>
    </row>
    <row r="24" spans="1:25" x14ac:dyDescent="0.25">
      <c r="A24">
        <v>1326</v>
      </c>
      <c r="C24" s="28">
        <f t="shared" si="4"/>
        <v>10.051416954663283</v>
      </c>
      <c r="D24" s="28">
        <f t="shared" si="5"/>
        <v>1.1089688469610393</v>
      </c>
      <c r="E24" s="28">
        <f t="shared" si="6"/>
        <v>8.942448107702246</v>
      </c>
      <c r="F24" s="28">
        <f t="shared" si="7"/>
        <v>7.1644748024926983</v>
      </c>
      <c r="G24" s="28">
        <f t="shared" si="8"/>
        <v>4.5836975274582574</v>
      </c>
      <c r="H24" s="28">
        <f t="shared" si="9"/>
        <v>2.5807772750344404</v>
      </c>
      <c r="I24" s="28"/>
      <c r="J24" s="28"/>
      <c r="K24" s="28">
        <f>SUM('IV. Country level, 1310-2018'!AO20:AV20)</f>
        <v>9.8057420573764347</v>
      </c>
      <c r="L24" s="29">
        <f>SUM('IV. Country level, 1310-2018'!AY20:BF20)</f>
        <v>-6.4818265719482389</v>
      </c>
      <c r="M24" s="28">
        <f t="shared" si="1"/>
        <v>16.287568629324674</v>
      </c>
      <c r="N24" s="28">
        <f t="shared" si="2"/>
        <v>7.3325000000000014</v>
      </c>
      <c r="O24" s="28">
        <f>'IV. Country level, 1310-2018'!U20</f>
        <v>-9.0909090909090917</v>
      </c>
      <c r="P24" s="28">
        <f>'IV. Country level, 1310-2018'!C20</f>
        <v>16.423409090909093</v>
      </c>
      <c r="Q24" s="2"/>
      <c r="R24" s="2"/>
      <c r="V24" s="28">
        <v>7.6923076923076925</v>
      </c>
      <c r="W24" s="28">
        <v>1.1516116459006389</v>
      </c>
      <c r="X24" s="28">
        <f>V24-W24</f>
        <v>6.5406960464070538</v>
      </c>
      <c r="Y24" s="56">
        <f>'VIII. Pers. sov. loans, 1312-'!C19</f>
        <v>15.861297323366291</v>
      </c>
    </row>
    <row r="25" spans="1:25" x14ac:dyDescent="0.25">
      <c r="A25">
        <v>1327</v>
      </c>
      <c r="C25" s="28">
        <f t="shared" si="4"/>
        <v>10.169438900635367</v>
      </c>
      <c r="D25" s="28">
        <f t="shared" si="5"/>
        <v>-2.8641197883667915</v>
      </c>
      <c r="E25" s="28">
        <f t="shared" si="6"/>
        <v>13.033558689002161</v>
      </c>
      <c r="F25" s="28">
        <f t="shared" si="7"/>
        <v>7.1452794293079629</v>
      </c>
      <c r="G25" s="28">
        <f t="shared" si="8"/>
        <v>-1.1822659572431102</v>
      </c>
      <c r="H25" s="28">
        <f t="shared" si="9"/>
        <v>8.3275453865510709</v>
      </c>
      <c r="I25" s="28"/>
      <c r="J25" s="28"/>
      <c r="K25" s="28">
        <f>SUM('IV. Country level, 1310-2018'!AO21:AV21)</f>
        <v>9.8822122946614641</v>
      </c>
      <c r="L25" s="29">
        <f>SUM('IV. Country level, 1310-2018'!AY21:BF21)</f>
        <v>3.0837052541204861</v>
      </c>
      <c r="M25" s="28">
        <f t="shared" si="1"/>
        <v>6.7985070405409775</v>
      </c>
      <c r="N25" s="28">
        <f t="shared" si="2"/>
        <v>7.2221719858156037</v>
      </c>
      <c r="O25" s="28">
        <f>'IV. Country level, 1310-2018'!U21</f>
        <v>9.3228544238457172</v>
      </c>
      <c r="P25" s="28">
        <f>'IV. Country level, 1310-2018'!C21</f>
        <v>-2.1006824380301135</v>
      </c>
      <c r="Q25" s="2"/>
      <c r="R25" s="2"/>
      <c r="V25" s="28">
        <v>7.6875</v>
      </c>
      <c r="W25" s="28">
        <v>1.145018057364803</v>
      </c>
      <c r="X25" s="28">
        <f t="shared" ref="X25:X88" si="10">V25-W25</f>
        <v>6.542481942635197</v>
      </c>
      <c r="Y25" s="56">
        <f>'VIII. Pers. sov. loans, 1312-'!C20</f>
        <v>16.829498088118779</v>
      </c>
    </row>
    <row r="26" spans="1:25" x14ac:dyDescent="0.25">
      <c r="A26">
        <v>1328</v>
      </c>
      <c r="C26" s="28">
        <f t="shared" si="4"/>
        <v>10.35831078749349</v>
      </c>
      <c r="D26" s="28">
        <f t="shared" si="5"/>
        <v>-1.8065634089580389</v>
      </c>
      <c r="E26" s="28">
        <f t="shared" si="6"/>
        <v>12.164874196451526</v>
      </c>
      <c r="F26" s="28">
        <f t="shared" si="7"/>
        <v>7.0935916450898731</v>
      </c>
      <c r="G26" s="28">
        <f t="shared" si="8"/>
        <v>-1.9617871402275533</v>
      </c>
      <c r="H26" s="28">
        <f t="shared" si="9"/>
        <v>9.0553787853174263</v>
      </c>
      <c r="I26" s="28"/>
      <c r="J26" s="28"/>
      <c r="K26" s="28">
        <f>SUM('IV. Country level, 1310-2018'!AO22:AV22)</f>
        <v>10.011858831129391</v>
      </c>
      <c r="L26" s="29">
        <f>SUM('IV. Country level, 1310-2018'!AY22:BF22)</f>
        <v>7.0467801102396725</v>
      </c>
      <c r="M26" s="28">
        <f t="shared" si="1"/>
        <v>2.9650787208897187</v>
      </c>
      <c r="N26" s="28">
        <f>P26+O26</f>
        <v>7.1118439716312061</v>
      </c>
      <c r="O26" s="28">
        <f>'IV. Country level, 1310-2018'!U22</f>
        <v>11.367391649255783</v>
      </c>
      <c r="P26" s="28">
        <f>'IV. Country level, 1310-2018'!C22</f>
        <v>-4.2555476776245769</v>
      </c>
      <c r="Q26" s="2"/>
      <c r="R26" s="2"/>
      <c r="V26" s="28">
        <v>7.5574833333333338</v>
      </c>
      <c r="W26" s="28">
        <v>1.1384995482383149</v>
      </c>
      <c r="X26" s="28">
        <f t="shared" si="10"/>
        <v>6.4189837850950191</v>
      </c>
      <c r="Y26" s="56">
        <f>'VIII. Pers. sov. loans, 1312-'!C21</f>
        <v>18.099710634193393</v>
      </c>
    </row>
    <row r="27" spans="1:25" x14ac:dyDescent="0.25">
      <c r="A27">
        <v>1329</v>
      </c>
      <c r="C27" s="28">
        <f t="shared" si="4"/>
        <v>10.313373808326743</v>
      </c>
      <c r="D27" s="28">
        <f t="shared" si="5"/>
        <v>0.35040502485677943</v>
      </c>
      <c r="E27" s="28">
        <f t="shared" si="6"/>
        <v>9.9629687834699645</v>
      </c>
      <c r="F27" s="28">
        <f t="shared" si="7"/>
        <v>6.9979445288753803</v>
      </c>
      <c r="G27" s="28">
        <f t="shared" si="8"/>
        <v>0.4615993075527367</v>
      </c>
      <c r="H27" s="28">
        <f t="shared" si="9"/>
        <v>6.5363452213226418</v>
      </c>
      <c r="I27" s="28"/>
      <c r="J27" s="28"/>
      <c r="K27" s="28">
        <f>SUM('IV. Country level, 1310-2018'!AO23:AV23)</f>
        <v>10.119539709851558</v>
      </c>
      <c r="L27" s="29">
        <f>SUM('IV. Country level, 1310-2018'!AY23:BF23)</f>
        <v>17.897157200903656</v>
      </c>
      <c r="M27" s="28">
        <f t="shared" si="1"/>
        <v>-7.7776174910520979</v>
      </c>
      <c r="N27" s="28">
        <f t="shared" si="2"/>
        <v>7.0015159574468058</v>
      </c>
      <c r="O27" s="28">
        <f>'IV. Country level, 1310-2018'!U23</f>
        <v>32.491558241343718</v>
      </c>
      <c r="P27" s="28">
        <f>'IV. Country level, 1310-2018'!C23</f>
        <v>-25.490042283896912</v>
      </c>
      <c r="Q27" s="2"/>
      <c r="R27" s="2"/>
      <c r="V27" s="28">
        <v>9.9923312883435589</v>
      </c>
      <c r="W27" s="28">
        <v>1.1320548433231346</v>
      </c>
      <c r="X27" s="28">
        <f t="shared" si="10"/>
        <v>8.8602764450204248</v>
      </c>
      <c r="Y27" s="56">
        <f>'VIII. Pers. sov. loans, 1312-'!C22</f>
        <v>17.289739570774053</v>
      </c>
    </row>
    <row r="28" spans="1:25" x14ac:dyDescent="0.25">
      <c r="A28">
        <v>1330</v>
      </c>
      <c r="C28" s="28">
        <f t="shared" si="4"/>
        <v>10.45311972422016</v>
      </c>
      <c r="D28" s="28">
        <f t="shared" si="5"/>
        <v>2.3973488365458606</v>
      </c>
      <c r="E28" s="28">
        <f t="shared" si="6"/>
        <v>8.0557708876742975</v>
      </c>
      <c r="F28" s="28">
        <f t="shared" si="7"/>
        <v>6.8850204631451906</v>
      </c>
      <c r="G28" s="28">
        <f t="shared" si="8"/>
        <v>4.5926783607676027</v>
      </c>
      <c r="H28" s="28">
        <f t="shared" si="9"/>
        <v>2.2923421023775883</v>
      </c>
      <c r="I28" s="28"/>
      <c r="J28" s="28"/>
      <c r="K28" s="28">
        <f>SUM('IV. Country level, 1310-2018'!AO24:AV24)</f>
        <v>10.898377559233829</v>
      </c>
      <c r="L28" s="29">
        <f>SUM('IV. Country level, 1310-2018'!AY24:BF24)</f>
        <v>-2.1927968978361703</v>
      </c>
      <c r="M28" s="28">
        <f t="shared" si="1"/>
        <v>13.09117445707</v>
      </c>
      <c r="N28" s="28">
        <f t="shared" si="2"/>
        <v>6.8911879432624108</v>
      </c>
      <c r="O28" s="28">
        <f>'IV. Country level, 1310-2018'!U24</f>
        <v>-4.6474586786238596</v>
      </c>
      <c r="P28" s="28">
        <f>'IV. Country level, 1310-2018'!C24</f>
        <v>11.53864662188627</v>
      </c>
      <c r="Q28" s="2"/>
      <c r="R28" s="2"/>
      <c r="V28" s="28">
        <v>11.666666666666666</v>
      </c>
      <c r="W28" s="28">
        <v>1.1256826961390825</v>
      </c>
      <c r="X28" s="28">
        <f t="shared" si="10"/>
        <v>10.540983970527584</v>
      </c>
      <c r="Y28" s="56">
        <f>'VIII. Pers. sov. loans, 1312-'!C23</f>
        <v>17.289739570774053</v>
      </c>
    </row>
    <row r="29" spans="1:25" x14ac:dyDescent="0.25">
      <c r="A29">
        <v>1331</v>
      </c>
      <c r="C29" s="28">
        <f t="shared" si="4"/>
        <v>10.575299851325491</v>
      </c>
      <c r="D29" s="28">
        <f t="shared" si="5"/>
        <v>2.2733890342707883</v>
      </c>
      <c r="E29" s="28">
        <f t="shared" si="6"/>
        <v>8.3019108170547007</v>
      </c>
      <c r="F29" s="28">
        <f t="shared" si="7"/>
        <v>6.7860810308281003</v>
      </c>
      <c r="G29" s="28">
        <f t="shared" si="8"/>
        <v>4.073136846029116</v>
      </c>
      <c r="H29" s="28">
        <f t="shared" si="9"/>
        <v>2.7129441847989844</v>
      </c>
      <c r="I29" s="28"/>
      <c r="J29" s="28"/>
      <c r="K29" s="28">
        <f>SUM('IV. Country level, 1310-2018'!AO25:AV25)</f>
        <v>11.48761725555239</v>
      </c>
      <c r="L29" s="29">
        <f>SUM('IV. Country level, 1310-2018'!AY25:BF25)</f>
        <v>-12.332632607960191</v>
      </c>
      <c r="M29" s="28">
        <f t="shared" si="1"/>
        <v>23.820249863512579</v>
      </c>
      <c r="N29" s="28">
        <f t="shared" si="2"/>
        <v>6.7808599290780158</v>
      </c>
      <c r="O29" s="28">
        <f>'IV. Country level, 1310-2018'!U25</f>
        <v>-26.509279859838475</v>
      </c>
      <c r="P29" s="28">
        <f>'IV. Country level, 1310-2018'!C25</f>
        <v>33.290139788916491</v>
      </c>
      <c r="Q29" s="2"/>
      <c r="R29" s="2"/>
      <c r="V29" s="28">
        <v>17.5</v>
      </c>
      <c r="W29" s="28">
        <v>1.1193818881198903</v>
      </c>
      <c r="X29" s="28">
        <f t="shared" si="10"/>
        <v>16.380618111880111</v>
      </c>
      <c r="Y29" s="56">
        <f>'VIII. Pers. sov. loans, 1312-'!C24</f>
        <v>16.988599523082282</v>
      </c>
    </row>
    <row r="30" spans="1:25" x14ac:dyDescent="0.25">
      <c r="A30">
        <v>1332</v>
      </c>
      <c r="C30" s="28">
        <f t="shared" si="4"/>
        <v>10.720463849966237</v>
      </c>
      <c r="D30" s="28">
        <f t="shared" si="5"/>
        <v>1.5130410816406834</v>
      </c>
      <c r="E30" s="28">
        <f t="shared" si="6"/>
        <v>9.2074227683255518</v>
      </c>
      <c r="F30" s="28">
        <f t="shared" si="7"/>
        <v>6.7133574376120739</v>
      </c>
      <c r="G30" s="28">
        <f t="shared" si="8"/>
        <v>2.4213215518905349</v>
      </c>
      <c r="H30" s="28">
        <f t="shared" si="9"/>
        <v>4.2920358857215399</v>
      </c>
      <c r="I30" s="28"/>
      <c r="J30" s="28"/>
      <c r="K30" s="28">
        <f>SUM('IV. Country level, 1310-2018'!AO26:AV26)</f>
        <v>9.9882689504821442</v>
      </c>
      <c r="L30" s="29">
        <f>SUM('IV. Country level, 1310-2018'!AY26:BF26)</f>
        <v>-4.5675513135217569</v>
      </c>
      <c r="M30" s="28">
        <f t="shared" si="1"/>
        <v>14.555820264003902</v>
      </c>
      <c r="N30" s="28">
        <f t="shared" si="2"/>
        <v>6.6455319148936187</v>
      </c>
      <c r="O30" s="28">
        <f>'IV. Country level, 1310-2018'!U26</f>
        <v>-9.7029615322046272</v>
      </c>
      <c r="P30" s="28">
        <f>'IV. Country level, 1310-2018'!C26</f>
        <v>16.348493447098246</v>
      </c>
      <c r="Q30" s="2"/>
      <c r="R30" s="2"/>
      <c r="V30" s="28">
        <v>8.8636363636363633</v>
      </c>
      <c r="W30" s="28">
        <v>1.1131512278362459</v>
      </c>
      <c r="X30" s="28">
        <f t="shared" si="10"/>
        <v>7.7504851358001172</v>
      </c>
      <c r="Y30" s="56">
        <f>'VIII. Pers. sov. loans, 1312-'!C25</f>
        <v>16.487174463467568</v>
      </c>
    </row>
    <row r="31" spans="1:25" x14ac:dyDescent="0.25">
      <c r="A31">
        <v>1333</v>
      </c>
      <c r="C31" s="28">
        <f t="shared" si="4"/>
        <v>10.916404508923467</v>
      </c>
      <c r="D31" s="28">
        <f t="shared" si="5"/>
        <v>-0.7693267605511267</v>
      </c>
      <c r="E31" s="28">
        <f t="shared" si="6"/>
        <v>11.685731269474593</v>
      </c>
      <c r="F31" s="28">
        <f t="shared" si="7"/>
        <v>6.7158452267315898</v>
      </c>
      <c r="G31" s="28">
        <f t="shared" si="8"/>
        <v>-2.3619320508666308</v>
      </c>
      <c r="H31" s="28">
        <f t="shared" si="9"/>
        <v>9.0777772775982228</v>
      </c>
      <c r="I31" s="28"/>
      <c r="J31" s="28"/>
      <c r="K31" s="28">
        <f>SUM('IV. Country level, 1310-2018'!AO27:AV27)</f>
        <v>10.783963468630345</v>
      </c>
      <c r="L31" s="29">
        <f>SUM('IV. Country level, 1310-2018'!AY27:BF27)</f>
        <v>7.8467801098753291</v>
      </c>
      <c r="M31" s="28">
        <f t="shared" si="1"/>
        <v>2.937183358755016</v>
      </c>
      <c r="N31" s="28">
        <f t="shared" si="2"/>
        <v>6.5420315398886828</v>
      </c>
      <c r="O31" s="28">
        <f>'IV. Country level, 1310-2018'!U27</f>
        <v>19.826644281594973</v>
      </c>
      <c r="P31" s="28">
        <f>'IV. Country level, 1310-2018'!C27</f>
        <v>-13.28461274170629</v>
      </c>
      <c r="Q31" s="2"/>
      <c r="R31" s="2"/>
      <c r="V31" s="28">
        <v>7.1400000000000006</v>
      </c>
      <c r="W31" s="28">
        <v>1.1069895502444285</v>
      </c>
      <c r="X31" s="28">
        <f t="shared" si="10"/>
        <v>6.0330104497555723</v>
      </c>
      <c r="Y31" s="56">
        <f>'VIII. Pers. sov. loans, 1312-'!C26</f>
        <v>17.265151515151516</v>
      </c>
    </row>
    <row r="32" spans="1:25" x14ac:dyDescent="0.25">
      <c r="A32">
        <v>1334</v>
      </c>
      <c r="C32" s="28">
        <f t="shared" si="4"/>
        <v>11.03925810603937</v>
      </c>
      <c r="D32" s="28">
        <f t="shared" si="5"/>
        <v>-0.30076155295717449</v>
      </c>
      <c r="E32" s="28">
        <f t="shared" si="6"/>
        <v>11.340019658996543</v>
      </c>
      <c r="F32" s="28">
        <f t="shared" si="7"/>
        <v>6.6988924387681639</v>
      </c>
      <c r="G32" s="28">
        <f t="shared" si="8"/>
        <v>-1.7122763412982849</v>
      </c>
      <c r="H32" s="28">
        <f t="shared" si="9"/>
        <v>8.4111687800664505</v>
      </c>
      <c r="I32" s="28"/>
      <c r="J32" s="28"/>
      <c r="K32" s="28">
        <f>SUM('IV. Country level, 1310-2018'!AO28:AV28)</f>
        <v>10.73747318439877</v>
      </c>
      <c r="L32" s="29">
        <f>SUM('IV. Country level, 1310-2018'!AY28:BF28)</f>
        <v>2.2159866381949787</v>
      </c>
      <c r="M32" s="28">
        <f t="shared" si="1"/>
        <v>8.521486546203791</v>
      </c>
      <c r="N32" s="28">
        <f t="shared" si="2"/>
        <v>6.5295959595959605</v>
      </c>
      <c r="O32" s="28">
        <f>'IV. Country level, 1310-2018'!U28</f>
        <v>5.6860638206763019</v>
      </c>
      <c r="P32" s="28">
        <f>'IV. Country level, 1310-2018'!C28</f>
        <v>0.84353213891965861</v>
      </c>
      <c r="Q32" s="2"/>
      <c r="R32" s="2"/>
      <c r="V32" s="28">
        <v>8.5984848484848477</v>
      </c>
      <c r="W32" s="28">
        <v>1.1008957159597372</v>
      </c>
      <c r="X32" s="28">
        <f t="shared" si="10"/>
        <v>7.4975891325251105</v>
      </c>
      <c r="Y32" s="56">
        <f>'VIII. Pers. sov. loans, 1312-'!C27</f>
        <v>16.272727272727273</v>
      </c>
    </row>
    <row r="33" spans="1:25" x14ac:dyDescent="0.25">
      <c r="A33">
        <v>1335</v>
      </c>
      <c r="C33" s="28">
        <f t="shared" si="4"/>
        <v>11.071906885680404</v>
      </c>
      <c r="D33" s="28">
        <f t="shared" si="5"/>
        <v>1.5101044284589826</v>
      </c>
      <c r="E33" s="28">
        <f t="shared" si="6"/>
        <v>9.56180245722142</v>
      </c>
      <c r="F33" s="28">
        <f t="shared" si="7"/>
        <v>6.6880556283899955</v>
      </c>
      <c r="G33" s="28">
        <f t="shared" si="8"/>
        <v>1.9990021448517601</v>
      </c>
      <c r="H33" s="28">
        <f t="shared" si="9"/>
        <v>4.6890534835382356</v>
      </c>
      <c r="I33" s="28"/>
      <c r="J33" s="28"/>
      <c r="K33" s="28">
        <f>SUM('IV. Country level, 1310-2018'!AO29:AV29)</f>
        <v>11.028006821614614</v>
      </c>
      <c r="L33" s="29">
        <f>SUM('IV. Country level, 1310-2018'!AY29:BF29)</f>
        <v>1.7243444418289406</v>
      </c>
      <c r="M33" s="28">
        <f t="shared" si="1"/>
        <v>9.3036623797856741</v>
      </c>
      <c r="N33" s="28">
        <f t="shared" si="2"/>
        <v>6.6027788191190249</v>
      </c>
      <c r="O33" s="28">
        <f>'IV. Country level, 1310-2018'!U29</f>
        <v>-0.19531540971428527</v>
      </c>
      <c r="P33" s="28">
        <f>'IV. Country level, 1310-2018'!C29</f>
        <v>6.7980942288333104</v>
      </c>
      <c r="Q33" s="2"/>
      <c r="R33" s="2"/>
      <c r="V33" s="28">
        <v>10.714285714285715</v>
      </c>
      <c r="W33" s="28">
        <v>11.324058760599524</v>
      </c>
      <c r="X33" s="28">
        <f t="shared" si="10"/>
        <v>-0.60977304631380846</v>
      </c>
      <c r="Y33" s="56">
        <f>'VIII. Pers. sov. loans, 1312-'!C28</f>
        <v>20.466666666666665</v>
      </c>
    </row>
    <row r="34" spans="1:25" x14ac:dyDescent="0.25">
      <c r="A34">
        <v>1336</v>
      </c>
      <c r="C34" s="28">
        <f t="shared" si="4"/>
        <v>10.913248616072808</v>
      </c>
      <c r="D34" s="28">
        <f t="shared" si="5"/>
        <v>2.9482113999181885</v>
      </c>
      <c r="E34" s="28">
        <f t="shared" si="6"/>
        <v>7.965037216154621</v>
      </c>
      <c r="F34" s="28">
        <f t="shared" si="7"/>
        <v>6.6869062241685109</v>
      </c>
      <c r="G34" s="28">
        <f t="shared" si="8"/>
        <v>3.7734276238640008</v>
      </c>
      <c r="H34" s="28">
        <f t="shared" si="9"/>
        <v>2.9134786003045101</v>
      </c>
      <c r="I34" s="28"/>
      <c r="J34" s="28"/>
      <c r="K34" s="28">
        <f>SUM('IV. Country level, 1310-2018'!AO30:AV30)</f>
        <v>11.491124322552183</v>
      </c>
      <c r="L34" s="29">
        <f>SUM('IV. Country level, 1310-2018'!AY30:BF30)</f>
        <v>1.9205823055609825</v>
      </c>
      <c r="M34" s="28">
        <f t="shared" si="1"/>
        <v>9.570542016991201</v>
      </c>
      <c r="N34" s="28">
        <f t="shared" si="2"/>
        <v>7.018930481283423</v>
      </c>
      <c r="O34" s="28">
        <f>'IV. Country level, 1310-2018'!U30</f>
        <v>-0.99121697795644637</v>
      </c>
      <c r="P34" s="28">
        <f>'IV. Country level, 1310-2018'!C30</f>
        <v>8.0101474592398691</v>
      </c>
      <c r="Q34" s="2"/>
      <c r="R34" s="2"/>
      <c r="V34" s="28">
        <v>8.4848484848484862</v>
      </c>
      <c r="W34" s="28">
        <v>4.1843702140502073</v>
      </c>
      <c r="X34" s="28">
        <f t="shared" si="10"/>
        <v>4.3004782707982789</v>
      </c>
      <c r="Y34" s="56">
        <f>'VIII. Pers. sov. loans, 1312-'!C29</f>
        <v>24.258222222222219</v>
      </c>
    </row>
    <row r="35" spans="1:25" x14ac:dyDescent="0.25">
      <c r="A35">
        <v>1337</v>
      </c>
      <c r="C35" s="28">
        <f t="shared" si="4"/>
        <v>10.709820227558428</v>
      </c>
      <c r="D35" s="28">
        <f t="shared" si="5"/>
        <v>1.4106142887842981</v>
      </c>
      <c r="E35" s="28">
        <f t="shared" si="6"/>
        <v>9.299205938774131</v>
      </c>
      <c r="F35" s="28">
        <f t="shared" si="7"/>
        <v>6.6987660763344854</v>
      </c>
      <c r="G35" s="28">
        <f t="shared" si="8"/>
        <v>0.88768762925309663</v>
      </c>
      <c r="H35" s="28">
        <f t="shared" si="9"/>
        <v>5.8110784470813881</v>
      </c>
      <c r="I35" s="28"/>
      <c r="J35" s="28"/>
      <c r="K35" s="28">
        <f>SUM('IV. Country level, 1310-2018'!AO31:AV31)</f>
        <v>11.758352739045144</v>
      </c>
      <c r="L35" s="29">
        <f>SUM('IV. Country level, 1310-2018'!AY31:BF31)</f>
        <v>1.0871595553214941</v>
      </c>
      <c r="M35" s="28">
        <f t="shared" si="1"/>
        <v>10.67119318372365</v>
      </c>
      <c r="N35" s="28">
        <f t="shared" si="2"/>
        <v>6.7725184275184276</v>
      </c>
      <c r="O35" s="28">
        <f>'IV. Country level, 1310-2018'!U31</f>
        <v>-9.9868711645434427E-2</v>
      </c>
      <c r="P35" s="28">
        <f>'IV. Country level, 1310-2018'!C31</f>
        <v>6.8723871391638625</v>
      </c>
      <c r="Q35" s="2"/>
      <c r="R35" s="2"/>
      <c r="V35" s="28">
        <v>5.556</v>
      </c>
      <c r="W35" s="28">
        <v>4.0543433756405198</v>
      </c>
      <c r="X35" s="28">
        <f t="shared" si="10"/>
        <v>1.5016566243594802</v>
      </c>
      <c r="Y35" s="56">
        <f>'VIII. Pers. sov. loans, 1312-'!C30</f>
        <v>20.246399999999998</v>
      </c>
    </row>
    <row r="36" spans="1:25" x14ac:dyDescent="0.25">
      <c r="A36">
        <v>1338</v>
      </c>
      <c r="C36" s="28">
        <f t="shared" si="4"/>
        <v>10.473153927888202</v>
      </c>
      <c r="D36" s="28">
        <f t="shared" si="5"/>
        <v>-0.25487414642013384</v>
      </c>
      <c r="E36" s="28">
        <f t="shared" si="6"/>
        <v>10.728028074308337</v>
      </c>
      <c r="F36" s="28">
        <f t="shared" si="7"/>
        <v>6.7166895093594405</v>
      </c>
      <c r="G36" s="28">
        <f t="shared" si="8"/>
        <v>0.22166483097651346</v>
      </c>
      <c r="H36" s="28">
        <f t="shared" si="9"/>
        <v>6.4950246783829275</v>
      </c>
      <c r="I36" s="28"/>
      <c r="J36" s="28"/>
      <c r="K36" s="28">
        <f>SUM('IV. Country level, 1310-2018'!AO32:AV32)</f>
        <v>11.716158713039611</v>
      </c>
      <c r="L36" s="29">
        <f>SUM('IV. Country level, 1310-2018'!AY32:BF32)</f>
        <v>0.34342926195291157</v>
      </c>
      <c r="M36" s="28">
        <f t="shared" si="1"/>
        <v>11.3727294510867</v>
      </c>
      <c r="N36" s="28">
        <f t="shared" si="2"/>
        <v>6.705002256430828</v>
      </c>
      <c r="O36" s="28">
        <f>'IV. Country level, 1310-2018'!U32</f>
        <v>-0.53033045678816015</v>
      </c>
      <c r="P36" s="28">
        <f>'IV. Country level, 1310-2018'!C32</f>
        <v>7.2353327132189884</v>
      </c>
      <c r="Q36" s="2"/>
      <c r="R36" s="2"/>
      <c r="V36" s="28">
        <v>6.9244642857142855</v>
      </c>
      <c r="W36" s="28">
        <v>3.9329198586820269</v>
      </c>
      <c r="X36" s="28">
        <f t="shared" si="10"/>
        <v>2.9915444270322586</v>
      </c>
      <c r="Y36" s="56">
        <f>'VIII. Pers. sov. loans, 1312-'!C31</f>
        <v>22.071199999999997</v>
      </c>
    </row>
    <row r="37" spans="1:25" x14ac:dyDescent="0.25">
      <c r="A37">
        <v>1339</v>
      </c>
      <c r="C37" s="28">
        <f t="shared" si="4"/>
        <v>10.492754949321778</v>
      </c>
      <c r="D37" s="28">
        <f t="shared" si="5"/>
        <v>-1.3249068363423326</v>
      </c>
      <c r="E37" s="28">
        <f t="shared" si="6"/>
        <v>11.817661785664113</v>
      </c>
      <c r="F37" s="28">
        <f t="shared" si="7"/>
        <v>6.7204483793554237</v>
      </c>
      <c r="G37" s="28">
        <f t="shared" si="8"/>
        <v>-0.22555081727767035</v>
      </c>
      <c r="H37" s="28">
        <f t="shared" si="9"/>
        <v>6.9459991966330943</v>
      </c>
      <c r="I37" s="28"/>
      <c r="J37" s="28"/>
      <c r="K37" s="28">
        <f>SUM('IV. Country level, 1310-2018'!AO33:AV33)</f>
        <v>8.8776610632290023</v>
      </c>
      <c r="L37" s="29">
        <f>SUM('IV. Country level, 1310-2018'!AY33:BF33)</f>
        <v>5.4991974866926849</v>
      </c>
      <c r="M37" s="28">
        <f t="shared" si="1"/>
        <v>3.3784635765363173</v>
      </c>
      <c r="N37" s="28">
        <f>P37+O37</f>
        <v>6.6374860853432276</v>
      </c>
      <c r="O37" s="28">
        <f>'IV. Country level, 1310-2018'!U33</f>
        <v>2.7180168208810587</v>
      </c>
      <c r="P37" s="28">
        <f>'IV. Country level, 1310-2018'!C33</f>
        <v>3.9194692644621689</v>
      </c>
      <c r="Q37" s="2"/>
      <c r="R37" s="2"/>
      <c r="V37" s="28">
        <v>6.6251851851851855</v>
      </c>
      <c r="W37" s="28">
        <v>14.90158938766681</v>
      </c>
      <c r="X37" s="28">
        <f t="shared" si="10"/>
        <v>-8.2764042024816256</v>
      </c>
      <c r="Y37" s="56">
        <f>'VIII. Pers. sov. loans, 1312-'!C32</f>
        <v>24.225999999999999</v>
      </c>
    </row>
    <row r="38" spans="1:25" x14ac:dyDescent="0.25">
      <c r="A38">
        <v>1340</v>
      </c>
      <c r="C38" s="28">
        <f t="shared" si="4"/>
        <v>10.458174925558399</v>
      </c>
      <c r="D38" s="28">
        <f t="shared" si="5"/>
        <v>-1.2142378170535266</v>
      </c>
      <c r="E38" s="28">
        <f t="shared" si="6"/>
        <v>11.672412742611927</v>
      </c>
      <c r="F38" s="28">
        <f t="shared" si="7"/>
        <v>6.6670297391720776</v>
      </c>
      <c r="G38" s="28">
        <f t="shared" si="8"/>
        <v>0.47359480439884105</v>
      </c>
      <c r="H38" s="28">
        <f t="shared" si="9"/>
        <v>6.1934349347732374</v>
      </c>
      <c r="I38" s="28"/>
      <c r="J38" s="28"/>
      <c r="K38" s="28">
        <f>SUM('IV. Country level, 1310-2018'!AO34:AV34)</f>
        <v>9.3599647490296789</v>
      </c>
      <c r="L38" s="29">
        <f>SUM('IV. Country level, 1310-2018'!AY34:BF34)</f>
        <v>-2.916399668061906</v>
      </c>
      <c r="M38" s="28">
        <f t="shared" si="1"/>
        <v>12.276364417091585</v>
      </c>
      <c r="N38" s="28">
        <f t="shared" ref="N38:N101" si="11">P38+O38</f>
        <v>6.6250505050505035</v>
      </c>
      <c r="O38" s="28">
        <f>'IV. Country level, 1310-2018'!U34</f>
        <v>-0.37353568068135717</v>
      </c>
      <c r="P38" s="28">
        <f>'IV. Country level, 1310-2018'!C34</f>
        <v>6.9985861857318605</v>
      </c>
      <c r="Q38" s="2"/>
      <c r="R38" s="2"/>
      <c r="V38" s="28">
        <v>10</v>
      </c>
      <c r="W38" s="28">
        <v>-17.461183339714346</v>
      </c>
      <c r="X38" s="28">
        <f t="shared" si="10"/>
        <v>27.461183339714346</v>
      </c>
      <c r="Y38" s="56">
        <f>'VIII. Pers. sov. loans, 1312-'!C33</f>
        <v>22.193714285714286</v>
      </c>
    </row>
    <row r="39" spans="1:25" x14ac:dyDescent="0.25">
      <c r="A39">
        <v>1341</v>
      </c>
      <c r="C39" s="28">
        <f t="shared" si="4"/>
        <v>10.292174353830985</v>
      </c>
      <c r="D39" s="28">
        <f t="shared" si="5"/>
        <v>-0.85489452640873742</v>
      </c>
      <c r="E39" s="28">
        <f t="shared" si="6"/>
        <v>11.14706888023972</v>
      </c>
      <c r="F39" s="28">
        <f t="shared" si="7"/>
        <v>6.5196811682940963</v>
      </c>
      <c r="G39" s="28">
        <f t="shared" si="8"/>
        <v>0.79664432114326722</v>
      </c>
      <c r="H39" s="28">
        <f t="shared" si="9"/>
        <v>5.7230368471508291</v>
      </c>
      <c r="I39" s="28"/>
      <c r="J39" s="28"/>
      <c r="K39" s="28">
        <f>SUM('IV. Country level, 1310-2018'!AO35:AV35)</f>
        <v>9.080809086707184</v>
      </c>
      <c r="L39" s="29">
        <f>SUM('IV. Country level, 1310-2018'!AY35:BF35)</f>
        <v>-9.4424324082360442</v>
      </c>
      <c r="M39" s="28">
        <f t="shared" si="1"/>
        <v>18.523241494943228</v>
      </c>
      <c r="N39" s="28">
        <f t="shared" si="11"/>
        <v>6.6550599907706491</v>
      </c>
      <c r="O39" s="28">
        <f>'IV. Country level, 1310-2018'!U35</f>
        <v>1.023904232740219</v>
      </c>
      <c r="P39" s="28">
        <f>'IV. Country level, 1310-2018'!C35</f>
        <v>5.6311557580304301</v>
      </c>
      <c r="Q39" s="2"/>
      <c r="R39" s="2"/>
      <c r="V39" s="28">
        <v>10</v>
      </c>
      <c r="W39" s="28">
        <v>-21.387616267544573</v>
      </c>
      <c r="X39" s="28">
        <f t="shared" si="10"/>
        <v>31.387616267544573</v>
      </c>
      <c r="Y39" s="56">
        <f>'VIII. Pers. sov. loans, 1312-'!C34</f>
        <v>22.193714285714286</v>
      </c>
    </row>
    <row r="40" spans="1:25" x14ac:dyDescent="0.25">
      <c r="A40">
        <v>1342</v>
      </c>
      <c r="C40" s="28">
        <f t="shared" si="4"/>
        <v>10.082402147908633</v>
      </c>
      <c r="D40" s="28">
        <f t="shared" si="5"/>
        <v>-1.0039075905499197</v>
      </c>
      <c r="E40" s="28">
        <f t="shared" si="6"/>
        <v>11.086309738458553</v>
      </c>
      <c r="F40" s="28">
        <f t="shared" si="7"/>
        <v>6.3393326925010589</v>
      </c>
      <c r="G40" s="28">
        <f t="shared" si="8"/>
        <v>0.82128895758698284</v>
      </c>
      <c r="H40" s="28">
        <f t="shared" si="9"/>
        <v>5.5180437349140758</v>
      </c>
      <c r="I40" s="28"/>
      <c r="J40" s="28"/>
      <c r="K40" s="28">
        <f>SUM('IV. Country level, 1310-2018'!AO36:AV36)</f>
        <v>11.165213971649653</v>
      </c>
      <c r="L40" s="29">
        <f>SUM('IV. Country level, 1310-2018'!AY36:BF36)</f>
        <v>-5.7658843876264507</v>
      </c>
      <c r="M40" s="28">
        <f t="shared" si="1"/>
        <v>16.931098359276103</v>
      </c>
      <c r="N40" s="28">
        <f t="shared" si="11"/>
        <v>6.6290909090909071</v>
      </c>
      <c r="O40" s="28">
        <f>'IV. Country level, 1310-2018'!U36</f>
        <v>-3.3258249474935719</v>
      </c>
      <c r="P40" s="28">
        <f>'IV. Country level, 1310-2018'!C36</f>
        <v>9.9549158565844795</v>
      </c>
      <c r="Q40" s="2"/>
      <c r="R40" s="2"/>
      <c r="V40" s="28">
        <v>10.504166666666666</v>
      </c>
      <c r="W40" s="28">
        <v>-27.502175079285795</v>
      </c>
      <c r="X40" s="28">
        <f t="shared" si="10"/>
        <v>38.006341745952462</v>
      </c>
      <c r="Y40" s="56">
        <f>'VIII. Pers. sov. loans, 1312-'!C35</f>
        <v>17.37832967032967</v>
      </c>
    </row>
    <row r="41" spans="1:25" x14ac:dyDescent="0.25">
      <c r="A41">
        <v>1343</v>
      </c>
      <c r="C41" s="28">
        <f t="shared" si="4"/>
        <v>10.468632411708938</v>
      </c>
      <c r="D41" s="28">
        <f t="shared" si="5"/>
        <v>-1.5214806633497078</v>
      </c>
      <c r="E41" s="28">
        <f t="shared" si="6"/>
        <v>11.990113075058648</v>
      </c>
      <c r="F41" s="28">
        <f t="shared" si="7"/>
        <v>6.248840161217311</v>
      </c>
      <c r="G41" s="28">
        <f t="shared" si="8"/>
        <v>0.50849953234311351</v>
      </c>
      <c r="H41" s="28">
        <f t="shared" si="9"/>
        <v>5.7403406288741978</v>
      </c>
      <c r="I41" s="28"/>
      <c r="J41" s="28"/>
      <c r="K41" s="28">
        <f>SUM('IV. Country level, 1310-2018'!AO37:AV37)</f>
        <v>11.249064156208529</v>
      </c>
      <c r="L41" s="29">
        <f>SUM('IV. Country level, 1310-2018'!AY37:BF37)</f>
        <v>2.6952654405826224</v>
      </c>
      <c r="M41" s="28">
        <f t="shared" si="1"/>
        <v>8.5537987156259074</v>
      </c>
      <c r="N41" s="28">
        <f t="shared" si="11"/>
        <v>6.6450000000000014</v>
      </c>
      <c r="O41" s="28">
        <f>'IV. Country level, 1310-2018'!U37</f>
        <v>3.9028023737791329</v>
      </c>
      <c r="P41" s="28">
        <f>'IV. Country level, 1310-2018'!C37</f>
        <v>2.7421976262208685</v>
      </c>
      <c r="Q41" s="2"/>
      <c r="R41" s="2"/>
      <c r="V41" s="28">
        <v>10</v>
      </c>
      <c r="W41" s="28">
        <v>3.7946640856944587</v>
      </c>
      <c r="X41" s="28">
        <f t="shared" si="10"/>
        <v>6.2053359143055413</v>
      </c>
      <c r="Y41" s="56">
        <f>'VIII. Pers. sov. loans, 1312-'!C36</f>
        <v>16.224805860805862</v>
      </c>
    </row>
    <row r="42" spans="1:25" x14ac:dyDescent="0.25">
      <c r="A42">
        <v>1344</v>
      </c>
      <c r="C42" s="28">
        <f t="shared" si="4"/>
        <v>10.735809570089378</v>
      </c>
      <c r="D42" s="28">
        <f t="shared" si="5"/>
        <v>9.5446986582961024E-2</v>
      </c>
      <c r="E42" s="28">
        <f t="shared" si="6"/>
        <v>10.640362583506416</v>
      </c>
      <c r="F42" s="28">
        <f t="shared" si="7"/>
        <v>6.1946232197663278</v>
      </c>
      <c r="G42" s="28">
        <f t="shared" si="8"/>
        <v>1.7396589957098123</v>
      </c>
      <c r="H42" s="28">
        <f t="shared" si="9"/>
        <v>4.4549642240565142</v>
      </c>
      <c r="I42" s="28"/>
      <c r="J42" s="28"/>
      <c r="K42" s="28">
        <f>SUM('IV. Country level, 1310-2018'!AO38:AV38)</f>
        <v>10.596348736953239</v>
      </c>
      <c r="L42" s="29">
        <f>SUM('IV. Country level, 1310-2018'!AY38:BF38)</f>
        <v>3.6025625898350211</v>
      </c>
      <c r="M42" s="28">
        <f t="shared" si="1"/>
        <v>6.9937861471182181</v>
      </c>
      <c r="N42" s="28">
        <f t="shared" si="11"/>
        <v>5.74107843137255</v>
      </c>
      <c r="O42" s="28">
        <f>'IV. Country level, 1310-2018'!U38</f>
        <v>2.1614779055655498</v>
      </c>
      <c r="P42" s="28">
        <f>'IV. Country level, 1310-2018'!C38</f>
        <v>3.5796005258070003</v>
      </c>
      <c r="Q42" s="2"/>
      <c r="R42" s="2"/>
      <c r="V42" s="28">
        <v>11</v>
      </c>
      <c r="W42" s="28">
        <v>3.6889688883683229</v>
      </c>
      <c r="X42" s="28">
        <f t="shared" si="10"/>
        <v>7.3110311116316771</v>
      </c>
      <c r="Y42" s="56">
        <f>'VIII. Pers. sov. loans, 1312-'!C37</f>
        <v>15.11185347985348</v>
      </c>
    </row>
    <row r="43" spans="1:25" x14ac:dyDescent="0.25">
      <c r="A43">
        <v>1345</v>
      </c>
      <c r="C43" s="28">
        <f t="shared" si="4"/>
        <v>10.997051466363688</v>
      </c>
      <c r="D43" s="28">
        <f t="shared" si="5"/>
        <v>1.405893572440531</v>
      </c>
      <c r="E43" s="28">
        <f t="shared" si="6"/>
        <v>9.591157893923155</v>
      </c>
      <c r="F43" s="28">
        <f t="shared" si="7"/>
        <v>6.0798988278436372</v>
      </c>
      <c r="G43" s="28">
        <f t="shared" si="8"/>
        <v>1.149238705067033</v>
      </c>
      <c r="H43" s="28">
        <f t="shared" si="9"/>
        <v>4.9306601227766054</v>
      </c>
      <c r="I43" s="28"/>
      <c r="J43" s="28"/>
      <c r="K43" s="28">
        <f>SUM('IV. Country level, 1310-2018'!AO39:AV39)</f>
        <v>10.247753271583143</v>
      </c>
      <c r="L43" s="29">
        <f>SUM('IV. Country level, 1310-2018'!AY39:BF39)</f>
        <v>-0.69966218703536431</v>
      </c>
      <c r="M43" s="28">
        <f t="shared" si="1"/>
        <v>10.947415458618508</v>
      </c>
      <c r="N43" s="28">
        <f t="shared" si="11"/>
        <v>5.4425629258795727</v>
      </c>
      <c r="O43" s="28">
        <f>'IV. Country level, 1310-2018'!U39</f>
        <v>-0.35781800168215172</v>
      </c>
      <c r="P43" s="28">
        <f>'IV. Country level, 1310-2018'!C39</f>
        <v>5.800380927561724</v>
      </c>
      <c r="Q43" s="2"/>
      <c r="R43" s="2"/>
      <c r="V43" s="28">
        <v>10</v>
      </c>
      <c r="W43" s="28">
        <v>3.5895854047148212</v>
      </c>
      <c r="X43" s="28">
        <f t="shared" si="10"/>
        <v>6.4104145952851788</v>
      </c>
      <c r="Y43" s="56">
        <f>'VIII. Pers. sov. loans, 1312-'!C38</f>
        <v>13.808424908424909</v>
      </c>
    </row>
    <row r="44" spans="1:25" x14ac:dyDescent="0.25">
      <c r="A44">
        <v>1346</v>
      </c>
      <c r="C44" s="28">
        <f t="shared" si="4"/>
        <v>10.936769260368582</v>
      </c>
      <c r="D44" s="28">
        <f t="shared" si="5"/>
        <v>2.5490415177329635</v>
      </c>
      <c r="E44" s="28">
        <f t="shared" si="6"/>
        <v>8.3877277426356169</v>
      </c>
      <c r="F44" s="28">
        <f t="shared" si="7"/>
        <v>5.9207053897028326</v>
      </c>
      <c r="G44" s="28">
        <f t="shared" si="8"/>
        <v>2.9285807828280861</v>
      </c>
      <c r="H44" s="28">
        <f t="shared" si="9"/>
        <v>2.9921246068747465</v>
      </c>
      <c r="I44" s="28"/>
      <c r="J44" s="28"/>
      <c r="K44" s="28">
        <f>SUM('IV. Country level, 1310-2018'!AO40:AV40)</f>
        <v>11.581272909831149</v>
      </c>
      <c r="L44" s="29">
        <f>SUM('IV. Country level, 1310-2018'!AY40:BF40)</f>
        <v>1.8761859770941678</v>
      </c>
      <c r="M44" s="28">
        <f t="shared" si="1"/>
        <v>9.7050869327369824</v>
      </c>
      <c r="N44" s="28">
        <f t="shared" si="11"/>
        <v>6.0040383663569914</v>
      </c>
      <c r="O44" s="28">
        <f>'IV. Country level, 1310-2018'!U40</f>
        <v>0.52849084417397429</v>
      </c>
      <c r="P44" s="28">
        <f>'IV. Country level, 1310-2018'!C40</f>
        <v>5.4755475221830174</v>
      </c>
      <c r="Q44" s="2"/>
      <c r="R44" s="2"/>
      <c r="V44" s="28">
        <v>7.4814814814814818</v>
      </c>
      <c r="W44" s="28">
        <v>3.4959550169025402</v>
      </c>
      <c r="X44" s="28">
        <f t="shared" si="10"/>
        <v>3.9855264645789417</v>
      </c>
      <c r="Y44" s="56">
        <f>'VIII. Pers. sov. loans, 1312-'!C39</f>
        <v>10.236996336996338</v>
      </c>
    </row>
    <row r="45" spans="1:25" x14ac:dyDescent="0.25">
      <c r="A45">
        <v>1347</v>
      </c>
      <c r="C45" s="28">
        <f t="shared" si="4"/>
        <v>10.903545199469974</v>
      </c>
      <c r="D45" s="28">
        <f t="shared" si="5"/>
        <v>3.1983960037261929</v>
      </c>
      <c r="E45" s="28">
        <f t="shared" si="6"/>
        <v>7.7051491957437799</v>
      </c>
      <c r="F45" s="28">
        <f t="shared" si="7"/>
        <v>5.8302594143583804</v>
      </c>
      <c r="G45" s="28">
        <f t="shared" si="8"/>
        <v>3.6444887215255322</v>
      </c>
      <c r="H45" s="28">
        <f t="shared" si="9"/>
        <v>2.1857706928328478</v>
      </c>
      <c r="I45" s="28"/>
      <c r="J45" s="28"/>
      <c r="K45" s="28">
        <f>SUM('IV. Country level, 1310-2018'!AO41:AV41)</f>
        <v>11.230204857692749</v>
      </c>
      <c r="L45" s="29">
        <f>SUM('IV. Country level, 1310-2018'!AY41:BF41)</f>
        <v>8.4020938814667758</v>
      </c>
      <c r="M45" s="28">
        <f t="shared" si="1"/>
        <v>2.8281109762259735</v>
      </c>
      <c r="N45" s="28">
        <f t="shared" si="11"/>
        <v>6.2455319148936175</v>
      </c>
      <c r="O45" s="28">
        <f>'IV. Country level, 1310-2018'!U41</f>
        <v>8.2445805628855346</v>
      </c>
      <c r="P45" s="28">
        <f>'IV. Country level, 1310-2018'!C41</f>
        <v>-1.9990486479919172</v>
      </c>
      <c r="Q45" s="2"/>
      <c r="R45" s="2"/>
      <c r="V45" s="28">
        <v>8.3300000000000018</v>
      </c>
      <c r="W45" s="28">
        <v>5.8537842266360673</v>
      </c>
      <c r="X45" s="28">
        <f t="shared" si="10"/>
        <v>2.4762157733639345</v>
      </c>
      <c r="Y45" s="56">
        <f>'VIII. Pers. sov. loans, 1312-'!C40</f>
        <v>10.236996336996338</v>
      </c>
    </row>
    <row r="46" spans="1:25" x14ac:dyDescent="0.25">
      <c r="A46">
        <v>1348</v>
      </c>
      <c r="C46" s="28">
        <f t="shared" si="4"/>
        <v>10.88967562807276</v>
      </c>
      <c r="D46" s="28">
        <f t="shared" si="5"/>
        <v>3.6223862921015928</v>
      </c>
      <c r="E46" s="28">
        <f t="shared" si="6"/>
        <v>7.2672893359711699</v>
      </c>
      <c r="F46" s="28">
        <f t="shared" si="7"/>
        <v>5.8211320311047832</v>
      </c>
      <c r="G46" s="28">
        <f t="shared" si="8"/>
        <v>4.4385038509669847</v>
      </c>
      <c r="H46" s="28">
        <f t="shared" si="9"/>
        <v>1.3826281801377998</v>
      </c>
      <c r="I46" s="28"/>
      <c r="J46" s="28"/>
      <c r="K46" s="28">
        <f>SUM('IV. Country level, 1310-2018'!AO42:AV42)</f>
        <v>10.909502360627354</v>
      </c>
      <c r="L46" s="29">
        <f>SUM('IV. Country level, 1310-2018'!AY42:BF42)</f>
        <v>-0.26930630723305526</v>
      </c>
      <c r="M46" s="28">
        <f t="shared" si="1"/>
        <v>11.178808667860409</v>
      </c>
      <c r="N46" s="28">
        <f t="shared" si="11"/>
        <v>5.8519892473118293</v>
      </c>
      <c r="O46" s="28">
        <f>'IV. Country level, 1310-2018'!U42</f>
        <v>-3.1090378017592375</v>
      </c>
      <c r="P46" s="28">
        <f>'IV. Country level, 1310-2018'!C42</f>
        <v>8.9610270490710668</v>
      </c>
      <c r="Q46" s="2"/>
      <c r="R46" s="2"/>
      <c r="V46" s="28">
        <v>8.7102250000000012</v>
      </c>
      <c r="W46" s="28">
        <v>5.5818943326151906</v>
      </c>
      <c r="X46" s="28">
        <f t="shared" si="10"/>
        <v>3.1283306673848106</v>
      </c>
      <c r="Y46" s="56">
        <f>'VIII. Pers. sov. loans, 1312-'!C41</f>
        <v>10.236996336996338</v>
      </c>
    </row>
    <row r="47" spans="1:25" x14ac:dyDescent="0.25">
      <c r="A47">
        <v>1349</v>
      </c>
      <c r="C47" s="28">
        <f t="shared" si="4"/>
        <v>10.992389859912802</v>
      </c>
      <c r="D47" s="28">
        <f t="shared" si="5"/>
        <v>4.0474050846020111</v>
      </c>
      <c r="E47" s="28">
        <f t="shared" si="6"/>
        <v>6.9449847753107887</v>
      </c>
      <c r="F47" s="28">
        <f t="shared" si="7"/>
        <v>5.9961223737799783</v>
      </c>
      <c r="G47" s="28">
        <f t="shared" si="8"/>
        <v>4.5697817080597458</v>
      </c>
      <c r="H47" s="28">
        <f t="shared" si="9"/>
        <v>1.4263406657202324</v>
      </c>
      <c r="I47" s="28"/>
      <c r="J47" s="28"/>
      <c r="K47" s="28">
        <f>SUM('IV. Country level, 1310-2018'!AO43:AV43)</f>
        <v>10.7432385296839</v>
      </c>
      <c r="L47" s="29">
        <f>SUM('IV. Country level, 1310-2018'!AY43:BF43)</f>
        <v>2.236151229420579</v>
      </c>
      <c r="M47" s="28">
        <f t="shared" si="1"/>
        <v>8.507087300263322</v>
      </c>
      <c r="N47" s="28">
        <f t="shared" si="11"/>
        <v>5.5147368421052629</v>
      </c>
      <c r="O47" s="28">
        <f>'IV. Country level, 1310-2018'!U43</f>
        <v>9.1295695968338002</v>
      </c>
      <c r="P47" s="28">
        <f>'IV. Country level, 1310-2018'!C43</f>
        <v>-3.6148327547285373</v>
      </c>
      <c r="Q47" s="2"/>
      <c r="R47" s="2"/>
      <c r="V47" s="28">
        <v>9.0904500000000006</v>
      </c>
      <c r="W47" s="28">
        <v>-2.4725126895945235E-2</v>
      </c>
      <c r="X47" s="28">
        <f t="shared" si="10"/>
        <v>9.1151751268959451</v>
      </c>
      <c r="Y47" s="56">
        <f>'VIII. Pers. sov. loans, 1312-'!C42</f>
        <v>10.661111111111111</v>
      </c>
    </row>
    <row r="48" spans="1:25" x14ac:dyDescent="0.25">
      <c r="A48">
        <v>1350</v>
      </c>
      <c r="C48" s="28">
        <f t="shared" si="4"/>
        <v>10.899853072926474</v>
      </c>
      <c r="D48" s="28">
        <f t="shared" si="5"/>
        <v>4.1732865360190852</v>
      </c>
      <c r="E48" s="28">
        <f t="shared" si="6"/>
        <v>6.7265665369073862</v>
      </c>
      <c r="F48" s="28">
        <f t="shared" si="7"/>
        <v>6.0895174501024769</v>
      </c>
      <c r="G48" s="28">
        <f t="shared" si="8"/>
        <v>5.9943603918119095</v>
      </c>
      <c r="H48" s="28">
        <f t="shared" si="9"/>
        <v>9.5157058290566532E-2</v>
      </c>
      <c r="I48" s="28"/>
      <c r="J48" s="28"/>
      <c r="K48" s="28">
        <f>SUM('IV. Country level, 1310-2018'!AO44:AV44)</f>
        <v>11.016495729918272</v>
      </c>
      <c r="L48" s="29">
        <f>SUM('IV. Country level, 1310-2018'!AY44:BF44)</f>
        <v>7.2407468425352279</v>
      </c>
      <c r="M48" s="28">
        <f t="shared" si="1"/>
        <v>3.7757488873830445</v>
      </c>
      <c r="N48" s="28">
        <f t="shared" si="11"/>
        <v>6.0118781725888333</v>
      </c>
      <c r="O48" s="28">
        <f>'IV. Country level, 1310-2018'!U44</f>
        <v>8.9141579446612518</v>
      </c>
      <c r="P48" s="28">
        <f>'IV. Country level, 1310-2018'!C44</f>
        <v>-2.9022797720724185</v>
      </c>
      <c r="Q48" s="2"/>
      <c r="R48" s="2"/>
      <c r="V48" s="28">
        <v>5.9055</v>
      </c>
      <c r="W48" s="28">
        <v>-3.018683412963093E-2</v>
      </c>
      <c r="X48" s="28">
        <f t="shared" si="10"/>
        <v>5.9356868341296307</v>
      </c>
      <c r="Y48" s="56">
        <f>'VIII. Pers. sov. loans, 1312-'!C43</f>
        <v>10.111111111111112</v>
      </c>
    </row>
    <row r="49" spans="1:25" x14ac:dyDescent="0.25">
      <c r="A49">
        <v>1351</v>
      </c>
      <c r="C49" s="28">
        <f t="shared" si="4"/>
        <v>10.871498550012697</v>
      </c>
      <c r="D49" s="28">
        <f t="shared" si="5"/>
        <v>2.7382031145668364</v>
      </c>
      <c r="E49" s="28">
        <f t="shared" si="6"/>
        <v>8.1332954354458575</v>
      </c>
      <c r="F49" s="28">
        <f t="shared" si="7"/>
        <v>6.1791718160638212</v>
      </c>
      <c r="G49" s="28">
        <f t="shared" si="8"/>
        <v>4.4935393155731589</v>
      </c>
      <c r="H49" s="28">
        <f t="shared" si="9"/>
        <v>1.685632500490662</v>
      </c>
      <c r="I49" s="28"/>
      <c r="J49" s="28"/>
      <c r="K49" s="28">
        <f>SUM('IV. Country level, 1310-2018'!AO45:AV45)</f>
        <v>10.499261737172766</v>
      </c>
      <c r="L49" s="29">
        <f>SUM('IV. Country level, 1310-2018'!AY45:BF45)</f>
        <v>6.570494608462818</v>
      </c>
      <c r="M49" s="28">
        <f t="shared" si="1"/>
        <v>3.9287671287099482</v>
      </c>
      <c r="N49" s="28">
        <f t="shared" si="11"/>
        <v>5.6771867485973821</v>
      </c>
      <c r="O49" s="28">
        <f>'IV. Country level, 1310-2018'!U45</f>
        <v>7.7195838116557196</v>
      </c>
      <c r="P49" s="28">
        <f>'IV. Country level, 1310-2018'!C45</f>
        <v>-2.0423970630583375</v>
      </c>
      <c r="Q49" s="2"/>
      <c r="R49" s="2"/>
      <c r="V49" s="28">
        <v>7.1400000000000006</v>
      </c>
      <c r="W49" s="28">
        <v>-3.565318910151051E-2</v>
      </c>
      <c r="X49" s="28">
        <f t="shared" si="10"/>
        <v>7.175653189101511</v>
      </c>
      <c r="Y49" s="56">
        <f>'VIII. Pers. sov. loans, 1312-'!C44</f>
        <v>10</v>
      </c>
    </row>
    <row r="50" spans="1:25" x14ac:dyDescent="0.25">
      <c r="A50">
        <v>1352</v>
      </c>
      <c r="C50" s="28">
        <f t="shared" si="4"/>
        <v>10.968570481342789</v>
      </c>
      <c r="D50" s="28">
        <f t="shared" si="5"/>
        <v>2.6129738386144106</v>
      </c>
      <c r="E50" s="28">
        <f t="shared" si="6"/>
        <v>8.3555966427283774</v>
      </c>
      <c r="F50" s="28">
        <f t="shared" si="7"/>
        <v>6.3629477882523569</v>
      </c>
      <c r="G50" s="28">
        <f t="shared" si="8"/>
        <v>4.4164460946971555</v>
      </c>
      <c r="H50" s="28">
        <f t="shared" si="9"/>
        <v>1.9465016935552022</v>
      </c>
      <c r="I50" s="28"/>
      <c r="J50" s="28"/>
      <c r="K50" s="28">
        <f>SUM('IV. Country level, 1310-2018'!AO46:AV46)</f>
        <v>10.966752894463417</v>
      </c>
      <c r="L50" s="29">
        <f>SUM('IV. Country level, 1310-2018'!AY46:BF46)</f>
        <v>2.2754693604675729</v>
      </c>
      <c r="M50" s="28">
        <f t="shared" si="1"/>
        <v>8.6912835339958434</v>
      </c>
      <c r="N50" s="28">
        <f t="shared" si="11"/>
        <v>6.6674953246059303</v>
      </c>
      <c r="O50" s="28">
        <f>'IV. Country level, 1310-2018'!U46</f>
        <v>0.56112699796717802</v>
      </c>
      <c r="P50" s="28">
        <f>'IV. Country level, 1310-2018'!C46</f>
        <v>6.1063683266387523</v>
      </c>
      <c r="Q50" s="2"/>
      <c r="R50" s="2"/>
      <c r="V50" s="28">
        <v>8.57</v>
      </c>
      <c r="W50" s="28">
        <v>-1.8115138839400931</v>
      </c>
      <c r="X50" s="28">
        <f t="shared" si="10"/>
        <v>10.381513883940093</v>
      </c>
      <c r="Y50" s="56">
        <f>'VIII. Pers. sov. loans, 1312-'!C45</f>
        <v>10</v>
      </c>
    </row>
    <row r="51" spans="1:25" x14ac:dyDescent="0.25">
      <c r="A51">
        <v>1353</v>
      </c>
      <c r="C51" s="28">
        <f t="shared" si="4"/>
        <v>11.081940585812381</v>
      </c>
      <c r="D51" s="28">
        <f t="shared" si="5"/>
        <v>2.3544751210161201</v>
      </c>
      <c r="E51" s="28">
        <f t="shared" si="6"/>
        <v>8.7274654647962624</v>
      </c>
      <c r="F51" s="28">
        <f t="shared" si="7"/>
        <v>6.5810466067271145</v>
      </c>
      <c r="G51" s="28">
        <f t="shared" si="8"/>
        <v>3.0245602568021872</v>
      </c>
      <c r="H51" s="28">
        <f t="shared" si="9"/>
        <v>3.5564863499249282</v>
      </c>
      <c r="I51" s="28"/>
      <c r="J51" s="28"/>
      <c r="K51" s="28">
        <f>SUM('IV. Country level, 1310-2018'!AO47:AV47)</f>
        <v>10.933515400926849</v>
      </c>
      <c r="L51" s="29">
        <f>SUM('IV. Country level, 1310-2018'!AY47:BF47)</f>
        <v>2.7573561370136819</v>
      </c>
      <c r="M51" s="28">
        <f t="shared" si="1"/>
        <v>8.1761592639131671</v>
      </c>
      <c r="N51" s="28">
        <f t="shared" si="11"/>
        <v>6.6578039006144802</v>
      </c>
      <c r="O51" s="28">
        <f>'IV. Country level, 1310-2018'!U47</f>
        <v>10.500541630439123</v>
      </c>
      <c r="P51" s="28">
        <f>'IV. Country level, 1310-2018'!C47</f>
        <v>-3.842737729824643</v>
      </c>
      <c r="Q51" s="2"/>
      <c r="R51" s="2"/>
      <c r="V51" s="28">
        <v>10</v>
      </c>
      <c r="W51" s="28">
        <v>-1.8685647346536838</v>
      </c>
      <c r="X51" s="28">
        <f t="shared" si="10"/>
        <v>11.868564734653685</v>
      </c>
      <c r="Y51" s="56">
        <f>'VIII. Pers. sov. loans, 1312-'!C46</f>
        <v>10.028571428571428</v>
      </c>
    </row>
    <row r="52" spans="1:25" x14ac:dyDescent="0.25">
      <c r="A52">
        <v>1354</v>
      </c>
      <c r="C52" s="28">
        <f t="shared" si="4"/>
        <v>11.189433086795939</v>
      </c>
      <c r="D52" s="28">
        <f t="shared" si="5"/>
        <v>1.2049869756738776</v>
      </c>
      <c r="E52" s="28">
        <f t="shared" si="6"/>
        <v>9.9844461111220593</v>
      </c>
      <c r="F52" s="28">
        <f t="shared" si="7"/>
        <v>6.7687453293243136</v>
      </c>
      <c r="G52" s="28">
        <f t="shared" si="8"/>
        <v>1.3772534772981422</v>
      </c>
      <c r="H52" s="28">
        <f t="shared" si="9"/>
        <v>5.3914918520261725</v>
      </c>
      <c r="I52" s="28"/>
      <c r="J52" s="28"/>
      <c r="K52" s="28">
        <f>SUM('IV. Country level, 1310-2018'!AO48:AV48)</f>
        <v>11.031723197296309</v>
      </c>
      <c r="L52" s="29">
        <f>SUM('IV. Country level, 1310-2018'!AY48:BF48)</f>
        <v>-1.6434900686989655</v>
      </c>
      <c r="M52" s="28">
        <f t="shared" si="1"/>
        <v>12.675213265995275</v>
      </c>
      <c r="N52" s="28">
        <f t="shared" si="11"/>
        <v>6.873112476623028</v>
      </c>
      <c r="O52" s="28">
        <f>'IV. Country level, 1310-2018'!U48</f>
        <v>-2.2611669707857227</v>
      </c>
      <c r="P52" s="28">
        <f>'IV. Country level, 1310-2018'!C48</f>
        <v>9.1342794474087512</v>
      </c>
      <c r="Q52" s="2"/>
      <c r="R52" s="2"/>
      <c r="V52" s="28">
        <v>9.375</v>
      </c>
      <c r="W52" s="28">
        <v>-1.9282244512548186</v>
      </c>
      <c r="X52" s="28">
        <f t="shared" si="10"/>
        <v>11.303224451254819</v>
      </c>
      <c r="Y52" s="56">
        <f>'VIII. Pers. sov. loans, 1312-'!C47</f>
        <v>10.028571428571428</v>
      </c>
    </row>
    <row r="53" spans="1:25" x14ac:dyDescent="0.25">
      <c r="A53">
        <v>1355</v>
      </c>
      <c r="C53" s="28">
        <f t="shared" si="4"/>
        <v>11.326921526605522</v>
      </c>
      <c r="D53" s="28">
        <f t="shared" si="5"/>
        <v>0.18875868006442728</v>
      </c>
      <c r="E53" s="28">
        <f t="shared" si="6"/>
        <v>11.138162846541096</v>
      </c>
      <c r="F53" s="28">
        <f t="shared" si="7"/>
        <v>7.0185602144530526</v>
      </c>
      <c r="G53" s="28">
        <f t="shared" si="8"/>
        <v>-0.12377925973374707</v>
      </c>
      <c r="H53" s="28">
        <f t="shared" si="9"/>
        <v>7.1423394741867989</v>
      </c>
      <c r="I53" s="28"/>
      <c r="J53" s="28"/>
      <c r="K53" s="28">
        <f>SUM('IV. Country level, 1310-2018'!AO49:AV49)</f>
        <v>11.589005879937998</v>
      </c>
      <c r="L53" s="29">
        <f>SUM('IV. Country level, 1310-2018'!AY49:BF49)</f>
        <v>-1.1459112389000403</v>
      </c>
      <c r="M53" s="28">
        <f t="shared" si="1"/>
        <v>12.734917118838039</v>
      </c>
      <c r="N53" s="28">
        <f t="shared" si="11"/>
        <v>7.138421052631581</v>
      </c>
      <c r="O53" s="28">
        <f>'IV. Country level, 1310-2018'!U49</f>
        <v>-3.6486903478912653</v>
      </c>
      <c r="P53" s="28">
        <f>'IV. Country level, 1310-2018'!C49</f>
        <v>10.787111400522846</v>
      </c>
      <c r="Q53" s="2"/>
      <c r="R53" s="2"/>
      <c r="V53" s="28">
        <v>7.3651798481270223</v>
      </c>
      <c r="W53" s="28">
        <v>-1.9906889383343191</v>
      </c>
      <c r="X53" s="28">
        <f t="shared" si="10"/>
        <v>9.3558687864613415</v>
      </c>
      <c r="Y53" s="56">
        <f>'VIII. Pers. sov. loans, 1312-'!C48</f>
        <v>11.020408163265305</v>
      </c>
    </row>
    <row r="54" spans="1:25" x14ac:dyDescent="0.25">
      <c r="A54">
        <v>1356</v>
      </c>
      <c r="C54" s="28">
        <f t="shared" si="4"/>
        <v>11.214846782481748</v>
      </c>
      <c r="D54" s="28">
        <f t="shared" si="5"/>
        <v>-0.26452329637919708</v>
      </c>
      <c r="E54" s="28">
        <f t="shared" si="6"/>
        <v>11.479370078860944</v>
      </c>
      <c r="F54" s="28">
        <f t="shared" si="7"/>
        <v>7.073348404970468</v>
      </c>
      <c r="G54" s="28">
        <f t="shared" si="8"/>
        <v>-0.46093741991751719</v>
      </c>
      <c r="H54" s="28">
        <f t="shared" si="9"/>
        <v>7.534285824887986</v>
      </c>
      <c r="I54" s="28"/>
      <c r="J54" s="28"/>
      <c r="K54" s="28">
        <f>SUM('IV. Country level, 1310-2018'!AO50:AV50)</f>
        <v>11.536829260971064</v>
      </c>
      <c r="L54" s="29">
        <f>SUM('IV. Country level, 1310-2018'!AY50:BF50)</f>
        <v>0.42666020623254913</v>
      </c>
      <c r="M54" s="28">
        <f t="shared" si="1"/>
        <v>11.110169054738515</v>
      </c>
      <c r="N54" s="28">
        <f t="shared" si="11"/>
        <v>7.0414285714285709</v>
      </c>
      <c r="O54" s="28">
        <f>'IV. Country level, 1310-2018'!U50</f>
        <v>-0.6136312684309756</v>
      </c>
      <c r="P54" s="28">
        <f>'IV. Country level, 1310-2018'!C50</f>
        <v>7.6550598398595469</v>
      </c>
      <c r="Q54" s="2"/>
      <c r="R54" s="2"/>
      <c r="V54" s="28">
        <v>7.0000000000000009</v>
      </c>
      <c r="W54" s="28">
        <v>-2.0561739381175457</v>
      </c>
      <c r="X54" s="28">
        <f t="shared" si="10"/>
        <v>9.0561739381175457</v>
      </c>
      <c r="Y54" s="56">
        <f>'VIII. Pers. sov. loans, 1312-'!C49</f>
        <v>10.267857142857142</v>
      </c>
    </row>
    <row r="55" spans="1:25" x14ac:dyDescent="0.25">
      <c r="A55">
        <v>1357</v>
      </c>
      <c r="C55" s="28">
        <f t="shared" si="4"/>
        <v>11.140709541170754</v>
      </c>
      <c r="D55" s="28">
        <f t="shared" si="5"/>
        <v>-0.20486993321103711</v>
      </c>
      <c r="E55" s="28">
        <f t="shared" si="6"/>
        <v>11.345579474381791</v>
      </c>
      <c r="F55" s="28">
        <f t="shared" si="7"/>
        <v>7.1470419243948813</v>
      </c>
      <c r="G55" s="28">
        <f t="shared" si="8"/>
        <v>-1.2767776083301026</v>
      </c>
      <c r="H55" s="28">
        <f t="shared" si="9"/>
        <v>8.4238195327249823</v>
      </c>
      <c r="I55" s="28"/>
      <c r="J55" s="28"/>
      <c r="K55" s="28">
        <f>SUM('IV. Country level, 1310-2018'!AO51:AV51)</f>
        <v>11.768943236803155</v>
      </c>
      <c r="L55" s="29">
        <f>SUM('IV. Country level, 1310-2018'!AY51:BF51)</f>
        <v>-0.80567017486047421</v>
      </c>
      <c r="M55" s="28">
        <f t="shared" si="1"/>
        <v>12.574613411663629</v>
      </c>
      <c r="N55" s="28">
        <f t="shared" si="11"/>
        <v>7.3257692307692315</v>
      </c>
      <c r="O55" s="28">
        <f>'IV. Country level, 1310-2018'!U51</f>
        <v>-2.6169895118670601</v>
      </c>
      <c r="P55" s="28">
        <f>'IV. Country level, 1310-2018'!C51</f>
        <v>9.9427587426362916</v>
      </c>
      <c r="Q55" s="2"/>
      <c r="R55" s="2"/>
      <c r="V55" s="28">
        <v>7.9</v>
      </c>
      <c r="W55" s="28">
        <v>-2.1249176138379298</v>
      </c>
      <c r="X55" s="28">
        <f t="shared" si="10"/>
        <v>10.02491761383793</v>
      </c>
      <c r="Y55" s="56">
        <f>'VIII. Pers. sov. loans, 1312-'!C50</f>
        <v>10.306122448979592</v>
      </c>
    </row>
    <row r="56" spans="1:25" x14ac:dyDescent="0.25">
      <c r="A56">
        <v>1358</v>
      </c>
      <c r="C56" s="28">
        <f t="shared" si="4"/>
        <v>11.09238435695562</v>
      </c>
      <c r="D56" s="28">
        <f t="shared" si="5"/>
        <v>-0.69445706720541567</v>
      </c>
      <c r="E56" s="28">
        <f t="shared" si="6"/>
        <v>11.786841424161036</v>
      </c>
      <c r="F56" s="28">
        <f t="shared" si="7"/>
        <v>7.1823115705915912</v>
      </c>
      <c r="G56" s="28">
        <f t="shared" si="8"/>
        <v>-2.574798143490614</v>
      </c>
      <c r="H56" s="28">
        <f t="shared" si="9"/>
        <v>9.7571097140822047</v>
      </c>
      <c r="I56" s="28"/>
      <c r="J56" s="28"/>
      <c r="K56" s="28">
        <f>SUM('IV. Country level, 1310-2018'!AO52:AV52)</f>
        <v>11.46168081583987</v>
      </c>
      <c r="L56" s="29">
        <f>SUM('IV. Country level, 1310-2018'!AY52:BF52)</f>
        <v>-0.54310346080333372</v>
      </c>
      <c r="M56" s="28">
        <f t="shared" si="1"/>
        <v>12.004784276643203</v>
      </c>
      <c r="N56" s="28">
        <f t="shared" si="11"/>
        <v>7.4258909444985406</v>
      </c>
      <c r="O56" s="28">
        <f>'IV. Country level, 1310-2018'!U52</f>
        <v>-2.7876453475675071</v>
      </c>
      <c r="P56" s="28">
        <f>'IV. Country level, 1310-2018'!C52</f>
        <v>10.213536292066047</v>
      </c>
      <c r="Q56" s="2"/>
      <c r="R56" s="2"/>
      <c r="V56" s="28">
        <v>6.25</v>
      </c>
      <c r="W56" s="28">
        <v>1.4368467892968664</v>
      </c>
      <c r="X56" s="28">
        <f t="shared" si="10"/>
        <v>4.8131532107031338</v>
      </c>
      <c r="Y56" s="56">
        <f>'VIII. Pers. sov. loans, 1312-'!C51</f>
        <v>10.306122448979592</v>
      </c>
    </row>
    <row r="57" spans="1:25" x14ac:dyDescent="0.25">
      <c r="A57">
        <v>1359</v>
      </c>
      <c r="C57" s="28">
        <f t="shared" si="4"/>
        <v>10.910968947321949</v>
      </c>
      <c r="D57" s="28">
        <f t="shared" si="5"/>
        <v>-1.0107942525104623</v>
      </c>
      <c r="E57" s="28">
        <f t="shared" si="6"/>
        <v>11.921763199832412</v>
      </c>
      <c r="F57" s="28">
        <f t="shared" si="7"/>
        <v>7.1161879281521578</v>
      </c>
      <c r="G57" s="28">
        <f t="shared" si="8"/>
        <v>-2.7691346067273925</v>
      </c>
      <c r="H57" s="28">
        <f t="shared" si="9"/>
        <v>9.8853225348795508</v>
      </c>
      <c r="I57" s="28"/>
      <c r="J57" s="28"/>
      <c r="K57" s="28">
        <f>SUM('IV. Country level, 1310-2018'!AO53:AV53)</f>
        <v>10.18222968559699</v>
      </c>
      <c r="L57" s="29">
        <f>SUM('IV. Country level, 1310-2018'!AY53:BF53)</f>
        <v>-0.89750447463779681</v>
      </c>
      <c r="M57" s="28">
        <f t="shared" si="1"/>
        <v>11.079734160234787</v>
      </c>
      <c r="N57" s="28">
        <f t="shared" si="11"/>
        <v>7.0510126582278474</v>
      </c>
      <c r="O57" s="28">
        <f>'IV. Country level, 1310-2018'!U53</f>
        <v>-1.7989801233192124</v>
      </c>
      <c r="P57" s="28">
        <f>'IV. Country level, 1310-2018'!C53</f>
        <v>8.8499927815470603</v>
      </c>
      <c r="Q57" s="2"/>
      <c r="R57" s="2"/>
      <c r="V57" s="28">
        <v>6.660000000000001</v>
      </c>
      <c r="W57" s="28">
        <v>1.425586668035725</v>
      </c>
      <c r="X57" s="28">
        <f t="shared" si="10"/>
        <v>5.2344133319642765</v>
      </c>
      <c r="Y57" s="56">
        <f>'VIII. Pers. sov. loans, 1312-'!C52</f>
        <v>10.357142857142856</v>
      </c>
    </row>
    <row r="58" spans="1:25" x14ac:dyDescent="0.25">
      <c r="A58">
        <v>1360</v>
      </c>
      <c r="C58" s="28">
        <f t="shared" si="4"/>
        <v>10.728318854666187</v>
      </c>
      <c r="D58" s="28">
        <f t="shared" si="5"/>
        <v>-0.51606985134445116</v>
      </c>
      <c r="E58" s="28">
        <f t="shared" si="6"/>
        <v>11.244388706010639</v>
      </c>
      <c r="F58" s="28">
        <f t="shared" si="7"/>
        <v>7.0096312629328796</v>
      </c>
      <c r="G58" s="28">
        <f t="shared" si="8"/>
        <v>-2.0472726740882785</v>
      </c>
      <c r="H58" s="28">
        <f t="shared" si="9"/>
        <v>9.0569039370211577</v>
      </c>
      <c r="I58" s="28"/>
      <c r="J58" s="28"/>
      <c r="K58" s="28">
        <f>SUM('IV. Country level, 1310-2018'!AO54:AV54)</f>
        <v>10.41455471174989</v>
      </c>
      <c r="L58" s="29">
        <f>SUM('IV. Country level, 1310-2018'!AY54:BF54)</f>
        <v>3.174929679190801</v>
      </c>
      <c r="M58" s="28">
        <f t="shared" si="1"/>
        <v>7.239625032559089</v>
      </c>
      <c r="N58" s="28">
        <f t="shared" si="11"/>
        <v>7.1736585365853669</v>
      </c>
      <c r="O58" s="28">
        <f>'IV. Country level, 1310-2018'!U54</f>
        <v>4.7896603115510237</v>
      </c>
      <c r="P58" s="28">
        <f>'IV. Country level, 1310-2018'!C54</f>
        <v>2.3839982250343432</v>
      </c>
      <c r="Q58" s="2"/>
      <c r="R58" s="2"/>
      <c r="V58" s="28">
        <v>5.5</v>
      </c>
      <c r="W58" s="28">
        <v>1.4145142676771609</v>
      </c>
      <c r="X58" s="28">
        <f t="shared" si="10"/>
        <v>4.0854857323228391</v>
      </c>
      <c r="Y58" s="56">
        <f>'VIII. Pers. sov. loans, 1312-'!C53</f>
        <v>10.5</v>
      </c>
    </row>
    <row r="59" spans="1:25" x14ac:dyDescent="0.25">
      <c r="A59">
        <v>1361</v>
      </c>
      <c r="C59" s="28">
        <f t="shared" si="4"/>
        <v>10.562821783958229</v>
      </c>
      <c r="D59" s="28">
        <f t="shared" si="5"/>
        <v>-0.119835494807911</v>
      </c>
      <c r="E59" s="28">
        <f t="shared" si="6"/>
        <v>10.68265727876614</v>
      </c>
      <c r="F59" s="28">
        <f t="shared" si="7"/>
        <v>6.9645053214586232</v>
      </c>
      <c r="G59" s="28">
        <f t="shared" si="8"/>
        <v>-1.2623758938194045</v>
      </c>
      <c r="H59" s="28">
        <f t="shared" si="9"/>
        <v>8.2268812152780288</v>
      </c>
      <c r="I59" s="28"/>
      <c r="J59" s="28"/>
      <c r="K59" s="28">
        <f>SUM('IV. Country level, 1310-2018'!AO55:AV55)</f>
        <v>10.693446907790374</v>
      </c>
      <c r="L59" s="29">
        <f>SUM('IV. Country level, 1310-2018'!AY55:BF55)</f>
        <v>-5.0706000066596157</v>
      </c>
      <c r="M59" s="28">
        <f t="shared" si="1"/>
        <v>15.76404691444999</v>
      </c>
      <c r="N59" s="28">
        <f t="shared" si="11"/>
        <v>7.1199999999999992</v>
      </c>
      <c r="O59" s="28">
        <f>'IV. Country level, 1310-2018'!U55</f>
        <v>-11.3473107169093</v>
      </c>
      <c r="P59" s="28">
        <f>'IV. Country level, 1310-2018'!C55</f>
        <v>18.467310716909299</v>
      </c>
      <c r="Q59" s="2"/>
      <c r="R59" s="2"/>
      <c r="V59" s="28">
        <v>7.5000000000000009</v>
      </c>
      <c r="W59" s="28">
        <v>1.403624719457663</v>
      </c>
      <c r="X59" s="28">
        <f t="shared" si="10"/>
        <v>6.0963752805423379</v>
      </c>
      <c r="Y59" s="56">
        <f>'VIII. Pers. sov. loans, 1312-'!C54</f>
        <v>10.666666666666666</v>
      </c>
    </row>
    <row r="60" spans="1:25" x14ac:dyDescent="0.25">
      <c r="A60">
        <v>1362</v>
      </c>
      <c r="C60" s="28">
        <f t="shared" si="4"/>
        <v>10.404299748767059</v>
      </c>
      <c r="D60" s="28">
        <f t="shared" si="5"/>
        <v>-0.63667127974225601</v>
      </c>
      <c r="E60" s="28">
        <f t="shared" si="6"/>
        <v>11.040971028509315</v>
      </c>
      <c r="F60" s="28">
        <f t="shared" si="7"/>
        <v>6.8953749039556929</v>
      </c>
      <c r="G60" s="28">
        <f t="shared" si="8"/>
        <v>-1.6308878357655254</v>
      </c>
      <c r="H60" s="28">
        <f t="shared" si="9"/>
        <v>8.5262627397212167</v>
      </c>
      <c r="I60" s="28"/>
      <c r="J60" s="28"/>
      <c r="K60" s="28">
        <f>SUM('IV. Country level, 1310-2018'!AO56:AV56)</f>
        <v>10.319098012502309</v>
      </c>
      <c r="L60" s="29">
        <f>SUM('IV. Country level, 1310-2018'!AY56:BF56)</f>
        <v>-3.360271536035365</v>
      </c>
      <c r="M60" s="28">
        <f t="shared" si="1"/>
        <v>13.679369548537673</v>
      </c>
      <c r="N60" s="28">
        <f t="shared" si="11"/>
        <v>6.6755555555555564</v>
      </c>
      <c r="O60" s="28">
        <f>'IV. Country level, 1310-2018'!U56</f>
        <v>-5.0090455905487161</v>
      </c>
      <c r="P60" s="28">
        <f>'IV. Country level, 1310-2018'!C56</f>
        <v>11.684601146104272</v>
      </c>
      <c r="Q60" s="2"/>
      <c r="R60" s="2"/>
      <c r="V60" s="28">
        <v>10</v>
      </c>
      <c r="W60" s="28">
        <v>1.3929133259987225</v>
      </c>
      <c r="X60" s="28">
        <f t="shared" si="10"/>
        <v>8.6070866740012768</v>
      </c>
      <c r="Y60" s="56">
        <f>'VIII. Pers. sov. loans, 1312-'!C55</f>
        <v>7.5</v>
      </c>
    </row>
    <row r="61" spans="1:25" x14ac:dyDescent="0.25">
      <c r="A61">
        <v>1363</v>
      </c>
      <c r="C61" s="28">
        <f t="shared" si="4"/>
        <v>10.439086788476519</v>
      </c>
      <c r="D61" s="28">
        <f t="shared" si="5"/>
        <v>-3.1522354897438816</v>
      </c>
      <c r="E61" s="28">
        <f t="shared" si="6"/>
        <v>13.591322278220401</v>
      </c>
      <c r="F61" s="28">
        <f t="shared" si="7"/>
        <v>6.7667381750025086</v>
      </c>
      <c r="G61" s="28">
        <f t="shared" si="8"/>
        <v>-6.2782155890353692</v>
      </c>
      <c r="H61" s="28">
        <f t="shared" si="9"/>
        <v>13.044953764037876</v>
      </c>
      <c r="I61" s="28"/>
      <c r="J61" s="28"/>
      <c r="K61" s="28">
        <f>SUM('IV. Country level, 1310-2018'!AO57:AV57)</f>
        <v>10.258278612380725</v>
      </c>
      <c r="L61" s="29">
        <f>SUM('IV. Country level, 1310-2018'!AY57:BF57)</f>
        <v>3.8897310143946267</v>
      </c>
      <c r="M61" s="28">
        <f t="shared" si="1"/>
        <v>6.3685475979860975</v>
      </c>
      <c r="N61" s="28">
        <f t="shared" si="11"/>
        <v>6.2955319148936182</v>
      </c>
      <c r="O61" s="28">
        <f>'IV. Country level, 1310-2018'!U57</f>
        <v>4.4394022600428258</v>
      </c>
      <c r="P61" s="28">
        <f>'IV. Country level, 1310-2018'!C57</f>
        <v>1.8561296548507924</v>
      </c>
      <c r="Q61" s="2"/>
      <c r="R61" s="2"/>
      <c r="V61" s="28">
        <v>10</v>
      </c>
      <c r="W61" s="28">
        <v>1.3823755537209765</v>
      </c>
      <c r="X61" s="28">
        <f t="shared" si="10"/>
        <v>8.6176244462790237</v>
      </c>
      <c r="Y61" s="56">
        <f>'VIII. Pers. sov. loans, 1312-'!C56</f>
        <v>10</v>
      </c>
    </row>
    <row r="62" spans="1:25" x14ac:dyDescent="0.25">
      <c r="A62">
        <v>1364</v>
      </c>
      <c r="C62" s="28">
        <f t="shared" si="4"/>
        <v>10.402027135244674</v>
      </c>
      <c r="D62" s="28">
        <f t="shared" si="5"/>
        <v>-1.9203482009769353</v>
      </c>
      <c r="E62" s="28">
        <f t="shared" si="6"/>
        <v>12.322375336221608</v>
      </c>
      <c r="F62" s="28">
        <f t="shared" si="7"/>
        <v>6.6519298126331705</v>
      </c>
      <c r="G62" s="28">
        <f t="shared" si="8"/>
        <v>-3.5363601340456716</v>
      </c>
      <c r="H62" s="28">
        <f t="shared" si="9"/>
        <v>10.188289946678841</v>
      </c>
      <c r="I62" s="28"/>
      <c r="J62" s="28"/>
      <c r="K62" s="28">
        <f>SUM('IV. Country level, 1310-2018'!AO58:AV58)</f>
        <v>10.610463741847447</v>
      </c>
      <c r="L62" s="29">
        <f>SUM('IV. Country level, 1310-2018'!AY58:BF58)</f>
        <v>1.9679703208953072</v>
      </c>
      <c r="M62" s="28">
        <f t="shared" si="1"/>
        <v>8.6424934209521389</v>
      </c>
      <c r="N62" s="28">
        <f t="shared" si="11"/>
        <v>7.0098876404494384</v>
      </c>
      <c r="O62" s="28">
        <f>'IV. Country level, 1310-2018'!U58</f>
        <v>2.877287950015055</v>
      </c>
      <c r="P62" s="28">
        <f>'IV. Country level, 1310-2018'!C58</f>
        <v>4.1325996904343834</v>
      </c>
      <c r="Q62" s="2"/>
      <c r="R62" s="2"/>
      <c r="V62" s="28">
        <v>7.7166666666666677</v>
      </c>
      <c r="W62" s="28">
        <v>1.3720070256604096</v>
      </c>
      <c r="X62" s="28">
        <f t="shared" si="10"/>
        <v>6.3446596410062579</v>
      </c>
      <c r="Y62" s="56">
        <f>'VIII. Pers. sov. loans, 1312-'!C57</f>
        <v>10</v>
      </c>
    </row>
    <row r="63" spans="1:25" x14ac:dyDescent="0.25">
      <c r="A63">
        <v>1365</v>
      </c>
      <c r="C63" s="28">
        <f t="shared" si="4"/>
        <v>10.390181406575863</v>
      </c>
      <c r="D63" s="28">
        <f t="shared" si="5"/>
        <v>-0.10273865789271117</v>
      </c>
      <c r="E63" s="28">
        <f t="shared" si="6"/>
        <v>10.492920064468574</v>
      </c>
      <c r="F63" s="28">
        <f t="shared" si="7"/>
        <v>6.6194973802007384</v>
      </c>
      <c r="G63" s="28">
        <f t="shared" si="8"/>
        <v>5.8540411738137364E-2</v>
      </c>
      <c r="H63" s="28">
        <f t="shared" si="9"/>
        <v>6.5609569684625999</v>
      </c>
      <c r="I63" s="28"/>
      <c r="J63" s="28"/>
      <c r="K63" s="28">
        <f>SUM('IV. Country level, 1310-2018'!AO59:AV59)</f>
        <v>10.352026569501682</v>
      </c>
      <c r="L63" s="29">
        <f>SUM('IV. Country level, 1310-2018'!AY59:BF59)</f>
        <v>-4.16095395534375</v>
      </c>
      <c r="M63" s="28">
        <f t="shared" si="1"/>
        <v>14.512980524845432</v>
      </c>
      <c r="N63" s="28">
        <f t="shared" si="11"/>
        <v>6.9419780219780236</v>
      </c>
      <c r="O63" s="28">
        <f>'IV. Country level, 1310-2018'!U59</f>
        <v>-5.3672289411903549</v>
      </c>
      <c r="P63" s="28">
        <f>'IV. Country level, 1310-2018'!C59</f>
        <v>12.309206963168378</v>
      </c>
      <c r="Q63" s="2"/>
      <c r="R63" s="2"/>
      <c r="V63" s="28">
        <v>8.0649999999999995</v>
      </c>
      <c r="W63" s="28">
        <v>1.3618035146627345</v>
      </c>
      <c r="X63" s="28">
        <f t="shared" si="10"/>
        <v>6.7031964853372648</v>
      </c>
      <c r="Y63" s="56">
        <f>'VIII. Pers. sov. loans, 1312-'!C58</f>
        <v>10</v>
      </c>
    </row>
    <row r="64" spans="1:25" x14ac:dyDescent="0.25">
      <c r="A64">
        <v>1366</v>
      </c>
      <c r="C64" s="28">
        <f t="shared" si="4"/>
        <v>10.459266402999246</v>
      </c>
      <c r="D64" s="28">
        <f t="shared" si="5"/>
        <v>4.6048369535019527E-2</v>
      </c>
      <c r="E64" s="28">
        <f t="shared" si="6"/>
        <v>10.413218033464224</v>
      </c>
      <c r="F64" s="28">
        <f t="shared" si="7"/>
        <v>6.6635143055712556</v>
      </c>
      <c r="G64" s="28">
        <f t="shared" si="8"/>
        <v>0.23277026427866382</v>
      </c>
      <c r="H64" s="28">
        <f t="shared" si="9"/>
        <v>6.4307440412925905</v>
      </c>
      <c r="I64" s="28"/>
      <c r="J64" s="28"/>
      <c r="K64" s="28">
        <f>SUM('IV. Country level, 1310-2018'!AO60:AV60)</f>
        <v>10.425738963563209</v>
      </c>
      <c r="L64" s="29">
        <f>SUM('IV. Country level, 1310-2018'!AY60:BF60)</f>
        <v>-18.506453944649177</v>
      </c>
      <c r="M64" s="28">
        <f t="shared" si="1"/>
        <v>28.932192908212386</v>
      </c>
      <c r="N64" s="28">
        <f t="shared" si="11"/>
        <v>6.150555555555556</v>
      </c>
      <c r="O64" s="28">
        <f>'IV. Country level, 1310-2018'!U60</f>
        <v>-34.330274396208118</v>
      </c>
      <c r="P64" s="28">
        <f>'IV. Country level, 1310-2018'!C60</f>
        <v>40.480829951763674</v>
      </c>
      <c r="Q64" s="2"/>
      <c r="R64" s="2"/>
      <c r="V64" s="28">
        <v>5</v>
      </c>
      <c r="W64" s="28">
        <v>1.3517609369321579</v>
      </c>
      <c r="X64" s="28">
        <f t="shared" si="10"/>
        <v>3.6482390630678418</v>
      </c>
      <c r="Y64" s="56">
        <f>'VIII. Pers. sov. loans, 1312-'!C59</f>
        <v>10</v>
      </c>
    </row>
    <row r="65" spans="1:25" x14ac:dyDescent="0.25">
      <c r="A65">
        <v>1367</v>
      </c>
      <c r="C65" s="28">
        <f t="shared" si="4"/>
        <v>10.53949211658985</v>
      </c>
      <c r="D65" s="28">
        <f t="shared" si="5"/>
        <v>1.3081561148276593</v>
      </c>
      <c r="E65" s="28">
        <f t="shared" si="6"/>
        <v>9.231336001762191</v>
      </c>
      <c r="F65" s="28">
        <f t="shared" si="7"/>
        <v>6.7527240320150241</v>
      </c>
      <c r="G65" s="28">
        <f t="shared" si="8"/>
        <v>1.9451202177546152</v>
      </c>
      <c r="H65" s="28">
        <f t="shared" si="9"/>
        <v>4.8076038142604087</v>
      </c>
      <c r="I65" s="28"/>
      <c r="J65" s="28"/>
      <c r="K65" s="28">
        <f>SUM('IV. Country level, 1310-2018'!AO61:AV61)</f>
        <v>10.155137139126964</v>
      </c>
      <c r="L65" s="29">
        <f>SUM('IV. Country level, 1310-2018'!AY61:BF61)</f>
        <v>11.798140700559426</v>
      </c>
      <c r="M65" s="28">
        <f t="shared" si="1"/>
        <v>-1.6430035614324616</v>
      </c>
      <c r="N65" s="28">
        <f t="shared" si="11"/>
        <v>6.370000000000001</v>
      </c>
      <c r="O65" s="28">
        <f>'IV. Country level, 1310-2018'!U61</f>
        <v>23.982648496478902</v>
      </c>
      <c r="P65" s="28">
        <f>'IV. Country level, 1310-2018'!C61</f>
        <v>-17.612648496478901</v>
      </c>
      <c r="Q65" s="2"/>
      <c r="R65" s="2"/>
      <c r="V65" s="28">
        <v>6.5451174289245992</v>
      </c>
      <c r="W65" s="28">
        <v>1.3418753459138046</v>
      </c>
      <c r="X65" s="28">
        <f t="shared" si="10"/>
        <v>5.2032420830107942</v>
      </c>
      <c r="Y65" s="56">
        <f>'VIII. Pers. sov. loans, 1312-'!C60</f>
        <v>10</v>
      </c>
    </row>
    <row r="66" spans="1:25" x14ac:dyDescent="0.25">
      <c r="A66">
        <v>1368</v>
      </c>
      <c r="C66" s="28">
        <f t="shared" si="4"/>
        <v>10.629823283593106</v>
      </c>
      <c r="D66" s="28">
        <f t="shared" si="5"/>
        <v>-0.30237897420228016</v>
      </c>
      <c r="E66" s="28">
        <f t="shared" si="6"/>
        <v>10.932202257795385</v>
      </c>
      <c r="F66" s="28">
        <f t="shared" si="7"/>
        <v>6.7920097463007378</v>
      </c>
      <c r="G66" s="28">
        <f t="shared" si="8"/>
        <v>-6.2694372627995223E-2</v>
      </c>
      <c r="H66" s="28">
        <f t="shared" si="9"/>
        <v>6.8547041189287325</v>
      </c>
      <c r="I66" s="28"/>
      <c r="J66" s="28"/>
      <c r="K66" s="28">
        <f>SUM('IV. Country level, 1310-2018'!AO62:AV62)</f>
        <v>10.610526807108716</v>
      </c>
      <c r="L66" s="29">
        <f>SUM('IV. Country level, 1310-2018'!AY62:BF62)</f>
        <v>7.6526667949299547</v>
      </c>
      <c r="M66" s="28">
        <f t="shared" si="1"/>
        <v>2.9578600121787613</v>
      </c>
      <c r="N66" s="28">
        <f t="shared" si="11"/>
        <v>6.8929729729729745</v>
      </c>
      <c r="O66" s="28">
        <f>'IV. Country level, 1310-2018'!U62</f>
        <v>13.816993103577371</v>
      </c>
      <c r="P66" s="28">
        <f>'IV. Country level, 1310-2018'!C62</f>
        <v>-6.9240201306043963</v>
      </c>
      <c r="Q66" s="2"/>
      <c r="R66" s="2"/>
      <c r="V66" s="28">
        <v>10</v>
      </c>
      <c r="W66" s="28">
        <v>1.5420856620273915</v>
      </c>
      <c r="X66" s="28">
        <f t="shared" si="10"/>
        <v>8.4579143379726087</v>
      </c>
      <c r="Y66" s="56">
        <f>'VIII. Pers. sov. loans, 1312-'!C61</f>
        <v>9.5714285714285712</v>
      </c>
    </row>
    <row r="67" spans="1:25" x14ac:dyDescent="0.25">
      <c r="A67">
        <v>1369</v>
      </c>
      <c r="C67" s="28">
        <f t="shared" si="4"/>
        <v>10.898750488432196</v>
      </c>
      <c r="D67" s="28">
        <f t="shared" si="5"/>
        <v>-2.288499123269387</v>
      </c>
      <c r="E67" s="28">
        <f t="shared" si="6"/>
        <v>13.187249611701583</v>
      </c>
      <c r="F67" s="28">
        <f t="shared" si="7"/>
        <v>6.8146636796689579</v>
      </c>
      <c r="G67" s="28">
        <f t="shared" si="8"/>
        <v>-4.1904396211084638</v>
      </c>
      <c r="H67" s="28">
        <f t="shared" si="9"/>
        <v>11.005103300777421</v>
      </c>
      <c r="I67" s="28"/>
      <c r="J67" s="28"/>
      <c r="K67" s="28">
        <f>SUM('IV. Country level, 1310-2018'!AO63:AV63)</f>
        <v>10.802692987465969</v>
      </c>
      <c r="L67" s="29">
        <f>SUM('IV. Country level, 1310-2018'!AY63:BF63)</f>
        <v>-2.3187623440412515</v>
      </c>
      <c r="M67" s="28">
        <f t="shared" si="1"/>
        <v>13.121455331507221</v>
      </c>
      <c r="N67" s="28">
        <f t="shared" si="11"/>
        <v>6.9836740331491711</v>
      </c>
      <c r="O67" s="28">
        <f>'IV. Country level, 1310-2018'!U63</f>
        <v>-3.7894366227650309</v>
      </c>
      <c r="P67" s="28">
        <f>'IV. Country level, 1310-2018'!C63</f>
        <v>10.773110655914202</v>
      </c>
      <c r="Q67" s="2"/>
      <c r="R67" s="2"/>
      <c r="V67" s="28">
        <v>5.5550000000000006</v>
      </c>
      <c r="W67" s="28">
        <v>1.5296859651792643</v>
      </c>
      <c r="X67" s="28">
        <f t="shared" si="10"/>
        <v>4.0253140348207364</v>
      </c>
      <c r="Y67" s="56">
        <f>'VIII. Pers. sov. loans, 1312-'!C62</f>
        <v>13.325396825396824</v>
      </c>
    </row>
    <row r="68" spans="1:25" x14ac:dyDescent="0.25">
      <c r="A68">
        <v>1370</v>
      </c>
      <c r="C68" s="28">
        <f t="shared" si="4"/>
        <v>11.160981173514701</v>
      </c>
      <c r="D68" s="28">
        <f t="shared" si="5"/>
        <v>2.6573796588984067E-2</v>
      </c>
      <c r="E68" s="28">
        <f t="shared" si="6"/>
        <v>11.134407376925717</v>
      </c>
      <c r="F68" s="28">
        <f t="shared" si="7"/>
        <v>6.8907633163107622</v>
      </c>
      <c r="G68" s="28">
        <f t="shared" si="8"/>
        <v>-0.31999608588776268</v>
      </c>
      <c r="H68" s="28">
        <f t="shared" si="9"/>
        <v>7.2107594021985264</v>
      </c>
      <c r="I68" s="28"/>
      <c r="J68" s="28"/>
      <c r="K68" s="28">
        <f>SUM('IV. Country level, 1310-2018'!AO64:AV64)</f>
        <v>10.819858607514972</v>
      </c>
      <c r="L68" s="29">
        <f>SUM('IV. Country level, 1310-2018'!AY64:BF64)</f>
        <v>12.724485231443106</v>
      </c>
      <c r="M68" s="28">
        <f t="shared" si="1"/>
        <v>-1.9046266239281344</v>
      </c>
      <c r="N68" s="28">
        <f t="shared" si="11"/>
        <v>6.9200000000000017</v>
      </c>
      <c r="O68" s="28">
        <f>'IV. Country level, 1310-2018'!U64</f>
        <v>16.425851934374485</v>
      </c>
      <c r="P68" s="28">
        <f>'IV. Country level, 1310-2018'!C64</f>
        <v>-9.5058519343744834</v>
      </c>
      <c r="Q68" s="2"/>
      <c r="R68" s="2"/>
      <c r="V68" s="28">
        <v>8.5</v>
      </c>
      <c r="W68" s="28">
        <v>1.5174902575420681</v>
      </c>
      <c r="X68" s="28">
        <f t="shared" si="10"/>
        <v>6.9825097424579319</v>
      </c>
      <c r="Y68" s="56">
        <f>'VIII. Pers. sov. loans, 1312-'!C63</f>
        <v>13.325396825396824</v>
      </c>
    </row>
    <row r="69" spans="1:25" x14ac:dyDescent="0.25">
      <c r="A69">
        <v>1371</v>
      </c>
      <c r="C69" s="28">
        <f t="shared" si="4"/>
        <v>11.405049981430185</v>
      </c>
      <c r="D69" s="28">
        <f t="shared" si="5"/>
        <v>3.3723207022829627</v>
      </c>
      <c r="E69" s="28">
        <f t="shared" si="6"/>
        <v>8.0327292791472242</v>
      </c>
      <c r="F69" s="28">
        <f t="shared" si="7"/>
        <v>7.0509673979434151</v>
      </c>
      <c r="G69" s="28">
        <f t="shared" si="8"/>
        <v>6.8420671730790517</v>
      </c>
      <c r="H69" s="28">
        <f t="shared" si="9"/>
        <v>0.20890022486436319</v>
      </c>
      <c r="I69" s="28"/>
      <c r="J69" s="28"/>
      <c r="K69" s="28">
        <f>SUM('IV. Country level, 1310-2018'!AO65:AV65)</f>
        <v>11.242781910870224</v>
      </c>
      <c r="L69" s="29">
        <f>SUM('IV. Country level, 1310-2018'!AY65:BF65)</f>
        <v>-9.3057753023142684</v>
      </c>
      <c r="M69" s="28">
        <f t="shared" si="1"/>
        <v>20.548557213184495</v>
      </c>
      <c r="N69" s="28">
        <f t="shared" si="11"/>
        <v>7.2848876404494405</v>
      </c>
      <c r="O69" s="28">
        <f>'IV. Country level, 1310-2018'!U65</f>
        <v>-11.17741418266322</v>
      </c>
      <c r="P69" s="28">
        <f>'IV. Country level, 1310-2018'!C65</f>
        <v>18.462301823112661</v>
      </c>
      <c r="Q69" s="2"/>
      <c r="R69" s="2"/>
      <c r="V69" s="28">
        <v>7.0000000000000009</v>
      </c>
      <c r="W69" s="28">
        <v>1.505493456224267</v>
      </c>
      <c r="X69" s="28">
        <f t="shared" si="10"/>
        <v>5.4945065437757341</v>
      </c>
      <c r="Y69" s="56">
        <f>'VIII. Pers. sov. loans, 1312-'!C64</f>
        <v>13.325396825396824</v>
      </c>
    </row>
    <row r="70" spans="1:25" x14ac:dyDescent="0.25">
      <c r="A70">
        <v>1372</v>
      </c>
      <c r="C70" s="28">
        <f t="shared" si="4"/>
        <v>11.492898573274713</v>
      </c>
      <c r="D70" s="28">
        <f t="shared" si="5"/>
        <v>5.1301894249470399</v>
      </c>
      <c r="E70" s="28">
        <f t="shared" si="6"/>
        <v>6.3627091483276716</v>
      </c>
      <c r="F70" s="28">
        <f t="shared" si="7"/>
        <v>7.0366816836577017</v>
      </c>
      <c r="G70" s="28">
        <f t="shared" si="8"/>
        <v>9.6690438260105473</v>
      </c>
      <c r="H70" s="28">
        <f t="shared" si="9"/>
        <v>-2.6323621423528465</v>
      </c>
      <c r="I70" s="28"/>
      <c r="J70" s="28"/>
      <c r="K70" s="28">
        <f>SUM('IV. Country level, 1310-2018'!AO66:AV66)</f>
        <v>12.234517003375311</v>
      </c>
      <c r="L70" s="29">
        <f>SUM('IV. Country level, 1310-2018'!AY66:BF66)</f>
        <v>-18.063794998813499</v>
      </c>
      <c r="M70" s="28">
        <f t="shared" si="1"/>
        <v>30.298312002188808</v>
      </c>
      <c r="N70" s="28">
        <f t="shared" si="11"/>
        <v>7.1005555555555588</v>
      </c>
      <c r="O70" s="28">
        <f>'IV. Country level, 1310-2018'!U66</f>
        <v>-34.261445680553635</v>
      </c>
      <c r="P70" s="28">
        <f>'IV. Country level, 1310-2018'!C66</f>
        <v>41.362001236109194</v>
      </c>
      <c r="Q70" s="2"/>
      <c r="R70" s="2"/>
      <c r="V70" s="28">
        <v>5.5000000000000009</v>
      </c>
      <c r="W70" s="28">
        <v>1.4936906475132119</v>
      </c>
      <c r="X70" s="28">
        <f t="shared" si="10"/>
        <v>4.006309352486789</v>
      </c>
      <c r="Y70" s="56">
        <f>'VIII. Pers. sov. loans, 1312-'!C65</f>
        <v>13.325396825396824</v>
      </c>
    </row>
    <row r="71" spans="1:25" x14ac:dyDescent="0.25">
      <c r="A71">
        <v>1373</v>
      </c>
      <c r="C71" s="28">
        <f t="shared" si="4"/>
        <v>11.607630889255853</v>
      </c>
      <c r="D71" s="28">
        <f t="shared" si="5"/>
        <v>1.9865758062851693</v>
      </c>
      <c r="E71" s="28">
        <f t="shared" si="6"/>
        <v>9.6210550829706829</v>
      </c>
      <c r="F71" s="28">
        <f t="shared" si="7"/>
        <v>7.1864013520237782</v>
      </c>
      <c r="G71" s="28">
        <f t="shared" si="8"/>
        <v>3.7424862254327587</v>
      </c>
      <c r="H71" s="28">
        <f t="shared" si="9"/>
        <v>3.4439151265910186</v>
      </c>
      <c r="I71" s="28"/>
      <c r="J71" s="28"/>
      <c r="K71" s="28">
        <f>SUM('IV. Country level, 1310-2018'!AO67:AV67)</f>
        <v>12.261353759140745</v>
      </c>
      <c r="L71" s="29">
        <f>SUM('IV. Country level, 1310-2018'!AY67:BF67)</f>
        <v>-2.300943505640582</v>
      </c>
      <c r="M71" s="28">
        <f t="shared" si="1"/>
        <v>14.562297264781327</v>
      </c>
      <c r="N71" s="28">
        <f t="shared" si="11"/>
        <v>6.6832530120481923</v>
      </c>
      <c r="O71" s="28">
        <f>'IV. Country level, 1310-2018'!U67</f>
        <v>-7.2371696496632136</v>
      </c>
      <c r="P71" s="28">
        <f>'IV. Country level, 1310-2018'!C67</f>
        <v>13.920422661711406</v>
      </c>
      <c r="Q71" s="2"/>
      <c r="R71" s="2"/>
      <c r="V71" s="28">
        <v>4</v>
      </c>
      <c r="W71" s="28">
        <v>1.4820770798551925</v>
      </c>
      <c r="X71" s="28">
        <f t="shared" si="10"/>
        <v>2.5179229201448075</v>
      </c>
      <c r="Y71" s="56">
        <f>'VIII. Pers. sov. loans, 1312-'!C66</f>
        <v>12.494047619047619</v>
      </c>
    </row>
    <row r="72" spans="1:25" x14ac:dyDescent="0.25">
      <c r="A72">
        <v>1374</v>
      </c>
      <c r="C72" s="28">
        <f t="shared" si="4"/>
        <v>12.039806485175728</v>
      </c>
      <c r="D72" s="28">
        <f t="shared" si="5"/>
        <v>-1.2266738408539566</v>
      </c>
      <c r="E72" s="28">
        <f t="shared" si="6"/>
        <v>13.266480326029685</v>
      </c>
      <c r="F72" s="28">
        <f t="shared" si="7"/>
        <v>7.482894273516699</v>
      </c>
      <c r="G72" s="28">
        <f t="shared" si="8"/>
        <v>-0.35502650050476731</v>
      </c>
      <c r="H72" s="28">
        <f t="shared" si="9"/>
        <v>7.8379207740214669</v>
      </c>
      <c r="I72" s="28"/>
      <c r="J72" s="28"/>
      <c r="K72" s="28">
        <f>SUM('IV. Country level, 1310-2018'!AO68:AV68)</f>
        <v>11.863618794535377</v>
      </c>
      <c r="L72" s="29">
        <f>SUM('IV. Country level, 1310-2018'!AY68:BF68)</f>
        <v>35.218369040417279</v>
      </c>
      <c r="M72" s="28">
        <f t="shared" si="1"/>
        <v>-23.354750245881903</v>
      </c>
      <c r="N72" s="28">
        <f t="shared" si="11"/>
        <v>7.4914285714285711</v>
      </c>
      <c r="O72" s="28">
        <f>'IV. Country level, 1310-2018'!U68</f>
        <v>74.117091309246604</v>
      </c>
      <c r="P72" s="28">
        <f>'IV. Country level, 1310-2018'!C68</f>
        <v>-66.625662737818033</v>
      </c>
      <c r="Q72" s="2"/>
      <c r="R72" s="2"/>
      <c r="V72" s="28">
        <v>6.4399999999999995</v>
      </c>
      <c r="W72" s="28">
        <v>1.470648157183339</v>
      </c>
      <c r="X72" s="28">
        <f t="shared" si="10"/>
        <v>4.9693518428166605</v>
      </c>
      <c r="Y72" s="56">
        <f>'VIII. Pers. sov. loans, 1312-'!C67</f>
        <v>13.995238095238097</v>
      </c>
    </row>
    <row r="73" spans="1:25" x14ac:dyDescent="0.25">
      <c r="A73">
        <v>1375</v>
      </c>
      <c r="C73" s="28">
        <f t="shared" si="4"/>
        <v>12.465000064719762</v>
      </c>
      <c r="D73" s="28">
        <f t="shared" si="5"/>
        <v>2.7744731776035345E-2</v>
      </c>
      <c r="E73" s="28">
        <f t="shared" si="6"/>
        <v>12.437255332943726</v>
      </c>
      <c r="F73" s="28">
        <f t="shared" si="7"/>
        <v>7.8685087804795204</v>
      </c>
      <c r="G73" s="28">
        <f t="shared" si="8"/>
        <v>1.4682649547737192</v>
      </c>
      <c r="H73" s="28">
        <f t="shared" si="9"/>
        <v>6.4002438257058012</v>
      </c>
      <c r="I73" s="28"/>
      <c r="J73" s="28"/>
      <c r="K73" s="28">
        <f>SUM('IV. Country level, 1310-2018'!AO69:AV69)</f>
        <v>11.22546695002039</v>
      </c>
      <c r="L73" s="29">
        <f>SUM('IV. Country level, 1310-2018'!AY69:BF69)</f>
        <v>19.957747853578496</v>
      </c>
      <c r="M73" s="28">
        <f t="shared" si="1"/>
        <v>-8.7322809035581059</v>
      </c>
      <c r="N73" s="28">
        <f t="shared" si="11"/>
        <v>6.7929729729729758</v>
      </c>
      <c r="O73" s="28">
        <f>'IV. Country level, 1310-2018'!U69</f>
        <v>33.605829674097848</v>
      </c>
      <c r="P73" s="28">
        <f>'IV. Country level, 1310-2018'!C69</f>
        <v>-26.812856701124872</v>
      </c>
      <c r="Q73" s="2"/>
      <c r="R73" s="2"/>
      <c r="V73" s="28">
        <v>7.3033249999999992</v>
      </c>
      <c r="W73" s="28">
        <v>1.459399432573147</v>
      </c>
      <c r="X73" s="28">
        <f t="shared" si="10"/>
        <v>5.8439255674268527</v>
      </c>
      <c r="Y73" s="56">
        <f>'VIII. Pers. sov. loans, 1312-'!C68</f>
        <v>15.208333333333332</v>
      </c>
    </row>
    <row r="74" spans="1:25" x14ac:dyDescent="0.25">
      <c r="A74">
        <v>1376</v>
      </c>
      <c r="C74" s="28">
        <f t="shared" si="4"/>
        <v>12.881423656196201</v>
      </c>
      <c r="D74" s="28">
        <f t="shared" si="5"/>
        <v>1.5449688741218941</v>
      </c>
      <c r="E74" s="28">
        <f t="shared" si="6"/>
        <v>11.336454782074307</v>
      </c>
      <c r="F74" s="28">
        <f t="shared" si="7"/>
        <v>8.4752762622470019</v>
      </c>
      <c r="G74" s="28">
        <f t="shared" si="8"/>
        <v>4.63557778494045</v>
      </c>
      <c r="H74" s="28">
        <f t="shared" si="9"/>
        <v>3.8396984773065506</v>
      </c>
      <c r="I74" s="28"/>
      <c r="J74" s="28"/>
      <c r="K74" s="28">
        <f>SUM('IV. Country level, 1310-2018'!AO70:AV70)</f>
        <v>11.605819199333949</v>
      </c>
      <c r="L74" s="29">
        <f>SUM('IV. Country level, 1310-2018'!AY70:BF70)</f>
        <v>-24.324057674674346</v>
      </c>
      <c r="M74" s="28">
        <f t="shared" si="1"/>
        <v>35.929876874008293</v>
      </c>
      <c r="N74" s="28">
        <f t="shared" si="11"/>
        <v>8.0317117117117078</v>
      </c>
      <c r="O74" s="28">
        <f>'IV. Country level, 1310-2018'!U70</f>
        <v>-45.275339826809557</v>
      </c>
      <c r="P74" s="28">
        <f>'IV. Country level, 1310-2018'!C70</f>
        <v>53.307051538521264</v>
      </c>
      <c r="Q74" s="2"/>
      <c r="R74" s="2"/>
      <c r="V74" s="28">
        <v>8.1666500000000006</v>
      </c>
      <c r="W74" s="28">
        <v>-1.8791785103452336</v>
      </c>
      <c r="X74" s="28">
        <f t="shared" si="10"/>
        <v>10.045828510345235</v>
      </c>
      <c r="Y74" s="56">
        <f>'VIII. Pers. sov. loans, 1312-'!C69</f>
        <v>15</v>
      </c>
    </row>
    <row r="75" spans="1:25" x14ac:dyDescent="0.25">
      <c r="A75">
        <v>1377</v>
      </c>
      <c r="C75" s="28">
        <f t="shared" si="4"/>
        <v>13.28986189134676</v>
      </c>
      <c r="D75" s="28">
        <f t="shared" si="5"/>
        <v>1.5703324043208784</v>
      </c>
      <c r="E75" s="28">
        <f t="shared" si="6"/>
        <v>11.719529487025881</v>
      </c>
      <c r="F75" s="28">
        <f t="shared" si="7"/>
        <v>9.2900496414782108</v>
      </c>
      <c r="G75" s="28">
        <f t="shared" si="8"/>
        <v>4.5246251680494414</v>
      </c>
      <c r="H75" s="28">
        <f t="shared" si="9"/>
        <v>4.7654244734287712</v>
      </c>
      <c r="I75" s="28"/>
      <c r="J75" s="28"/>
      <c r="K75" s="28">
        <f>SUM('IV. Country level, 1310-2018'!AO71:AV71)</f>
        <v>13.845087778954099</v>
      </c>
      <c r="L75" s="29">
        <f>SUM('IV. Country level, 1310-2018'!AY71:BF71)</f>
        <v>-9.768262298530777</v>
      </c>
      <c r="M75" s="28">
        <f t="shared" si="1"/>
        <v>23.613350077484874</v>
      </c>
      <c r="N75" s="28">
        <f t="shared" si="11"/>
        <v>8.9954504504504502</v>
      </c>
      <c r="O75" s="28">
        <f>'IV. Country level, 1310-2018'!U71</f>
        <v>-12.256737147188195</v>
      </c>
      <c r="P75" s="28">
        <f>'IV. Country level, 1310-2018'!C71</f>
        <v>21.252187597638645</v>
      </c>
      <c r="Q75" s="2"/>
      <c r="R75" s="2"/>
      <c r="V75" s="28">
        <v>9.7983250000000002</v>
      </c>
      <c r="W75" s="28">
        <v>-1.9479505243691395</v>
      </c>
      <c r="X75" s="28">
        <f t="shared" si="10"/>
        <v>11.746275524369139</v>
      </c>
      <c r="Y75" s="56">
        <f>'VIII. Pers. sov. loans, 1312-'!C70</f>
        <v>15</v>
      </c>
    </row>
    <row r="76" spans="1:25" x14ac:dyDescent="0.25">
      <c r="A76">
        <v>1378</v>
      </c>
      <c r="C76" s="28">
        <f t="shared" si="4"/>
        <v>13.808010029941574</v>
      </c>
      <c r="D76" s="28">
        <f t="shared" si="5"/>
        <v>-0.67628044886646976</v>
      </c>
      <c r="E76" s="28">
        <f t="shared" si="6"/>
        <v>14.484290478808045</v>
      </c>
      <c r="F76" s="28">
        <f t="shared" si="7"/>
        <v>10.017940797940797</v>
      </c>
      <c r="G76" s="28">
        <f t="shared" si="8"/>
        <v>-0.59773000518900787</v>
      </c>
      <c r="H76" s="28">
        <f t="shared" si="9"/>
        <v>10.615670803129804</v>
      </c>
      <c r="I76" s="28"/>
      <c r="J76" s="28"/>
      <c r="K76" s="28">
        <f>SUM('IV. Country level, 1310-2018'!AO72:AV72)</f>
        <v>14.219136967678462</v>
      </c>
      <c r="L76" s="29">
        <f>SUM('IV. Country level, 1310-2018'!AY72:BF72)</f>
        <v>-0.52484529390432355</v>
      </c>
      <c r="M76" s="28">
        <f t="shared" si="1"/>
        <v>14.743982261582786</v>
      </c>
      <c r="N76" s="28">
        <f t="shared" si="11"/>
        <v>9.9841891891891894</v>
      </c>
      <c r="O76" s="28">
        <f>'IV. Country level, 1310-2018'!U72</f>
        <v>1.5856260042861856</v>
      </c>
      <c r="P76" s="28">
        <f>'IV. Country level, 1310-2018'!C72</f>
        <v>8.3985631849030042</v>
      </c>
      <c r="Q76" s="2"/>
      <c r="R76" s="2"/>
      <c r="V76" s="28">
        <v>11.43</v>
      </c>
      <c r="W76" s="28">
        <v>-2.0200500362782745</v>
      </c>
      <c r="X76" s="28">
        <f t="shared" si="10"/>
        <v>13.450050036278274</v>
      </c>
      <c r="Y76" s="56">
        <f>'VIII. Pers. sov. loans, 1312-'!C71</f>
        <v>15</v>
      </c>
    </row>
    <row r="77" spans="1:25" x14ac:dyDescent="0.25">
      <c r="A77">
        <v>1379</v>
      </c>
      <c r="C77" s="28">
        <f t="shared" si="4"/>
        <v>14.11125322654553</v>
      </c>
      <c r="D77" s="28">
        <f t="shared" si="5"/>
        <v>-3.977239583385018</v>
      </c>
      <c r="E77" s="28">
        <f t="shared" si="6"/>
        <v>18.08849280993055</v>
      </c>
      <c r="F77" s="28">
        <f t="shared" si="7"/>
        <v>10.3077261715497</v>
      </c>
      <c r="G77" s="28">
        <f t="shared" si="8"/>
        <v>-5.8378138891983671</v>
      </c>
      <c r="H77" s="28">
        <f t="shared" si="9"/>
        <v>16.145540060748065</v>
      </c>
      <c r="I77" s="28"/>
      <c r="J77" s="28"/>
      <c r="K77" s="28">
        <f>SUM('IV. Country level, 1310-2018'!AO73:AV73)</f>
        <v>15.149482143710376</v>
      </c>
      <c r="L77" s="29">
        <f>SUM('IV. Country level, 1310-2018'!AY73:BF73)</f>
        <v>-7.443226002392489</v>
      </c>
      <c r="M77" s="28">
        <f t="shared" ref="M77:M140" si="12">K77-L77</f>
        <v>22.592708146102865</v>
      </c>
      <c r="N77" s="28">
        <f t="shared" si="11"/>
        <v>11.347927927927927</v>
      </c>
      <c r="O77" s="28">
        <f>'IV. Country level, 1310-2018'!U73</f>
        <v>-12.090255869386517</v>
      </c>
      <c r="P77" s="28">
        <f>'IV. Country level, 1310-2018'!C73</f>
        <v>23.438183797314444</v>
      </c>
      <c r="Q77" s="2"/>
      <c r="R77" s="2"/>
      <c r="V77" s="28">
        <v>11.144</v>
      </c>
      <c r="W77" s="28">
        <v>-2.0957533961275217</v>
      </c>
      <c r="X77" s="28">
        <f t="shared" si="10"/>
        <v>13.239753396127522</v>
      </c>
      <c r="Y77" s="56">
        <f>'VIII. Pers. sov. loans, 1312-'!C72</f>
        <v>15</v>
      </c>
    </row>
    <row r="78" spans="1:25" x14ac:dyDescent="0.25">
      <c r="A78">
        <v>1380</v>
      </c>
      <c r="C78" s="28">
        <f t="shared" si="4"/>
        <v>14.354435993962733</v>
      </c>
      <c r="D78" s="28">
        <f t="shared" si="5"/>
        <v>0.47634337976809066</v>
      </c>
      <c r="E78" s="28">
        <f t="shared" si="6"/>
        <v>13.878092614194641</v>
      </c>
      <c r="F78" s="28">
        <f t="shared" si="7"/>
        <v>10.475030660913012</v>
      </c>
      <c r="G78" s="28">
        <f t="shared" si="8"/>
        <v>2.6994582640286757</v>
      </c>
      <c r="H78" s="28">
        <f t="shared" si="9"/>
        <v>7.7755723968843373</v>
      </c>
      <c r="I78" s="28"/>
      <c r="J78" s="28"/>
      <c r="K78" s="28">
        <f>SUM('IV. Country level, 1310-2018'!AO74:AV74)</f>
        <v>15.120421405194659</v>
      </c>
      <c r="L78" s="29">
        <f>SUM('IV. Country level, 1310-2018'!AY74:BF74)</f>
        <v>-2.1233987942476924</v>
      </c>
      <c r="M78" s="28">
        <f t="shared" si="12"/>
        <v>17.24382019944235</v>
      </c>
      <c r="N78" s="28">
        <f t="shared" si="11"/>
        <v>12.386666666666667</v>
      </c>
      <c r="O78" s="28">
        <f>'IV. Country level, 1310-2018'!U74</f>
        <v>-8.013837967900276</v>
      </c>
      <c r="P78" s="28">
        <f>'IV. Country level, 1310-2018'!C74</f>
        <v>20.400504634566943</v>
      </c>
      <c r="Q78" s="2"/>
      <c r="R78" s="2"/>
      <c r="V78" s="28">
        <v>10.857999999999999</v>
      </c>
      <c r="W78" s="28">
        <v>-2.1753674569202617</v>
      </c>
      <c r="X78" s="28">
        <f t="shared" si="10"/>
        <v>13.03336745692026</v>
      </c>
      <c r="Y78" s="56">
        <f>'VIII. Pers. sov. loans, 1312-'!C73</f>
        <v>20</v>
      </c>
    </row>
    <row r="79" spans="1:25" x14ac:dyDescent="0.25">
      <c r="A79">
        <v>1381</v>
      </c>
      <c r="C79" s="28">
        <f t="shared" si="4"/>
        <v>14.249022038061543</v>
      </c>
      <c r="D79" s="28">
        <f t="shared" si="5"/>
        <v>2.2652404255955063</v>
      </c>
      <c r="E79" s="28">
        <f t="shared" si="6"/>
        <v>11.983781612466037</v>
      </c>
      <c r="F79" s="28">
        <f t="shared" si="7"/>
        <v>10.519854266030736</v>
      </c>
      <c r="G79" s="28">
        <f t="shared" si="8"/>
        <v>5.3314316443780951</v>
      </c>
      <c r="H79" s="28">
        <f t="shared" si="9"/>
        <v>5.1884226216526406</v>
      </c>
      <c r="I79" s="28"/>
      <c r="J79" s="28"/>
      <c r="K79" s="28">
        <f>SUM('IV. Country level, 1310-2018'!AO75:AV75)</f>
        <v>15.490655764699083</v>
      </c>
      <c r="L79" s="29">
        <f>SUM('IV. Country level, 1310-2018'!AY75:BF75)</f>
        <v>19.492079068105841</v>
      </c>
      <c r="M79" s="28">
        <f t="shared" si="12"/>
        <v>-4.0014233034067583</v>
      </c>
      <c r="N79" s="28">
        <f t="shared" si="11"/>
        <v>12.586666666666666</v>
      </c>
      <c r="O79" s="28">
        <f>'IV. Country level, 1310-2018'!U75</f>
        <v>38.260605096577457</v>
      </c>
      <c r="P79" s="28">
        <f>'IV. Country level, 1310-2018'!C75</f>
        <v>-25.673938429910791</v>
      </c>
      <c r="Q79" s="2"/>
      <c r="R79" s="2"/>
      <c r="V79" s="28">
        <v>4.4642857142857144</v>
      </c>
      <c r="W79" s="28">
        <v>-2.2592339401438024</v>
      </c>
      <c r="X79" s="28">
        <f t="shared" si="10"/>
        <v>6.7235196544295164</v>
      </c>
      <c r="Y79" s="56">
        <f>'VIII. Pers. sov. loans, 1312-'!C74</f>
        <v>16</v>
      </c>
    </row>
    <row r="80" spans="1:25" x14ac:dyDescent="0.25">
      <c r="A80">
        <v>1382</v>
      </c>
      <c r="C80" s="28">
        <f t="shared" ref="C80:C143" si="13">AVERAGE(K77:K83)</f>
        <v>14.120059431657142</v>
      </c>
      <c r="D80" s="28">
        <f t="shared" ref="D80:D143" si="14">AVERAGE(L77:L83)</f>
        <v>2.3428178780862523</v>
      </c>
      <c r="E80" s="28">
        <f t="shared" ref="E80:E143" si="15">AVERAGE(M77:M83)</f>
        <v>11.777241553570891</v>
      </c>
      <c r="F80" s="28">
        <f t="shared" ref="F80:F143" si="16">AVERAGE(N77:N83)</f>
        <v>10.474339844045726</v>
      </c>
      <c r="G80" s="28">
        <f t="shared" ref="G80:G143" si="17">AVERAGE(O77:O83)</f>
        <v>5.4086490907657616</v>
      </c>
      <c r="H80" s="28">
        <f t="shared" ref="H80:H143" si="18">AVERAGE(P77:P83)</f>
        <v>5.0656907532799664</v>
      </c>
      <c r="I80" s="28"/>
      <c r="J80" s="28"/>
      <c r="K80" s="28">
        <f>SUM('IV. Country level, 1310-2018'!AO76:AV76)</f>
        <v>13.348169326248081</v>
      </c>
      <c r="L80" s="29">
        <f>SUM('IV. Country level, 1310-2018'!AY76:BF76)</f>
        <v>-3.1489660880513424</v>
      </c>
      <c r="M80" s="28">
        <f t="shared" si="12"/>
        <v>16.497135414299425</v>
      </c>
      <c r="N80" s="28">
        <f t="shared" si="11"/>
        <v>8.8214705882352931</v>
      </c>
      <c r="O80" s="28">
        <f>'IV. Country level, 1310-2018'!U76</f>
        <v>-3.0747575139676657</v>
      </c>
      <c r="P80" s="28">
        <f>'IV. Country level, 1310-2018'!C76</f>
        <v>11.896228102202958</v>
      </c>
      <c r="Q80" s="2"/>
      <c r="R80" s="2"/>
      <c r="V80" s="28">
        <v>4.1782857142857139</v>
      </c>
      <c r="W80" s="28">
        <v>-2.347734571314549</v>
      </c>
      <c r="X80" s="28">
        <f t="shared" si="10"/>
        <v>6.5260202856002625</v>
      </c>
      <c r="Y80" s="56">
        <f>'VIII. Pers. sov. loans, 1312-'!C75</f>
        <v>16</v>
      </c>
    </row>
    <row r="81" spans="1:25" x14ac:dyDescent="0.25">
      <c r="A81">
        <v>1383</v>
      </c>
      <c r="C81" s="28">
        <f t="shared" si="13"/>
        <v>13.777359454354306</v>
      </c>
      <c r="D81" s="28">
        <f t="shared" si="14"/>
        <v>3.9172709797270273</v>
      </c>
      <c r="E81" s="28">
        <f t="shared" si="15"/>
        <v>9.8600884746272772</v>
      </c>
      <c r="F81" s="28">
        <f t="shared" si="16"/>
        <v>10.190588235294118</v>
      </c>
      <c r="G81" s="28">
        <f t="shared" si="17"/>
        <v>7.5727403148510364</v>
      </c>
      <c r="H81" s="28">
        <f t="shared" si="18"/>
        <v>2.6178479204430825</v>
      </c>
      <c r="I81" s="28"/>
      <c r="J81" s="28"/>
      <c r="K81" s="28">
        <f>SUM('IV. Country level, 1310-2018'!AO77:AV77)</f>
        <v>13.308098571254359</v>
      </c>
      <c r="L81" s="29">
        <f>SUM('IV. Country level, 1310-2018'!AY77:BF77)</f>
        <v>6.8510230673974188</v>
      </c>
      <c r="M81" s="28">
        <f t="shared" si="12"/>
        <v>6.4570755038569398</v>
      </c>
      <c r="N81" s="28">
        <f t="shared" si="11"/>
        <v>9.2028431372549022</v>
      </c>
      <c r="O81" s="28">
        <f>'IV. Country level, 1310-2018'!U77</f>
        <v>14.485565245779744</v>
      </c>
      <c r="P81" s="28">
        <f>'IV. Country level, 1310-2018'!C77</f>
        <v>-5.2827221085248421</v>
      </c>
      <c r="Q81" s="2"/>
      <c r="R81" s="2"/>
      <c r="V81" s="28">
        <v>10</v>
      </c>
      <c r="W81" s="28">
        <v>-2.4412971488888808</v>
      </c>
      <c r="X81" s="28">
        <f t="shared" si="10"/>
        <v>12.44129714888888</v>
      </c>
      <c r="Y81" s="56">
        <f>'VIII. Pers. sov. loans, 1312-'!C76</f>
        <v>16</v>
      </c>
    </row>
    <row r="82" spans="1:25" x14ac:dyDescent="0.25">
      <c r="A82">
        <v>1384</v>
      </c>
      <c r="C82" s="28">
        <f t="shared" si="13"/>
        <v>13.700919714403105</v>
      </c>
      <c r="D82" s="28">
        <f t="shared" si="14"/>
        <v>2.6698490220136781</v>
      </c>
      <c r="E82" s="28">
        <f t="shared" si="15"/>
        <v>11.031070692389429</v>
      </c>
      <c r="F82" s="28">
        <f t="shared" si="16"/>
        <v>9.694141206870345</v>
      </c>
      <c r="G82" s="28">
        <f t="shared" si="17"/>
        <v>4.4665233094699301</v>
      </c>
      <c r="H82" s="28">
        <f t="shared" si="18"/>
        <v>5.2276178974004157</v>
      </c>
      <c r="I82" s="28"/>
      <c r="J82" s="28"/>
      <c r="K82" s="28">
        <f>SUM('IV. Country level, 1310-2018'!AO78:AV78)</f>
        <v>13.107190087645778</v>
      </c>
      <c r="L82" s="29">
        <f>SUM('IV. Country level, 1310-2018'!AY78:BF78)</f>
        <v>2.7540170222611309</v>
      </c>
      <c r="M82" s="28">
        <f t="shared" si="12"/>
        <v>10.353173065384647</v>
      </c>
      <c r="N82" s="28">
        <f t="shared" si="11"/>
        <v>9.309215686274511</v>
      </c>
      <c r="O82" s="28">
        <f>'IV. Country level, 1310-2018'!U78</f>
        <v>6.1670765152577376</v>
      </c>
      <c r="P82" s="28">
        <f>'IV. Country level, 1310-2018'!C78</f>
        <v>3.1421391710167734</v>
      </c>
      <c r="Q82" s="2"/>
      <c r="R82" s="2"/>
      <c r="V82" s="28">
        <v>8.5</v>
      </c>
      <c r="W82" s="28">
        <v>-2.5404027507338265</v>
      </c>
      <c r="X82" s="28">
        <f t="shared" si="10"/>
        <v>11.040402750733826</v>
      </c>
      <c r="Y82" s="56">
        <f>'VIII. Pers. sov. loans, 1312-'!C77</f>
        <v>16</v>
      </c>
    </row>
    <row r="83" spans="1:25" x14ac:dyDescent="0.25">
      <c r="A83">
        <v>1385</v>
      </c>
      <c r="C83" s="28">
        <f t="shared" si="13"/>
        <v>13.549915797130442</v>
      </c>
      <c r="D83" s="28">
        <f t="shared" si="14"/>
        <v>1.6170851103977697</v>
      </c>
      <c r="E83" s="28">
        <f t="shared" si="15"/>
        <v>11.932830686732673</v>
      </c>
      <c r="F83" s="28">
        <f t="shared" si="16"/>
        <v>9.1119614357370846</v>
      </c>
      <c r="G83" s="28">
        <f t="shared" si="17"/>
        <v>3.1719603598244173</v>
      </c>
      <c r="H83" s="28">
        <f t="shared" si="18"/>
        <v>5.9400010759126678</v>
      </c>
      <c r="I83" s="28"/>
      <c r="J83" s="28"/>
      <c r="K83" s="28">
        <f>SUM('IV. Country level, 1310-2018'!AO79:AV79)</f>
        <v>13.316398722847659</v>
      </c>
      <c r="L83" s="29">
        <f>SUM('IV. Country level, 1310-2018'!AY79:BF79)</f>
        <v>1.8196873530901381E-2</v>
      </c>
      <c r="M83" s="28">
        <f t="shared" si="12"/>
        <v>13.298201849316758</v>
      </c>
      <c r="N83" s="28">
        <f t="shared" si="11"/>
        <v>9.665588235294118</v>
      </c>
      <c r="O83" s="28">
        <f>'IV. Country level, 1310-2018'!U79</f>
        <v>2.1261481289998416</v>
      </c>
      <c r="P83" s="28">
        <f>'IV. Country level, 1310-2018'!C79</f>
        <v>7.5394401062942764</v>
      </c>
      <c r="Q83" s="2"/>
      <c r="R83" s="2"/>
      <c r="V83" s="28">
        <v>7.0000000000000009</v>
      </c>
      <c r="W83" s="28">
        <v>-2.645594335046201</v>
      </c>
      <c r="X83" s="28">
        <f t="shared" si="10"/>
        <v>9.6455943350462015</v>
      </c>
      <c r="Y83" s="56">
        <f>'VIII. Pers. sov. loans, 1312-'!C78</f>
        <v>16</v>
      </c>
    </row>
    <row r="84" spans="1:25" x14ac:dyDescent="0.25">
      <c r="A84">
        <v>1386</v>
      </c>
      <c r="C84" s="28">
        <f t="shared" si="13"/>
        <v>13.622159283103377</v>
      </c>
      <c r="D84" s="28">
        <f t="shared" si="14"/>
        <v>4.0100694485239048</v>
      </c>
      <c r="E84" s="28">
        <f t="shared" si="15"/>
        <v>9.612089834579475</v>
      </c>
      <c r="F84" s="28">
        <f t="shared" si="16"/>
        <v>9.0497912188131071</v>
      </c>
      <c r="G84" s="28">
        <f t="shared" si="17"/>
        <v>9.5778366737510137</v>
      </c>
      <c r="H84" s="28">
        <f t="shared" si="18"/>
        <v>-0.52804545493790811</v>
      </c>
      <c r="I84" s="28"/>
      <c r="J84" s="28"/>
      <c r="K84" s="28">
        <f>SUM('IV. Country level, 1310-2018'!AO80:AV80)</f>
        <v>12.750582302590516</v>
      </c>
      <c r="L84" s="29">
        <f>SUM('IV. Country level, 1310-2018'!AY80:BF80)</f>
        <v>3.5779457090929299</v>
      </c>
      <c r="M84" s="28">
        <f t="shared" si="12"/>
        <v>9.172636593497586</v>
      </c>
      <c r="N84" s="28">
        <f t="shared" si="11"/>
        <v>9.3616666666666681</v>
      </c>
      <c r="O84" s="28">
        <f>'IV. Country level, 1310-2018'!U80</f>
        <v>3.0583826992104077</v>
      </c>
      <c r="P84" s="28">
        <f>'IV. Country level, 1310-2018'!C80</f>
        <v>6.3032839674562604</v>
      </c>
      <c r="Q84" s="2"/>
      <c r="R84" s="2"/>
      <c r="V84" s="28">
        <v>5.5000000000000009</v>
      </c>
      <c r="W84" s="28">
        <v>3.2485549137358189</v>
      </c>
      <c r="X84" s="28">
        <f t="shared" si="10"/>
        <v>2.2514450862641819</v>
      </c>
      <c r="Y84" s="56">
        <f>'VIII. Pers. sov. loans, 1312-'!C79</f>
        <v>16</v>
      </c>
    </row>
    <row r="85" spans="1:25" x14ac:dyDescent="0.25">
      <c r="A85">
        <v>1387</v>
      </c>
      <c r="C85" s="28">
        <f t="shared" si="13"/>
        <v>13.763090099139275</v>
      </c>
      <c r="D85" s="28">
        <f t="shared" si="14"/>
        <v>2.4893622475561399</v>
      </c>
      <c r="E85" s="28">
        <f t="shared" si="15"/>
        <v>11.273727851583134</v>
      </c>
      <c r="F85" s="28">
        <f t="shared" si="16"/>
        <v>8.9629564849195482</v>
      </c>
      <c r="G85" s="28">
        <f t="shared" si="17"/>
        <v>4.7379698103851657</v>
      </c>
      <c r="H85" s="28">
        <f t="shared" si="18"/>
        <v>4.2249866745343843</v>
      </c>
      <c r="I85" s="28"/>
      <c r="J85" s="28"/>
      <c r="K85" s="28">
        <f>SUM('IV. Country level, 1310-2018'!AO81:AV81)</f>
        <v>14.585343225536256</v>
      </c>
      <c r="L85" s="29">
        <f>SUM('IV. Country level, 1310-2018'!AY81:BF81)</f>
        <v>-10.855352498241135</v>
      </c>
      <c r="M85" s="28">
        <f t="shared" si="12"/>
        <v>25.440695723777392</v>
      </c>
      <c r="N85" s="28">
        <f t="shared" si="11"/>
        <v>8.9115374677002599</v>
      </c>
      <c r="O85" s="28">
        <f>'IV. Country level, 1310-2018'!U81</f>
        <v>-29.757357005568014</v>
      </c>
      <c r="P85" s="28">
        <f>'IV. Country level, 1310-2018'!C81</f>
        <v>38.668894473268274</v>
      </c>
      <c r="Q85" s="2"/>
      <c r="R85" s="2"/>
      <c r="V85" s="28">
        <v>4</v>
      </c>
      <c r="W85" s="28">
        <v>7.1632361772191899</v>
      </c>
      <c r="X85" s="28">
        <f t="shared" si="10"/>
        <v>-3.1632361772191899</v>
      </c>
      <c r="Y85" s="56">
        <f>'VIII. Pers. sov. loans, 1312-'!C80</f>
        <v>12</v>
      </c>
    </row>
    <row r="86" spans="1:25" x14ac:dyDescent="0.25">
      <c r="A86">
        <v>1388</v>
      </c>
      <c r="C86" s="28">
        <f t="shared" si="13"/>
        <v>13.723152473656567</v>
      </c>
      <c r="D86" s="28">
        <f t="shared" si="14"/>
        <v>2.2397629576737934</v>
      </c>
      <c r="E86" s="28">
        <f t="shared" si="15"/>
        <v>11.483389515982774</v>
      </c>
      <c r="F86" s="28">
        <f t="shared" si="16"/>
        <v>8.8296768235450784</v>
      </c>
      <c r="G86" s="28">
        <f t="shared" si="17"/>
        <v>3.5546859249590819</v>
      </c>
      <c r="H86" s="28">
        <f t="shared" si="18"/>
        <v>5.2749908985859966</v>
      </c>
      <c r="I86" s="28"/>
      <c r="J86" s="28"/>
      <c r="K86" s="28">
        <f>SUM('IV. Country level, 1310-2018'!AO82:AV82)</f>
        <v>14.433628343790442</v>
      </c>
      <c r="L86" s="29">
        <f>SUM('IV. Country level, 1310-2018'!AY82:BF82)</f>
        <v>12.122731686794483</v>
      </c>
      <c r="M86" s="28">
        <f t="shared" si="12"/>
        <v>2.3108966569959595</v>
      </c>
      <c r="N86" s="28">
        <f t="shared" si="11"/>
        <v>8.5114082687338488</v>
      </c>
      <c r="O86" s="28">
        <f>'IV. Country level, 1310-2018'!U82</f>
        <v>29.198664449058871</v>
      </c>
      <c r="P86" s="28">
        <f>'IV. Country level, 1310-2018'!C82</f>
        <v>-20.687256180325022</v>
      </c>
      <c r="Q86" s="2"/>
      <c r="R86" s="2"/>
      <c r="V86" s="28">
        <v>4.8666</v>
      </c>
      <c r="W86" s="28">
        <v>3.4349939720082872</v>
      </c>
      <c r="X86" s="28">
        <f t="shared" si="10"/>
        <v>1.4316060279917129</v>
      </c>
      <c r="Y86" s="56">
        <f>'VIII. Pers. sov. loans, 1312-'!C81</f>
        <v>8</v>
      </c>
    </row>
    <row r="87" spans="1:25" x14ac:dyDescent="0.25">
      <c r="A87">
        <v>1389</v>
      </c>
      <c r="C87" s="28">
        <f t="shared" si="13"/>
        <v>13.664766625336798</v>
      </c>
      <c r="D87" s="28">
        <f t="shared" si="14"/>
        <v>1.4322185819583027</v>
      </c>
      <c r="E87" s="28">
        <f t="shared" si="15"/>
        <v>12.232548043378497</v>
      </c>
      <c r="F87" s="28">
        <f t="shared" si="16"/>
        <v>8.5775715133358883</v>
      </c>
      <c r="G87" s="28">
        <f t="shared" si="17"/>
        <v>1.4152189296642639</v>
      </c>
      <c r="H87" s="28">
        <f t="shared" si="18"/>
        <v>7.1623525836716251</v>
      </c>
      <c r="I87" s="28"/>
      <c r="J87" s="28"/>
      <c r="K87" s="28">
        <f>SUM('IV. Country level, 1310-2018'!AO83:AV83)</f>
        <v>13.853873728058627</v>
      </c>
      <c r="L87" s="29">
        <f>SUM('IV. Country level, 1310-2018'!AY83:BF83)</f>
        <v>13.601924278831603</v>
      </c>
      <c r="M87" s="28">
        <f t="shared" si="12"/>
        <v>0.25194944922702334</v>
      </c>
      <c r="N87" s="28">
        <f t="shared" si="11"/>
        <v>8.3862790697674399</v>
      </c>
      <c r="O87" s="28">
        <f>'IV. Country level, 1310-2018'!U83</f>
        <v>41.766376683518516</v>
      </c>
      <c r="P87" s="28">
        <f>'IV. Country level, 1310-2018'!C83</f>
        <v>-33.380097613751076</v>
      </c>
      <c r="Q87" s="2"/>
      <c r="R87" s="2"/>
      <c r="V87" s="28">
        <v>5.7332000000000001</v>
      </c>
      <c r="W87" s="28">
        <v>3.3528425433746594</v>
      </c>
      <c r="X87" s="28">
        <f t="shared" si="10"/>
        <v>2.3803574566253407</v>
      </c>
      <c r="Y87" s="56">
        <f>'VIII. Pers. sov. loans, 1312-'!C82</f>
        <v>8</v>
      </c>
    </row>
    <row r="88" spans="1:25" x14ac:dyDescent="0.25">
      <c r="A88">
        <v>1390</v>
      </c>
      <c r="C88" s="28">
        <f t="shared" si="13"/>
        <v>13.71165222959759</v>
      </c>
      <c r="D88" s="28">
        <f t="shared" si="14"/>
        <v>0.19796190176936435</v>
      </c>
      <c r="E88" s="28">
        <f t="shared" si="15"/>
        <v>13.513690327828225</v>
      </c>
      <c r="F88" s="28">
        <f t="shared" si="16"/>
        <v>8.3941346603338172</v>
      </c>
      <c r="G88" s="28">
        <f t="shared" si="17"/>
        <v>-0.51921693177764716</v>
      </c>
      <c r="H88" s="28">
        <f t="shared" si="18"/>
        <v>8.9133515921114643</v>
      </c>
      <c r="I88" s="28"/>
      <c r="J88" s="28"/>
      <c r="K88" s="28">
        <f>SUM('IV. Country level, 1310-2018'!AO84:AV84)</f>
        <v>14.294614283505636</v>
      </c>
      <c r="L88" s="29">
        <f>SUM('IV. Country level, 1310-2018'!AY84:BF84)</f>
        <v>-3.7939273393769364</v>
      </c>
      <c r="M88" s="28">
        <f t="shared" si="12"/>
        <v>18.088541622882573</v>
      </c>
      <c r="N88" s="28">
        <f t="shared" si="11"/>
        <v>8.5949999999999989</v>
      </c>
      <c r="O88" s="28">
        <f>'IV. Country level, 1310-2018'!U84</f>
        <v>-19.393502797781203</v>
      </c>
      <c r="P88" s="28">
        <f>'IV. Country level, 1310-2018'!C84</f>
        <v>27.988502797781202</v>
      </c>
      <c r="Q88" s="2"/>
      <c r="R88" s="2"/>
      <c r="V88" s="28">
        <v>6.5998000000000001</v>
      </c>
      <c r="W88" s="28">
        <v>3.2749442750843891</v>
      </c>
      <c r="X88" s="28">
        <f t="shared" si="10"/>
        <v>3.324855724915611</v>
      </c>
      <c r="Y88" s="56">
        <f>'VIII. Pers. sov. loans, 1312-'!C83</f>
        <v>6.5</v>
      </c>
    </row>
    <row r="89" spans="1:25" x14ac:dyDescent="0.25">
      <c r="A89">
        <v>1391</v>
      </c>
      <c r="C89" s="28">
        <f t="shared" si="13"/>
        <v>13.580818492442356</v>
      </c>
      <c r="D89" s="28">
        <f t="shared" si="14"/>
        <v>1.0290477445965178</v>
      </c>
      <c r="E89" s="28">
        <f t="shared" si="15"/>
        <v>12.551770747845836</v>
      </c>
      <c r="F89" s="28">
        <f t="shared" si="16"/>
        <v>8.1038648967776403</v>
      </c>
      <c r="G89" s="28">
        <f t="shared" si="17"/>
        <v>-0.23505799035442923</v>
      </c>
      <c r="H89" s="28">
        <f t="shared" si="18"/>
        <v>8.3389228871320693</v>
      </c>
      <c r="I89" s="28"/>
      <c r="J89" s="28"/>
      <c r="K89" s="28">
        <f>SUM('IV. Country level, 1310-2018'!AO85:AV85)</f>
        <v>12.827626709266829</v>
      </c>
      <c r="L89" s="29">
        <f>SUM('IV. Country level, 1310-2018'!AY85:BF85)</f>
        <v>1.006821993084706</v>
      </c>
      <c r="M89" s="28">
        <f t="shared" si="12"/>
        <v>11.820804716182122</v>
      </c>
      <c r="N89" s="28">
        <f t="shared" si="11"/>
        <v>8.3762580566532137</v>
      </c>
      <c r="O89" s="28">
        <f>'IV. Country level, 1310-2018'!U85</f>
        <v>-2.1159106827248442</v>
      </c>
      <c r="P89" s="28">
        <f>'IV. Country level, 1310-2018'!C85</f>
        <v>10.492168739378059</v>
      </c>
      <c r="Q89" s="2"/>
      <c r="R89" s="2"/>
      <c r="V89" s="28">
        <v>7.466400000000001</v>
      </c>
      <c r="W89" s="28">
        <v>3.2009691078267615</v>
      </c>
      <c r="X89" s="28">
        <f t="shared" ref="X89:X152" si="19">V89-W89</f>
        <v>4.2654308921732396</v>
      </c>
      <c r="Y89" s="56">
        <f>'VIII. Pers. sov. loans, 1312-'!C84</f>
        <v>8.875</v>
      </c>
    </row>
    <row r="90" spans="1:25" x14ac:dyDescent="0.25">
      <c r="A90">
        <v>1392</v>
      </c>
      <c r="C90" s="28">
        <f t="shared" si="13"/>
        <v>13.423128183068556</v>
      </c>
      <c r="D90" s="28">
        <f t="shared" si="14"/>
        <v>0.12185224256866789</v>
      </c>
      <c r="E90" s="28">
        <f t="shared" si="15"/>
        <v>13.301275940499886</v>
      </c>
      <c r="F90" s="28">
        <f t="shared" si="16"/>
        <v>7.8169641798053897</v>
      </c>
      <c r="G90" s="28">
        <f t="shared" si="17"/>
        <v>-0.70178364601969889</v>
      </c>
      <c r="H90" s="28">
        <f t="shared" si="18"/>
        <v>8.5187478258250895</v>
      </c>
      <c r="I90" s="28"/>
      <c r="J90" s="28"/>
      <c r="K90" s="28">
        <f>SUM('IV. Country level, 1310-2018'!AO86:AV86)</f>
        <v>12.90769778460928</v>
      </c>
      <c r="L90" s="29">
        <f>SUM('IV. Country level, 1310-2018'!AY86:BF86)</f>
        <v>-5.6346137564775338</v>
      </c>
      <c r="M90" s="28">
        <f t="shared" si="12"/>
        <v>18.542311541086814</v>
      </c>
      <c r="N90" s="28">
        <f t="shared" si="11"/>
        <v>7.9008510638297889</v>
      </c>
      <c r="O90" s="28">
        <f>'IV. Country level, 1310-2018'!U86</f>
        <v>-12.850120838063889</v>
      </c>
      <c r="P90" s="28">
        <f>'IV. Country level, 1310-2018'!C86</f>
        <v>20.750971901893678</v>
      </c>
      <c r="Q90" s="2"/>
      <c r="R90" s="2"/>
      <c r="V90" s="28">
        <v>8.3330000000000002</v>
      </c>
      <c r="W90" s="28">
        <v>4.0963455934553458E-2</v>
      </c>
      <c r="X90" s="28">
        <f t="shared" si="19"/>
        <v>8.2920365440654464</v>
      </c>
      <c r="Y90" s="56">
        <f>'VIII. Pers. sov. loans, 1312-'!C85</f>
        <v>9.6</v>
      </c>
    </row>
    <row r="91" spans="1:25" x14ac:dyDescent="0.25">
      <c r="A91">
        <v>1393</v>
      </c>
      <c r="C91" s="28">
        <f t="shared" si="13"/>
        <v>13.305111533554996</v>
      </c>
      <c r="D91" s="28">
        <f t="shared" si="14"/>
        <v>-1.645267236121061</v>
      </c>
      <c r="E91" s="28">
        <f t="shared" si="15"/>
        <v>14.950378769676059</v>
      </c>
      <c r="F91" s="28">
        <f t="shared" si="16"/>
        <v>7.529861080845639</v>
      </c>
      <c r="G91" s="28">
        <f t="shared" si="17"/>
        <v>-6.3949286668968366</v>
      </c>
      <c r="H91" s="28">
        <f t="shared" si="18"/>
        <v>13.924789747742475</v>
      </c>
      <c r="I91" s="28"/>
      <c r="J91" s="28"/>
      <c r="K91" s="28">
        <f>SUM('IV. Country level, 1310-2018'!AO87:AV87)</f>
        <v>13.078781532416055</v>
      </c>
      <c r="L91" s="29">
        <f>SUM('IV. Country level, 1310-2018'!AY87:BF87)</f>
        <v>-5.0618510522296356</v>
      </c>
      <c r="M91" s="28">
        <f t="shared" si="12"/>
        <v>18.14063258464569</v>
      </c>
      <c r="N91" s="28">
        <f t="shared" si="11"/>
        <v>8.0776086956521738</v>
      </c>
      <c r="O91" s="28">
        <f>'IV. Country level, 1310-2018'!U87</f>
        <v>-10.482668330882966</v>
      </c>
      <c r="P91" s="28">
        <f>'IV. Country level, 1310-2018'!C87</f>
        <v>18.56027702653514</v>
      </c>
      <c r="Q91" s="2"/>
      <c r="R91" s="2"/>
      <c r="V91" s="28">
        <v>8.75</v>
      </c>
      <c r="W91" s="28">
        <v>3.4638863813661158E-2</v>
      </c>
      <c r="X91" s="28">
        <f t="shared" si="19"/>
        <v>8.7153611361863383</v>
      </c>
      <c r="Y91" s="56">
        <f>'VIII. Pers. sov. loans, 1312-'!C86</f>
        <v>9.6666666666666661</v>
      </c>
    </row>
    <row r="92" spans="1:25" x14ac:dyDescent="0.25">
      <c r="A92">
        <v>1394</v>
      </c>
      <c r="C92" s="28">
        <f t="shared" si="13"/>
        <v>13.160981951168452</v>
      </c>
      <c r="D92" s="28">
        <f t="shared" si="14"/>
        <v>0.34093328507326653</v>
      </c>
      <c r="E92" s="28">
        <f t="shared" si="15"/>
        <v>12.820048666095186</v>
      </c>
      <c r="F92" s="28">
        <f t="shared" si="16"/>
        <v>7.2593692775669512</v>
      </c>
      <c r="G92" s="28">
        <f t="shared" si="17"/>
        <v>0.16066232006652673</v>
      </c>
      <c r="H92" s="28">
        <f t="shared" si="18"/>
        <v>7.0987069575004238</v>
      </c>
      <c r="I92" s="28"/>
      <c r="J92" s="28"/>
      <c r="K92" s="28">
        <f>SUM('IV. Country level, 1310-2018'!AO88:AV88)</f>
        <v>13.669507065449611</v>
      </c>
      <c r="L92" s="29">
        <f>SUM('IV. Country level, 1310-2018'!AY88:BF88)</f>
        <v>-5.0377515984510612</v>
      </c>
      <c r="M92" s="28">
        <f t="shared" si="12"/>
        <v>18.707258663900674</v>
      </c>
      <c r="N92" s="28">
        <f t="shared" si="11"/>
        <v>6.8796491228070167</v>
      </c>
      <c r="O92" s="28">
        <f>'IV. Country level, 1310-2018'!U88</f>
        <v>-27.768244415605487</v>
      </c>
      <c r="P92" s="28">
        <f>'IV. Country level, 1310-2018'!C88</f>
        <v>34.647893538412504</v>
      </c>
      <c r="Q92" s="2"/>
      <c r="R92" s="2"/>
      <c r="V92" s="28">
        <v>5.2631578947368416</v>
      </c>
      <c r="W92" s="28">
        <v>2.8328912340717601E-2</v>
      </c>
      <c r="X92" s="28">
        <f t="shared" si="19"/>
        <v>5.2348289823961238</v>
      </c>
      <c r="Y92" s="56">
        <f>'VIII. Pers. sov. loans, 1312-'!C87</f>
        <v>14.333333333333334</v>
      </c>
    </row>
    <row r="93" spans="1:25" x14ac:dyDescent="0.25">
      <c r="A93">
        <v>1395</v>
      </c>
      <c r="C93" s="28">
        <f t="shared" si="13"/>
        <v>13.180498385210004</v>
      </c>
      <c r="D93" s="28">
        <f t="shared" si="14"/>
        <v>-0.47044125155074273</v>
      </c>
      <c r="E93" s="28">
        <f t="shared" si="15"/>
        <v>13.650939636760748</v>
      </c>
      <c r="F93" s="28">
        <f t="shared" si="16"/>
        <v>7.0405196172673969</v>
      </c>
      <c r="G93" s="28">
        <f t="shared" si="17"/>
        <v>-1.4208121248017724</v>
      </c>
      <c r="H93" s="28">
        <f t="shared" si="18"/>
        <v>8.4613317420691683</v>
      </c>
      <c r="I93" s="28"/>
      <c r="J93" s="28"/>
      <c r="K93" s="28">
        <f>SUM('IV. Country level, 1310-2018'!AO89:AV89)</f>
        <v>13.329796178173847</v>
      </c>
      <c r="L93" s="29">
        <f>SUM('IV. Country level, 1310-2018'!AY89:BF89)</f>
        <v>5.7723631725995315</v>
      </c>
      <c r="M93" s="28">
        <f t="shared" si="12"/>
        <v>7.5574330055743157</v>
      </c>
      <c r="N93" s="28">
        <f t="shared" si="11"/>
        <v>6.503103249928099</v>
      </c>
      <c r="O93" s="28">
        <f>'IV. Country level, 1310-2018'!U89</f>
        <v>25.93158485940198</v>
      </c>
      <c r="P93" s="28">
        <f>'IV. Country level, 1310-2018'!C89</f>
        <v>-19.428481609473881</v>
      </c>
      <c r="Q93" s="2"/>
      <c r="R93" s="2"/>
      <c r="V93" s="28">
        <v>6.6659999999999995</v>
      </c>
      <c r="W93" s="28">
        <v>2.2032217384043803E-2</v>
      </c>
      <c r="X93" s="28">
        <f t="shared" si="19"/>
        <v>6.643967782615956</v>
      </c>
      <c r="Y93" s="56">
        <f>'VIII. Pers. sov. loans, 1312-'!C88</f>
        <v>12.625</v>
      </c>
    </row>
    <row r="94" spans="1:25" x14ac:dyDescent="0.25">
      <c r="A94">
        <v>1396</v>
      </c>
      <c r="C94" s="28">
        <f t="shared" si="13"/>
        <v>13.200209888200193</v>
      </c>
      <c r="D94" s="28">
        <f t="shared" si="14"/>
        <v>0.47399448479062206</v>
      </c>
      <c r="E94" s="28">
        <f t="shared" si="15"/>
        <v>12.72621540340957</v>
      </c>
      <c r="F94" s="28">
        <f t="shared" si="16"/>
        <v>6.813549964157926</v>
      </c>
      <c r="G94" s="28">
        <f t="shared" si="17"/>
        <v>1.2394267040101394</v>
      </c>
      <c r="H94" s="28">
        <f t="shared" si="18"/>
        <v>5.5741232601477861</v>
      </c>
      <c r="I94" s="28"/>
      <c r="J94" s="28"/>
      <c r="K94" s="28">
        <f>SUM('IV. Country level, 1310-2018'!AO90:AV90)</f>
        <v>13.027757181463713</v>
      </c>
      <c r="L94" s="29">
        <f>SUM('IV. Country level, 1310-2018'!AY90:BF90)</f>
        <v>1.2320879280034993</v>
      </c>
      <c r="M94" s="28">
        <f t="shared" si="12"/>
        <v>11.795669253460213</v>
      </c>
      <c r="N94" s="28">
        <f t="shared" si="11"/>
        <v>6.3765573770491804</v>
      </c>
      <c r="O94" s="28">
        <f>'IV. Country level, 1310-2018'!U90</f>
        <v>1.9143615373785636</v>
      </c>
      <c r="P94" s="28">
        <f>'IV. Country level, 1310-2018'!C90</f>
        <v>4.4621958396706169</v>
      </c>
      <c r="Q94" s="2"/>
      <c r="R94" s="2"/>
      <c r="V94" s="28">
        <v>5</v>
      </c>
      <c r="W94" s="28">
        <v>1.5747408502936159E-2</v>
      </c>
      <c r="X94" s="28">
        <f t="shared" si="19"/>
        <v>4.9842525914970635</v>
      </c>
      <c r="Y94" s="56">
        <f>'VIII. Pers. sov. loans, 1312-'!C89</f>
        <v>12.625</v>
      </c>
    </row>
    <row r="95" spans="1:25" x14ac:dyDescent="0.25">
      <c r="A95">
        <v>1397</v>
      </c>
      <c r="C95" s="28">
        <f t="shared" si="13"/>
        <v>13.132523340757944</v>
      </c>
      <c r="D95" s="28">
        <f t="shared" si="14"/>
        <v>-4.5783023036979183E-2</v>
      </c>
      <c r="E95" s="28">
        <f t="shared" si="15"/>
        <v>13.17830636379492</v>
      </c>
      <c r="F95" s="28">
        <f t="shared" si="16"/>
        <v>6.5413745722620371</v>
      </c>
      <c r="G95" s="28">
        <f t="shared" si="17"/>
        <v>-0.97623086578230811</v>
      </c>
      <c r="H95" s="28">
        <f t="shared" si="18"/>
        <v>7.5176054380443462</v>
      </c>
      <c r="I95" s="28"/>
      <c r="J95" s="28"/>
      <c r="K95" s="28">
        <f>SUM('IV. Country level, 1310-2018'!AO91:AV91)</f>
        <v>13.285707206799831</v>
      </c>
      <c r="L95" s="29">
        <f>SUM('IV. Country level, 1310-2018'!AY91:BF91)</f>
        <v>10.109476308983359</v>
      </c>
      <c r="M95" s="28">
        <f t="shared" si="12"/>
        <v>3.1762308978164722</v>
      </c>
      <c r="N95" s="28">
        <f t="shared" si="11"/>
        <v>6.7015573770491805</v>
      </c>
      <c r="O95" s="28">
        <f>'IV. Country level, 1310-2018'!U91</f>
        <v>26.495634110962328</v>
      </c>
      <c r="P95" s="28">
        <f>'IV. Country level, 1310-2018'!C91</f>
        <v>-19.794076733913148</v>
      </c>
      <c r="Q95" s="2"/>
      <c r="R95" s="2"/>
      <c r="V95" s="28">
        <v>6.4166499999999997</v>
      </c>
      <c r="W95" s="28">
        <v>9.4731278289582697E-3</v>
      </c>
      <c r="X95" s="28">
        <f t="shared" si="19"/>
        <v>6.4071768721710418</v>
      </c>
      <c r="Y95" s="56">
        <f>'VIII. Pers. sov. loans, 1312-'!C90</f>
        <v>13.277777777777779</v>
      </c>
    </row>
    <row r="96" spans="1:25" x14ac:dyDescent="0.25">
      <c r="A96">
        <v>1398</v>
      </c>
      <c r="C96" s="28">
        <f t="shared" si="13"/>
        <v>13.106500972096727</v>
      </c>
      <c r="D96" s="28">
        <f t="shared" si="14"/>
        <v>1.7394316063558561</v>
      </c>
      <c r="E96" s="28">
        <f t="shared" si="15"/>
        <v>11.367069365740871</v>
      </c>
      <c r="F96" s="28">
        <f t="shared" si="16"/>
        <v>6.4168101851036647</v>
      </c>
      <c r="G96" s="28">
        <f t="shared" si="17"/>
        <v>5.8603074119666774</v>
      </c>
      <c r="H96" s="28">
        <f t="shared" si="18"/>
        <v>0.55650277313698837</v>
      </c>
      <c r="I96" s="28"/>
      <c r="J96" s="28"/>
      <c r="K96" s="28">
        <f>SUM('IV. Country level, 1310-2018'!AO92:AV92)</f>
        <v>12.964241747557697</v>
      </c>
      <c r="L96" s="29">
        <f>SUM('IV. Country level, 1310-2018'!AY92:BF92)</f>
        <v>-4.6727997632833587</v>
      </c>
      <c r="M96" s="28">
        <f t="shared" si="12"/>
        <v>17.637041510841055</v>
      </c>
      <c r="N96" s="28">
        <f t="shared" si="11"/>
        <v>6.8443104345563377</v>
      </c>
      <c r="O96" s="28">
        <f>'IV. Country level, 1310-2018'!U92</f>
        <v>-13.186231796802939</v>
      </c>
      <c r="P96" s="28">
        <f>'IV. Country level, 1310-2018'!C92</f>
        <v>20.030542231359277</v>
      </c>
      <c r="Q96" s="2"/>
      <c r="R96" s="2"/>
      <c r="V96" s="28">
        <v>6.6666500000000006</v>
      </c>
      <c r="W96" s="28">
        <v>3.2080289717544962E-3</v>
      </c>
      <c r="X96" s="28">
        <f t="shared" si="19"/>
        <v>6.663441971028246</v>
      </c>
      <c r="Y96" s="56">
        <f>'VIII. Pers. sov. loans, 1312-'!C91</f>
        <v>14.375</v>
      </c>
    </row>
    <row r="97" spans="1:25" x14ac:dyDescent="0.25">
      <c r="A97">
        <v>1399</v>
      </c>
      <c r="C97" s="28">
        <f t="shared" si="13"/>
        <v>12.96230586631866</v>
      </c>
      <c r="D97" s="28">
        <f t="shared" si="14"/>
        <v>0.69361374208739224</v>
      </c>
      <c r="E97" s="28">
        <f t="shared" si="15"/>
        <v>12.268692124231267</v>
      </c>
      <c r="F97" s="28">
        <f t="shared" si="16"/>
        <v>6.3475119884019193</v>
      </c>
      <c r="G97" s="28">
        <f t="shared" si="17"/>
        <v>1.8038922766731915</v>
      </c>
      <c r="H97" s="28">
        <f t="shared" si="18"/>
        <v>4.543619711728728</v>
      </c>
      <c r="I97" s="28"/>
      <c r="J97" s="28"/>
      <c r="K97" s="28">
        <f>SUM('IV. Country level, 1310-2018'!AO93:AV93)</f>
        <v>13.045678305540605</v>
      </c>
      <c r="L97" s="29">
        <f>SUM('IV. Country level, 1310-2018'!AY93:BF93)</f>
        <v>0.97643639791202064</v>
      </c>
      <c r="M97" s="28">
        <f t="shared" si="12"/>
        <v>12.069241907628584</v>
      </c>
      <c r="N97" s="28">
        <f t="shared" si="11"/>
        <v>6.3120634920634924</v>
      </c>
      <c r="O97" s="28">
        <f>'IV. Country level, 1310-2018'!U93</f>
        <v>5.7715509636194957</v>
      </c>
      <c r="P97" s="28">
        <f>'IV. Country level, 1310-2018'!C93</f>
        <v>0.54051252844399666</v>
      </c>
      <c r="Q97" s="2"/>
      <c r="R97" s="2"/>
      <c r="V97" s="28">
        <v>5.8333250000000003</v>
      </c>
      <c r="W97" s="28">
        <v>-3.0492240520842628E-3</v>
      </c>
      <c r="X97" s="28">
        <f t="shared" si="19"/>
        <v>5.8363742240520846</v>
      </c>
      <c r="Y97" s="56">
        <f>'VIII. Pers. sov. loans, 1312-'!C92</f>
        <v>13.78125</v>
      </c>
    </row>
    <row r="98" spans="1:25" x14ac:dyDescent="0.25">
      <c r="A98">
        <v>1400</v>
      </c>
      <c r="C98" s="28">
        <f t="shared" si="13"/>
        <v>12.937155475908842</v>
      </c>
      <c r="D98" s="28">
        <f t="shared" si="14"/>
        <v>-6.9636676614060172E-2</v>
      </c>
      <c r="E98" s="28">
        <f t="shared" si="15"/>
        <v>13.006792152522902</v>
      </c>
      <c r="F98" s="28">
        <f t="shared" si="16"/>
        <v>6.2906228392996555</v>
      </c>
      <c r="G98" s="28">
        <f t="shared" si="17"/>
        <v>3.856303099489874E-3</v>
      </c>
      <c r="H98" s="28">
        <f t="shared" si="18"/>
        <v>6.2867665362001643</v>
      </c>
      <c r="I98" s="28"/>
      <c r="J98" s="28"/>
      <c r="K98" s="28">
        <f>SUM('IV. Country level, 1310-2018'!AO94:AV94)</f>
        <v>12.604975700320303</v>
      </c>
      <c r="L98" s="29">
        <f>SUM('IV. Country level, 1310-2018'!AY94:BF94)</f>
        <v>-8.7002936070228447</v>
      </c>
      <c r="M98" s="28">
        <f t="shared" si="12"/>
        <v>21.305269307343146</v>
      </c>
      <c r="N98" s="28">
        <f t="shared" si="11"/>
        <v>6.1723809523809514</v>
      </c>
      <c r="O98" s="28">
        <f>'IV. Country level, 1310-2018'!U94</f>
        <v>-25.992271319430099</v>
      </c>
      <c r="P98" s="28">
        <f>'IV. Country level, 1310-2018'!C94</f>
        <v>32.16465227181105</v>
      </c>
      <c r="Q98" s="2"/>
      <c r="R98" s="2"/>
      <c r="V98" s="28">
        <v>5</v>
      </c>
      <c r="W98" s="28">
        <v>-7.1446965634695356</v>
      </c>
      <c r="X98" s="28">
        <f t="shared" si="19"/>
        <v>12.144696563469536</v>
      </c>
      <c r="Y98" s="56">
        <f>'VIII. Pers. sov. loans, 1312-'!C93</f>
        <v>14.09375</v>
      </c>
    </row>
    <row r="99" spans="1:25" x14ac:dyDescent="0.25">
      <c r="A99">
        <v>1401</v>
      </c>
      <c r="C99" s="28">
        <f t="shared" si="13"/>
        <v>12.993692938137404</v>
      </c>
      <c r="D99" s="28">
        <f t="shared" si="14"/>
        <v>-1.6936679016991096</v>
      </c>
      <c r="E99" s="28">
        <f t="shared" si="15"/>
        <v>14.687360839836513</v>
      </c>
      <c r="F99" s="28">
        <f t="shared" si="16"/>
        <v>6.2838645117567831</v>
      </c>
      <c r="G99" s="28">
        <f t="shared" si="17"/>
        <v>-4.0464760990614224</v>
      </c>
      <c r="H99" s="28">
        <f t="shared" si="18"/>
        <v>10.330340610818206</v>
      </c>
      <c r="I99" s="28"/>
      <c r="J99" s="28"/>
      <c r="K99" s="28">
        <f>SUM('IV. Country level, 1310-2018'!AO95:AV95)</f>
        <v>13.487350484821095</v>
      </c>
      <c r="L99" s="29">
        <f>SUM('IV. Country level, 1310-2018'!AY95:BF95)</f>
        <v>7.4587508072987863</v>
      </c>
      <c r="M99" s="28">
        <f t="shared" si="12"/>
        <v>6.0285996775223083</v>
      </c>
      <c r="N99" s="28">
        <f t="shared" si="11"/>
        <v>6.0076984126984136</v>
      </c>
      <c r="O99" s="28">
        <f>'IV. Country level, 1310-2018'!U95</f>
        <v>20.087523528637412</v>
      </c>
      <c r="P99" s="28">
        <f>'IV. Country level, 1310-2018'!C95</f>
        <v>-14.079825115938998</v>
      </c>
      <c r="Q99" s="2"/>
      <c r="R99" s="2"/>
      <c r="V99" s="28">
        <v>6.6659999999999995</v>
      </c>
      <c r="W99" s="28">
        <v>1.8081828638937443</v>
      </c>
      <c r="X99" s="28">
        <f t="shared" si="19"/>
        <v>4.857817136106255</v>
      </c>
      <c r="Y99" s="56">
        <f>'VIII. Pers. sov. loans, 1312-'!C94</f>
        <v>10.964285714285714</v>
      </c>
    </row>
    <row r="100" spans="1:25" x14ac:dyDescent="0.25">
      <c r="A100">
        <v>1402</v>
      </c>
      <c r="C100" s="28">
        <f t="shared" si="13"/>
        <v>13.136442654192802</v>
      </c>
      <c r="D100" s="28">
        <f t="shared" si="14"/>
        <v>-0.48713876692584546</v>
      </c>
      <c r="E100" s="28">
        <f t="shared" si="15"/>
        <v>13.623581421118649</v>
      </c>
      <c r="F100" s="28">
        <f t="shared" si="16"/>
        <v>6.3854151404151409</v>
      </c>
      <c r="G100" s="28">
        <f t="shared" si="17"/>
        <v>0.39579361199712693</v>
      </c>
      <c r="H100" s="28">
        <f t="shared" si="18"/>
        <v>5.9896215284180139</v>
      </c>
      <c r="I100" s="28"/>
      <c r="J100" s="28"/>
      <c r="K100" s="28">
        <f>SUM('IV. Country level, 1310-2018'!AO96:AV96)</f>
        <v>12.32043043772738</v>
      </c>
      <c r="L100" s="29">
        <f>SUM('IV. Country level, 1310-2018'!AY96:BF96)</f>
        <v>-1.5483618772797163</v>
      </c>
      <c r="M100" s="28">
        <f t="shared" si="12"/>
        <v>13.868792315007095</v>
      </c>
      <c r="N100" s="28">
        <f t="shared" si="11"/>
        <v>6.018015873015873</v>
      </c>
      <c r="O100" s="28">
        <f>'IV. Country level, 1310-2018'!U96</f>
        <v>-2.4633210876524223</v>
      </c>
      <c r="P100" s="28">
        <f>'IV. Country level, 1310-2018'!C96</f>
        <v>8.4813369606682958</v>
      </c>
      <c r="Q100" s="2"/>
      <c r="R100" s="2"/>
      <c r="V100" s="28">
        <v>6.6665000000000001</v>
      </c>
      <c r="W100" s="28">
        <v>1.7871664258743889</v>
      </c>
      <c r="X100" s="28">
        <f t="shared" si="19"/>
        <v>4.879333574125611</v>
      </c>
      <c r="Y100" s="56">
        <f>'VIII. Pers. sov. loans, 1312-'!C95</f>
        <v>12.791666666666666</v>
      </c>
    </row>
    <row r="101" spans="1:25" x14ac:dyDescent="0.25">
      <c r="A101">
        <v>1403</v>
      </c>
      <c r="C101" s="28">
        <f t="shared" si="13"/>
        <v>13.184258493202988</v>
      </c>
      <c r="D101" s="28">
        <f t="shared" si="14"/>
        <v>-0.97563799649692162</v>
      </c>
      <c r="E101" s="28">
        <f t="shared" si="15"/>
        <v>14.159896489699909</v>
      </c>
      <c r="F101" s="28">
        <f t="shared" si="16"/>
        <v>6.6080806347583758</v>
      </c>
      <c r="G101" s="28">
        <f t="shared" si="17"/>
        <v>-0.89239817177227321</v>
      </c>
      <c r="H101" s="28">
        <f t="shared" si="18"/>
        <v>7.5004788065306496</v>
      </c>
      <c r="I101" s="28"/>
      <c r="J101" s="28"/>
      <c r="K101" s="28">
        <f>SUM('IV. Country level, 1310-2018'!AO97:AV97)</f>
        <v>12.851704448594987</v>
      </c>
      <c r="L101" s="29">
        <f>SUM('IV. Country level, 1310-2018'!AY97:BF97)</f>
        <v>-4.1106650029066669</v>
      </c>
      <c r="M101" s="28">
        <f t="shared" si="12"/>
        <v>16.962369451501655</v>
      </c>
      <c r="N101" s="28">
        <f t="shared" si="11"/>
        <v>5.9783333333333335</v>
      </c>
      <c r="O101" s="28">
        <f>'IV. Country level, 1310-2018'!U97</f>
        <v>-10.685890277637347</v>
      </c>
      <c r="P101" s="28">
        <f>'IV. Country level, 1310-2018'!C97</f>
        <v>16.66422361097068</v>
      </c>
      <c r="Q101" s="2"/>
      <c r="R101" s="2"/>
      <c r="V101" s="28">
        <v>5</v>
      </c>
      <c r="W101" s="28">
        <v>1.7666908448994461</v>
      </c>
      <c r="X101" s="28">
        <f t="shared" si="19"/>
        <v>3.2333091551005539</v>
      </c>
      <c r="Y101" s="56">
        <f>'VIII. Pers. sov. loans, 1312-'!C96</f>
        <v>12.392857142857142</v>
      </c>
    </row>
    <row r="102" spans="1:25" x14ac:dyDescent="0.25">
      <c r="A102">
        <v>1404</v>
      </c>
      <c r="C102" s="28">
        <f t="shared" si="13"/>
        <v>13.339853438883083</v>
      </c>
      <c r="D102" s="28">
        <f t="shared" si="14"/>
        <v>-1.678756189252046E-4</v>
      </c>
      <c r="E102" s="28">
        <f t="shared" si="15"/>
        <v>13.340021314502007</v>
      </c>
      <c r="F102" s="28">
        <f t="shared" si="16"/>
        <v>6.8707803658135882</v>
      </c>
      <c r="G102" s="28">
        <f t="shared" si="17"/>
        <v>1.7438550179307033</v>
      </c>
      <c r="H102" s="28">
        <f t="shared" si="18"/>
        <v>5.1269253478828869</v>
      </c>
      <c r="I102" s="28"/>
      <c r="J102" s="28"/>
      <c r="K102" s="28">
        <f>SUM('IV. Country level, 1310-2018'!AO98:AV98)</f>
        <v>13.681469442399756</v>
      </c>
      <c r="L102" s="29">
        <f>SUM('IV. Country level, 1310-2018'!AY98:BF98)</f>
        <v>-1.258742266611987</v>
      </c>
      <c r="M102" s="28">
        <f t="shared" si="12"/>
        <v>14.940211709011743</v>
      </c>
      <c r="N102" s="28">
        <f t="shared" ref="N102:N152" si="20">P102+O102</f>
        <v>6.6542490842490842</v>
      </c>
      <c r="O102" s="28">
        <f>'IV. Country level, 1310-2018'!U98</f>
        <v>-1.8566927041640571</v>
      </c>
      <c r="P102" s="28">
        <f>'IV. Country level, 1310-2018'!C98</f>
        <v>8.5109417884131418</v>
      </c>
      <c r="Q102" s="2"/>
      <c r="R102" s="2"/>
      <c r="V102" s="28">
        <v>5.8333000000000004</v>
      </c>
      <c r="W102" s="28">
        <v>4.3750178816489838</v>
      </c>
      <c r="X102" s="28">
        <f t="shared" si="19"/>
        <v>1.4582821183510166</v>
      </c>
      <c r="Y102" s="56">
        <f>'VIII. Pers. sov. loans, 1312-'!C97</f>
        <v>11.875</v>
      </c>
    </row>
    <row r="103" spans="1:25" x14ac:dyDescent="0.25">
      <c r="A103">
        <v>1405</v>
      </c>
      <c r="C103" s="28">
        <f t="shared" si="13"/>
        <v>13.266652908266467</v>
      </c>
      <c r="D103" s="28">
        <f t="shared" si="14"/>
        <v>0.30486844090642939</v>
      </c>
      <c r="E103" s="28">
        <f t="shared" si="15"/>
        <v>12.961784467360035</v>
      </c>
      <c r="F103" s="28">
        <f t="shared" si="16"/>
        <v>6.9818550773781869</v>
      </c>
      <c r="G103" s="28">
        <f t="shared" si="17"/>
        <v>2.470370471212012</v>
      </c>
      <c r="H103" s="28">
        <f t="shared" si="18"/>
        <v>4.5114846061661744</v>
      </c>
      <c r="I103" s="28"/>
      <c r="J103" s="28"/>
      <c r="K103" s="28">
        <f>SUM('IV. Country level, 1310-2018'!AO99:AV99)</f>
        <v>13.963489759945489</v>
      </c>
      <c r="L103" s="29">
        <f>SUM('IV. Country level, 1310-2018'!AY99:BF99)</f>
        <v>3.7729041801294896</v>
      </c>
      <c r="M103" s="28">
        <f t="shared" si="12"/>
        <v>10.190585579815998</v>
      </c>
      <c r="N103" s="28">
        <f t="shared" si="20"/>
        <v>7.5551648351648364</v>
      </c>
      <c r="O103" s="28">
        <f>'IV. Country level, 1310-2018'!U99</f>
        <v>17.909656180606905</v>
      </c>
      <c r="P103" s="28">
        <f>'IV. Country level, 1310-2018'!C99</f>
        <v>-10.354491345442069</v>
      </c>
      <c r="Q103" s="2"/>
      <c r="R103" s="2"/>
      <c r="V103" s="28">
        <v>6.6666000000000007</v>
      </c>
      <c r="W103" s="28">
        <v>4.2686031098450838</v>
      </c>
      <c r="X103" s="28">
        <f t="shared" si="19"/>
        <v>2.3979968901549169</v>
      </c>
      <c r="Y103" s="56">
        <f>'VIII. Pers. sov. loans, 1312-'!C98</f>
        <v>10.619532803180915</v>
      </c>
    </row>
    <row r="104" spans="1:25" x14ac:dyDescent="0.25">
      <c r="A104">
        <v>1406</v>
      </c>
      <c r="C104" s="28">
        <f t="shared" si="13"/>
        <v>13.429944054301675</v>
      </c>
      <c r="D104" s="28">
        <f t="shared" si="14"/>
        <v>0.40815747321989743</v>
      </c>
      <c r="E104" s="28">
        <f t="shared" si="15"/>
        <v>13.021786581081779</v>
      </c>
      <c r="F104" s="28">
        <f t="shared" si="16"/>
        <v>7.1166965586482407</v>
      </c>
      <c r="G104" s="28">
        <f t="shared" si="17"/>
        <v>2.5664148832508076</v>
      </c>
      <c r="H104" s="28">
        <f t="shared" si="18"/>
        <v>4.5502816753974313</v>
      </c>
      <c r="I104" s="28"/>
      <c r="J104" s="28"/>
      <c r="K104" s="28">
        <f>SUM('IV. Country level, 1310-2018'!AO100:AV100)</f>
        <v>13.380389178611903</v>
      </c>
      <c r="L104" s="29">
        <f>SUM('IV. Country level, 1310-2018'!AY100:BF100)</f>
        <v>-2.4430582090855122</v>
      </c>
      <c r="M104" s="28">
        <f t="shared" si="12"/>
        <v>15.823447387697415</v>
      </c>
      <c r="N104" s="28">
        <f t="shared" si="20"/>
        <v>7.8707219524661403</v>
      </c>
      <c r="O104" s="28">
        <f>'IV. Country level, 1310-2018'!U100</f>
        <v>-3.2457915227663046</v>
      </c>
      <c r="P104" s="28">
        <f>'IV. Country level, 1310-2018'!C100</f>
        <v>11.116513475232445</v>
      </c>
      <c r="Q104" s="2"/>
      <c r="R104" s="2"/>
      <c r="V104" s="28">
        <v>6.6659999999999995</v>
      </c>
      <c r="W104" s="28">
        <v>4.1676716764316302</v>
      </c>
      <c r="X104" s="28">
        <f t="shared" si="19"/>
        <v>2.4983283235683693</v>
      </c>
      <c r="Y104" s="56">
        <f>'VIII. Pers. sov. loans, 1312-'!C99</f>
        <v>11.193439363817097</v>
      </c>
    </row>
    <row r="105" spans="1:25" x14ac:dyDescent="0.25">
      <c r="A105">
        <v>1407</v>
      </c>
      <c r="C105" s="28">
        <f t="shared" si="13"/>
        <v>13.532534986445217</v>
      </c>
      <c r="D105" s="28">
        <f t="shared" si="14"/>
        <v>0.34952202185696929</v>
      </c>
      <c r="E105" s="28">
        <f t="shared" si="15"/>
        <v>13.183012964588247</v>
      </c>
      <c r="F105" s="28">
        <f t="shared" si="16"/>
        <v>7.2594020121095069</v>
      </c>
      <c r="G105" s="28">
        <f t="shared" si="17"/>
        <v>2.2453553978011143</v>
      </c>
      <c r="H105" s="28">
        <f t="shared" si="18"/>
        <v>5.014046614308393</v>
      </c>
      <c r="I105" s="28"/>
      <c r="J105" s="28"/>
      <c r="K105" s="28">
        <f>SUM('IV. Country level, 1310-2018'!AO101:AV101)</f>
        <v>13.694140320080958</v>
      </c>
      <c r="L105" s="29">
        <f>SUM('IV. Country level, 1310-2018'!AY101:BF101)</f>
        <v>-1.8720027608768703</v>
      </c>
      <c r="M105" s="28">
        <f t="shared" si="12"/>
        <v>15.566143080957829</v>
      </c>
      <c r="N105" s="28">
        <f t="shared" si="20"/>
        <v>8.0112790697674416</v>
      </c>
      <c r="O105" s="28">
        <f>'IV. Country level, 1310-2018'!U101</f>
        <v>-7.5384989915092682</v>
      </c>
      <c r="P105" s="28">
        <f>'IV. Country level, 1310-2018'!C101</f>
        <v>15.54977806127671</v>
      </c>
      <c r="Q105" s="2"/>
      <c r="R105" s="2"/>
      <c r="V105" s="28">
        <v>6</v>
      </c>
      <c r="W105" s="28">
        <v>4.0717916623748049</v>
      </c>
      <c r="X105" s="28">
        <f t="shared" si="19"/>
        <v>1.9282083376251951</v>
      </c>
      <c r="Y105" s="56">
        <f>'VIII. Pers. sov. loans, 1312-'!C100</f>
        <v>10.866799204771372</v>
      </c>
    </row>
    <row r="106" spans="1:25" x14ac:dyDescent="0.25">
      <c r="A106">
        <v>1408</v>
      </c>
      <c r="C106" s="28">
        <f t="shared" si="13"/>
        <v>13.441930733600575</v>
      </c>
      <c r="D106" s="28">
        <f t="shared" si="14"/>
        <v>0.80913657243150561</v>
      </c>
      <c r="E106" s="28">
        <f t="shared" si="15"/>
        <v>12.632794161169068</v>
      </c>
      <c r="F106" s="28">
        <f t="shared" si="16"/>
        <v>7.2943563109092082</v>
      </c>
      <c r="G106" s="28">
        <f t="shared" si="17"/>
        <v>4.1129851933695249</v>
      </c>
      <c r="H106" s="28">
        <f t="shared" si="18"/>
        <v>3.1813711175396833</v>
      </c>
      <c r="I106" s="28"/>
      <c r="J106" s="28"/>
      <c r="K106" s="28">
        <f>SUM('IV. Country level, 1310-2018'!AO102:AV102)</f>
        <v>12.974946770504786</v>
      </c>
      <c r="L106" s="29">
        <f>SUM('IV. Country level, 1310-2018'!AY102:BF102)</f>
        <v>9.594005022976269</v>
      </c>
      <c r="M106" s="28">
        <f t="shared" si="12"/>
        <v>3.3809417475285173</v>
      </c>
      <c r="N106" s="28">
        <f t="shared" si="20"/>
        <v>6.7852213936505983</v>
      </c>
      <c r="O106" s="28">
        <f>'IV. Country level, 1310-2018'!U102</f>
        <v>25.173131701606579</v>
      </c>
      <c r="P106" s="28">
        <f>'IV. Country level, 1310-2018'!C102</f>
        <v>-18.38791030795598</v>
      </c>
      <c r="Q106" s="2"/>
      <c r="R106" s="2"/>
      <c r="V106" s="28">
        <v>6.660000000000001</v>
      </c>
      <c r="W106" s="28">
        <v>3.9805763411144461</v>
      </c>
      <c r="X106" s="28">
        <f t="shared" si="19"/>
        <v>2.6794236588855549</v>
      </c>
      <c r="Y106" s="56">
        <f>'VIII. Pers. sov. loans, 1312-'!C101</f>
        <v>11.550582220959955</v>
      </c>
    </row>
    <row r="107" spans="1:25" x14ac:dyDescent="0.25">
      <c r="A107">
        <v>1409</v>
      </c>
      <c r="C107" s="28">
        <f t="shared" si="13"/>
        <v>13.368177251559755</v>
      </c>
      <c r="D107" s="28">
        <f t="shared" si="14"/>
        <v>-0.74415790561224593</v>
      </c>
      <c r="E107" s="28">
        <f t="shared" si="15"/>
        <v>14.112335157172</v>
      </c>
      <c r="F107" s="28">
        <f t="shared" si="16"/>
        <v>7.3743578569821819</v>
      </c>
      <c r="G107" s="28">
        <f t="shared" si="17"/>
        <v>-1.1564035428499011</v>
      </c>
      <c r="H107" s="28">
        <f t="shared" si="18"/>
        <v>8.5307613998320839</v>
      </c>
      <c r="I107" s="28"/>
      <c r="J107" s="28"/>
      <c r="K107" s="28">
        <f>SUM('IV. Country level, 1310-2018'!AO103:AV103)</f>
        <v>13.463468459973843</v>
      </c>
      <c r="L107" s="29">
        <f>SUM('IV. Country level, 1310-2018'!AY103:BF103)</f>
        <v>-0.82533865108544124</v>
      </c>
      <c r="M107" s="28">
        <f t="shared" si="12"/>
        <v>14.288807111059285</v>
      </c>
      <c r="N107" s="28">
        <f t="shared" si="20"/>
        <v>6.9619062419062434</v>
      </c>
      <c r="O107" s="28">
        <f>'IV. Country level, 1310-2018'!U103</f>
        <v>-1.7910102033808533</v>
      </c>
      <c r="P107" s="28">
        <f>'IV. Country level, 1310-2018'!C103</f>
        <v>8.7529164452870969</v>
      </c>
      <c r="Q107" s="2"/>
      <c r="R107" s="2"/>
      <c r="V107" s="28">
        <v>10</v>
      </c>
      <c r="W107" s="28">
        <v>3.8936783567604829</v>
      </c>
      <c r="X107" s="28">
        <f t="shared" si="19"/>
        <v>6.1063216432395171</v>
      </c>
      <c r="Y107" s="56">
        <f>'VIII. Pers. sov. loans, 1312-'!C102</f>
        <v>11.173104231752342</v>
      </c>
    </row>
    <row r="108" spans="1:25" x14ac:dyDescent="0.25">
      <c r="A108">
        <v>1410</v>
      </c>
      <c r="C108" s="28">
        <f t="shared" si="13"/>
        <v>13.332269817221952</v>
      </c>
      <c r="D108" s="28">
        <f t="shared" si="14"/>
        <v>-1.5283830607175537</v>
      </c>
      <c r="E108" s="28">
        <f t="shared" si="15"/>
        <v>14.860652877939506</v>
      </c>
      <c r="F108" s="28">
        <f t="shared" si="16"/>
        <v>7.3221226424677228</v>
      </c>
      <c r="G108" s="28">
        <f t="shared" si="17"/>
        <v>-4.0552467877339193</v>
      </c>
      <c r="H108" s="28">
        <f t="shared" si="18"/>
        <v>11.377369430201641</v>
      </c>
      <c r="I108" s="28"/>
      <c r="J108" s="28"/>
      <c r="K108" s="28">
        <f>SUM('IV. Country level, 1310-2018'!AO104:AV104)</f>
        <v>13.569840973599792</v>
      </c>
      <c r="L108" s="29">
        <f>SUM('IV. Country level, 1310-2018'!AY104:BF104)</f>
        <v>-4.521113162447163</v>
      </c>
      <c r="M108" s="28">
        <f t="shared" si="12"/>
        <v>18.090954136046953</v>
      </c>
      <c r="N108" s="28">
        <f t="shared" si="20"/>
        <v>6.9772715075622056</v>
      </c>
      <c r="O108" s="28">
        <f>'IV. Country level, 1310-2018'!U104</f>
        <v>-12.933306675785202</v>
      </c>
      <c r="P108" s="28">
        <f>'IV. Country level, 1310-2018'!C104</f>
        <v>19.910578183347408</v>
      </c>
      <c r="Q108" s="2"/>
      <c r="R108" s="2"/>
      <c r="V108" s="28">
        <v>12.407407407407407</v>
      </c>
      <c r="W108" s="28">
        <v>3.8107847841259908</v>
      </c>
      <c r="X108" s="28">
        <f t="shared" si="19"/>
        <v>8.5966226232814158</v>
      </c>
      <c r="Y108" s="56">
        <f>'VIII. Pers. sov. loans, 1312-'!C103</f>
        <v>11.887389946038056</v>
      </c>
    </row>
    <row r="109" spans="1:25" x14ac:dyDescent="0.25">
      <c r="A109">
        <v>1411</v>
      </c>
      <c r="C109" s="28">
        <f t="shared" si="13"/>
        <v>13.227309851778937</v>
      </c>
      <c r="D109" s="28">
        <f t="shared" si="14"/>
        <v>-0.1414784903316097</v>
      </c>
      <c r="E109" s="28">
        <f t="shared" si="15"/>
        <v>13.368788342110546</v>
      </c>
      <c r="F109" s="28">
        <f t="shared" si="16"/>
        <v>7.2257852987230473</v>
      </c>
      <c r="G109" s="28">
        <f t="shared" si="17"/>
        <v>0.48439175998276901</v>
      </c>
      <c r="H109" s="28">
        <f t="shared" si="18"/>
        <v>6.7413935387402777</v>
      </c>
      <c r="I109" s="28"/>
      <c r="J109" s="28"/>
      <c r="K109" s="28">
        <f>SUM('IV. Country level, 1310-2018'!AO105:AV105)</f>
        <v>13.047239672487244</v>
      </c>
      <c r="L109" s="29">
        <f>SUM('IV. Country level, 1310-2018'!AY105:BF105)</f>
        <v>1.9585595874097683</v>
      </c>
      <c r="M109" s="28">
        <f t="shared" si="12"/>
        <v>11.088680085077476</v>
      </c>
      <c r="N109" s="28">
        <f t="shared" si="20"/>
        <v>6.8989291758469848</v>
      </c>
      <c r="O109" s="28">
        <f>'IV. Country level, 1310-2018'!U105</f>
        <v>11.216715864814814</v>
      </c>
      <c r="P109" s="28">
        <f>'IV. Country level, 1310-2018'!C105</f>
        <v>-4.3177866889678294</v>
      </c>
      <c r="Q109" s="2"/>
      <c r="R109" s="2"/>
      <c r="V109" s="28">
        <v>14.814814814814813</v>
      </c>
      <c r="W109" s="28">
        <v>3.7316129182290871</v>
      </c>
      <c r="X109" s="28">
        <f t="shared" si="19"/>
        <v>11.083201896585726</v>
      </c>
      <c r="Y109" s="56">
        <f>'VIII. Pers. sov. loans, 1312-'!C104</f>
        <v>12.664867935245669</v>
      </c>
    </row>
    <row r="110" spans="1:25" x14ac:dyDescent="0.25">
      <c r="A110">
        <v>1412</v>
      </c>
      <c r="C110" s="28">
        <f t="shared" si="13"/>
        <v>13.205895258061437</v>
      </c>
      <c r="D110" s="28">
        <f t="shared" si="14"/>
        <v>-1.0196433262519273</v>
      </c>
      <c r="E110" s="28">
        <f t="shared" si="15"/>
        <v>14.225538584313364</v>
      </c>
      <c r="F110" s="28">
        <f t="shared" si="16"/>
        <v>7.2945149098199149</v>
      </c>
      <c r="G110" s="28">
        <f t="shared" si="17"/>
        <v>-1.8405436518029723</v>
      </c>
      <c r="H110" s="28">
        <f t="shared" si="18"/>
        <v>9.1350585616228894</v>
      </c>
      <c r="I110" s="28"/>
      <c r="J110" s="28"/>
      <c r="K110" s="28">
        <f>SUM('IV. Country level, 1310-2018'!AO106:AV106)</f>
        <v>13.447215385659764</v>
      </c>
      <c r="L110" s="29">
        <f>SUM('IV. Country level, 1310-2018'!AY106:BF106)</f>
        <v>-7.1001571661767722</v>
      </c>
      <c r="M110" s="28">
        <f t="shared" si="12"/>
        <v>20.547372551836535</v>
      </c>
      <c r="N110" s="28">
        <f t="shared" si="20"/>
        <v>8.1151756576756569</v>
      </c>
      <c r="O110" s="28">
        <f>'IV. Country level, 1310-2018'!U106</f>
        <v>-18.976064972929073</v>
      </c>
      <c r="P110" s="28">
        <f>'IV. Country level, 1310-2018'!C106</f>
        <v>27.09124063060473</v>
      </c>
      <c r="Q110" s="2"/>
      <c r="R110" s="2"/>
      <c r="V110" s="28">
        <v>5</v>
      </c>
      <c r="W110" s="28">
        <v>2.4533119447042</v>
      </c>
      <c r="X110" s="28">
        <f t="shared" si="19"/>
        <v>2.5466880552958</v>
      </c>
      <c r="Y110" s="56">
        <f>'VIII. Pers. sov. loans, 1312-'!C105</f>
        <v>14.191468253968255</v>
      </c>
    </row>
    <row r="111" spans="1:25" x14ac:dyDescent="0.25">
      <c r="A111">
        <v>1413</v>
      </c>
      <c r="C111" s="28">
        <f t="shared" si="13"/>
        <v>13.104082691345777</v>
      </c>
      <c r="D111" s="28">
        <f t="shared" si="14"/>
        <v>0.72346696317177006</v>
      </c>
      <c r="E111" s="28">
        <f t="shared" si="15"/>
        <v>12.380615728174009</v>
      </c>
      <c r="F111" s="28">
        <f t="shared" si="16"/>
        <v>7.270144901521336</v>
      </c>
      <c r="G111" s="28">
        <f t="shared" si="17"/>
        <v>2.9563156275490994</v>
      </c>
      <c r="H111" s="28">
        <f t="shared" si="18"/>
        <v>4.313829273972237</v>
      </c>
      <c r="I111" s="28"/>
      <c r="J111" s="28"/>
      <c r="K111" s="28">
        <f>SUM('IV. Country level, 1310-2018'!AO107:AV107)</f>
        <v>13.12903713824727</v>
      </c>
      <c r="L111" s="29">
        <f>SUM('IV. Country level, 1310-2018'!AY107:BF107)</f>
        <v>-7.9326342948226678</v>
      </c>
      <c r="M111" s="28">
        <f t="shared" si="12"/>
        <v>21.061671433069939</v>
      </c>
      <c r="N111" s="28">
        <f t="shared" si="20"/>
        <v>7.5050754508649256</v>
      </c>
      <c r="O111" s="28">
        <f>'IV. Country level, 1310-2018'!U107</f>
        <v>-23.537694236954433</v>
      </c>
      <c r="P111" s="28">
        <f>'IV. Country level, 1310-2018'!C107</f>
        <v>31.042769687819359</v>
      </c>
      <c r="Q111" s="2"/>
      <c r="R111" s="2"/>
      <c r="V111" s="28">
        <v>8.1663333333333341</v>
      </c>
      <c r="W111" s="28">
        <v>2.3963511562822402</v>
      </c>
      <c r="X111" s="28">
        <f t="shared" si="19"/>
        <v>5.7699821770510944</v>
      </c>
      <c r="Y111" s="56">
        <f>'VIII. Pers. sov. loans, 1312-'!C106</f>
        <v>15.735544217687076</v>
      </c>
    </row>
    <row r="112" spans="1:25" x14ac:dyDescent="0.25">
      <c r="A112">
        <v>1414</v>
      </c>
      <c r="C112" s="28">
        <f t="shared" si="13"/>
        <v>12.980917060962144</v>
      </c>
      <c r="D112" s="28">
        <f t="shared" si="14"/>
        <v>1.2463479296772049</v>
      </c>
      <c r="E112" s="28">
        <f t="shared" si="15"/>
        <v>11.734569131284941</v>
      </c>
      <c r="F112" s="28">
        <f t="shared" si="16"/>
        <v>7.2122834015749078</v>
      </c>
      <c r="G112" s="28">
        <f t="shared" si="17"/>
        <v>3.4021850109916509</v>
      </c>
      <c r="H112" s="28">
        <f t="shared" si="18"/>
        <v>3.8100983905832568</v>
      </c>
      <c r="I112" s="28"/>
      <c r="J112" s="28"/>
      <c r="K112" s="28">
        <f>SUM('IV. Country level, 1310-2018'!AO108:AV108)</f>
        <v>12.959420561979849</v>
      </c>
      <c r="L112" s="29">
        <f>SUM('IV. Country level, 1310-2018'!AY108:BF108)</f>
        <v>7.8363292318247408</v>
      </c>
      <c r="M112" s="28">
        <f t="shared" si="12"/>
        <v>5.1230913301551082</v>
      </c>
      <c r="N112" s="28">
        <f t="shared" si="20"/>
        <v>7.3369176635547184</v>
      </c>
      <c r="O112" s="28">
        <f>'IV. Country level, 1310-2018'!U108</f>
        <v>24.238970842507552</v>
      </c>
      <c r="P112" s="28">
        <f>'IV. Country level, 1310-2018'!C108</f>
        <v>-16.902053178952833</v>
      </c>
      <c r="Q112" s="2"/>
      <c r="R112" s="2"/>
      <c r="V112" s="28">
        <v>21.515151515151519</v>
      </c>
      <c r="W112" s="28">
        <v>2.3420136645479008</v>
      </c>
      <c r="X112" s="28">
        <f t="shared" si="19"/>
        <v>19.173137850603617</v>
      </c>
      <c r="Y112" s="56">
        <f>'VIII. Pers. sov. loans, 1312-'!C107</f>
        <v>16.89360119047619</v>
      </c>
    </row>
    <row r="113" spans="1:25" x14ac:dyDescent="0.25">
      <c r="A113">
        <v>1415</v>
      </c>
      <c r="C113" s="28">
        <f t="shared" si="13"/>
        <v>12.837691245688006</v>
      </c>
      <c r="D113" s="28">
        <f t="shared" si="14"/>
        <v>-0.13529978258985739</v>
      </c>
      <c r="E113" s="28">
        <f t="shared" si="15"/>
        <v>12.972991028277866</v>
      </c>
      <c r="F113" s="28">
        <f t="shared" si="16"/>
        <v>7.3252430226406249</v>
      </c>
      <c r="G113" s="28">
        <f t="shared" si="17"/>
        <v>-0.57953714439779602</v>
      </c>
      <c r="H113" s="28">
        <f t="shared" si="18"/>
        <v>7.9047801670384228</v>
      </c>
      <c r="I113" s="28"/>
      <c r="J113" s="28"/>
      <c r="K113" s="28">
        <f>SUM('IV. Country level, 1310-2018'!AO109:AV109)</f>
        <v>12.825044614482298</v>
      </c>
      <c r="L113" s="29">
        <f>SUM('IV. Country level, 1310-2018'!AY109:BF109)</f>
        <v>3.4468511715340449</v>
      </c>
      <c r="M113" s="28">
        <f t="shared" si="12"/>
        <v>9.3781934429482536</v>
      </c>
      <c r="N113" s="28">
        <f t="shared" si="20"/>
        <v>7.2663286713286732</v>
      </c>
      <c r="O113" s="28">
        <f>'IV. Country level, 1310-2018'!U109</f>
        <v>8.8985838191063902</v>
      </c>
      <c r="P113" s="28">
        <f>'IV. Country level, 1310-2018'!C109</f>
        <v>-1.632255147777717</v>
      </c>
      <c r="Q113" s="2"/>
      <c r="R113" s="2"/>
      <c r="V113" s="28">
        <v>5.7983193277310923</v>
      </c>
      <c r="W113" s="28">
        <v>2.2901222847906615</v>
      </c>
      <c r="X113" s="28">
        <f t="shared" si="19"/>
        <v>3.5081970429404308</v>
      </c>
      <c r="Y113" s="56">
        <f>'VIII. Pers. sov. loans, 1312-'!C108</f>
        <v>16.357886904761905</v>
      </c>
    </row>
    <row r="114" spans="1:25" x14ac:dyDescent="0.25">
      <c r="A114">
        <v>1416</v>
      </c>
      <c r="C114" s="28">
        <f t="shared" si="13"/>
        <v>12.667342064177115</v>
      </c>
      <c r="D114" s="28">
        <f t="shared" si="14"/>
        <v>1.5233325537519653</v>
      </c>
      <c r="E114" s="28">
        <f t="shared" si="15"/>
        <v>11.14400951042515</v>
      </c>
      <c r="F114" s="28">
        <f t="shared" si="16"/>
        <v>7.3412686232942326</v>
      </c>
      <c r="G114" s="28">
        <f t="shared" si="17"/>
        <v>4.7533640193827082</v>
      </c>
      <c r="H114" s="28">
        <f t="shared" si="18"/>
        <v>2.5879046039115243</v>
      </c>
      <c r="I114" s="28"/>
      <c r="J114" s="28"/>
      <c r="K114" s="28">
        <f>SUM('IV. Country level, 1310-2018'!AO110:AV110)</f>
        <v>12.750780492964232</v>
      </c>
      <c r="L114" s="29">
        <f>SUM('IV. Country level, 1310-2018'!AY110:BF110)</f>
        <v>11.376433374880436</v>
      </c>
      <c r="M114" s="28">
        <f t="shared" si="12"/>
        <v>1.3743471180837954</v>
      </c>
      <c r="N114" s="28">
        <f t="shared" si="20"/>
        <v>6.7913161838161855</v>
      </c>
      <c r="O114" s="28">
        <f>'IV. Country level, 1310-2018'!U110</f>
        <v>31.787004752083643</v>
      </c>
      <c r="P114" s="28">
        <f>'IV. Country level, 1310-2018'!C110</f>
        <v>-24.995688568267457</v>
      </c>
      <c r="Q114" s="2"/>
      <c r="R114" s="2"/>
      <c r="V114" s="28">
        <v>8.3333333333333321</v>
      </c>
      <c r="W114" s="28">
        <v>2.2405154377442273</v>
      </c>
      <c r="X114" s="28">
        <f t="shared" si="19"/>
        <v>6.0928178955891052</v>
      </c>
      <c r="Y114" s="56">
        <f>'VIII. Pers. sov. loans, 1312-'!C109</f>
        <v>17.762896825396826</v>
      </c>
    </row>
    <row r="115" spans="1:25" x14ac:dyDescent="0.25">
      <c r="A115">
        <v>1417</v>
      </c>
      <c r="C115" s="28">
        <f t="shared" si="13"/>
        <v>12.472830038462288</v>
      </c>
      <c r="D115" s="28">
        <f t="shared" si="14"/>
        <v>4.3134244570336993</v>
      </c>
      <c r="E115" s="28">
        <f t="shared" si="15"/>
        <v>8.1594055814285884</v>
      </c>
      <c r="F115" s="28">
        <f t="shared" si="16"/>
        <v>7.2011984094988248</v>
      </c>
      <c r="G115" s="28">
        <f t="shared" si="17"/>
        <v>13.520048518588883</v>
      </c>
      <c r="H115" s="28">
        <f t="shared" si="18"/>
        <v>-6.3188501090900591</v>
      </c>
      <c r="I115" s="28"/>
      <c r="J115" s="28"/>
      <c r="K115" s="28">
        <f>SUM('IV. Country level, 1310-2018'!AO111:AV111)</f>
        <v>12.707681560914359</v>
      </c>
      <c r="L115" s="29">
        <f>SUM('IV. Country level, 1310-2018'!AY111:BF111)</f>
        <v>-0.86094639690911645</v>
      </c>
      <c r="M115" s="28">
        <f t="shared" si="12"/>
        <v>13.568627957823477</v>
      </c>
      <c r="N115" s="28">
        <f t="shared" si="20"/>
        <v>6.5722410079372118</v>
      </c>
      <c r="O115" s="28">
        <f>'IV. Country level, 1310-2018'!U111</f>
        <v>-9.8122209916873366</v>
      </c>
      <c r="P115" s="28">
        <f>'IV. Country level, 1310-2018'!C111</f>
        <v>16.384461999624548</v>
      </c>
      <c r="Q115" s="2"/>
      <c r="R115" s="2"/>
      <c r="V115" s="28">
        <v>8.3330000000000002</v>
      </c>
      <c r="W115" s="28">
        <v>2.1930454685498191</v>
      </c>
      <c r="X115" s="28">
        <f t="shared" si="19"/>
        <v>6.1399545314501811</v>
      </c>
      <c r="Y115" s="56">
        <f>'VIII. Pers. sov. loans, 1312-'!C110</f>
        <v>17.233796296296294</v>
      </c>
    </row>
    <row r="116" spans="1:25" x14ac:dyDescent="0.25">
      <c r="A116">
        <v>1418</v>
      </c>
      <c r="C116" s="28">
        <f t="shared" si="13"/>
        <v>12.242291107623632</v>
      </c>
      <c r="D116" s="28">
        <f t="shared" si="14"/>
        <v>2.7201795306142165</v>
      </c>
      <c r="E116" s="28">
        <f t="shared" si="15"/>
        <v>9.5221115770094169</v>
      </c>
      <c r="F116" s="28">
        <f t="shared" si="16"/>
        <v>7.0519006534976487</v>
      </c>
      <c r="G116" s="28">
        <f t="shared" si="17"/>
        <v>7.4378267407888652</v>
      </c>
      <c r="H116" s="28">
        <f t="shared" si="18"/>
        <v>-0.3859260872912153</v>
      </c>
      <c r="I116" s="28"/>
      <c r="J116" s="28"/>
      <c r="K116" s="28">
        <f>SUM('IV. Country level, 1310-2018'!AO112:AV112)</f>
        <v>12.044658965568287</v>
      </c>
      <c r="L116" s="29">
        <f>SUM('IV. Country level, 1310-2018'!AY112:BF112)</f>
        <v>-7.712974398459667</v>
      </c>
      <c r="M116" s="28">
        <f t="shared" si="12"/>
        <v>19.757633364027953</v>
      </c>
      <c r="N116" s="28">
        <f t="shared" si="20"/>
        <v>7.6896465233070082</v>
      </c>
      <c r="O116" s="28">
        <f>'IV. Country level, 1310-2018'!U112</f>
        <v>-16.655339222911319</v>
      </c>
      <c r="P116" s="28">
        <f>'IV. Country level, 1310-2018'!C112</f>
        <v>24.344985746218327</v>
      </c>
      <c r="Q116" s="2"/>
      <c r="R116" s="2"/>
      <c r="V116" s="28">
        <v>6.6659999999999995</v>
      </c>
      <c r="W116" s="28">
        <v>2.1475771784359696</v>
      </c>
      <c r="X116" s="28">
        <f t="shared" si="19"/>
        <v>4.5184228215640303</v>
      </c>
      <c r="Y116" s="56">
        <f>'VIII. Pers. sov. loans, 1312-'!C111</f>
        <v>15.962301587301585</v>
      </c>
    </row>
    <row r="117" spans="1:25" x14ac:dyDescent="0.25">
      <c r="A117">
        <v>1419</v>
      </c>
      <c r="C117" s="28">
        <f t="shared" si="13"/>
        <v>11.983871998160987</v>
      </c>
      <c r="D117" s="28">
        <f t="shared" si="14"/>
        <v>0.69174894764947203</v>
      </c>
      <c r="E117" s="28">
        <f t="shared" si="15"/>
        <v>11.292123050511515</v>
      </c>
      <c r="F117" s="28">
        <f t="shared" si="16"/>
        <v>6.9009291406530915</v>
      </c>
      <c r="G117" s="28">
        <f t="shared" si="17"/>
        <v>1.4427365071513154</v>
      </c>
      <c r="H117" s="28">
        <f t="shared" si="18"/>
        <v>5.4581926335017767</v>
      </c>
      <c r="I117" s="28"/>
      <c r="J117" s="28"/>
      <c r="K117" s="28">
        <f>SUM('IV. Country level, 1310-2018'!AO113:AV113)</f>
        <v>12.254771115083495</v>
      </c>
      <c r="L117" s="29">
        <f>SUM('IV. Country level, 1310-2018'!AY113:BF113)</f>
        <v>4.5102691882159851</v>
      </c>
      <c r="M117" s="28">
        <f t="shared" si="12"/>
        <v>7.7445019268675095</v>
      </c>
      <c r="N117" s="28">
        <f t="shared" si="20"/>
        <v>8.2273548622509054</v>
      </c>
      <c r="O117" s="28">
        <f>'IV. Country level, 1310-2018'!U113</f>
        <v>18.354243173534464</v>
      </c>
      <c r="P117" s="28">
        <f>'IV. Country level, 1310-2018'!C113</f>
        <v>-10.126888311283558</v>
      </c>
      <c r="Q117" s="2"/>
      <c r="R117" s="2"/>
      <c r="V117" s="28">
        <v>5.8330000000000002</v>
      </c>
      <c r="W117" s="28">
        <v>2.1039865383615042</v>
      </c>
      <c r="X117" s="28">
        <f t="shared" si="19"/>
        <v>3.729013461638496</v>
      </c>
      <c r="Y117" s="56">
        <f>'VIII. Pers. sov. loans, 1312-'!C112</f>
        <v>14.074074074074074</v>
      </c>
    </row>
    <row r="118" spans="1:25" x14ac:dyDescent="0.25">
      <c r="A118">
        <v>1420</v>
      </c>
      <c r="C118" s="28">
        <f t="shared" si="13"/>
        <v>11.777021194453482</v>
      </c>
      <c r="D118" s="28">
        <f t="shared" si="14"/>
        <v>-0.56571848448361484</v>
      </c>
      <c r="E118" s="28">
        <f t="shared" si="15"/>
        <v>12.342739678937097</v>
      </c>
      <c r="F118" s="28">
        <f t="shared" si="16"/>
        <v>6.8065622042409064</v>
      </c>
      <c r="G118" s="28">
        <f t="shared" si="17"/>
        <v>-1.333862699926879</v>
      </c>
      <c r="H118" s="28">
        <f t="shared" si="18"/>
        <v>8.1404249041677854</v>
      </c>
      <c r="I118" s="28"/>
      <c r="J118" s="28"/>
      <c r="K118" s="28">
        <f>SUM('IV. Country level, 1310-2018'!AO114:AV114)</f>
        <v>11.767452958243489</v>
      </c>
      <c r="L118" s="29">
        <f>SUM('IV. Country level, 1310-2018'!AY114:BF114)</f>
        <v>11.59800902814947</v>
      </c>
      <c r="M118" s="28">
        <f t="shared" si="12"/>
        <v>0.16944393009401892</v>
      </c>
      <c r="N118" s="28">
        <f t="shared" si="20"/>
        <v>6.5245839542970714</v>
      </c>
      <c r="O118" s="28">
        <f>'IV. Country level, 1310-2018'!U114</f>
        <v>37.829097257488797</v>
      </c>
      <c r="P118" s="28">
        <f>'IV. Country level, 1310-2018'!C114</f>
        <v>-31.304513303191726</v>
      </c>
      <c r="Q118" s="2"/>
      <c r="R118" s="2"/>
      <c r="V118" s="28">
        <v>8.3300000000000018</v>
      </c>
      <c r="W118" s="28">
        <v>2.0621595588446802</v>
      </c>
      <c r="X118" s="28">
        <f t="shared" si="19"/>
        <v>6.2678404411553217</v>
      </c>
      <c r="Y118" s="56">
        <f>'VIII. Pers. sov. loans, 1312-'!C113</f>
        <v>11.047407407407407</v>
      </c>
    </row>
    <row r="119" spans="1:25" x14ac:dyDescent="0.25">
      <c r="A119">
        <v>1421</v>
      </c>
      <c r="C119" s="28">
        <f t="shared" si="13"/>
        <v>11.552210546729643</v>
      </c>
      <c r="D119" s="28">
        <f t="shared" si="14"/>
        <v>-1.4270024418803828</v>
      </c>
      <c r="E119" s="28">
        <f t="shared" si="15"/>
        <v>12.979212988610024</v>
      </c>
      <c r="F119" s="28">
        <f t="shared" si="16"/>
        <v>6.8002987017429239</v>
      </c>
      <c r="G119" s="28">
        <f t="shared" si="17"/>
        <v>-3.3306188571787443</v>
      </c>
      <c r="H119" s="28">
        <f t="shared" si="18"/>
        <v>10.130917558921668</v>
      </c>
      <c r="I119" s="28"/>
      <c r="J119" s="28"/>
      <c r="K119" s="28">
        <f>SUM('IV. Country level, 1310-2018'!AO115:AV115)</f>
        <v>11.345648046109275</v>
      </c>
      <c r="L119" s="29">
        <f>SUM('IV. Country level, 1310-2018'!AY115:BF115)</f>
        <v>-3.3163852531116378</v>
      </c>
      <c r="M119" s="28">
        <f t="shared" si="12"/>
        <v>14.662033299220912</v>
      </c>
      <c r="N119" s="28">
        <f t="shared" si="20"/>
        <v>6.2918333715464883</v>
      </c>
      <c r="O119" s="28">
        <f>'IV. Country level, 1310-2018'!U115</f>
        <v>-18.336581602092586</v>
      </c>
      <c r="P119" s="28">
        <f>'IV. Country level, 1310-2018'!C115</f>
        <v>24.628414973639075</v>
      </c>
      <c r="Q119" s="2"/>
      <c r="R119" s="2"/>
      <c r="V119" s="28">
        <v>5.625</v>
      </c>
      <c r="W119" s="28">
        <v>2.0219912942937879</v>
      </c>
      <c r="X119" s="28">
        <f t="shared" si="19"/>
        <v>3.6030087057062121</v>
      </c>
      <c r="Y119" s="56">
        <f>'VIII. Pers. sov. loans, 1312-'!C114</f>
        <v>7.7140740740740741</v>
      </c>
    </row>
    <row r="120" spans="1:25" x14ac:dyDescent="0.25">
      <c r="A120">
        <v>1422</v>
      </c>
      <c r="C120" s="28">
        <f t="shared" si="13"/>
        <v>11.497468285068527</v>
      </c>
      <c r="D120" s="28">
        <f t="shared" si="14"/>
        <v>0.41864995367431251</v>
      </c>
      <c r="E120" s="28">
        <f t="shared" si="15"/>
        <v>11.078818331394213</v>
      </c>
      <c r="F120" s="28">
        <f t="shared" si="16"/>
        <v>6.6472362742813829</v>
      </c>
      <c r="G120" s="28">
        <f t="shared" si="17"/>
        <v>1.09857206457878</v>
      </c>
      <c r="H120" s="28">
        <f t="shared" si="18"/>
        <v>5.5486642097026051</v>
      </c>
      <c r="I120" s="28"/>
      <c r="J120" s="28"/>
      <c r="K120" s="28">
        <f>SUM('IV. Country level, 1310-2018'!AO116:AV116)</f>
        <v>11.01611084824377</v>
      </c>
      <c r="L120" s="29">
        <f>SUM('IV. Country level, 1310-2018'!AY116:BF116)</f>
        <v>-10.752162909219168</v>
      </c>
      <c r="M120" s="28">
        <f t="shared" si="12"/>
        <v>21.768273757462936</v>
      </c>
      <c r="N120" s="28">
        <f t="shared" si="20"/>
        <v>6.2095280814167708</v>
      </c>
      <c r="O120" s="28">
        <f>'IV. Country level, 1310-2018'!U116</f>
        <v>-33.067047816356457</v>
      </c>
      <c r="P120" s="28">
        <f>'IV. Country level, 1310-2018'!C116</f>
        <v>39.276575897773228</v>
      </c>
      <c r="Q120" s="2"/>
      <c r="R120" s="2"/>
      <c r="V120" s="28">
        <v>6.142500000000001</v>
      </c>
      <c r="W120" s="28">
        <v>1.983384963527159</v>
      </c>
      <c r="X120" s="28">
        <f t="shared" si="19"/>
        <v>4.1591150364728424</v>
      </c>
      <c r="Y120" s="56">
        <f>'VIII. Pers. sov. loans, 1312-'!C115</f>
        <v>10.326349206349207</v>
      </c>
    </row>
    <row r="121" spans="1:25" x14ac:dyDescent="0.25">
      <c r="A121">
        <v>1423</v>
      </c>
      <c r="C121" s="28">
        <f t="shared" si="13"/>
        <v>11.453404852594831</v>
      </c>
      <c r="D121" s="28">
        <f t="shared" si="14"/>
        <v>-0.27437782830632568</v>
      </c>
      <c r="E121" s="28">
        <f t="shared" si="15"/>
        <v>11.727782680901155</v>
      </c>
      <c r="F121" s="28">
        <f t="shared" si="16"/>
        <v>6.4830038476130696</v>
      </c>
      <c r="G121" s="28">
        <f t="shared" si="17"/>
        <v>-0.82544266544790079</v>
      </c>
      <c r="H121" s="28">
        <f t="shared" si="18"/>
        <v>7.3084465130609697</v>
      </c>
      <c r="I121" s="28"/>
      <c r="J121" s="28"/>
      <c r="K121" s="28">
        <f>SUM('IV. Country level, 1310-2018'!AO117:AV117)</f>
        <v>11.302824867011704</v>
      </c>
      <c r="L121" s="29">
        <f>SUM('IV. Country level, 1310-2018'!AY117:BF117)</f>
        <v>2.5741613499488301</v>
      </c>
      <c r="M121" s="28">
        <f t="shared" si="12"/>
        <v>8.7286635170628735</v>
      </c>
      <c r="N121" s="28">
        <f t="shared" si="20"/>
        <v>6.1307476289308926</v>
      </c>
      <c r="O121" s="28">
        <f>'IV. Country level, 1310-2018'!U117</f>
        <v>12.350810302536285</v>
      </c>
      <c r="P121" s="28">
        <f>'IV. Country level, 1310-2018'!C117</f>
        <v>-6.2200626736053923</v>
      </c>
      <c r="Q121" s="2"/>
      <c r="R121" s="2"/>
      <c r="V121" s="28">
        <v>6.660000000000001</v>
      </c>
      <c r="W121" s="28">
        <v>1.9462511709661554</v>
      </c>
      <c r="X121" s="28">
        <f t="shared" si="19"/>
        <v>4.7137488290338458</v>
      </c>
      <c r="Y121" s="56">
        <f>'VIII. Pers. sov. loans, 1312-'!C116</f>
        <v>10.285555555555556</v>
      </c>
    </row>
    <row r="122" spans="1:25" x14ac:dyDescent="0.25">
      <c r="A122">
        <v>1424</v>
      </c>
      <c r="C122" s="28">
        <f t="shared" si="13"/>
        <v>11.389420347547945</v>
      </c>
      <c r="D122" s="28">
        <f t="shared" si="14"/>
        <v>-2.3450055146525126</v>
      </c>
      <c r="E122" s="28">
        <f t="shared" si="15"/>
        <v>13.734425862200457</v>
      </c>
      <c r="F122" s="28">
        <f t="shared" si="16"/>
        <v>6.579289765146866</v>
      </c>
      <c r="G122" s="28">
        <f t="shared" si="17"/>
        <v>-6.9857530899043727</v>
      </c>
      <c r="H122" s="28">
        <f t="shared" si="18"/>
        <v>13.565042855051241</v>
      </c>
      <c r="I122" s="28"/>
      <c r="J122" s="28"/>
      <c r="K122" s="28">
        <f>SUM('IV. Country level, 1310-2018'!AO118:AV118)</f>
        <v>11.134007026847479</v>
      </c>
      <c r="L122" s="29">
        <f>SUM('IV. Country level, 1310-2018'!AY118:BF118)</f>
        <v>-6.8899340986864912</v>
      </c>
      <c r="M122" s="28">
        <f t="shared" si="12"/>
        <v>18.02394112553397</v>
      </c>
      <c r="N122" s="28">
        <f t="shared" si="20"/>
        <v>6.5283964904513248</v>
      </c>
      <c r="O122" s="28">
        <f>'IV. Country level, 1310-2018'!U118</f>
        <v>-23.789514092450396</v>
      </c>
      <c r="P122" s="28">
        <f>'IV. Country level, 1310-2018'!C118</f>
        <v>30.317910582901721</v>
      </c>
      <c r="Q122" s="2"/>
      <c r="R122" s="2"/>
      <c r="V122" s="28">
        <v>8.8073658536585366</v>
      </c>
      <c r="W122" s="28">
        <v>1.9105072153078477</v>
      </c>
      <c r="X122" s="28">
        <f t="shared" si="19"/>
        <v>6.8968586383506887</v>
      </c>
      <c r="Y122" s="56">
        <f>'VIII. Pers. sov. loans, 1312-'!C117</f>
        <v>10.146666666666667</v>
      </c>
    </row>
    <row r="123" spans="1:25" x14ac:dyDescent="0.25">
      <c r="A123">
        <v>1425</v>
      </c>
      <c r="C123" s="28">
        <f t="shared" si="13"/>
        <v>11.42294508495041</v>
      </c>
      <c r="D123" s="28">
        <f t="shared" si="14"/>
        <v>-2.383922881487833</v>
      </c>
      <c r="E123" s="28">
        <f t="shared" si="15"/>
        <v>13.806867966438242</v>
      </c>
      <c r="F123" s="28">
        <f t="shared" si="16"/>
        <v>6.6767618450737229</v>
      </c>
      <c r="G123" s="28">
        <f t="shared" si="17"/>
        <v>-6.747748491269566</v>
      </c>
      <c r="H123" s="28">
        <f t="shared" si="18"/>
        <v>13.424510336343291</v>
      </c>
      <c r="I123" s="28"/>
      <c r="J123" s="28"/>
      <c r="K123" s="28">
        <f>SUM('IV. Country level, 1310-2018'!AO119:AV119)</f>
        <v>11.661463133940472</v>
      </c>
      <c r="L123" s="29">
        <f>SUM('IV. Country level, 1310-2018'!AY119:BF119)</f>
        <v>5.2065923704231976</v>
      </c>
      <c r="M123" s="28">
        <f t="shared" si="12"/>
        <v>6.4548707635172748</v>
      </c>
      <c r="N123" s="28">
        <f t="shared" si="20"/>
        <v>6.618209531076233</v>
      </c>
      <c r="O123" s="28">
        <f>'IV. Country level, 1310-2018'!U119</f>
        <v>14.348997229391353</v>
      </c>
      <c r="P123" s="28">
        <f>'IV. Country level, 1310-2018'!C119</f>
        <v>-7.7307876983151198</v>
      </c>
      <c r="Q123" s="2"/>
      <c r="R123" s="2"/>
      <c r="V123" s="28">
        <v>5</v>
      </c>
      <c r="W123" s="28">
        <v>1.8760764744247951</v>
      </c>
      <c r="X123" s="28">
        <f t="shared" si="19"/>
        <v>3.1239235255752051</v>
      </c>
      <c r="Y123" s="56">
        <f>'VIII. Pers. sov. loans, 1312-'!C118</f>
        <v>10.405714285714286</v>
      </c>
    </row>
    <row r="124" spans="1:25" x14ac:dyDescent="0.25">
      <c r="A124">
        <v>1426</v>
      </c>
      <c r="C124" s="28">
        <f t="shared" si="13"/>
        <v>11.46236789010211</v>
      </c>
      <c r="D124" s="28">
        <f t="shared" si="14"/>
        <v>-0.31408842314421054</v>
      </c>
      <c r="E124" s="28">
        <f t="shared" si="15"/>
        <v>11.776456313246317</v>
      </c>
      <c r="F124" s="28">
        <f t="shared" si="16"/>
        <v>6.7904432375769845</v>
      </c>
      <c r="G124" s="28">
        <f t="shared" si="17"/>
        <v>-2.6150575802108436</v>
      </c>
      <c r="H124" s="28">
        <f t="shared" si="18"/>
        <v>9.4055008177878268</v>
      </c>
      <c r="I124" s="28"/>
      <c r="J124" s="28"/>
      <c r="K124" s="28">
        <f>SUM('IV. Country level, 1310-2018'!AO120:AV120)</f>
        <v>11.946327087767626</v>
      </c>
      <c r="L124" s="29">
        <f>SUM('IV. Country level, 1310-2018'!AY120:BF120)</f>
        <v>-0.34092528564848096</v>
      </c>
      <c r="M124" s="28">
        <f t="shared" si="12"/>
        <v>12.287252373416107</v>
      </c>
      <c r="N124" s="28">
        <f t="shared" si="20"/>
        <v>7.0777278755727036</v>
      </c>
      <c r="O124" s="28">
        <f>'IV. Country level, 1310-2018'!U120</f>
        <v>4.8861400633476988</v>
      </c>
      <c r="P124" s="28">
        <f>'IV. Country level, 1310-2018'!C120</f>
        <v>2.1915878122250048</v>
      </c>
      <c r="Q124" s="2"/>
      <c r="R124" s="2"/>
      <c r="V124" s="28">
        <v>5.55</v>
      </c>
      <c r="W124" s="28">
        <v>1.8428878568627314</v>
      </c>
      <c r="X124" s="28">
        <f t="shared" si="19"/>
        <v>3.7071121431372687</v>
      </c>
      <c r="Y124" s="56">
        <f>'VIII. Pers. sov. loans, 1312-'!C119</f>
        <v>11.306666666666667</v>
      </c>
    </row>
    <row r="125" spans="1:25" x14ac:dyDescent="0.25">
      <c r="A125">
        <v>1427</v>
      </c>
      <c r="C125" s="28">
        <f t="shared" si="13"/>
        <v>11.478046108758084</v>
      </c>
      <c r="D125" s="28">
        <f t="shared" si="14"/>
        <v>0.27048314190879158</v>
      </c>
      <c r="E125" s="28">
        <f t="shared" si="15"/>
        <v>11.207562966849295</v>
      </c>
      <c r="F125" s="28">
        <f t="shared" si="16"/>
        <v>7.0873258977869851</v>
      </c>
      <c r="G125" s="28">
        <f t="shared" si="17"/>
        <v>-1.7723568411775337</v>
      </c>
      <c r="H125" s="28">
        <f t="shared" si="18"/>
        <v>8.8596827389645192</v>
      </c>
      <c r="I125" s="28"/>
      <c r="J125" s="28"/>
      <c r="K125" s="28">
        <f>SUM('IV. Country level, 1310-2018'!AO121:AV121)</f>
        <v>11.319561422915296</v>
      </c>
      <c r="L125" s="29">
        <f>SUM('IV. Country level, 1310-2018'!AY121:BF121)</f>
        <v>-2.8963847762738362</v>
      </c>
      <c r="M125" s="28">
        <f t="shared" si="12"/>
        <v>14.215946199189132</v>
      </c>
      <c r="N125" s="28">
        <f t="shared" si="20"/>
        <v>7.1985853770336545</v>
      </c>
      <c r="O125" s="28">
        <f>'IV. Country level, 1310-2018'!U121</f>
        <v>-5.2930757137065081</v>
      </c>
      <c r="P125" s="28">
        <f>'IV. Country level, 1310-2018'!C121</f>
        <v>12.491661090740163</v>
      </c>
      <c r="Q125" s="2"/>
      <c r="R125" s="2"/>
      <c r="V125" s="28">
        <v>6.8226190476190469</v>
      </c>
      <c r="W125" s="28">
        <v>1.8108753116723959</v>
      </c>
      <c r="X125" s="28">
        <f t="shared" si="19"/>
        <v>5.0117437359466512</v>
      </c>
      <c r="Y125" s="56">
        <f>'VIII. Pers. sov. loans, 1312-'!C120</f>
        <v>12.477142857142857</v>
      </c>
    </row>
    <row r="126" spans="1:25" x14ac:dyDescent="0.25">
      <c r="A126">
        <v>1428</v>
      </c>
      <c r="C126" s="28">
        <f t="shared" si="13"/>
        <v>11.586599409703242</v>
      </c>
      <c r="D126" s="28">
        <f t="shared" si="14"/>
        <v>3.1722740937504446</v>
      </c>
      <c r="E126" s="28">
        <f t="shared" si="15"/>
        <v>8.4143253159527962</v>
      </c>
      <c r="F126" s="28">
        <f t="shared" si="16"/>
        <v>7.5162274271553366</v>
      </c>
      <c r="G126" s="28">
        <f t="shared" si="17"/>
        <v>9.3084248926228774</v>
      </c>
      <c r="H126" s="28">
        <f t="shared" si="18"/>
        <v>-1.7921974654675401</v>
      </c>
      <c r="I126" s="28"/>
      <c r="J126" s="28"/>
      <c r="K126" s="28">
        <f>SUM('IV. Country level, 1310-2018'!AO122:AV122)</f>
        <v>11.580321207926511</v>
      </c>
      <c r="L126" s="29">
        <f>SUM('IV. Country level, 1310-2018'!AY122:BF122)</f>
        <v>-3.5888068209588804</v>
      </c>
      <c r="M126" s="28">
        <f t="shared" si="12"/>
        <v>15.169128028885392</v>
      </c>
      <c r="N126" s="28">
        <f t="shared" si="20"/>
        <v>6.974137931034484</v>
      </c>
      <c r="O126" s="28">
        <f>'IV. Country level, 1310-2018'!U122</f>
        <v>-16.670549411648935</v>
      </c>
      <c r="P126" s="28">
        <f>'IV. Country level, 1310-2018'!C122</f>
        <v>23.644687342683419</v>
      </c>
      <c r="Q126" s="2"/>
      <c r="R126" s="2"/>
      <c r="V126" s="28">
        <v>8.0952380952380949</v>
      </c>
      <c r="W126" s="28">
        <v>1.7799773894649955</v>
      </c>
      <c r="X126" s="28">
        <f t="shared" si="19"/>
        <v>6.3152607057730989</v>
      </c>
      <c r="Y126" s="56">
        <f>'VIII. Pers. sov. loans, 1312-'!C121</f>
        <v>12.2475</v>
      </c>
    </row>
    <row r="127" spans="1:25" x14ac:dyDescent="0.25">
      <c r="A127">
        <v>1429</v>
      </c>
      <c r="C127" s="28">
        <f t="shared" si="13"/>
        <v>11.660563622996994</v>
      </c>
      <c r="D127" s="28">
        <f t="shared" si="14"/>
        <v>3.2857376161793477</v>
      </c>
      <c r="E127" s="28">
        <f t="shared" si="15"/>
        <v>8.3748260068176474</v>
      </c>
      <c r="F127" s="28">
        <f t="shared" si="16"/>
        <v>7.9884210438877812</v>
      </c>
      <c r="G127" s="28">
        <f t="shared" si="17"/>
        <v>9.0571704929275629</v>
      </c>
      <c r="H127" s="28">
        <f t="shared" si="18"/>
        <v>-1.0687494490397829</v>
      </c>
      <c r="I127" s="28"/>
      <c r="J127" s="28"/>
      <c r="K127" s="28">
        <f>SUM('IV. Country level, 1310-2018'!AO123:AV123)</f>
        <v>11.292070484305663</v>
      </c>
      <c r="L127" s="29">
        <f>SUM('IV. Country level, 1310-2018'!AY123:BF123)</f>
        <v>3.7366782991861873</v>
      </c>
      <c r="M127" s="28">
        <f t="shared" si="12"/>
        <v>7.5553921851194756</v>
      </c>
      <c r="N127" s="28">
        <f t="shared" si="20"/>
        <v>7.0052978289395957</v>
      </c>
      <c r="O127" s="28">
        <f>'IV. Country level, 1310-2018'!U123</f>
        <v>-4.1382114389454019</v>
      </c>
      <c r="P127" s="28">
        <f>'IV. Country level, 1310-2018'!C123</f>
        <v>11.143509267884998</v>
      </c>
      <c r="Q127" s="2"/>
      <c r="R127" s="2"/>
      <c r="V127" s="28">
        <v>6.5476190476190466</v>
      </c>
      <c r="W127" s="28">
        <v>0</v>
      </c>
      <c r="X127" s="28">
        <f t="shared" si="19"/>
        <v>6.5476190476190466</v>
      </c>
      <c r="Y127" s="56">
        <f>'VIII. Pers. sov. loans, 1312-'!C122</f>
        <v>10.33</v>
      </c>
    </row>
    <row r="128" spans="1:25" x14ac:dyDescent="0.25">
      <c r="A128">
        <v>1430</v>
      </c>
      <c r="C128" s="28">
        <f t="shared" si="13"/>
        <v>11.719140458997689</v>
      </c>
      <c r="D128" s="28">
        <f t="shared" si="14"/>
        <v>2.435005890406432</v>
      </c>
      <c r="E128" s="28">
        <f t="shared" si="15"/>
        <v>9.2841345685912575</v>
      </c>
      <c r="F128" s="28">
        <f t="shared" si="16"/>
        <v>8.3726884221641455</v>
      </c>
      <c r="G128" s="28">
        <f t="shared" si="17"/>
        <v>3.5381880907034611</v>
      </c>
      <c r="H128" s="28">
        <f t="shared" si="18"/>
        <v>4.8345003314606823</v>
      </c>
      <c r="I128" s="28"/>
      <c r="J128" s="28"/>
      <c r="K128" s="28">
        <f>SUM('IV. Country level, 1310-2018'!AO124:AV124)</f>
        <v>11.41257239760356</v>
      </c>
      <c r="L128" s="29">
        <f>SUM('IV. Country level, 1310-2018'!AY124:BF124)</f>
        <v>6.6661623053198458</v>
      </c>
      <c r="M128" s="28">
        <f t="shared" si="12"/>
        <v>4.746410092283714</v>
      </c>
      <c r="N128" s="28">
        <f t="shared" si="20"/>
        <v>8.2089262504009053</v>
      </c>
      <c r="O128" s="28">
        <f>'IV. Country level, 1310-2018'!U124</f>
        <v>18.249715475769452</v>
      </c>
      <c r="P128" s="28">
        <f>'IV. Country level, 1310-2018'!C124</f>
        <v>-10.040789225368547</v>
      </c>
      <c r="Q128" s="2"/>
      <c r="R128" s="2"/>
      <c r="V128" s="28">
        <v>5</v>
      </c>
      <c r="W128" s="28">
        <v>0</v>
      </c>
      <c r="X128" s="28">
        <f t="shared" si="19"/>
        <v>5</v>
      </c>
      <c r="Y128" s="56">
        <f>'VIII. Pers. sov. loans, 1312-'!C123</f>
        <v>10.396000000000001</v>
      </c>
    </row>
    <row r="129" spans="1:25" x14ac:dyDescent="0.25">
      <c r="A129">
        <v>1431</v>
      </c>
      <c r="C129" s="28">
        <f t="shared" si="13"/>
        <v>11.897090867710688</v>
      </c>
      <c r="D129" s="28">
        <f t="shared" si="14"/>
        <v>0.88459199610294781</v>
      </c>
      <c r="E129" s="28">
        <f t="shared" si="15"/>
        <v>11.012498871607741</v>
      </c>
      <c r="F129" s="28">
        <f t="shared" si="16"/>
        <v>8.8060296580767048</v>
      </c>
      <c r="G129" s="28">
        <f t="shared" si="17"/>
        <v>3.7230139763772754</v>
      </c>
      <c r="H129" s="28">
        <f t="shared" si="18"/>
        <v>5.0830156816994281</v>
      </c>
      <c r="I129" s="28"/>
      <c r="J129" s="28"/>
      <c r="K129" s="28">
        <f>SUM('IV. Country level, 1310-2018'!AO125:AV125)</f>
        <v>11.893880133463565</v>
      </c>
      <c r="L129" s="29">
        <f>SUM('IV. Country level, 1310-2018'!AY125:BF125)</f>
        <v>13.422602564205079</v>
      </c>
      <c r="M129" s="28">
        <f t="shared" si="12"/>
        <v>-1.5287224307415137</v>
      </c>
      <c r="N129" s="28">
        <f t="shared" si="20"/>
        <v>9.5307071960297804</v>
      </c>
      <c r="O129" s="28">
        <f>'IV. Country level, 1310-2018'!U125</f>
        <v>53.775958044152482</v>
      </c>
      <c r="P129" s="28">
        <f>'IV. Country level, 1310-2018'!C125</f>
        <v>-44.245250848122701</v>
      </c>
      <c r="Q129" s="2"/>
      <c r="R129" s="2"/>
      <c r="V129" s="28">
        <v>3.7500000000000004</v>
      </c>
      <c r="W129" s="28">
        <v>0</v>
      </c>
      <c r="X129" s="28">
        <f t="shared" si="19"/>
        <v>3.7500000000000004</v>
      </c>
      <c r="Y129" s="56">
        <f>'VIII. Pers. sov. loans, 1312-'!C124</f>
        <v>11.036000000000001</v>
      </c>
    </row>
    <row r="130" spans="1:25" x14ac:dyDescent="0.25">
      <c r="A130">
        <v>1432</v>
      </c>
      <c r="C130" s="28">
        <f t="shared" si="13"/>
        <v>12.065955019898359</v>
      </c>
      <c r="D130" s="28">
        <f t="shared" si="14"/>
        <v>1.7065721716858686</v>
      </c>
      <c r="E130" s="28">
        <f t="shared" si="15"/>
        <v>10.359382848212491</v>
      </c>
      <c r="F130" s="28">
        <f t="shared" si="16"/>
        <v>9.3569954119125356</v>
      </c>
      <c r="G130" s="28">
        <f t="shared" si="17"/>
        <v>7.985657022909618</v>
      </c>
      <c r="H130" s="28">
        <f t="shared" si="18"/>
        <v>1.3713383890029185</v>
      </c>
      <c r="I130" s="28"/>
      <c r="J130" s="28"/>
      <c r="K130" s="28">
        <f>SUM('IV. Country level, 1310-2018'!AO126:AV126)</f>
        <v>12.179212626996744</v>
      </c>
      <c r="L130" s="29">
        <f>SUM('IV. Country level, 1310-2018'!AY126:BF126)</f>
        <v>6.0008370274255167</v>
      </c>
      <c r="M130" s="28">
        <f t="shared" si="12"/>
        <v>6.1783755995712273</v>
      </c>
      <c r="N130" s="28">
        <f t="shared" si="20"/>
        <v>9.9235648482033376</v>
      </c>
      <c r="O130" s="28">
        <f>'IV. Country level, 1310-2018'!U126</f>
        <v>12.590216431524148</v>
      </c>
      <c r="P130" s="28">
        <f>'IV. Country level, 1310-2018'!C126</f>
        <v>-2.6666515833208102</v>
      </c>
      <c r="Q130" s="2"/>
      <c r="R130" s="2"/>
      <c r="V130" s="28">
        <v>6.1105</v>
      </c>
      <c r="W130" s="28">
        <v>0.78029842901919988</v>
      </c>
      <c r="X130" s="28">
        <f t="shared" si="19"/>
        <v>5.3302015709808002</v>
      </c>
      <c r="Y130" s="56">
        <f>'VIII. Pers. sov. loans, 1312-'!C125</f>
        <v>11.036000000000001</v>
      </c>
    </row>
    <row r="131" spans="1:25" x14ac:dyDescent="0.25">
      <c r="A131">
        <v>1433</v>
      </c>
      <c r="C131" s="28">
        <f t="shared" si="13"/>
        <v>12.309916723519503</v>
      </c>
      <c r="D131" s="28">
        <f t="shared" si="14"/>
        <v>3.0886400569581078</v>
      </c>
      <c r="E131" s="28">
        <f t="shared" si="15"/>
        <v>9.2212766665613941</v>
      </c>
      <c r="F131" s="28">
        <f t="shared" si="16"/>
        <v>9.9560616886389095</v>
      </c>
      <c r="G131" s="28">
        <f t="shared" si="17"/>
        <v>13.093289284922873</v>
      </c>
      <c r="H131" s="28">
        <f t="shared" si="18"/>
        <v>-3.1372275962839664</v>
      </c>
      <c r="I131" s="28"/>
      <c r="J131" s="28"/>
      <c r="K131" s="28">
        <f>SUM('IV. Country level, 1310-2018'!AO127:AV127)</f>
        <v>12.356364939772483</v>
      </c>
      <c r="L131" s="29">
        <f>SUM('IV. Country level, 1310-2018'!AY127:BF127)</f>
        <v>-6.296047366058886</v>
      </c>
      <c r="M131" s="28">
        <f t="shared" si="12"/>
        <v>18.652412305831369</v>
      </c>
      <c r="N131" s="28">
        <f t="shared" si="20"/>
        <v>9.7675995235072577</v>
      </c>
      <c r="O131" s="28">
        <f>'IV. Country level, 1310-2018'!U127</f>
        <v>-33.746736752221011</v>
      </c>
      <c r="P131" s="28">
        <f>'IV. Country level, 1310-2018'!C127</f>
        <v>43.514336275728269</v>
      </c>
      <c r="Q131" s="2"/>
      <c r="R131" s="2"/>
      <c r="V131" s="28">
        <v>4.5</v>
      </c>
      <c r="W131" s="28">
        <v>-2.4068696849725191</v>
      </c>
      <c r="X131" s="28">
        <f t="shared" si="19"/>
        <v>6.9068696849725191</v>
      </c>
      <c r="Y131" s="56">
        <f>'VIII. Pers. sov. loans, 1312-'!C126</f>
        <v>11.760769230769233</v>
      </c>
    </row>
    <row r="132" spans="1:25" x14ac:dyDescent="0.25">
      <c r="A132">
        <v>1434</v>
      </c>
      <c r="C132" s="28">
        <f t="shared" si="13"/>
        <v>12.388939956231253</v>
      </c>
      <c r="D132" s="28">
        <f t="shared" si="14"/>
        <v>3.2766782366117368</v>
      </c>
      <c r="E132" s="28">
        <f t="shared" si="15"/>
        <v>9.1122617196195179</v>
      </c>
      <c r="F132" s="28">
        <f t="shared" si="16"/>
        <v>10.367230300619122</v>
      </c>
      <c r="G132" s="28">
        <f t="shared" si="17"/>
        <v>7.436067136007444</v>
      </c>
      <c r="H132" s="28">
        <f t="shared" si="18"/>
        <v>2.9311631646116787</v>
      </c>
      <c r="I132" s="28"/>
      <c r="J132" s="28"/>
      <c r="K132" s="28">
        <f>SUM('IV. Country level, 1310-2018'!AO128:AV128)</f>
        <v>12.5652142839063</v>
      </c>
      <c r="L132" s="29">
        <f>SUM('IV. Country level, 1310-2018'!AY128:BF128)</f>
        <v>-13.749282036398229</v>
      </c>
      <c r="M132" s="28">
        <f t="shared" si="12"/>
        <v>26.314496320304528</v>
      </c>
      <c r="N132" s="28">
        <f t="shared" si="20"/>
        <v>10.231974028421559</v>
      </c>
      <c r="O132" s="28">
        <f>'IV. Country level, 1310-2018'!U128</f>
        <v>-3.9992945139898062</v>
      </c>
      <c r="P132" s="28">
        <f>'IV. Country level, 1310-2018'!C128</f>
        <v>14.231268542411366</v>
      </c>
      <c r="Q132" s="2"/>
      <c r="R132" s="2"/>
      <c r="V132" s="28">
        <v>6.6659999999999995</v>
      </c>
      <c r="W132" s="28">
        <v>2.2785144730085762</v>
      </c>
      <c r="X132" s="28">
        <f t="shared" si="19"/>
        <v>4.3874855269914228</v>
      </c>
      <c r="Y132" s="56">
        <f>'VIII. Pers. sov. loans, 1312-'!C127</f>
        <v>10.212923076923076</v>
      </c>
    </row>
    <row r="133" spans="1:25" x14ac:dyDescent="0.25">
      <c r="A133">
        <v>1435</v>
      </c>
      <c r="C133" s="28">
        <f t="shared" si="13"/>
        <v>12.424294276257822</v>
      </c>
      <c r="D133" s="28">
        <f t="shared" si="14"/>
        <v>1.7063006312373723</v>
      </c>
      <c r="E133" s="28">
        <f t="shared" si="15"/>
        <v>10.717993645020446</v>
      </c>
      <c r="F133" s="28">
        <f t="shared" si="16"/>
        <v>10.646859468557171</v>
      </c>
      <c r="G133" s="28">
        <f t="shared" si="17"/>
        <v>-1.6567727838069271</v>
      </c>
      <c r="H133" s="28">
        <f t="shared" si="18"/>
        <v>12.3036322523641</v>
      </c>
      <c r="I133" s="28"/>
      <c r="J133" s="28"/>
      <c r="K133" s="28">
        <f>SUM('IV. Country level, 1310-2018'!AO129:AV129)</f>
        <v>12.762370273240196</v>
      </c>
      <c r="L133" s="29">
        <f>SUM('IV. Country level, 1310-2018'!AY129:BF129)</f>
        <v>2.1650544081215664</v>
      </c>
      <c r="M133" s="28">
        <f t="shared" si="12"/>
        <v>10.597315865118629</v>
      </c>
      <c r="N133" s="28">
        <f t="shared" si="20"/>
        <v>10.830898207885307</v>
      </c>
      <c r="O133" s="28">
        <f>'IV. Country level, 1310-2018'!U129</f>
        <v>13.167951914077456</v>
      </c>
      <c r="P133" s="28">
        <f>'IV. Country level, 1310-2018'!C129</f>
        <v>-2.3370537061921492</v>
      </c>
      <c r="Q133" s="2"/>
      <c r="R133" s="2"/>
      <c r="V133" s="28">
        <v>5</v>
      </c>
      <c r="W133" s="28">
        <v>1.9464086811229333</v>
      </c>
      <c r="X133" s="28">
        <f t="shared" si="19"/>
        <v>3.0535913188770669</v>
      </c>
      <c r="Y133" s="56">
        <f>'VIII. Pers. sov. loans, 1312-'!C128</f>
        <v>10.566153846153846</v>
      </c>
    </row>
    <row r="134" spans="1:25" x14ac:dyDescent="0.25">
      <c r="A134">
        <v>1436</v>
      </c>
      <c r="C134" s="28">
        <f t="shared" si="13"/>
        <v>12.588997397673626</v>
      </c>
      <c r="D134" s="28">
        <f t="shared" si="14"/>
        <v>1.280944166022431</v>
      </c>
      <c r="E134" s="28">
        <f t="shared" si="15"/>
        <v>11.308053231651197</v>
      </c>
      <c r="F134" s="28">
        <f t="shared" si="16"/>
        <v>11.469827882548341</v>
      </c>
      <c r="G134" s="28">
        <f t="shared" si="17"/>
        <v>1.3239685753378052</v>
      </c>
      <c r="H134" s="28">
        <f t="shared" si="18"/>
        <v>10.145859307210531</v>
      </c>
      <c r="I134" s="28"/>
      <c r="J134" s="28"/>
      <c r="K134" s="28">
        <f>SUM('IV. Country level, 1310-2018'!AO130:AV130)</f>
        <v>12.999802409653674</v>
      </c>
      <c r="L134" s="29">
        <f>SUM('IV. Country level, 1310-2018'!AY130:BF130)</f>
        <v>13.411153496091863</v>
      </c>
      <c r="M134" s="28">
        <f t="shared" si="12"/>
        <v>-0.41135108643818974</v>
      </c>
      <c r="N134" s="28">
        <f t="shared" si="20"/>
        <v>11.198761766024205</v>
      </c>
      <c r="O134" s="28">
        <f>'IV. Country level, 1310-2018'!U130</f>
        <v>31.61521439514739</v>
      </c>
      <c r="P134" s="28">
        <f>'IV. Country level, 1310-2018'!C130</f>
        <v>-20.416452629123185</v>
      </c>
      <c r="Q134" s="2"/>
      <c r="R134" s="2"/>
      <c r="V134" s="28">
        <v>6.6659999999999995</v>
      </c>
      <c r="W134" s="28">
        <v>-1.1019579346133661</v>
      </c>
      <c r="X134" s="28">
        <f t="shared" si="19"/>
        <v>7.7679579346133654</v>
      </c>
      <c r="Y134" s="56">
        <f>'VIII. Pers. sov. loans, 1312-'!C129</f>
        <v>11.350769230769231</v>
      </c>
    </row>
    <row r="135" spans="1:25" x14ac:dyDescent="0.25">
      <c r="A135">
        <v>1437</v>
      </c>
      <c r="C135" s="28">
        <f t="shared" si="13"/>
        <v>12.786188272677819</v>
      </c>
      <c r="D135" s="28">
        <f t="shared" si="14"/>
        <v>1.0824983042642544</v>
      </c>
      <c r="E135" s="28">
        <f t="shared" si="15"/>
        <v>11.703689968413565</v>
      </c>
      <c r="F135" s="28">
        <f t="shared" si="16"/>
        <v>12.528610198922417</v>
      </c>
      <c r="G135" s="28">
        <f t="shared" si="17"/>
        <v>7.7651449471562914</v>
      </c>
      <c r="H135" s="28">
        <f t="shared" si="18"/>
        <v>4.7634652517661262</v>
      </c>
      <c r="I135" s="28"/>
      <c r="J135" s="28"/>
      <c r="K135" s="28">
        <f>SUM('IV. Country level, 1310-2018'!AO131:AV131)</f>
        <v>11.965735026585815</v>
      </c>
      <c r="L135" s="29">
        <f>SUM('IV. Country level, 1310-2018'!AY131:BF131)</f>
        <v>7.9824295628952466</v>
      </c>
      <c r="M135" s="28">
        <f t="shared" si="12"/>
        <v>3.9833054636905683</v>
      </c>
      <c r="N135" s="28">
        <f t="shared" si="20"/>
        <v>11.087106534262404</v>
      </c>
      <c r="O135" s="28">
        <f>'IV. Country level, 1310-2018'!U131</f>
        <v>-21.350839566638555</v>
      </c>
      <c r="P135" s="28">
        <f>'IV. Country level, 1310-2018'!C131</f>
        <v>32.437946100900959</v>
      </c>
      <c r="Q135" s="2"/>
      <c r="R135" s="2"/>
      <c r="V135" s="28">
        <v>5.4163333333333323</v>
      </c>
      <c r="W135" s="28">
        <v>1.2919749641814351</v>
      </c>
      <c r="X135" s="28">
        <f t="shared" si="19"/>
        <v>4.1243583691518975</v>
      </c>
      <c r="Y135" s="56">
        <f>'VIII. Pers. sov. loans, 1312-'!C130</f>
        <v>12.475290598290599</v>
      </c>
    </row>
    <row r="136" spans="1:25" x14ac:dyDescent="0.25">
      <c r="A136">
        <v>1438</v>
      </c>
      <c r="C136" s="28">
        <f t="shared" si="13"/>
        <v>12.973762932602536</v>
      </c>
      <c r="D136" s="28">
        <f t="shared" si="14"/>
        <v>3.1960296873954688</v>
      </c>
      <c r="E136" s="28">
        <f t="shared" si="15"/>
        <v>9.7777332452070684</v>
      </c>
      <c r="F136" s="28">
        <f t="shared" si="16"/>
        <v>13.601619487610192</v>
      </c>
      <c r="G136" s="28">
        <f t="shared" si="17"/>
        <v>9.7908496789048218</v>
      </c>
      <c r="H136" s="28">
        <f t="shared" si="18"/>
        <v>3.8107698087053699</v>
      </c>
      <c r="I136" s="28"/>
      <c r="J136" s="28"/>
      <c r="K136" s="28">
        <f>SUM('IV. Country level, 1310-2018'!AO132:AV132)</f>
        <v>12.14136037364953</v>
      </c>
      <c r="L136" s="29">
        <f>SUM('IV. Country level, 1310-2018'!AY132:BF132)</f>
        <v>2.4299593265845276</v>
      </c>
      <c r="M136" s="28">
        <f t="shared" si="12"/>
        <v>9.711401047065003</v>
      </c>
      <c r="N136" s="28">
        <f t="shared" si="20"/>
        <v>11.488111371596139</v>
      </c>
      <c r="O136" s="28">
        <f>'IV. Country level, 1310-2018'!U132</f>
        <v>-9.8739213945481108</v>
      </c>
      <c r="P136" s="28">
        <f>'IV. Country level, 1310-2018'!C132</f>
        <v>21.36203276614425</v>
      </c>
      <c r="Q136" s="2"/>
      <c r="R136" s="2"/>
      <c r="V136" s="28">
        <v>5</v>
      </c>
      <c r="W136" s="28">
        <v>-1.240566301254314</v>
      </c>
      <c r="X136" s="28">
        <f t="shared" si="19"/>
        <v>6.2405663012543142</v>
      </c>
      <c r="Y136" s="56">
        <f>'VIII. Pers. sov. loans, 1312-'!C131</f>
        <v>11.768623931623932</v>
      </c>
    </row>
    <row r="137" spans="1:25" x14ac:dyDescent="0.25">
      <c r="A137">
        <v>1439</v>
      </c>
      <c r="C137" s="28">
        <f t="shared" si="13"/>
        <v>13.145429792037119</v>
      </c>
      <c r="D137" s="28">
        <f t="shared" si="14"/>
        <v>3.5314773742763057</v>
      </c>
      <c r="E137" s="28">
        <f t="shared" si="15"/>
        <v>9.6139524177608138</v>
      </c>
      <c r="F137" s="28">
        <f t="shared" si="16"/>
        <v>14.611906487667085</v>
      </c>
      <c r="G137" s="28">
        <f t="shared" si="17"/>
        <v>8.3544973631561401</v>
      </c>
      <c r="H137" s="28">
        <f t="shared" si="18"/>
        <v>6.2574091245109473</v>
      </c>
      <c r="I137" s="28"/>
      <c r="J137" s="28"/>
      <c r="K137" s="28">
        <f>SUM('IV. Country level, 1310-2018'!AO133:AV133)</f>
        <v>13.332134476907385</v>
      </c>
      <c r="L137" s="29">
        <f>SUM('IV. Country level, 1310-2018'!AY133:BF133)</f>
        <v>3.0233417709209269</v>
      </c>
      <c r="M137" s="28">
        <f t="shared" si="12"/>
        <v>10.308792705986457</v>
      </c>
      <c r="N137" s="28">
        <f t="shared" si="20"/>
        <v>15.684343746141501</v>
      </c>
      <c r="O137" s="28">
        <f>'IV. Country level, 1310-2018'!U133</f>
        <v>33.455405945537279</v>
      </c>
      <c r="P137" s="28">
        <f>'IV. Country level, 1310-2018'!C133</f>
        <v>-17.771062199395779</v>
      </c>
      <c r="Q137" s="2"/>
      <c r="R137" s="2"/>
      <c r="V137" s="28">
        <v>10.83333</v>
      </c>
      <c r="W137" s="28">
        <v>-0.15763444406414626</v>
      </c>
      <c r="X137" s="28">
        <f t="shared" si="19"/>
        <v>10.990964444064147</v>
      </c>
      <c r="Y137" s="56">
        <f>'VIII. Pers. sov. loans, 1312-'!C132</f>
        <v>11.27576153846154</v>
      </c>
    </row>
    <row r="138" spans="1:25" x14ac:dyDescent="0.25">
      <c r="A138">
        <v>1440</v>
      </c>
      <c r="C138" s="28">
        <f t="shared" si="13"/>
        <v>13.161789973829681</v>
      </c>
      <c r="D138" s="28">
        <f t="shared" si="14"/>
        <v>-0.37187572988699458</v>
      </c>
      <c r="E138" s="28">
        <f t="shared" si="15"/>
        <v>13.533665703716675</v>
      </c>
      <c r="F138" s="28">
        <f t="shared" si="16"/>
        <v>15.320750797772039</v>
      </c>
      <c r="G138" s="28">
        <f t="shared" si="17"/>
        <v>-3.2825828650631093</v>
      </c>
      <c r="H138" s="28">
        <f t="shared" si="18"/>
        <v>18.603333662835151</v>
      </c>
      <c r="I138" s="28"/>
      <c r="J138" s="28"/>
      <c r="K138" s="28">
        <f>SUM('IV. Country level, 1310-2018'!AO134:AV134)</f>
        <v>13.73670106480184</v>
      </c>
      <c r="L138" s="29">
        <f>SUM('IV. Country level, 1310-2018'!AY134:BF134)</f>
        <v>-7.6851683983661196</v>
      </c>
      <c r="M138" s="28">
        <f t="shared" si="12"/>
        <v>21.421869463167958</v>
      </c>
      <c r="N138" s="28">
        <f t="shared" si="20"/>
        <v>17.179075738125803</v>
      </c>
      <c r="O138" s="28">
        <f>'IV. Country level, 1310-2018'!U134</f>
        <v>11.341497850508384</v>
      </c>
      <c r="P138" s="28">
        <f>'IV. Country level, 1310-2018'!C134</f>
        <v>5.8375778876174191</v>
      </c>
      <c r="Q138" s="2"/>
      <c r="R138" s="2"/>
      <c r="V138" s="28">
        <v>6.9078947368421062</v>
      </c>
      <c r="W138" s="28">
        <v>-0.22657496430821353</v>
      </c>
      <c r="X138" s="28">
        <f t="shared" si="19"/>
        <v>7.1344697011503193</v>
      </c>
      <c r="Y138" s="56">
        <f>'VIII. Pers. sov. loans, 1312-'!C133</f>
        <v>10.4213</v>
      </c>
    </row>
    <row r="139" spans="1:25" x14ac:dyDescent="0.25">
      <c r="A139">
        <v>1441</v>
      </c>
      <c r="C139" s="28">
        <f t="shared" si="13"/>
        <v>13.319149366439792</v>
      </c>
      <c r="D139" s="28">
        <f t="shared" si="14"/>
        <v>-1.255622948328057</v>
      </c>
      <c r="E139" s="28">
        <f t="shared" si="15"/>
        <v>14.574772314767852</v>
      </c>
      <c r="F139" s="28">
        <f t="shared" si="16"/>
        <v>15.893784412410938</v>
      </c>
      <c r="G139" s="28">
        <f t="shared" si="17"/>
        <v>2.5802119435174711</v>
      </c>
      <c r="H139" s="28">
        <f t="shared" si="18"/>
        <v>13.313572468893467</v>
      </c>
      <c r="I139" s="28"/>
      <c r="J139" s="28"/>
      <c r="K139" s="28">
        <f>SUM('IV. Country level, 1310-2018'!AO135:AV135)</f>
        <v>13.878236903379321</v>
      </c>
      <c r="L139" s="29">
        <f>SUM('IV. Country level, 1310-2018'!AY135:BF135)</f>
        <v>1.0454376455202743</v>
      </c>
      <c r="M139" s="28">
        <f t="shared" si="12"/>
        <v>12.832799257859048</v>
      </c>
      <c r="N139" s="28">
        <f t="shared" si="20"/>
        <v>17.743039049235996</v>
      </c>
      <c r="O139" s="28">
        <f>'IV. Country level, 1310-2018'!U135</f>
        <v>10.180638608249918</v>
      </c>
      <c r="P139" s="28">
        <f>'IV. Country level, 1310-2018'!C135</f>
        <v>7.5624004409860781</v>
      </c>
      <c r="Q139" s="2"/>
      <c r="R139" s="2"/>
      <c r="V139" s="28">
        <v>5</v>
      </c>
      <c r="W139" s="28">
        <v>2.8157053427947276</v>
      </c>
      <c r="X139" s="28">
        <f t="shared" si="19"/>
        <v>2.1842946572052724</v>
      </c>
      <c r="Y139" s="56">
        <f>'VIII. Pers. sov. loans, 1312-'!C134</f>
        <v>10.819222222222223</v>
      </c>
    </row>
    <row r="140" spans="1:25" x14ac:dyDescent="0.25">
      <c r="A140">
        <v>1442</v>
      </c>
      <c r="C140" s="28">
        <f t="shared" si="13"/>
        <v>13.346854821745385</v>
      </c>
      <c r="D140" s="28">
        <f t="shared" si="14"/>
        <v>-2.269894820952937</v>
      </c>
      <c r="E140" s="28">
        <f t="shared" si="15"/>
        <v>15.61674964269832</v>
      </c>
      <c r="F140" s="28">
        <f t="shared" si="16"/>
        <v>16.102047800265787</v>
      </c>
      <c r="G140" s="28">
        <f t="shared" si="17"/>
        <v>1.7899837682419029</v>
      </c>
      <c r="H140" s="28">
        <f t="shared" si="18"/>
        <v>14.312064032023885</v>
      </c>
      <c r="I140" s="28"/>
      <c r="J140" s="28"/>
      <c r="K140" s="28">
        <f>SUM('IV. Country level, 1310-2018'!AO136:AV136)</f>
        <v>13.964038289282277</v>
      </c>
      <c r="L140" s="29">
        <f>SUM('IV. Country level, 1310-2018'!AY136:BF136)</f>
        <v>4.5131882162874213</v>
      </c>
      <c r="M140" s="28">
        <f t="shared" si="12"/>
        <v>9.4508500729948555</v>
      </c>
      <c r="N140" s="28">
        <f t="shared" si="20"/>
        <v>17.902907208283551</v>
      </c>
      <c r="O140" s="28">
        <f>'IV. Country level, 1310-2018'!U136</f>
        <v>3.1134857038366723</v>
      </c>
      <c r="P140" s="28">
        <f>'IV. Country level, 1310-2018'!C136</f>
        <v>14.789421504446878</v>
      </c>
      <c r="Q140" s="2"/>
      <c r="R140" s="2"/>
      <c r="V140" s="28">
        <v>5</v>
      </c>
      <c r="W140" s="28">
        <v>-0.14039900453789553</v>
      </c>
      <c r="X140" s="28">
        <f t="shared" si="19"/>
        <v>5.1403990045378958</v>
      </c>
      <c r="Y140" s="56">
        <f>'VIII. Pers. sov. loans, 1312-'!C135</f>
        <v>10.819222222222225</v>
      </c>
    </row>
    <row r="141" spans="1:25" x14ac:dyDescent="0.25">
      <c r="A141">
        <v>1443</v>
      </c>
      <c r="C141" s="28">
        <f t="shared" si="13"/>
        <v>13.556990582338354</v>
      </c>
      <c r="D141" s="28">
        <f t="shared" si="14"/>
        <v>-2.6190380016762984</v>
      </c>
      <c r="E141" s="28">
        <f t="shared" si="15"/>
        <v>16.176028584014649</v>
      </c>
      <c r="F141" s="28">
        <f t="shared" si="16"/>
        <v>15.895153742706745</v>
      </c>
      <c r="G141" s="28">
        <f t="shared" si="17"/>
        <v>-4.1006110523908061</v>
      </c>
      <c r="H141" s="28">
        <f t="shared" si="18"/>
        <v>19.995764795097553</v>
      </c>
      <c r="I141" s="28"/>
      <c r="J141" s="28"/>
      <c r="K141" s="28">
        <f>SUM('IV. Country level, 1310-2018'!AO137:AV137)</f>
        <v>13.114323682201602</v>
      </c>
      <c r="L141" s="29">
        <f>SUM('IV. Country level, 1310-2018'!AY137:BF137)</f>
        <v>-13.912318233051241</v>
      </c>
      <c r="M141" s="28">
        <f t="shared" ref="M141:M204" si="21">K141-L141</f>
        <v>27.026641915252846</v>
      </c>
      <c r="N141" s="28">
        <f t="shared" si="20"/>
        <v>16.160671936758888</v>
      </c>
      <c r="O141" s="28">
        <f>'IV. Country level, 1310-2018'!U137</f>
        <v>-49.844347202387354</v>
      </c>
      <c r="P141" s="28">
        <f>'IV. Country level, 1310-2018'!C137</f>
        <v>66.005019139146242</v>
      </c>
      <c r="Q141" s="2"/>
      <c r="R141" s="2"/>
      <c r="V141" s="28">
        <v>5</v>
      </c>
      <c r="W141" s="28">
        <v>1.5542471465014074</v>
      </c>
      <c r="X141" s="28">
        <f t="shared" si="19"/>
        <v>3.4457528534985924</v>
      </c>
      <c r="Y141" s="56">
        <f>'VIII. Pers. sov. loans, 1312-'!C136</f>
        <v>12.191625000000002</v>
      </c>
    </row>
    <row r="142" spans="1:25" x14ac:dyDescent="0.25">
      <c r="A142">
        <v>1444</v>
      </c>
      <c r="C142" s="28">
        <f t="shared" si="13"/>
        <v>13.657657365475425</v>
      </c>
      <c r="D142" s="28">
        <f t="shared" si="14"/>
        <v>-0.25956252052556472</v>
      </c>
      <c r="E142" s="28">
        <f t="shared" si="15"/>
        <v>13.917219886000987</v>
      </c>
      <c r="F142" s="28">
        <f t="shared" si="16"/>
        <v>15.624541882820807</v>
      </c>
      <c r="G142" s="28">
        <f t="shared" si="17"/>
        <v>-1.5147762326568643</v>
      </c>
      <c r="H142" s="28">
        <f t="shared" si="18"/>
        <v>17.139318115477675</v>
      </c>
      <c r="I142" s="28"/>
      <c r="J142" s="28"/>
      <c r="K142" s="28">
        <f>SUM('IV. Country level, 1310-2018'!AO138:AV138)</f>
        <v>13.0672507748566</v>
      </c>
      <c r="L142" s="29">
        <f>SUM('IV. Country level, 1310-2018'!AY138:BF138)</f>
        <v>1.7961990338078115</v>
      </c>
      <c r="M142" s="28">
        <f t="shared" si="21"/>
        <v>11.271051741048788</v>
      </c>
      <c r="N142" s="28">
        <f t="shared" si="20"/>
        <v>15.098341836734694</v>
      </c>
      <c r="O142" s="28">
        <f>'IV. Country level, 1310-2018'!U138</f>
        <v>19.688724093425506</v>
      </c>
      <c r="P142" s="28">
        <f>'IV. Country level, 1310-2018'!C138</f>
        <v>-4.5903822566908126</v>
      </c>
      <c r="Q142" s="2"/>
      <c r="R142" s="2"/>
      <c r="V142" s="28">
        <v>5</v>
      </c>
      <c r="W142" s="28">
        <v>-1.1935236841917487</v>
      </c>
      <c r="X142" s="28">
        <f t="shared" si="19"/>
        <v>6.1935236841917485</v>
      </c>
      <c r="Y142" s="56">
        <f>'VIII. Pers. sov. loans, 1312-'!C137</f>
        <v>10.672000000000001</v>
      </c>
    </row>
    <row r="143" spans="1:25" x14ac:dyDescent="0.25">
      <c r="A143">
        <v>1445</v>
      </c>
      <c r="C143" s="28">
        <f t="shared" si="13"/>
        <v>13.716638320324973</v>
      </c>
      <c r="D143" s="28">
        <f t="shared" si="14"/>
        <v>-1.4484167455287478</v>
      </c>
      <c r="E143" s="28">
        <f t="shared" si="15"/>
        <v>15.16505506585372</v>
      </c>
      <c r="F143" s="28">
        <f t="shared" si="16"/>
        <v>15.221286095050228</v>
      </c>
      <c r="G143" s="28">
        <f t="shared" si="17"/>
        <v>-2.3065738320802387</v>
      </c>
      <c r="H143" s="28">
        <f t="shared" si="18"/>
        <v>17.527859927130468</v>
      </c>
      <c r="I143" s="28"/>
      <c r="J143" s="28"/>
      <c r="K143" s="28">
        <f>SUM('IV. Country level, 1310-2018'!AO139:AV139)</f>
        <v>12.335298560788662</v>
      </c>
      <c r="L143" s="29">
        <f>SUM('IV. Country level, 1310-2018'!AY139:BF139)</f>
        <v>-4.6699437817896321</v>
      </c>
      <c r="M143" s="28">
        <f t="shared" si="21"/>
        <v>17.005242342578292</v>
      </c>
      <c r="N143" s="28">
        <f t="shared" si="20"/>
        <v>12.945955086580085</v>
      </c>
      <c r="O143" s="28">
        <f>'IV. Country level, 1310-2018'!U139</f>
        <v>-15.405518621477082</v>
      </c>
      <c r="P143" s="28">
        <f>'IV. Country level, 1310-2018'!C139</f>
        <v>28.351473708057167</v>
      </c>
      <c r="Q143" s="2"/>
      <c r="R143" s="2"/>
      <c r="V143" s="28">
        <v>4.5833333333333339</v>
      </c>
      <c r="W143" s="28">
        <v>9.6019967088812899E-2</v>
      </c>
      <c r="X143" s="28">
        <f t="shared" si="19"/>
        <v>4.4873133662445213</v>
      </c>
      <c r="Y143" s="56">
        <f>'VIII. Pers. sov. loans, 1312-'!C138</f>
        <v>11.629999999999999</v>
      </c>
    </row>
    <row r="144" spans="1:25" x14ac:dyDescent="0.25">
      <c r="A144">
        <v>1446</v>
      </c>
      <c r="C144" s="28">
        <f t="shared" ref="C144:C207" si="22">AVERAGE(K141:K147)</f>
        <v>13.680964679246282</v>
      </c>
      <c r="D144" s="28">
        <f t="shared" ref="D144:D207" si="23">AVERAGE(L141:L147)</f>
        <v>-1.5024101693596232</v>
      </c>
      <c r="E144" s="28">
        <f t="shared" ref="E144:E207" si="24">AVERAGE(M141:M147)</f>
        <v>15.183374848605904</v>
      </c>
      <c r="F144" s="28">
        <f t="shared" ref="F144:F207" si="25">AVERAGE(N141:N147)</f>
        <v>14.726328543975384</v>
      </c>
      <c r="G144" s="28">
        <f t="shared" ref="G144:G207" si="26">AVERAGE(O141:O147)</f>
        <v>-3.4134868290440759</v>
      </c>
      <c r="H144" s="28">
        <f t="shared" ref="H144:H207" si="27">AVERAGE(P141:P147)</f>
        <v>18.139815373019463</v>
      </c>
      <c r="I144" s="28"/>
      <c r="J144" s="28"/>
      <c r="K144" s="28">
        <f>SUM('IV. Country level, 1310-2018'!AO140:AV140)</f>
        <v>14.803084801058176</v>
      </c>
      <c r="L144" s="29">
        <f>SUM('IV. Country level, 1310-2018'!AY140:BF140)</f>
        <v>0.57933950585739902</v>
      </c>
      <c r="M144" s="28">
        <f t="shared" si="21"/>
        <v>14.223745295200777</v>
      </c>
      <c r="N144" s="28">
        <f t="shared" si="20"/>
        <v>14.236085343228201</v>
      </c>
      <c r="O144" s="28">
        <f>'IV. Country level, 1310-2018'!U140</f>
        <v>-7.7787577988916921</v>
      </c>
      <c r="P144" s="28">
        <f>'IV. Country level, 1310-2018'!C140</f>
        <v>22.014843142119894</v>
      </c>
      <c r="Q144" s="2"/>
      <c r="R144" s="2"/>
      <c r="V144" s="28">
        <v>5</v>
      </c>
      <c r="W144" s="28">
        <v>-1.3298667843822929</v>
      </c>
      <c r="X144" s="28">
        <f t="shared" si="19"/>
        <v>6.3298667843822933</v>
      </c>
      <c r="Y144" s="56">
        <f>'VIII. Pers. sov. loans, 1312-'!C139</f>
        <v>13.226666666666667</v>
      </c>
    </row>
    <row r="145" spans="1:25" x14ac:dyDescent="0.25">
      <c r="A145">
        <v>1447</v>
      </c>
      <c r="C145" s="28">
        <f t="shared" si="22"/>
        <v>13.71352810631168</v>
      </c>
      <c r="D145" s="28">
        <f t="shared" si="23"/>
        <v>2.2374607113537719E-2</v>
      </c>
      <c r="E145" s="28">
        <f t="shared" si="24"/>
        <v>13.691153499198142</v>
      </c>
      <c r="F145" s="28">
        <f t="shared" si="25"/>
        <v>14.474222514747145</v>
      </c>
      <c r="G145" s="28">
        <f t="shared" si="26"/>
        <v>2.8712126353412306</v>
      </c>
      <c r="H145" s="28">
        <f t="shared" si="27"/>
        <v>11.603009879405915</v>
      </c>
      <c r="I145" s="28"/>
      <c r="J145" s="28"/>
      <c r="K145" s="28">
        <f>SUM('IV. Country level, 1310-2018'!AO141:AV141)</f>
        <v>14.441368546761334</v>
      </c>
      <c r="L145" s="29">
        <f>SUM('IV. Country level, 1310-2018'!AY141:BF141)</f>
        <v>8.8311599696890148</v>
      </c>
      <c r="M145" s="28">
        <f t="shared" si="21"/>
        <v>5.6102085770723189</v>
      </c>
      <c r="N145" s="28">
        <f t="shared" si="20"/>
        <v>15.284792718924242</v>
      </c>
      <c r="O145" s="28">
        <f>'IV. Country level, 1310-2018'!U141</f>
        <v>29.442341588645977</v>
      </c>
      <c r="P145" s="28">
        <f>'IV. Country level, 1310-2018'!C141</f>
        <v>-14.157548869721735</v>
      </c>
      <c r="Q145" s="2"/>
      <c r="R145" s="2"/>
      <c r="V145" s="28">
        <v>5</v>
      </c>
      <c r="W145" s="28">
        <v>-0.19097286215297879</v>
      </c>
      <c r="X145" s="28">
        <f t="shared" si="19"/>
        <v>5.1909728621529787</v>
      </c>
      <c r="Y145" s="56">
        <f>'VIII. Pers. sov. loans, 1312-'!C140</f>
        <v>15.91825</v>
      </c>
    </row>
    <row r="146" spans="1:25" x14ac:dyDescent="0.25">
      <c r="A146">
        <v>1448</v>
      </c>
      <c r="C146" s="28">
        <f t="shared" si="22"/>
        <v>13.763383114002433</v>
      </c>
      <c r="D146" s="28">
        <f t="shared" si="23"/>
        <v>0.30303123503666168</v>
      </c>
      <c r="E146" s="28">
        <f t="shared" si="24"/>
        <v>13.460351878965769</v>
      </c>
      <c r="F146" s="28">
        <f t="shared" si="25"/>
        <v>14.545739965766712</v>
      </c>
      <c r="G146" s="28">
        <f t="shared" si="26"/>
        <v>1.5217173126009709</v>
      </c>
      <c r="H146" s="28">
        <f t="shared" si="27"/>
        <v>13.024022653165741</v>
      </c>
      <c r="I146" s="28"/>
      <c r="J146" s="28"/>
      <c r="K146" s="28">
        <f>SUM('IV. Country level, 1310-2018'!AO142:AV142)</f>
        <v>14.291103587326168</v>
      </c>
      <c r="L146" s="29">
        <f>SUM('IV. Country level, 1310-2018'!AY142:BF142)</f>
        <v>-7.2765419295020086</v>
      </c>
      <c r="M146" s="28">
        <f t="shared" si="21"/>
        <v>21.567645516828176</v>
      </c>
      <c r="N146" s="28">
        <f t="shared" si="20"/>
        <v>14.920248534841946</v>
      </c>
      <c r="O146" s="28">
        <f>'IV. Country level, 1310-2018'!U142</f>
        <v>4.6380554122863016</v>
      </c>
      <c r="P146" s="28">
        <f>'IV. Country level, 1310-2018'!C142</f>
        <v>10.282193122555643</v>
      </c>
      <c r="Q146" s="2"/>
      <c r="R146" s="2"/>
      <c r="V146" s="28">
        <v>5</v>
      </c>
      <c r="W146" s="28">
        <v>-3.3237059996570428</v>
      </c>
      <c r="X146" s="28">
        <f t="shared" si="19"/>
        <v>8.3237059996570437</v>
      </c>
      <c r="Y146" s="56">
        <f>'VIII. Pers. sov. loans, 1312-'!C141</f>
        <v>15.401199999999999</v>
      </c>
    </row>
    <row r="147" spans="1:25" x14ac:dyDescent="0.25">
      <c r="A147">
        <v>1449</v>
      </c>
      <c r="C147" s="28">
        <f t="shared" si="22"/>
        <v>13.952256634515859</v>
      </c>
      <c r="D147" s="28">
        <f t="shared" si="23"/>
        <v>1.1441212897695345</v>
      </c>
      <c r="E147" s="28">
        <f t="shared" si="24"/>
        <v>12.808135344746322</v>
      </c>
      <c r="F147" s="28">
        <f t="shared" si="25"/>
        <v>14.931155429819151</v>
      </c>
      <c r="G147" s="28">
        <f t="shared" si="26"/>
        <v>4.7562712804710783</v>
      </c>
      <c r="H147" s="28">
        <f t="shared" si="27"/>
        <v>10.174884149348072</v>
      </c>
      <c r="I147" s="28"/>
      <c r="J147" s="28"/>
      <c r="K147" s="28">
        <f>SUM('IV. Country level, 1310-2018'!AO143:AV143)</f>
        <v>13.714322801731429</v>
      </c>
      <c r="L147" s="29">
        <f>SUM('IV. Country level, 1310-2018'!AY143:BF143)</f>
        <v>4.1352342494712957</v>
      </c>
      <c r="M147" s="28">
        <f t="shared" si="21"/>
        <v>9.5790885522601332</v>
      </c>
      <c r="N147" s="28">
        <f t="shared" si="20"/>
        <v>14.438204350759651</v>
      </c>
      <c r="O147" s="28">
        <f>'IV. Country level, 1310-2018'!U143</f>
        <v>-4.6349052749101878</v>
      </c>
      <c r="P147" s="28">
        <f>'IV. Country level, 1310-2018'!C143</f>
        <v>19.07310962566984</v>
      </c>
      <c r="Q147" s="2"/>
      <c r="R147" s="2"/>
      <c r="V147" s="28">
        <v>5</v>
      </c>
      <c r="W147" s="28">
        <v>-1.5441762173302984</v>
      </c>
      <c r="X147" s="28">
        <f t="shared" si="19"/>
        <v>6.544176217330298</v>
      </c>
      <c r="Y147" s="56">
        <f>'VIII. Pers. sov. loans, 1312-'!C142</f>
        <v>15.583166666666665</v>
      </c>
    </row>
    <row r="148" spans="1:25" x14ac:dyDescent="0.25">
      <c r="A148">
        <v>1450</v>
      </c>
      <c r="C148" s="28">
        <f t="shared" si="22"/>
        <v>13.811055723792711</v>
      </c>
      <c r="D148" s="28">
        <f t="shared" si="23"/>
        <v>1.10195026526351</v>
      </c>
      <c r="E148" s="28">
        <f t="shared" si="24"/>
        <v>12.709105458529203</v>
      </c>
      <c r="F148" s="28">
        <f t="shared" si="25"/>
        <v>15.152196525911267</v>
      </c>
      <c r="G148" s="28">
        <f t="shared" si="26"/>
        <v>5.9029583516344228</v>
      </c>
      <c r="H148" s="28">
        <f t="shared" si="27"/>
        <v>9.2492381742768419</v>
      </c>
      <c r="I148" s="28"/>
      <c r="J148" s="28"/>
      <c r="K148" s="28">
        <f>SUM('IV. Country level, 1310-2018'!AO144:AV144)</f>
        <v>13.342267671659387</v>
      </c>
      <c r="L148" s="29">
        <f>SUM('IV. Country level, 1310-2018'!AY144:BF144)</f>
        <v>-3.2388247977391167</v>
      </c>
      <c r="M148" s="28">
        <f t="shared" si="21"/>
        <v>16.581092469398506</v>
      </c>
      <c r="N148" s="28">
        <f t="shared" si="20"/>
        <v>14.395929732161203</v>
      </c>
      <c r="O148" s="28">
        <f>'IV. Country level, 1310-2018'!U144</f>
        <v>-5.8514509516902073</v>
      </c>
      <c r="P148" s="28">
        <f>'IV. Country level, 1310-2018'!C144</f>
        <v>20.247380683851411</v>
      </c>
      <c r="Q148" s="2"/>
      <c r="R148" s="2"/>
      <c r="V148" s="28">
        <v>7.3330000000000002</v>
      </c>
      <c r="W148" s="28">
        <v>0.56484207519026974</v>
      </c>
      <c r="X148" s="28">
        <f t="shared" si="19"/>
        <v>6.7681579248097306</v>
      </c>
      <c r="Y148" s="56">
        <f>'VIII. Pers. sov. loans, 1312-'!C143</f>
        <v>12.975999999999999</v>
      </c>
    </row>
    <row r="149" spans="1:25" x14ac:dyDescent="0.25">
      <c r="A149">
        <v>1451</v>
      </c>
      <c r="C149" s="28">
        <f t="shared" si="22"/>
        <v>13.691626427710608</v>
      </c>
      <c r="D149" s="28">
        <f t="shared" si="23"/>
        <v>-0.73866094943797478</v>
      </c>
      <c r="E149" s="28">
        <f t="shared" si="24"/>
        <v>14.430287377148586</v>
      </c>
      <c r="F149" s="28">
        <f t="shared" si="25"/>
        <v>15.255763552459504</v>
      </c>
      <c r="G149" s="28">
        <f t="shared" si="26"/>
        <v>0.73041668838307849</v>
      </c>
      <c r="H149" s="28">
        <f t="shared" si="27"/>
        <v>14.525346864076425</v>
      </c>
      <c r="I149" s="28"/>
      <c r="J149" s="28"/>
      <c r="K149" s="28">
        <f>SUM('IV. Country level, 1310-2018'!AO145:AV145)</f>
        <v>13.416235828691862</v>
      </c>
      <c r="L149" s="29">
        <f>SUM('IV. Country level, 1310-2018'!AY145:BF145)</f>
        <v>3.7607954292696801</v>
      </c>
      <c r="M149" s="28">
        <f t="shared" si="21"/>
        <v>9.6554403994221829</v>
      </c>
      <c r="N149" s="28">
        <f t="shared" si="20"/>
        <v>15.598963993871646</v>
      </c>
      <c r="O149" s="28">
        <f>'IV. Country level, 1310-2018'!U145</f>
        <v>10.242256834243685</v>
      </c>
      <c r="P149" s="28">
        <f>'IV. Country level, 1310-2018'!C145</f>
        <v>5.3567071596279607</v>
      </c>
      <c r="Q149" s="2"/>
      <c r="R149" s="2"/>
      <c r="V149" s="28">
        <v>5.8328030303030305</v>
      </c>
      <c r="W149" s="28">
        <v>0.27396149961045485</v>
      </c>
      <c r="X149" s="28">
        <f t="shared" si="19"/>
        <v>5.5588415306925754</v>
      </c>
      <c r="Y149" s="56">
        <f>'VIII. Pers. sov. loans, 1312-'!C144</f>
        <v>12.975999999999999</v>
      </c>
    </row>
    <row r="150" spans="1:25" x14ac:dyDescent="0.25">
      <c r="A150">
        <v>1452</v>
      </c>
      <c r="C150" s="28">
        <f t="shared" si="22"/>
        <v>13.601658743346388</v>
      </c>
      <c r="D150" s="28">
        <f t="shared" si="23"/>
        <v>1.2728647867001734</v>
      </c>
      <c r="E150" s="28">
        <f t="shared" si="24"/>
        <v>12.328793956646212</v>
      </c>
      <c r="F150" s="28">
        <f t="shared" si="25"/>
        <v>15.409106732289343</v>
      </c>
      <c r="G150" s="28">
        <f t="shared" si="26"/>
        <v>1.1226334112066125</v>
      </c>
      <c r="H150" s="28">
        <f t="shared" si="27"/>
        <v>14.286473321082727</v>
      </c>
      <c r="I150" s="28"/>
      <c r="J150" s="28"/>
      <c r="K150" s="28">
        <f>SUM('IV. Country level, 1310-2018'!AO146:AV146)</f>
        <v>13.657413204382648</v>
      </c>
      <c r="L150" s="29">
        <f>SUM('IV. Country level, 1310-2018'!AY146:BF146)</f>
        <v>1.2176866013404772</v>
      </c>
      <c r="M150" s="28">
        <f t="shared" si="21"/>
        <v>12.439726603042171</v>
      </c>
      <c r="N150" s="28">
        <f t="shared" si="20"/>
        <v>15.643863334947156</v>
      </c>
      <c r="O150" s="28">
        <f>'IV. Country level, 1310-2018'!U146</f>
        <v>7.2363591536136749</v>
      </c>
      <c r="P150" s="28">
        <f>'IV. Country level, 1310-2018'!C146</f>
        <v>8.407504181333481</v>
      </c>
      <c r="Q150" s="2"/>
      <c r="R150" s="2"/>
      <c r="V150" s="28">
        <v>4.3326060606060608</v>
      </c>
      <c r="W150" s="28">
        <v>6.5671151965197847</v>
      </c>
      <c r="X150" s="28">
        <f t="shared" si="19"/>
        <v>-2.2345091359137239</v>
      </c>
      <c r="Y150" s="56">
        <f>'VIII. Pers. sov. loans, 1312-'!C145</f>
        <v>12.975999999999999</v>
      </c>
    </row>
    <row r="151" spans="1:25" x14ac:dyDescent="0.25">
      <c r="A151">
        <v>1453</v>
      </c>
      <c r="C151" s="28">
        <f t="shared" si="22"/>
        <v>13.593479500674677</v>
      </c>
      <c r="D151" s="28">
        <f t="shared" si="23"/>
        <v>2.9013454784906743</v>
      </c>
      <c r="E151" s="28">
        <f t="shared" si="24"/>
        <v>10.692134022184005</v>
      </c>
      <c r="F151" s="28">
        <f t="shared" si="25"/>
        <v>15.63936892254363</v>
      </c>
      <c r="G151" s="28">
        <f t="shared" si="26"/>
        <v>7.1478684072537471</v>
      </c>
      <c r="H151" s="28">
        <f t="shared" si="27"/>
        <v>8.4915005152898821</v>
      </c>
      <c r="I151" s="28"/>
      <c r="J151" s="28"/>
      <c r="K151" s="28">
        <f>SUM('IV. Country level, 1310-2018'!AO147:AV147)</f>
        <v>13.814678425996149</v>
      </c>
      <c r="L151" s="29">
        <f>SUM('IV. Country level, 1310-2018'!AY147:BF147)</f>
        <v>0.28414233431522773</v>
      </c>
      <c r="M151" s="28">
        <f t="shared" si="21"/>
        <v>13.530536091680922</v>
      </c>
      <c r="N151" s="28">
        <f t="shared" si="20"/>
        <v>15.783373015873018</v>
      </c>
      <c r="O151" s="28">
        <f>'IV. Country level, 1310-2018'!U147</f>
        <v>0.24805169925171405</v>
      </c>
      <c r="P151" s="28">
        <f>'IV. Country level, 1310-2018'!C147</f>
        <v>15.535321316621303</v>
      </c>
      <c r="Q151" s="2"/>
      <c r="R151" s="2"/>
      <c r="V151" s="28">
        <v>4.5550707070707066</v>
      </c>
      <c r="W151" s="28">
        <v>2.3808595475360552</v>
      </c>
      <c r="X151" s="28">
        <f t="shared" si="19"/>
        <v>2.1742111595346514</v>
      </c>
      <c r="Y151" s="56">
        <f>'VIII. Pers. sov. loans, 1312-'!C146</f>
        <v>12.975999999999999</v>
      </c>
    </row>
    <row r="152" spans="1:25" x14ac:dyDescent="0.25">
      <c r="A152">
        <v>1454</v>
      </c>
      <c r="C152" s="28">
        <f t="shared" si="22"/>
        <v>13.639945273717954</v>
      </c>
      <c r="D152" s="28">
        <f t="shared" si="23"/>
        <v>2.8381050046023382</v>
      </c>
      <c r="E152" s="28">
        <f t="shared" si="24"/>
        <v>10.801840269115615</v>
      </c>
      <c r="F152" s="28">
        <f t="shared" si="25"/>
        <v>15.954083042438967</v>
      </c>
      <c r="G152" s="28">
        <f t="shared" si="26"/>
        <v>7.147842279224327</v>
      </c>
      <c r="H152" s="28">
        <f t="shared" si="27"/>
        <v>8.8062407632146424</v>
      </c>
      <c r="I152" s="28"/>
      <c r="J152" s="28"/>
      <c r="K152" s="28">
        <f>SUM('IV. Country level, 1310-2018'!AO148:AV148)</f>
        <v>13.605363474186612</v>
      </c>
      <c r="L152" s="29">
        <f>SUM('IV. Country level, 1310-2018'!AY148:BF148)</f>
        <v>-4.0531185332213786</v>
      </c>
      <c r="M152" s="28">
        <f t="shared" si="21"/>
        <v>17.65848200740799</v>
      </c>
      <c r="N152" s="28">
        <f t="shared" si="20"/>
        <v>16.009761904761909</v>
      </c>
      <c r="O152" s="28">
        <f>'IV. Country level, 1310-2018'!U148</f>
        <v>-6.7654500541134315</v>
      </c>
      <c r="P152" s="28">
        <f>'IV. Country level, 1310-2018'!C148</f>
        <v>22.775211958875339</v>
      </c>
      <c r="Q152" s="2"/>
      <c r="R152" s="2"/>
      <c r="V152" s="28">
        <v>5.5555555555555554</v>
      </c>
      <c r="W152" s="28">
        <v>-5.8066896297427339</v>
      </c>
      <c r="X152" s="28">
        <f t="shared" si="19"/>
        <v>11.362245185298288</v>
      </c>
      <c r="Y152" s="56">
        <f>'VIII. Pers. sov. loans, 1312-'!C147</f>
        <v>11.999799999999999</v>
      </c>
    </row>
    <row r="153" spans="1:25" x14ac:dyDescent="0.25">
      <c r="A153">
        <v>1455</v>
      </c>
      <c r="C153" s="28">
        <f t="shared" si="22"/>
        <v>13.601366545310466</v>
      </c>
      <c r="D153" s="28">
        <f t="shared" si="23"/>
        <v>0.53608598965587062</v>
      </c>
      <c r="E153" s="28">
        <f t="shared" si="24"/>
        <v>13.065280555654594</v>
      </c>
      <c r="F153" s="28">
        <f t="shared" si="25"/>
        <v>15.8628619956954</v>
      </c>
      <c r="G153" s="28">
        <f t="shared" si="26"/>
        <v>1.7499720455957919</v>
      </c>
      <c r="H153" s="28">
        <f t="shared" si="27"/>
        <v>14.112889950099609</v>
      </c>
      <c r="I153" s="28"/>
      <c r="J153" s="28"/>
      <c r="K153" s="28">
        <f>SUM('IV. Country level, 1310-2018'!AO149:AV149)</f>
        <v>13.661329796776611</v>
      </c>
      <c r="L153" s="29">
        <f>SUM('IV. Country level, 1310-2018'!AY149:BF149)</f>
        <v>6.8041382234650287</v>
      </c>
      <c r="M153" s="28">
        <f t="shared" si="21"/>
        <v>6.8571915733115825</v>
      </c>
      <c r="N153" s="28">
        <f>P153+O153</f>
        <v>15.993650793650801</v>
      </c>
      <c r="O153" s="28">
        <f>'IV. Country level, 1310-2018'!U149</f>
        <v>7.3835724720510418</v>
      </c>
      <c r="P153" s="28">
        <f>'IV. Country level, 1310-2018'!C149</f>
        <v>8.6100783215997581</v>
      </c>
      <c r="Q153" s="2"/>
      <c r="R153" s="2"/>
      <c r="V153" s="28">
        <v>5</v>
      </c>
      <c r="W153" s="28">
        <v>2.2715845301478859</v>
      </c>
      <c r="X153" s="28">
        <f t="shared" ref="X153:X216" si="28">V153-W153</f>
        <v>2.7284154698521141</v>
      </c>
      <c r="Y153" s="56">
        <f>'VIII. Pers. sov. loans, 1312-'!C148</f>
        <v>11.666499999999999</v>
      </c>
    </row>
    <row r="154" spans="1:25" x14ac:dyDescent="0.25">
      <c r="A154">
        <v>1456</v>
      </c>
      <c r="C154" s="28">
        <f t="shared" si="22"/>
        <v>13.47435351608976</v>
      </c>
      <c r="D154" s="28">
        <f t="shared" si="23"/>
        <v>-0.36876569039308343</v>
      </c>
      <c r="E154" s="28">
        <f t="shared" si="24"/>
        <v>13.843119206482841</v>
      </c>
      <c r="F154" s="28">
        <f t="shared" si="25"/>
        <v>15.560997488075694</v>
      </c>
      <c r="G154" s="28">
        <f t="shared" si="26"/>
        <v>-2.8906378246063227</v>
      </c>
      <c r="H154" s="28">
        <f t="shared" si="27"/>
        <v>18.451635312682015</v>
      </c>
      <c r="I154" s="28"/>
      <c r="J154" s="28"/>
      <c r="K154" s="28">
        <f>SUM('IV. Country level, 1310-2018'!AO150:AV150)</f>
        <v>13.657068103029477</v>
      </c>
      <c r="L154" s="29">
        <f>SUM('IV. Country level, 1310-2018'!AY150:BF150)</f>
        <v>15.5345990920048</v>
      </c>
      <c r="M154" s="28">
        <f t="shared" si="21"/>
        <v>-1.8775309889753231</v>
      </c>
      <c r="N154" s="28">
        <f t="shared" ref="N154:N217" si="29">P154+O154</f>
        <v>16.050039682539683</v>
      </c>
      <c r="O154" s="28">
        <f>'IV. Country level, 1310-2018'!U150</f>
        <v>37.541739697419757</v>
      </c>
      <c r="P154" s="28">
        <f>'IV. Country level, 1310-2018'!C150</f>
        <v>-21.491700014880074</v>
      </c>
      <c r="Q154" s="2"/>
      <c r="R154" s="2"/>
      <c r="V154" s="28">
        <v>5.0000000000000009</v>
      </c>
      <c r="W154" s="28">
        <v>1.6745112477955979</v>
      </c>
      <c r="X154" s="28">
        <f t="shared" si="28"/>
        <v>3.3254887522044028</v>
      </c>
      <c r="Y154" s="56">
        <f>'VIII. Pers. sov. loans, 1312-'!C149</f>
        <v>12.914333333333332</v>
      </c>
    </row>
    <row r="155" spans="1:25" x14ac:dyDescent="0.25">
      <c r="A155">
        <v>1457</v>
      </c>
      <c r="C155" s="28">
        <f t="shared" si="22"/>
        <v>13.237997305606971</v>
      </c>
      <c r="D155" s="28">
        <f t="shared" si="23"/>
        <v>-0.89241022113330215</v>
      </c>
      <c r="E155" s="28">
        <f t="shared" si="24"/>
        <v>14.130407526740269</v>
      </c>
      <c r="F155" s="28">
        <f t="shared" si="25"/>
        <v>15.002473756744079</v>
      </c>
      <c r="G155" s="28">
        <f t="shared" si="26"/>
        <v>-3.8346832598311624</v>
      </c>
      <c r="H155" s="28">
        <f t="shared" si="27"/>
        <v>18.837157016575244</v>
      </c>
      <c r="I155" s="28"/>
      <c r="J155" s="28"/>
      <c r="K155" s="28">
        <f>SUM('IV. Country level, 1310-2018'!AO151:AV151)</f>
        <v>13.667528082962317</v>
      </c>
      <c r="L155" s="29">
        <f>SUM('IV. Country level, 1310-2018'!AY151:BF151)</f>
        <v>-3.6815081149574684</v>
      </c>
      <c r="M155" s="28">
        <f t="shared" si="21"/>
        <v>17.349036197919787</v>
      </c>
      <c r="N155" s="28">
        <f t="shared" si="29"/>
        <v>16.598928571428573</v>
      </c>
      <c r="O155" s="28">
        <f>'IV. Country level, 1310-2018'!U151</f>
        <v>-5.851633847896152</v>
      </c>
      <c r="P155" s="28">
        <f>'IV. Country level, 1310-2018'!C151</f>
        <v>22.450562419324726</v>
      </c>
      <c r="Q155" s="2"/>
      <c r="R155" s="2"/>
      <c r="V155" s="28">
        <v>5.8240740740740735</v>
      </c>
      <c r="W155" s="28">
        <v>1.0339568953974125</v>
      </c>
      <c r="X155" s="28">
        <f t="shared" si="28"/>
        <v>4.7901171786766614</v>
      </c>
      <c r="Y155" s="56">
        <f>'VIII. Pers. sov. loans, 1312-'!C150</f>
        <v>15.41</v>
      </c>
    </row>
    <row r="156" spans="1:25" x14ac:dyDescent="0.25">
      <c r="A156">
        <v>1458</v>
      </c>
      <c r="C156" s="28">
        <f t="shared" si="22"/>
        <v>13.059085528255741</v>
      </c>
      <c r="D156" s="28">
        <f t="shared" si="23"/>
        <v>-0.32777010250524097</v>
      </c>
      <c r="E156" s="28">
        <f t="shared" si="24"/>
        <v>13.38685563076098</v>
      </c>
      <c r="F156" s="28">
        <f t="shared" si="25"/>
        <v>14.522813892798499</v>
      </c>
      <c r="G156" s="28">
        <f t="shared" si="26"/>
        <v>-2.9136014027802912</v>
      </c>
      <c r="H156" s="28">
        <f t="shared" si="27"/>
        <v>17.43641529557879</v>
      </c>
      <c r="I156" s="28"/>
      <c r="J156" s="28"/>
      <c r="K156" s="28">
        <f>SUM('IV. Country level, 1310-2018'!AO152:AV152)</f>
        <v>13.146184729839428</v>
      </c>
      <c r="L156" s="29">
        <f>SUM('IV. Country level, 1310-2018'!AY152:BF152)</f>
        <v>-12.353337675355597</v>
      </c>
      <c r="M156" s="28">
        <f t="shared" si="21"/>
        <v>25.499522405195023</v>
      </c>
      <c r="N156" s="28">
        <f t="shared" si="29"/>
        <v>14.960416666666667</v>
      </c>
      <c r="O156" s="28">
        <f>'IV. Country level, 1310-2018'!U152</f>
        <v>-27.542834801156062</v>
      </c>
      <c r="P156" s="28">
        <f>'IV. Country level, 1310-2018'!C152</f>
        <v>42.503251467822729</v>
      </c>
      <c r="Q156" s="2"/>
      <c r="R156" s="2"/>
      <c r="V156" s="28">
        <v>7.5</v>
      </c>
      <c r="W156" s="28">
        <v>5.651375020388623</v>
      </c>
      <c r="X156" s="28">
        <f t="shared" si="28"/>
        <v>1.848624979611377</v>
      </c>
      <c r="Y156" s="56">
        <f>'VIII. Pers. sov. loans, 1312-'!C151</f>
        <v>15.41</v>
      </c>
    </row>
    <row r="157" spans="1:25" x14ac:dyDescent="0.25">
      <c r="A157">
        <v>1459</v>
      </c>
      <c r="C157" s="28">
        <f t="shared" si="22"/>
        <v>12.866534209497933</v>
      </c>
      <c r="D157" s="28">
        <f t="shared" si="23"/>
        <v>-1.2914226557714081</v>
      </c>
      <c r="E157" s="28">
        <f t="shared" si="24"/>
        <v>14.157956865269341</v>
      </c>
      <c r="F157" s="28">
        <f t="shared" si="25"/>
        <v>14.081557279041885</v>
      </c>
      <c r="G157" s="28">
        <f t="shared" si="26"/>
        <v>-3.4589100655172058</v>
      </c>
      <c r="H157" s="28">
        <f t="shared" si="27"/>
        <v>17.540467344559087</v>
      </c>
      <c r="I157" s="28"/>
      <c r="J157" s="28"/>
      <c r="K157" s="28">
        <f>SUM('IV. Country level, 1310-2018'!AO153:AV153)</f>
        <v>12.768321999837715</v>
      </c>
      <c r="L157" s="29">
        <f>SUM('IV. Country level, 1310-2018'!AY153:BF153)</f>
        <v>-5.116275159002198</v>
      </c>
      <c r="M157" s="28">
        <f t="shared" si="21"/>
        <v>17.884597158839913</v>
      </c>
      <c r="N157" s="28">
        <f t="shared" si="29"/>
        <v>13.530811781609195</v>
      </c>
      <c r="O157" s="28">
        <f>'IV. Country level, 1310-2018'!U153</f>
        <v>-25.247909937801126</v>
      </c>
      <c r="P157" s="28">
        <f>'IV. Country level, 1310-2018'!C153</f>
        <v>38.778721719410321</v>
      </c>
      <c r="Q157" s="2"/>
      <c r="R157" s="2"/>
      <c r="V157" s="28">
        <v>5</v>
      </c>
      <c r="W157" s="28">
        <v>-1.3127122318556843</v>
      </c>
      <c r="X157" s="28">
        <f t="shared" si="28"/>
        <v>6.3127122318556843</v>
      </c>
      <c r="Y157" s="56">
        <f>'VIII. Pers. sov. loans, 1312-'!C152</f>
        <v>15.41</v>
      </c>
    </row>
    <row r="158" spans="1:25" x14ac:dyDescent="0.25">
      <c r="A158">
        <v>1460</v>
      </c>
      <c r="C158" s="28">
        <f t="shared" si="22"/>
        <v>12.704394950984007</v>
      </c>
      <c r="D158" s="28">
        <f t="shared" si="23"/>
        <v>-2.6977247369478028</v>
      </c>
      <c r="E158" s="28">
        <f t="shared" si="24"/>
        <v>15.402119687931807</v>
      </c>
      <c r="F158" s="28">
        <f t="shared" si="25"/>
        <v>13.667632486902807</v>
      </c>
      <c r="G158" s="28">
        <f t="shared" si="26"/>
        <v>-3.5911174706939408</v>
      </c>
      <c r="H158" s="28">
        <f t="shared" si="27"/>
        <v>17.258749957596748</v>
      </c>
      <c r="I158" s="28"/>
      <c r="J158" s="28"/>
      <c r="K158" s="28">
        <f>SUM('IV. Country level, 1310-2018'!AO154:AV154)</f>
        <v>12.160184952616625</v>
      </c>
      <c r="L158" s="29">
        <f>SUM('IV. Country level, 1310-2018'!AY154:BF154)</f>
        <v>-3.3813693808663006</v>
      </c>
      <c r="M158" s="28">
        <f t="shared" si="21"/>
        <v>15.541554333482924</v>
      </c>
      <c r="N158" s="28">
        <f t="shared" si="29"/>
        <v>11.873706896551722</v>
      </c>
      <c r="O158" s="28">
        <f>'IV. Country level, 1310-2018'!U154</f>
        <v>-6.3602663473221686</v>
      </c>
      <c r="P158" s="28">
        <f>'IV. Country level, 1310-2018'!C154</f>
        <v>18.233973243873891</v>
      </c>
      <c r="Q158" s="2"/>
      <c r="R158" s="2"/>
      <c r="V158" s="28">
        <v>2.5</v>
      </c>
      <c r="W158" s="28">
        <v>-1.467411745425456</v>
      </c>
      <c r="X158" s="28">
        <f t="shared" si="28"/>
        <v>3.9674117454254558</v>
      </c>
      <c r="Y158" s="56">
        <f>'VIII. Pers. sov. loans, 1312-'!C153</f>
        <v>15.41</v>
      </c>
    </row>
    <row r="159" spans="1:25" x14ac:dyDescent="0.25">
      <c r="A159">
        <v>1461</v>
      </c>
      <c r="C159" s="28">
        <f t="shared" si="22"/>
        <v>12.52372102415741</v>
      </c>
      <c r="D159" s="28">
        <f t="shared" si="23"/>
        <v>-1.3050835670468028</v>
      </c>
      <c r="E159" s="28">
        <f t="shared" si="24"/>
        <v>13.828804591204209</v>
      </c>
      <c r="F159" s="28">
        <f t="shared" si="25"/>
        <v>13.181753802095551</v>
      </c>
      <c r="G159" s="28">
        <f t="shared" si="26"/>
        <v>1.0832864805011095</v>
      </c>
      <c r="H159" s="28">
        <f t="shared" si="27"/>
        <v>12.098467321594439</v>
      </c>
      <c r="I159" s="28"/>
      <c r="J159" s="28"/>
      <c r="K159" s="28">
        <f>SUM('IV. Country level, 1310-2018'!AO155:AV155)</f>
        <v>12.352981032728014</v>
      </c>
      <c r="L159" s="29">
        <f>SUM('IV. Country level, 1310-2018'!AY155:BF155)</f>
        <v>-0.10063770282495299</v>
      </c>
      <c r="M159" s="28">
        <f t="shared" si="21"/>
        <v>12.453618735552967</v>
      </c>
      <c r="N159" s="28">
        <f t="shared" si="29"/>
        <v>12.652142857142856</v>
      </c>
      <c r="O159" s="28">
        <f>'IV. Country level, 1310-2018'!U155</f>
        <v>-0.31787705475733063</v>
      </c>
      <c r="P159" s="28">
        <f>'IV. Country level, 1310-2018'!C155</f>
        <v>12.970019911900186</v>
      </c>
      <c r="Q159" s="2"/>
      <c r="R159" s="2"/>
      <c r="V159" s="28">
        <v>5</v>
      </c>
      <c r="W159" s="28">
        <v>-2.4326474851019819</v>
      </c>
      <c r="X159" s="28">
        <f t="shared" si="28"/>
        <v>7.4326474851019819</v>
      </c>
      <c r="Y159" s="56">
        <f>'VIII. Pers. sov. loans, 1312-'!C154</f>
        <v>15.41</v>
      </c>
    </row>
    <row r="160" spans="1:25" x14ac:dyDescent="0.25">
      <c r="A160">
        <v>1462</v>
      </c>
      <c r="C160" s="28">
        <f t="shared" si="22"/>
        <v>12.416675317414347</v>
      </c>
      <c r="D160" s="28">
        <f t="shared" si="23"/>
        <v>0.91538868871167989</v>
      </c>
      <c r="E160" s="28">
        <f t="shared" si="24"/>
        <v>11.501286628702664</v>
      </c>
      <c r="F160" s="28">
        <f t="shared" si="25"/>
        <v>12.902294582237394</v>
      </c>
      <c r="G160" s="28">
        <f t="shared" si="26"/>
        <v>6.062901553950466</v>
      </c>
      <c r="H160" s="28">
        <f t="shared" si="27"/>
        <v>6.8393930282869286</v>
      </c>
      <c r="I160" s="28"/>
      <c r="J160" s="28"/>
      <c r="K160" s="28">
        <f>SUM('IV. Country level, 1310-2018'!AO156:AV156)</f>
        <v>12.31347056547196</v>
      </c>
      <c r="L160" s="29">
        <f>SUM('IV. Country level, 1310-2018'!AY156:BF156)</f>
        <v>5.8570350601858001E-2</v>
      </c>
      <c r="M160" s="28">
        <f t="shared" si="21"/>
        <v>12.254900214870101</v>
      </c>
      <c r="N160" s="28">
        <f t="shared" si="29"/>
        <v>12.904854497354497</v>
      </c>
      <c r="O160" s="28">
        <f>'IV. Country level, 1310-2018'!U156</f>
        <v>3.5664118328926424</v>
      </c>
      <c r="P160" s="28">
        <f>'IV. Country level, 1310-2018'!C156</f>
        <v>9.338442664461855</v>
      </c>
      <c r="Q160" s="2"/>
      <c r="R160" s="2"/>
      <c r="V160" s="28">
        <v>8.5</v>
      </c>
      <c r="W160" s="28">
        <v>-3.7167081886610402</v>
      </c>
      <c r="X160" s="28">
        <f t="shared" si="28"/>
        <v>12.216708188661041</v>
      </c>
      <c r="Y160" s="56">
        <f>'VIII. Pers. sov. loans, 1312-'!C155</f>
        <v>15.41</v>
      </c>
    </row>
    <row r="161" spans="1:25" x14ac:dyDescent="0.25">
      <c r="A161">
        <v>1463</v>
      </c>
      <c r="C161" s="28">
        <f t="shared" si="22"/>
        <v>12.449644777908286</v>
      </c>
      <c r="D161" s="28">
        <f t="shared" si="23"/>
        <v>1.1006177736705578</v>
      </c>
      <c r="E161" s="28">
        <f t="shared" si="24"/>
        <v>11.349027004237726</v>
      </c>
      <c r="F161" s="28">
        <f t="shared" si="25"/>
        <v>13.130381378413039</v>
      </c>
      <c r="G161" s="28">
        <f t="shared" si="26"/>
        <v>7.1711561721931849</v>
      </c>
      <c r="H161" s="28">
        <f t="shared" si="27"/>
        <v>5.9592252062198554</v>
      </c>
      <c r="I161" s="28"/>
      <c r="J161" s="28"/>
      <c r="K161" s="28">
        <f>SUM('IV. Country level, 1310-2018'!AO157:AV157)</f>
        <v>12.522093293431976</v>
      </c>
      <c r="L161" s="29">
        <f>SUM('IV. Country level, 1310-2018'!AY157:BF157)</f>
        <v>5.6904845237700394</v>
      </c>
      <c r="M161" s="28">
        <f t="shared" si="21"/>
        <v>6.8316087696619361</v>
      </c>
      <c r="N161" s="28">
        <f t="shared" si="29"/>
        <v>13.15256613756614</v>
      </c>
      <c r="O161" s="28">
        <f>'IV. Country level, 1310-2018'!U157</f>
        <v>36.616287861182613</v>
      </c>
      <c r="P161" s="28">
        <f>'IV. Country level, 1310-2018'!C157</f>
        <v>-23.463721723616473</v>
      </c>
      <c r="Q161" s="2"/>
      <c r="R161" s="2"/>
      <c r="V161" s="28">
        <v>5</v>
      </c>
      <c r="W161" s="28">
        <v>-3.4136460294037572</v>
      </c>
      <c r="X161" s="28">
        <f t="shared" si="28"/>
        <v>8.4136460294037576</v>
      </c>
      <c r="Y161" s="56">
        <f>'VIII. Pers. sov. loans, 1312-'!C156</f>
        <v>15.109444444444444</v>
      </c>
    </row>
    <row r="162" spans="1:25" x14ac:dyDescent="0.25">
      <c r="A162">
        <v>1464</v>
      </c>
      <c r="C162" s="28">
        <f t="shared" si="22"/>
        <v>12.592409478773407</v>
      </c>
      <c r="D162" s="28">
        <f t="shared" si="23"/>
        <v>1.8090460209676753</v>
      </c>
      <c r="E162" s="28">
        <f t="shared" si="24"/>
        <v>10.783363457805732</v>
      </c>
      <c r="F162" s="28">
        <f t="shared" si="25"/>
        <v>13.685923250334223</v>
      </c>
      <c r="G162" s="28">
        <f t="shared" si="26"/>
        <v>7.0818740370567017</v>
      </c>
      <c r="H162" s="28">
        <f t="shared" si="27"/>
        <v>6.6040492132775199</v>
      </c>
      <c r="I162" s="28"/>
      <c r="J162" s="28"/>
      <c r="K162" s="28">
        <f>SUM('IV. Country level, 1310-2018'!AO158:AV158)</f>
        <v>12.402810595176144</v>
      </c>
      <c r="L162" s="29">
        <f>SUM('IV. Country level, 1310-2018'!AY158:BF158)</f>
        <v>6.0669800743495346</v>
      </c>
      <c r="M162" s="28">
        <f t="shared" si="21"/>
        <v>6.335830520826609</v>
      </c>
      <c r="N162" s="28">
        <f t="shared" si="29"/>
        <v>13.197777777777778</v>
      </c>
      <c r="O162" s="28">
        <f>'IV. Country level, 1310-2018'!U158</f>
        <v>26.869193810469199</v>
      </c>
      <c r="P162" s="28">
        <f>'IV. Country level, 1310-2018'!C158</f>
        <v>-13.67141603269142</v>
      </c>
      <c r="Q162" s="2"/>
      <c r="R162" s="2"/>
      <c r="V162" s="28">
        <v>5.166666666666667</v>
      </c>
      <c r="W162" s="28">
        <v>-3.5077765621586896</v>
      </c>
      <c r="X162" s="28">
        <f t="shared" si="28"/>
        <v>8.674443228825357</v>
      </c>
      <c r="Y162" s="56">
        <f>'VIII. Pers. sov. loans, 1312-'!C157</f>
        <v>14.808888888888887</v>
      </c>
    </row>
    <row r="163" spans="1:25" x14ac:dyDescent="0.25">
      <c r="A163">
        <v>1465</v>
      </c>
      <c r="C163" s="28">
        <f t="shared" si="22"/>
        <v>12.712775910515443</v>
      </c>
      <c r="D163" s="28">
        <f t="shared" si="23"/>
        <v>1.8620739333012264</v>
      </c>
      <c r="E163" s="28">
        <f t="shared" si="24"/>
        <v>10.850701977214214</v>
      </c>
      <c r="F163" s="28">
        <f t="shared" si="25"/>
        <v>14.188461043229159</v>
      </c>
      <c r="G163" s="28">
        <f t="shared" si="26"/>
        <v>6.7518514366176356</v>
      </c>
      <c r="H163" s="28">
        <f t="shared" si="27"/>
        <v>7.4366096066115217</v>
      </c>
      <c r="I163" s="28"/>
      <c r="J163" s="28"/>
      <c r="K163" s="28">
        <f>SUM('IV. Country level, 1310-2018'!AO159:AV159)</f>
        <v>12.396864782637989</v>
      </c>
      <c r="L163" s="29">
        <f>SUM('IV. Country level, 1310-2018'!AY159:BF159)</f>
        <v>3.1899681149537793</v>
      </c>
      <c r="M163" s="28">
        <f t="shared" si="21"/>
        <v>9.2068966676842088</v>
      </c>
      <c r="N163" s="28">
        <f t="shared" si="29"/>
        <v>13.004202127659575</v>
      </c>
      <c r="O163" s="28">
        <f>'IV. Country level, 1310-2018'!U159</f>
        <v>7.3144707129894337</v>
      </c>
      <c r="P163" s="28">
        <f>'IV. Country level, 1310-2018'!C159</f>
        <v>5.689731414670141</v>
      </c>
      <c r="Q163" s="2"/>
      <c r="R163" s="2"/>
      <c r="V163" s="28">
        <v>5.3333333333333339</v>
      </c>
      <c r="W163" s="28">
        <v>2.0739092077601309</v>
      </c>
      <c r="X163" s="28">
        <f t="shared" si="28"/>
        <v>3.259424125573203</v>
      </c>
      <c r="Y163" s="56">
        <f>'VIII. Pers. sov. loans, 1312-'!C158</f>
        <v>14.508333333333331</v>
      </c>
    </row>
    <row r="164" spans="1:25" x14ac:dyDescent="0.25">
      <c r="A164">
        <v>1466</v>
      </c>
      <c r="C164" s="28">
        <f t="shared" si="22"/>
        <v>12.850991127686241</v>
      </c>
      <c r="D164" s="28">
        <f t="shared" si="23"/>
        <v>2.2036242205007328</v>
      </c>
      <c r="E164" s="28">
        <f t="shared" si="24"/>
        <v>10.647366907185505</v>
      </c>
      <c r="F164" s="28">
        <f t="shared" si="25"/>
        <v>14.713098231437774</v>
      </c>
      <c r="G164" s="28">
        <f t="shared" si="26"/>
        <v>5.7560434977994115</v>
      </c>
      <c r="H164" s="28">
        <f t="shared" si="27"/>
        <v>8.9570547336383637</v>
      </c>
      <c r="I164" s="28"/>
      <c r="J164" s="28"/>
      <c r="K164" s="28">
        <f>SUM('IV. Country level, 1310-2018'!AO160:AV160)</f>
        <v>12.999108223295289</v>
      </c>
      <c r="L164" s="29">
        <f>SUM('IV. Country level, 1310-2018'!AY160:BF160)</f>
        <v>-3.8196715642900538</v>
      </c>
      <c r="M164" s="28">
        <f t="shared" si="21"/>
        <v>16.818779787585342</v>
      </c>
      <c r="N164" s="28">
        <f t="shared" si="29"/>
        <v>15.127419354838711</v>
      </c>
      <c r="O164" s="28">
        <f>'IV. Country level, 1310-2018'!U160</f>
        <v>-17.490127610102089</v>
      </c>
      <c r="P164" s="28">
        <f>'IV. Country level, 1310-2018'!C160</f>
        <v>32.6175469649408</v>
      </c>
      <c r="Q164" s="2"/>
      <c r="R164" s="2"/>
      <c r="V164" s="28">
        <v>5.833333333333333</v>
      </c>
      <c r="W164" s="28">
        <v>3.5502641936428518</v>
      </c>
      <c r="X164" s="28">
        <f t="shared" si="28"/>
        <v>2.2830691396904812</v>
      </c>
      <c r="Y164" s="56">
        <f>'VIII. Pers. sov. loans, 1312-'!C159</f>
        <v>14.207777777777775</v>
      </c>
    </row>
    <row r="165" spans="1:25" x14ac:dyDescent="0.25">
      <c r="A165">
        <v>1467</v>
      </c>
      <c r="C165" s="28">
        <f t="shared" si="22"/>
        <v>12.97125066698888</v>
      </c>
      <c r="D165" s="28">
        <f t="shared" si="23"/>
        <v>0.45522912229241363</v>
      </c>
      <c r="E165" s="28">
        <f t="shared" si="24"/>
        <v>12.516021544696466</v>
      </c>
      <c r="F165" s="28">
        <f t="shared" si="25"/>
        <v>15.260549100674357</v>
      </c>
      <c r="G165" s="28">
        <f t="shared" si="26"/>
        <v>-1.039497941522797</v>
      </c>
      <c r="H165" s="28">
        <f t="shared" si="27"/>
        <v>16.300047042197157</v>
      </c>
      <c r="I165" s="28"/>
      <c r="J165" s="28"/>
      <c r="K165" s="28">
        <f>SUM('IV. Country level, 1310-2018'!AO161:AV161)</f>
        <v>13.159537858672486</v>
      </c>
      <c r="L165" s="29">
        <f>SUM('IV. Country level, 1310-2018'!AY161:BF161)</f>
        <v>1.5776283502135233</v>
      </c>
      <c r="M165" s="28">
        <f t="shared" si="21"/>
        <v>11.581909508458963</v>
      </c>
      <c r="N165" s="28">
        <f t="shared" si="29"/>
        <v>15.762500000000001</v>
      </c>
      <c r="O165" s="28">
        <f>'IV. Country level, 1310-2018'!U161</f>
        <v>-6.9852412932775483</v>
      </c>
      <c r="P165" s="28">
        <f>'IV. Country level, 1310-2018'!C161</f>
        <v>22.747741293277549</v>
      </c>
      <c r="Q165" s="2"/>
      <c r="R165" s="2"/>
      <c r="V165" s="28">
        <v>4.7219444444444445</v>
      </c>
      <c r="W165" s="28">
        <v>0.51696634158161514</v>
      </c>
      <c r="X165" s="28">
        <f t="shared" si="28"/>
        <v>4.204978102862829</v>
      </c>
      <c r="Y165" s="56">
        <f>'VIII. Pers. sov. loans, 1312-'!C160</f>
        <v>13.907222222222218</v>
      </c>
    </row>
    <row r="166" spans="1:25" x14ac:dyDescent="0.25">
      <c r="A166">
        <v>1468</v>
      </c>
      <c r="C166" s="28">
        <f t="shared" si="22"/>
        <v>13.14527576455391</v>
      </c>
      <c r="D166" s="28">
        <f t="shared" si="23"/>
        <v>-0.30436744173574815</v>
      </c>
      <c r="E166" s="28">
        <f t="shared" si="24"/>
        <v>13.449643206289659</v>
      </c>
      <c r="F166" s="28">
        <f t="shared" si="25"/>
        <v>15.952426806302061</v>
      </c>
      <c r="G166" s="28">
        <f t="shared" si="26"/>
        <v>-4.6548213118827917</v>
      </c>
      <c r="H166" s="28">
        <f t="shared" si="27"/>
        <v>20.607248118184856</v>
      </c>
      <c r="I166" s="28"/>
      <c r="J166" s="28"/>
      <c r="K166" s="28">
        <f>SUM('IV. Country level, 1310-2018'!AO162:AV162)</f>
        <v>13.195546054922247</v>
      </c>
      <c r="L166" s="29">
        <f>SUM('IV. Country level, 1310-2018'!AY162:BF162)</f>
        <v>0.27055768350990245</v>
      </c>
      <c r="M166" s="28">
        <f t="shared" si="21"/>
        <v>12.924988371412343</v>
      </c>
      <c r="N166" s="28">
        <f t="shared" si="29"/>
        <v>16.169907407407408</v>
      </c>
      <c r="O166" s="28">
        <f>'IV. Country level, 1310-2018'!U162</f>
        <v>-2.6280352578307986</v>
      </c>
      <c r="P166" s="28">
        <f>'IV. Country level, 1310-2018'!C162</f>
        <v>18.797942665238207</v>
      </c>
      <c r="Q166" s="2"/>
      <c r="R166" s="2"/>
      <c r="V166" s="28">
        <v>6.166666666666667</v>
      </c>
      <c r="W166" s="28">
        <v>-1.3943759265489657</v>
      </c>
      <c r="X166" s="28">
        <f t="shared" si="28"/>
        <v>7.5610425932156327</v>
      </c>
      <c r="Y166" s="56">
        <f>'VIII. Pers. sov. loans, 1312-'!C161</f>
        <v>13.606666666666662</v>
      </c>
    </row>
    <row r="167" spans="1:25" x14ac:dyDescent="0.25">
      <c r="A167">
        <v>1469</v>
      </c>
      <c r="C167" s="28">
        <f t="shared" si="22"/>
        <v>13.369243328420566</v>
      </c>
      <c r="D167" s="28">
        <f t="shared" si="23"/>
        <v>-0.82080226432000669</v>
      </c>
      <c r="E167" s="28">
        <f t="shared" si="24"/>
        <v>14.190045592740573</v>
      </c>
      <c r="F167" s="28">
        <f t="shared" si="25"/>
        <v>16.82284381836801</v>
      </c>
      <c r="G167" s="28">
        <f t="shared" si="26"/>
        <v>-5.0841784633561122</v>
      </c>
      <c r="H167" s="28">
        <f t="shared" si="27"/>
        <v>21.907022281724124</v>
      </c>
      <c r="I167" s="28"/>
      <c r="J167" s="28"/>
      <c r="K167" s="28">
        <f>SUM('IV. Country level, 1310-2018'!AO163:AV163)</f>
        <v>13.280977085667551</v>
      </c>
      <c r="L167" s="29">
        <f>SUM('IV. Country level, 1310-2018'!AY163:BF163)</f>
        <v>2.4494223609984056</v>
      </c>
      <c r="M167" s="28">
        <f t="shared" si="21"/>
        <v>10.831554724669147</v>
      </c>
      <c r="N167" s="28">
        <f t="shared" si="29"/>
        <v>16.577314814814812</v>
      </c>
      <c r="O167" s="28">
        <f>'IV. Country level, 1310-2018'!U163</f>
        <v>-3.4042437388349298</v>
      </c>
      <c r="P167" s="28">
        <f>'IV. Country level, 1310-2018'!C163</f>
        <v>19.981558553649741</v>
      </c>
      <c r="Q167" s="2"/>
      <c r="R167" s="2"/>
      <c r="V167" s="28">
        <v>7.7083333333333339</v>
      </c>
      <c r="W167" s="28">
        <v>9.2597612272181529</v>
      </c>
      <c r="X167" s="28">
        <f t="shared" si="28"/>
        <v>-1.5514278938848189</v>
      </c>
      <c r="Y167" s="56">
        <f>'VIII. Pers. sov. loans, 1312-'!C162</f>
        <v>13.306111111111106</v>
      </c>
    </row>
    <row r="168" spans="1:25" x14ac:dyDescent="0.25">
      <c r="A168">
        <v>1470</v>
      </c>
      <c r="C168" s="28">
        <f t="shared" si="22"/>
        <v>13.461809623025998</v>
      </c>
      <c r="D168" s="28">
        <f t="shared" si="23"/>
        <v>1.6354445985491777</v>
      </c>
      <c r="E168" s="28">
        <f t="shared" si="24"/>
        <v>11.826365024476818</v>
      </c>
      <c r="F168" s="28">
        <f t="shared" si="25"/>
        <v>17.389944083694083</v>
      </c>
      <c r="G168" s="28">
        <f t="shared" si="26"/>
        <v>1.9050830043084999</v>
      </c>
      <c r="H168" s="28">
        <f t="shared" si="27"/>
        <v>15.484861079385585</v>
      </c>
      <c r="I168" s="28"/>
      <c r="J168" s="28"/>
      <c r="K168" s="28">
        <f>SUM('IV. Country level, 1310-2018'!AO164:AV164)</f>
        <v>13.363910068550437</v>
      </c>
      <c r="L168" s="29">
        <f>SUM('IV. Country level, 1310-2018'!AY164:BF164)</f>
        <v>-6.5482811636881948</v>
      </c>
      <c r="M168" s="28">
        <f t="shared" si="21"/>
        <v>19.912191232238634</v>
      </c>
      <c r="N168" s="28">
        <f t="shared" si="29"/>
        <v>16.984722222222224</v>
      </c>
      <c r="O168" s="28">
        <f>'IV. Country level, 1310-2018'!U164</f>
        <v>-10.952502214072844</v>
      </c>
      <c r="P168" s="28">
        <f>'IV. Country level, 1310-2018'!C164</f>
        <v>27.937224436295068</v>
      </c>
      <c r="Q168" s="2"/>
      <c r="R168" s="2"/>
      <c r="V168" s="28">
        <v>3.3910891089108914</v>
      </c>
      <c r="W168" s="28">
        <v>-6.8943073588971657</v>
      </c>
      <c r="X168" s="28">
        <f t="shared" si="28"/>
        <v>10.285396467808058</v>
      </c>
      <c r="Y168" s="56">
        <f>'VIII. Pers. sov. loans, 1312-'!C163</f>
        <v>13.005555555555549</v>
      </c>
    </row>
    <row r="169" spans="1:25" x14ac:dyDescent="0.25">
      <c r="A169">
        <v>1471</v>
      </c>
      <c r="C169" s="28">
        <f t="shared" si="22"/>
        <v>13.526141429284928</v>
      </c>
      <c r="D169" s="28">
        <f t="shared" si="23"/>
        <v>2.4524181252380708</v>
      </c>
      <c r="E169" s="28">
        <f t="shared" si="24"/>
        <v>11.073723304046856</v>
      </c>
      <c r="F169" s="28">
        <f t="shared" si="25"/>
        <v>17.866318542568543</v>
      </c>
      <c r="G169" s="28">
        <f t="shared" si="26"/>
        <v>6.4778488532210003</v>
      </c>
      <c r="H169" s="28">
        <f t="shared" si="27"/>
        <v>11.388469689347543</v>
      </c>
      <c r="I169" s="28"/>
      <c r="J169" s="28"/>
      <c r="K169" s="28">
        <f>SUM('IV. Country level, 1310-2018'!AO165:AV165)</f>
        <v>13.620986278131367</v>
      </c>
      <c r="L169" s="29">
        <f>SUM('IV. Country level, 1310-2018'!AY165:BF165)</f>
        <v>0.74980412615240111</v>
      </c>
      <c r="M169" s="28">
        <f t="shared" si="21"/>
        <v>12.871182151978966</v>
      </c>
      <c r="N169" s="28">
        <f t="shared" si="29"/>
        <v>18.040921717171717</v>
      </c>
      <c r="O169" s="28">
        <f>'IV. Country level, 1310-2018'!U165</f>
        <v>1.5619302179492325</v>
      </c>
      <c r="P169" s="28">
        <f>'IV. Country level, 1310-2018'!C165</f>
        <v>16.478991499222484</v>
      </c>
      <c r="Q169" s="2"/>
      <c r="R169" s="2"/>
      <c r="V169" s="28">
        <v>3.0000000000000004</v>
      </c>
      <c r="W169" s="28">
        <v>-5.1046636863031321</v>
      </c>
      <c r="X169" s="28">
        <f t="shared" si="28"/>
        <v>8.1046636863031321</v>
      </c>
      <c r="Y169" s="56">
        <f>'VIII. Pers. sov. loans, 1312-'!C164</f>
        <v>12.704999999999993</v>
      </c>
    </row>
    <row r="170" spans="1:25" x14ac:dyDescent="0.25">
      <c r="A170">
        <v>1472</v>
      </c>
      <c r="C170" s="28">
        <f t="shared" si="22"/>
        <v>13.618583318400168</v>
      </c>
      <c r="D170" s="28">
        <f t="shared" si="23"/>
        <v>1.8740686110453086</v>
      </c>
      <c r="E170" s="28">
        <f t="shared" si="24"/>
        <v>11.744514707354858</v>
      </c>
      <c r="F170" s="28">
        <f t="shared" si="25"/>
        <v>18.299349930366017</v>
      </c>
      <c r="G170" s="28">
        <f t="shared" si="26"/>
        <v>6.3289953298640711</v>
      </c>
      <c r="H170" s="28">
        <f t="shared" si="27"/>
        <v>11.970354600501947</v>
      </c>
      <c r="I170" s="28"/>
      <c r="J170" s="28"/>
      <c r="K170" s="28">
        <f>SUM('IV. Country level, 1310-2018'!AO166:AV166)</f>
        <v>13.964637729704592</v>
      </c>
      <c r="L170" s="29">
        <f>SUM('IV. Country level, 1310-2018'!AY166:BF166)</f>
        <v>-0.42507564313603019</v>
      </c>
      <c r="M170" s="28">
        <f t="shared" si="21"/>
        <v>14.389713372840621</v>
      </c>
      <c r="N170" s="28">
        <f t="shared" si="29"/>
        <v>19.097121212121213</v>
      </c>
      <c r="O170" s="28">
        <f>'IV. Country level, 1310-2018'!U166</f>
        <v>4.3089706526761873</v>
      </c>
      <c r="P170" s="28">
        <f>'IV. Country level, 1310-2018'!C166</f>
        <v>14.788150559445025</v>
      </c>
      <c r="Q170" s="2"/>
      <c r="R170" s="2"/>
      <c r="V170" s="28">
        <v>5</v>
      </c>
      <c r="W170" s="28">
        <v>-1.2705665066110849</v>
      </c>
      <c r="X170" s="28">
        <f t="shared" si="28"/>
        <v>6.2705665066110852</v>
      </c>
      <c r="Y170" s="56">
        <f>'VIII. Pers. sov. loans, 1312-'!C165</f>
        <v>12.404444444444437</v>
      </c>
    </row>
    <row r="171" spans="1:25" x14ac:dyDescent="0.25">
      <c r="A171">
        <v>1473</v>
      </c>
      <c r="C171" s="28">
        <f t="shared" si="22"/>
        <v>13.675860750769983</v>
      </c>
      <c r="D171" s="28">
        <f t="shared" si="23"/>
        <v>1.2738397943030129</v>
      </c>
      <c r="E171" s="28">
        <f t="shared" si="24"/>
        <v>12.402020956466968</v>
      </c>
      <c r="F171" s="28">
        <f t="shared" si="25"/>
        <v>18.673304956821045</v>
      </c>
      <c r="G171" s="28">
        <f t="shared" si="26"/>
        <v>5.5560579472446863</v>
      </c>
      <c r="H171" s="28">
        <f t="shared" si="27"/>
        <v>13.11724700957636</v>
      </c>
      <c r="I171" s="28"/>
      <c r="J171" s="28"/>
      <c r="K171" s="28">
        <f>SUM('IV. Country level, 1310-2018'!AO167:AV167)</f>
        <v>13.647072285533293</v>
      </c>
      <c r="L171" s="29">
        <f>SUM('IV. Country level, 1310-2018'!AY167:BF167)</f>
        <v>13.374056475794236</v>
      </c>
      <c r="M171" s="28">
        <f t="shared" si="21"/>
        <v>0.27301580973905715</v>
      </c>
      <c r="N171" s="28">
        <f t="shared" si="29"/>
        <v>19.097121212121213</v>
      </c>
      <c r="O171" s="28">
        <f>'IV. Country level, 1310-2018'!U167</f>
        <v>31.434702663550201</v>
      </c>
      <c r="P171" s="28">
        <f>'IV. Country level, 1310-2018'!C167</f>
        <v>-12.337581451428989</v>
      </c>
      <c r="Q171" s="2"/>
      <c r="R171" s="2"/>
      <c r="V171" s="28">
        <v>6.4444444444444455</v>
      </c>
      <c r="W171" s="28">
        <v>-0.75755014468149773</v>
      </c>
      <c r="X171" s="28">
        <f t="shared" si="28"/>
        <v>7.2019945891259436</v>
      </c>
      <c r="Y171" s="56">
        <f>'VIII. Pers. sov. loans, 1312-'!C166</f>
        <v>12.10388888888888</v>
      </c>
    </row>
    <row r="172" spans="1:25" x14ac:dyDescent="0.25">
      <c r="A172">
        <v>1474</v>
      </c>
      <c r="C172" s="28">
        <f t="shared" si="22"/>
        <v>13.620856109939828</v>
      </c>
      <c r="D172" s="28">
        <f t="shared" si="23"/>
        <v>3.0064075204541214</v>
      </c>
      <c r="E172" s="28">
        <f t="shared" si="24"/>
        <v>10.614448589485706</v>
      </c>
      <c r="F172" s="28">
        <f t="shared" si="25"/>
        <v>18.704892258408346</v>
      </c>
      <c r="G172" s="28">
        <f t="shared" si="26"/>
        <v>8.4115236529626749</v>
      </c>
      <c r="H172" s="28">
        <f t="shared" si="27"/>
        <v>10.293368605445673</v>
      </c>
      <c r="I172" s="28"/>
      <c r="J172" s="28"/>
      <c r="K172" s="28">
        <f>SUM('IV. Country level, 1310-2018'!AO168:AV168)</f>
        <v>13.609860502484992</v>
      </c>
      <c r="L172" s="29">
        <f>SUM('IV. Country level, 1310-2018'!AY168:BF168)</f>
        <v>7.2964430370357753</v>
      </c>
      <c r="M172" s="28">
        <f t="shared" si="21"/>
        <v>6.3134174654492163</v>
      </c>
      <c r="N172" s="28">
        <f t="shared" si="29"/>
        <v>19.097121212121213</v>
      </c>
      <c r="O172" s="28">
        <f>'IV. Country level, 1310-2018'!U168</f>
        <v>25.024119649109956</v>
      </c>
      <c r="P172" s="28">
        <f>'IV. Country level, 1310-2018'!C168</f>
        <v>-5.9269984369887432</v>
      </c>
      <c r="Q172" s="2"/>
      <c r="R172" s="2"/>
      <c r="V172" s="28">
        <v>3.6537037037037035</v>
      </c>
      <c r="W172" s="28">
        <v>-4.8525072510126606</v>
      </c>
      <c r="X172" s="28">
        <f t="shared" si="28"/>
        <v>8.506210954716364</v>
      </c>
      <c r="Y172" s="56">
        <f>'VIII. Pers. sov. loans, 1312-'!C167</f>
        <v>11.803333333333324</v>
      </c>
    </row>
    <row r="173" spans="1:25" x14ac:dyDescent="0.25">
      <c r="A173">
        <v>1475</v>
      </c>
      <c r="C173" s="28">
        <f t="shared" si="22"/>
        <v>13.468908008059698</v>
      </c>
      <c r="D173" s="28">
        <f t="shared" si="23"/>
        <v>2.5210106993170749</v>
      </c>
      <c r="E173" s="28">
        <f t="shared" si="24"/>
        <v>10.947897308742622</v>
      </c>
      <c r="F173" s="28">
        <f t="shared" si="25"/>
        <v>18.301427251193335</v>
      </c>
      <c r="G173" s="28">
        <f t="shared" si="26"/>
        <v>5.962407044130031</v>
      </c>
      <c r="H173" s="28">
        <f t="shared" si="27"/>
        <v>12.33902020706331</v>
      </c>
      <c r="I173" s="28"/>
      <c r="J173" s="28"/>
      <c r="K173" s="28">
        <f>SUM('IV. Country level, 1310-2018'!AO169:AV169)</f>
        <v>13.842639278728942</v>
      </c>
      <c r="L173" s="29">
        <f>SUM('IV. Country level, 1310-2018'!AY169:BF169)</f>
        <v>-3.7778889158394326</v>
      </c>
      <c r="M173" s="28">
        <f t="shared" si="21"/>
        <v>17.620528194568376</v>
      </c>
      <c r="N173" s="28">
        <f t="shared" si="29"/>
        <v>19.201127121989735</v>
      </c>
      <c r="O173" s="28">
        <f>'IV. Country level, 1310-2018'!U169</f>
        <v>-3.6700099213293051</v>
      </c>
      <c r="P173" s="28">
        <f>'IV. Country level, 1310-2018'!C169</f>
        <v>22.871137043319042</v>
      </c>
      <c r="Q173" s="2"/>
      <c r="R173" s="2"/>
      <c r="V173" s="28">
        <v>5</v>
      </c>
      <c r="W173" s="28">
        <v>2.2838441690373861</v>
      </c>
      <c r="X173" s="28">
        <f t="shared" si="28"/>
        <v>2.7161558309626139</v>
      </c>
      <c r="Y173" s="56">
        <f>'VIII. Pers. sov. loans, 1312-'!C168</f>
        <v>11.502777777777768</v>
      </c>
    </row>
    <row r="174" spans="1:25" x14ac:dyDescent="0.25">
      <c r="A174">
        <v>1476</v>
      </c>
      <c r="C174" s="28">
        <f t="shared" si="22"/>
        <v>13.172809756143307</v>
      </c>
      <c r="D174" s="28">
        <f t="shared" si="23"/>
        <v>1.5102851801359845</v>
      </c>
      <c r="E174" s="28">
        <f t="shared" si="24"/>
        <v>11.662524576007318</v>
      </c>
      <c r="F174" s="28">
        <f t="shared" si="25"/>
        <v>17.462909935176022</v>
      </c>
      <c r="G174" s="28">
        <f t="shared" si="26"/>
        <v>2.4413871420982964</v>
      </c>
      <c r="H174" s="28">
        <f t="shared" si="27"/>
        <v>15.021522793077727</v>
      </c>
      <c r="I174" s="28"/>
      <c r="J174" s="28"/>
      <c r="K174" s="28">
        <f>SUM('IV. Country level, 1310-2018'!AO170:AV170)</f>
        <v>13.681919112256249</v>
      </c>
      <c r="L174" s="29">
        <f>SUM('IV. Country level, 1310-2018'!AY170:BF170)</f>
        <v>-1.7521793561976626</v>
      </c>
      <c r="M174" s="28">
        <f t="shared" si="21"/>
        <v>15.434098468453913</v>
      </c>
      <c r="N174" s="28">
        <f t="shared" si="29"/>
        <v>19.195</v>
      </c>
      <c r="O174" s="28">
        <f>'IV. Country level, 1310-2018'!U170</f>
        <v>-8.8148054171706267</v>
      </c>
      <c r="P174" s="28">
        <f>'IV. Country level, 1310-2018'!C170</f>
        <v>28.009805417170625</v>
      </c>
      <c r="Q174" s="2"/>
      <c r="R174" s="2"/>
      <c r="V174" s="28">
        <v>5</v>
      </c>
      <c r="W174" s="28">
        <v>-0.22771410965345373</v>
      </c>
      <c r="X174" s="28">
        <f t="shared" si="28"/>
        <v>5.2277141096534541</v>
      </c>
      <c r="Y174" s="56">
        <f>'VIII. Pers. sov. loans, 1312-'!C169</f>
        <v>11.202222222222211</v>
      </c>
    </row>
    <row r="175" spans="1:25" x14ac:dyDescent="0.25">
      <c r="A175">
        <v>1477</v>
      </c>
      <c r="C175" s="28">
        <f t="shared" si="22"/>
        <v>12.809374897465586</v>
      </c>
      <c r="D175" s="28">
        <f t="shared" si="23"/>
        <v>-1.3117372963268221</v>
      </c>
      <c r="E175" s="28">
        <f t="shared" si="24"/>
        <v>14.12111219379241</v>
      </c>
      <c r="F175" s="28">
        <f t="shared" si="25"/>
        <v>16.340225952492041</v>
      </c>
      <c r="G175" s="28">
        <f t="shared" si="26"/>
        <v>-3.341198036849208</v>
      </c>
      <c r="H175" s="28">
        <f t="shared" si="27"/>
        <v>19.681423989341248</v>
      </c>
      <c r="I175" s="28"/>
      <c r="J175" s="28"/>
      <c r="K175" s="28">
        <f>SUM('IV. Country level, 1310-2018'!AO171:AV171)</f>
        <v>12.978877582739365</v>
      </c>
      <c r="L175" s="29">
        <f>SUM('IV. Country level, 1310-2018'!AY171:BF171)</f>
        <v>5.5796929193695668</v>
      </c>
      <c r="M175" s="28">
        <f t="shared" si="21"/>
        <v>7.3991846633697982</v>
      </c>
      <c r="N175" s="28">
        <f t="shared" si="29"/>
        <v>17.205833333333334</v>
      </c>
      <c r="O175" s="28">
        <f>'IV. Country level, 1310-2018'!U171</f>
        <v>9.0357577259530739</v>
      </c>
      <c r="P175" s="28">
        <f>'IV. Country level, 1310-2018'!C171</f>
        <v>8.1700756073802605</v>
      </c>
      <c r="Q175" s="2"/>
      <c r="R175" s="2"/>
      <c r="V175" s="28">
        <v>5</v>
      </c>
      <c r="W175" s="28">
        <v>10.450572382776164</v>
      </c>
      <c r="X175" s="28">
        <f t="shared" si="28"/>
        <v>-5.4505723827761638</v>
      </c>
      <c r="Y175" s="56">
        <f>'VIII. Pers. sov. loans, 1312-'!C170</f>
        <v>10.901666666666655</v>
      </c>
    </row>
    <row r="176" spans="1:25" x14ac:dyDescent="0.25">
      <c r="A176">
        <v>1478</v>
      </c>
      <c r="C176" s="28">
        <f t="shared" si="22"/>
        <v>12.364596794059649</v>
      </c>
      <c r="D176" s="28">
        <f t="shared" si="23"/>
        <v>-0.72870512966097023</v>
      </c>
      <c r="E176" s="28">
        <f t="shared" si="24"/>
        <v>13.09330192372062</v>
      </c>
      <c r="F176" s="28">
        <f t="shared" si="25"/>
        <v>14.933375303141389</v>
      </c>
      <c r="G176" s="28">
        <f t="shared" si="26"/>
        <v>-6.152554034358082</v>
      </c>
      <c r="H176" s="28">
        <f t="shared" si="27"/>
        <v>21.085929337499472</v>
      </c>
      <c r="I176" s="28"/>
      <c r="J176" s="28"/>
      <c r="K176" s="28">
        <f>SUM('IV. Country level, 1310-2018'!AO172:AV172)</f>
        <v>12.557349564970455</v>
      </c>
      <c r="L176" s="29">
        <f>SUM('IV. Country level, 1310-2018'!AY172:BF172)</f>
        <v>-2.6479736218069245</v>
      </c>
      <c r="M176" s="28">
        <f t="shared" si="21"/>
        <v>15.205323186777379</v>
      </c>
      <c r="N176" s="28">
        <f t="shared" si="29"/>
        <v>15.216666666666667</v>
      </c>
      <c r="O176" s="28">
        <f>'IV. Country level, 1310-2018'!U172</f>
        <v>-15.581886043879278</v>
      </c>
      <c r="P176" s="28">
        <f>'IV. Country level, 1310-2018'!C172</f>
        <v>30.798552710545945</v>
      </c>
      <c r="Q176" s="2"/>
      <c r="R176" s="2"/>
      <c r="V176" s="28">
        <v>5</v>
      </c>
      <c r="W176" s="28">
        <v>-3.7949706304174167</v>
      </c>
      <c r="X176" s="28">
        <f t="shared" si="28"/>
        <v>8.7949706304174171</v>
      </c>
      <c r="Y176" s="56">
        <f>'VIII. Pers. sov. loans, 1312-'!C171</f>
        <v>10.601111111111098</v>
      </c>
    </row>
    <row r="177" spans="1:25" x14ac:dyDescent="0.25">
      <c r="A177">
        <v>1479</v>
      </c>
      <c r="C177" s="28">
        <f t="shared" si="22"/>
        <v>11.804215250275069</v>
      </c>
      <c r="D177" s="28">
        <f t="shared" si="23"/>
        <v>1.7385117799315954</v>
      </c>
      <c r="E177" s="28">
        <f t="shared" si="24"/>
        <v>10.065703470343477</v>
      </c>
      <c r="F177" s="28">
        <f t="shared" si="25"/>
        <v>13.227500000000001</v>
      </c>
      <c r="G177" s="28">
        <f t="shared" si="26"/>
        <v>-3.5369159332109299</v>
      </c>
      <c r="H177" s="28">
        <f t="shared" si="27"/>
        <v>16.76441593321093</v>
      </c>
      <c r="I177" s="28"/>
      <c r="J177" s="28"/>
      <c r="K177" s="28">
        <f>SUM('IV. Country level, 1310-2018'!AO173:AV173)</f>
        <v>11.891949966289838</v>
      </c>
      <c r="L177" s="29">
        <f>SUM('IV. Country level, 1310-2018'!AY173:BF173)</f>
        <v>-7.5001542774036656</v>
      </c>
      <c r="M177" s="28">
        <f t="shared" si="21"/>
        <v>19.392104243693502</v>
      </c>
      <c r="N177" s="28">
        <f t="shared" si="29"/>
        <v>13.227499999999996</v>
      </c>
      <c r="O177" s="28">
        <f>'IV. Country level, 1310-2018'!U173</f>
        <v>-20.338168661545954</v>
      </c>
      <c r="P177" s="28">
        <f>'IV. Country level, 1310-2018'!C173</f>
        <v>33.565668661545949</v>
      </c>
      <c r="Q177" s="2"/>
      <c r="R177" s="2"/>
      <c r="V177" s="28">
        <v>7.5000000000000009</v>
      </c>
      <c r="W177" s="28">
        <v>1.4338133044013108</v>
      </c>
      <c r="X177" s="28">
        <f t="shared" si="28"/>
        <v>6.0661866955986898</v>
      </c>
      <c r="Y177" s="56">
        <f>'VIII. Pers. sov. loans, 1312-'!C172</f>
        <v>10.300555555555542</v>
      </c>
    </row>
    <row r="178" spans="1:25" x14ac:dyDescent="0.25">
      <c r="A178">
        <v>1480</v>
      </c>
      <c r="C178" s="28">
        <f t="shared" si="22"/>
        <v>11.27985262542539</v>
      </c>
      <c r="D178" s="28">
        <f t="shared" si="23"/>
        <v>3.253633210700472</v>
      </c>
      <c r="E178" s="28">
        <f t="shared" si="24"/>
        <v>8.0262194147249186</v>
      </c>
      <c r="F178" s="28">
        <f t="shared" si="25"/>
        <v>11.653452380952379</v>
      </c>
      <c r="G178" s="28">
        <f t="shared" si="26"/>
        <v>5.4240487399086348</v>
      </c>
      <c r="H178" s="28">
        <f t="shared" si="27"/>
        <v>6.2294036410437457</v>
      </c>
      <c r="I178" s="28"/>
      <c r="J178" s="28"/>
      <c r="K178" s="28">
        <f>SUM('IV. Country level, 1310-2018'!AO174:AV174)</f>
        <v>11.103028274789255</v>
      </c>
      <c r="L178" s="29">
        <f>SUM('IV. Country level, 1310-2018'!AY174:BF174)</f>
        <v>-6.3801008594454132</v>
      </c>
      <c r="M178" s="28">
        <f t="shared" si="21"/>
        <v>17.483129134234666</v>
      </c>
      <c r="N178" s="28">
        <f t="shared" si="29"/>
        <v>11.238333333333332</v>
      </c>
      <c r="O178" s="28">
        <f>'IV. Country level, 1310-2018'!U174</f>
        <v>-9.0433935890823225</v>
      </c>
      <c r="P178" s="28">
        <f>'IV. Country level, 1310-2018'!C174</f>
        <v>20.281726922415654</v>
      </c>
      <c r="Q178" s="2"/>
      <c r="R178" s="2"/>
      <c r="V178" s="28">
        <v>5</v>
      </c>
      <c r="W178" s="28">
        <v>-1.4086096546333609</v>
      </c>
      <c r="X178" s="28">
        <f t="shared" si="28"/>
        <v>6.4086096546333611</v>
      </c>
      <c r="Y178" s="56">
        <f>'VIII. Pers. sov. loans, 1312-'!C173</f>
        <v>10</v>
      </c>
    </row>
    <row r="179" spans="1:25" x14ac:dyDescent="0.25">
      <c r="A179">
        <v>1481</v>
      </c>
      <c r="C179" s="28">
        <f t="shared" si="22"/>
        <v>10.820422132423724</v>
      </c>
      <c r="D179" s="28">
        <f t="shared" si="23"/>
        <v>2.1314422971049583</v>
      </c>
      <c r="E179" s="28">
        <f t="shared" si="24"/>
        <v>8.6889798353187668</v>
      </c>
      <c r="F179" s="28">
        <f t="shared" si="25"/>
        <v>10.363571428571429</v>
      </c>
      <c r="G179" s="28">
        <f t="shared" si="26"/>
        <v>5.5289513625028182</v>
      </c>
      <c r="H179" s="28">
        <f t="shared" si="27"/>
        <v>4.8346200660686112</v>
      </c>
      <c r="I179" s="28"/>
      <c r="J179" s="28"/>
      <c r="K179" s="28">
        <f>SUM('IV. Country level, 1310-2018'!AO175:AV175)</f>
        <v>10.496413778643433</v>
      </c>
      <c r="L179" s="29">
        <f>SUM('IV. Country level, 1310-2018'!AY175:BF175)</f>
        <v>11.377668203696739</v>
      </c>
      <c r="M179" s="28">
        <f t="shared" si="21"/>
        <v>-0.88125442505330653</v>
      </c>
      <c r="N179" s="28">
        <f t="shared" si="29"/>
        <v>9.2491666666666656</v>
      </c>
      <c r="O179" s="28">
        <f>'IV. Country level, 1310-2018'!U175</f>
        <v>5.3446276665478347</v>
      </c>
      <c r="P179" s="28">
        <f>'IV. Country level, 1310-2018'!C175</f>
        <v>3.9045390001188309</v>
      </c>
      <c r="Q179" s="2"/>
      <c r="R179" s="2"/>
      <c r="V179" s="28">
        <v>6.25</v>
      </c>
      <c r="W179" s="28">
        <v>3.2669903197300134</v>
      </c>
      <c r="X179" s="28">
        <f t="shared" si="28"/>
        <v>2.9830096802699866</v>
      </c>
      <c r="Y179" s="56">
        <f>'VIII. Pers. sov. loans, 1312-'!C174</f>
        <v>8.6868686868686869</v>
      </c>
    </row>
    <row r="180" spans="1:25" x14ac:dyDescent="0.25">
      <c r="A180">
        <v>1482</v>
      </c>
      <c r="C180" s="28">
        <f t="shared" si="22"/>
        <v>10.416769702815916</v>
      </c>
      <c r="D180" s="28">
        <f t="shared" si="23"/>
        <v>0.93182308657870927</v>
      </c>
      <c r="E180" s="28">
        <f t="shared" si="24"/>
        <v>9.4849466162372096</v>
      </c>
      <c r="F180" s="28">
        <f t="shared" si="25"/>
        <v>9.3578571428571422</v>
      </c>
      <c r="G180" s="28">
        <f t="shared" si="26"/>
        <v>2.3112614804153719</v>
      </c>
      <c r="H180" s="28">
        <f t="shared" si="27"/>
        <v>7.0465956624417698</v>
      </c>
      <c r="I180" s="28"/>
      <c r="J180" s="28"/>
      <c r="K180" s="28">
        <f>SUM('IV. Country level, 1310-2018'!AO176:AV176)</f>
        <v>9.9199684722369064</v>
      </c>
      <c r="L180" s="29">
        <f>SUM('IV. Country level, 1310-2018'!AY176:BF176)</f>
        <v>13.492629451308527</v>
      </c>
      <c r="M180" s="28">
        <f t="shared" si="21"/>
        <v>-3.5726609790716211</v>
      </c>
      <c r="N180" s="28">
        <f t="shared" si="29"/>
        <v>7.2600000000000016</v>
      </c>
      <c r="O180" s="28">
        <f>'IV. Country level, 1310-2018'!U176</f>
        <v>14.639456786700764</v>
      </c>
      <c r="P180" s="28">
        <f>'IV. Country level, 1310-2018'!C176</f>
        <v>-7.3794567867007625</v>
      </c>
      <c r="Q180" s="2"/>
      <c r="R180" s="2"/>
      <c r="V180" s="28">
        <v>4.946236559139785</v>
      </c>
      <c r="W180" s="28">
        <v>6.3514971866655081</v>
      </c>
      <c r="X180" s="28">
        <f t="shared" si="28"/>
        <v>-1.4052606275257231</v>
      </c>
      <c r="Y180" s="56">
        <f>'VIII. Pers. sov. loans, 1312-'!C175</f>
        <v>8.6868686868686869</v>
      </c>
    </row>
    <row r="181" spans="1:25" x14ac:dyDescent="0.25">
      <c r="A181">
        <v>1483</v>
      </c>
      <c r="C181" s="28">
        <f t="shared" si="22"/>
        <v>10.090468475559268</v>
      </c>
      <c r="D181" s="28">
        <f t="shared" si="23"/>
        <v>2.4727092209593673</v>
      </c>
      <c r="E181" s="28">
        <f t="shared" si="24"/>
        <v>7.6177592545999016</v>
      </c>
      <c r="F181" s="28">
        <f t="shared" si="25"/>
        <v>8.6363095238095244</v>
      </c>
      <c r="G181" s="28">
        <f t="shared" si="26"/>
        <v>4.8077419582399035</v>
      </c>
      <c r="H181" s="28">
        <f t="shared" si="27"/>
        <v>3.8285675655696219</v>
      </c>
      <c r="I181" s="28"/>
      <c r="J181" s="28"/>
      <c r="K181" s="28">
        <f>SUM('IV. Country level, 1310-2018'!AO177:AV177)</f>
        <v>10.01138073830848</v>
      </c>
      <c r="L181" s="29">
        <f>SUM('IV. Country level, 1310-2018'!AY177:BF177)</f>
        <v>8.8536706591844734</v>
      </c>
      <c r="M181" s="28">
        <f t="shared" si="21"/>
        <v>1.1577100791240067</v>
      </c>
      <c r="N181" s="28">
        <f t="shared" si="29"/>
        <v>8.1766666666666694</v>
      </c>
      <c r="O181" s="28">
        <f>'IV. Country level, 1310-2018'!U177</f>
        <v>53.911947294666327</v>
      </c>
      <c r="P181" s="28">
        <f>'IV. Country level, 1310-2018'!C177</f>
        <v>-45.735280627999657</v>
      </c>
      <c r="Q181" s="2"/>
      <c r="R181" s="2"/>
      <c r="V181" s="28">
        <v>26.28125</v>
      </c>
      <c r="W181" s="28">
        <v>-6.5732405773427667</v>
      </c>
      <c r="X181" s="28">
        <f t="shared" si="28"/>
        <v>32.854490577342766</v>
      </c>
      <c r="Y181" s="56">
        <f>'VIII. Pers. sov. loans, 1312-'!C176</f>
        <v>7.9040404040404049</v>
      </c>
    </row>
    <row r="182" spans="1:25" x14ac:dyDescent="0.25">
      <c r="A182">
        <v>1484</v>
      </c>
      <c r="C182" s="28">
        <f t="shared" si="22"/>
        <v>9.8714631886472688</v>
      </c>
      <c r="D182" s="28">
        <f t="shared" si="23"/>
        <v>3.9448147274242813</v>
      </c>
      <c r="E182" s="28">
        <f t="shared" si="24"/>
        <v>5.9266484612229871</v>
      </c>
      <c r="F182" s="28">
        <f t="shared" si="25"/>
        <v>8.1989285714285725</v>
      </c>
      <c r="G182" s="28">
        <f t="shared" si="26"/>
        <v>8.155690528938532</v>
      </c>
      <c r="H182" s="28">
        <f t="shared" si="27"/>
        <v>4.3238042490039978E-2</v>
      </c>
      <c r="I182" s="28"/>
      <c r="J182" s="28"/>
      <c r="K182" s="28">
        <f>SUM('IV. Country level, 1310-2018'!AO178:AV178)</f>
        <v>9.7628641317277172</v>
      </c>
      <c r="L182" s="29">
        <f>SUM('IV. Country level, 1310-2018'!AY178:BF178)</f>
        <v>-2.2756434757990291</v>
      </c>
      <c r="M182" s="28">
        <f t="shared" si="21"/>
        <v>12.038507607526746</v>
      </c>
      <c r="N182" s="28">
        <f t="shared" si="29"/>
        <v>8.1766666666666676</v>
      </c>
      <c r="O182" s="28">
        <f>'IV. Country level, 1310-2018'!U178</f>
        <v>9.7700760841123557</v>
      </c>
      <c r="P182" s="28">
        <f>'IV. Country level, 1310-2018'!C178</f>
        <v>-1.5934094174456881</v>
      </c>
      <c r="Q182" s="2"/>
      <c r="R182" s="2"/>
      <c r="V182" s="28">
        <v>6.8666666666666671</v>
      </c>
      <c r="W182" s="28">
        <v>-2.7873987363753234</v>
      </c>
      <c r="X182" s="28">
        <f t="shared" si="28"/>
        <v>9.6540654030419901</v>
      </c>
      <c r="Y182" s="56">
        <f>'VIII. Pers. sov. loans, 1312-'!C177</f>
        <v>7.3869773431526422</v>
      </c>
    </row>
    <row r="183" spans="1:25" x14ac:dyDescent="0.25">
      <c r="A183">
        <v>1485</v>
      </c>
      <c r="C183" s="28">
        <f t="shared" si="22"/>
        <v>9.7195933879099137</v>
      </c>
      <c r="D183" s="28">
        <f t="shared" si="23"/>
        <v>2.0362485094491132</v>
      </c>
      <c r="E183" s="28">
        <f t="shared" si="24"/>
        <v>7.6833448784608036</v>
      </c>
      <c r="F183" s="28">
        <f t="shared" si="25"/>
        <v>8.0457142857142863</v>
      </c>
      <c r="G183" s="28">
        <f t="shared" si="26"/>
        <v>6.9014080716644211</v>
      </c>
      <c r="H183" s="28">
        <f t="shared" si="27"/>
        <v>1.1443062140498668</v>
      </c>
      <c r="I183" s="28"/>
      <c r="J183" s="28"/>
      <c r="K183" s="28">
        <f>SUM('IV. Country level, 1310-2018'!AO179:AV179)</f>
        <v>9.7317825577157961</v>
      </c>
      <c r="L183" s="29">
        <f>SUM('IV. Country level, 1310-2018'!AY179:BF179)</f>
        <v>-11.045308095490666</v>
      </c>
      <c r="M183" s="28">
        <f t="shared" si="21"/>
        <v>20.777090653206464</v>
      </c>
      <c r="N183" s="28">
        <f t="shared" si="29"/>
        <v>8.1766666666666694</v>
      </c>
      <c r="O183" s="28">
        <f>'IV. Country level, 1310-2018'!U179</f>
        <v>-38.105715218491397</v>
      </c>
      <c r="P183" s="28">
        <f>'IV. Country level, 1310-2018'!C179</f>
        <v>46.282381885158067</v>
      </c>
      <c r="Q183" s="2"/>
      <c r="R183" s="2"/>
      <c r="V183" s="28">
        <v>14.757692307692308</v>
      </c>
      <c r="W183" s="28">
        <v>0.47716524027279911</v>
      </c>
      <c r="X183" s="28">
        <f t="shared" si="28"/>
        <v>14.280527067419509</v>
      </c>
      <c r="Y183" s="56">
        <f>'VIII. Pers. sov. loans, 1312-'!C178</f>
        <v>7.3869773431526422</v>
      </c>
    </row>
    <row r="184" spans="1:25" x14ac:dyDescent="0.25">
      <c r="A184">
        <v>1486</v>
      </c>
      <c r="C184" s="28">
        <f t="shared" si="22"/>
        <v>9.6975002574699385</v>
      </c>
      <c r="D184" s="28">
        <f t="shared" si="23"/>
        <v>0.42580661412870846</v>
      </c>
      <c r="E184" s="28">
        <f t="shared" si="24"/>
        <v>9.2716936433412318</v>
      </c>
      <c r="F184" s="28">
        <f t="shared" si="25"/>
        <v>8.3076190476190508</v>
      </c>
      <c r="G184" s="28">
        <f t="shared" si="26"/>
        <v>4.8424772227065764</v>
      </c>
      <c r="H184" s="28">
        <f t="shared" si="27"/>
        <v>3.4651418249124726</v>
      </c>
      <c r="I184" s="28"/>
      <c r="J184" s="28"/>
      <c r="K184" s="28">
        <f>SUM('IV. Country level, 1310-2018'!AO180:AV180)</f>
        <v>9.6078413754932885</v>
      </c>
      <c r="L184" s="29">
        <f>SUM('IV. Country level, 1310-2018'!AY180:BF180)</f>
        <v>3.2860486632609409</v>
      </c>
      <c r="M184" s="28">
        <f t="shared" si="21"/>
        <v>6.3217927122323481</v>
      </c>
      <c r="N184" s="28">
        <f t="shared" si="29"/>
        <v>8.1766666666666676</v>
      </c>
      <c r="O184" s="28">
        <f>'IV. Country level, 1310-2018'!U180</f>
        <v>-2.8628053167742418</v>
      </c>
      <c r="P184" s="28">
        <f>'IV. Country level, 1310-2018'!C180</f>
        <v>11.03947198344091</v>
      </c>
      <c r="Q184" s="2"/>
      <c r="R184" s="2"/>
      <c r="V184" s="28">
        <v>5</v>
      </c>
      <c r="W184" s="28">
        <v>0.54071906803813574</v>
      </c>
      <c r="X184" s="28">
        <f t="shared" si="28"/>
        <v>4.4592809319618638</v>
      </c>
      <c r="Y184" s="56">
        <f>'VIII. Pers. sov. loans, 1312-'!C179</f>
        <v>7.8224811192938688</v>
      </c>
    </row>
    <row r="185" spans="1:25" x14ac:dyDescent="0.25">
      <c r="A185">
        <v>1487</v>
      </c>
      <c r="C185" s="28">
        <f t="shared" si="22"/>
        <v>9.665782178591348</v>
      </c>
      <c r="D185" s="28">
        <f t="shared" si="23"/>
        <v>-0.98672311381778843</v>
      </c>
      <c r="E185" s="28">
        <f t="shared" si="24"/>
        <v>10.65250529240914</v>
      </c>
      <c r="F185" s="28">
        <f t="shared" si="25"/>
        <v>8.4385714285714304</v>
      </c>
      <c r="G185" s="28">
        <f t="shared" si="26"/>
        <v>-4.9903478207786049</v>
      </c>
      <c r="H185" s="28">
        <f t="shared" si="27"/>
        <v>13.428919249350034</v>
      </c>
      <c r="I185" s="28"/>
      <c r="J185" s="28"/>
      <c r="K185" s="28">
        <f>SUM('IV. Country level, 1310-2018'!AO181:AV181)</f>
        <v>9.5699912664052569</v>
      </c>
      <c r="L185" s="29">
        <f>SUM('IV. Country level, 1310-2018'!AY181:BF181)</f>
        <v>3.9246376858089853</v>
      </c>
      <c r="M185" s="28">
        <f t="shared" si="21"/>
        <v>5.6453535805962716</v>
      </c>
      <c r="N185" s="28">
        <f t="shared" si="29"/>
        <v>8.1766666666666676</v>
      </c>
      <c r="O185" s="28">
        <f>'IV. Country level, 1310-2018'!U181</f>
        <v>14.392246405808082</v>
      </c>
      <c r="P185" s="28">
        <f>'IV. Country level, 1310-2018'!C181</f>
        <v>-6.2155797391414147</v>
      </c>
      <c r="Q185" s="2"/>
      <c r="R185" s="2"/>
      <c r="V185" s="28">
        <v>5</v>
      </c>
      <c r="W185" s="28">
        <v>0.36768333508620571</v>
      </c>
      <c r="X185" s="28">
        <f t="shared" si="28"/>
        <v>4.6323166649137946</v>
      </c>
      <c r="Y185" s="56">
        <f>'VIII. Pers. sov. loans, 1312-'!C180</f>
        <v>7.3869773431526422</v>
      </c>
    </row>
    <row r="186" spans="1:25" x14ac:dyDescent="0.25">
      <c r="A186">
        <v>1488</v>
      </c>
      <c r="C186" s="28">
        <f t="shared" si="22"/>
        <v>9.6619897869969851</v>
      </c>
      <c r="D186" s="28">
        <f t="shared" si="23"/>
        <v>2.4995846122211316E-2</v>
      </c>
      <c r="E186" s="28">
        <f t="shared" si="24"/>
        <v>9.6369939408747758</v>
      </c>
      <c r="F186" s="28">
        <f t="shared" si="25"/>
        <v>8.5695238095238118</v>
      </c>
      <c r="G186" s="28">
        <f t="shared" si="26"/>
        <v>-6.4457988619174547</v>
      </c>
      <c r="H186" s="28">
        <f t="shared" si="27"/>
        <v>15.015322671441266</v>
      </c>
      <c r="I186" s="28"/>
      <c r="J186" s="28"/>
      <c r="K186" s="28">
        <f>SUM('IV. Country level, 1310-2018'!AO182:AV182)</f>
        <v>9.4333251734819648</v>
      </c>
      <c r="L186" s="29">
        <f>SUM('IV. Country level, 1310-2018'!AY182:BF182)</f>
        <v>-1.9822953221294397</v>
      </c>
      <c r="M186" s="28">
        <f t="shared" si="21"/>
        <v>11.415620495611405</v>
      </c>
      <c r="N186" s="28">
        <f t="shared" si="29"/>
        <v>8.1766666666666659</v>
      </c>
      <c r="O186" s="28">
        <f>'IV. Country level, 1310-2018'!U182</f>
        <v>-3.4353495343709524</v>
      </c>
      <c r="P186" s="28">
        <f>'IV. Country level, 1310-2018'!C182</f>
        <v>11.612016201037619</v>
      </c>
      <c r="Q186" s="2"/>
      <c r="R186" s="2"/>
      <c r="V186" s="28">
        <v>5</v>
      </c>
      <c r="W186" s="28">
        <v>-0.52462092546129391</v>
      </c>
      <c r="X186" s="28">
        <f t="shared" si="28"/>
        <v>5.5246209254612939</v>
      </c>
      <c r="Y186" s="56">
        <f>'VIII. Pers. sov. loans, 1312-'!C181</f>
        <v>6.5172714624905863</v>
      </c>
    </row>
    <row r="187" spans="1:25" x14ac:dyDescent="0.25">
      <c r="A187">
        <v>1489</v>
      </c>
      <c r="C187" s="28">
        <f t="shared" si="22"/>
        <v>9.6539674545705783</v>
      </c>
      <c r="D187" s="28">
        <f t="shared" si="23"/>
        <v>0.63496817328814636</v>
      </c>
      <c r="E187" s="28">
        <f t="shared" si="24"/>
        <v>9.0189992812824311</v>
      </c>
      <c r="F187" s="28">
        <f t="shared" si="25"/>
        <v>8.7004761904761914</v>
      </c>
      <c r="G187" s="28">
        <f t="shared" si="26"/>
        <v>-3.2222956034122077</v>
      </c>
      <c r="H187" s="28">
        <f t="shared" si="27"/>
        <v>11.922771793888399</v>
      </c>
      <c r="I187" s="28"/>
      <c r="J187" s="28"/>
      <c r="K187" s="28">
        <f>SUM('IV. Country level, 1310-2018'!AO183:AV183)</f>
        <v>9.7653165591570694</v>
      </c>
      <c r="L187" s="29">
        <f>SUM('IV. Country level, 1310-2018'!AY183:BF183)</f>
        <v>2.2195361840656949</v>
      </c>
      <c r="M187" s="28">
        <f t="shared" si="21"/>
        <v>7.5457803750913746</v>
      </c>
      <c r="N187" s="28">
        <f t="shared" si="29"/>
        <v>9.0933333333333337</v>
      </c>
      <c r="O187" s="28">
        <f>'IV. Country level, 1310-2018'!U183</f>
        <v>0.2269408439958642</v>
      </c>
      <c r="P187" s="28">
        <f>'IV. Country level, 1310-2018'!C183</f>
        <v>8.8663924893374695</v>
      </c>
      <c r="Q187" s="2"/>
      <c r="R187" s="2"/>
      <c r="V187" s="28">
        <v>5</v>
      </c>
      <c r="W187" s="28">
        <v>10.975510518449601</v>
      </c>
      <c r="X187" s="28">
        <f t="shared" si="28"/>
        <v>-5.9755105184496013</v>
      </c>
      <c r="Y187" s="56">
        <f>'VIII. Pers. sov. loans, 1312-'!C182</f>
        <v>6.5172714624905863</v>
      </c>
    </row>
    <row r="188" spans="1:25" x14ac:dyDescent="0.25">
      <c r="A188">
        <v>1490</v>
      </c>
      <c r="C188" s="28">
        <f t="shared" si="22"/>
        <v>9.6722055926746862</v>
      </c>
      <c r="D188" s="28">
        <f t="shared" si="23"/>
        <v>-0.62640505385732248</v>
      </c>
      <c r="E188" s="28">
        <f t="shared" si="24"/>
        <v>10.298610646532008</v>
      </c>
      <c r="F188" s="28">
        <f t="shared" si="25"/>
        <v>8.878197278911566</v>
      </c>
      <c r="G188" s="28">
        <f t="shared" si="26"/>
        <v>-3.2818973876053184</v>
      </c>
      <c r="H188" s="28">
        <f t="shared" si="27"/>
        <v>12.160094666516882</v>
      </c>
      <c r="I188" s="28"/>
      <c r="J188" s="28"/>
      <c r="K188" s="28">
        <f>SUM('IV. Country level, 1310-2018'!AO184:AV184)</f>
        <v>9.7893541861583486</v>
      </c>
      <c r="L188" s="29">
        <f>SUM('IV. Country level, 1310-2018'!AY184:BF184)</f>
        <v>-1.0340374364410041</v>
      </c>
      <c r="M188" s="28">
        <f t="shared" si="21"/>
        <v>10.823391622599353</v>
      </c>
      <c r="N188" s="28">
        <f t="shared" si="29"/>
        <v>9.0933333333333337</v>
      </c>
      <c r="O188" s="28">
        <f>'IV. Country level, 1310-2018'!U184</f>
        <v>-14.917828009729938</v>
      </c>
      <c r="P188" s="28">
        <f>'IV. Country level, 1310-2018'!C184</f>
        <v>24.011161343063272</v>
      </c>
      <c r="Q188" s="2"/>
      <c r="R188" s="2"/>
      <c r="V188" s="28">
        <v>10.605902777777779</v>
      </c>
      <c r="W188" s="28">
        <v>5.1946919477324967</v>
      </c>
      <c r="X188" s="28">
        <f t="shared" si="28"/>
        <v>5.4112108300452819</v>
      </c>
      <c r="Y188" s="56">
        <f>'VIII. Pers. sov. loans, 1312-'!C183</f>
        <v>6.4603825736016969</v>
      </c>
    </row>
    <row r="189" spans="1:25" x14ac:dyDescent="0.25">
      <c r="A189">
        <v>1491</v>
      </c>
      <c r="C189" s="28">
        <f t="shared" si="22"/>
        <v>9.6446886209309728</v>
      </c>
      <c r="D189" s="28">
        <f t="shared" si="23"/>
        <v>-4.9342600553106131E-2</v>
      </c>
      <c r="E189" s="28">
        <f t="shared" si="24"/>
        <v>9.6940312214840798</v>
      </c>
      <c r="F189" s="28">
        <f t="shared" si="25"/>
        <v>9.055918367346937</v>
      </c>
      <c r="G189" s="28">
        <f t="shared" si="26"/>
        <v>-0.25764930725136281</v>
      </c>
      <c r="H189" s="28">
        <f t="shared" si="27"/>
        <v>9.3135676745982998</v>
      </c>
      <c r="I189" s="28"/>
      <c r="J189" s="28"/>
      <c r="K189" s="28">
        <f>SUM('IV. Country level, 1310-2018'!AO185:AV185)</f>
        <v>9.73631739056718</v>
      </c>
      <c r="L189" s="29">
        <f>SUM('IV. Country level, 1310-2018'!AY185:BF185)</f>
        <v>4.806389243780969</v>
      </c>
      <c r="M189" s="28">
        <f t="shared" si="21"/>
        <v>4.9299281467862111</v>
      </c>
      <c r="N189" s="28">
        <f t="shared" si="29"/>
        <v>9.0933333333333337</v>
      </c>
      <c r="O189" s="28">
        <f>'IV. Country level, 1310-2018'!U185</f>
        <v>-0.41808120385960224</v>
      </c>
      <c r="P189" s="28">
        <f>'IV. Country level, 1310-2018'!C185</f>
        <v>9.5114145371929357</v>
      </c>
      <c r="Q189" s="2"/>
      <c r="R189" s="2"/>
      <c r="V189" s="28">
        <v>5</v>
      </c>
      <c r="W189" s="28">
        <v>3.2984198622354999</v>
      </c>
      <c r="X189" s="28">
        <f t="shared" si="28"/>
        <v>1.7015801377645001</v>
      </c>
      <c r="Y189" s="56">
        <f>'VIII. Pers. sov. loans, 1312-'!C184</f>
        <v>8.1307012987012985</v>
      </c>
    </row>
    <row r="190" spans="1:25" x14ac:dyDescent="0.25">
      <c r="A190">
        <v>1492</v>
      </c>
      <c r="C190" s="28">
        <f t="shared" si="22"/>
        <v>9.5673484863966376</v>
      </c>
      <c r="D190" s="28">
        <f t="shared" si="23"/>
        <v>0.51652239844356185</v>
      </c>
      <c r="E190" s="28">
        <f t="shared" si="24"/>
        <v>9.0508260879530749</v>
      </c>
      <c r="F190" s="28">
        <f t="shared" si="25"/>
        <v>9.0231802721088421</v>
      </c>
      <c r="G190" s="28">
        <f t="shared" si="26"/>
        <v>1.9058697449524702</v>
      </c>
      <c r="H190" s="28">
        <f t="shared" si="27"/>
        <v>7.1173105271563717</v>
      </c>
      <c r="I190" s="28"/>
      <c r="J190" s="28"/>
      <c r="K190" s="28">
        <f>SUM('IV. Country level, 1310-2018'!AO186:AV186)</f>
        <v>9.6756262307309413</v>
      </c>
      <c r="L190" s="29">
        <f>SUM('IV. Country level, 1310-2018'!AY186:BF186)</f>
        <v>-6.7755018053291209</v>
      </c>
      <c r="M190" s="28">
        <f t="shared" si="21"/>
        <v>16.451128036060062</v>
      </c>
      <c r="N190" s="28">
        <f t="shared" si="29"/>
        <v>9.0933333333333337</v>
      </c>
      <c r="O190" s="28">
        <f>'IV. Country level, 1310-2018'!U186</f>
        <v>-15.541192408954668</v>
      </c>
      <c r="P190" s="28">
        <f>'IV. Country level, 1310-2018'!C186</f>
        <v>24.634525742288002</v>
      </c>
      <c r="Q190" s="2"/>
      <c r="R190" s="2"/>
      <c r="V190" s="28">
        <v>5.8080808080808088</v>
      </c>
      <c r="W190" s="28">
        <v>-7.4696608300979142</v>
      </c>
      <c r="X190" s="28">
        <f t="shared" si="28"/>
        <v>13.277741638178723</v>
      </c>
      <c r="Y190" s="56">
        <f>'VIII. Pers. sov. loans, 1312-'!C185</f>
        <v>8.1307012987012985</v>
      </c>
    </row>
    <row r="191" spans="1:25" x14ac:dyDescent="0.25">
      <c r="A191">
        <v>1493</v>
      </c>
      <c r="C191" s="28">
        <f t="shared" si="22"/>
        <v>9.4398794365708625</v>
      </c>
      <c r="D191" s="28">
        <f t="shared" si="23"/>
        <v>1.4490541364195617</v>
      </c>
      <c r="E191" s="28">
        <f t="shared" si="24"/>
        <v>7.9908253001513012</v>
      </c>
      <c r="F191" s="28">
        <f t="shared" si="25"/>
        <v>8.9031868298166721</v>
      </c>
      <c r="G191" s="28">
        <f t="shared" si="26"/>
        <v>6.3468178289615151</v>
      </c>
      <c r="H191" s="28">
        <f t="shared" si="27"/>
        <v>2.5563690008551538</v>
      </c>
      <c r="I191" s="28"/>
      <c r="J191" s="28"/>
      <c r="K191" s="28">
        <f>SUM('IV. Country level, 1310-2018'!AO187:AV187)</f>
        <v>9.7355083422220368</v>
      </c>
      <c r="L191" s="29">
        <f>SUM('IV. Country level, 1310-2018'!AY187:BF187)</f>
        <v>-5.5435639267573427</v>
      </c>
      <c r="M191" s="28">
        <f t="shared" si="21"/>
        <v>15.27907226897938</v>
      </c>
      <c r="N191" s="28">
        <f t="shared" si="29"/>
        <v>9.4207142857142863</v>
      </c>
      <c r="O191" s="28">
        <f>'IV. Country level, 1310-2018'!U187</f>
        <v>-3.2800178061260157</v>
      </c>
      <c r="P191" s="28">
        <f>'IV. Country level, 1310-2018'!C187</f>
        <v>12.700732091840301</v>
      </c>
      <c r="Q191" s="2"/>
      <c r="R191" s="2"/>
      <c r="V191" s="28">
        <v>5</v>
      </c>
      <c r="W191" s="28">
        <v>3.57474623502902</v>
      </c>
      <c r="X191" s="28">
        <f t="shared" si="28"/>
        <v>1.42525376497098</v>
      </c>
      <c r="Y191" s="56">
        <f>'VIII. Pers. sov. loans, 1312-'!C186</f>
        <v>6.8807012987012985</v>
      </c>
    </row>
    <row r="192" spans="1:25" x14ac:dyDescent="0.25">
      <c r="A192">
        <v>1494</v>
      </c>
      <c r="C192" s="28">
        <f t="shared" si="22"/>
        <v>9.3283546097194581</v>
      </c>
      <c r="D192" s="28">
        <f t="shared" si="23"/>
        <v>4.4833808768977486</v>
      </c>
      <c r="E192" s="28">
        <f t="shared" si="24"/>
        <v>4.8449737328217113</v>
      </c>
      <c r="F192" s="28">
        <f t="shared" si="25"/>
        <v>8.8268904214228066</v>
      </c>
      <c r="G192" s="28">
        <f t="shared" si="26"/>
        <v>16.377762359407722</v>
      </c>
      <c r="H192" s="28">
        <f t="shared" si="27"/>
        <v>-7.5508719379849163</v>
      </c>
      <c r="I192" s="28"/>
      <c r="J192" s="28"/>
      <c r="K192" s="28">
        <f>SUM('IV. Country level, 1310-2018'!AO188:AV188)</f>
        <v>9.3773724641992651</v>
      </c>
      <c r="L192" s="29">
        <f>SUM('IV. Country level, 1310-2018'!AY188:BF188)</f>
        <v>7.9640748589385018</v>
      </c>
      <c r="M192" s="28">
        <f t="shared" si="21"/>
        <v>1.4132976052607633</v>
      </c>
      <c r="N192" s="28">
        <f t="shared" si="29"/>
        <v>9.4207142857142863</v>
      </c>
      <c r="O192" s="28">
        <f>'IV. Country level, 1310-2018'!U188</f>
        <v>35.561982968285776</v>
      </c>
      <c r="P192" s="28">
        <f>'IV. Country level, 1310-2018'!C188</f>
        <v>-26.141268682571489</v>
      </c>
      <c r="Q192" s="2"/>
      <c r="R192" s="2"/>
      <c r="V192" s="28">
        <v>5</v>
      </c>
      <c r="W192" s="28">
        <v>-3.3066906179841649</v>
      </c>
      <c r="X192" s="28">
        <f t="shared" si="28"/>
        <v>8.3066906179841649</v>
      </c>
      <c r="Y192" s="56">
        <f>'VIII. Pers. sov. loans, 1312-'!C187</f>
        <v>6.5045610389610387</v>
      </c>
    </row>
    <row r="193" spans="1:25" x14ac:dyDescent="0.25">
      <c r="A193">
        <v>1495</v>
      </c>
      <c r="C193" s="28">
        <f t="shared" si="22"/>
        <v>9.2302697014668258</v>
      </c>
      <c r="D193" s="28">
        <f t="shared" si="23"/>
        <v>1.6253471354197686</v>
      </c>
      <c r="E193" s="28">
        <f t="shared" si="24"/>
        <v>7.6049225660470574</v>
      </c>
      <c r="F193" s="28">
        <f t="shared" si="25"/>
        <v>8.7942910469272455</v>
      </c>
      <c r="G193" s="28">
        <f t="shared" si="26"/>
        <v>10.523294730056504</v>
      </c>
      <c r="H193" s="28">
        <f t="shared" si="27"/>
        <v>-1.7290036831292599</v>
      </c>
      <c r="I193" s="28"/>
      <c r="J193" s="28"/>
      <c r="K193" s="28">
        <f>SUM('IV. Country level, 1310-2018'!AO189:AV189)</f>
        <v>8.8919442317416149</v>
      </c>
      <c r="L193" s="29">
        <f>SUM('IV. Country level, 1310-2018'!AY189:BF189)</f>
        <v>1.978759670847235</v>
      </c>
      <c r="M193" s="28">
        <f t="shared" si="21"/>
        <v>6.91318456089438</v>
      </c>
      <c r="N193" s="28">
        <f t="shared" si="29"/>
        <v>7.9475000000000007</v>
      </c>
      <c r="O193" s="28">
        <f>'IV. Country level, 1310-2018'!U189</f>
        <v>11.709283831055874</v>
      </c>
      <c r="P193" s="28">
        <f>'IV. Country level, 1310-2018'!C189</f>
        <v>-3.7617838310558733</v>
      </c>
      <c r="Q193" s="2"/>
      <c r="R193" s="2"/>
      <c r="V193" s="28">
        <v>6.3636363636363633</v>
      </c>
      <c r="W193" s="28">
        <v>-4.4478468094004224</v>
      </c>
      <c r="X193" s="28">
        <f t="shared" si="28"/>
        <v>10.811483173036786</v>
      </c>
      <c r="Y193" s="56">
        <f>'VIII. Pers. sov. loans, 1312-'!C188</f>
        <v>6.1796666666666669</v>
      </c>
    </row>
    <row r="194" spans="1:25" x14ac:dyDescent="0.25">
      <c r="A194">
        <v>1496</v>
      </c>
      <c r="C194" s="28">
        <f t="shared" si="22"/>
        <v>9.1624184071406898</v>
      </c>
      <c r="D194" s="28">
        <f t="shared" si="23"/>
        <v>1.3688656440419862</v>
      </c>
      <c r="E194" s="28">
        <f t="shared" si="24"/>
        <v>7.7935527630987025</v>
      </c>
      <c r="F194" s="28">
        <f t="shared" si="25"/>
        <v>8.8053887063299907</v>
      </c>
      <c r="G194" s="28">
        <f t="shared" si="26"/>
        <v>9.9163251929930656</v>
      </c>
      <c r="H194" s="28">
        <f t="shared" si="27"/>
        <v>-1.1109364866630724</v>
      </c>
      <c r="I194" s="28"/>
      <c r="J194" s="28"/>
      <c r="K194" s="28">
        <f>SUM('IV. Country level, 1310-2018'!AO190:AV190)</f>
        <v>8.8730332103766543</v>
      </c>
      <c r="L194" s="29">
        <f>SUM('IV. Country level, 1310-2018'!AY190:BF190)</f>
        <v>8.7472583498976935</v>
      </c>
      <c r="M194" s="28">
        <f t="shared" si="21"/>
        <v>0.1257748604789608</v>
      </c>
      <c r="N194" s="28">
        <f t="shared" si="29"/>
        <v>8.2533792372881365</v>
      </c>
      <c r="O194" s="28">
        <f>'IV. Country level, 1310-2018'!U190</f>
        <v>31.313577432059191</v>
      </c>
      <c r="P194" s="28">
        <f>'IV. Country level, 1310-2018'!C190</f>
        <v>-23.060198194771054</v>
      </c>
      <c r="Q194" s="2"/>
      <c r="R194" s="2"/>
      <c r="V194" s="28">
        <v>5</v>
      </c>
      <c r="W194" s="28">
        <v>6.8739685343864405</v>
      </c>
      <c r="X194" s="28">
        <f t="shared" si="28"/>
        <v>-1.8739685343864405</v>
      </c>
      <c r="Y194" s="56">
        <f>'VIII. Pers. sov. loans, 1312-'!C189</f>
        <v>6.1796666666666669</v>
      </c>
    </row>
    <row r="195" spans="1:25" x14ac:dyDescent="0.25">
      <c r="A195">
        <v>1497</v>
      </c>
      <c r="C195" s="28">
        <f t="shared" si="22"/>
        <v>9.1133224797962278</v>
      </c>
      <c r="D195" s="28">
        <f t="shared" si="23"/>
        <v>2.7873920238012557</v>
      </c>
      <c r="E195" s="28">
        <f t="shared" si="24"/>
        <v>6.3259304559949712</v>
      </c>
      <c r="F195" s="28">
        <f t="shared" si="25"/>
        <v>8.8597152369422361</v>
      </c>
      <c r="G195" s="28">
        <f t="shared" si="26"/>
        <v>9.9089262311322255</v>
      </c>
      <c r="H195" s="28">
        <f t="shared" si="27"/>
        <v>-1.049210994189989</v>
      </c>
      <c r="I195" s="28"/>
      <c r="J195" s="28"/>
      <c r="K195" s="28">
        <f>SUM('IV. Country level, 1310-2018'!AO191:AV191)</f>
        <v>9.008680398198516</v>
      </c>
      <c r="L195" s="29">
        <f>SUM('IV. Country level, 1310-2018'!AY191:BF191)</f>
        <v>20.206249746906302</v>
      </c>
      <c r="M195" s="28">
        <f t="shared" si="21"/>
        <v>-11.197569348707786</v>
      </c>
      <c r="N195" s="28">
        <f t="shared" si="29"/>
        <v>8.559258474576275</v>
      </c>
      <c r="O195" s="28">
        <f>'IV. Country level, 1310-2018'!U191</f>
        <v>55.298783703393518</v>
      </c>
      <c r="P195" s="28">
        <f>'IV. Country level, 1310-2018'!C191</f>
        <v>-46.739525228817243</v>
      </c>
      <c r="Q195" s="2"/>
      <c r="R195" s="2"/>
      <c r="V195" s="28">
        <v>6.2</v>
      </c>
      <c r="W195" s="28">
        <v>1.1765502344376271</v>
      </c>
      <c r="X195" s="28">
        <f t="shared" si="28"/>
        <v>5.0234497655623729</v>
      </c>
      <c r="Y195" s="56">
        <f>'VIII. Pers. sov. loans, 1312-'!C190</f>
        <v>6.291666666666667</v>
      </c>
    </row>
    <row r="196" spans="1:25" x14ac:dyDescent="0.25">
      <c r="A196">
        <v>1498</v>
      </c>
      <c r="C196" s="28">
        <f t="shared" si="22"/>
        <v>8.9896167147168118</v>
      </c>
      <c r="D196" s="28">
        <f t="shared" si="23"/>
        <v>4.5449546472083817</v>
      </c>
      <c r="E196" s="28">
        <f t="shared" si="24"/>
        <v>4.4446620675084301</v>
      </c>
      <c r="F196" s="28">
        <f t="shared" si="25"/>
        <v>8.5772322437449571</v>
      </c>
      <c r="G196" s="28">
        <f t="shared" si="26"/>
        <v>9.9648419181424703</v>
      </c>
      <c r="H196" s="28">
        <f t="shared" si="27"/>
        <v>-1.3876096743975137</v>
      </c>
      <c r="I196" s="28"/>
      <c r="J196" s="28"/>
      <c r="K196" s="28">
        <f>SUM('IV. Country level, 1310-2018'!AO192:AV192)</f>
        <v>9.0497230327987577</v>
      </c>
      <c r="L196" s="29">
        <f>SUM('IV. Country level, 1310-2018'!AY192:BF192)</f>
        <v>-15.199846946564888</v>
      </c>
      <c r="M196" s="28">
        <f t="shared" si="21"/>
        <v>24.249569979363645</v>
      </c>
      <c r="N196" s="28">
        <f t="shared" si="29"/>
        <v>8.8651377118644064</v>
      </c>
      <c r="O196" s="28">
        <f>'IV. Country level, 1310-2018'!U192</f>
        <v>-41.399354609318138</v>
      </c>
      <c r="P196" s="28">
        <f>'IV. Country level, 1310-2018'!C192</f>
        <v>50.264492321182544</v>
      </c>
      <c r="Q196" s="2"/>
      <c r="R196" s="2"/>
      <c r="V196" s="28">
        <v>5</v>
      </c>
      <c r="W196" s="28">
        <v>-4.4014049058862028</v>
      </c>
      <c r="X196" s="28">
        <f t="shared" si="28"/>
        <v>9.4014049058862028</v>
      </c>
      <c r="Y196" s="56">
        <f>'VIII. Pers. sov. loans, 1312-'!C191</f>
        <v>7.9950000000000001</v>
      </c>
    </row>
    <row r="197" spans="1:25" x14ac:dyDescent="0.25">
      <c r="A197">
        <v>1499</v>
      </c>
      <c r="C197" s="28">
        <f t="shared" si="22"/>
        <v>8.9667872596427358</v>
      </c>
      <c r="D197" s="28">
        <f t="shared" si="23"/>
        <v>5.0489453708306149</v>
      </c>
      <c r="E197" s="28">
        <f t="shared" si="24"/>
        <v>3.9178418888121209</v>
      </c>
      <c r="F197" s="28">
        <f t="shared" si="25"/>
        <v>8.6173036723163854</v>
      </c>
      <c r="G197" s="28">
        <f t="shared" si="26"/>
        <v>8.8751842252772875</v>
      </c>
      <c r="H197" s="28">
        <f t="shared" si="27"/>
        <v>-0.25788055296090057</v>
      </c>
      <c r="I197" s="28"/>
      <c r="J197" s="28"/>
      <c r="K197" s="28">
        <f>SUM('IV. Country level, 1310-2018'!AO193:AV193)</f>
        <v>9.2006671704479821</v>
      </c>
      <c r="L197" s="29">
        <f>SUM('IV. Country level, 1310-2018'!AY193:BF193)</f>
        <v>-8.5708722449735912</v>
      </c>
      <c r="M197" s="28">
        <f t="shared" si="21"/>
        <v>17.771539415421572</v>
      </c>
      <c r="N197" s="28">
        <f t="shared" si="29"/>
        <v>9.1710169491525413</v>
      </c>
      <c r="O197" s="28">
        <f>'IV. Country level, 1310-2018'!U193</f>
        <v>-19.789979168398762</v>
      </c>
      <c r="P197" s="28">
        <f>'IV. Country level, 1310-2018'!C193</f>
        <v>28.960996117551304</v>
      </c>
      <c r="Q197" s="2"/>
      <c r="R197" s="2"/>
      <c r="V197" s="28">
        <v>5</v>
      </c>
      <c r="W197" s="28">
        <v>-1.3367332612545852</v>
      </c>
      <c r="X197" s="28">
        <f t="shared" si="28"/>
        <v>6.3367332612545848</v>
      </c>
      <c r="Y197" s="56">
        <f>'VIII. Pers. sov. loans, 1312-'!C192</f>
        <v>7.5671428571428567</v>
      </c>
    </row>
    <row r="198" spans="1:25" x14ac:dyDescent="0.25">
      <c r="A198">
        <v>1500</v>
      </c>
      <c r="C198" s="28">
        <f t="shared" si="22"/>
        <v>8.9873953849580115</v>
      </c>
      <c r="D198" s="28">
        <f t="shared" si="23"/>
        <v>3.5801013351400672</v>
      </c>
      <c r="E198" s="28">
        <f t="shared" si="24"/>
        <v>5.4072940498179447</v>
      </c>
      <c r="F198" s="28">
        <f t="shared" si="25"/>
        <v>8.4675352098466501</v>
      </c>
      <c r="G198" s="28">
        <f t="shared" si="26"/>
        <v>7.1295866564941539</v>
      </c>
      <c r="H198" s="28">
        <f t="shared" si="27"/>
        <v>1.3379485533524973</v>
      </c>
      <c r="I198" s="28"/>
      <c r="J198" s="28"/>
      <c r="K198" s="28">
        <f>SUM('IV. Country level, 1310-2018'!AO194:AV194)</f>
        <v>9.3918368508108045</v>
      </c>
      <c r="L198" s="29">
        <f>SUM('IV. Country level, 1310-2018'!AY194:BF194)</f>
        <v>4.3861207315575426</v>
      </c>
      <c r="M198" s="28">
        <f t="shared" si="21"/>
        <v>5.005716119253262</v>
      </c>
      <c r="N198" s="28">
        <f t="shared" si="29"/>
        <v>9.8010000000000002</v>
      </c>
      <c r="O198" s="28">
        <f>'IV. Country level, 1310-2018'!U194</f>
        <v>-3.3318105391518924</v>
      </c>
      <c r="P198" s="28">
        <f>'IV. Country level, 1310-2018'!C194</f>
        <v>13.132810539151892</v>
      </c>
      <c r="Q198" s="2"/>
      <c r="R198" s="2"/>
      <c r="V198" s="28">
        <v>4.666666666666667</v>
      </c>
      <c r="W198" s="28">
        <v>0.94152196982867298</v>
      </c>
      <c r="X198" s="28">
        <f t="shared" si="28"/>
        <v>3.7251446968379938</v>
      </c>
      <c r="Y198" s="56">
        <f>'VIII. Pers. sov. loans, 1312-'!C193</f>
        <v>8.0432857142857141</v>
      </c>
    </row>
    <row r="199" spans="1:25" x14ac:dyDescent="0.25">
      <c r="A199">
        <v>1501</v>
      </c>
      <c r="C199" s="28">
        <f t="shared" si="22"/>
        <v>8.9346451475428488</v>
      </c>
      <c r="D199" s="28">
        <f t="shared" si="23"/>
        <v>0.27893990697211646</v>
      </c>
      <c r="E199" s="28">
        <f t="shared" si="24"/>
        <v>8.6557052405707342</v>
      </c>
      <c r="F199" s="28">
        <f t="shared" si="25"/>
        <v>8.2740697134786121</v>
      </c>
      <c r="G199" s="28">
        <f t="shared" si="26"/>
        <v>-2.8301822729437669</v>
      </c>
      <c r="H199" s="28">
        <f t="shared" si="27"/>
        <v>11.10425198642238</v>
      </c>
      <c r="I199" s="28"/>
      <c r="J199" s="28"/>
      <c r="K199" s="28">
        <f>SUM('IV. Country level, 1310-2018'!AO195:AV195)</f>
        <v>8.5114321086433478</v>
      </c>
      <c r="L199" s="29">
        <f>SUM('IV. Country level, 1310-2018'!AY195:BF195)</f>
        <v>20.267013222788375</v>
      </c>
      <c r="M199" s="28">
        <f t="shared" si="21"/>
        <v>-11.755581114145027</v>
      </c>
      <c r="N199" s="28">
        <f t="shared" si="29"/>
        <v>7.4433333333333351</v>
      </c>
      <c r="O199" s="28">
        <f>'IV. Country level, 1310-2018'!U195</f>
        <v>35.9533927773575</v>
      </c>
      <c r="P199" s="28">
        <f>'IV. Country level, 1310-2018'!C195</f>
        <v>-28.510059444024165</v>
      </c>
      <c r="Q199" s="2"/>
      <c r="R199" s="2"/>
      <c r="V199" s="28">
        <v>4.3333333333333339</v>
      </c>
      <c r="W199" s="28">
        <v>9.1030917617636842</v>
      </c>
      <c r="X199" s="28">
        <f t="shared" si="28"/>
        <v>-4.7697584284303502</v>
      </c>
      <c r="Y199" s="56">
        <f>'VIII. Pers. sov. loans, 1312-'!C194</f>
        <v>8.214714285714285</v>
      </c>
    </row>
    <row r="200" spans="1:25" x14ac:dyDescent="0.25">
      <c r="A200">
        <v>1502</v>
      </c>
      <c r="C200" s="28">
        <f t="shared" si="22"/>
        <v>8.9076388281133454</v>
      </c>
      <c r="D200" s="28">
        <f t="shared" si="23"/>
        <v>3.6808947020229499</v>
      </c>
      <c r="E200" s="28">
        <f t="shared" si="24"/>
        <v>5.2267441260903951</v>
      </c>
      <c r="F200" s="28">
        <f t="shared" si="25"/>
        <v>8.0369071832122678</v>
      </c>
      <c r="G200" s="28">
        <f t="shared" si="26"/>
        <v>8.457667181840355</v>
      </c>
      <c r="H200" s="28">
        <f t="shared" si="27"/>
        <v>-0.42075999862808749</v>
      </c>
      <c r="I200" s="28"/>
      <c r="J200" s="28"/>
      <c r="K200" s="28">
        <f>SUM('IV. Country level, 1310-2018'!AO196:AV196)</f>
        <v>8.7321380462230938</v>
      </c>
      <c r="L200" s="29">
        <f>SUM('IV. Country level, 1310-2018'!AY196:BF196)</f>
        <v>5.5066947362028733</v>
      </c>
      <c r="M200" s="28">
        <f t="shared" si="21"/>
        <v>3.2254433100202204</v>
      </c>
      <c r="N200" s="28">
        <f t="shared" si="29"/>
        <v>8.2279999999999998</v>
      </c>
      <c r="O200" s="28">
        <f>'IV. Country level, 1310-2018'!U196</f>
        <v>4.0816799809995867</v>
      </c>
      <c r="P200" s="28">
        <f>'IV. Country level, 1310-2018'!C196</f>
        <v>4.146320019000413</v>
      </c>
      <c r="Q200" s="2"/>
      <c r="R200" s="2"/>
      <c r="V200" s="28">
        <v>4</v>
      </c>
      <c r="W200" s="28">
        <v>4.350995621503789</v>
      </c>
      <c r="X200" s="28">
        <f t="shared" si="28"/>
        <v>-0.35099562150378905</v>
      </c>
      <c r="Y200" s="56">
        <f>'VIII. Pers. sov. loans, 1312-'!C195</f>
        <v>9.5505999999999993</v>
      </c>
    </row>
    <row r="201" spans="1:25" x14ac:dyDescent="0.25">
      <c r="A201">
        <v>1503</v>
      </c>
      <c r="C201" s="28">
        <f t="shared" si="22"/>
        <v>8.8246505398267381</v>
      </c>
      <c r="D201" s="28">
        <f t="shared" si="23"/>
        <v>2.168002624941427</v>
      </c>
      <c r="E201" s="28">
        <f t="shared" si="24"/>
        <v>6.6566479148853102</v>
      </c>
      <c r="F201" s="28">
        <f t="shared" si="25"/>
        <v>7.7560476190476191</v>
      </c>
      <c r="G201" s="28">
        <f t="shared" si="26"/>
        <v>1.3878918390211266</v>
      </c>
      <c r="H201" s="28">
        <f t="shared" si="27"/>
        <v>6.3681557800264903</v>
      </c>
      <c r="I201" s="28"/>
      <c r="J201" s="28"/>
      <c r="K201" s="28">
        <f>SUM('IV. Country level, 1310-2018'!AO197:AV197)</f>
        <v>9.0172900875835751</v>
      </c>
      <c r="L201" s="29">
        <f>SUM('IV. Country level, 1310-2018'!AY197:BF197)</f>
        <v>-1.5346498999361449</v>
      </c>
      <c r="M201" s="28">
        <f t="shared" si="21"/>
        <v>10.55193998751972</v>
      </c>
      <c r="N201" s="28">
        <f t="shared" si="29"/>
        <v>7.2050000000000001</v>
      </c>
      <c r="O201" s="28">
        <f>'IV. Country level, 1310-2018'!U197</f>
        <v>19.094394450577262</v>
      </c>
      <c r="P201" s="28">
        <f>'IV. Country level, 1310-2018'!C197</f>
        <v>-11.889394450577262</v>
      </c>
      <c r="Q201" s="2"/>
      <c r="R201" s="2"/>
      <c r="V201" s="28">
        <v>5.0000000000000009</v>
      </c>
      <c r="W201" s="28">
        <v>-10.619470900920881</v>
      </c>
      <c r="X201" s="28">
        <f t="shared" si="28"/>
        <v>15.619470900920881</v>
      </c>
      <c r="Y201" s="56">
        <f>'VIII. Pers. sov. loans, 1312-'!C196</f>
        <v>9.5505999999999993</v>
      </c>
    </row>
    <row r="202" spans="1:25" x14ac:dyDescent="0.25">
      <c r="A202">
        <v>1504</v>
      </c>
      <c r="C202" s="28">
        <f t="shared" si="22"/>
        <v>8.71134647261791</v>
      </c>
      <c r="D202" s="28">
        <f t="shared" si="23"/>
        <v>2.5538266234000182</v>
      </c>
      <c r="E202" s="28">
        <f t="shared" si="24"/>
        <v>6.1575198492178922</v>
      </c>
      <c r="F202" s="28">
        <f t="shared" si="25"/>
        <v>7.3851904761904752</v>
      </c>
      <c r="G202" s="28">
        <f t="shared" si="26"/>
        <v>4.4972895912584407</v>
      </c>
      <c r="H202" s="28">
        <f t="shared" si="27"/>
        <v>2.8879008849320349</v>
      </c>
      <c r="I202" s="28"/>
      <c r="J202" s="28"/>
      <c r="K202" s="28">
        <f>SUM('IV. Country level, 1310-2018'!AO198:AV198)</f>
        <v>8.6394287362923894</v>
      </c>
      <c r="L202" s="29">
        <f>SUM('IV. Country level, 1310-2018'!AY198:BF198)</f>
        <v>-2.9018802502693521</v>
      </c>
      <c r="M202" s="28">
        <f t="shared" si="21"/>
        <v>11.541308986561742</v>
      </c>
      <c r="N202" s="28">
        <f t="shared" si="29"/>
        <v>7.2049999999999983</v>
      </c>
      <c r="O202" s="28">
        <f>'IV. Country level, 1310-2018'!U198</f>
        <v>-14.419598802671935</v>
      </c>
      <c r="P202" s="28">
        <f>'IV. Country level, 1310-2018'!C198</f>
        <v>21.624598802671933</v>
      </c>
      <c r="Q202" s="2"/>
      <c r="R202" s="2"/>
      <c r="V202" s="28">
        <v>16</v>
      </c>
      <c r="W202" s="28">
        <v>0.23178075956363114</v>
      </c>
      <c r="X202" s="28">
        <f t="shared" si="28"/>
        <v>15.76821924043637</v>
      </c>
      <c r="Y202" s="56">
        <f>'VIII. Pers. sov. loans, 1312-'!C197</f>
        <v>9.2394888888888893</v>
      </c>
    </row>
    <row r="203" spans="1:25" x14ac:dyDescent="0.25">
      <c r="A203">
        <v>1505</v>
      </c>
      <c r="C203" s="28">
        <f t="shared" si="22"/>
        <v>8.7833141343357095</v>
      </c>
      <c r="D203" s="28">
        <f t="shared" si="23"/>
        <v>-0.22708351617343944</v>
      </c>
      <c r="E203" s="28">
        <f t="shared" si="24"/>
        <v>9.0103976505091481</v>
      </c>
      <c r="F203" s="28">
        <f t="shared" si="25"/>
        <v>7.4899523809523805</v>
      </c>
      <c r="G203" s="28">
        <f t="shared" si="26"/>
        <v>0.77113932898410631</v>
      </c>
      <c r="H203" s="28">
        <f t="shared" si="27"/>
        <v>6.7188130519682749</v>
      </c>
      <c r="I203" s="28"/>
      <c r="J203" s="28"/>
      <c r="K203" s="28">
        <f>SUM('IV. Country level, 1310-2018'!AO199:AV199)</f>
        <v>8.860678796792218</v>
      </c>
      <c r="L203" s="29">
        <f>SUM('IV. Country level, 1310-2018'!AY199:BF199)</f>
        <v>8.6138366187909465</v>
      </c>
      <c r="M203" s="28">
        <f t="shared" si="21"/>
        <v>0.24684217800127151</v>
      </c>
      <c r="N203" s="28">
        <f t="shared" si="29"/>
        <v>7.2049999999999983</v>
      </c>
      <c r="O203" s="28">
        <f>'IV. Country level, 1310-2018'!U199</f>
        <v>37.615591574170722</v>
      </c>
      <c r="P203" s="28">
        <f>'IV. Country level, 1310-2018'!C199</f>
        <v>-30.410591574170724</v>
      </c>
      <c r="Q203" s="2"/>
      <c r="R203" s="2"/>
      <c r="V203" s="28">
        <v>5</v>
      </c>
      <c r="W203" s="28">
        <v>-7.5701263762054829</v>
      </c>
      <c r="X203" s="28">
        <f t="shared" si="28"/>
        <v>12.570126376205483</v>
      </c>
      <c r="Y203" s="56">
        <f>'VIII. Pers. sov. loans, 1312-'!C198</f>
        <v>5.994361111111111</v>
      </c>
    </row>
    <row r="204" spans="1:25" x14ac:dyDescent="0.25">
      <c r="A204">
        <v>1506</v>
      </c>
      <c r="C204" s="28">
        <f t="shared" si="22"/>
        <v>8.8308693155655629</v>
      </c>
      <c r="D204" s="28">
        <f t="shared" si="23"/>
        <v>-2.1276200646270138</v>
      </c>
      <c r="E204" s="28">
        <f t="shared" si="24"/>
        <v>10.958489380192576</v>
      </c>
      <c r="F204" s="28">
        <f t="shared" si="25"/>
        <v>7.7430952380952371</v>
      </c>
      <c r="G204" s="28">
        <f t="shared" si="26"/>
        <v>-0.98763786470444948</v>
      </c>
      <c r="H204" s="28">
        <f t="shared" si="27"/>
        <v>8.7307331027996877</v>
      </c>
      <c r="I204" s="28"/>
      <c r="J204" s="28"/>
      <c r="K204" s="28">
        <f>SUM('IV. Country level, 1310-2018'!AO200:AV200)</f>
        <v>8.6197491524417345</v>
      </c>
      <c r="L204" s="29">
        <f>SUM('IV. Country level, 1310-2018'!AY200:BF200)</f>
        <v>-19.161116784544252</v>
      </c>
      <c r="M204" s="28">
        <f t="shared" si="21"/>
        <v>27.780865936985986</v>
      </c>
      <c r="N204" s="28">
        <f t="shared" si="29"/>
        <v>7.2049999999999983</v>
      </c>
      <c r="O204" s="28">
        <f>'IV. Country level, 1310-2018'!U200</f>
        <v>-69.278406568133349</v>
      </c>
      <c r="P204" s="28">
        <f>'IV. Country level, 1310-2018'!C200</f>
        <v>76.483406568133347</v>
      </c>
      <c r="Q204" s="2"/>
      <c r="R204" s="2"/>
      <c r="V204" s="28">
        <v>5</v>
      </c>
      <c r="W204" s="28">
        <v>-5.9770108442660595E-3</v>
      </c>
      <c r="X204" s="28">
        <f t="shared" si="28"/>
        <v>5.0059770108442665</v>
      </c>
      <c r="Y204" s="56">
        <f>'VIII. Pers. sov. loans, 1312-'!C199</f>
        <v>7.2860277777777771</v>
      </c>
    </row>
    <row r="205" spans="1:25" x14ac:dyDescent="0.25">
      <c r="A205">
        <v>1507</v>
      </c>
      <c r="C205" s="28">
        <f t="shared" si="22"/>
        <v>8.7991195773372848</v>
      </c>
      <c r="D205" s="28">
        <f t="shared" si="23"/>
        <v>-2.4392904703438947</v>
      </c>
      <c r="E205" s="28">
        <f t="shared" si="24"/>
        <v>11.23841004768118</v>
      </c>
      <c r="F205" s="28">
        <f t="shared" si="25"/>
        <v>7.7566666666666659</v>
      </c>
      <c r="G205" s="28">
        <f t="shared" si="26"/>
        <v>-3.9717607932377126</v>
      </c>
      <c r="H205" s="28">
        <f t="shared" si="27"/>
        <v>11.728427459904379</v>
      </c>
      <c r="I205" s="28"/>
      <c r="J205" s="28"/>
      <c r="K205" s="28">
        <f>SUM('IV. Country level, 1310-2018'!AO201:AV201)</f>
        <v>8.5987083803490165</v>
      </c>
      <c r="L205" s="29">
        <f>SUM('IV. Country level, 1310-2018'!AY201:BF201)</f>
        <v>7.0868887207676794</v>
      </c>
      <c r="M205" s="28">
        <f t="shared" ref="M205:M268" si="30">K205-L205</f>
        <v>1.5118196595813371</v>
      </c>
      <c r="N205" s="28">
        <f t="shared" si="29"/>
        <v>7.2050000000000001</v>
      </c>
      <c r="O205" s="28">
        <f>'IV. Country level, 1310-2018'!U201</f>
        <v>18.433973726509297</v>
      </c>
      <c r="P205" s="31">
        <f>'IV. Country level, 1310-2018'!C201</f>
        <v>-11.228973726509297</v>
      </c>
      <c r="Q205" s="2"/>
      <c r="R205" s="2"/>
      <c r="V205" s="28">
        <v>5</v>
      </c>
      <c r="W205" s="28">
        <v>0.33217374217449358</v>
      </c>
      <c r="X205" s="28">
        <f t="shared" si="28"/>
        <v>4.6678262578255065</v>
      </c>
      <c r="Y205" s="56">
        <f>'VIII. Pers. sov. loans, 1312-'!C200</f>
        <v>8.9319444444444436</v>
      </c>
    </row>
    <row r="206" spans="1:25" x14ac:dyDescent="0.25">
      <c r="A206">
        <v>1508</v>
      </c>
      <c r="C206" s="28">
        <f t="shared" si="22"/>
        <v>8.8073116242744813</v>
      </c>
      <c r="D206" s="28">
        <f t="shared" si="23"/>
        <v>-0.6296153406143189</v>
      </c>
      <c r="E206" s="28">
        <f t="shared" si="24"/>
        <v>9.4369269648887997</v>
      </c>
      <c r="F206" s="28">
        <f t="shared" si="25"/>
        <v>7.6988095238095235</v>
      </c>
      <c r="G206" s="28">
        <f t="shared" si="26"/>
        <v>-1.9987093944047654</v>
      </c>
      <c r="H206" s="28">
        <f t="shared" si="27"/>
        <v>9.6975189182142891</v>
      </c>
      <c r="I206" s="28"/>
      <c r="J206" s="28"/>
      <c r="K206" s="28">
        <f>SUM('IV. Country level, 1310-2018'!AO202:AV202)</f>
        <v>9.0152057406679358</v>
      </c>
      <c r="L206" s="29">
        <f>SUM('IV. Country level, 1310-2018'!AY202:BF202)</f>
        <v>0.80064224577417265</v>
      </c>
      <c r="M206" s="28">
        <f t="shared" si="30"/>
        <v>8.2145634948937634</v>
      </c>
      <c r="N206" s="28">
        <f t="shared" si="29"/>
        <v>8.1766666666666676</v>
      </c>
      <c r="O206" s="28">
        <f>'IV. Country level, 1310-2018'!U202</f>
        <v>9.8703409414371581</v>
      </c>
      <c r="P206" s="31">
        <f>'IV. Country level, 1310-2018'!C202</f>
        <v>-1.6936742747704905</v>
      </c>
      <c r="Q206" s="2"/>
      <c r="R206" s="2"/>
      <c r="V206" s="28">
        <v>4.5216346153846159</v>
      </c>
      <c r="W206" s="28">
        <v>-2.6842524569061696</v>
      </c>
      <c r="X206" s="28">
        <f t="shared" si="28"/>
        <v>7.2058870722907855</v>
      </c>
      <c r="Y206" s="56">
        <f>'VIII. Pers. sov. loans, 1312-'!C201</f>
        <v>12.555555555555555</v>
      </c>
    </row>
    <row r="207" spans="1:25" x14ac:dyDescent="0.25">
      <c r="A207">
        <v>1509</v>
      </c>
      <c r="C207" s="28">
        <f t="shared" si="22"/>
        <v>8.803815693416249</v>
      </c>
      <c r="D207" s="28">
        <f t="shared" si="23"/>
        <v>-0.69611909075273259</v>
      </c>
      <c r="E207" s="28">
        <f t="shared" si="24"/>
        <v>9.4999347841689818</v>
      </c>
      <c r="F207" s="28">
        <f t="shared" si="25"/>
        <v>7.5695238095238091</v>
      </c>
      <c r="G207" s="28">
        <f t="shared" si="26"/>
        <v>-7.9042344008894432</v>
      </c>
      <c r="H207" s="28">
        <f t="shared" si="27"/>
        <v>15.473758210413251</v>
      </c>
      <c r="I207" s="28"/>
      <c r="J207" s="28"/>
      <c r="K207" s="28">
        <f>SUM('IV. Country level, 1310-2018'!AO203:AV203)</f>
        <v>9.0650243148320655</v>
      </c>
      <c r="L207" s="29">
        <f>SUM('IV. Country level, 1310-2018'!AY203:BF203)</f>
        <v>-7.7970611029721457</v>
      </c>
      <c r="M207" s="28">
        <f t="shared" si="30"/>
        <v>16.862085417804209</v>
      </c>
      <c r="N207" s="28">
        <f t="shared" si="29"/>
        <v>10</v>
      </c>
      <c r="O207" s="28">
        <f>'IV. Country level, 1310-2018'!AA203</f>
        <v>-8.2297603748203016</v>
      </c>
      <c r="P207" s="31">
        <f>'IV. Country level, 1310-2018'!I203</f>
        <v>18.229760374820302</v>
      </c>
      <c r="Q207" s="2"/>
      <c r="R207" s="2"/>
      <c r="V207" s="28">
        <v>4.3527644230769234</v>
      </c>
      <c r="W207" s="28">
        <v>-1.1503765509276411</v>
      </c>
      <c r="X207" s="28">
        <f t="shared" si="28"/>
        <v>5.5031409740045643</v>
      </c>
      <c r="Y207" s="56">
        <f>'VIII. Pers. sov. loans, 1312-'!C202</f>
        <v>12.468253968253967</v>
      </c>
    </row>
    <row r="208" spans="1:25" x14ac:dyDescent="0.25">
      <c r="A208">
        <v>1510</v>
      </c>
      <c r="C208" s="28">
        <f t="shared" ref="C208:C271" si="31">AVERAGE(K205:K211)</f>
        <v>8.8283922389586653</v>
      </c>
      <c r="D208" s="28">
        <f t="shared" ref="D208:D271" si="32">AVERAGE(L205:L211)</f>
        <v>1.7422772527537089</v>
      </c>
      <c r="E208" s="28">
        <f t="shared" ref="E208:E271" si="33">AVERAGE(M205:M211)</f>
        <v>7.0861149862049553</v>
      </c>
      <c r="F208" s="28">
        <f t="shared" ref="F208:F271" si="34">AVERAGE(N205:N211)</f>
        <v>7.6045238095238101</v>
      </c>
      <c r="G208" s="28">
        <f t="shared" ref="G208:G271" si="35">AVERAGE(O205:O211)</f>
        <v>2.7419632518814097</v>
      </c>
      <c r="H208" s="28">
        <f t="shared" ref="H208:H271" si="36">AVERAGE(P205:P211)</f>
        <v>4.8625605576424009</v>
      </c>
      <c r="I208" s="28"/>
      <c r="J208" s="28"/>
      <c r="K208" s="28">
        <f>SUM('IV. Country level, 1310-2018'!AO204:AV204)</f>
        <v>8.7950419199856338</v>
      </c>
      <c r="L208" s="29">
        <f>SUM('IV. Country level, 1310-2018'!AY204:BF204)</f>
        <v>-3.7163427399543103</v>
      </c>
      <c r="M208" s="28">
        <f t="shared" si="30"/>
        <v>12.511384659939944</v>
      </c>
      <c r="N208" s="28">
        <f t="shared" si="29"/>
        <v>7.3</v>
      </c>
      <c r="O208" s="28">
        <f>'IV. Country level, 1310-2018'!AA204</f>
        <v>-1.7944660491555817</v>
      </c>
      <c r="P208" s="31">
        <f>'IV. Country level, 1310-2018'!I204</f>
        <v>9.0944660491555815</v>
      </c>
      <c r="Q208" s="2"/>
      <c r="R208" s="2"/>
      <c r="V208" s="28">
        <v>4.1838942307692317</v>
      </c>
      <c r="W208" s="28">
        <v>0.19010660557229433</v>
      </c>
      <c r="X208" s="28">
        <f t="shared" si="28"/>
        <v>3.9937876251969375</v>
      </c>
      <c r="Y208" s="56">
        <f>'VIII. Pers. sov. loans, 1312-'!C203</f>
        <v>12.409722222222221</v>
      </c>
    </row>
    <row r="209" spans="1:25" x14ac:dyDescent="0.25">
      <c r="A209">
        <v>1511</v>
      </c>
      <c r="C209" s="28">
        <f t="shared" si="31"/>
        <v>8.8799983135970386</v>
      </c>
      <c r="D209" s="28">
        <f t="shared" si="32"/>
        <v>1.1230241130623899</v>
      </c>
      <c r="E209" s="28">
        <f t="shared" si="33"/>
        <v>7.7569742005346489</v>
      </c>
      <c r="F209" s="28">
        <f t="shared" si="34"/>
        <v>7.8038095238095249</v>
      </c>
      <c r="G209" s="28">
        <f t="shared" si="35"/>
        <v>0.5854677370950998</v>
      </c>
      <c r="H209" s="28">
        <f t="shared" si="36"/>
        <v>7.2183417867144248</v>
      </c>
      <c r="I209" s="28"/>
      <c r="J209" s="28"/>
      <c r="K209" s="28">
        <f>SUM('IV. Country level, 1310-2018'!AO205:AV205)</f>
        <v>8.6967730648527635</v>
      </c>
      <c r="L209" s="29">
        <f>SUM('IV. Country level, 1310-2018'!AY205:BF205)</f>
        <v>9.7658456578376764</v>
      </c>
      <c r="M209" s="28">
        <f t="shared" si="30"/>
        <v>-1.069072592984913</v>
      </c>
      <c r="N209" s="28">
        <f t="shared" si="29"/>
        <v>6.8000000000000007</v>
      </c>
      <c r="O209" s="28">
        <f>'IV. Country level, 1310-2018'!AA205</f>
        <v>-0.60823901084130316</v>
      </c>
      <c r="P209" s="31">
        <f>'IV. Country level, 1310-2018'!I205</f>
        <v>7.4082390108413039</v>
      </c>
      <c r="Q209" s="2"/>
      <c r="R209" s="2"/>
      <c r="V209" s="28">
        <v>4.0150240384615392</v>
      </c>
      <c r="W209" s="28">
        <v>4.9010517624612993</v>
      </c>
      <c r="X209" s="28">
        <f t="shared" si="28"/>
        <v>-0.88602772399976004</v>
      </c>
      <c r="Y209" s="56">
        <f>'VIII. Pers. sov. loans, 1312-'!C204</f>
        <v>13.547619047619047</v>
      </c>
    </row>
    <row r="210" spans="1:25" x14ac:dyDescent="0.25">
      <c r="A210">
        <v>1512</v>
      </c>
      <c r="C210" s="28">
        <f t="shared" si="31"/>
        <v>8.8876540292470825</v>
      </c>
      <c r="D210" s="28">
        <f t="shared" si="32"/>
        <v>1.5381844971766832</v>
      </c>
      <c r="E210" s="28">
        <f t="shared" si="33"/>
        <v>7.3494695320703984</v>
      </c>
      <c r="F210" s="28">
        <f t="shared" si="34"/>
        <v>8.0285714285714285</v>
      </c>
      <c r="G210" s="28">
        <f t="shared" si="35"/>
        <v>-1.3195166347246781</v>
      </c>
      <c r="H210" s="28">
        <f t="shared" si="36"/>
        <v>9.3480880632961068</v>
      </c>
      <c r="I210" s="28"/>
      <c r="J210" s="28"/>
      <c r="K210" s="28">
        <f>SUM('IV. Country level, 1310-2018'!AO206:AV206)</f>
        <v>8.8362072807845866</v>
      </c>
      <c r="L210" s="29">
        <f>SUM('IV. Country level, 1310-2018'!AY206:BF206)</f>
        <v>8.1483103678220523</v>
      </c>
      <c r="M210" s="28">
        <f t="shared" si="30"/>
        <v>0.6878969129625343</v>
      </c>
      <c r="N210" s="28">
        <f t="shared" si="29"/>
        <v>6.3</v>
      </c>
      <c r="O210" s="28">
        <f>'IV. Country level, 1310-2018'!AA206</f>
        <v>-3.723083471222016</v>
      </c>
      <c r="P210" s="31">
        <f>'IV. Country level, 1310-2018'!I206</f>
        <v>10.023083471222016</v>
      </c>
      <c r="Q210" s="2"/>
      <c r="R210" s="2"/>
      <c r="V210" s="28">
        <v>3.8461538461538463</v>
      </c>
      <c r="W210" s="28">
        <v>-0.11663702929774401</v>
      </c>
      <c r="X210" s="28">
        <f t="shared" si="28"/>
        <v>3.9627908754515904</v>
      </c>
      <c r="Y210" s="56">
        <f>'VIII. Pers. sov. loans, 1312-'!C205</f>
        <v>13.547619047619047</v>
      </c>
    </row>
    <row r="211" spans="1:25" x14ac:dyDescent="0.25">
      <c r="A211">
        <v>1513</v>
      </c>
      <c r="C211" s="28">
        <f t="shared" si="31"/>
        <v>8.8925015544381196</v>
      </c>
      <c r="D211" s="28">
        <f t="shared" si="32"/>
        <v>3.3072000713757284</v>
      </c>
      <c r="E211" s="28">
        <f t="shared" si="33"/>
        <v>5.5853014830623904</v>
      </c>
      <c r="F211" s="28">
        <f t="shared" si="34"/>
        <v>7.9928571428571429</v>
      </c>
      <c r="G211" s="28">
        <f t="shared" si="35"/>
        <v>0.67551871457084345</v>
      </c>
      <c r="H211" s="28">
        <f t="shared" si="36"/>
        <v>7.3173384282862992</v>
      </c>
      <c r="I211" s="28"/>
      <c r="J211" s="28"/>
      <c r="K211" s="28">
        <f>SUM('IV. Country level, 1310-2018'!AO207:AV207)</f>
        <v>8.7917849712386538</v>
      </c>
      <c r="L211" s="29">
        <f>SUM('IV. Country level, 1310-2018'!AY207:BF207)</f>
        <v>-2.0923423799991614</v>
      </c>
      <c r="M211" s="28">
        <f t="shared" si="30"/>
        <v>10.884127351237815</v>
      </c>
      <c r="N211" s="28">
        <f t="shared" si="29"/>
        <v>7.4499999999999993</v>
      </c>
      <c r="O211" s="28">
        <f>'IV. Country level, 1310-2018'!AA207</f>
        <v>5.2449770012626109</v>
      </c>
      <c r="P211" s="31">
        <f>'IV. Country level, 1310-2018'!I207</f>
        <v>2.2050229987373884</v>
      </c>
      <c r="Q211" s="2"/>
      <c r="R211" s="2"/>
      <c r="V211" s="28">
        <v>4.4230769230769234</v>
      </c>
      <c r="W211" s="28">
        <v>-0.32936074960610939</v>
      </c>
      <c r="X211" s="28">
        <f t="shared" si="28"/>
        <v>4.7524376726830324</v>
      </c>
      <c r="Y211" s="56">
        <f>'VIII. Pers. sov. loans, 1312-'!C206</f>
        <v>15.010416666666666</v>
      </c>
    </row>
    <row r="212" spans="1:25" x14ac:dyDescent="0.25">
      <c r="A212">
        <v>1514</v>
      </c>
      <c r="C212" s="28">
        <f t="shared" si="31"/>
        <v>8.9054829886984255</v>
      </c>
      <c r="D212" s="28">
        <f t="shared" si="32"/>
        <v>4.0502930510388699</v>
      </c>
      <c r="E212" s="28">
        <f t="shared" si="33"/>
        <v>4.8551899376595573</v>
      </c>
      <c r="F212" s="28">
        <f t="shared" si="34"/>
        <v>8.1464285714285705</v>
      </c>
      <c r="G212" s="28">
        <f t="shared" si="35"/>
        <v>0.35245666610376364</v>
      </c>
      <c r="H212" s="28">
        <f t="shared" si="36"/>
        <v>7.793971905324808</v>
      </c>
      <c r="I212" s="28"/>
      <c r="J212" s="28"/>
      <c r="K212" s="28">
        <f>SUM('IV. Country level, 1310-2018'!AO208:AV208)</f>
        <v>8.9599509028176314</v>
      </c>
      <c r="L212" s="29">
        <f>SUM('IV. Country level, 1310-2018'!AY208:BF208)</f>
        <v>2.752116742928445</v>
      </c>
      <c r="M212" s="28">
        <f t="shared" si="30"/>
        <v>6.2078341598891864</v>
      </c>
      <c r="N212" s="28">
        <f t="shared" si="29"/>
        <v>8.6</v>
      </c>
      <c r="O212" s="28">
        <f>'IV. Country level, 1310-2018'!AA208</f>
        <v>3.3385051230051319</v>
      </c>
      <c r="P212" s="31">
        <f>'IV. Country level, 1310-2018'!I208</f>
        <v>5.2614948769948677</v>
      </c>
      <c r="Q212" s="2"/>
      <c r="R212" s="2"/>
      <c r="V212" s="28">
        <v>5</v>
      </c>
      <c r="W212" s="28">
        <v>-3.6829147877494708</v>
      </c>
      <c r="X212" s="28">
        <f t="shared" si="28"/>
        <v>8.6829147877494712</v>
      </c>
      <c r="Y212" s="56">
        <f>'VIII. Pers. sov. loans, 1312-'!C207</f>
        <v>14.208188657407408</v>
      </c>
    </row>
    <row r="213" spans="1:25" x14ac:dyDescent="0.25">
      <c r="A213">
        <v>1515</v>
      </c>
      <c r="C213" s="28">
        <f t="shared" si="31"/>
        <v>8.9137437130911206</v>
      </c>
      <c r="D213" s="28">
        <f t="shared" si="32"/>
        <v>1.3806999424069863</v>
      </c>
      <c r="E213" s="28">
        <f t="shared" si="33"/>
        <v>7.5330437706841353</v>
      </c>
      <c r="F213" s="28">
        <f t="shared" si="34"/>
        <v>8.1750000000000007</v>
      </c>
      <c r="G213" s="28">
        <f t="shared" si="35"/>
        <v>0.55794642428843544</v>
      </c>
      <c r="H213" s="28">
        <f t="shared" si="36"/>
        <v>7.6170535757115641</v>
      </c>
      <c r="I213" s="28"/>
      <c r="J213" s="28"/>
      <c r="K213" s="28">
        <f>SUM('IV. Country level, 1310-2018'!AO209:AV209)</f>
        <v>9.0687957502182375</v>
      </c>
      <c r="L213" s="29">
        <f>SUM('IV. Country level, 1310-2018'!AY209:BF209)</f>
        <v>3.7067649345742266</v>
      </c>
      <c r="M213" s="28">
        <f t="shared" si="30"/>
        <v>5.3620308156440109</v>
      </c>
      <c r="N213" s="28">
        <f t="shared" si="29"/>
        <v>9.75</v>
      </c>
      <c r="O213" s="28">
        <f>'IV. Country level, 1310-2018'!AA209</f>
        <v>-3.4645496613012896</v>
      </c>
      <c r="P213" s="28">
        <f>'IV. Country level, 1310-2018'!I209</f>
        <v>13.214549661301289</v>
      </c>
      <c r="Q213" s="2"/>
      <c r="R213" s="2"/>
      <c r="V213" s="28">
        <v>4.9144345238095237</v>
      </c>
      <c r="W213" s="28">
        <v>5.2620352143109814</v>
      </c>
      <c r="X213" s="28">
        <f t="shared" si="28"/>
        <v>-0.3476006905014577</v>
      </c>
      <c r="Y213" s="56">
        <f>'VIII. Pers. sov. loans, 1312-'!C208</f>
        <v>14.059358465608467</v>
      </c>
    </row>
    <row r="214" spans="1:25" x14ac:dyDescent="0.25">
      <c r="A214">
        <v>1516</v>
      </c>
      <c r="C214" s="28">
        <f t="shared" si="31"/>
        <v>8.9188829842670749</v>
      </c>
      <c r="D214" s="28">
        <f t="shared" si="32"/>
        <v>-2.4878371026448028E-2</v>
      </c>
      <c r="E214" s="28">
        <f t="shared" si="33"/>
        <v>8.9437613552935247</v>
      </c>
      <c r="F214" s="28">
        <f t="shared" si="34"/>
        <v>8.4892857142857139</v>
      </c>
      <c r="G214" s="28">
        <f t="shared" si="35"/>
        <v>1.2628576917144265</v>
      </c>
      <c r="H214" s="28">
        <f t="shared" si="36"/>
        <v>7.2264280225712882</v>
      </c>
      <c r="I214" s="28"/>
      <c r="J214" s="28"/>
      <c r="K214" s="28">
        <f>SUM('IV. Country level, 1310-2018'!AO210:AV210)</f>
        <v>9.0989569911693309</v>
      </c>
      <c r="L214" s="29">
        <f>SUM('IV. Country level, 1310-2018'!AY210:BF210)</f>
        <v>4.5860479164211698</v>
      </c>
      <c r="M214" s="28">
        <f t="shared" si="30"/>
        <v>4.5129090747481611</v>
      </c>
      <c r="N214" s="28">
        <f t="shared" si="29"/>
        <v>9.75</v>
      </c>
      <c r="O214" s="28">
        <f>'IV. Country level, 1310-2018'!AA210</f>
        <v>5.7354870702483511</v>
      </c>
      <c r="P214" s="28">
        <f>'IV. Country level, 1310-2018'!I210</f>
        <v>4.0145129297516489</v>
      </c>
      <c r="Q214" s="2"/>
      <c r="R214" s="2"/>
      <c r="V214" s="28">
        <v>4.8288690476190474</v>
      </c>
      <c r="W214" s="28">
        <v>2.9968803189186226</v>
      </c>
      <c r="X214" s="28">
        <f t="shared" si="28"/>
        <v>1.8319887287004248</v>
      </c>
      <c r="Y214" s="56">
        <f>'VIII. Pers. sov. loans, 1312-'!C209</f>
        <v>11.681267466640348</v>
      </c>
    </row>
    <row r="215" spans="1:25" x14ac:dyDescent="0.25">
      <c r="A215">
        <v>1517</v>
      </c>
      <c r="C215" s="28">
        <f t="shared" si="31"/>
        <v>8.9542960134384799</v>
      </c>
      <c r="D215" s="28">
        <f t="shared" si="32"/>
        <v>1.5911827569799146</v>
      </c>
      <c r="E215" s="28">
        <f t="shared" si="33"/>
        <v>7.3631132564585657</v>
      </c>
      <c r="F215" s="28">
        <f t="shared" si="34"/>
        <v>8.8535714285714295</v>
      </c>
      <c r="G215" s="28">
        <f t="shared" si="35"/>
        <v>0.16985183973352122</v>
      </c>
      <c r="H215" s="28">
        <f t="shared" si="36"/>
        <v>8.6837195888379064</v>
      </c>
      <c r="I215" s="28"/>
      <c r="J215" s="28"/>
      <c r="K215" s="28">
        <f>SUM('IV. Country level, 1310-2018'!AO211:AV211)</f>
        <v>8.8859119598077818</v>
      </c>
      <c r="L215" s="29">
        <f>SUM('IV. Country level, 1310-2018'!AY211:BF211)</f>
        <v>1.4853081176876812</v>
      </c>
      <c r="M215" s="28">
        <f t="shared" si="30"/>
        <v>7.4006038421201001</v>
      </c>
      <c r="N215" s="28">
        <f t="shared" si="29"/>
        <v>8.375</v>
      </c>
      <c r="O215" s="28">
        <f>'IV. Country level, 1310-2018'!AA211</f>
        <v>-4.0559003884251394</v>
      </c>
      <c r="P215" s="28">
        <f>'IV. Country level, 1310-2018'!I211</f>
        <v>12.43090038842514</v>
      </c>
      <c r="Q215" s="2"/>
      <c r="R215" s="2"/>
      <c r="V215" s="28">
        <v>10</v>
      </c>
      <c r="W215" s="28">
        <v>5.2999176322720247</v>
      </c>
      <c r="X215" s="28">
        <f t="shared" si="28"/>
        <v>4.7000823677279753</v>
      </c>
      <c r="Y215" s="56">
        <f>'VIII. Pers. sov. loans, 1312-'!C210</f>
        <v>11.806267466640348</v>
      </c>
    </row>
    <row r="216" spans="1:25" x14ac:dyDescent="0.25">
      <c r="A216">
        <v>1518</v>
      </c>
      <c r="C216" s="28">
        <f t="shared" si="31"/>
        <v>8.97720454595874</v>
      </c>
      <c r="D216" s="28">
        <f t="shared" si="32"/>
        <v>2.7539940911187801</v>
      </c>
      <c r="E216" s="28">
        <f t="shared" si="33"/>
        <v>6.2232104548399576</v>
      </c>
      <c r="F216" s="28">
        <f t="shared" si="34"/>
        <v>9.0178571428571423</v>
      </c>
      <c r="G216" s="28">
        <f t="shared" si="35"/>
        <v>3.6149589630206242</v>
      </c>
      <c r="H216" s="28">
        <f t="shared" si="36"/>
        <v>5.4028981798365185</v>
      </c>
      <c r="I216" s="28"/>
      <c r="J216" s="28"/>
      <c r="K216" s="28">
        <f>SUM('IV. Country level, 1310-2018'!AO212:AV212)</f>
        <v>8.7545981356016291</v>
      </c>
      <c r="L216" s="29">
        <f>SUM('IV. Country level, 1310-2018'!AY212:BF212)</f>
        <v>-8.9213061025855076</v>
      </c>
      <c r="M216" s="28">
        <f t="shared" si="30"/>
        <v>17.675904238187137</v>
      </c>
      <c r="N216" s="28">
        <f t="shared" si="29"/>
        <v>7.0000000000000018</v>
      </c>
      <c r="O216" s="28">
        <f>'IV. Country level, 1310-2018'!AA212</f>
        <v>0.83018929645139883</v>
      </c>
      <c r="P216" s="28">
        <f>'IV. Country level, 1310-2018'!I212</f>
        <v>6.1698107035486025</v>
      </c>
      <c r="Q216" s="2"/>
      <c r="R216" s="2"/>
      <c r="V216" s="28">
        <v>6.666666666666667</v>
      </c>
      <c r="W216" s="28">
        <v>-9.437421046394606</v>
      </c>
      <c r="X216" s="28">
        <f t="shared" si="28"/>
        <v>16.104087713061272</v>
      </c>
      <c r="Y216" s="56">
        <f>'VIII. Pers. sov. loans, 1312-'!C211</f>
        <v>12.800015525902531</v>
      </c>
    </row>
    <row r="217" spans="1:25" x14ac:dyDescent="0.25">
      <c r="A217">
        <v>1519</v>
      </c>
      <c r="C217" s="28">
        <f t="shared" si="31"/>
        <v>8.9985688990936374</v>
      </c>
      <c r="D217" s="28">
        <f t="shared" si="32"/>
        <v>3.2982403055965057</v>
      </c>
      <c r="E217" s="28">
        <f t="shared" si="33"/>
        <v>5.7003285934971322</v>
      </c>
      <c r="F217" s="28">
        <f t="shared" si="34"/>
        <v>8.9821428571428577</v>
      </c>
      <c r="G217" s="28">
        <f t="shared" si="35"/>
        <v>7.7290364044539315</v>
      </c>
      <c r="H217" s="28">
        <f t="shared" si="36"/>
        <v>1.2531064526889264</v>
      </c>
      <c r="I217" s="28"/>
      <c r="J217" s="28"/>
      <c r="K217" s="28">
        <f>SUM('IV. Country level, 1310-2018'!AO213:AV213)</f>
        <v>8.8721821790162672</v>
      </c>
      <c r="L217" s="29">
        <f>SUM('IV. Country level, 1310-2018'!AY213:BF213)</f>
        <v>-1.6907378262119903</v>
      </c>
      <c r="M217" s="28">
        <f t="shared" si="30"/>
        <v>10.562920005228257</v>
      </c>
      <c r="N217" s="28">
        <f t="shared" si="29"/>
        <v>8.5</v>
      </c>
      <c r="O217" s="28">
        <f>'IV. Country level, 1310-2018'!AA213</f>
        <v>1.2112954007599217</v>
      </c>
      <c r="P217" s="28">
        <f>'IV. Country level, 1310-2018'!I213</f>
        <v>7.2887045992400781</v>
      </c>
      <c r="Q217" s="2"/>
      <c r="R217" s="2"/>
      <c r="V217" s="28">
        <v>4</v>
      </c>
      <c r="W217" s="28">
        <v>0.99433056196631553</v>
      </c>
      <c r="X217" s="28">
        <f t="shared" ref="X217:X280" si="37">V217-W217</f>
        <v>3.0056694380336846</v>
      </c>
      <c r="Y217" s="56">
        <f>'VIII. Pers. sov. loans, 1312-'!C212</f>
        <v>14.109103612102073</v>
      </c>
    </row>
    <row r="218" spans="1:25" x14ac:dyDescent="0.25">
      <c r="A218">
        <v>1520</v>
      </c>
      <c r="C218" s="28">
        <f t="shared" si="31"/>
        <v>8.9607534793123769</v>
      </c>
      <c r="D218" s="28">
        <f t="shared" si="32"/>
        <v>1.2955894079393808</v>
      </c>
      <c r="E218" s="28">
        <f t="shared" si="33"/>
        <v>7.6651640713729963</v>
      </c>
      <c r="F218" s="28">
        <f t="shared" si="34"/>
        <v>8.9464285714285712</v>
      </c>
      <c r="G218" s="28">
        <f t="shared" si="35"/>
        <v>3.3849058979795346</v>
      </c>
      <c r="H218" s="28">
        <f t="shared" si="36"/>
        <v>5.5615226734490379</v>
      </c>
      <c r="I218" s="28"/>
      <c r="J218" s="28"/>
      <c r="K218" s="28">
        <f>SUM('IV. Country level, 1310-2018'!AO214:AV214)</f>
        <v>9.0396761754384869</v>
      </c>
      <c r="L218" s="29">
        <f>SUM('IV. Country level, 1310-2018'!AY214:BF214)</f>
        <v>9.2200855160453763</v>
      </c>
      <c r="M218" s="28">
        <f t="shared" si="30"/>
        <v>-0.1804093406068894</v>
      </c>
      <c r="N218" s="28">
        <f t="shared" ref="N218:N281" si="38">P218+O218</f>
        <v>10</v>
      </c>
      <c r="O218" s="28">
        <f>'IV. Country level, 1310-2018'!AA214</f>
        <v>-2.4060639626037261</v>
      </c>
      <c r="P218" s="28">
        <f>'IV. Country level, 1310-2018'!I214</f>
        <v>12.406063962603726</v>
      </c>
      <c r="Q218" s="2"/>
      <c r="R218" s="2"/>
      <c r="V218" s="28">
        <v>4.7340909090909093</v>
      </c>
      <c r="W218" s="28">
        <v>-0.25756977016822624</v>
      </c>
      <c r="X218" s="28">
        <f t="shared" si="37"/>
        <v>4.9916606792591356</v>
      </c>
      <c r="Y218" s="56">
        <f>'VIII. Pers. sov. loans, 1312-'!C213</f>
        <v>14.69115747776023</v>
      </c>
    </row>
    <row r="219" spans="1:25" x14ac:dyDescent="0.25">
      <c r="A219">
        <v>1521</v>
      </c>
      <c r="C219" s="28">
        <f t="shared" si="31"/>
        <v>9.0094995988330542</v>
      </c>
      <c r="D219" s="28">
        <f t="shared" si="32"/>
        <v>1.9011452562023459</v>
      </c>
      <c r="E219" s="28">
        <f t="shared" si="33"/>
        <v>7.1083543426307072</v>
      </c>
      <c r="F219" s="28">
        <f t="shared" si="34"/>
        <v>9.1071428571428577</v>
      </c>
      <c r="G219" s="28">
        <f t="shared" si="35"/>
        <v>3.9661302369682363</v>
      </c>
      <c r="H219" s="28">
        <f t="shared" si="36"/>
        <v>5.1410126201746209</v>
      </c>
      <c r="I219" s="28"/>
      <c r="J219" s="28"/>
      <c r="K219" s="28">
        <f>SUM('IV. Country level, 1310-2018'!AO215:AV215)</f>
        <v>9.1203106304594392</v>
      </c>
      <c r="L219" s="29">
        <f>SUM('IV. Country level, 1310-2018'!AY215:BF215)</f>
        <v>10.891796081900505</v>
      </c>
      <c r="M219" s="28">
        <f t="shared" si="30"/>
        <v>-1.7714854514410661</v>
      </c>
      <c r="N219" s="28">
        <f t="shared" si="38"/>
        <v>9.75</v>
      </c>
      <c r="O219" s="28">
        <f>'IV. Country level, 1310-2018'!AA215</f>
        <v>27.454254986014853</v>
      </c>
      <c r="P219" s="28">
        <f>'IV. Country level, 1310-2018'!I215</f>
        <v>-17.704254986014853</v>
      </c>
      <c r="Q219" s="2"/>
      <c r="R219" s="2"/>
      <c r="V219" s="28">
        <v>10</v>
      </c>
      <c r="W219" s="28">
        <v>-1.1787185661910704</v>
      </c>
      <c r="X219" s="28">
        <f t="shared" si="37"/>
        <v>11.178718566191071</v>
      </c>
      <c r="Y219" s="56">
        <f>'VIII. Pers. sov. loans, 1312-'!C214</f>
        <v>15.791125421066424</v>
      </c>
    </row>
    <row r="220" spans="1:25" x14ac:dyDescent="0.25">
      <c r="A220">
        <v>1522</v>
      </c>
      <c r="C220" s="28">
        <f t="shared" si="31"/>
        <v>9.0351344215826312</v>
      </c>
      <c r="D220" s="28">
        <f t="shared" si="32"/>
        <v>2.3296402533155027</v>
      </c>
      <c r="E220" s="28">
        <f t="shared" si="33"/>
        <v>6.7054941682671281</v>
      </c>
      <c r="F220" s="28">
        <f t="shared" si="34"/>
        <v>9.4285714285714288</v>
      </c>
      <c r="G220" s="28">
        <f t="shared" si="35"/>
        <v>3.1034689195927854</v>
      </c>
      <c r="H220" s="28">
        <f t="shared" si="36"/>
        <v>6.3251025089786435</v>
      </c>
      <c r="I220" s="28"/>
      <c r="J220" s="28"/>
      <c r="K220" s="28">
        <f>SUM('IV. Country level, 1310-2018'!AO216:AV216)</f>
        <v>9.2183462221625287</v>
      </c>
      <c r="L220" s="29">
        <f>SUM('IV. Country level, 1310-2018'!AY216:BF216)</f>
        <v>7.5164884359183048</v>
      </c>
      <c r="M220" s="28">
        <f t="shared" si="30"/>
        <v>1.7018577862442239</v>
      </c>
      <c r="N220" s="28">
        <f t="shared" si="38"/>
        <v>9.5</v>
      </c>
      <c r="O220" s="28">
        <f>'IV. Country level, 1310-2018'!AA216</f>
        <v>25.333992428731861</v>
      </c>
      <c r="P220" s="28">
        <f>'IV. Country level, 1310-2018'!I216</f>
        <v>-15.833992428731861</v>
      </c>
      <c r="Q220" s="2"/>
      <c r="R220" s="2"/>
      <c r="V220" s="28">
        <v>4.75</v>
      </c>
      <c r="W220" s="28">
        <v>1.9023047544880909</v>
      </c>
      <c r="X220" s="28">
        <f t="shared" si="37"/>
        <v>2.8476952455119093</v>
      </c>
      <c r="Y220" s="56">
        <f>'VIII. Pers. sov. loans, 1312-'!C215</f>
        <v>14.973057052347238</v>
      </c>
    </row>
    <row r="221" spans="1:25" x14ac:dyDescent="0.25">
      <c r="A221">
        <v>1523</v>
      </c>
      <c r="C221" s="28">
        <f t="shared" si="31"/>
        <v>9.1573446775581964</v>
      </c>
      <c r="D221" s="28">
        <f t="shared" si="32"/>
        <v>2.1055391656883642</v>
      </c>
      <c r="E221" s="28">
        <f t="shared" si="33"/>
        <v>7.0518055118698317</v>
      </c>
      <c r="F221" s="28">
        <f t="shared" si="34"/>
        <v>9.5</v>
      </c>
      <c r="G221" s="28">
        <f t="shared" si="35"/>
        <v>2.9341738079250481</v>
      </c>
      <c r="H221" s="28">
        <f t="shared" si="36"/>
        <v>6.5658261920749528</v>
      </c>
      <c r="I221" s="28"/>
      <c r="J221" s="28"/>
      <c r="K221" s="28">
        <f>SUM('IV. Country level, 1310-2018'!AO217:AV217)</f>
        <v>8.8342490527005086</v>
      </c>
      <c r="L221" s="29">
        <f>SUM('IV. Country level, 1310-2018'!AY217:BF217)</f>
        <v>-9.4325083671787038</v>
      </c>
      <c r="M221" s="28">
        <f t="shared" si="30"/>
        <v>18.266757419879212</v>
      </c>
      <c r="N221" s="28">
        <f t="shared" si="38"/>
        <v>9.5000000000000036</v>
      </c>
      <c r="O221" s="28">
        <f>'IV. Country level, 1310-2018'!AA217</f>
        <v>-24.673426475072429</v>
      </c>
      <c r="P221" s="28">
        <f>'IV. Country level, 1310-2018'!I217</f>
        <v>34.173426475072432</v>
      </c>
      <c r="Q221" s="2"/>
      <c r="R221" s="2"/>
      <c r="V221" s="28">
        <v>7.8957142857142868</v>
      </c>
      <c r="W221" s="28">
        <v>-3.9502431846259172</v>
      </c>
      <c r="X221" s="28">
        <f t="shared" si="37"/>
        <v>11.845957470340204</v>
      </c>
      <c r="Y221" s="56">
        <f>'VIII. Pers. sov. loans, 1312-'!C216</f>
        <v>16.65855579318039</v>
      </c>
    </row>
    <row r="222" spans="1:25" x14ac:dyDescent="0.25">
      <c r="A222">
        <v>1524</v>
      </c>
      <c r="C222" s="28">
        <f t="shared" si="31"/>
        <v>9.3073437696235608</v>
      </c>
      <c r="D222" s="28">
        <f t="shared" si="32"/>
        <v>2.6892429773248705</v>
      </c>
      <c r="E222" s="28">
        <f t="shared" si="33"/>
        <v>6.6181007922986925</v>
      </c>
      <c r="F222" s="28">
        <f t="shared" si="34"/>
        <v>9.3571428571428577</v>
      </c>
      <c r="G222" s="28">
        <f t="shared" si="35"/>
        <v>4.1908683032818121</v>
      </c>
      <c r="H222" s="28">
        <f t="shared" si="36"/>
        <v>5.1662745538610464</v>
      </c>
      <c r="I222" s="28"/>
      <c r="J222" s="28"/>
      <c r="K222" s="28">
        <f>SUM('IV. Country level, 1310-2018'!AO218:AV218)</f>
        <v>9.2271347964525141</v>
      </c>
      <c r="L222" s="29">
        <f>SUM('IV. Country level, 1310-2018'!AY218:BF218)</f>
        <v>5.7241990555284348</v>
      </c>
      <c r="M222" s="28">
        <f t="shared" si="30"/>
        <v>3.5029357409240793</v>
      </c>
      <c r="N222" s="28">
        <f t="shared" si="38"/>
        <v>9.5</v>
      </c>
      <c r="O222" s="28">
        <f>'IV. Country level, 1310-2018'!AA218</f>
        <v>1.2669984495776774E-2</v>
      </c>
      <c r="P222" s="28">
        <f>'IV. Country level, 1310-2018'!I218</f>
        <v>9.4873300155042237</v>
      </c>
      <c r="Q222" s="2"/>
      <c r="R222" s="2"/>
      <c r="V222" s="28">
        <v>7.5</v>
      </c>
      <c r="W222" s="28">
        <v>-0.17128888903614772</v>
      </c>
      <c r="X222" s="28">
        <f t="shared" si="37"/>
        <v>7.6712888890361475</v>
      </c>
      <c r="Y222" s="56">
        <f>'VIII. Pers. sov. loans, 1312-'!C217</f>
        <v>16.735478870103467</v>
      </c>
    </row>
    <row r="223" spans="1:25" x14ac:dyDescent="0.25">
      <c r="A223">
        <v>1525</v>
      </c>
      <c r="C223" s="28">
        <f t="shared" si="31"/>
        <v>9.524572277293279</v>
      </c>
      <c r="D223" s="28">
        <f t="shared" si="32"/>
        <v>3.3296829490063584</v>
      </c>
      <c r="E223" s="28">
        <f t="shared" si="33"/>
        <v>6.1948893282869211</v>
      </c>
      <c r="F223" s="28">
        <f t="shared" si="34"/>
        <v>9.9642857142857135</v>
      </c>
      <c r="G223" s="28">
        <f t="shared" si="35"/>
        <v>-0.1876111439938582</v>
      </c>
      <c r="H223" s="28">
        <f t="shared" si="36"/>
        <v>10.151896858279574</v>
      </c>
      <c r="I223" s="28"/>
      <c r="J223" s="28"/>
      <c r="K223" s="28">
        <f>SUM('IV. Country level, 1310-2018'!AO219:AV219)</f>
        <v>8.9340418948486686</v>
      </c>
      <c r="L223" s="29">
        <f>SUM('IV. Country level, 1310-2018'!AY219:BF219)</f>
        <v>-5.9218411227934107</v>
      </c>
      <c r="M223" s="28">
        <f t="shared" si="30"/>
        <v>14.855883017642078</v>
      </c>
      <c r="N223" s="28">
        <f t="shared" si="38"/>
        <v>9.25</v>
      </c>
      <c r="O223" s="28">
        <f>'IV. Country level, 1310-2018'!AA219</f>
        <v>-5.2084399251767568</v>
      </c>
      <c r="P223" s="28">
        <f>'IV. Country level, 1310-2018'!I219</f>
        <v>14.458439925176757</v>
      </c>
      <c r="Q223" s="2"/>
      <c r="R223" s="2"/>
      <c r="V223" s="28">
        <v>5</v>
      </c>
      <c r="W223" s="28">
        <v>-1.0498425738483197</v>
      </c>
      <c r="X223" s="28">
        <f t="shared" si="37"/>
        <v>6.0498425738483199</v>
      </c>
      <c r="Y223" s="56">
        <f>'VIII. Pers. sov. loans, 1312-'!C218</f>
        <v>16.716248100872697</v>
      </c>
    </row>
    <row r="224" spans="1:25" x14ac:dyDescent="0.25">
      <c r="A224">
        <v>1526</v>
      </c>
      <c r="C224" s="28">
        <f t="shared" si="31"/>
        <v>9.5814608931600276</v>
      </c>
      <c r="D224" s="28">
        <f t="shared" si="32"/>
        <v>3.3287682903739215</v>
      </c>
      <c r="E224" s="28">
        <f t="shared" si="33"/>
        <v>6.2526926027861069</v>
      </c>
      <c r="F224" s="28">
        <f t="shared" si="34"/>
        <v>9.8928571428571423</v>
      </c>
      <c r="G224" s="28">
        <f t="shared" si="35"/>
        <v>-1.5990666232223574</v>
      </c>
      <c r="H224" s="28">
        <f t="shared" si="36"/>
        <v>11.4919237660795</v>
      </c>
      <c r="I224" s="28"/>
      <c r="J224" s="28"/>
      <c r="K224" s="28">
        <f>SUM('IV. Country level, 1310-2018'!AO220:AV220)</f>
        <v>9.7276539708452319</v>
      </c>
      <c r="L224" s="29">
        <f>SUM('IV. Country level, 1310-2018'!AY220:BF220)</f>
        <v>-3.2594454396019565</v>
      </c>
      <c r="M224" s="28">
        <f t="shared" si="30"/>
        <v>12.987099410447188</v>
      </c>
      <c r="N224" s="28">
        <f t="shared" si="38"/>
        <v>9</v>
      </c>
      <c r="O224" s="28">
        <f>'IV. Country level, 1310-2018'!AA220</f>
        <v>2.6229619085755405E-2</v>
      </c>
      <c r="P224" s="28">
        <f>'IV. Country level, 1310-2018'!I220</f>
        <v>8.9737703809142442</v>
      </c>
      <c r="Q224" s="2"/>
      <c r="R224" s="2"/>
      <c r="V224" s="28">
        <v>5</v>
      </c>
      <c r="W224" s="28">
        <v>0.54566347545996274</v>
      </c>
      <c r="X224" s="28">
        <f t="shared" si="37"/>
        <v>4.4543365245400377</v>
      </c>
      <c r="Y224" s="56">
        <f>'VIII. Pers. sov. loans, 1312-'!C219</f>
        <v>16.442602109278756</v>
      </c>
    </row>
    <row r="225" spans="1:25" x14ac:dyDescent="0.25">
      <c r="A225">
        <v>1527</v>
      </c>
      <c r="C225" s="28">
        <f t="shared" si="31"/>
        <v>9.7772950632459636</v>
      </c>
      <c r="D225" s="28">
        <f t="shared" si="32"/>
        <v>6.5083450807441636</v>
      </c>
      <c r="E225" s="28">
        <f t="shared" si="33"/>
        <v>3.2689499825018018</v>
      </c>
      <c r="F225" s="28">
        <f t="shared" si="34"/>
        <v>10.25</v>
      </c>
      <c r="G225" s="28">
        <f t="shared" si="35"/>
        <v>2.1414903410298169</v>
      </c>
      <c r="H225" s="28">
        <f t="shared" si="36"/>
        <v>8.1085096589701866</v>
      </c>
      <c r="I225" s="28"/>
      <c r="J225" s="28"/>
      <c r="K225" s="28">
        <f>SUM('IV. Country level, 1310-2018'!AO221:AV221)</f>
        <v>10.08966981989605</v>
      </c>
      <c r="L225" s="29">
        <f>SUM('IV. Country level, 1310-2018'!AY221:BF221)</f>
        <v>13.30601219750092</v>
      </c>
      <c r="M225" s="28">
        <f t="shared" si="30"/>
        <v>-3.2163423776048692</v>
      </c>
      <c r="N225" s="28">
        <f t="shared" si="38"/>
        <v>9</v>
      </c>
      <c r="O225" s="28">
        <f>'IV. Country level, 1310-2018'!AA221</f>
        <v>6.3907975048936221</v>
      </c>
      <c r="P225" s="28">
        <f>'IV. Country level, 1310-2018'!I221</f>
        <v>2.6092024951063779</v>
      </c>
      <c r="Q225" s="2"/>
      <c r="R225" s="2"/>
      <c r="V225" s="28">
        <v>4.5833333333333339</v>
      </c>
      <c r="W225" s="28">
        <v>5.8368038474556077</v>
      </c>
      <c r="X225" s="28">
        <f t="shared" si="37"/>
        <v>-1.2534705141222737</v>
      </c>
      <c r="Y225" s="56">
        <f>'VIII. Pers. sov. loans, 1312-'!C220</f>
        <v>16.028293210122282</v>
      </c>
    </row>
    <row r="226" spans="1:25" x14ac:dyDescent="0.25">
      <c r="A226">
        <v>1528</v>
      </c>
      <c r="C226" s="28">
        <f t="shared" si="31"/>
        <v>9.8919248635092512</v>
      </c>
      <c r="D226" s="28">
        <f t="shared" si="32"/>
        <v>5.5748269534792945</v>
      </c>
      <c r="E226" s="28">
        <f t="shared" si="33"/>
        <v>4.3170979100299576</v>
      </c>
      <c r="F226" s="28">
        <f t="shared" si="34"/>
        <v>10.607142857142858</v>
      </c>
      <c r="G226" s="28">
        <f t="shared" si="35"/>
        <v>1.7058067439029241</v>
      </c>
      <c r="H226" s="28">
        <f t="shared" si="36"/>
        <v>8.9013361132399336</v>
      </c>
      <c r="I226" s="28"/>
      <c r="J226" s="28"/>
      <c r="K226" s="28">
        <f>SUM('IV. Country level, 1310-2018'!AO222:AV222)</f>
        <v>10.640910184147453</v>
      </c>
      <c r="L226" s="29">
        <f>SUM('IV. Country level, 1310-2018'!AY222:BF222)</f>
        <v>15.374875883670921</v>
      </c>
      <c r="M226" s="28">
        <f t="shared" si="30"/>
        <v>-4.733965699523468</v>
      </c>
      <c r="N226" s="28">
        <f t="shared" si="38"/>
        <v>14.000000000000004</v>
      </c>
      <c r="O226" s="28">
        <f>'IV. Country level, 1310-2018'!AA222</f>
        <v>-3.1951011449148372</v>
      </c>
      <c r="P226" s="28">
        <f>'IV. Country level, 1310-2018'!I222</f>
        <v>17.19510114491484</v>
      </c>
      <c r="Q226" s="2"/>
      <c r="R226" s="2"/>
      <c r="V226" s="28">
        <v>6.3333333333333339</v>
      </c>
      <c r="W226" s="28">
        <v>9.064238489056665</v>
      </c>
      <c r="X226" s="28">
        <f t="shared" si="37"/>
        <v>-2.730905155723331</v>
      </c>
      <c r="Y226" s="56">
        <f>'VIII. Pers. sov. loans, 1312-'!C221</f>
        <v>15.439917085079646</v>
      </c>
    </row>
    <row r="227" spans="1:25" x14ac:dyDescent="0.25">
      <c r="A227">
        <v>1529</v>
      </c>
      <c r="C227" s="28">
        <f t="shared" si="31"/>
        <v>9.9785620412136513</v>
      </c>
      <c r="D227" s="28">
        <f t="shared" si="32"/>
        <v>5.3302225953646731</v>
      </c>
      <c r="E227" s="28">
        <f t="shared" si="33"/>
        <v>4.64833944584898</v>
      </c>
      <c r="F227" s="28">
        <f t="shared" si="34"/>
        <v>11</v>
      </c>
      <c r="G227" s="28">
        <f t="shared" si="35"/>
        <v>1.9125357086814212</v>
      </c>
      <c r="H227" s="28">
        <f t="shared" si="36"/>
        <v>9.0874642913185806</v>
      </c>
      <c r="I227" s="28"/>
      <c r="J227" s="28"/>
      <c r="K227" s="28">
        <f>SUM('IV. Country level, 1310-2018'!AO223:AV223)</f>
        <v>9.6165665332297703</v>
      </c>
      <c r="L227" s="29">
        <f>SUM('IV. Country level, 1310-2018'!AY223:BF223)</f>
        <v>7.5100858254912461</v>
      </c>
      <c r="M227" s="28">
        <f t="shared" si="30"/>
        <v>2.1064807077385241</v>
      </c>
      <c r="N227" s="28">
        <f t="shared" si="38"/>
        <v>9</v>
      </c>
      <c r="O227" s="28">
        <f>'IV. Country level, 1310-2018'!AA223</f>
        <v>15.453804074132366</v>
      </c>
      <c r="P227" s="28">
        <f>'IV. Country level, 1310-2018'!I223</f>
        <v>-6.4538040741323659</v>
      </c>
      <c r="Q227" s="2"/>
      <c r="R227" s="2"/>
      <c r="V227" s="28">
        <v>4.5</v>
      </c>
      <c r="W227" s="28">
        <v>7.8437964710667645</v>
      </c>
      <c r="X227" s="28">
        <f t="shared" si="37"/>
        <v>-3.3437964710667645</v>
      </c>
      <c r="Y227" s="56">
        <f>'VIII. Pers. sov. loans, 1312-'!C222</f>
        <v>16.565982828066378</v>
      </c>
    </row>
    <row r="228" spans="1:25" x14ac:dyDescent="0.25">
      <c r="A228">
        <v>1530</v>
      </c>
      <c r="C228" s="28">
        <f t="shared" si="31"/>
        <v>9.8740713155519533</v>
      </c>
      <c r="D228" s="28">
        <f t="shared" si="32"/>
        <v>5.3512532162040287</v>
      </c>
      <c r="E228" s="28">
        <f t="shared" si="33"/>
        <v>4.5228180993479246</v>
      </c>
      <c r="F228" s="28">
        <f t="shared" si="34"/>
        <v>11.428571428571429</v>
      </c>
      <c r="G228" s="28">
        <f t="shared" si="35"/>
        <v>1.8173886003140676</v>
      </c>
      <c r="H228" s="28">
        <f t="shared" si="36"/>
        <v>9.6111828282573608</v>
      </c>
      <c r="I228" s="28"/>
      <c r="J228" s="28"/>
      <c r="K228" s="28">
        <f>SUM('IV. Country level, 1310-2018'!AO224:AV224)</f>
        <v>10.205088243302066</v>
      </c>
      <c r="L228" s="29">
        <f>SUM('IV. Country level, 1310-2018'!AY224:BF224)</f>
        <v>12.824529165412988</v>
      </c>
      <c r="M228" s="28">
        <f t="shared" si="30"/>
        <v>-2.6194409221109218</v>
      </c>
      <c r="N228" s="28">
        <f t="shared" si="38"/>
        <v>12</v>
      </c>
      <c r="O228" s="28">
        <f>'IV. Country level, 1310-2018'!AA224</f>
        <v>1.5104722746927912</v>
      </c>
      <c r="P228" s="28">
        <f>'IV. Country level, 1310-2018'!I224</f>
        <v>10.489527725307209</v>
      </c>
      <c r="Q228" s="2"/>
      <c r="R228" s="2"/>
      <c r="V228" s="28">
        <v>4.6256410256410252</v>
      </c>
      <c r="W228" s="28">
        <v>6.4331267373664458</v>
      </c>
      <c r="X228" s="28">
        <f t="shared" si="37"/>
        <v>-1.8074857117254206</v>
      </c>
      <c r="Y228" s="56">
        <f>'VIII. Pers. sov. loans, 1312-'!C223</f>
        <v>17.289694660647289</v>
      </c>
    </row>
    <row r="229" spans="1:25" x14ac:dyDescent="0.25">
      <c r="A229">
        <v>1531</v>
      </c>
      <c r="C229" s="28">
        <f t="shared" si="31"/>
        <v>9.7330262739942413</v>
      </c>
      <c r="D229" s="28">
        <f t="shared" si="32"/>
        <v>2.504648591711796</v>
      </c>
      <c r="E229" s="28">
        <f t="shared" si="33"/>
        <v>7.2283776822824439</v>
      </c>
      <c r="F229" s="28">
        <f t="shared" si="34"/>
        <v>11.857142857142858</v>
      </c>
      <c r="G229" s="28">
        <f t="shared" si="35"/>
        <v>1.0247126255055263</v>
      </c>
      <c r="H229" s="28">
        <f t="shared" si="36"/>
        <v>10.832430231637332</v>
      </c>
      <c r="I229" s="28"/>
      <c r="J229" s="28"/>
      <c r="K229" s="28">
        <f>SUM('IV. Country level, 1310-2018'!AO225:AV225)</f>
        <v>10.029543398295521</v>
      </c>
      <c r="L229" s="29">
        <f>SUM('IV. Country level, 1310-2018'!AY225:BF225)</f>
        <v>-0.81042783532565066</v>
      </c>
      <c r="M229" s="28">
        <f t="shared" si="30"/>
        <v>10.839971233621172</v>
      </c>
      <c r="N229" s="28">
        <f t="shared" si="38"/>
        <v>12</v>
      </c>
      <c r="O229" s="28">
        <f>'IV. Country level, 1310-2018'!AA225</f>
        <v>-3.0371151953924724</v>
      </c>
      <c r="P229" s="28">
        <f>'IV. Country level, 1310-2018'!I225</f>
        <v>15.037115195392472</v>
      </c>
      <c r="Q229" s="2"/>
      <c r="R229" s="2"/>
      <c r="V229" s="28">
        <v>4.7294871794871796</v>
      </c>
      <c r="W229" s="28">
        <v>0.38707576052231862</v>
      </c>
      <c r="X229" s="28">
        <f t="shared" si="37"/>
        <v>4.3424114189648613</v>
      </c>
      <c r="Y229" s="56">
        <f>'VIII. Pers. sov. loans, 1312-'!C224</f>
        <v>17.003980374933004</v>
      </c>
    </row>
    <row r="230" spans="1:25" x14ac:dyDescent="0.25">
      <c r="A230">
        <v>1532</v>
      </c>
      <c r="C230" s="28">
        <f t="shared" si="31"/>
        <v>9.4656318166116922</v>
      </c>
      <c r="D230" s="28">
        <f t="shared" si="32"/>
        <v>-1.2203736427431704</v>
      </c>
      <c r="E230" s="28">
        <f t="shared" si="33"/>
        <v>10.686005459354861</v>
      </c>
      <c r="F230" s="28">
        <f t="shared" si="34"/>
        <v>11.571428571428571</v>
      </c>
      <c r="G230" s="28">
        <f t="shared" si="35"/>
        <v>0.92001453989187965</v>
      </c>
      <c r="H230" s="28">
        <f t="shared" si="36"/>
        <v>10.651414031536692</v>
      </c>
      <c r="I230" s="28"/>
      <c r="J230" s="28"/>
      <c r="K230" s="28">
        <f>SUM('IV. Country level, 1310-2018'!AO226:AV226)</f>
        <v>9.5405021387794715</v>
      </c>
      <c r="L230" s="29">
        <f>SUM('IV. Country level, 1310-2018'!AY226:BF226)</f>
        <v>-7.6340716295957574</v>
      </c>
      <c r="M230" s="28">
        <f t="shared" si="30"/>
        <v>17.174573768375229</v>
      </c>
      <c r="N230" s="28">
        <f t="shared" si="38"/>
        <v>12</v>
      </c>
      <c r="O230" s="28">
        <f>'IV. Country level, 1310-2018'!AA226</f>
        <v>-3.7613371717272761</v>
      </c>
      <c r="P230" s="28">
        <f>'IV. Country level, 1310-2018'!I226</f>
        <v>15.761337171727277</v>
      </c>
      <c r="Q230" s="2"/>
      <c r="R230" s="2"/>
      <c r="V230" s="28">
        <v>4.8333333333333339</v>
      </c>
      <c r="W230" s="28">
        <v>-0.66317853842576446</v>
      </c>
      <c r="X230" s="28">
        <f t="shared" si="37"/>
        <v>5.4965118717590986</v>
      </c>
      <c r="Y230" s="56">
        <f>'VIII. Pers. sov. loans, 1312-'!C225</f>
        <v>16.432551803504431</v>
      </c>
    </row>
    <row r="231" spans="1:25" x14ac:dyDescent="0.25">
      <c r="A231">
        <v>1533</v>
      </c>
      <c r="C231" s="28">
        <f t="shared" si="31"/>
        <v>9.2319810617858149</v>
      </c>
      <c r="D231" s="28">
        <f t="shared" si="32"/>
        <v>-1.4636221968312595</v>
      </c>
      <c r="E231" s="28">
        <f t="shared" si="33"/>
        <v>10.695603258617073</v>
      </c>
      <c r="F231" s="28">
        <f t="shared" si="34"/>
        <v>11.428571428571429</v>
      </c>
      <c r="G231" s="28">
        <f t="shared" si="35"/>
        <v>-1.4018458531985321</v>
      </c>
      <c r="H231" s="28">
        <f t="shared" si="36"/>
        <v>12.830417281769959</v>
      </c>
      <c r="I231" s="28"/>
      <c r="J231" s="28"/>
      <c r="K231" s="28">
        <f>SUM('IV. Country level, 1310-2018'!AO227:AV227)</f>
        <v>8.9962188912133314</v>
      </c>
      <c r="L231" s="29">
        <f>SUM('IV. Country level, 1310-2018'!AY227:BF227)</f>
        <v>-3.1122310937264741</v>
      </c>
      <c r="M231" s="28">
        <f t="shared" si="30"/>
        <v>12.108449984939806</v>
      </c>
      <c r="N231" s="28">
        <f t="shared" si="38"/>
        <v>12</v>
      </c>
      <c r="O231" s="28">
        <f>'IV. Country level, 1310-2018'!AA227</f>
        <v>-0.63980013948571901</v>
      </c>
      <c r="P231" s="28">
        <f>'IV. Country level, 1310-2018'!I227</f>
        <v>12.639800139485718</v>
      </c>
      <c r="Q231" s="2"/>
      <c r="R231" s="2"/>
      <c r="V231" s="28">
        <v>4.916666666666667</v>
      </c>
      <c r="W231" s="28">
        <v>9.2650771879808129</v>
      </c>
      <c r="X231" s="28">
        <f t="shared" si="37"/>
        <v>-4.348410521314146</v>
      </c>
      <c r="Y231" s="56">
        <f>'VIII. Pers. sov. loans, 1312-'!C226</f>
        <v>16.014283588656312</v>
      </c>
    </row>
    <row r="232" spans="1:25" x14ac:dyDescent="0.25">
      <c r="A232">
        <v>1534</v>
      </c>
      <c r="C232" s="28">
        <f t="shared" si="31"/>
        <v>8.9446955746599706</v>
      </c>
      <c r="D232" s="28">
        <f t="shared" si="32"/>
        <v>-3.8471661689140011</v>
      </c>
      <c r="E232" s="28">
        <f t="shared" si="33"/>
        <v>12.791861743573971</v>
      </c>
      <c r="F232" s="28">
        <f t="shared" si="34"/>
        <v>10.857142857142858</v>
      </c>
      <c r="G232" s="28">
        <f t="shared" si="35"/>
        <v>-2.5987360201646745</v>
      </c>
      <c r="H232" s="28">
        <f t="shared" si="36"/>
        <v>13.455878877307532</v>
      </c>
      <c r="I232" s="28"/>
      <c r="J232" s="28"/>
      <c r="K232" s="28">
        <f>SUM('IV. Country level, 1310-2018'!AO228:AV228)</f>
        <v>9.1023545289920698</v>
      </c>
      <c r="L232" s="29">
        <f>SUM('IV. Country level, 1310-2018'!AY228:BF228)</f>
        <v>-6.6202201739446975</v>
      </c>
      <c r="M232" s="28">
        <f t="shared" si="30"/>
        <v>15.722574702936768</v>
      </c>
      <c r="N232" s="28">
        <f t="shared" si="38"/>
        <v>12</v>
      </c>
      <c r="O232" s="28">
        <f>'IV. Country level, 1310-2018'!AA228</f>
        <v>0.84206568123383096</v>
      </c>
      <c r="P232" s="28">
        <f>'IV. Country level, 1310-2018'!I228</f>
        <v>11.15793431876617</v>
      </c>
      <c r="Q232" s="2"/>
      <c r="R232" s="2"/>
      <c r="V232" s="28">
        <v>5</v>
      </c>
      <c r="W232" s="28">
        <v>-2.533912302276021</v>
      </c>
      <c r="X232" s="28">
        <f t="shared" si="37"/>
        <v>7.533912302276021</v>
      </c>
      <c r="Y232" s="56">
        <f>'VIII. Pers. sov. loans, 1312-'!C227</f>
        <v>15.364283588656312</v>
      </c>
    </row>
    <row r="233" spans="1:25" x14ac:dyDescent="0.25">
      <c r="A233">
        <v>1535</v>
      </c>
      <c r="C233" s="28">
        <f t="shared" si="31"/>
        <v>8.7553395684591546</v>
      </c>
      <c r="D233" s="28">
        <f t="shared" si="32"/>
        <v>-3.0118395993820108</v>
      </c>
      <c r="E233" s="28">
        <f t="shared" si="33"/>
        <v>11.767179167841165</v>
      </c>
      <c r="F233" s="28">
        <f t="shared" si="34"/>
        <v>10.285714285714286</v>
      </c>
      <c r="G233" s="28">
        <f t="shared" si="35"/>
        <v>-1.6535662442588295</v>
      </c>
      <c r="H233" s="28">
        <f t="shared" si="36"/>
        <v>11.939280529973114</v>
      </c>
      <c r="I233" s="28"/>
      <c r="J233" s="28"/>
      <c r="K233" s="28">
        <f>SUM('IV. Country level, 1310-2018'!AO229:AV229)</f>
        <v>8.7691489824696127</v>
      </c>
      <c r="L233" s="29">
        <f>SUM('IV. Country level, 1310-2018'!AY229:BF229)</f>
        <v>-10.700279757513847</v>
      </c>
      <c r="M233" s="28">
        <f t="shared" si="30"/>
        <v>19.46942873998346</v>
      </c>
      <c r="N233" s="28">
        <f t="shared" si="38"/>
        <v>12</v>
      </c>
      <c r="O233" s="28">
        <f>'IV. Country level, 1310-2018'!AA229</f>
        <v>-3.9279877442103666</v>
      </c>
      <c r="P233" s="28">
        <f>'IV. Country level, 1310-2018'!I229</f>
        <v>15.927987744210366</v>
      </c>
      <c r="Q233" s="2"/>
      <c r="R233" s="2"/>
      <c r="V233" s="28">
        <v>4.5</v>
      </c>
      <c r="W233" s="28">
        <v>-12.965444204176006</v>
      </c>
      <c r="X233" s="28">
        <f t="shared" si="37"/>
        <v>17.465444204176006</v>
      </c>
      <c r="Y233" s="56">
        <f>'VIII. Pers. sov. loans, 1312-'!C228</f>
        <v>15.373567608861729</v>
      </c>
    </row>
    <row r="234" spans="1:25" x14ac:dyDescent="0.25">
      <c r="A234">
        <v>1536</v>
      </c>
      <c r="C234" s="28">
        <f t="shared" si="31"/>
        <v>8.6568701984723955</v>
      </c>
      <c r="D234" s="28">
        <f t="shared" si="32"/>
        <v>0.92949515863937593</v>
      </c>
      <c r="E234" s="28">
        <f t="shared" si="33"/>
        <v>7.727375039833019</v>
      </c>
      <c r="F234" s="28">
        <f t="shared" si="34"/>
        <v>9.6428571428571423</v>
      </c>
      <c r="G234" s="28">
        <f t="shared" si="35"/>
        <v>0.38046716907764655</v>
      </c>
      <c r="H234" s="28">
        <f t="shared" si="36"/>
        <v>9.262389973779495</v>
      </c>
      <c r="I234" s="28"/>
      <c r="J234" s="28"/>
      <c r="K234" s="28">
        <f>SUM('IV. Country level, 1310-2018'!AO230:AV230)</f>
        <v>7.9810112494486312</v>
      </c>
      <c r="L234" s="29">
        <f>SUM('IV. Country level, 1310-2018'!AY230:BF230)</f>
        <v>5.8073459468746211</v>
      </c>
      <c r="M234" s="28">
        <f t="shared" si="30"/>
        <v>2.17366530257401</v>
      </c>
      <c r="N234" s="28">
        <f t="shared" si="38"/>
        <v>8</v>
      </c>
      <c r="O234" s="28">
        <f>'IV. Country level, 1310-2018'!AA230</f>
        <v>-0.79921867750051179</v>
      </c>
      <c r="P234" s="28">
        <f>'IV. Country level, 1310-2018'!I230</f>
        <v>8.7992186775005123</v>
      </c>
      <c r="Q234" s="2"/>
      <c r="R234" s="2"/>
      <c r="V234" s="28">
        <v>8.9599999999999991</v>
      </c>
      <c r="W234" s="28">
        <v>0.95068363612471252</v>
      </c>
      <c r="X234" s="28">
        <f t="shared" si="37"/>
        <v>8.0093163638752873</v>
      </c>
      <c r="Y234" s="56">
        <f>'VIII. Pers. sov. loans, 1312-'!C229</f>
        <v>14.290552584670232</v>
      </c>
    </row>
    <row r="235" spans="1:25" x14ac:dyDescent="0.25">
      <c r="A235">
        <v>1537</v>
      </c>
      <c r="C235" s="28">
        <f t="shared" si="31"/>
        <v>8.6058446983056385</v>
      </c>
      <c r="D235" s="28">
        <f t="shared" si="32"/>
        <v>3.0008905026315165</v>
      </c>
      <c r="E235" s="28">
        <f t="shared" si="33"/>
        <v>5.6049541956741207</v>
      </c>
      <c r="F235" s="28">
        <f t="shared" si="34"/>
        <v>8.9285714285714288</v>
      </c>
      <c r="G235" s="28">
        <f t="shared" si="35"/>
        <v>1.9152980304172382</v>
      </c>
      <c r="H235" s="28">
        <f t="shared" si="36"/>
        <v>7.0132733981541904</v>
      </c>
      <c r="I235" s="28"/>
      <c r="J235" s="28"/>
      <c r="K235" s="28">
        <f>SUM('IV. Country level, 1310-2018'!AO231:AV231)</f>
        <v>8.1940898334211596</v>
      </c>
      <c r="L235" s="29">
        <f>SUM('IV. Country level, 1310-2018'!AY231:BF231)</f>
        <v>-3.8602786391662005</v>
      </c>
      <c r="M235" s="28">
        <f t="shared" si="30"/>
        <v>12.05436847258736</v>
      </c>
      <c r="N235" s="28">
        <f t="shared" si="38"/>
        <v>8</v>
      </c>
      <c r="O235" s="28">
        <f>'IV. Country level, 1310-2018'!AA231</f>
        <v>-6.8677588940702057</v>
      </c>
      <c r="P235" s="28">
        <f>'IV. Country level, 1310-2018'!I231</f>
        <v>14.867758894070207</v>
      </c>
      <c r="Q235" s="2"/>
      <c r="R235" s="2"/>
      <c r="V235" s="28">
        <v>4</v>
      </c>
      <c r="W235" s="28">
        <v>-0.93755308739745469</v>
      </c>
      <c r="X235" s="28">
        <f t="shared" si="37"/>
        <v>4.9375530873974549</v>
      </c>
      <c r="Y235" s="56">
        <f>'VIII. Pers. sov. loans, 1312-'!C230</f>
        <v>14.290552584670232</v>
      </c>
    </row>
    <row r="236" spans="1:25" x14ac:dyDescent="0.25">
      <c r="A236">
        <v>1538</v>
      </c>
      <c r="C236" s="28">
        <f t="shared" si="31"/>
        <v>8.4575826399873328</v>
      </c>
      <c r="D236" s="28">
        <f t="shared" si="32"/>
        <v>1.8566445494923756</v>
      </c>
      <c r="E236" s="28">
        <f t="shared" si="33"/>
        <v>6.6009380904949575</v>
      </c>
      <c r="F236" s="28">
        <f t="shared" si="34"/>
        <v>8.2142857142857135</v>
      </c>
      <c r="G236" s="28">
        <f t="shared" si="35"/>
        <v>-0.27780495648140252</v>
      </c>
      <c r="H236" s="28">
        <f t="shared" si="36"/>
        <v>8.4920906707671175</v>
      </c>
      <c r="I236" s="28"/>
      <c r="J236" s="28"/>
      <c r="K236" s="28">
        <f>SUM('IV. Country level, 1310-2018'!AO232:AV232)</f>
        <v>8.7040513548898151</v>
      </c>
      <c r="L236" s="29">
        <f>SUM('IV. Country level, 1310-2018'!AY232:BF232)</f>
        <v>5.0368581513982775</v>
      </c>
      <c r="M236" s="28">
        <f t="shared" si="30"/>
        <v>3.6671932034915375</v>
      </c>
      <c r="N236" s="28">
        <f t="shared" si="38"/>
        <v>8</v>
      </c>
      <c r="O236" s="28">
        <f>'IV. Country level, 1310-2018'!AA232</f>
        <v>3.5790732359484441</v>
      </c>
      <c r="P236" s="28">
        <f>'IV. Country level, 1310-2018'!I232</f>
        <v>4.4209267640515559</v>
      </c>
      <c r="Q236" s="2"/>
      <c r="R236" s="2"/>
      <c r="V236" s="28">
        <v>4.5</v>
      </c>
      <c r="W236" s="28">
        <v>3.9424735226230947</v>
      </c>
      <c r="X236" s="28">
        <f t="shared" si="37"/>
        <v>0.55752647737690531</v>
      </c>
      <c r="Y236" s="56">
        <f>'VIII. Pers. sov. loans, 1312-'!C231</f>
        <v>14.261497326203209</v>
      </c>
    </row>
    <row r="237" spans="1:25" x14ac:dyDescent="0.25">
      <c r="A237">
        <v>1539</v>
      </c>
      <c r="C237" s="28">
        <f t="shared" si="31"/>
        <v>8.3462106571060417</v>
      </c>
      <c r="D237" s="28">
        <f t="shared" si="32"/>
        <v>2.6001293850167264</v>
      </c>
      <c r="E237" s="28">
        <f t="shared" si="33"/>
        <v>5.7460812720893149</v>
      </c>
      <c r="F237" s="28">
        <f t="shared" si="34"/>
        <v>7.5</v>
      </c>
      <c r="G237" s="28">
        <f t="shared" si="35"/>
        <v>1.6254919011511653</v>
      </c>
      <c r="H237" s="28">
        <f t="shared" si="36"/>
        <v>5.8745080988488363</v>
      </c>
      <c r="I237" s="28"/>
      <c r="J237" s="28"/>
      <c r="K237" s="28">
        <f>SUM('IV. Country level, 1310-2018'!AO233:AV233)</f>
        <v>8.8512165488721539</v>
      </c>
      <c r="L237" s="29">
        <f>SUM('IV. Country level, 1310-2018'!AY233:BF233)</f>
        <v>19.955271676553956</v>
      </c>
      <c r="M237" s="28">
        <f t="shared" si="30"/>
        <v>-11.104055127681802</v>
      </c>
      <c r="N237" s="28">
        <f t="shared" si="38"/>
        <v>7.5</v>
      </c>
      <c r="O237" s="28">
        <f>'IV. Country level, 1310-2018'!AA233</f>
        <v>10.476896721628055</v>
      </c>
      <c r="P237" s="28">
        <f>'IV. Country level, 1310-2018'!I233</f>
        <v>-2.9768967216280551</v>
      </c>
      <c r="Q237" s="2"/>
      <c r="R237" s="2"/>
      <c r="V237" s="28">
        <v>5</v>
      </c>
      <c r="W237" s="28">
        <v>4.5821033961661142</v>
      </c>
      <c r="X237" s="28">
        <f t="shared" si="37"/>
        <v>0.41789660383388583</v>
      </c>
      <c r="Y237" s="56">
        <f>'VIII. Pers. sov. loans, 1312-'!C232</f>
        <v>13.842914438502675</v>
      </c>
    </row>
    <row r="238" spans="1:25" x14ac:dyDescent="0.25">
      <c r="A238">
        <v>1540</v>
      </c>
      <c r="C238" s="28">
        <f t="shared" si="31"/>
        <v>8.4325802609687877</v>
      </c>
      <c r="D238" s="28">
        <f t="shared" si="32"/>
        <v>2.6533544960269149</v>
      </c>
      <c r="E238" s="28">
        <f t="shared" si="33"/>
        <v>5.7792257649418719</v>
      </c>
      <c r="F238" s="28">
        <f t="shared" si="34"/>
        <v>7.5</v>
      </c>
      <c r="G238" s="28">
        <f t="shared" si="35"/>
        <v>0.69001083097922555</v>
      </c>
      <c r="H238" s="28">
        <f t="shared" si="36"/>
        <v>6.809989169020775</v>
      </c>
      <c r="I238" s="28"/>
      <c r="J238" s="28"/>
      <c r="K238" s="28">
        <f>SUM('IV. Country level, 1310-2018'!AO234:AV234)</f>
        <v>8.6390403900460342</v>
      </c>
      <c r="L238" s="29">
        <f>SUM('IV. Country level, 1310-2018'!AY234:BF234)</f>
        <v>11.387536314218506</v>
      </c>
      <c r="M238" s="28">
        <f t="shared" si="30"/>
        <v>-2.748495924172472</v>
      </c>
      <c r="N238" s="28">
        <f t="shared" si="38"/>
        <v>7.0000000000000009</v>
      </c>
      <c r="O238" s="28">
        <f>'IV. Country level, 1310-2018'!AA234</f>
        <v>10.104015889891421</v>
      </c>
      <c r="P238" s="28">
        <f>'IV. Country level, 1310-2018'!I234</f>
        <v>-3.1040158898914205</v>
      </c>
      <c r="Q238" s="2"/>
      <c r="R238" s="2"/>
      <c r="V238" s="28">
        <v>6.1111111111111116</v>
      </c>
      <c r="W238" s="28">
        <v>13.588463437859374</v>
      </c>
      <c r="X238" s="28">
        <f t="shared" si="37"/>
        <v>-7.4773523267482629</v>
      </c>
      <c r="Y238" s="56">
        <f>'VIII. Pers. sov. loans, 1312-'!C233</f>
        <v>12.5</v>
      </c>
    </row>
    <row r="239" spans="1:25" x14ac:dyDescent="0.25">
      <c r="A239">
        <v>1541</v>
      </c>
      <c r="C239" s="28">
        <f t="shared" si="31"/>
        <v>8.5371644706571814</v>
      </c>
      <c r="D239" s="28">
        <f t="shared" si="32"/>
        <v>3.4148033831854683</v>
      </c>
      <c r="E239" s="28">
        <f t="shared" si="33"/>
        <v>5.122361087471714</v>
      </c>
      <c r="F239" s="28">
        <f t="shared" si="34"/>
        <v>7.6428571428571432</v>
      </c>
      <c r="G239" s="28">
        <f t="shared" si="35"/>
        <v>1.5680075128862294</v>
      </c>
      <c r="H239" s="28">
        <f t="shared" si="36"/>
        <v>6.074849629970914</v>
      </c>
      <c r="I239" s="28"/>
      <c r="J239" s="28"/>
      <c r="K239" s="28">
        <f>SUM('IV. Country level, 1310-2018'!AO235:AV235)</f>
        <v>8.0645201207639214</v>
      </c>
      <c r="L239" s="29">
        <f>SUM('IV. Country level, 1310-2018'!AY235:BF235)</f>
        <v>-14.629941845918689</v>
      </c>
      <c r="M239" s="28">
        <f t="shared" si="30"/>
        <v>22.69446196668261</v>
      </c>
      <c r="N239" s="28">
        <f t="shared" si="38"/>
        <v>7.0000000000000018</v>
      </c>
      <c r="O239" s="28">
        <f>'IV. Country level, 1310-2018'!AA235</f>
        <v>-14.509655227056653</v>
      </c>
      <c r="P239" s="28">
        <f>'IV. Country level, 1310-2018'!I235</f>
        <v>21.509655227056655</v>
      </c>
      <c r="Q239" s="2"/>
      <c r="R239" s="2"/>
      <c r="V239" s="28">
        <v>7.2222222222222232</v>
      </c>
      <c r="W239" s="28">
        <v>-12.823657029243263</v>
      </c>
      <c r="X239" s="28">
        <f t="shared" si="37"/>
        <v>20.045879251465486</v>
      </c>
      <c r="Y239" s="56">
        <f>'VIII. Pers. sov. loans, 1312-'!C234</f>
        <v>12.73076923076923</v>
      </c>
    </row>
    <row r="240" spans="1:25" x14ac:dyDescent="0.25">
      <c r="A240">
        <v>1542</v>
      </c>
      <c r="C240" s="28">
        <f t="shared" si="31"/>
        <v>8.4904166439798239</v>
      </c>
      <c r="D240" s="28">
        <f t="shared" si="32"/>
        <v>3.5934270134400745</v>
      </c>
      <c r="E240" s="28">
        <f t="shared" si="33"/>
        <v>4.896989630539748</v>
      </c>
      <c r="F240" s="28">
        <f t="shared" si="34"/>
        <v>7.3928571428571432</v>
      </c>
      <c r="G240" s="28">
        <f t="shared" si="35"/>
        <v>2.7992850313572086</v>
      </c>
      <c r="H240" s="28">
        <f t="shared" si="36"/>
        <v>4.5935721114999337</v>
      </c>
      <c r="I240" s="28"/>
      <c r="J240" s="28"/>
      <c r="K240" s="28">
        <f>SUM('IV. Country level, 1310-2018'!AO236:AV236)</f>
        <v>7.989545102300573</v>
      </c>
      <c r="L240" s="29">
        <f>SUM('IV. Country level, 1310-2018'!AY236:BF236)</f>
        <v>-5.495885908843392</v>
      </c>
      <c r="M240" s="28">
        <f t="shared" si="30"/>
        <v>13.485431011143966</v>
      </c>
      <c r="N240" s="28">
        <f t="shared" si="38"/>
        <v>7.0000000000000009</v>
      </c>
      <c r="O240" s="28">
        <f>'IV. Country level, 1310-2018'!AA236</f>
        <v>9.3950902592176071</v>
      </c>
      <c r="P240" s="28">
        <f>'IV. Country level, 1310-2018'!I236</f>
        <v>-2.3950902592176062</v>
      </c>
      <c r="Q240" s="2"/>
      <c r="R240" s="2"/>
      <c r="V240" s="28">
        <v>5</v>
      </c>
      <c r="W240" s="28">
        <v>5.8399720094840877E-3</v>
      </c>
      <c r="X240" s="28">
        <f t="shared" si="37"/>
        <v>4.9941600279905156</v>
      </c>
      <c r="Y240" s="56">
        <f>'VIII. Pers. sov. loans, 1312-'!C235</f>
        <v>12.558823529411764</v>
      </c>
    </row>
    <row r="241" spans="1:25" x14ac:dyDescent="0.25">
      <c r="A241">
        <v>1543</v>
      </c>
      <c r="C241" s="28">
        <f t="shared" si="31"/>
        <v>8.5924616082586276</v>
      </c>
      <c r="D241" s="28">
        <f t="shared" si="32"/>
        <v>1.3995673200258563</v>
      </c>
      <c r="E241" s="28">
        <f t="shared" si="33"/>
        <v>7.19289428823277</v>
      </c>
      <c r="F241" s="28">
        <f t="shared" si="34"/>
        <v>7.8928571428571432</v>
      </c>
      <c r="G241" s="28">
        <f t="shared" si="35"/>
        <v>3.4869766369669803</v>
      </c>
      <c r="H241" s="28">
        <f t="shared" si="36"/>
        <v>4.4058805058901624</v>
      </c>
      <c r="I241" s="28"/>
      <c r="J241" s="28"/>
      <c r="K241" s="28">
        <f>SUM('IV. Country level, 1310-2018'!AO237:AV237)</f>
        <v>8.5855984764878581</v>
      </c>
      <c r="L241" s="29">
        <f>SUM('IV. Country level, 1310-2018'!AY237:BF237)</f>
        <v>6.179921723945947</v>
      </c>
      <c r="M241" s="28">
        <f t="shared" si="30"/>
        <v>2.4056767525419112</v>
      </c>
      <c r="N241" s="28">
        <f t="shared" si="38"/>
        <v>7.9999999999999991</v>
      </c>
      <c r="O241" s="28">
        <f>'IV. Country level, 1310-2018'!AA237</f>
        <v>-7.3475861687040913</v>
      </c>
      <c r="P241" s="28">
        <f>'IV. Country level, 1310-2018'!I237</f>
        <v>15.34758616870409</v>
      </c>
      <c r="Q241" s="2"/>
      <c r="R241" s="2"/>
      <c r="V241" s="28">
        <v>5</v>
      </c>
      <c r="W241" s="28">
        <v>4.6212670197774575</v>
      </c>
      <c r="X241" s="28">
        <f t="shared" si="37"/>
        <v>0.37873298022254254</v>
      </c>
      <c r="Y241" s="56">
        <f>'VIII. Pers. sov. loans, 1312-'!C236</f>
        <v>12.833333333333334</v>
      </c>
    </row>
    <row r="242" spans="1:25" x14ac:dyDescent="0.25">
      <c r="A242">
        <v>1544</v>
      </c>
      <c r="C242" s="28">
        <f t="shared" si="31"/>
        <v>8.7280511139727111</v>
      </c>
      <c r="D242" s="28">
        <f t="shared" si="32"/>
        <v>-1.2479167232510784</v>
      </c>
      <c r="E242" s="28">
        <f t="shared" si="33"/>
        <v>9.9759678372237897</v>
      </c>
      <c r="F242" s="28">
        <f t="shared" si="34"/>
        <v>8.3214285714285712</v>
      </c>
      <c r="G242" s="28">
        <f t="shared" si="35"/>
        <v>0.24057221566076134</v>
      </c>
      <c r="H242" s="28">
        <f t="shared" si="36"/>
        <v>8.0808563557678106</v>
      </c>
      <c r="I242" s="28"/>
      <c r="J242" s="28"/>
      <c r="K242" s="28">
        <f>SUM('IV. Country level, 1310-2018'!AO238:AV238)</f>
        <v>8.9261793012399124</v>
      </c>
      <c r="L242" s="29">
        <f>SUM('IV. Country level, 1310-2018'!AY238:BF238)</f>
        <v>1.4698635709436709</v>
      </c>
      <c r="M242" s="28">
        <f t="shared" si="30"/>
        <v>7.4563157302962413</v>
      </c>
      <c r="N242" s="28">
        <f t="shared" si="38"/>
        <v>9</v>
      </c>
      <c r="O242" s="28">
        <f>'IV. Country level, 1310-2018'!AA238</f>
        <v>-0.72178212072118098</v>
      </c>
      <c r="P242" s="28">
        <f>'IV. Country level, 1310-2018'!I238</f>
        <v>9.7217821207211816</v>
      </c>
      <c r="Q242" s="2"/>
      <c r="R242" s="2"/>
      <c r="V242" s="28">
        <v>11.166666666666666</v>
      </c>
      <c r="W242" s="28">
        <v>-2.0704299217637887</v>
      </c>
      <c r="X242" s="28">
        <f t="shared" si="37"/>
        <v>13.237096588430454</v>
      </c>
      <c r="Y242" s="56">
        <f>'VIII. Pers. sov. loans, 1312-'!C237</f>
        <v>12.98076923076923</v>
      </c>
    </row>
    <row r="243" spans="1:25" x14ac:dyDescent="0.25">
      <c r="A243">
        <v>1545</v>
      </c>
      <c r="C243" s="28">
        <f t="shared" si="31"/>
        <v>8.9309659452810344</v>
      </c>
      <c r="D243" s="28">
        <f t="shared" si="32"/>
        <v>0.98787008198951198</v>
      </c>
      <c r="E243" s="28">
        <f t="shared" si="33"/>
        <v>7.9430958632915223</v>
      </c>
      <c r="F243" s="28">
        <f t="shared" si="34"/>
        <v>8.6071428571428577</v>
      </c>
      <c r="G243" s="28">
        <f t="shared" si="35"/>
        <v>2.1893088139282559</v>
      </c>
      <c r="H243" s="28">
        <f t="shared" si="36"/>
        <v>6.4178340432146017</v>
      </c>
      <c r="I243" s="28"/>
      <c r="J243" s="28"/>
      <c r="K243" s="28">
        <f>SUM('IV. Country level, 1310-2018'!AO239:AV239)</f>
        <v>8.3768165681483051</v>
      </c>
      <c r="L243" s="29">
        <f>SUM('IV. Country level, 1310-2018'!AY239:BF239)</f>
        <v>6.2872235631805218</v>
      </c>
      <c r="M243" s="28">
        <f t="shared" si="30"/>
        <v>2.0895930049677833</v>
      </c>
      <c r="N243" s="28">
        <f t="shared" si="38"/>
        <v>6.25</v>
      </c>
      <c r="O243" s="28">
        <f>'IV. Country level, 1310-2018'!AA239</f>
        <v>12.198015865245303</v>
      </c>
      <c r="P243" s="28">
        <f>'IV. Country level, 1310-2018'!I239</f>
        <v>-5.9480158652453028</v>
      </c>
      <c r="Q243" s="2"/>
      <c r="R243" s="2"/>
      <c r="V243" s="28">
        <v>7.083333333333333</v>
      </c>
      <c r="W243" s="28">
        <v>-3.9455908252175425</v>
      </c>
      <c r="X243" s="28">
        <f t="shared" si="37"/>
        <v>11.028924158550875</v>
      </c>
      <c r="Y243" s="56">
        <f>'VIII. Pers. sov. loans, 1312-'!C238</f>
        <v>13.018518518518519</v>
      </c>
    </row>
    <row r="244" spans="1:25" x14ac:dyDescent="0.25">
      <c r="A244">
        <v>1546</v>
      </c>
      <c r="C244" s="28">
        <f t="shared" si="31"/>
        <v>9.0685829314228101</v>
      </c>
      <c r="D244" s="28">
        <f t="shared" si="32"/>
        <v>3.3370735388613193</v>
      </c>
      <c r="E244" s="28">
        <f t="shared" si="33"/>
        <v>5.7315093925614908</v>
      </c>
      <c r="F244" s="28">
        <f t="shared" si="34"/>
        <v>8.6964285714285712</v>
      </c>
      <c r="G244" s="28">
        <f t="shared" si="35"/>
        <v>1.8099114259102345</v>
      </c>
      <c r="H244" s="28">
        <f t="shared" si="36"/>
        <v>6.8865171455183374</v>
      </c>
      <c r="I244" s="28"/>
      <c r="J244" s="28"/>
      <c r="K244" s="28">
        <f>SUM('IV. Country level, 1310-2018'!AO240:AV240)</f>
        <v>9.5655312988237799</v>
      </c>
      <c r="L244" s="29">
        <f>SUM('IV. Country level, 1310-2018'!AY240:BF240)</f>
        <v>4.5982538226544287</v>
      </c>
      <c r="M244" s="28">
        <f t="shared" si="30"/>
        <v>4.9672774761693512</v>
      </c>
      <c r="N244" s="28">
        <f t="shared" si="38"/>
        <v>11</v>
      </c>
      <c r="O244" s="28">
        <f>'IV. Country level, 1310-2018'!AA240</f>
        <v>15.290737960896458</v>
      </c>
      <c r="P244" s="28">
        <f>'IV. Country level, 1310-2018'!I240</f>
        <v>-4.2907379608964575</v>
      </c>
      <c r="Q244" s="2"/>
      <c r="R244" s="2"/>
      <c r="V244" s="28">
        <v>5.541666666666667</v>
      </c>
      <c r="W244" s="28">
        <v>0.81281779539957455</v>
      </c>
      <c r="X244" s="28">
        <f t="shared" si="37"/>
        <v>4.7288488712670924</v>
      </c>
      <c r="Y244" s="56">
        <f>'VIII. Pers. sov. loans, 1312-'!C239</f>
        <v>12.827586206896552</v>
      </c>
    </row>
    <row r="245" spans="1:25" x14ac:dyDescent="0.25">
      <c r="A245">
        <v>1547</v>
      </c>
      <c r="C245" s="28">
        <f t="shared" si="31"/>
        <v>9.0536804746700543</v>
      </c>
      <c r="D245" s="28">
        <f t="shared" si="32"/>
        <v>3.5047096449777415</v>
      </c>
      <c r="E245" s="28">
        <f t="shared" si="33"/>
        <v>5.5489708296923128</v>
      </c>
      <c r="F245" s="28">
        <f t="shared" si="34"/>
        <v>8.4464285714285712</v>
      </c>
      <c r="G245" s="28">
        <f t="shared" si="35"/>
        <v>2.7313238271584623</v>
      </c>
      <c r="H245" s="28">
        <f t="shared" si="36"/>
        <v>5.7151047442701088</v>
      </c>
      <c r="I245" s="28"/>
      <c r="J245" s="28"/>
      <c r="K245" s="28">
        <f>SUM('IV. Country level, 1310-2018'!AO241:AV241)</f>
        <v>9.5881669300446326</v>
      </c>
      <c r="L245" s="29">
        <f>SUM('IV. Country level, 1310-2018'!AY241:BF241)</f>
        <v>-7.1448519887200348</v>
      </c>
      <c r="M245" s="28">
        <f t="shared" si="30"/>
        <v>16.733018918764667</v>
      </c>
      <c r="N245" s="28">
        <f t="shared" si="38"/>
        <v>9.9999999999999982</v>
      </c>
      <c r="O245" s="28">
        <f>'IV. Country level, 1310-2018'!AA241</f>
        <v>-12.620815059252111</v>
      </c>
      <c r="P245" s="28">
        <f>'IV. Country level, 1310-2018'!I241</f>
        <v>22.620815059252109</v>
      </c>
      <c r="Q245" s="2"/>
      <c r="R245" s="2"/>
      <c r="V245" s="28">
        <v>4</v>
      </c>
      <c r="W245" s="28">
        <v>-2.8568531185701183</v>
      </c>
      <c r="X245" s="28">
        <f t="shared" si="37"/>
        <v>6.8568531185701183</v>
      </c>
      <c r="Y245" s="56">
        <f>'VIII. Pers. sov. loans, 1312-'!C240</f>
        <v>12.827586206896552</v>
      </c>
    </row>
    <row r="246" spans="1:25" x14ac:dyDescent="0.25">
      <c r="A246">
        <v>1548</v>
      </c>
      <c r="C246" s="28">
        <f t="shared" si="31"/>
        <v>9.0374526500353767</v>
      </c>
      <c r="D246" s="28">
        <f t="shared" si="32"/>
        <v>3.9682915828851271</v>
      </c>
      <c r="E246" s="28">
        <f t="shared" si="33"/>
        <v>5.0691610671502492</v>
      </c>
      <c r="F246" s="28">
        <f t="shared" si="34"/>
        <v>8.0421428571428581</v>
      </c>
      <c r="G246" s="28">
        <f t="shared" si="35"/>
        <v>3.7959851650763361</v>
      </c>
      <c r="H246" s="28">
        <f t="shared" si="36"/>
        <v>4.2461576920665207</v>
      </c>
      <c r="I246" s="28"/>
      <c r="J246" s="28"/>
      <c r="K246" s="28">
        <f>SUM('IV. Country level, 1310-2018'!AO242:AV242)</f>
        <v>9.4849239399221812</v>
      </c>
      <c r="L246" s="29">
        <f>SUM('IV. Country level, 1310-2018'!AY242:BF242)</f>
        <v>1.0205657907654424</v>
      </c>
      <c r="M246" s="28">
        <f t="shared" si="30"/>
        <v>8.4643581491567392</v>
      </c>
      <c r="N246" s="28">
        <f t="shared" si="38"/>
        <v>9</v>
      </c>
      <c r="O246" s="28">
        <f>'IV. Country level, 1310-2018'!AA242</f>
        <v>-0.86849903918419236</v>
      </c>
      <c r="P246" s="28">
        <f>'IV. Country level, 1310-2018'!I242</f>
        <v>9.8684990391841918</v>
      </c>
      <c r="Q246" s="2"/>
      <c r="R246" s="2"/>
      <c r="V246" s="28">
        <v>4</v>
      </c>
      <c r="W246" s="28">
        <v>2.5933657715552285</v>
      </c>
      <c r="X246" s="28">
        <f t="shared" si="37"/>
        <v>1.4066342284447715</v>
      </c>
      <c r="Y246" s="56">
        <f>'VIII. Pers. sov. loans, 1312-'!C241</f>
        <v>12.648148148148149</v>
      </c>
    </row>
    <row r="247" spans="1:25" x14ac:dyDescent="0.25">
      <c r="A247">
        <v>1549</v>
      </c>
      <c r="C247" s="28">
        <f t="shared" si="31"/>
        <v>9.205581948442191</v>
      </c>
      <c r="D247" s="28">
        <f t="shared" si="32"/>
        <v>2.8406755783918709</v>
      </c>
      <c r="E247" s="28">
        <f t="shared" si="33"/>
        <v>6.3649063700503206</v>
      </c>
      <c r="F247" s="28">
        <f t="shared" si="34"/>
        <v>8.019285714285715</v>
      </c>
      <c r="G247" s="28">
        <f t="shared" si="35"/>
        <v>2.6492764072792339</v>
      </c>
      <c r="H247" s="28">
        <f t="shared" si="36"/>
        <v>5.3700093070064794</v>
      </c>
      <c r="I247" s="28"/>
      <c r="J247" s="28"/>
      <c r="K247" s="28">
        <f>SUM('IV. Country level, 1310-2018'!AO243:AV243)</f>
        <v>8.952864005292998</v>
      </c>
      <c r="L247" s="29">
        <f>SUM('IV. Country level, 1310-2018'!AY243:BF243)</f>
        <v>10.948538289259259</v>
      </c>
      <c r="M247" s="28">
        <f t="shared" si="30"/>
        <v>-1.9956742839662613</v>
      </c>
      <c r="N247" s="28">
        <f t="shared" si="38"/>
        <v>7.625</v>
      </c>
      <c r="O247" s="28">
        <f>'IV. Country level, 1310-2018'!AA243</f>
        <v>6.7393085430914548</v>
      </c>
      <c r="P247" s="28">
        <f>'IV. Country level, 1310-2018'!I243</f>
        <v>0.88569145690854523</v>
      </c>
      <c r="Q247" s="2"/>
      <c r="R247" s="2"/>
      <c r="V247" s="28">
        <v>4</v>
      </c>
      <c r="W247" s="28">
        <v>7.9854341214564597</v>
      </c>
      <c r="X247" s="28">
        <f t="shared" si="37"/>
        <v>-3.9854341214564597</v>
      </c>
      <c r="Y247" s="56">
        <f>'VIII. Pers. sov. loans, 1312-'!C242</f>
        <v>12.703703703703704</v>
      </c>
    </row>
    <row r="248" spans="1:25" x14ac:dyDescent="0.25">
      <c r="A248">
        <v>1550</v>
      </c>
      <c r="C248" s="28">
        <f t="shared" si="31"/>
        <v>9.2433264210510835</v>
      </c>
      <c r="D248" s="28">
        <f t="shared" si="32"/>
        <v>1.5693676681105571</v>
      </c>
      <c r="E248" s="28">
        <f t="shared" si="33"/>
        <v>7.6739587529405275</v>
      </c>
      <c r="F248" s="28">
        <f t="shared" si="34"/>
        <v>7.3185714285714294</v>
      </c>
      <c r="G248" s="28">
        <f t="shared" si="35"/>
        <v>0.63099025058034408</v>
      </c>
      <c r="H248" s="28">
        <f t="shared" si="36"/>
        <v>6.6875811779910848</v>
      </c>
      <c r="I248" s="28"/>
      <c r="J248" s="28"/>
      <c r="K248" s="28">
        <f>SUM('IV. Country level, 1310-2018'!AO244:AV244)</f>
        <v>8.4812812792185657</v>
      </c>
      <c r="L248" s="29">
        <f>SUM('IV. Country level, 1310-2018'!AY244:BF244)</f>
        <v>7.3533744667609016</v>
      </c>
      <c r="M248" s="28">
        <f t="shared" si="30"/>
        <v>1.1279068124576641</v>
      </c>
      <c r="N248" s="28">
        <f t="shared" si="38"/>
        <v>6.25</v>
      </c>
      <c r="O248" s="28">
        <f>'IV. Country level, 1310-2018'!AA244</f>
        <v>-0.89769935996649675</v>
      </c>
      <c r="P248" s="28">
        <f>'IV. Country level, 1310-2018'!I244</f>
        <v>7.1476993599664969</v>
      </c>
      <c r="Q248" s="2"/>
      <c r="R248" s="2"/>
      <c r="V248" s="28">
        <v>4.166666666666667</v>
      </c>
      <c r="W248" s="28">
        <v>9.52056912797579</v>
      </c>
      <c r="X248" s="28">
        <f t="shared" si="37"/>
        <v>-5.3539024613091231</v>
      </c>
      <c r="Y248" s="56">
        <f>'VIII. Pers. sov. loans, 1312-'!C243</f>
        <v>12.75</v>
      </c>
    </row>
    <row r="249" spans="1:25" x14ac:dyDescent="0.25">
      <c r="A249">
        <v>1551</v>
      </c>
      <c r="C249" s="28">
        <f t="shared" si="31"/>
        <v>9.3292336679384711</v>
      </c>
      <c r="D249" s="28">
        <f t="shared" si="32"/>
        <v>4.0639555207906124</v>
      </c>
      <c r="E249" s="28">
        <f t="shared" si="33"/>
        <v>5.2652781471478596</v>
      </c>
      <c r="F249" s="28">
        <f t="shared" si="34"/>
        <v>6.7614285714285725</v>
      </c>
      <c r="G249" s="28">
        <f t="shared" si="35"/>
        <v>1.8833223423966328</v>
      </c>
      <c r="H249" s="28">
        <f t="shared" si="36"/>
        <v>4.8781062290319399</v>
      </c>
      <c r="I249" s="28"/>
      <c r="J249" s="28"/>
      <c r="K249" s="28">
        <f>SUM('IV. Country level, 1310-2018'!AO245:AV245)</f>
        <v>8.8125845287971707</v>
      </c>
      <c r="L249" s="29">
        <f>SUM('IV. Country level, 1310-2018'!AY245:BF245)</f>
        <v>4.7149371362953714</v>
      </c>
      <c r="M249" s="28">
        <f t="shared" si="30"/>
        <v>4.0976473925017993</v>
      </c>
      <c r="N249" s="28">
        <f t="shared" si="38"/>
        <v>6.1700000000000008</v>
      </c>
      <c r="O249" s="28">
        <f>'IV. Country level, 1310-2018'!AA245</f>
        <v>6.7308472447039369</v>
      </c>
      <c r="P249" s="28">
        <f>'IV. Country level, 1310-2018'!I245</f>
        <v>-0.5608472447039361</v>
      </c>
      <c r="Q249" s="2"/>
      <c r="R249" s="2"/>
      <c r="V249" s="28">
        <v>4.3333333333333339</v>
      </c>
      <c r="W249" s="28">
        <v>9.1413106258809389</v>
      </c>
      <c r="X249" s="28">
        <f t="shared" si="37"/>
        <v>-4.807977292547605</v>
      </c>
      <c r="Y249" s="56">
        <f>'VIII. Pers. sov. loans, 1312-'!C244</f>
        <v>12.541666666666666</v>
      </c>
    </row>
    <row r="250" spans="1:25" x14ac:dyDescent="0.25">
      <c r="A250">
        <v>1552</v>
      </c>
      <c r="C250" s="28">
        <f t="shared" si="31"/>
        <v>9.4489321063637686</v>
      </c>
      <c r="D250" s="28">
        <f t="shared" si="32"/>
        <v>5.5062160113334668</v>
      </c>
      <c r="E250" s="28">
        <f t="shared" si="33"/>
        <v>3.9427160950303013</v>
      </c>
      <c r="F250" s="28">
        <f t="shared" si="34"/>
        <v>6.7685714285714287</v>
      </c>
      <c r="G250" s="28">
        <f t="shared" si="35"/>
        <v>2.6243137960611844</v>
      </c>
      <c r="H250" s="28">
        <f t="shared" si="36"/>
        <v>4.1442576325102447</v>
      </c>
      <c r="I250" s="28"/>
      <c r="J250" s="28"/>
      <c r="K250" s="28">
        <f>SUM('IV. Country level, 1310-2018'!AO246:AV246)</f>
        <v>9.5537216569960037</v>
      </c>
      <c r="L250" s="29">
        <f>SUM('IV. Country level, 1310-2018'!AY246:BF246)</f>
        <v>-1.6060884682722727</v>
      </c>
      <c r="M250" s="28">
        <f t="shared" si="30"/>
        <v>11.159810125268276</v>
      </c>
      <c r="N250" s="28">
        <f t="shared" si="38"/>
        <v>6.09</v>
      </c>
      <c r="O250" s="28">
        <f>'IV. Country level, 1310-2018'!AA246</f>
        <v>4.1710545606655884</v>
      </c>
      <c r="P250" s="28">
        <f>'IV. Country level, 1310-2018'!I246</f>
        <v>1.9189454393344114</v>
      </c>
      <c r="Q250" s="2"/>
      <c r="R250" s="2"/>
      <c r="V250" s="28">
        <v>4.5</v>
      </c>
      <c r="W250" s="28">
        <v>-8.6540745332919187</v>
      </c>
      <c r="X250" s="28">
        <f t="shared" si="37"/>
        <v>13.154074533291919</v>
      </c>
      <c r="Y250" s="56">
        <f>'VIII. Pers. sov. loans, 1312-'!C245</f>
        <v>13.057692307692308</v>
      </c>
    </row>
    <row r="251" spans="1:25" x14ac:dyDescent="0.25">
      <c r="A251">
        <v>1553</v>
      </c>
      <c r="C251" s="28">
        <f t="shared" si="31"/>
        <v>9.6313089059978321</v>
      </c>
      <c r="D251" s="28">
        <f t="shared" si="32"/>
        <v>4.720679085671625</v>
      </c>
      <c r="E251" s="28">
        <f t="shared" si="33"/>
        <v>4.9106298203262071</v>
      </c>
      <c r="F251" s="28">
        <f t="shared" si="34"/>
        <v>7.3935714285714287</v>
      </c>
      <c r="G251" s="28">
        <f t="shared" si="35"/>
        <v>1.2914120833785998</v>
      </c>
      <c r="H251" s="28">
        <f t="shared" si="36"/>
        <v>6.1021593451928293</v>
      </c>
      <c r="I251" s="28"/>
      <c r="J251" s="28"/>
      <c r="K251" s="28">
        <f>SUM('IV. Country level, 1310-2018'!AO247:AV247)</f>
        <v>9.8297426070860343</v>
      </c>
      <c r="L251" s="29">
        <f>SUM('IV. Country level, 1310-2018'!AY247:BF247)</f>
        <v>-4.3009015493147693</v>
      </c>
      <c r="M251" s="28">
        <f t="shared" si="30"/>
        <v>14.130644156400804</v>
      </c>
      <c r="N251" s="28">
        <f t="shared" si="38"/>
        <v>6.0950000000000006</v>
      </c>
      <c r="O251" s="28">
        <f>'IV. Country level, 1310-2018'!AA247</f>
        <v>1.1627348640042281</v>
      </c>
      <c r="P251" s="28">
        <f>'IV. Country level, 1310-2018'!I247</f>
        <v>4.9322651359957721</v>
      </c>
      <c r="Q251" s="2"/>
      <c r="R251" s="2"/>
      <c r="V251" s="28">
        <v>4.6666666666666661</v>
      </c>
      <c r="W251" s="28">
        <v>-5.2801923105695625</v>
      </c>
      <c r="X251" s="28">
        <f t="shared" si="37"/>
        <v>9.9468589772362286</v>
      </c>
      <c r="Y251" s="56">
        <f>'VIII. Pers. sov. loans, 1312-'!C246</f>
        <v>13.8</v>
      </c>
    </row>
    <row r="252" spans="1:25" x14ac:dyDescent="0.25">
      <c r="A252">
        <v>1554</v>
      </c>
      <c r="C252" s="28">
        <f t="shared" si="31"/>
        <v>10.017432441255744</v>
      </c>
      <c r="D252" s="28">
        <f t="shared" si="32"/>
        <v>3.7963729291398494</v>
      </c>
      <c r="E252" s="28">
        <f t="shared" si="33"/>
        <v>6.221059512115894</v>
      </c>
      <c r="F252" s="28">
        <f t="shared" si="34"/>
        <v>8.357857142857144</v>
      </c>
      <c r="G252" s="28">
        <f t="shared" si="35"/>
        <v>4.9394359165777422</v>
      </c>
      <c r="H252" s="28">
        <f t="shared" si="36"/>
        <v>3.4184212262794023</v>
      </c>
      <c r="I252" s="28"/>
      <c r="J252" s="28"/>
      <c r="K252" s="28">
        <f>SUM('IV. Country level, 1310-2018'!AO248:AV248)</f>
        <v>10.189517658256342</v>
      </c>
      <c r="L252" s="29">
        <f>SUM('IV. Country level, 1310-2018'!AY248:BF248)</f>
        <v>10.317262980040349</v>
      </c>
      <c r="M252" s="28">
        <f t="shared" si="30"/>
        <v>-0.12774532178400655</v>
      </c>
      <c r="N252" s="28">
        <f t="shared" si="38"/>
        <v>6.1000000000000005</v>
      </c>
      <c r="O252" s="28">
        <f>'IV. Country level, 1310-2018'!AA248</f>
        <v>-3.8544904165380922</v>
      </c>
      <c r="P252" s="28">
        <f>'IV. Country level, 1310-2018'!I248</f>
        <v>9.9544904165380927</v>
      </c>
      <c r="Q252" s="2"/>
      <c r="R252" s="2"/>
      <c r="V252" s="28">
        <v>4.8333333333333321</v>
      </c>
      <c r="W252" s="28">
        <v>-2.6920367129246148</v>
      </c>
      <c r="X252" s="28">
        <f t="shared" si="37"/>
        <v>7.5253700462579474</v>
      </c>
      <c r="Y252" s="56">
        <f>'VIII. Pers. sov. loans, 1312-'!C247</f>
        <v>14.12962962962963</v>
      </c>
    </row>
    <row r="253" spans="1:25" x14ac:dyDescent="0.25">
      <c r="A253">
        <v>1555</v>
      </c>
      <c r="C253" s="28">
        <f t="shared" si="31"/>
        <v>10.385986922643264</v>
      </c>
      <c r="D253" s="28">
        <f t="shared" si="32"/>
        <v>2.0026816274231232</v>
      </c>
      <c r="E253" s="28">
        <f t="shared" si="33"/>
        <v>8.3833052952201381</v>
      </c>
      <c r="F253" s="28">
        <f t="shared" si="34"/>
        <v>9.4764285714285723</v>
      </c>
      <c r="G253" s="28">
        <f t="shared" si="35"/>
        <v>2.6206073714226865</v>
      </c>
      <c r="H253" s="28">
        <f t="shared" si="36"/>
        <v>6.8558212000058854</v>
      </c>
      <c r="I253" s="28"/>
      <c r="J253" s="28"/>
      <c r="K253" s="28">
        <f>SUM('IV. Country level, 1310-2018'!AO249:AV249)</f>
        <v>10.322813008899264</v>
      </c>
      <c r="L253" s="29">
        <f>SUM('IV. Country level, 1310-2018'!AY249:BF249)</f>
        <v>11.116389224565433</v>
      </c>
      <c r="M253" s="28">
        <f t="shared" si="30"/>
        <v>-0.7935762156661692</v>
      </c>
      <c r="N253" s="28">
        <f t="shared" si="38"/>
        <v>9.0499999999999989</v>
      </c>
      <c r="O253" s="28">
        <f>'IV. Country level, 1310-2018'!AA249</f>
        <v>4.3184411364676683</v>
      </c>
      <c r="P253" s="28">
        <f>'IV. Country level, 1310-2018'!I249</f>
        <v>4.7315588635323307</v>
      </c>
      <c r="Q253" s="2"/>
      <c r="R253" s="2"/>
      <c r="V253" s="28">
        <v>5</v>
      </c>
      <c r="W253" s="28">
        <v>4.9393542168347366</v>
      </c>
      <c r="X253" s="28">
        <f t="shared" si="37"/>
        <v>6.0645783165263367E-2</v>
      </c>
      <c r="Y253" s="56">
        <f>'VIII. Pers. sov. loans, 1312-'!C248</f>
        <v>14.288461538461538</v>
      </c>
    </row>
    <row r="254" spans="1:25" x14ac:dyDescent="0.25">
      <c r="A254">
        <v>1556</v>
      </c>
      <c r="C254" s="28">
        <f t="shared" si="31"/>
        <v>10.611765741327668</v>
      </c>
      <c r="D254" s="28">
        <f t="shared" si="32"/>
        <v>1.9904423753956431</v>
      </c>
      <c r="E254" s="28">
        <f t="shared" si="33"/>
        <v>8.6213233659320245</v>
      </c>
      <c r="F254" s="28">
        <f t="shared" si="34"/>
        <v>10.090714285714284</v>
      </c>
      <c r="G254" s="28">
        <f t="shared" si="35"/>
        <v>1.1996362779244305</v>
      </c>
      <c r="H254" s="28">
        <f t="shared" si="36"/>
        <v>8.8910780077898544</v>
      </c>
      <c r="I254" s="28"/>
      <c r="J254" s="28"/>
      <c r="K254" s="28">
        <f>SUM('IV. Country level, 1310-2018'!AO250:AV250)</f>
        <v>10.229501602731442</v>
      </c>
      <c r="L254" s="29">
        <f>SUM('IV. Country level, 1310-2018'!AY250:BF250)</f>
        <v>5.4497798096263637</v>
      </c>
      <c r="M254" s="28">
        <f t="shared" si="30"/>
        <v>4.7797217931050788</v>
      </c>
      <c r="N254" s="28">
        <f t="shared" si="38"/>
        <v>12</v>
      </c>
      <c r="O254" s="28">
        <f>'IV. Country level, 1310-2018'!AA250</f>
        <v>-2.5910034456866322</v>
      </c>
      <c r="P254" s="28">
        <f>'IV. Country level, 1310-2018'!I250</f>
        <v>14.591003445686631</v>
      </c>
      <c r="Q254" s="2"/>
      <c r="R254" s="2"/>
      <c r="V254" s="28">
        <v>4.8397435897435903</v>
      </c>
      <c r="W254" s="28">
        <v>1.0546197238484216</v>
      </c>
      <c r="X254" s="28">
        <f t="shared" si="37"/>
        <v>3.7851238658951685</v>
      </c>
      <c r="Y254" s="56">
        <f>'VIII. Pers. sov. loans, 1312-'!C249</f>
        <v>14.636363636363637</v>
      </c>
    </row>
    <row r="255" spans="1:25" x14ac:dyDescent="0.25">
      <c r="A255">
        <v>1557</v>
      </c>
      <c r="C255" s="28">
        <f t="shared" si="31"/>
        <v>10.700036113751199</v>
      </c>
      <c r="D255" s="28">
        <f t="shared" si="32"/>
        <v>3.18941406814199</v>
      </c>
      <c r="E255" s="28">
        <f t="shared" si="33"/>
        <v>7.5106220456092103</v>
      </c>
      <c r="F255" s="28">
        <f t="shared" si="34"/>
        <v>10.188571428571427</v>
      </c>
      <c r="G255" s="28">
        <f t="shared" si="35"/>
        <v>1.3635167636139633</v>
      </c>
      <c r="H255" s="28">
        <f t="shared" si="36"/>
        <v>8.8250546649574648</v>
      </c>
      <c r="I255" s="28"/>
      <c r="J255" s="28"/>
      <c r="K255" s="28">
        <f>SUM('IV. Country level, 1310-2018'!AO251:AV251)</f>
        <v>11.184146026023942</v>
      </c>
      <c r="L255" s="29">
        <f>SUM('IV. Country level, 1310-2018'!AY251:BF251)</f>
        <v>0.8832313710384696</v>
      </c>
      <c r="M255" s="28">
        <f t="shared" si="30"/>
        <v>10.300914654985473</v>
      </c>
      <c r="N255" s="28">
        <f t="shared" si="38"/>
        <v>13</v>
      </c>
      <c r="O255" s="28">
        <f>'IV. Country level, 1310-2018'!AA251</f>
        <v>24.638467472427493</v>
      </c>
      <c r="P255" s="28">
        <f>'IV. Country level, 1310-2018'!I251</f>
        <v>-11.638467472427493</v>
      </c>
      <c r="Q255" s="2"/>
      <c r="R255" s="2"/>
      <c r="V255" s="28">
        <v>4.6794871794871797</v>
      </c>
      <c r="W255" s="28">
        <v>-0.73773407017458892</v>
      </c>
      <c r="X255" s="28">
        <f t="shared" si="37"/>
        <v>5.4172212496617682</v>
      </c>
      <c r="Y255" s="56">
        <f>'VIII. Pers. sov. loans, 1312-'!C250</f>
        <v>14.762</v>
      </c>
    </row>
    <row r="256" spans="1:25" x14ac:dyDescent="0.25">
      <c r="A256">
        <v>1558</v>
      </c>
      <c r="C256" s="28">
        <f t="shared" si="31"/>
        <v>10.75117040987015</v>
      </c>
      <c r="D256" s="28">
        <f t="shared" si="32"/>
        <v>1.8543138329430204</v>
      </c>
      <c r="E256" s="28">
        <f t="shared" si="33"/>
        <v>8.8968565769271297</v>
      </c>
      <c r="F256" s="28">
        <f t="shared" si="34"/>
        <v>10.285714285714286</v>
      </c>
      <c r="G256" s="28">
        <f t="shared" si="35"/>
        <v>2.6164837208472482</v>
      </c>
      <c r="H256" s="28">
        <f t="shared" si="36"/>
        <v>7.6692305648670374</v>
      </c>
      <c r="I256" s="28"/>
      <c r="J256" s="28"/>
      <c r="K256" s="28">
        <f>SUM('IV. Country level, 1310-2018'!AO252:AV252)</f>
        <v>11.39246589850981</v>
      </c>
      <c r="L256" s="29">
        <f>SUM('IV. Country level, 1310-2018'!AY252:BF252)</f>
        <v>-7.8409019757217093</v>
      </c>
      <c r="M256" s="28">
        <f t="shared" si="30"/>
        <v>19.233367874231519</v>
      </c>
      <c r="N256" s="28">
        <f t="shared" si="38"/>
        <v>14</v>
      </c>
      <c r="O256" s="28">
        <f>'IV. Country level, 1310-2018'!AA252</f>
        <v>-9.5009525713814469</v>
      </c>
      <c r="P256" s="28">
        <f>'IV. Country level, 1310-2018'!I252</f>
        <v>23.500952571381447</v>
      </c>
      <c r="Q256" s="2"/>
      <c r="R256" s="2"/>
      <c r="V256" s="28">
        <v>4.5192307692307692</v>
      </c>
      <c r="W256" s="28">
        <v>1.9390715545935264</v>
      </c>
      <c r="X256" s="28">
        <f t="shared" si="37"/>
        <v>2.5801592146372427</v>
      </c>
      <c r="Y256" s="56">
        <f>'VIII. Pers. sov. loans, 1312-'!C251</f>
        <v>14.630588235294118</v>
      </c>
    </row>
    <row r="257" spans="1:25" x14ac:dyDescent="0.25">
      <c r="A257">
        <v>1559</v>
      </c>
      <c r="C257" s="28">
        <f t="shared" si="31"/>
        <v>10.769155096191628</v>
      </c>
      <c r="D257" s="28">
        <f t="shared" si="32"/>
        <v>0.99659714572414704</v>
      </c>
      <c r="E257" s="28">
        <f t="shared" si="33"/>
        <v>9.7725579504674815</v>
      </c>
      <c r="F257" s="28">
        <f t="shared" si="34"/>
        <v>9.9614285714285717</v>
      </c>
      <c r="G257" s="28">
        <f t="shared" si="35"/>
        <v>3.0083097257218809</v>
      </c>
      <c r="H257" s="28">
        <f t="shared" si="36"/>
        <v>6.9531188457066904</v>
      </c>
      <c r="I257" s="28"/>
      <c r="J257" s="28"/>
      <c r="K257" s="28">
        <f>SUM('IV. Country level, 1310-2018'!AO253:AV253)</f>
        <v>11.134173387786831</v>
      </c>
      <c r="L257" s="29">
        <f>SUM('IV. Country level, 1310-2018'!AY253:BF253)</f>
        <v>-1.6917632324646343</v>
      </c>
      <c r="M257" s="28">
        <f t="shared" si="30"/>
        <v>12.825936620251465</v>
      </c>
      <c r="N257" s="28">
        <f t="shared" si="38"/>
        <v>10.39</v>
      </c>
      <c r="O257" s="28">
        <f>'IV. Country level, 1310-2018'!AA253</f>
        <v>-5.7757430938222036</v>
      </c>
      <c r="P257" s="28">
        <f>'IV. Country level, 1310-2018'!I253</f>
        <v>16.165743093822204</v>
      </c>
      <c r="Q257" s="2"/>
      <c r="R257" s="2"/>
      <c r="V257" s="28">
        <v>4.3589743589743586</v>
      </c>
      <c r="W257" s="28">
        <v>4.7893860275674234</v>
      </c>
      <c r="X257" s="28">
        <f t="shared" si="37"/>
        <v>-0.43041166859306479</v>
      </c>
      <c r="Y257" s="56">
        <f>'VIII. Pers. sov. loans, 1312-'!C252</f>
        <v>14.216923076923077</v>
      </c>
    </row>
    <row r="258" spans="1:25" x14ac:dyDescent="0.25">
      <c r="A258">
        <v>1560</v>
      </c>
      <c r="C258" s="28">
        <f t="shared" si="31"/>
        <v>10.778113190440981</v>
      </c>
      <c r="D258" s="28">
        <f t="shared" si="32"/>
        <v>0.88056221177573657</v>
      </c>
      <c r="E258" s="28">
        <f t="shared" si="33"/>
        <v>9.8975509786652474</v>
      </c>
      <c r="F258" s="28">
        <f t="shared" si="34"/>
        <v>9.2157142857142862</v>
      </c>
      <c r="G258" s="28">
        <f t="shared" si="35"/>
        <v>3.5280535949456535</v>
      </c>
      <c r="H258" s="28">
        <f t="shared" si="36"/>
        <v>5.6876606907686309</v>
      </c>
      <c r="I258" s="28"/>
      <c r="J258" s="28"/>
      <c r="K258" s="28">
        <f>SUM('IV. Country level, 1310-2018'!AO254:AV254)</f>
        <v>10.447635214050766</v>
      </c>
      <c r="L258" s="29">
        <f>SUM('IV. Country level, 1310-2018'!AY254:BF254)</f>
        <v>4.0919002999096596</v>
      </c>
      <c r="M258" s="28">
        <f t="shared" si="30"/>
        <v>6.3557349141411068</v>
      </c>
      <c r="N258" s="28">
        <f t="shared" si="38"/>
        <v>6.7799999999999994</v>
      </c>
      <c r="O258" s="28">
        <f>'IV. Country level, 1310-2018'!AA254</f>
        <v>2.309898263830958</v>
      </c>
      <c r="P258" s="28">
        <f>'IV. Country level, 1310-2018'!I254</f>
        <v>4.4701017361690418</v>
      </c>
      <c r="Q258" s="2"/>
      <c r="R258" s="2"/>
      <c r="V258" s="28">
        <v>4.2005494505494507</v>
      </c>
      <c r="W258" s="28">
        <v>4.4129985241665279</v>
      </c>
      <c r="X258" s="28">
        <f t="shared" si="37"/>
        <v>-0.21244907361707721</v>
      </c>
      <c r="Y258" s="56">
        <f>'VIII. Pers. sov. loans, 1312-'!C253</f>
        <v>12.86</v>
      </c>
    </row>
    <row r="259" spans="1:25" x14ac:dyDescent="0.25">
      <c r="A259">
        <v>1561</v>
      </c>
      <c r="C259" s="28">
        <f t="shared" si="31"/>
        <v>10.67443744247964</v>
      </c>
      <c r="D259" s="28">
        <f t="shared" si="32"/>
        <v>-0.64380597149374286</v>
      </c>
      <c r="E259" s="28">
        <f t="shared" si="33"/>
        <v>11.318243413973383</v>
      </c>
      <c r="F259" s="28">
        <f t="shared" si="34"/>
        <v>8.3271428571428583</v>
      </c>
      <c r="G259" s="28">
        <f t="shared" si="35"/>
        <v>-1.102779537894</v>
      </c>
      <c r="H259" s="28">
        <f t="shared" si="36"/>
        <v>9.429922395036856</v>
      </c>
      <c r="I259" s="28"/>
      <c r="J259" s="28"/>
      <c r="K259" s="28">
        <f>SUM('IV. Country level, 1310-2018'!AO255:AV255)</f>
        <v>10.547457731088992</v>
      </c>
      <c r="L259" s="29">
        <f>SUM('IV. Country level, 1310-2018'!AY255:BF255)</f>
        <v>0.9715613336475617</v>
      </c>
      <c r="M259" s="28">
        <f t="shared" si="30"/>
        <v>9.5758963974414293</v>
      </c>
      <c r="N259" s="28">
        <f t="shared" si="38"/>
        <v>6.78</v>
      </c>
      <c r="O259" s="28">
        <f>'IV. Country level, 1310-2018'!AA255</f>
        <v>4.9162782840948998</v>
      </c>
      <c r="P259" s="28">
        <f>'IV. Country level, 1310-2018'!I255</f>
        <v>1.8637217159051005</v>
      </c>
      <c r="Q259" s="2"/>
      <c r="R259" s="2"/>
      <c r="V259" s="28">
        <v>4.042124542124542</v>
      </c>
      <c r="W259" s="28">
        <v>-1.2238078505070147</v>
      </c>
      <c r="X259" s="28">
        <f t="shared" si="37"/>
        <v>5.2659323926315569</v>
      </c>
      <c r="Y259" s="56">
        <f>'VIII. Pers. sov. loans, 1312-'!C254</f>
        <v>10.625913838749236</v>
      </c>
    </row>
    <row r="260" spans="1:25" x14ac:dyDescent="0.25">
      <c r="A260">
        <v>1562</v>
      </c>
      <c r="C260" s="28">
        <f t="shared" si="31"/>
        <v>10.590186723128273</v>
      </c>
      <c r="D260" s="28">
        <f t="shared" si="32"/>
        <v>1.6824195906611281</v>
      </c>
      <c r="E260" s="28">
        <f t="shared" si="33"/>
        <v>8.9077671324671464</v>
      </c>
      <c r="F260" s="28">
        <f t="shared" si="34"/>
        <v>7.2957142857142872</v>
      </c>
      <c r="G260" s="28">
        <f t="shared" si="35"/>
        <v>-0.27111191600169632</v>
      </c>
      <c r="H260" s="28">
        <f t="shared" si="36"/>
        <v>7.5668262017159824</v>
      </c>
      <c r="I260" s="28"/>
      <c r="J260" s="28"/>
      <c r="K260" s="28">
        <f>SUM('IV. Country level, 1310-2018'!AO256:AV256)</f>
        <v>10.448705813149612</v>
      </c>
      <c r="L260" s="29">
        <f>SUM('IV. Country level, 1310-2018'!AY256:BF256)</f>
        <v>5.1123724140333184</v>
      </c>
      <c r="M260" s="28">
        <f t="shared" si="30"/>
        <v>5.3363333991162936</v>
      </c>
      <c r="N260" s="28">
        <f t="shared" si="38"/>
        <v>6.78</v>
      </c>
      <c r="O260" s="28">
        <f>'IV. Country level, 1310-2018'!AA256</f>
        <v>7.0612231705901003</v>
      </c>
      <c r="P260" s="28">
        <f>'IV. Country level, 1310-2018'!I256</f>
        <v>-0.28122317059010005</v>
      </c>
      <c r="Q260" s="2"/>
      <c r="R260" s="2"/>
      <c r="V260" s="28">
        <v>3.8836996336996341</v>
      </c>
      <c r="W260" s="28">
        <v>-2.407902552195186</v>
      </c>
      <c r="X260" s="28">
        <f t="shared" si="37"/>
        <v>6.2916021858948206</v>
      </c>
      <c r="Y260" s="56">
        <f>'VIII. Pers. sov. loans, 1312-'!C255</f>
        <v>10.488261532291029</v>
      </c>
    </row>
    <row r="261" spans="1:25" x14ac:dyDescent="0.25">
      <c r="A261">
        <v>1563</v>
      </c>
      <c r="C261" s="28">
        <f t="shared" si="31"/>
        <v>10.475265966905331</v>
      </c>
      <c r="D261" s="28">
        <f t="shared" si="32"/>
        <v>3.6179904157200093</v>
      </c>
      <c r="E261" s="28">
        <f t="shared" si="33"/>
        <v>6.8572755511853227</v>
      </c>
      <c r="F261" s="28">
        <f t="shared" si="34"/>
        <v>6.7828571428571438</v>
      </c>
      <c r="G261" s="28">
        <f t="shared" si="35"/>
        <v>2.4846132098747771</v>
      </c>
      <c r="H261" s="28">
        <f t="shared" si="36"/>
        <v>4.2982439329823654</v>
      </c>
      <c r="I261" s="28"/>
      <c r="J261" s="28"/>
      <c r="K261" s="28">
        <f>SUM('IV. Country level, 1310-2018'!AO257:AV257)</f>
        <v>10.292208262476928</v>
      </c>
      <c r="L261" s="29">
        <f>SUM('IV. Country level, 1310-2018'!AY257:BF257)</f>
        <v>4.6375352719874909</v>
      </c>
      <c r="M261" s="28">
        <f t="shared" si="30"/>
        <v>5.6546729904894368</v>
      </c>
      <c r="N261" s="28">
        <f t="shared" si="38"/>
        <v>6.78</v>
      </c>
      <c r="O261" s="28">
        <f>'IV. Country level, 1310-2018'!AA257</f>
        <v>1.0472036388797752</v>
      </c>
      <c r="P261" s="28">
        <f>'IV. Country level, 1310-2018'!I257</f>
        <v>5.7327963611202248</v>
      </c>
      <c r="Q261" s="2"/>
      <c r="R261" s="2"/>
      <c r="V261" s="28">
        <v>3.7252747252747258</v>
      </c>
      <c r="W261" s="28">
        <v>1.189975784280634</v>
      </c>
      <c r="X261" s="28">
        <f t="shared" si="37"/>
        <v>2.5352989409940916</v>
      </c>
      <c r="Y261" s="56">
        <f>'VIII. Pers. sov. loans, 1312-'!C256</f>
        <v>10.266196149218272</v>
      </c>
    </row>
    <row r="262" spans="1:25" x14ac:dyDescent="0.25">
      <c r="A262">
        <v>1564</v>
      </c>
      <c r="C262" s="28">
        <f t="shared" si="31"/>
        <v>10.312499540906595</v>
      </c>
      <c r="D262" s="28">
        <f t="shared" si="32"/>
        <v>2.319506773003996</v>
      </c>
      <c r="E262" s="28">
        <f t="shared" si="33"/>
        <v>7.9929927679025985</v>
      </c>
      <c r="F262" s="28">
        <f t="shared" si="34"/>
        <v>6.7857142857142856</v>
      </c>
      <c r="G262" s="28">
        <f t="shared" si="35"/>
        <v>2.7898598436885291</v>
      </c>
      <c r="H262" s="28">
        <f t="shared" si="36"/>
        <v>3.995854442025756</v>
      </c>
      <c r="I262" s="28"/>
      <c r="J262" s="28"/>
      <c r="K262" s="28">
        <f>SUM('IV. Country level, 1310-2018'!AO258:AV258)</f>
        <v>10.45841579029454</v>
      </c>
      <c r="L262" s="29">
        <f>SUM('IV. Country level, 1310-2018'!AY258:BF258)</f>
        <v>-9.7873459118478863</v>
      </c>
      <c r="M262" s="28">
        <f t="shared" si="30"/>
        <v>20.245761702142424</v>
      </c>
      <c r="N262" s="28">
        <f t="shared" si="38"/>
        <v>6.78</v>
      </c>
      <c r="O262" s="28">
        <f>'IV. Country level, 1310-2018'!AA258</f>
        <v>-7.7773644574500809</v>
      </c>
      <c r="P262" s="28">
        <f>'IV. Country level, 1310-2018'!I258</f>
        <v>14.557364457450081</v>
      </c>
      <c r="Q262" s="2"/>
      <c r="R262" s="2"/>
      <c r="V262" s="28">
        <v>3.5668498168498175</v>
      </c>
      <c r="W262" s="28">
        <v>1.9371826103700678</v>
      </c>
      <c r="X262" s="28">
        <f t="shared" si="37"/>
        <v>1.6296672064797497</v>
      </c>
      <c r="Y262" s="56">
        <f>'VIII. Pers. sov. loans, 1312-'!C257</f>
        <v>9.8488410215273543</v>
      </c>
    </row>
    <row r="263" spans="1:25" x14ac:dyDescent="0.25">
      <c r="A263">
        <v>1565</v>
      </c>
      <c r="C263" s="28">
        <f t="shared" si="31"/>
        <v>10.12543545901498</v>
      </c>
      <c r="D263" s="28">
        <f t="shared" si="32"/>
        <v>2.072344254518335</v>
      </c>
      <c r="E263" s="28">
        <f t="shared" si="33"/>
        <v>8.0530912044966438</v>
      </c>
      <c r="F263" s="28">
        <f t="shared" si="34"/>
        <v>6.7885714285714283</v>
      </c>
      <c r="G263" s="28">
        <f t="shared" si="35"/>
        <v>1.3902250875127795</v>
      </c>
      <c r="H263" s="28">
        <f t="shared" si="36"/>
        <v>5.398346341058649</v>
      </c>
      <c r="I263" s="28"/>
      <c r="J263" s="28"/>
      <c r="K263" s="28">
        <f>SUM('IV. Country level, 1310-2018'!AO259:AV259)</f>
        <v>10.802710863050249</v>
      </c>
      <c r="L263" s="29">
        <f>SUM('IV. Country level, 1310-2018'!AY259:BF259)</f>
        <v>8.4426769593623874</v>
      </c>
      <c r="M263" s="28">
        <f t="shared" si="30"/>
        <v>2.3600339036878619</v>
      </c>
      <c r="N263" s="28">
        <f t="shared" si="38"/>
        <v>6.7799999999999994</v>
      </c>
      <c r="O263" s="28">
        <f>'IV. Country level, 1310-2018'!AA259</f>
        <v>-3.6792792181353238</v>
      </c>
      <c r="P263" s="28">
        <f>'IV. Country level, 1310-2018'!I259</f>
        <v>10.459279218135324</v>
      </c>
      <c r="Q263" s="2"/>
      <c r="R263" s="2"/>
      <c r="V263" s="28">
        <v>3.4084249084249092</v>
      </c>
      <c r="W263" s="28">
        <v>6.9189806600485664</v>
      </c>
      <c r="X263" s="28">
        <f t="shared" si="37"/>
        <v>-3.5105557516236572</v>
      </c>
      <c r="Y263" s="56">
        <f>'VIII. Pers. sov. loans, 1312-'!C258</f>
        <v>9.6555076881940192</v>
      </c>
    </row>
    <row r="264" spans="1:25" x14ac:dyDescent="0.25">
      <c r="A264">
        <v>1566</v>
      </c>
      <c r="C264" s="28">
        <f t="shared" si="31"/>
        <v>9.9514736313359986</v>
      </c>
      <c r="D264" s="28">
        <f t="shared" si="32"/>
        <v>1.8059834566673507</v>
      </c>
      <c r="E264" s="28">
        <f t="shared" si="33"/>
        <v>8.1454901746686481</v>
      </c>
      <c r="F264" s="28">
        <f t="shared" si="34"/>
        <v>6.79142857142857</v>
      </c>
      <c r="G264" s="28">
        <f t="shared" si="35"/>
        <v>0.58997348886637646</v>
      </c>
      <c r="H264" s="28">
        <f t="shared" si="36"/>
        <v>6.2014550825621955</v>
      </c>
      <c r="I264" s="28"/>
      <c r="J264" s="28"/>
      <c r="K264" s="28">
        <f>SUM('IV. Country level, 1310-2018'!AO260:AV260)</f>
        <v>10.329728094226239</v>
      </c>
      <c r="L264" s="29">
        <f>SUM('IV. Country level, 1310-2018'!AY260:BF260)</f>
        <v>11.857232542947536</v>
      </c>
      <c r="M264" s="28">
        <f t="shared" si="30"/>
        <v>-1.527504448721297</v>
      </c>
      <c r="N264" s="28">
        <f t="shared" si="38"/>
        <v>6.8000000000000007</v>
      </c>
      <c r="O264" s="28">
        <f>'IV. Country level, 1310-2018'!AA260</f>
        <v>13.51433278731311</v>
      </c>
      <c r="P264" s="28">
        <f>'IV. Country level, 1310-2018'!I260</f>
        <v>-6.7143327873131096</v>
      </c>
      <c r="Q264" s="2"/>
      <c r="R264" s="2"/>
      <c r="V264" s="28">
        <v>3.25</v>
      </c>
      <c r="W264" s="28">
        <v>7.1967672408448644</v>
      </c>
      <c r="X264" s="28">
        <f t="shared" si="37"/>
        <v>-3.9467672408448644</v>
      </c>
      <c r="Y264" s="56">
        <f>'VIII. Pers. sov. loans, 1312-'!C259</f>
        <v>9.1157441256574927</v>
      </c>
    </row>
    <row r="265" spans="1:25" x14ac:dyDescent="0.25">
      <c r="A265">
        <v>1567</v>
      </c>
      <c r="C265" s="28">
        <f t="shared" si="31"/>
        <v>9.775157192984441</v>
      </c>
      <c r="D265" s="28">
        <f t="shared" si="32"/>
        <v>2.3811419914066767</v>
      </c>
      <c r="E265" s="28">
        <f t="shared" si="33"/>
        <v>7.3940152015777647</v>
      </c>
      <c r="F265" s="28">
        <f t="shared" si="34"/>
        <v>6.7942857142857145</v>
      </c>
      <c r="G265" s="28">
        <f t="shared" si="35"/>
        <v>1.0779190731910202</v>
      </c>
      <c r="H265" s="28">
        <f t="shared" si="36"/>
        <v>5.7163666410946945</v>
      </c>
      <c r="I265" s="28"/>
      <c r="J265" s="28"/>
      <c r="K265" s="28">
        <f>SUM('IV. Country level, 1310-2018'!AO261:AV261)</f>
        <v>9.3082702320595985</v>
      </c>
      <c r="L265" s="29">
        <f>SUM('IV. Country level, 1310-2018'!AY261:BF261)</f>
        <v>-4.9974851991024343</v>
      </c>
      <c r="M265" s="28">
        <f t="shared" si="30"/>
        <v>14.305755431162034</v>
      </c>
      <c r="N265" s="28">
        <f t="shared" si="38"/>
        <v>6.8000000000000007</v>
      </c>
      <c r="O265" s="28">
        <f>'IV. Country level, 1310-2018'!AA261</f>
        <v>4.4466247005272237</v>
      </c>
      <c r="P265" s="28">
        <f>'IV. Country level, 1310-2018'!I261</f>
        <v>2.353375299472777</v>
      </c>
      <c r="Q265" s="2"/>
      <c r="R265" s="2"/>
      <c r="V265" s="28">
        <v>4.1991869918699187</v>
      </c>
      <c r="W265" s="28">
        <v>3.1017088506895734</v>
      </c>
      <c r="X265" s="28">
        <f t="shared" si="37"/>
        <v>1.0974781411803454</v>
      </c>
      <c r="Y265" s="56">
        <f>'VIII. Pers. sov. loans, 1312-'!C260</f>
        <v>8.820956919374618</v>
      </c>
    </row>
    <row r="266" spans="1:25" x14ac:dyDescent="0.25">
      <c r="A266">
        <v>1568</v>
      </c>
      <c r="C266" s="28">
        <f t="shared" si="31"/>
        <v>9.6184803797403191</v>
      </c>
      <c r="D266" s="28">
        <f t="shared" si="32"/>
        <v>4.5076758414286342</v>
      </c>
      <c r="E266" s="28">
        <f t="shared" si="33"/>
        <v>5.1108045383116849</v>
      </c>
      <c r="F266" s="28">
        <f t="shared" si="34"/>
        <v>6.7971428571428572</v>
      </c>
      <c r="G266" s="28">
        <f t="shared" si="35"/>
        <v>4.1061014915111853</v>
      </c>
      <c r="H266" s="28">
        <f t="shared" si="36"/>
        <v>2.6910413656316714</v>
      </c>
      <c r="I266" s="28"/>
      <c r="J266" s="28"/>
      <c r="K266" s="28">
        <f>SUM('IV. Country level, 1310-2018'!AO262:AV262)</f>
        <v>9.2380091578476868</v>
      </c>
      <c r="L266" s="29">
        <f>SUM('IV. Country level, 1310-2018'!AY262:BF262)</f>
        <v>-0.75857629575206487</v>
      </c>
      <c r="M266" s="28">
        <f t="shared" si="30"/>
        <v>9.9965854535997511</v>
      </c>
      <c r="N266" s="28">
        <f t="shared" si="38"/>
        <v>6.8000000000000007</v>
      </c>
      <c r="O266" s="28">
        <f>'IV. Country level, 1310-2018'!AA262</f>
        <v>-4.8811650091353496</v>
      </c>
      <c r="P266" s="28">
        <f>'IV. Country level, 1310-2018'!I262</f>
        <v>11.68116500913535</v>
      </c>
      <c r="Q266" s="2"/>
      <c r="R266" s="2"/>
      <c r="V266" s="28">
        <v>5.1483739837398375</v>
      </c>
      <c r="W266" s="28">
        <v>-0.98921208305941466</v>
      </c>
      <c r="X266" s="28">
        <f t="shared" si="37"/>
        <v>6.1375860667992521</v>
      </c>
      <c r="Y266" s="56">
        <f>'VIII. Pers. sov. loans, 1312-'!C261</f>
        <v>8.4032282678644137</v>
      </c>
    </row>
    <row r="267" spans="1:25" x14ac:dyDescent="0.25">
      <c r="A267">
        <v>1569</v>
      </c>
      <c r="C267" s="28">
        <f t="shared" si="31"/>
        <v>9.3509677631092512</v>
      </c>
      <c r="D267" s="28">
        <f t="shared" si="32"/>
        <v>3.5645041811726004</v>
      </c>
      <c r="E267" s="28">
        <f t="shared" si="33"/>
        <v>5.7864635819366503</v>
      </c>
      <c r="F267" s="28">
        <f t="shared" si="34"/>
        <v>6.7999999999999989</v>
      </c>
      <c r="G267" s="28">
        <f t="shared" si="35"/>
        <v>4.2413312028527281</v>
      </c>
      <c r="H267" s="28">
        <f t="shared" si="36"/>
        <v>2.558668797147273</v>
      </c>
      <c r="I267" s="28"/>
      <c r="J267" s="28"/>
      <c r="K267" s="28">
        <f>SUM('IV. Country level, 1310-2018'!AO263:AV263)</f>
        <v>9.2309730193967461</v>
      </c>
      <c r="L267" s="29">
        <f>SUM('IV. Country level, 1310-2018'!AY263:BF263)</f>
        <v>3.2478468290764266</v>
      </c>
      <c r="M267" s="28">
        <f t="shared" si="30"/>
        <v>5.9831261903203199</v>
      </c>
      <c r="N267" s="28">
        <f t="shared" si="38"/>
        <v>6.8000000000000007</v>
      </c>
      <c r="O267" s="28">
        <f>'IV. Country level, 1310-2018'!AA263</f>
        <v>1.4594619800652799</v>
      </c>
      <c r="P267" s="28">
        <f>'IV. Country level, 1310-2018'!I263</f>
        <v>5.340538019934721</v>
      </c>
      <c r="Q267" s="2"/>
      <c r="R267" s="2"/>
      <c r="V267" s="28">
        <v>6.0975609756097562</v>
      </c>
      <c r="W267" s="28">
        <v>13.931655590463265</v>
      </c>
      <c r="X267" s="28">
        <f t="shared" si="37"/>
        <v>-7.8340946148535089</v>
      </c>
      <c r="Y267" s="56">
        <f>'VIII. Pers. sov. loans, 1312-'!C262</f>
        <v>8.1036318013474649</v>
      </c>
    </row>
    <row r="268" spans="1:25" x14ac:dyDescent="0.25">
      <c r="A268">
        <v>1570</v>
      </c>
      <c r="C268" s="28">
        <f t="shared" si="31"/>
        <v>9.1472526723258163</v>
      </c>
      <c r="D268" s="28">
        <f t="shared" si="32"/>
        <v>2.9071815246682826</v>
      </c>
      <c r="E268" s="28">
        <f t="shared" si="33"/>
        <v>6.2400711476575328</v>
      </c>
      <c r="F268" s="28">
        <f t="shared" si="34"/>
        <v>6.7999999999999989</v>
      </c>
      <c r="G268" s="28">
        <f t="shared" si="35"/>
        <v>1.305071880698905</v>
      </c>
      <c r="H268" s="28">
        <f t="shared" si="36"/>
        <v>5.494928119301095</v>
      </c>
      <c r="I268" s="28"/>
      <c r="J268" s="28"/>
      <c r="K268" s="28">
        <f>SUM('IV. Country level, 1310-2018'!AO264:AV264)</f>
        <v>9.0579931940160296</v>
      </c>
      <c r="L268" s="29">
        <f>SUM('IV. Country level, 1310-2018'!AY264:BF264)</f>
        <v>8.6636450151627766</v>
      </c>
      <c r="M268" s="28">
        <f t="shared" si="30"/>
        <v>0.39434817885325302</v>
      </c>
      <c r="N268" s="28">
        <f t="shared" si="38"/>
        <v>6.8000000000000007</v>
      </c>
      <c r="O268" s="28">
        <f>'IV. Country level, 1310-2018'!AA264</f>
        <v>4.4628227291522808</v>
      </c>
      <c r="P268" s="28">
        <f>'IV. Country level, 1310-2018'!I264</f>
        <v>2.3371772708477199</v>
      </c>
      <c r="Q268" s="2"/>
      <c r="R268" s="2"/>
      <c r="V268" s="28">
        <v>6.0853658536585362</v>
      </c>
      <c r="W268" s="28">
        <v>10.410695963915803</v>
      </c>
      <c r="X268" s="28">
        <f t="shared" si="37"/>
        <v>-4.3253301102572665</v>
      </c>
      <c r="Y268" s="56">
        <f>'VIII. Pers. sov. loans, 1312-'!C263</f>
        <v>7.6048424017966196</v>
      </c>
    </row>
    <row r="269" spans="1:25" x14ac:dyDescent="0.25">
      <c r="A269">
        <v>1571</v>
      </c>
      <c r="C269" s="28">
        <f t="shared" si="31"/>
        <v>9.1044699942850631</v>
      </c>
      <c r="D269" s="28">
        <f t="shared" si="32"/>
        <v>4.1044084634494604</v>
      </c>
      <c r="E269" s="28">
        <f t="shared" si="33"/>
        <v>5.0000615308356027</v>
      </c>
      <c r="F269" s="28">
        <f t="shared" si="34"/>
        <v>6.7714285714285714</v>
      </c>
      <c r="G269" s="28">
        <f t="shared" si="35"/>
        <v>1.1960283112149983</v>
      </c>
      <c r="H269" s="28">
        <f t="shared" si="36"/>
        <v>5.5754002602135744</v>
      </c>
      <c r="I269" s="28"/>
      <c r="J269" s="28"/>
      <c r="K269" s="28">
        <f>SUM('IV. Country level, 1310-2018'!AO265:AV265)</f>
        <v>9.3616780975856848</v>
      </c>
      <c r="L269" s="29">
        <f>SUM('IV. Country level, 1310-2018'!AY265:BF265)</f>
        <v>5.0983910383058149</v>
      </c>
      <c r="M269" s="28">
        <f t="shared" ref="M269:M332" si="39">K269-L269</f>
        <v>4.26328705927987</v>
      </c>
      <c r="N269" s="28">
        <f t="shared" si="38"/>
        <v>6.8000000000000007</v>
      </c>
      <c r="O269" s="28">
        <f>'IV. Country level, 1310-2018'!AA265</f>
        <v>13.419912470791081</v>
      </c>
      <c r="P269" s="28">
        <f>'IV. Country level, 1310-2018'!I265</f>
        <v>-6.6199124707910801</v>
      </c>
      <c r="Q269" s="2"/>
      <c r="R269" s="2"/>
      <c r="V269" s="28">
        <v>6.0731707317073171</v>
      </c>
      <c r="W269" s="28">
        <v>-0.2395640260689138</v>
      </c>
      <c r="X269" s="28">
        <f t="shared" si="37"/>
        <v>6.3127347577762309</v>
      </c>
      <c r="Y269" s="56">
        <f>'VIII. Pers. sov. loans, 1312-'!C264</f>
        <v>7.2998108821559438</v>
      </c>
    </row>
    <row r="270" spans="1:25" x14ac:dyDescent="0.25">
      <c r="A270">
        <v>1572</v>
      </c>
      <c r="C270" s="28">
        <f t="shared" si="31"/>
        <v>9.104179186037797</v>
      </c>
      <c r="D270" s="28">
        <f t="shared" si="32"/>
        <v>2.7805481432661878</v>
      </c>
      <c r="E270" s="28">
        <f t="shared" si="33"/>
        <v>6.3236310427716091</v>
      </c>
      <c r="F270" s="28">
        <f t="shared" si="34"/>
        <v>6.7142857142857144</v>
      </c>
      <c r="G270" s="28">
        <f t="shared" si="35"/>
        <v>2.0700324939460759</v>
      </c>
      <c r="H270" s="28">
        <f t="shared" si="36"/>
        <v>4.6442532203396398</v>
      </c>
      <c r="I270" s="28"/>
      <c r="J270" s="28"/>
      <c r="K270" s="28">
        <f>SUM('IV. Country level, 1310-2018'!AO266:AV266)</f>
        <v>8.9301225466327701</v>
      </c>
      <c r="L270" s="29">
        <f>SUM('IV. Country level, 1310-2018'!AY266:BF266)</f>
        <v>1.8404753375701512</v>
      </c>
      <c r="M270" s="28">
        <f t="shared" si="39"/>
        <v>7.089647209062619</v>
      </c>
      <c r="N270" s="28">
        <f t="shared" si="38"/>
        <v>6.8000000000000007</v>
      </c>
      <c r="O270" s="28">
        <f>'IV. Country level, 1310-2018'!AA266</f>
        <v>-2.7326712387445293</v>
      </c>
      <c r="P270" s="28">
        <f>'IV. Country level, 1310-2018'!I266</f>
        <v>9.5326712387445305</v>
      </c>
      <c r="Q270" s="2"/>
      <c r="R270" s="2"/>
      <c r="V270" s="28">
        <v>6.0609756097560972</v>
      </c>
      <c r="W270" s="28">
        <v>-8.0961178913233116</v>
      </c>
      <c r="X270" s="28">
        <f t="shared" si="37"/>
        <v>14.157093501079409</v>
      </c>
      <c r="Y270" s="56">
        <f>'VIII. Pers. sov. loans, 1312-'!C265</f>
        <v>7.9998108821559439</v>
      </c>
    </row>
    <row r="271" spans="1:25" x14ac:dyDescent="0.25">
      <c r="A271">
        <v>1573</v>
      </c>
      <c r="C271" s="28">
        <f t="shared" si="31"/>
        <v>9.0757061834833355</v>
      </c>
      <c r="D271" s="28">
        <f t="shared" si="32"/>
        <v>2.321966092505662</v>
      </c>
      <c r="E271" s="28">
        <f t="shared" si="33"/>
        <v>6.753740090977673</v>
      </c>
      <c r="F271" s="28">
        <f t="shared" si="34"/>
        <v>6.6571428571428575</v>
      </c>
      <c r="G271" s="28">
        <f t="shared" si="35"/>
        <v>3.1310731055565566</v>
      </c>
      <c r="H271" s="28">
        <f t="shared" si="36"/>
        <v>3.5260697515863013</v>
      </c>
      <c r="I271" s="28"/>
      <c r="J271" s="28"/>
      <c r="K271" s="28">
        <f>SUM('IV. Country level, 1310-2018'!AO267:AV267)</f>
        <v>8.9037224587421946</v>
      </c>
      <c r="L271" s="29">
        <f>SUM('IV. Country level, 1310-2018'!AY267:BF267)</f>
        <v>7.2559739474173117</v>
      </c>
      <c r="M271" s="28">
        <f t="shared" si="39"/>
        <v>1.6477485113248829</v>
      </c>
      <c r="N271" s="28">
        <f t="shared" si="38"/>
        <v>6.8</v>
      </c>
      <c r="O271" s="28">
        <f>'IV. Country level, 1310-2018'!AA267</f>
        <v>-7.0394824677636523</v>
      </c>
      <c r="P271" s="28">
        <f>'IV. Country level, 1310-2018'!I267</f>
        <v>13.839482467763652</v>
      </c>
      <c r="Q271" s="2"/>
      <c r="R271" s="2"/>
      <c r="V271" s="28">
        <v>6.0487804878048781</v>
      </c>
      <c r="W271" s="28">
        <v>-3.078039332024971</v>
      </c>
      <c r="X271" s="28">
        <f t="shared" si="37"/>
        <v>9.1268198198298496</v>
      </c>
      <c r="Y271" s="56">
        <f>'VIII. Pers. sov. loans, 1312-'!C266</f>
        <v>8.5354041024949261</v>
      </c>
    </row>
    <row r="272" spans="1:25" x14ac:dyDescent="0.25">
      <c r="A272">
        <v>1574</v>
      </c>
      <c r="C272" s="28">
        <f t="shared" ref="C272:C335" si="40">AVERAGE(K269:K275)</f>
        <v>9.0704400515019223</v>
      </c>
      <c r="D272" s="28">
        <f t="shared" ref="D272:D335" si="41">AVERAGE(L269:L275)</f>
        <v>0.71141090487744985</v>
      </c>
      <c r="E272" s="28">
        <f t="shared" ref="E272:E335" si="42">AVERAGE(M269:M275)</f>
        <v>8.3590291466244704</v>
      </c>
      <c r="F272" s="28">
        <f t="shared" ref="F272:F335" si="43">AVERAGE(N269:N275)</f>
        <v>6.6000000000000005</v>
      </c>
      <c r="G272" s="28">
        <f t="shared" ref="G272:G335" si="44">AVERAGE(O269:O275)</f>
        <v>1.633036124447834</v>
      </c>
      <c r="H272" s="28">
        <f t="shared" ref="H272:H335" si="45">AVERAGE(P269:P275)</f>
        <v>4.9669638755521675</v>
      </c>
      <c r="I272" s="28"/>
      <c r="J272" s="28"/>
      <c r="K272" s="28">
        <f>SUM('IV. Country level, 1310-2018'!AO268:AV268)</f>
        <v>9.0087914857743332</v>
      </c>
      <c r="L272" s="29">
        <f>SUM('IV. Country level, 1310-2018'!AY268:BF268)</f>
        <v>3.3831033723658099</v>
      </c>
      <c r="M272" s="28">
        <f t="shared" si="39"/>
        <v>5.6256881134085237</v>
      </c>
      <c r="N272" s="28">
        <f t="shared" si="38"/>
        <v>6.6000000000000005</v>
      </c>
      <c r="O272" s="28">
        <f>'IV. Country level, 1310-2018'!AA268</f>
        <v>3.6833197141398775</v>
      </c>
      <c r="P272" s="28">
        <f>'IV. Country level, 1310-2018'!I268</f>
        <v>2.9166802858601231</v>
      </c>
      <c r="Q272" s="2"/>
      <c r="R272" s="2"/>
      <c r="V272" s="28">
        <v>6.0365853658536581</v>
      </c>
      <c r="W272" s="28">
        <v>0.49974721467428362</v>
      </c>
      <c r="X272" s="28">
        <f t="shared" si="37"/>
        <v>5.5368381511793743</v>
      </c>
      <c r="Y272" s="56">
        <f>'VIII. Pers. sov. loans, 1312-'!C267</f>
        <v>8.9282267805499185</v>
      </c>
    </row>
    <row r="273" spans="1:25" x14ac:dyDescent="0.25">
      <c r="A273">
        <v>1575</v>
      </c>
      <c r="C273" s="28">
        <f t="shared" si="40"/>
        <v>8.9982326795269163</v>
      </c>
      <c r="D273" s="28">
        <f t="shared" si="41"/>
        <v>0.16817220692702481</v>
      </c>
      <c r="E273" s="28">
        <f t="shared" si="42"/>
        <v>8.8300604725998912</v>
      </c>
      <c r="F273" s="28">
        <f t="shared" si="43"/>
        <v>6.5428571428571427</v>
      </c>
      <c r="G273" s="28">
        <f t="shared" si="44"/>
        <v>1.0912781754940419</v>
      </c>
      <c r="H273" s="28">
        <f t="shared" si="45"/>
        <v>5.4515789673631021</v>
      </c>
      <c r="I273" s="28"/>
      <c r="J273" s="28"/>
      <c r="K273" s="28">
        <f>SUM('IV. Country level, 1310-2018'!AO269:AV269)</f>
        <v>9.2359735001168186</v>
      </c>
      <c r="L273" s="29">
        <f>SUM('IV. Country level, 1310-2018'!AY269:BF269)</f>
        <v>-10.025598537034972</v>
      </c>
      <c r="M273" s="28">
        <f t="shared" si="39"/>
        <v>19.26157203715179</v>
      </c>
      <c r="N273" s="28">
        <f t="shared" si="38"/>
        <v>6.4</v>
      </c>
      <c r="O273" s="28">
        <f>'IV. Country level, 1310-2018'!AA269</f>
        <v>1.2368642699821972</v>
      </c>
      <c r="P273" s="28">
        <f>'IV. Country level, 1310-2018'!I269</f>
        <v>5.1631357300178031</v>
      </c>
      <c r="Q273" s="2"/>
      <c r="R273" s="2"/>
      <c r="V273" s="28">
        <v>6.024390243902439</v>
      </c>
      <c r="W273" s="28">
        <v>-10.497101754488842</v>
      </c>
      <c r="X273" s="28">
        <f t="shared" si="37"/>
        <v>16.52149199839128</v>
      </c>
      <c r="Y273" s="56">
        <f>'VIII. Pers. sov. loans, 1312-'!C268</f>
        <v>8.9062146892655356</v>
      </c>
    </row>
    <row r="274" spans="1:25" x14ac:dyDescent="0.25">
      <c r="A274">
        <v>1576</v>
      </c>
      <c r="C274" s="28">
        <f t="shared" si="40"/>
        <v>8.9917137414248796</v>
      </c>
      <c r="D274" s="28">
        <f t="shared" si="41"/>
        <v>0.6241997377804559</v>
      </c>
      <c r="E274" s="28">
        <f t="shared" si="42"/>
        <v>8.3675140036444251</v>
      </c>
      <c r="F274" s="28">
        <f t="shared" si="43"/>
        <v>6.4857142857142858</v>
      </c>
      <c r="G274" s="28">
        <f t="shared" si="44"/>
        <v>1.6620344148093025</v>
      </c>
      <c r="H274" s="28">
        <f t="shared" si="45"/>
        <v>4.823679870904984</v>
      </c>
      <c r="I274" s="28"/>
      <c r="J274" s="28"/>
      <c r="K274" s="28">
        <f>SUM('IV. Country level, 1310-2018'!AO270:AV270)</f>
        <v>9.0316620015155102</v>
      </c>
      <c r="L274" s="29">
        <f>SUM('IV. Country level, 1310-2018'!AY270:BF270)</f>
        <v>3.7772473752743174E-2</v>
      </c>
      <c r="M274" s="28">
        <f t="shared" si="39"/>
        <v>8.993889527762768</v>
      </c>
      <c r="N274" s="28">
        <f t="shared" si="38"/>
        <v>6.4</v>
      </c>
      <c r="O274" s="28">
        <f>'IV. Country level, 1310-2018'!AA270</f>
        <v>8.8867462613386419</v>
      </c>
      <c r="P274" s="28">
        <f>'IV. Country level, 1310-2018'!I270</f>
        <v>-2.4867462613386415</v>
      </c>
      <c r="Q274" s="2"/>
      <c r="R274" s="2"/>
      <c r="V274" s="28">
        <v>6.0121951219512191</v>
      </c>
      <c r="W274" s="28">
        <v>-5.6623336770427954E-2</v>
      </c>
      <c r="X274" s="28">
        <f t="shared" si="37"/>
        <v>6.0688184587216467</v>
      </c>
      <c r="Y274" s="56">
        <f>'VIII. Pers. sov. loans, 1312-'!C269</f>
        <v>8.3822598870056488</v>
      </c>
    </row>
    <row r="275" spans="1:25" x14ac:dyDescent="0.25">
      <c r="A275">
        <v>1577</v>
      </c>
      <c r="C275" s="28">
        <f t="shared" si="40"/>
        <v>9.0127819285122648</v>
      </c>
      <c r="D275" s="28">
        <f t="shared" si="41"/>
        <v>-3.3348915305682833E-2</v>
      </c>
      <c r="E275" s="28">
        <f t="shared" si="42"/>
        <v>9.0461308438179469</v>
      </c>
      <c r="F275" s="28">
        <f t="shared" si="43"/>
        <v>6.4285714285714288</v>
      </c>
      <c r="G275" s="28">
        <f t="shared" si="44"/>
        <v>2.4914430978043991</v>
      </c>
      <c r="H275" s="28">
        <f t="shared" si="45"/>
        <v>3.9371283307670302</v>
      </c>
      <c r="I275" s="28"/>
      <c r="J275" s="28"/>
      <c r="K275" s="28">
        <f>SUM('IV. Country level, 1310-2018'!AO271:AV271)</f>
        <v>9.0211302701461413</v>
      </c>
      <c r="L275" s="29">
        <f>SUM('IV. Country level, 1310-2018'!AY271:BF271)</f>
        <v>-2.6102412982347101</v>
      </c>
      <c r="M275" s="28">
        <f t="shared" si="39"/>
        <v>11.631371568380851</v>
      </c>
      <c r="N275" s="28">
        <f t="shared" si="38"/>
        <v>6.4000000000000012</v>
      </c>
      <c r="O275" s="28">
        <f>'IV. Country level, 1310-2018'!AA271</f>
        <v>-6.0234361386087807</v>
      </c>
      <c r="P275" s="28">
        <f>'IV. Country level, 1310-2018'!I271</f>
        <v>12.423436138608782</v>
      </c>
      <c r="Q275" s="2"/>
      <c r="R275" s="2"/>
      <c r="V275" s="28">
        <v>6</v>
      </c>
      <c r="W275" s="28">
        <v>-2.6174190836610309</v>
      </c>
      <c r="X275" s="28">
        <f t="shared" si="37"/>
        <v>8.61741908366103</v>
      </c>
      <c r="Y275" s="56">
        <f>'VIII. Pers. sov. loans, 1312-'!C270</f>
        <v>8.347508988186954</v>
      </c>
    </row>
    <row r="276" spans="1:25" x14ac:dyDescent="0.25">
      <c r="A276">
        <v>1578</v>
      </c>
      <c r="C276" s="28">
        <f t="shared" si="40"/>
        <v>9.0062155267126958</v>
      </c>
      <c r="D276" s="28">
        <f t="shared" si="41"/>
        <v>-0.91962288551400861</v>
      </c>
      <c r="E276" s="28">
        <f t="shared" si="42"/>
        <v>9.9258384122267049</v>
      </c>
      <c r="F276" s="28">
        <f t="shared" si="43"/>
        <v>6.3999999999999995</v>
      </c>
      <c r="G276" s="28">
        <f t="shared" si="44"/>
        <v>1.1451171165229834</v>
      </c>
      <c r="H276" s="28">
        <f t="shared" si="45"/>
        <v>5.2548828834770172</v>
      </c>
      <c r="I276" s="28"/>
      <c r="J276" s="28"/>
      <c r="K276" s="28">
        <f>SUM('IV. Country level, 1310-2018'!AO272:AV272)</f>
        <v>8.8562264937606336</v>
      </c>
      <c r="L276" s="29">
        <f>SUM('IV. Country level, 1310-2018'!AY272:BF272)</f>
        <v>1.2957201526528399</v>
      </c>
      <c r="M276" s="28">
        <f t="shared" si="39"/>
        <v>7.5605063411077937</v>
      </c>
      <c r="N276" s="28">
        <f t="shared" si="38"/>
        <v>6.4</v>
      </c>
      <c r="O276" s="28">
        <f>'IV. Country level, 1310-2018'!AA272</f>
        <v>9.6276068281145388</v>
      </c>
      <c r="P276" s="28">
        <f>'IV. Country level, 1310-2018'!I272</f>
        <v>-3.2276068281145385</v>
      </c>
      <c r="Q276" s="2"/>
      <c r="R276" s="2"/>
      <c r="V276" s="28">
        <v>5.8888888888888884</v>
      </c>
      <c r="W276" s="28">
        <v>2.2901777964820669</v>
      </c>
      <c r="X276" s="28">
        <f t="shared" si="37"/>
        <v>3.5987110924068215</v>
      </c>
      <c r="Y276" s="56">
        <f>'VIII. Pers. sov. loans, 1312-'!C271</f>
        <v>8.347508988186954</v>
      </c>
    </row>
    <row r="277" spans="1:25" x14ac:dyDescent="0.25">
      <c r="A277">
        <v>1579</v>
      </c>
      <c r="C277" s="28">
        <f t="shared" si="40"/>
        <v>8.9801072559862511</v>
      </c>
      <c r="D277" s="28">
        <f t="shared" si="41"/>
        <v>0.90331931232159668</v>
      </c>
      <c r="E277" s="28">
        <f t="shared" si="42"/>
        <v>8.0767879436646535</v>
      </c>
      <c r="F277" s="28">
        <f t="shared" si="43"/>
        <v>6.3999999999999995</v>
      </c>
      <c r="G277" s="28">
        <f t="shared" si="44"/>
        <v>2.7645222775789455</v>
      </c>
      <c r="H277" s="28">
        <f t="shared" si="45"/>
        <v>3.6354777224210548</v>
      </c>
      <c r="I277" s="28"/>
      <c r="J277" s="28"/>
      <c r="K277" s="28">
        <f>SUM('IV. Country level, 1310-2018'!AO273:AV273)</f>
        <v>8.8844899799185288</v>
      </c>
      <c r="L277" s="29">
        <f>SUM('IV. Country level, 1310-2018'!AY273:BF273)</f>
        <v>5.0326680535441684</v>
      </c>
      <c r="M277" s="28">
        <f t="shared" si="39"/>
        <v>3.8518219263743605</v>
      </c>
      <c r="N277" s="28">
        <f t="shared" si="38"/>
        <v>6.4</v>
      </c>
      <c r="O277" s="28">
        <f>'IV. Country level, 1310-2018'!AA273</f>
        <v>1.2626224364622964</v>
      </c>
      <c r="P277" s="28">
        <f>'IV. Country level, 1310-2018'!I273</f>
        <v>5.1373775635377044</v>
      </c>
      <c r="Q277" s="2"/>
      <c r="R277" s="2"/>
      <c r="V277" s="28">
        <v>5.7777777777777777</v>
      </c>
      <c r="W277" s="28">
        <v>10.327146076902094</v>
      </c>
      <c r="X277" s="28">
        <f t="shared" si="37"/>
        <v>-4.5493682991243167</v>
      </c>
      <c r="Y277" s="56">
        <f>'VIII. Pers. sov. loans, 1312-'!C272</f>
        <v>7.9822598870056494</v>
      </c>
    </row>
    <row r="278" spans="1:25" x14ac:dyDescent="0.25">
      <c r="A278">
        <v>1580</v>
      </c>
      <c r="C278" s="28">
        <f t="shared" si="40"/>
        <v>8.9869878380331549</v>
      </c>
      <c r="D278" s="28">
        <f t="shared" si="41"/>
        <v>1.4667936296697708</v>
      </c>
      <c r="E278" s="28">
        <f t="shared" si="42"/>
        <v>7.5201942083633844</v>
      </c>
      <c r="F278" s="28">
        <f t="shared" si="43"/>
        <v>6.3999999999999995</v>
      </c>
      <c r="G278" s="28">
        <f t="shared" si="44"/>
        <v>2.4823406519182094</v>
      </c>
      <c r="H278" s="28">
        <f t="shared" si="45"/>
        <v>3.9176593480817914</v>
      </c>
      <c r="I278" s="28"/>
      <c r="J278" s="28"/>
      <c r="K278" s="28">
        <f>SUM('IV. Country level, 1310-2018'!AO274:AV274)</f>
        <v>9.0511997683538841</v>
      </c>
      <c r="L278" s="29">
        <f>SUM('IV. Country level, 1310-2018'!AY274:BF274)</f>
        <v>2.6531333758143418</v>
      </c>
      <c r="M278" s="28">
        <f t="shared" si="39"/>
        <v>6.3980663925395422</v>
      </c>
      <c r="N278" s="28">
        <f t="shared" si="38"/>
        <v>6.4</v>
      </c>
      <c r="O278" s="28">
        <f>'IV. Country level, 1310-2018'!AA274</f>
        <v>-1.2336216867979775</v>
      </c>
      <c r="P278" s="28">
        <f>'IV. Country level, 1310-2018'!I274</f>
        <v>7.6336216867979783</v>
      </c>
      <c r="Q278" s="2"/>
      <c r="R278" s="2"/>
      <c r="V278" s="28">
        <v>5.5185185185185182</v>
      </c>
      <c r="W278" s="28">
        <v>-2.0123012277712582</v>
      </c>
      <c r="X278" s="28">
        <f t="shared" si="37"/>
        <v>7.5308197462897759</v>
      </c>
      <c r="Y278" s="56">
        <f>'VIII. Pers. sov. loans, 1312-'!C273</f>
        <v>7.6074074074074076</v>
      </c>
    </row>
    <row r="279" spans="1:25" x14ac:dyDescent="0.25">
      <c r="A279">
        <v>1581</v>
      </c>
      <c r="C279" s="28">
        <f t="shared" si="40"/>
        <v>8.9733480018278069</v>
      </c>
      <c r="D279" s="28">
        <f t="shared" si="41"/>
        <v>1.5784351852934073</v>
      </c>
      <c r="E279" s="28">
        <f t="shared" si="42"/>
        <v>7.3949128165343989</v>
      </c>
      <c r="F279" s="28">
        <f t="shared" si="43"/>
        <v>6.3157142857142858</v>
      </c>
      <c r="G279" s="28">
        <f t="shared" si="44"/>
        <v>3.8474665938180466</v>
      </c>
      <c r="H279" s="28">
        <f t="shared" si="45"/>
        <v>2.4682476918962388</v>
      </c>
      <c r="I279" s="28"/>
      <c r="J279" s="28"/>
      <c r="K279" s="28">
        <f>SUM('IV. Country level, 1310-2018'!AO275:AV275)</f>
        <v>8.9628266731773518</v>
      </c>
      <c r="L279" s="29">
        <f>SUM('IV. Country level, 1310-2018'!AY275:BF275)</f>
        <v>-2.8208144190924718</v>
      </c>
      <c r="M279" s="28">
        <f t="shared" si="39"/>
        <v>11.783641092269823</v>
      </c>
      <c r="N279" s="28">
        <f t="shared" si="38"/>
        <v>6.4</v>
      </c>
      <c r="O279" s="28">
        <f>'IV. Country level, 1310-2018'!AA275</f>
        <v>-5.7409621548300311</v>
      </c>
      <c r="P279" s="28">
        <f>'IV. Country level, 1310-2018'!I275</f>
        <v>12.140962154830031</v>
      </c>
      <c r="Q279" s="2"/>
      <c r="R279" s="2"/>
      <c r="V279" s="28">
        <v>5.2592592592592595</v>
      </c>
      <c r="W279" s="28">
        <v>-2.8665010605872685</v>
      </c>
      <c r="X279" s="28">
        <f t="shared" si="37"/>
        <v>8.1257603198465276</v>
      </c>
      <c r="Y279" s="56">
        <f>'VIII. Pers. sov. loans, 1312-'!C274</f>
        <v>7.6074074074074076</v>
      </c>
    </row>
    <row r="280" spans="1:25" x14ac:dyDescent="0.25">
      <c r="A280">
        <v>1582</v>
      </c>
      <c r="C280" s="28">
        <f t="shared" si="40"/>
        <v>8.9577923651723612</v>
      </c>
      <c r="D280" s="28">
        <f t="shared" si="41"/>
        <v>1.2511394079203302</v>
      </c>
      <c r="E280" s="28">
        <f t="shared" si="42"/>
        <v>7.7066529572520324</v>
      </c>
      <c r="F280" s="28">
        <f t="shared" si="43"/>
        <v>6.2314285714285722</v>
      </c>
      <c r="G280" s="28">
        <f t="shared" si="44"/>
        <v>0.68047726100761829</v>
      </c>
      <c r="H280" s="28">
        <f t="shared" si="45"/>
        <v>5.5509513104209534</v>
      </c>
      <c r="I280" s="28"/>
      <c r="J280" s="28"/>
      <c r="K280" s="28">
        <f>SUM('IV. Country level, 1310-2018'!AO276:AV276)</f>
        <v>9.0532156050317028</v>
      </c>
      <c r="L280" s="29">
        <f>SUM('IV. Country level, 1310-2018'!AY276:BF276)</f>
        <v>2.7349968478142657</v>
      </c>
      <c r="M280" s="28">
        <f t="shared" si="39"/>
        <v>6.3182187572174371</v>
      </c>
      <c r="N280" s="28">
        <f t="shared" si="38"/>
        <v>6.4</v>
      </c>
      <c r="O280" s="28">
        <f>'IV. Country level, 1310-2018'!AA276</f>
        <v>12.572700397373934</v>
      </c>
      <c r="P280" s="28">
        <f>'IV. Country level, 1310-2018'!I276</f>
        <v>-6.1727003973739336</v>
      </c>
      <c r="Q280" s="2"/>
      <c r="R280" s="2"/>
      <c r="V280" s="28">
        <v>5</v>
      </c>
      <c r="W280" s="28">
        <v>-1.966067485441958</v>
      </c>
      <c r="X280" s="28">
        <f t="shared" si="37"/>
        <v>6.9660674854419575</v>
      </c>
      <c r="Y280" s="56">
        <f>'VIII. Pers. sov. loans, 1312-'!C275</f>
        <v>8.0666666666666664</v>
      </c>
    </row>
    <row r="281" spans="1:25" x14ac:dyDescent="0.25">
      <c r="A281">
        <v>1583</v>
      </c>
      <c r="C281" s="28">
        <f t="shared" si="40"/>
        <v>8.9400125896769183</v>
      </c>
      <c r="D281" s="28">
        <f t="shared" si="41"/>
        <v>3.1296168626072594</v>
      </c>
      <c r="E281" s="28">
        <f t="shared" si="42"/>
        <v>5.8103957270696593</v>
      </c>
      <c r="F281" s="28">
        <f t="shared" si="43"/>
        <v>6.1471428571428577</v>
      </c>
      <c r="G281" s="28">
        <f t="shared" si="44"/>
        <v>-0.43067431371204751</v>
      </c>
      <c r="H281" s="28">
        <f t="shared" si="45"/>
        <v>6.577817170854904</v>
      </c>
      <c r="I281" s="28"/>
      <c r="J281" s="28"/>
      <c r="K281" s="28">
        <f>SUM('IV. Country level, 1310-2018'!AO277:AV277)</f>
        <v>9.0798260758438403</v>
      </c>
      <c r="L281" s="29">
        <f>SUM('IV. Country level, 1310-2018'!AY277:BF277)</f>
        <v>3.9820926951899605</v>
      </c>
      <c r="M281" s="28">
        <f t="shared" si="39"/>
        <v>5.0977333806538798</v>
      </c>
      <c r="N281" s="28">
        <f t="shared" si="38"/>
        <v>6.4</v>
      </c>
      <c r="O281" s="28">
        <f>'IV. Country level, 1310-2018'!AA277</f>
        <v>6.9114748817134863</v>
      </c>
      <c r="P281" s="28">
        <f>'IV. Country level, 1310-2018'!I277</f>
        <v>-0.51147488171348598</v>
      </c>
      <c r="Q281" s="2"/>
      <c r="R281" s="2"/>
      <c r="V281" s="28">
        <v>5.3333333333333339</v>
      </c>
      <c r="W281" s="28">
        <v>2.5343796245170451</v>
      </c>
      <c r="X281" s="28">
        <f t="shared" ref="X281:X344" si="46">V281-W281</f>
        <v>2.7989537088162888</v>
      </c>
      <c r="Y281" s="56">
        <f>'VIII. Pers. sov. loans, 1312-'!C276</f>
        <v>8.1111111111111107</v>
      </c>
    </row>
    <row r="282" spans="1:25" x14ac:dyDescent="0.25">
      <c r="A282">
        <v>1584</v>
      </c>
      <c r="C282" s="28">
        <f t="shared" si="40"/>
        <v>8.8888470107194486</v>
      </c>
      <c r="D282" s="28">
        <f t="shared" si="41"/>
        <v>3.4899763549274216</v>
      </c>
      <c r="E282" s="28">
        <f t="shared" si="42"/>
        <v>5.3988706557920283</v>
      </c>
      <c r="F282" s="28">
        <f t="shared" si="43"/>
        <v>6.0628571428571432</v>
      </c>
      <c r="G282" s="28">
        <f t="shared" si="44"/>
        <v>0.17291407124230179</v>
      </c>
      <c r="H282" s="28">
        <f t="shared" si="45"/>
        <v>5.8899430716148418</v>
      </c>
      <c r="I282" s="28"/>
      <c r="J282" s="28"/>
      <c r="K282" s="28">
        <f>SUM('IV. Country level, 1310-2018'!AO278:AV278)</f>
        <v>8.9256514167087069</v>
      </c>
      <c r="L282" s="29">
        <f>SUM('IV. Country level, 1310-2018'!AY278:BF278)</f>
        <v>-1.8287504088692543</v>
      </c>
      <c r="M282" s="28">
        <f t="shared" si="39"/>
        <v>10.754401825577961</v>
      </c>
      <c r="N282" s="28">
        <f t="shared" ref="N282:N345" si="47">P282+O282</f>
        <v>5.81</v>
      </c>
      <c r="O282" s="28">
        <f>'IV. Country level, 1310-2018'!AA278</f>
        <v>3.5324454546900794</v>
      </c>
      <c r="P282" s="28">
        <f>'IV. Country level, 1310-2018'!I278</f>
        <v>2.2775545453099202</v>
      </c>
      <c r="Q282" s="2"/>
      <c r="R282" s="2"/>
      <c r="V282" s="28">
        <v>5.666666666666667</v>
      </c>
      <c r="W282" s="28">
        <v>1.7847906959974691</v>
      </c>
      <c r="X282" s="28">
        <f t="shared" si="46"/>
        <v>3.8818759706691979</v>
      </c>
      <c r="Y282" s="56">
        <f>'VIII. Pers. sov. loans, 1312-'!C277</f>
        <v>8.1111111111111107</v>
      </c>
    </row>
    <row r="283" spans="1:25" x14ac:dyDescent="0.25">
      <c r="A283">
        <v>1585</v>
      </c>
      <c r="C283" s="28">
        <f t="shared" si="40"/>
        <v>8.8407243867657375</v>
      </c>
      <c r="D283" s="28">
        <f t="shared" si="41"/>
        <v>2.2940822369518279</v>
      </c>
      <c r="E283" s="28">
        <f t="shared" si="42"/>
        <v>6.5466421498139109</v>
      </c>
      <c r="F283" s="28">
        <f t="shared" si="43"/>
        <v>5.9785714285714286</v>
      </c>
      <c r="G283" s="28">
        <f t="shared" si="44"/>
        <v>1.665586953681619</v>
      </c>
      <c r="H283" s="28">
        <f t="shared" si="45"/>
        <v>4.3129844748898103</v>
      </c>
      <c r="I283" s="28"/>
      <c r="J283" s="28"/>
      <c r="K283" s="28">
        <f>SUM('IV. Country level, 1310-2018'!AO279:AV279)</f>
        <v>8.7473370371725157</v>
      </c>
      <c r="L283" s="29">
        <f>SUM('IV. Country level, 1310-2018'!AY279:BF279)</f>
        <v>-0.99535028895869815</v>
      </c>
      <c r="M283" s="28">
        <f t="shared" si="39"/>
        <v>9.7426873261312146</v>
      </c>
      <c r="N283" s="28">
        <f t="shared" si="47"/>
        <v>5.8100000000000005</v>
      </c>
      <c r="O283" s="28">
        <f>'IV. Country level, 1310-2018'!AA279</f>
        <v>-12.541318501558459</v>
      </c>
      <c r="P283" s="28">
        <f>'IV. Country level, 1310-2018'!I279</f>
        <v>18.35131850155846</v>
      </c>
      <c r="Q283" s="2"/>
      <c r="R283" s="2"/>
      <c r="V283" s="28">
        <v>6</v>
      </c>
      <c r="W283" s="28">
        <v>2.5513353566396528</v>
      </c>
      <c r="X283" s="28">
        <f t="shared" si="46"/>
        <v>3.4486646433603472</v>
      </c>
      <c r="Y283" s="56">
        <f>'VIII. Pers. sov. loans, 1312-'!C278</f>
        <v>8.1111111111111107</v>
      </c>
    </row>
    <row r="284" spans="1:25" x14ac:dyDescent="0.25">
      <c r="A284">
        <v>1586</v>
      </c>
      <c r="C284" s="28">
        <f t="shared" si="40"/>
        <v>8.8546931437960037</v>
      </c>
      <c r="D284" s="28">
        <f t="shared" si="41"/>
        <v>3.3468733149543621</v>
      </c>
      <c r="E284" s="28">
        <f t="shared" si="42"/>
        <v>5.5078198288416411</v>
      </c>
      <c r="F284" s="28">
        <f t="shared" si="43"/>
        <v>5.894285714285715</v>
      </c>
      <c r="G284" s="28">
        <f t="shared" si="44"/>
        <v>0.78214716660929307</v>
      </c>
      <c r="H284" s="28">
        <f t="shared" si="45"/>
        <v>5.1121385476764205</v>
      </c>
      <c r="I284" s="28"/>
      <c r="J284" s="28"/>
      <c r="K284" s="28">
        <f>SUM('IV. Country level, 1310-2018'!AO280:AV280)</f>
        <v>8.7600315514504317</v>
      </c>
      <c r="L284" s="29">
        <f>SUM('IV. Country level, 1310-2018'!AY280:BF280)</f>
        <v>18.182010236352671</v>
      </c>
      <c r="M284" s="28">
        <f t="shared" si="39"/>
        <v>-9.4219786849022391</v>
      </c>
      <c r="N284" s="28">
        <f t="shared" si="47"/>
        <v>5.81</v>
      </c>
      <c r="O284" s="28">
        <f>'IV. Country level, 1310-2018'!AA280</f>
        <v>-6.515438586575363</v>
      </c>
      <c r="P284" s="28">
        <f>'IV. Country level, 1310-2018'!I280</f>
        <v>12.325438586575363</v>
      </c>
      <c r="Q284" s="2"/>
      <c r="R284" s="2"/>
      <c r="V284" s="28">
        <v>4.9219636447840678</v>
      </c>
      <c r="W284" s="28">
        <v>5.0348520406751005</v>
      </c>
      <c r="X284" s="28">
        <f t="shared" si="46"/>
        <v>-0.11288839589103272</v>
      </c>
      <c r="Y284" s="56">
        <f>'VIII. Pers. sov. loans, 1312-'!C279</f>
        <v>8</v>
      </c>
    </row>
    <row r="285" spans="1:25" x14ac:dyDescent="0.25">
      <c r="A285">
        <v>1587</v>
      </c>
      <c r="C285" s="28">
        <f t="shared" si="40"/>
        <v>8.8077086221530614</v>
      </c>
      <c r="D285" s="28">
        <f t="shared" si="41"/>
        <v>5.0147169261814453</v>
      </c>
      <c r="E285" s="28">
        <f t="shared" si="42"/>
        <v>3.7929916959716161</v>
      </c>
      <c r="F285" s="28">
        <f t="shared" si="43"/>
        <v>5.8100000000000005</v>
      </c>
      <c r="G285" s="28">
        <f t="shared" si="44"/>
        <v>-0.31686766839370079</v>
      </c>
      <c r="H285" s="28">
        <f t="shared" si="45"/>
        <v>6.1268676683936993</v>
      </c>
      <c r="I285" s="28"/>
      <c r="J285" s="28"/>
      <c r="K285" s="28">
        <f>SUM('IV. Country level, 1310-2018'!AO281:AV281)</f>
        <v>8.693040715651593</v>
      </c>
      <c r="L285" s="29">
        <f>SUM('IV. Country level, 1310-2018'!AY281:BF281)</f>
        <v>5.1756498220554796</v>
      </c>
      <c r="M285" s="28">
        <f t="shared" si="39"/>
        <v>3.5173908935961133</v>
      </c>
      <c r="N285" s="28">
        <f t="shared" si="47"/>
        <v>5.81</v>
      </c>
      <c r="O285" s="28">
        <f>'IV. Country level, 1310-2018'!AA281</f>
        <v>2.991497007882467</v>
      </c>
      <c r="P285" s="28">
        <f>'IV. Country level, 1310-2018'!I281</f>
        <v>2.8185029921175326</v>
      </c>
      <c r="Q285" s="2"/>
      <c r="R285" s="2"/>
      <c r="V285" s="28">
        <v>3.8439272895681365</v>
      </c>
      <c r="W285" s="28">
        <v>-5.0898218207566686</v>
      </c>
      <c r="X285" s="28">
        <f t="shared" si="46"/>
        <v>8.9337491103248041</v>
      </c>
      <c r="Y285" s="56">
        <f>'VIII. Pers. sov. loans, 1312-'!C280</f>
        <v>8</v>
      </c>
    </row>
    <row r="286" spans="1:25" x14ac:dyDescent="0.25">
      <c r="A286">
        <v>1588</v>
      </c>
      <c r="C286" s="28">
        <f t="shared" si="40"/>
        <v>8.7766409259164568</v>
      </c>
      <c r="D286" s="28">
        <f t="shared" si="41"/>
        <v>6.4192746904259987</v>
      </c>
      <c r="E286" s="28">
        <f t="shared" si="42"/>
        <v>2.3573662354904599</v>
      </c>
      <c r="F286" s="28">
        <f t="shared" si="43"/>
        <v>5.8100000000000005</v>
      </c>
      <c r="G286" s="28">
        <f t="shared" si="44"/>
        <v>-1.0665000477299666</v>
      </c>
      <c r="H286" s="28">
        <f t="shared" si="45"/>
        <v>6.8765000477299667</v>
      </c>
      <c r="I286" s="28"/>
      <c r="J286" s="28"/>
      <c r="K286" s="28">
        <f>SUM('IV. Country level, 1310-2018'!AO282:AV282)</f>
        <v>8.6259683055013738</v>
      </c>
      <c r="L286" s="29">
        <f>SUM('IV. Country level, 1310-2018'!AY282:BF282)</f>
        <v>-11.192073244921628</v>
      </c>
      <c r="M286" s="28">
        <f t="shared" si="39"/>
        <v>19.818041550423004</v>
      </c>
      <c r="N286" s="28">
        <f t="shared" si="47"/>
        <v>5.81</v>
      </c>
      <c r="O286" s="28">
        <f>'IV. Country level, 1310-2018'!AA282</f>
        <v>4.7077480222451884</v>
      </c>
      <c r="P286" s="28">
        <f>'IV. Country level, 1310-2018'!I282</f>
        <v>1.1022519777548112</v>
      </c>
      <c r="Q286" s="2"/>
      <c r="R286" s="2"/>
      <c r="V286" s="28">
        <v>3.8956478553103842</v>
      </c>
      <c r="W286" s="28">
        <v>-0.77582777320930918</v>
      </c>
      <c r="X286" s="28">
        <f t="shared" si="46"/>
        <v>4.6714756285196932</v>
      </c>
      <c r="Y286" s="56">
        <f>'VIII. Pers. sov. loans, 1312-'!C281</f>
        <v>8.1666666666666661</v>
      </c>
    </row>
    <row r="287" spans="1:25" x14ac:dyDescent="0.25">
      <c r="A287">
        <v>1589</v>
      </c>
      <c r="C287" s="28">
        <f t="shared" si="40"/>
        <v>8.6787747960902539</v>
      </c>
      <c r="D287" s="28">
        <f t="shared" si="41"/>
        <v>5.4484468431237092</v>
      </c>
      <c r="E287" s="28">
        <f t="shared" si="42"/>
        <v>3.2303279529665452</v>
      </c>
      <c r="F287" s="28">
        <f t="shared" si="43"/>
        <v>5.8100000000000005</v>
      </c>
      <c r="G287" s="28">
        <f t="shared" si="44"/>
        <v>1.8166784090708794</v>
      </c>
      <c r="H287" s="28">
        <f t="shared" si="45"/>
        <v>3.9933215909291206</v>
      </c>
      <c r="I287" s="28"/>
      <c r="J287" s="28"/>
      <c r="K287" s="28">
        <f>SUM('IV. Country level, 1310-2018'!AO283:AV283)</f>
        <v>9.1509969042435646</v>
      </c>
      <c r="L287" s="29">
        <f>SUM('IV. Country level, 1310-2018'!AY283:BF283)</f>
        <v>10.104534393832008</v>
      </c>
      <c r="M287" s="28">
        <f t="shared" si="39"/>
        <v>-0.95353748958844342</v>
      </c>
      <c r="N287" s="28">
        <f t="shared" si="47"/>
        <v>5.81</v>
      </c>
      <c r="O287" s="28">
        <f>'IV. Country level, 1310-2018'!AA283</f>
        <v>6.3886218878676528</v>
      </c>
      <c r="P287" s="28">
        <f>'IV. Country level, 1310-2018'!I283</f>
        <v>-0.57862188786765323</v>
      </c>
      <c r="Q287" s="2"/>
      <c r="R287" s="2"/>
      <c r="V287" s="28">
        <v>3.9473684210526314</v>
      </c>
      <c r="W287" s="28">
        <v>15.691295159782905</v>
      </c>
      <c r="X287" s="28">
        <f t="shared" si="46"/>
        <v>-11.743926738730273</v>
      </c>
      <c r="Y287" s="56">
        <f>'VIII. Pers. sov. loans, 1312-'!C282</f>
        <v>7.833068415267185</v>
      </c>
    </row>
    <row r="288" spans="1:25" x14ac:dyDescent="0.25">
      <c r="A288">
        <v>1590</v>
      </c>
      <c r="C288" s="28">
        <f t="shared" si="40"/>
        <v>8.6360885168614061</v>
      </c>
      <c r="D288" s="28">
        <f t="shared" si="41"/>
        <v>2.6887427720394621</v>
      </c>
      <c r="E288" s="28">
        <f t="shared" si="42"/>
        <v>5.9473457448219449</v>
      </c>
      <c r="F288" s="28">
        <f t="shared" si="43"/>
        <v>5.8100000000000005</v>
      </c>
      <c r="G288" s="28">
        <f t="shared" si="44"/>
        <v>3.2644034773716699</v>
      </c>
      <c r="H288" s="28">
        <f t="shared" si="45"/>
        <v>2.5455965226283301</v>
      </c>
      <c r="I288" s="28"/>
      <c r="J288" s="28"/>
      <c r="K288" s="28">
        <f>SUM('IV. Country level, 1310-2018'!AO284:AV284)</f>
        <v>8.7509344243432405</v>
      </c>
      <c r="L288" s="29">
        <f>SUM('IV. Country level, 1310-2018'!AY284:BF284)</f>
        <v>15.656997973779539</v>
      </c>
      <c r="M288" s="28">
        <f t="shared" si="39"/>
        <v>-6.9060635494362987</v>
      </c>
      <c r="N288" s="28">
        <f t="shared" si="47"/>
        <v>5.8100000000000005</v>
      </c>
      <c r="O288" s="28">
        <f>'IV. Country level, 1310-2018'!AA284</f>
        <v>-0.78162896330746934</v>
      </c>
      <c r="P288" s="28">
        <f>'IV. Country level, 1310-2018'!I284</f>
        <v>6.5916289633074694</v>
      </c>
      <c r="Q288" s="2"/>
      <c r="R288" s="2"/>
      <c r="V288" s="28">
        <v>2</v>
      </c>
      <c r="W288" s="28">
        <v>9.5305715060699594</v>
      </c>
      <c r="X288" s="28">
        <f t="shared" si="46"/>
        <v>-7.5305715060699594</v>
      </c>
      <c r="Y288" s="56">
        <f>'VIII. Pers. sov. loans, 1312-'!C283</f>
        <v>7.833068415267185</v>
      </c>
    </row>
    <row r="289" spans="1:25" x14ac:dyDescent="0.25">
      <c r="A289">
        <v>1591</v>
      </c>
      <c r="C289" s="28">
        <f t="shared" si="40"/>
        <v>8.6404495340368221</v>
      </c>
      <c r="D289" s="28">
        <f t="shared" si="41"/>
        <v>1.9191866801044839</v>
      </c>
      <c r="E289" s="28">
        <f t="shared" si="42"/>
        <v>6.7212628539323385</v>
      </c>
      <c r="F289" s="28">
        <f t="shared" si="43"/>
        <v>5.8100000000000005</v>
      </c>
      <c r="G289" s="28">
        <f t="shared" si="44"/>
        <v>4.2113149819715714</v>
      </c>
      <c r="H289" s="28">
        <f t="shared" si="45"/>
        <v>1.5986850180284284</v>
      </c>
      <c r="I289" s="28"/>
      <c r="J289" s="28"/>
      <c r="K289" s="28">
        <f>SUM('IV. Country level, 1310-2018'!AO285:AV285)</f>
        <v>8.7081775430524768</v>
      </c>
      <c r="L289" s="29">
        <f>SUM('IV. Country level, 1310-2018'!AY285:BF285)</f>
        <v>8.0031539408426138</v>
      </c>
      <c r="M289" s="28">
        <f t="shared" si="39"/>
        <v>0.70502360220986304</v>
      </c>
      <c r="N289" s="28">
        <f t="shared" si="47"/>
        <v>5.81</v>
      </c>
      <c r="O289" s="28">
        <f>'IV. Country level, 1310-2018'!AA285</f>
        <v>-1.7149812006637815</v>
      </c>
      <c r="P289" s="28">
        <f>'IV. Country level, 1310-2018'!I285</f>
        <v>7.5249812006637811</v>
      </c>
      <c r="Q289" s="2"/>
      <c r="R289" s="2"/>
      <c r="V289" s="28">
        <v>2.75</v>
      </c>
      <c r="W289" s="28">
        <v>-10.13274983885975</v>
      </c>
      <c r="X289" s="28">
        <f t="shared" si="46"/>
        <v>12.88274983885975</v>
      </c>
      <c r="Y289" s="56">
        <f>'VIII. Pers. sov. loans, 1312-'!C284</f>
        <v>7.7305246910158631</v>
      </c>
    </row>
    <row r="290" spans="1:25" x14ac:dyDescent="0.25">
      <c r="A290">
        <v>1592</v>
      </c>
      <c r="C290" s="28">
        <f t="shared" si="40"/>
        <v>8.6661041046221126</v>
      </c>
      <c r="D290" s="28">
        <f t="shared" si="41"/>
        <v>4.0530543793361309</v>
      </c>
      <c r="E290" s="28">
        <f t="shared" si="42"/>
        <v>4.6130497252859817</v>
      </c>
      <c r="F290" s="28">
        <f t="shared" si="43"/>
        <v>5.8092857142857142</v>
      </c>
      <c r="G290" s="28">
        <f t="shared" si="44"/>
        <v>0.95684368712683365</v>
      </c>
      <c r="H290" s="28">
        <f t="shared" si="45"/>
        <v>4.8524420271588804</v>
      </c>
      <c r="I290" s="28"/>
      <c r="J290" s="28"/>
      <c r="K290" s="28">
        <f>SUM('IV. Country level, 1310-2018'!AO286:AV286)</f>
        <v>8.0622741283890971</v>
      </c>
      <c r="L290" s="29">
        <f>SUM('IV. Country level, 1310-2018'!AY286:BF286)</f>
        <v>-7.7911452200747213</v>
      </c>
      <c r="M290" s="28">
        <f t="shared" si="39"/>
        <v>15.853419348463818</v>
      </c>
      <c r="N290" s="28">
        <f t="shared" si="47"/>
        <v>5.81</v>
      </c>
      <c r="O290" s="28">
        <f>'IV. Country level, 1310-2018'!AA286</f>
        <v>7.6409306960474614</v>
      </c>
      <c r="P290" s="28">
        <f>'IV. Country level, 1310-2018'!I286</f>
        <v>-1.8309306960474618</v>
      </c>
      <c r="Q290" s="2"/>
      <c r="R290" s="2"/>
      <c r="V290" s="28">
        <v>3.5000000000000004</v>
      </c>
      <c r="W290" s="28">
        <v>-4.3641843125147313</v>
      </c>
      <c r="X290" s="28">
        <f t="shared" si="46"/>
        <v>7.8641843125147322</v>
      </c>
      <c r="Y290" s="56">
        <f>'VIII. Pers. sov. loans, 1312-'!C285</f>
        <v>7.497988065547081</v>
      </c>
    </row>
    <row r="291" spans="1:25" x14ac:dyDescent="0.25">
      <c r="A291">
        <v>1593</v>
      </c>
      <c r="C291" s="28">
        <f t="shared" si="40"/>
        <v>8.5637528902465743</v>
      </c>
      <c r="D291" s="28">
        <f t="shared" si="41"/>
        <v>2.9025195922182649</v>
      </c>
      <c r="E291" s="28">
        <f t="shared" si="42"/>
        <v>5.6612332980283089</v>
      </c>
      <c r="F291" s="28">
        <f t="shared" si="43"/>
        <v>5.8078571428571424</v>
      </c>
      <c r="G291" s="28">
        <f t="shared" si="44"/>
        <v>0.33017231761654398</v>
      </c>
      <c r="H291" s="28">
        <f t="shared" si="45"/>
        <v>5.4776848252405994</v>
      </c>
      <c r="I291" s="28"/>
      <c r="J291" s="28"/>
      <c r="K291" s="28">
        <f>SUM('IV. Country level, 1310-2018'!AO287:AV287)</f>
        <v>8.4612275968484951</v>
      </c>
      <c r="L291" s="29">
        <f>SUM('IV. Country level, 1310-2018'!AY287:BF287)</f>
        <v>-1.1359182612370566</v>
      </c>
      <c r="M291" s="28">
        <f t="shared" si="39"/>
        <v>9.5971458580855522</v>
      </c>
      <c r="N291" s="28">
        <f t="shared" si="47"/>
        <v>5.81</v>
      </c>
      <c r="O291" s="28">
        <f>'IV. Country level, 1310-2018'!AA287</f>
        <v>3.6186368915301679</v>
      </c>
      <c r="P291" s="28">
        <f>'IV. Country level, 1310-2018'!I287</f>
        <v>2.1913631084698317</v>
      </c>
      <c r="Q291" s="2"/>
      <c r="R291" s="2"/>
      <c r="V291" s="28">
        <v>4.25</v>
      </c>
      <c r="W291" s="28">
        <v>8.6394488867535397</v>
      </c>
      <c r="X291" s="28">
        <f t="shared" si="46"/>
        <v>-4.3894488867535397</v>
      </c>
      <c r="Y291" s="56">
        <f>'VIII. Pers. sov. loans, 1312-'!C286</f>
        <v>7.2559880655470819</v>
      </c>
    </row>
    <row r="292" spans="1:25" x14ac:dyDescent="0.25">
      <c r="A292">
        <v>1594</v>
      </c>
      <c r="C292" s="28">
        <f t="shared" si="40"/>
        <v>8.5408750866738092</v>
      </c>
      <c r="D292" s="28">
        <f t="shared" si="41"/>
        <v>1.5058548569607701</v>
      </c>
      <c r="E292" s="28">
        <f t="shared" si="42"/>
        <v>7.03502022971304</v>
      </c>
      <c r="F292" s="28">
        <f t="shared" si="43"/>
        <v>5.805714285714286</v>
      </c>
      <c r="G292" s="28">
        <f t="shared" si="44"/>
        <v>0.53737602321687805</v>
      </c>
      <c r="H292" s="28">
        <f t="shared" si="45"/>
        <v>5.2683382624974069</v>
      </c>
      <c r="I292" s="28"/>
      <c r="J292" s="28"/>
      <c r="K292" s="28">
        <f>SUM('IV. Country level, 1310-2018'!AO288:AV288)</f>
        <v>8.7235678358795052</v>
      </c>
      <c r="L292" s="29">
        <f>SUM('IV. Country level, 1310-2018'!AY288:BF288)</f>
        <v>-0.21124282148936735</v>
      </c>
      <c r="M292" s="28">
        <f t="shared" si="39"/>
        <v>8.9348106573688728</v>
      </c>
      <c r="N292" s="28">
        <f t="shared" si="47"/>
        <v>5.81</v>
      </c>
      <c r="O292" s="28">
        <f>'IV. Country level, 1310-2018'!AA288</f>
        <v>9.6198775400817773</v>
      </c>
      <c r="P292" s="28">
        <f>'IV. Country level, 1310-2018'!I288</f>
        <v>-3.8098775400817777</v>
      </c>
      <c r="Q292" s="2"/>
      <c r="R292" s="2"/>
      <c r="V292" s="28">
        <v>5</v>
      </c>
      <c r="W292" s="28">
        <v>-1.0983175772181655</v>
      </c>
      <c r="X292" s="28">
        <f t="shared" si="46"/>
        <v>6.0983175772181655</v>
      </c>
      <c r="Y292" s="56">
        <f>'VIII. Pers. sov. loans, 1312-'!C287</f>
        <v>7.2559880655470819</v>
      </c>
    </row>
    <row r="293" spans="1:25" x14ac:dyDescent="0.25">
      <c r="A293">
        <v>1595</v>
      </c>
      <c r="C293" s="28">
        <f t="shared" si="40"/>
        <v>8.4950533585736654</v>
      </c>
      <c r="D293" s="28">
        <f t="shared" si="41"/>
        <v>-9.8314445092427719E-2</v>
      </c>
      <c r="E293" s="28">
        <f t="shared" si="42"/>
        <v>8.5933678036660925</v>
      </c>
      <c r="F293" s="28">
        <f t="shared" si="43"/>
        <v>5.8028571428571425</v>
      </c>
      <c r="G293" s="28">
        <f t="shared" si="44"/>
        <v>2.705657410533592</v>
      </c>
      <c r="H293" s="28">
        <f t="shared" si="45"/>
        <v>3.0971997323235505</v>
      </c>
      <c r="I293" s="28"/>
      <c r="J293" s="28"/>
      <c r="K293" s="28">
        <f>SUM('IV. Country level, 1310-2018'!AO289:AV289)</f>
        <v>8.8055502995984085</v>
      </c>
      <c r="L293" s="29">
        <f>SUM('IV. Country level, 1310-2018'!AY289:BF289)</f>
        <v>3.7450006496999033</v>
      </c>
      <c r="M293" s="28">
        <f t="shared" si="39"/>
        <v>5.0605496498985048</v>
      </c>
      <c r="N293" s="28">
        <f t="shared" si="47"/>
        <v>5.8049999999999997</v>
      </c>
      <c r="O293" s="28">
        <f>'IV. Country level, 1310-2018'!AA289</f>
        <v>-18.073551041667972</v>
      </c>
      <c r="P293" s="28">
        <f>'IV. Country level, 1310-2018'!I289</f>
        <v>23.878551041667972</v>
      </c>
      <c r="Q293" s="2"/>
      <c r="R293" s="2"/>
      <c r="V293" s="28">
        <v>5</v>
      </c>
      <c r="W293" s="28">
        <v>-6.8893205702952045</v>
      </c>
      <c r="X293" s="28">
        <f t="shared" si="46"/>
        <v>11.889320570295205</v>
      </c>
      <c r="Y293" s="56">
        <f>'VIII. Pers. sov. loans, 1312-'!C288</f>
        <v>6.6097729273718731</v>
      </c>
    </row>
    <row r="294" spans="1:25" x14ac:dyDescent="0.25">
      <c r="A294">
        <v>1596</v>
      </c>
      <c r="C294" s="28">
        <f t="shared" si="40"/>
        <v>8.5595505809015169</v>
      </c>
      <c r="D294" s="28">
        <f t="shared" si="41"/>
        <v>0.11623924492489911</v>
      </c>
      <c r="E294" s="28">
        <f t="shared" si="42"/>
        <v>8.4433113359766168</v>
      </c>
      <c r="F294" s="28">
        <f t="shared" si="43"/>
        <v>5.7065306122448973</v>
      </c>
      <c r="G294" s="28">
        <f t="shared" si="44"/>
        <v>1.6377422757746911</v>
      </c>
      <c r="H294" s="28">
        <f t="shared" si="45"/>
        <v>4.0687883364702078</v>
      </c>
      <c r="I294" s="28"/>
      <c r="J294" s="28"/>
      <c r="K294" s="28">
        <f>SUM('IV. Country level, 1310-2018'!AO290:AV290)</f>
        <v>8.4345384036147912</v>
      </c>
      <c r="L294" s="29">
        <f>SUM('IV. Country level, 1310-2018'!AY290:BF290)</f>
        <v>2.0507908840069424</v>
      </c>
      <c r="M294" s="28">
        <f t="shared" si="39"/>
        <v>6.3837475196078488</v>
      </c>
      <c r="N294" s="28">
        <f t="shared" si="47"/>
        <v>5.8</v>
      </c>
      <c r="O294" s="28">
        <f>'IV. Country level, 1310-2018'!AA290</f>
        <v>2.0019223012956262</v>
      </c>
      <c r="P294" s="28">
        <f>'IV. Country level, 1310-2018'!I290</f>
        <v>3.7980776987043736</v>
      </c>
      <c r="Q294" s="2"/>
      <c r="R294" s="2"/>
      <c r="V294" s="28">
        <v>5</v>
      </c>
      <c r="W294" s="28">
        <v>-3.1359683868593669</v>
      </c>
      <c r="X294" s="28">
        <f t="shared" si="46"/>
        <v>8.1359683868593677</v>
      </c>
      <c r="Y294" s="56">
        <f>'VIII. Pers. sov. loans, 1312-'!C289</f>
        <v>6.7849998254500337</v>
      </c>
    </row>
    <row r="295" spans="1:25" x14ac:dyDescent="0.25">
      <c r="A295">
        <v>1597</v>
      </c>
      <c r="C295" s="28">
        <f t="shared" si="40"/>
        <v>8.5793944454113333</v>
      </c>
      <c r="D295" s="28">
        <f t="shared" si="41"/>
        <v>0.17169467235923103</v>
      </c>
      <c r="E295" s="28">
        <f t="shared" si="42"/>
        <v>8.4076997730521033</v>
      </c>
      <c r="F295" s="28">
        <f t="shared" si="43"/>
        <v>5.9278911564625858</v>
      </c>
      <c r="G295" s="28">
        <f t="shared" si="44"/>
        <v>0.38032626170106337</v>
      </c>
      <c r="H295" s="28">
        <f t="shared" si="45"/>
        <v>5.5475648947615221</v>
      </c>
      <c r="I295" s="28"/>
      <c r="J295" s="28"/>
      <c r="K295" s="28">
        <f>SUM('IV. Country level, 1310-2018'!AO291:AV291)</f>
        <v>8.5907897993338924</v>
      </c>
      <c r="L295" s="29">
        <f>SUM('IV. Country level, 1310-2018'!AY291:BF291)</f>
        <v>5.8803448269770771</v>
      </c>
      <c r="M295" s="28">
        <f t="shared" si="39"/>
        <v>2.7104449723568154</v>
      </c>
      <c r="N295" s="28">
        <f t="shared" si="47"/>
        <v>5.7949999999999999</v>
      </c>
      <c r="O295" s="28">
        <f>'IV. Country level, 1310-2018'!AA291</f>
        <v>0.66879697589486919</v>
      </c>
      <c r="P295" s="28">
        <f>'IV. Country level, 1310-2018'!I291</f>
        <v>5.1262030241051306</v>
      </c>
      <c r="Q295" s="2"/>
      <c r="R295" s="2"/>
      <c r="V295" s="28">
        <v>5.0666666666666664</v>
      </c>
      <c r="W295" s="28">
        <v>5.6699252080983271</v>
      </c>
      <c r="X295" s="28">
        <f t="shared" si="46"/>
        <v>-0.60325854143166069</v>
      </c>
      <c r="Y295" s="56">
        <f>'VIII. Pers. sov. loans, 1312-'!C290</f>
        <v>6.7359373363594068</v>
      </c>
    </row>
    <row r="296" spans="1:25" x14ac:dyDescent="0.25">
      <c r="A296">
        <v>1598</v>
      </c>
      <c r="C296" s="28">
        <f t="shared" si="40"/>
        <v>8.5658726727363348</v>
      </c>
      <c r="D296" s="28">
        <f t="shared" si="41"/>
        <v>0.49672430405869328</v>
      </c>
      <c r="E296" s="28">
        <f t="shared" si="42"/>
        <v>8.0691483686776415</v>
      </c>
      <c r="F296" s="28">
        <f t="shared" si="43"/>
        <v>6.1455102040816332</v>
      </c>
      <c r="G296" s="28">
        <f t="shared" si="44"/>
        <v>-1.94130580834876</v>
      </c>
      <c r="H296" s="28">
        <f t="shared" si="45"/>
        <v>8.0868160124303934</v>
      </c>
      <c r="I296" s="28"/>
      <c r="J296" s="28"/>
      <c r="K296" s="28">
        <f>SUM('IV. Country level, 1310-2018'!AO292:AV292)</f>
        <v>8.3874254463514557</v>
      </c>
      <c r="L296" s="29">
        <f>SUM('IV. Country level, 1310-2018'!AY292:BF292)</f>
        <v>-3.2260311735297713</v>
      </c>
      <c r="M296" s="28">
        <f t="shared" si="39"/>
        <v>11.613456619881227</v>
      </c>
      <c r="N296" s="28">
        <f t="shared" si="47"/>
        <v>5.79</v>
      </c>
      <c r="O296" s="28">
        <f>'IV. Country level, 1310-2018'!AA292</f>
        <v>13.462988510553211</v>
      </c>
      <c r="P296" s="28">
        <f>'IV. Country level, 1310-2018'!I292</f>
        <v>-7.6729885105532114</v>
      </c>
      <c r="Q296" s="2"/>
      <c r="R296" s="2"/>
      <c r="V296" s="28">
        <v>5.1333333333333329</v>
      </c>
      <c r="W296" s="28">
        <v>11.688792521098296</v>
      </c>
      <c r="X296" s="28">
        <f t="shared" si="46"/>
        <v>-6.5554591877649635</v>
      </c>
      <c r="Y296" s="56">
        <f>'VIII. Pers. sov. loans, 1312-'!C291</f>
        <v>6.8296838773726138</v>
      </c>
    </row>
    <row r="297" spans="1:25" x14ac:dyDescent="0.25">
      <c r="A297">
        <v>1599</v>
      </c>
      <c r="C297" s="28">
        <f t="shared" si="40"/>
        <v>8.5240912673464333</v>
      </c>
      <c r="D297" s="28">
        <f t="shared" si="41"/>
        <v>-1.0780769998125621E-2</v>
      </c>
      <c r="E297" s="28">
        <f t="shared" si="42"/>
        <v>8.5348720373445577</v>
      </c>
      <c r="F297" s="28">
        <f t="shared" si="43"/>
        <v>6.3601020408163276</v>
      </c>
      <c r="G297" s="28">
        <f t="shared" si="44"/>
        <v>0.18282298595549321</v>
      </c>
      <c r="H297" s="28">
        <f t="shared" si="45"/>
        <v>6.1772790548608345</v>
      </c>
      <c r="I297" s="28"/>
      <c r="J297" s="28"/>
      <c r="K297" s="28">
        <f>SUM('IV. Country level, 1310-2018'!AO293:AV293)</f>
        <v>8.5137546846840682</v>
      </c>
      <c r="L297" s="29">
        <f>SUM('IV. Country level, 1310-2018'!AY293:BF293)</f>
        <v>-6.289269389953434</v>
      </c>
      <c r="M297" s="28">
        <f t="shared" si="39"/>
        <v>14.803024074637502</v>
      </c>
      <c r="N297" s="28">
        <f t="shared" si="47"/>
        <v>5.1357142857142888</v>
      </c>
      <c r="O297" s="28">
        <f>'IV. Country level, 1310-2018'!W293</f>
        <v>0.16552475273515652</v>
      </c>
      <c r="P297" s="28">
        <f>'IV. Country level, 1310-2018'!E293</f>
        <v>4.9701895329791324</v>
      </c>
      <c r="Q297" s="2"/>
      <c r="R297" s="2"/>
      <c r="V297" s="28">
        <v>5.1999999999999993</v>
      </c>
      <c r="W297" s="28">
        <v>1.5053696298679951</v>
      </c>
      <c r="X297" s="28">
        <f t="shared" si="46"/>
        <v>3.6946303701320042</v>
      </c>
      <c r="Y297" s="56">
        <f>'VIII. Pers. sov. loans, 1312-'!C292</f>
        <v>6.8867961358641203</v>
      </c>
    </row>
    <row r="298" spans="1:25" x14ac:dyDescent="0.25">
      <c r="A298">
        <v>1600</v>
      </c>
      <c r="C298" s="28">
        <f t="shared" si="40"/>
        <v>8.5311525340854413</v>
      </c>
      <c r="D298" s="28">
        <f t="shared" si="41"/>
        <v>-0.46673509671685393</v>
      </c>
      <c r="E298" s="28">
        <f t="shared" si="42"/>
        <v>8.9978876308022961</v>
      </c>
      <c r="F298" s="28">
        <f t="shared" si="43"/>
        <v>6.5716666666666681</v>
      </c>
      <c r="G298" s="28">
        <f t="shared" si="44"/>
        <v>0.90022766997526826</v>
      </c>
      <c r="H298" s="28">
        <f t="shared" si="45"/>
        <v>5.6714389966914007</v>
      </c>
      <c r="I298" s="28"/>
      <c r="J298" s="28"/>
      <c r="K298" s="28">
        <f>SUM('IV. Country level, 1310-2018'!AO294:AV294)</f>
        <v>8.6001346484172103</v>
      </c>
      <c r="L298" s="29">
        <f>SUM('IV. Country level, 1310-2018'!AY294:BF294)</f>
        <v>-0.74773026919673358</v>
      </c>
      <c r="M298" s="28">
        <f t="shared" si="39"/>
        <v>9.3478649176139434</v>
      </c>
      <c r="N298" s="28">
        <f t="shared" si="47"/>
        <v>7.3595238095238118</v>
      </c>
      <c r="O298" s="28">
        <f>'IV. Country level, 1310-2018'!W294</f>
        <v>-5.1832752069852246</v>
      </c>
      <c r="P298" s="28">
        <f>'IV. Country level, 1310-2018'!E294</f>
        <v>12.542799016509036</v>
      </c>
      <c r="Q298" s="2"/>
      <c r="R298" s="2"/>
      <c r="V298" s="28">
        <v>5.2666666666666657</v>
      </c>
      <c r="W298" s="28">
        <v>4.6008542016585414</v>
      </c>
      <c r="X298" s="28">
        <f t="shared" si="46"/>
        <v>0.6658124650081243</v>
      </c>
      <c r="Y298" s="56">
        <f>'VIII. Pers. sov. loans, 1312-'!C293</f>
        <v>7.1287961358641212</v>
      </c>
    </row>
    <row r="299" spans="1:25" x14ac:dyDescent="0.25">
      <c r="A299">
        <v>1601</v>
      </c>
      <c r="C299" s="28">
        <f t="shared" si="40"/>
        <v>8.376556001373368</v>
      </c>
      <c r="D299" s="28">
        <f t="shared" si="41"/>
        <v>-1.6750643363564817</v>
      </c>
      <c r="E299" s="28">
        <f t="shared" si="42"/>
        <v>10.051620337729849</v>
      </c>
      <c r="F299" s="28">
        <f t="shared" si="43"/>
        <v>6.7802040816326548</v>
      </c>
      <c r="G299" s="28">
        <f t="shared" si="44"/>
        <v>0.40332104306574701</v>
      </c>
      <c r="H299" s="28">
        <f t="shared" si="45"/>
        <v>6.3768830385669091</v>
      </c>
      <c r="I299" s="28"/>
      <c r="J299" s="28"/>
      <c r="K299" s="28">
        <f>SUM('IV. Country level, 1310-2018'!AO295:AV295)</f>
        <v>8.6289154271545172</v>
      </c>
      <c r="L299" s="29">
        <f>SUM('IV. Country level, 1310-2018'!AY295:BF295)</f>
        <v>2.0639646004068681</v>
      </c>
      <c r="M299" s="28">
        <f t="shared" si="39"/>
        <v>6.5649508267476495</v>
      </c>
      <c r="N299" s="28">
        <f t="shared" si="47"/>
        <v>7.3333333333333375</v>
      </c>
      <c r="O299" s="28">
        <f>'IV. Country level, 1310-2018'!W295</f>
        <v>-6.6315469502669853</v>
      </c>
      <c r="P299" s="28">
        <f>'IV. Country level, 1310-2018'!E295</f>
        <v>13.964880283600323</v>
      </c>
      <c r="Q299" s="2"/>
      <c r="R299" s="2"/>
      <c r="V299" s="28">
        <v>5.333333333333333</v>
      </c>
      <c r="W299" s="28">
        <v>1.4715846207114582</v>
      </c>
      <c r="X299" s="28">
        <f t="shared" si="46"/>
        <v>3.8617487126218748</v>
      </c>
      <c r="Y299" s="56">
        <f>'VIII. Pers. sov. loans, 1312-'!C294</f>
        <v>6.9019963773726136</v>
      </c>
    </row>
    <row r="300" spans="1:25" x14ac:dyDescent="0.25">
      <c r="A300">
        <v>1602</v>
      </c>
      <c r="C300" s="28">
        <f t="shared" si="40"/>
        <v>8.2248705030331521</v>
      </c>
      <c r="D300" s="28">
        <f t="shared" si="41"/>
        <v>-0.87768117800881018</v>
      </c>
      <c r="E300" s="28">
        <f t="shared" si="42"/>
        <v>9.1025516810419624</v>
      </c>
      <c r="F300" s="28">
        <f t="shared" si="43"/>
        <v>6.8785714285714317</v>
      </c>
      <c r="G300" s="28">
        <f t="shared" si="44"/>
        <v>-2.2522338176001941</v>
      </c>
      <c r="H300" s="28">
        <f t="shared" si="45"/>
        <v>9.1308052461716276</v>
      </c>
      <c r="I300" s="28"/>
      <c r="J300" s="28"/>
      <c r="K300" s="28">
        <f>SUM('IV. Country level, 1310-2018'!AO296:AV296)</f>
        <v>8.5130804618690963</v>
      </c>
      <c r="L300" s="29">
        <f>SUM('IV. Country level, 1310-2018'!AY296:BF296)</f>
        <v>0.19246513130217147</v>
      </c>
      <c r="M300" s="28">
        <f t="shared" si="39"/>
        <v>8.320615330566925</v>
      </c>
      <c r="N300" s="28">
        <f t="shared" si="47"/>
        <v>7.3071428571428596</v>
      </c>
      <c r="O300" s="28">
        <f>'IV. Country level, 1310-2018'!W296</f>
        <v>-3.2046494815381985</v>
      </c>
      <c r="P300" s="28">
        <f>'IV. Country level, 1310-2018'!E296</f>
        <v>10.511792338681058</v>
      </c>
      <c r="Q300" s="2"/>
      <c r="R300" s="2"/>
      <c r="V300" s="28">
        <v>5.4999999999999991</v>
      </c>
      <c r="W300" s="28">
        <v>-3.6712352178638641</v>
      </c>
      <c r="X300" s="28">
        <f t="shared" si="46"/>
        <v>9.1712352178638632</v>
      </c>
      <c r="Y300" s="56">
        <f>'VIII. Pers. sov. loans, 1312-'!C295</f>
        <v>7.0771838773726135</v>
      </c>
    </row>
    <row r="301" spans="1:25" x14ac:dyDescent="0.25">
      <c r="A301">
        <v>1603</v>
      </c>
      <c r="C301" s="28">
        <f t="shared" si="40"/>
        <v>8.1145853394132157</v>
      </c>
      <c r="D301" s="28">
        <f t="shared" si="41"/>
        <v>0.216884467149105</v>
      </c>
      <c r="E301" s="28">
        <f t="shared" si="42"/>
        <v>7.8977008722641102</v>
      </c>
      <c r="F301" s="28">
        <f t="shared" si="43"/>
        <v>7.0666666666666709</v>
      </c>
      <c r="G301" s="28">
        <f t="shared" si="44"/>
        <v>-3.0777171463287627</v>
      </c>
      <c r="H301" s="28">
        <f t="shared" si="45"/>
        <v>10.144383812995432</v>
      </c>
      <c r="I301" s="28"/>
      <c r="J301" s="28"/>
      <c r="K301" s="28">
        <f>SUM('IV. Country level, 1310-2018'!AO297:AV297)</f>
        <v>8.4839672707878613</v>
      </c>
      <c r="L301" s="29">
        <f>SUM('IV. Country level, 1310-2018'!AY297:BF297)</f>
        <v>-1.1408894030241554</v>
      </c>
      <c r="M301" s="28">
        <f t="shared" si="39"/>
        <v>9.6248566738120171</v>
      </c>
      <c r="N301" s="28">
        <f t="shared" si="47"/>
        <v>7.2809523809523844</v>
      </c>
      <c r="O301" s="28">
        <f>'IV. Country level, 1310-2018'!W297</f>
        <v>7.0237550894340472</v>
      </c>
      <c r="P301" s="28">
        <f>'IV. Country level, 1310-2018'!E297</f>
        <v>0.25719729151833715</v>
      </c>
      <c r="Q301" s="2"/>
      <c r="R301" s="2"/>
      <c r="V301" s="28">
        <v>5.6666666666666661</v>
      </c>
      <c r="W301" s="28">
        <v>-6.1152739402580103</v>
      </c>
      <c r="X301" s="28">
        <f t="shared" si="46"/>
        <v>11.781940606924676</v>
      </c>
      <c r="Y301" s="56">
        <f>'VIII. Pers. sov. loans, 1312-'!C296</f>
        <v>6.9187991615889031</v>
      </c>
    </row>
    <row r="302" spans="1:25" x14ac:dyDescent="0.25">
      <c r="A302">
        <v>1604</v>
      </c>
      <c r="C302" s="28">
        <f t="shared" si="40"/>
        <v>7.9316445685152752</v>
      </c>
      <c r="D302" s="28">
        <f t="shared" si="41"/>
        <v>0.69218165387016761</v>
      </c>
      <c r="E302" s="28">
        <f t="shared" si="42"/>
        <v>7.2394629146451086</v>
      </c>
      <c r="F302" s="28">
        <f t="shared" si="43"/>
        <v>6.9333333333333371</v>
      </c>
      <c r="G302" s="28">
        <f t="shared" si="44"/>
        <v>-1.8123461893548196</v>
      </c>
      <c r="H302" s="28">
        <f t="shared" si="45"/>
        <v>8.745679522688155</v>
      </c>
      <c r="I302" s="28"/>
      <c r="J302" s="28"/>
      <c r="K302" s="28">
        <f>SUM('IV. Country level, 1310-2018'!AO298:AV298)</f>
        <v>7.5086140703493722</v>
      </c>
      <c r="L302" s="29">
        <f>SUM('IV. Country level, 1310-2018'!AY298:BF298)</f>
        <v>-2.5779598505003163</v>
      </c>
      <c r="M302" s="28">
        <f t="shared" si="39"/>
        <v>10.086573920849688</v>
      </c>
      <c r="N302" s="28">
        <f t="shared" si="47"/>
        <v>7.2547619047619083</v>
      </c>
      <c r="O302" s="28">
        <f>'IV. Country level, 1310-2018'!W298</f>
        <v>-2.8095494124717777</v>
      </c>
      <c r="P302" s="28">
        <f>'IV. Country level, 1310-2018'!E298</f>
        <v>10.064311317233686</v>
      </c>
      <c r="Q302" s="2"/>
      <c r="R302" s="2"/>
      <c r="V302" s="28">
        <v>5.8333333333333321</v>
      </c>
      <c r="W302" s="28">
        <v>-2.7823496267367163</v>
      </c>
      <c r="X302" s="28">
        <f t="shared" si="46"/>
        <v>8.615682960070048</v>
      </c>
      <c r="Y302" s="56">
        <f>'VIII. Pers. sov. loans, 1312-'!C297</f>
        <v>6.8803376231273647</v>
      </c>
    </row>
    <row r="303" spans="1:25" x14ac:dyDescent="0.25">
      <c r="A303">
        <v>1605</v>
      </c>
      <c r="C303" s="28">
        <f t="shared" si="40"/>
        <v>7.7482450847397493</v>
      </c>
      <c r="D303" s="28">
        <f t="shared" si="41"/>
        <v>0.821872443282614</v>
      </c>
      <c r="E303" s="28">
        <f t="shared" si="42"/>
        <v>6.9263726414571352</v>
      </c>
      <c r="F303" s="28">
        <f t="shared" si="43"/>
        <v>6.8000000000000034</v>
      </c>
      <c r="G303" s="28">
        <f t="shared" si="44"/>
        <v>1.4734365599390535</v>
      </c>
      <c r="H303" s="28">
        <f t="shared" si="45"/>
        <v>5.3265634400609496</v>
      </c>
      <c r="I303" s="28"/>
      <c r="J303" s="28"/>
      <c r="K303" s="28">
        <f>SUM('IV. Country level, 1310-2018'!AO299:AV299)</f>
        <v>7.3256269579699467</v>
      </c>
      <c r="L303" s="29">
        <f>SUM('IV. Country level, 1310-2018'!AY299:BF299)</f>
        <v>2.3556509349039283</v>
      </c>
      <c r="M303" s="28">
        <f t="shared" si="39"/>
        <v>4.9699760230660184</v>
      </c>
      <c r="N303" s="28">
        <f t="shared" si="47"/>
        <v>6.4785714285714331</v>
      </c>
      <c r="O303" s="28">
        <f>'IV. Country level, 1310-2018'!W299</f>
        <v>-5.1258955141083771</v>
      </c>
      <c r="P303" s="28">
        <f>'IV. Country level, 1310-2018'!E299</f>
        <v>11.60446694267981</v>
      </c>
      <c r="Q303" s="2"/>
      <c r="R303" s="2"/>
      <c r="V303" s="28">
        <v>6</v>
      </c>
      <c r="W303" s="28">
        <v>4.3051740329603145</v>
      </c>
      <c r="X303" s="28">
        <f t="shared" si="46"/>
        <v>1.6948259670396855</v>
      </c>
      <c r="Y303" s="56">
        <f>'VIII. Pers. sov. loans, 1312-'!C298</f>
        <v>6.5787037037037033</v>
      </c>
    </row>
    <row r="304" spans="1:25" x14ac:dyDescent="0.25">
      <c r="A304">
        <v>1606</v>
      </c>
      <c r="C304" s="28">
        <f t="shared" si="40"/>
        <v>7.5771396623564993</v>
      </c>
      <c r="D304" s="28">
        <f t="shared" si="41"/>
        <v>0.46209607435817551</v>
      </c>
      <c r="E304" s="28">
        <f t="shared" si="42"/>
        <v>7.1150435879983229</v>
      </c>
      <c r="F304" s="28">
        <f t="shared" si="43"/>
        <v>6.6666666666666714</v>
      </c>
      <c r="G304" s="28">
        <f t="shared" si="44"/>
        <v>2.0503810506597957</v>
      </c>
      <c r="H304" s="28">
        <f t="shared" si="45"/>
        <v>4.6162856160068726</v>
      </c>
      <c r="I304" s="28"/>
      <c r="J304" s="28"/>
      <c r="K304" s="28">
        <f>SUM('IV. Country level, 1310-2018'!AO300:AV300)</f>
        <v>7.7417585393445014</v>
      </c>
      <c r="L304" s="29">
        <f>SUM('IV. Country level, 1310-2018'!AY300:BF300)</f>
        <v>1.3726901261519722</v>
      </c>
      <c r="M304" s="28">
        <f t="shared" si="39"/>
        <v>6.3690684131925295</v>
      </c>
      <c r="N304" s="28">
        <f t="shared" si="47"/>
        <v>6.4523809523809561</v>
      </c>
      <c r="O304" s="28">
        <f>'IV. Country level, 1310-2018'!W300</f>
        <v>-5.612858548364823</v>
      </c>
      <c r="P304" s="28">
        <f>'IV. Country level, 1310-2018'!E300</f>
        <v>12.065239500745779</v>
      </c>
      <c r="Q304" s="2"/>
      <c r="R304" s="2"/>
      <c r="V304" s="28">
        <v>6</v>
      </c>
      <c r="W304" s="28">
        <v>4.2833374073780748</v>
      </c>
      <c r="X304" s="28">
        <f t="shared" si="46"/>
        <v>1.7166625926219252</v>
      </c>
      <c r="Y304" s="56">
        <f>'VIII. Pers. sov. loans, 1312-'!C299</f>
        <v>6.404040404040404</v>
      </c>
    </row>
    <row r="305" spans="1:25" x14ac:dyDescent="0.25">
      <c r="A305">
        <v>1607</v>
      </c>
      <c r="C305" s="28">
        <f t="shared" si="40"/>
        <v>7.4047581542830088</v>
      </c>
      <c r="D305" s="28">
        <f t="shared" si="41"/>
        <v>0.72250912429195213</v>
      </c>
      <c r="E305" s="28">
        <f t="shared" si="42"/>
        <v>6.6822490299910564</v>
      </c>
      <c r="F305" s="28">
        <f t="shared" si="43"/>
        <v>6.4797619047619088</v>
      </c>
      <c r="G305" s="28">
        <f t="shared" si="44"/>
        <v>0.27204442509764754</v>
      </c>
      <c r="H305" s="28">
        <f t="shared" si="45"/>
        <v>6.20771747966426</v>
      </c>
      <c r="I305" s="28"/>
      <c r="J305" s="28"/>
      <c r="K305" s="28">
        <f>SUM('IV. Country level, 1310-2018'!AO301:AV301)</f>
        <v>7.3195492521316377</v>
      </c>
      <c r="L305" s="29">
        <f>SUM('IV. Country level, 1310-2018'!AY301:BF301)</f>
        <v>2.5793500378507042</v>
      </c>
      <c r="M305" s="28">
        <f t="shared" si="39"/>
        <v>4.740199214280933</v>
      </c>
      <c r="N305" s="28">
        <f t="shared" si="47"/>
        <v>6.4261904761904809</v>
      </c>
      <c r="O305" s="28">
        <f>'IV. Country level, 1310-2018'!W301</f>
        <v>3.6743214918323801</v>
      </c>
      <c r="P305" s="28">
        <f>'IV. Country level, 1310-2018'!E301</f>
        <v>2.7518689843581008</v>
      </c>
      <c r="Q305" s="2"/>
      <c r="R305" s="2"/>
      <c r="V305" s="28">
        <v>6</v>
      </c>
      <c r="W305" s="28">
        <v>-3.8021593477810702</v>
      </c>
      <c r="X305" s="28">
        <f t="shared" si="46"/>
        <v>9.8021593477810711</v>
      </c>
      <c r="Y305" s="56">
        <f>'VIII. Pers. sov. loans, 1312-'!C300</f>
        <v>6.4494949494949489</v>
      </c>
    </row>
    <row r="306" spans="1:25" x14ac:dyDescent="0.25">
      <c r="A306">
        <v>1608</v>
      </c>
      <c r="C306" s="28">
        <f t="shared" si="40"/>
        <v>7.3631483420355792</v>
      </c>
      <c r="D306" s="28">
        <f t="shared" si="41"/>
        <v>1.0285791424853297</v>
      </c>
      <c r="E306" s="28">
        <f t="shared" si="42"/>
        <v>6.3345691995502502</v>
      </c>
      <c r="F306" s="28">
        <f t="shared" si="43"/>
        <v>6.339285714285718</v>
      </c>
      <c r="G306" s="28">
        <f t="shared" si="44"/>
        <v>0.83850716775555711</v>
      </c>
      <c r="H306" s="28">
        <f t="shared" si="45"/>
        <v>5.500778546530162</v>
      </c>
      <c r="I306" s="28"/>
      <c r="J306" s="28"/>
      <c r="K306" s="28">
        <f>SUM('IV. Country level, 1310-2018'!AO302:AV302)</f>
        <v>7.3451190407258284</v>
      </c>
      <c r="L306" s="29">
        <f>SUM('IV. Country level, 1310-2018'!AY302:BF302)</f>
        <v>2.971800126293993</v>
      </c>
      <c r="M306" s="28">
        <f t="shared" si="39"/>
        <v>4.3733189144318354</v>
      </c>
      <c r="N306" s="28">
        <f t="shared" si="47"/>
        <v>6.4000000000000039</v>
      </c>
      <c r="O306" s="28">
        <f>'IV. Country level, 1310-2018'!W302</f>
        <v>16.368932294790124</v>
      </c>
      <c r="P306" s="28">
        <f>'IV. Country level, 1310-2018'!E302</f>
        <v>-9.96893229479012</v>
      </c>
      <c r="Q306" s="2"/>
      <c r="R306" s="2"/>
      <c r="V306" s="28">
        <v>10</v>
      </c>
      <c r="W306" s="28">
        <v>0.85920621510108919</v>
      </c>
      <c r="X306" s="28">
        <f t="shared" si="46"/>
        <v>9.1407937848989107</v>
      </c>
      <c r="Y306" s="56">
        <f>'VIII. Pers. sov. loans, 1312-'!C301</f>
        <v>6.8131313131313131</v>
      </c>
    </row>
    <row r="307" spans="1:25" x14ac:dyDescent="0.25">
      <c r="A307">
        <v>1609</v>
      </c>
      <c r="C307" s="28">
        <f t="shared" si="40"/>
        <v>7.3564251879064386</v>
      </c>
      <c r="D307" s="28">
        <f t="shared" si="41"/>
        <v>1.0895943151106853</v>
      </c>
      <c r="E307" s="28">
        <f t="shared" si="42"/>
        <v>6.2668308727957527</v>
      </c>
      <c r="F307" s="28">
        <f t="shared" si="43"/>
        <v>6.3059523809523848</v>
      </c>
      <c r="G307" s="28">
        <f t="shared" si="44"/>
        <v>2.0580409370122368</v>
      </c>
      <c r="H307" s="28">
        <f t="shared" si="45"/>
        <v>4.247911443940148</v>
      </c>
      <c r="I307" s="28"/>
      <c r="J307" s="28"/>
      <c r="K307" s="28">
        <f>SUM('IV. Country level, 1310-2018'!AO303:AV303)</f>
        <v>7.3153425051863419</v>
      </c>
      <c r="L307" s="29">
        <f>SUM('IV. Country level, 1310-2018'!AY303:BF303)</f>
        <v>-2.3259694511688971</v>
      </c>
      <c r="M307" s="28">
        <f t="shared" si="39"/>
        <v>9.6413119563552385</v>
      </c>
      <c r="N307" s="28">
        <f t="shared" si="47"/>
        <v>6.3738095238095287</v>
      </c>
      <c r="O307" s="28">
        <f>'IV. Country level, 1310-2018'!W303</f>
        <v>0.83396195350699842</v>
      </c>
      <c r="P307" s="28">
        <f>'IV. Country level, 1310-2018'!E303</f>
        <v>5.5398475703025305</v>
      </c>
      <c r="Q307" s="2"/>
      <c r="R307" s="2"/>
      <c r="V307" s="28">
        <v>6</v>
      </c>
      <c r="W307" s="28">
        <v>0.11338463872372258</v>
      </c>
      <c r="X307" s="28">
        <f t="shared" si="46"/>
        <v>5.8866153612762773</v>
      </c>
      <c r="Y307" s="56">
        <f>'VIII. Pers. sov. loans, 1312-'!C302</f>
        <v>7.3131313131313131</v>
      </c>
    </row>
    <row r="308" spans="1:25" x14ac:dyDescent="0.25">
      <c r="A308">
        <v>1610</v>
      </c>
      <c r="C308" s="28">
        <f t="shared" si="40"/>
        <v>7.3169997111847183</v>
      </c>
      <c r="D308" s="28">
        <f t="shared" si="41"/>
        <v>0.4478837197849348</v>
      </c>
      <c r="E308" s="28">
        <f t="shared" si="42"/>
        <v>6.8691159913997835</v>
      </c>
      <c r="F308" s="28">
        <f t="shared" si="43"/>
        <v>6.2726190476190515</v>
      </c>
      <c r="G308" s="28">
        <f t="shared" si="44"/>
        <v>2.9402167258578022</v>
      </c>
      <c r="H308" s="28">
        <f t="shared" si="45"/>
        <v>3.3324023217612506</v>
      </c>
      <c r="I308" s="28"/>
      <c r="J308" s="28"/>
      <c r="K308" s="28">
        <f>SUM('IV. Country level, 1310-2018'!AO304:AV304)</f>
        <v>7.2772967142734322</v>
      </c>
      <c r="L308" s="29">
        <f>SUM('IV. Country level, 1310-2018'!AY304:BF304)</f>
        <v>0.68200194651228085</v>
      </c>
      <c r="M308" s="28">
        <f t="shared" si="39"/>
        <v>6.5952947677611515</v>
      </c>
      <c r="N308" s="28">
        <f t="shared" si="47"/>
        <v>5.9726190476190517</v>
      </c>
      <c r="O308" s="28">
        <f>'IV. Country level, 1310-2018'!W304</f>
        <v>-5.4246012895009912</v>
      </c>
      <c r="P308" s="28">
        <f>'IV. Country level, 1310-2018'!E304</f>
        <v>11.397220337120043</v>
      </c>
      <c r="Q308" s="2"/>
      <c r="R308" s="2"/>
      <c r="V308" s="28">
        <v>6</v>
      </c>
      <c r="W308" s="28">
        <v>4.2456527240689432</v>
      </c>
      <c r="X308" s="28">
        <f t="shared" si="46"/>
        <v>1.7543472759310568</v>
      </c>
      <c r="Y308" s="56">
        <f>'VIII. Pers. sov. loans, 1312-'!C303</f>
        <v>7.6428351296139763</v>
      </c>
    </row>
    <row r="309" spans="1:25" x14ac:dyDescent="0.25">
      <c r="A309">
        <v>1611</v>
      </c>
      <c r="C309" s="28">
        <f t="shared" si="40"/>
        <v>7.3622172138874831</v>
      </c>
      <c r="D309" s="28">
        <f t="shared" si="41"/>
        <v>0.61430414398230926</v>
      </c>
      <c r="E309" s="28">
        <f t="shared" si="42"/>
        <v>6.7479130699051737</v>
      </c>
      <c r="F309" s="28">
        <f t="shared" si="43"/>
        <v>6.2392857142857192</v>
      </c>
      <c r="G309" s="28">
        <f t="shared" si="44"/>
        <v>1.6786779134637189</v>
      </c>
      <c r="H309" s="28">
        <f t="shared" si="45"/>
        <v>4.5606078008219999</v>
      </c>
      <c r="I309" s="28"/>
      <c r="J309" s="28"/>
      <c r="K309" s="28">
        <f>SUM('IV. Country level, 1310-2018'!AO305:AV305)</f>
        <v>7.2173453846173663</v>
      </c>
      <c r="L309" s="29">
        <f>SUM('IV. Country level, 1310-2018'!AY305:BF305)</f>
        <v>-0.43546972314667409</v>
      </c>
      <c r="M309" s="28">
        <f t="shared" si="39"/>
        <v>7.6528151077640407</v>
      </c>
      <c r="N309" s="28">
        <f t="shared" si="47"/>
        <v>6.2714285714285758</v>
      </c>
      <c r="O309" s="28">
        <f>'IV. Country level, 1310-2018'!W305</f>
        <v>1.1556897861335893</v>
      </c>
      <c r="P309" s="28">
        <f>'IV. Country level, 1310-2018'!E305</f>
        <v>5.1157387852949867</v>
      </c>
      <c r="Q309" s="2"/>
      <c r="R309" s="2"/>
      <c r="V309" s="28">
        <v>6</v>
      </c>
      <c r="W309" s="28">
        <v>-2.3066940994729938E-2</v>
      </c>
      <c r="X309" s="28">
        <f t="shared" si="46"/>
        <v>6.0230669409947302</v>
      </c>
      <c r="Y309" s="56">
        <f>'VIII. Pers. sov. loans, 1312-'!C304</f>
        <v>7.6130713904151408</v>
      </c>
    </row>
    <row r="310" spans="1:25" x14ac:dyDescent="0.25">
      <c r="A310">
        <v>1612</v>
      </c>
      <c r="C310" s="28">
        <f t="shared" si="40"/>
        <v>7.38818327450051</v>
      </c>
      <c r="D310" s="28">
        <f t="shared" si="41"/>
        <v>-0.16495541431402971</v>
      </c>
      <c r="E310" s="28">
        <f t="shared" si="42"/>
        <v>7.5531386888145402</v>
      </c>
      <c r="F310" s="28">
        <f t="shared" si="43"/>
        <v>6.2059523809523851</v>
      </c>
      <c r="G310" s="28">
        <f t="shared" si="44"/>
        <v>-1.0819164074694065</v>
      </c>
      <c r="H310" s="28">
        <f t="shared" si="45"/>
        <v>7.2878687884217914</v>
      </c>
      <c r="I310" s="28"/>
      <c r="J310" s="28"/>
      <c r="K310" s="28">
        <f>SUM('IV. Country level, 1310-2018'!AO306:AV306)</f>
        <v>7.2785648790659598</v>
      </c>
      <c r="L310" s="29">
        <f>SUM('IV. Country level, 1310-2018'!AY306:BF306)</f>
        <v>2.782757143281418</v>
      </c>
      <c r="M310" s="28">
        <f t="shared" si="39"/>
        <v>4.4958077357845418</v>
      </c>
      <c r="N310" s="28">
        <f t="shared" si="47"/>
        <v>6.2452380952380997</v>
      </c>
      <c r="O310" s="28">
        <f>'IV. Country level, 1310-2018'!W306</f>
        <v>3.4108408706883808</v>
      </c>
      <c r="P310" s="28">
        <f>'IV. Country level, 1310-2018'!E306</f>
        <v>2.8343972245497189</v>
      </c>
      <c r="Q310" s="2"/>
      <c r="R310" s="2"/>
      <c r="V310" s="28">
        <v>6</v>
      </c>
      <c r="W310" s="28">
        <v>2.2422093057651709</v>
      </c>
      <c r="X310" s="28">
        <f t="shared" si="46"/>
        <v>3.7577906942348291</v>
      </c>
      <c r="Y310" s="56">
        <f>'VIII. Pers. sov. loans, 1312-'!C305</f>
        <v>7.6130713904151408</v>
      </c>
    </row>
    <row r="311" spans="1:25" x14ac:dyDescent="0.25">
      <c r="A311">
        <v>1613</v>
      </c>
      <c r="C311" s="28">
        <f t="shared" si="40"/>
        <v>7.4257538501533222</v>
      </c>
      <c r="D311" s="28">
        <f t="shared" si="41"/>
        <v>0.18585857255568122</v>
      </c>
      <c r="E311" s="28">
        <f t="shared" si="42"/>
        <v>7.2398952775976415</v>
      </c>
      <c r="F311" s="28">
        <f t="shared" si="43"/>
        <v>6.172619047619051</v>
      </c>
      <c r="G311" s="28">
        <f t="shared" si="44"/>
        <v>-0.29689677674271636</v>
      </c>
      <c r="H311" s="28">
        <f t="shared" si="45"/>
        <v>6.4695158243617694</v>
      </c>
      <c r="I311" s="28"/>
      <c r="J311" s="28"/>
      <c r="K311" s="28">
        <f>SUM('IV. Country level, 1310-2018'!AO307:AV307)</f>
        <v>7.4657802022924553</v>
      </c>
      <c r="L311" s="29">
        <f>SUM('IV. Country level, 1310-2018'!AY307:BF307)</f>
        <v>-3.1192840411282816</v>
      </c>
      <c r="M311" s="28">
        <f t="shared" si="39"/>
        <v>10.585064243420737</v>
      </c>
      <c r="N311" s="28">
        <f t="shared" si="47"/>
        <v>6.2190476190476236</v>
      </c>
      <c r="O311" s="28">
        <f>'IV. Country level, 1310-2018'!W307</f>
        <v>0.56237197355413127</v>
      </c>
      <c r="P311" s="28">
        <f>'IV. Country level, 1310-2018'!E307</f>
        <v>5.6566756454934923</v>
      </c>
      <c r="Q311" s="2"/>
      <c r="R311" s="2"/>
      <c r="V311" s="28">
        <v>5</v>
      </c>
      <c r="W311" s="28">
        <v>-2.907405867952578</v>
      </c>
      <c r="X311" s="28">
        <f t="shared" si="46"/>
        <v>7.907405867952578</v>
      </c>
      <c r="Y311" s="56">
        <f>'VIII. Pers. sov. loans, 1312-'!C306</f>
        <v>7.6130713904151408</v>
      </c>
    </row>
    <row r="312" spans="1:25" x14ac:dyDescent="0.25">
      <c r="A312">
        <v>1614</v>
      </c>
      <c r="C312" s="28">
        <f t="shared" si="40"/>
        <v>7.5127943635087204</v>
      </c>
      <c r="D312" s="28">
        <f t="shared" si="41"/>
        <v>0.65065738638826931</v>
      </c>
      <c r="E312" s="28">
        <f t="shared" si="42"/>
        <v>6.8621369771204508</v>
      </c>
      <c r="F312" s="28">
        <f t="shared" si="43"/>
        <v>6.1928571428571484</v>
      </c>
      <c r="G312" s="28">
        <f t="shared" si="44"/>
        <v>1.1463589841180482</v>
      </c>
      <c r="H312" s="28">
        <f t="shared" si="45"/>
        <v>5.0464981587390998</v>
      </c>
      <c r="I312" s="28"/>
      <c r="J312" s="28"/>
      <c r="K312" s="28">
        <f>SUM('IV. Country level, 1310-2018'!AO308:AV308)</f>
        <v>7.6360717710509904</v>
      </c>
      <c r="L312" s="29">
        <f>SUM('IV. Country level, 1310-2018'!AY308:BF308)</f>
        <v>3.7442930072323257</v>
      </c>
      <c r="M312" s="28">
        <f t="shared" si="39"/>
        <v>3.8917787638186647</v>
      </c>
      <c r="N312" s="28">
        <f t="shared" si="47"/>
        <v>6.1928571428571475</v>
      </c>
      <c r="O312" s="28">
        <f>'IV. Country level, 1310-2018'!W308</f>
        <v>-5.1564501949262054</v>
      </c>
      <c r="P312" s="28">
        <f>'IV. Country level, 1310-2018'!E308</f>
        <v>11.349307337783353</v>
      </c>
      <c r="Q312" s="2"/>
      <c r="R312" s="2"/>
      <c r="V312" s="28">
        <v>5.9481481481481486</v>
      </c>
      <c r="W312" s="28">
        <v>9.8395242495782913</v>
      </c>
      <c r="X312" s="28">
        <f t="shared" si="46"/>
        <v>-3.8913761014301427</v>
      </c>
      <c r="Y312" s="56">
        <f>'VIII. Pers. sov. loans, 1312-'!C307</f>
        <v>7.6130713904151408</v>
      </c>
    </row>
    <row r="313" spans="1:25" x14ac:dyDescent="0.25">
      <c r="A313">
        <v>1615</v>
      </c>
      <c r="C313" s="28">
        <f t="shared" si="40"/>
        <v>7.6061607755772167</v>
      </c>
      <c r="D313" s="28">
        <f t="shared" si="41"/>
        <v>1.0791038204590611</v>
      </c>
      <c r="E313" s="28">
        <f t="shared" si="42"/>
        <v>6.5270569551181552</v>
      </c>
      <c r="F313" s="28">
        <f t="shared" si="43"/>
        <v>6.1666666666666714</v>
      </c>
      <c r="G313" s="28">
        <f t="shared" si="44"/>
        <v>0.24494633050199952</v>
      </c>
      <c r="H313" s="28">
        <f t="shared" si="45"/>
        <v>5.9217203361646709</v>
      </c>
      <c r="I313" s="28"/>
      <c r="J313" s="28"/>
      <c r="K313" s="28">
        <f>SUM('IV. Country level, 1310-2018'!AO309:AV309)</f>
        <v>7.5268814650170226</v>
      </c>
      <c r="L313" s="29">
        <f>SUM('IV. Country level, 1310-2018'!AY309:BF309)</f>
        <v>-2.4830167817803797</v>
      </c>
      <c r="M313" s="28">
        <f t="shared" si="39"/>
        <v>10.009898246797402</v>
      </c>
      <c r="N313" s="28">
        <f t="shared" si="47"/>
        <v>6.1666666666666714</v>
      </c>
      <c r="O313" s="28">
        <f>'IV. Country level, 1310-2018'!W309</f>
        <v>-2.9552279517417479</v>
      </c>
      <c r="P313" s="28">
        <f>'IV. Country level, 1310-2018'!E309</f>
        <v>9.1218946184084189</v>
      </c>
      <c r="Q313" s="2"/>
      <c r="R313" s="2"/>
      <c r="V313" s="28">
        <v>4.833333333333333</v>
      </c>
      <c r="W313" s="28">
        <v>-4.1942893232830754</v>
      </c>
      <c r="X313" s="28">
        <f t="shared" si="46"/>
        <v>9.0276226566164084</v>
      </c>
      <c r="Y313" s="56">
        <f>'VIII. Pers. sov. loans, 1312-'!C308</f>
        <v>7.2380713904151408</v>
      </c>
    </row>
    <row r="314" spans="1:25" x14ac:dyDescent="0.25">
      <c r="A314">
        <v>1616</v>
      </c>
      <c r="C314" s="28">
        <f t="shared" si="40"/>
        <v>7.6821573919487438</v>
      </c>
      <c r="D314" s="28">
        <f t="shared" si="41"/>
        <v>0.6352725473508779</v>
      </c>
      <c r="E314" s="28">
        <f t="shared" si="42"/>
        <v>7.0468848445978649</v>
      </c>
      <c r="F314" s="28">
        <f t="shared" si="43"/>
        <v>6.1404761904761944</v>
      </c>
      <c r="G314" s="28">
        <f t="shared" si="44"/>
        <v>-0.87728426019128292</v>
      </c>
      <c r="H314" s="28">
        <f t="shared" si="45"/>
        <v>7.0177604506674767</v>
      </c>
      <c r="I314" s="28"/>
      <c r="J314" s="28"/>
      <c r="K314" s="28">
        <f>SUM('IV. Country level, 1310-2018'!AO310:AV310)</f>
        <v>7.5783365347560316</v>
      </c>
      <c r="L314" s="29">
        <f>SUM('IV. Country level, 1310-2018'!AY310:BF310)</f>
        <v>0.12972845691907955</v>
      </c>
      <c r="M314" s="28">
        <f t="shared" si="39"/>
        <v>7.4486080778369521</v>
      </c>
      <c r="N314" s="28">
        <f t="shared" si="47"/>
        <v>6.1404761904761953</v>
      </c>
      <c r="O314" s="28">
        <f>'IV. Country level, 1310-2018'!W310</f>
        <v>6.3290993685938286</v>
      </c>
      <c r="P314" s="28">
        <f>'IV. Country level, 1310-2018'!E310</f>
        <v>-0.18862317811763329</v>
      </c>
      <c r="Q314" s="2"/>
      <c r="R314" s="2"/>
      <c r="V314" s="28">
        <v>5</v>
      </c>
      <c r="W314" s="28">
        <v>6.3514308942492814</v>
      </c>
      <c r="X314" s="28">
        <f t="shared" si="46"/>
        <v>-1.3514308942492814</v>
      </c>
      <c r="Y314" s="56">
        <f>'VIII. Pers. sov. loans, 1312-'!C309</f>
        <v>6.699642742557069</v>
      </c>
    </row>
    <row r="315" spans="1:25" x14ac:dyDescent="0.25">
      <c r="A315">
        <v>1617</v>
      </c>
      <c r="C315" s="28">
        <f t="shared" si="40"/>
        <v>7.7317788224752855</v>
      </c>
      <c r="D315" s="28">
        <f t="shared" si="41"/>
        <v>1.0794923654717528</v>
      </c>
      <c r="E315" s="28">
        <f t="shared" si="42"/>
        <v>6.6522864570035329</v>
      </c>
      <c r="F315" s="28">
        <f t="shared" si="43"/>
        <v>6.1142857142857192</v>
      </c>
      <c r="G315" s="28">
        <f t="shared" si="44"/>
        <v>-0.87418520258617283</v>
      </c>
      <c r="H315" s="28">
        <f t="shared" si="45"/>
        <v>6.9884709168718908</v>
      </c>
      <c r="I315" s="28"/>
      <c r="J315" s="28"/>
      <c r="K315" s="28">
        <f>SUM('IV. Country level, 1310-2018'!AO311:AV311)</f>
        <v>7.886580307761224</v>
      </c>
      <c r="L315" s="29">
        <f>SUM('IV. Country level, 1310-2018'!AY311:BF311)</f>
        <v>3.9355936433403969</v>
      </c>
      <c r="M315" s="28">
        <f t="shared" si="39"/>
        <v>3.9509866644208271</v>
      </c>
      <c r="N315" s="28">
        <f t="shared" si="47"/>
        <v>6.1142857142857192</v>
      </c>
      <c r="O315" s="28">
        <f>'IV. Country level, 1310-2018'!W311</f>
        <v>4.6781890365243601</v>
      </c>
      <c r="P315" s="28">
        <f>'IV. Country level, 1310-2018'!E311</f>
        <v>1.4360966777613591</v>
      </c>
      <c r="Q315" s="2"/>
      <c r="R315" s="2"/>
      <c r="V315" s="28">
        <v>7.2586956521739134</v>
      </c>
      <c r="W315" s="28">
        <v>-10.677072873213383</v>
      </c>
      <c r="X315" s="28">
        <f t="shared" si="46"/>
        <v>17.935768525387296</v>
      </c>
      <c r="Y315" s="56">
        <f>'VIII. Pers. sov. loans, 1312-'!C310</f>
        <v>5.9799016853932585</v>
      </c>
    </row>
    <row r="316" spans="1:25" x14ac:dyDescent="0.25">
      <c r="A316">
        <v>1618</v>
      </c>
      <c r="C316" s="28">
        <f t="shared" si="40"/>
        <v>7.7271086614217017</v>
      </c>
      <c r="D316" s="28">
        <f t="shared" si="41"/>
        <v>2.7434824439441998</v>
      </c>
      <c r="E316" s="28">
        <f t="shared" si="42"/>
        <v>4.983626217477501</v>
      </c>
      <c r="F316" s="28">
        <f t="shared" si="43"/>
        <v>6.0880952380952422</v>
      </c>
      <c r="G316" s="28">
        <f t="shared" si="44"/>
        <v>-0.47518405758293142</v>
      </c>
      <c r="H316" s="28">
        <f t="shared" si="45"/>
        <v>6.5632792956781758</v>
      </c>
      <c r="I316" s="28"/>
      <c r="J316" s="28"/>
      <c r="K316" s="28">
        <f>SUM('IV. Country level, 1310-2018'!AO312:AV312)</f>
        <v>7.8709102690968358</v>
      </c>
      <c r="L316" s="29">
        <f>SUM('IV. Country level, 1310-2018'!AY312:BF312)</f>
        <v>2.5636553153488686</v>
      </c>
      <c r="M316" s="28">
        <f t="shared" si="39"/>
        <v>5.3072549537479672</v>
      </c>
      <c r="N316" s="28">
        <f t="shared" si="47"/>
        <v>6.0880952380952431</v>
      </c>
      <c r="O316" s="28">
        <f>'IV. Country level, 1310-2018'!W312</f>
        <v>-5.1541987891787509</v>
      </c>
      <c r="P316" s="28">
        <f>'IV. Country level, 1310-2018'!E312</f>
        <v>11.242294027273994</v>
      </c>
      <c r="Q316" s="2"/>
      <c r="R316" s="2"/>
      <c r="V316" s="28">
        <v>6.8793478260869563</v>
      </c>
      <c r="W316" s="28">
        <v>-4.0988491872339665</v>
      </c>
      <c r="X316" s="28">
        <f t="shared" si="46"/>
        <v>10.978197013320923</v>
      </c>
      <c r="Y316" s="56">
        <f>'VIII. Pers. sov. loans, 1312-'!C311</f>
        <v>6.0484590690208666</v>
      </c>
    </row>
    <row r="317" spans="1:25" x14ac:dyDescent="0.25">
      <c r="A317">
        <v>1619</v>
      </c>
      <c r="C317" s="28">
        <f t="shared" si="40"/>
        <v>7.8025157590007836</v>
      </c>
      <c r="D317" s="28">
        <f t="shared" si="41"/>
        <v>5.2750515732454701</v>
      </c>
      <c r="E317" s="28">
        <f t="shared" si="42"/>
        <v>2.527464185755314</v>
      </c>
      <c r="F317" s="28">
        <f t="shared" si="43"/>
        <v>6.0619047619047661</v>
      </c>
      <c r="G317" s="28">
        <f t="shared" si="44"/>
        <v>2.7960088929470865</v>
      </c>
      <c r="H317" s="28">
        <f t="shared" si="45"/>
        <v>3.2658958689576809</v>
      </c>
      <c r="I317" s="28"/>
      <c r="J317" s="28"/>
      <c r="K317" s="28">
        <f>SUM('IV. Country level, 1310-2018'!AO313:AV313)</f>
        <v>7.8105411936666416</v>
      </c>
      <c r="L317" s="29">
        <f>SUM('IV. Country level, 1310-2018'!AY313:BF313)</f>
        <v>-0.32406176847586365</v>
      </c>
      <c r="M317" s="28">
        <f t="shared" si="39"/>
        <v>8.1346029621425053</v>
      </c>
      <c r="N317" s="28">
        <f t="shared" si="47"/>
        <v>6.0619047619047661</v>
      </c>
      <c r="O317" s="28">
        <f>'IV. Country level, 1310-2018'!W313</f>
        <v>-4.4447732641645965</v>
      </c>
      <c r="P317" s="28">
        <f>'IV. Country level, 1310-2018'!E313</f>
        <v>10.506678026069363</v>
      </c>
      <c r="Q317" s="2"/>
      <c r="R317" s="2"/>
      <c r="V317" s="28">
        <v>6.5</v>
      </c>
      <c r="W317" s="28">
        <v>5.1219584594081207</v>
      </c>
      <c r="X317" s="28">
        <f t="shared" si="46"/>
        <v>1.3780415405918793</v>
      </c>
      <c r="Y317" s="56">
        <f>'VIII. Pers. sov. loans, 1312-'!C312</f>
        <v>6.6049016853932585</v>
      </c>
    </row>
    <row r="318" spans="1:25" x14ac:dyDescent="0.25">
      <c r="A318">
        <v>1620</v>
      </c>
      <c r="C318" s="28">
        <f t="shared" si="40"/>
        <v>7.8464148112560608</v>
      </c>
      <c r="D318" s="28">
        <f t="shared" si="41"/>
        <v>5.2816982348071493</v>
      </c>
      <c r="E318" s="28">
        <f t="shared" si="42"/>
        <v>2.5647165764489119</v>
      </c>
      <c r="F318" s="28">
        <f t="shared" si="43"/>
        <v>6.0357142857142909</v>
      </c>
      <c r="G318" s="28">
        <f t="shared" si="44"/>
        <v>2.9924652674127592</v>
      </c>
      <c r="H318" s="28">
        <f t="shared" si="45"/>
        <v>3.0432490183015308</v>
      </c>
      <c r="I318" s="28"/>
      <c r="J318" s="28"/>
      <c r="K318" s="28">
        <f>SUM('IV. Country level, 1310-2018'!AO314:AV314)</f>
        <v>7.8131302159782505</v>
      </c>
      <c r="L318" s="29">
        <f>SUM('IV. Country level, 1310-2018'!AY314:BF314)</f>
        <v>-9.7453142821585237E-3</v>
      </c>
      <c r="M318" s="28">
        <f t="shared" si="39"/>
        <v>7.8228755302604087</v>
      </c>
      <c r="N318" s="28">
        <f t="shared" si="47"/>
        <v>6.0357142857142909</v>
      </c>
      <c r="O318" s="28">
        <f>'IV. Country level, 1310-2018'!W314</f>
        <v>0.58406537678990256</v>
      </c>
      <c r="P318" s="28">
        <f>'IV. Country level, 1310-2018'!E314</f>
        <v>5.4516489089243887</v>
      </c>
      <c r="Q318" s="2"/>
      <c r="R318" s="2"/>
      <c r="V318" s="28">
        <v>5</v>
      </c>
      <c r="W318" s="28">
        <v>10.020248847672104</v>
      </c>
      <c r="X318" s="28">
        <f t="shared" si="46"/>
        <v>-5.0202488476721037</v>
      </c>
      <c r="Y318" s="56">
        <f>'VIII. Pers. sov. loans, 1312-'!C313</f>
        <v>6.4821348314606739</v>
      </c>
    </row>
    <row r="319" spans="1:25" x14ac:dyDescent="0.25">
      <c r="A319">
        <v>1621</v>
      </c>
      <c r="C319" s="28">
        <f t="shared" si="40"/>
        <v>7.8511785389145814</v>
      </c>
      <c r="D319" s="28">
        <f t="shared" si="41"/>
        <v>3.916107505897199</v>
      </c>
      <c r="E319" s="28">
        <f t="shared" si="42"/>
        <v>3.9350710330173819</v>
      </c>
      <c r="F319" s="28">
        <f t="shared" si="43"/>
        <v>6.0095238095238139</v>
      </c>
      <c r="G319" s="28">
        <f t="shared" si="44"/>
        <v>2.7137575262555269</v>
      </c>
      <c r="H319" s="28">
        <f t="shared" si="45"/>
        <v>3.2957662832682879</v>
      </c>
      <c r="I319" s="28"/>
      <c r="J319" s="28"/>
      <c r="K319" s="28">
        <f>SUM('IV. Country level, 1310-2018'!AO315:AV315)</f>
        <v>7.6033806436759015</v>
      </c>
      <c r="L319" s="29">
        <f>SUM('IV. Country level, 1310-2018'!AY315:BF315)</f>
        <v>15.392223556539458</v>
      </c>
      <c r="M319" s="28">
        <f t="shared" si="39"/>
        <v>-7.7888429128635561</v>
      </c>
      <c r="N319" s="28">
        <f t="shared" si="47"/>
        <v>6.0095238095238148</v>
      </c>
      <c r="O319" s="28">
        <f>'IV. Country level, 1310-2018'!W315</f>
        <v>-2.3634421799035166</v>
      </c>
      <c r="P319" s="28">
        <f>'IV. Country level, 1310-2018'!E315</f>
        <v>8.3729659894273318</v>
      </c>
      <c r="Q319" s="2"/>
      <c r="R319" s="2"/>
      <c r="V319" s="28">
        <v>4</v>
      </c>
      <c r="W319" s="28">
        <v>95.633321535113254</v>
      </c>
      <c r="X319" s="28">
        <f t="shared" si="46"/>
        <v>-91.633321535113254</v>
      </c>
      <c r="Y319" s="56">
        <f>'VIII. Pers. sov. loans, 1312-'!C314</f>
        <v>6.6049016853932585</v>
      </c>
    </row>
    <row r="320" spans="1:25" x14ac:dyDescent="0.25">
      <c r="A320">
        <v>1622</v>
      </c>
      <c r="C320" s="28">
        <f t="shared" si="40"/>
        <v>7.8709046573447283</v>
      </c>
      <c r="D320" s="28">
        <f t="shared" si="41"/>
        <v>3.5967761092140682</v>
      </c>
      <c r="E320" s="28">
        <f t="shared" si="42"/>
        <v>4.2741285481306592</v>
      </c>
      <c r="F320" s="28">
        <f t="shared" si="43"/>
        <v>5.9833333333333387</v>
      </c>
      <c r="G320" s="28">
        <f t="shared" si="44"/>
        <v>3.3180643977026416</v>
      </c>
      <c r="H320" s="28">
        <f t="shared" si="45"/>
        <v>2.6652689356306971</v>
      </c>
      <c r="I320" s="28"/>
      <c r="J320" s="28"/>
      <c r="K320" s="28">
        <f>SUM('IV. Country level, 1310-2018'!AO316:AV316)</f>
        <v>8.054731148070605</v>
      </c>
      <c r="L320" s="29">
        <f>SUM('IV. Country level, 1310-2018'!AY316:BF316)</f>
        <v>15.237967123328509</v>
      </c>
      <c r="M320" s="28">
        <f t="shared" si="39"/>
        <v>-7.1832359752579045</v>
      </c>
      <c r="N320" s="28">
        <f t="shared" si="47"/>
        <v>5.9833333333333378</v>
      </c>
      <c r="O320" s="28">
        <f>'IV. Country level, 1310-2018'!W316</f>
        <v>19.943122701968381</v>
      </c>
      <c r="P320" s="28">
        <f>'IV. Country level, 1310-2018'!E316</f>
        <v>-13.959789368635043</v>
      </c>
      <c r="Q320" s="2"/>
      <c r="R320" s="2"/>
      <c r="V320" s="28">
        <v>4</v>
      </c>
      <c r="W320" s="28">
        <v>79.528772705992864</v>
      </c>
      <c r="X320" s="28">
        <f t="shared" si="46"/>
        <v>-75.528772705992864</v>
      </c>
      <c r="Y320" s="56">
        <f>'VIII. Pers. sov. loans, 1312-'!C315</f>
        <v>6.9732022471910113</v>
      </c>
    </row>
    <row r="321" spans="1:25" x14ac:dyDescent="0.25">
      <c r="A321">
        <v>1623</v>
      </c>
      <c r="C321" s="28">
        <f t="shared" si="40"/>
        <v>7.9916810747468654</v>
      </c>
      <c r="D321" s="28">
        <f t="shared" si="41"/>
        <v>4.9835670543475619</v>
      </c>
      <c r="E321" s="28">
        <f t="shared" si="42"/>
        <v>3.0081140203993044</v>
      </c>
      <c r="F321" s="28">
        <f t="shared" si="43"/>
        <v>5.9571428571428626</v>
      </c>
      <c r="G321" s="28">
        <f t="shared" si="44"/>
        <v>3.094239419392999</v>
      </c>
      <c r="H321" s="28">
        <f t="shared" si="45"/>
        <v>2.8629034377498637</v>
      </c>
      <c r="I321" s="28"/>
      <c r="J321" s="28"/>
      <c r="K321" s="28">
        <f>SUM('IV. Country level, 1310-2018'!AO317:AV317)</f>
        <v>7.8856299005429715</v>
      </c>
      <c r="L321" s="29">
        <f>SUM('IV. Country level, 1310-2018'!AY317:BF317)</f>
        <v>0.17625508785083599</v>
      </c>
      <c r="M321" s="28">
        <f t="shared" si="39"/>
        <v>7.7093748126921353</v>
      </c>
      <c r="N321" s="28">
        <f t="shared" si="47"/>
        <v>5.9571428571428626</v>
      </c>
      <c r="O321" s="28">
        <f>'IV. Country level, 1310-2018'!W317</f>
        <v>7.704293989853535</v>
      </c>
      <c r="P321" s="28">
        <f>'IV. Country level, 1310-2018'!E317</f>
        <v>-1.7471511327106723</v>
      </c>
      <c r="Q321" s="2"/>
      <c r="R321" s="2"/>
      <c r="V321" s="28">
        <v>4</v>
      </c>
      <c r="W321" s="28">
        <v>-10.87537622054715</v>
      </c>
      <c r="X321" s="28">
        <f t="shared" si="46"/>
        <v>14.87537622054715</v>
      </c>
      <c r="Y321" s="56">
        <f>'VIII. Pers. sov. loans, 1312-'!C316</f>
        <v>8.5</v>
      </c>
    </row>
    <row r="322" spans="1:25" x14ac:dyDescent="0.25">
      <c r="A322">
        <v>1624</v>
      </c>
      <c r="C322" s="28">
        <f t="shared" si="40"/>
        <v>8.1162570968120527</v>
      </c>
      <c r="D322" s="28">
        <f t="shared" si="41"/>
        <v>4.3212325591517224</v>
      </c>
      <c r="E322" s="28">
        <f t="shared" si="42"/>
        <v>3.7950245376603311</v>
      </c>
      <c r="F322" s="28">
        <f t="shared" si="43"/>
        <v>5.9309523809523865</v>
      </c>
      <c r="G322" s="28">
        <f t="shared" si="44"/>
        <v>3.2937142918194904</v>
      </c>
      <c r="H322" s="28">
        <f t="shared" si="45"/>
        <v>2.6372380891328961</v>
      </c>
      <c r="I322" s="28"/>
      <c r="J322" s="28"/>
      <c r="K322" s="28">
        <f>SUM('IV. Country level, 1310-2018'!AO318:AV318)</f>
        <v>7.9199264013708657</v>
      </c>
      <c r="L322" s="29">
        <f>SUM('IV. Country level, 1310-2018'!AY318:BF318)</f>
        <v>-5.6235414590292523</v>
      </c>
      <c r="M322" s="28">
        <f t="shared" si="39"/>
        <v>13.543467860400117</v>
      </c>
      <c r="N322" s="28">
        <f t="shared" si="47"/>
        <v>5.9309523809523865</v>
      </c>
      <c r="O322" s="28">
        <f>'IV. Country level, 1310-2018'!W318</f>
        <v>2.7272348484237328</v>
      </c>
      <c r="P322" s="28">
        <f>'IV. Country level, 1310-2018'!E318</f>
        <v>3.2037175325286538</v>
      </c>
      <c r="Q322" s="2"/>
      <c r="R322" s="2"/>
      <c r="V322" s="28">
        <v>4</v>
      </c>
      <c r="W322" s="28">
        <v>-25.146085771665728</v>
      </c>
      <c r="X322" s="28">
        <f t="shared" si="46"/>
        <v>29.146085771665728</v>
      </c>
      <c r="Y322" s="56">
        <f>'VIII. Pers. sov. loans, 1312-'!C317</f>
        <v>9.2857142857142865</v>
      </c>
    </row>
    <row r="323" spans="1:25" x14ac:dyDescent="0.25">
      <c r="A323">
        <v>1625</v>
      </c>
      <c r="C323" s="28">
        <f t="shared" si="40"/>
        <v>8.2498888208544336</v>
      </c>
      <c r="D323" s="28">
        <f t="shared" si="41"/>
        <v>1.8519474568389132</v>
      </c>
      <c r="E323" s="28">
        <f t="shared" si="42"/>
        <v>6.397941364015522</v>
      </c>
      <c r="F323" s="28">
        <f t="shared" si="43"/>
        <v>5.9047619047619113</v>
      </c>
      <c r="G323" s="28">
        <f t="shared" si="44"/>
        <v>4.636561035733064</v>
      </c>
      <c r="H323" s="28">
        <f t="shared" si="45"/>
        <v>1.268200869028846</v>
      </c>
      <c r="I323" s="28"/>
      <c r="J323" s="28"/>
      <c r="K323" s="28">
        <f>SUM('IV. Country level, 1310-2018'!AO319:AV319)</f>
        <v>8.0089930981078545</v>
      </c>
      <c r="L323" s="29">
        <f>SUM('IV. Country level, 1310-2018'!AY319:BF319)</f>
        <v>0.32833553856694764</v>
      </c>
      <c r="M323" s="28">
        <f t="shared" si="39"/>
        <v>7.680657559540907</v>
      </c>
      <c r="N323" s="28">
        <f t="shared" si="47"/>
        <v>5.9047619047619104</v>
      </c>
      <c r="O323" s="28">
        <f>'IV. Country level, 1310-2018'!W319</f>
        <v>-0.92405068904894905</v>
      </c>
      <c r="P323" s="28">
        <f>'IV. Country level, 1310-2018'!E319</f>
        <v>6.8288125938108593</v>
      </c>
      <c r="Q323" s="2"/>
      <c r="R323" s="2"/>
      <c r="V323" s="28">
        <v>4</v>
      </c>
      <c r="W323" s="28">
        <v>7.0122553266018874</v>
      </c>
      <c r="X323" s="28">
        <f t="shared" si="46"/>
        <v>-3.0122553266018874</v>
      </c>
      <c r="Y323" s="56">
        <f>'VIII. Pers. sov. loans, 1312-'!C318</f>
        <v>9.5</v>
      </c>
    </row>
    <row r="324" spans="1:25" x14ac:dyDescent="0.25">
      <c r="A324">
        <v>1626</v>
      </c>
      <c r="C324" s="28">
        <f t="shared" si="40"/>
        <v>8.3232125939610899</v>
      </c>
      <c r="D324" s="28">
        <f t="shared" si="41"/>
        <v>-0.37595963293722734</v>
      </c>
      <c r="E324" s="28">
        <f t="shared" si="42"/>
        <v>8.6991722268983178</v>
      </c>
      <c r="F324" s="28">
        <f t="shared" si="43"/>
        <v>5.8785714285714334</v>
      </c>
      <c r="G324" s="28">
        <f t="shared" si="44"/>
        <v>3.4401947687213559</v>
      </c>
      <c r="H324" s="28">
        <f t="shared" si="45"/>
        <v>2.4383766598500785</v>
      </c>
      <c r="I324" s="28"/>
      <c r="J324" s="28"/>
      <c r="K324" s="28">
        <f>SUM('IV. Country level, 1310-2018'!AO320:AV320)</f>
        <v>8.6559761154816126</v>
      </c>
      <c r="L324" s="29">
        <f>SUM('IV. Country level, 1310-2018'!AY320:BF320)</f>
        <v>9.3834748474585901</v>
      </c>
      <c r="M324" s="28">
        <f t="shared" si="39"/>
        <v>-0.72749873197697745</v>
      </c>
      <c r="N324" s="28">
        <f t="shared" si="47"/>
        <v>5.8785714285714334</v>
      </c>
      <c r="O324" s="28">
        <f>'IV. Country level, 1310-2018'!W320</f>
        <v>-6.0115481123320933</v>
      </c>
      <c r="P324" s="28">
        <f>'IV. Country level, 1310-2018'!E320</f>
        <v>11.890119540903527</v>
      </c>
      <c r="Q324" s="2"/>
      <c r="R324" s="2"/>
      <c r="V324" s="28">
        <v>4.8461538461538458</v>
      </c>
      <c r="W324" s="28">
        <v>4.9983405602551407</v>
      </c>
      <c r="X324" s="28">
        <f t="shared" si="46"/>
        <v>-0.15218671410129492</v>
      </c>
      <c r="Y324" s="56">
        <f>'VIII. Pers. sov. loans, 1312-'!C319</f>
        <v>10.142857142857142</v>
      </c>
    </row>
    <row r="325" spans="1:25" x14ac:dyDescent="0.25">
      <c r="A325">
        <v>1627</v>
      </c>
      <c r="C325" s="28">
        <f t="shared" si="40"/>
        <v>8.4248477183120904</v>
      </c>
      <c r="D325" s="28">
        <f t="shared" si="41"/>
        <v>0.14170193243152093</v>
      </c>
      <c r="E325" s="28">
        <f t="shared" si="42"/>
        <v>8.2831457858805688</v>
      </c>
      <c r="F325" s="28">
        <f t="shared" si="43"/>
        <v>5.8523809523809591</v>
      </c>
      <c r="G325" s="28">
        <f t="shared" si="44"/>
        <v>3.906847897274603</v>
      </c>
      <c r="H325" s="28">
        <f t="shared" si="45"/>
        <v>1.9455330551063545</v>
      </c>
      <c r="I325" s="28"/>
      <c r="J325" s="28"/>
      <c r="K325" s="28">
        <f>SUM('IV. Country level, 1310-2018'!AO321:AV321)</f>
        <v>8.6851623704345648</v>
      </c>
      <c r="L325" s="29">
        <f>SUM('IV. Country level, 1310-2018'!AY321:BF321)</f>
        <v>-4.6460867806530324</v>
      </c>
      <c r="M325" s="28">
        <f t="shared" si="39"/>
        <v>13.331249151087597</v>
      </c>
      <c r="N325" s="28">
        <f t="shared" si="47"/>
        <v>5.8523809523809582</v>
      </c>
      <c r="O325" s="28">
        <f>'IV. Country level, 1310-2018'!W321</f>
        <v>1.9803894837753411</v>
      </c>
      <c r="P325" s="28">
        <f>'IV. Country level, 1310-2018'!E321</f>
        <v>3.8719914686056169</v>
      </c>
      <c r="Q325" s="2"/>
      <c r="R325" s="2"/>
      <c r="V325" s="28">
        <v>4.5641025641025639</v>
      </c>
      <c r="W325" s="28">
        <v>-8.7875457142137812</v>
      </c>
      <c r="X325" s="28">
        <f t="shared" si="46"/>
        <v>13.351648278316345</v>
      </c>
      <c r="Y325" s="56">
        <f>'VIII. Pers. sov. loans, 1312-'!C320</f>
        <v>11.833333333333334</v>
      </c>
    </row>
    <row r="326" spans="1:25" x14ac:dyDescent="0.25">
      <c r="A326">
        <v>1628</v>
      </c>
      <c r="C326" s="28">
        <f t="shared" si="40"/>
        <v>8.5317556561818382</v>
      </c>
      <c r="D326" s="28">
        <f t="shared" si="41"/>
        <v>2.0784061900427129</v>
      </c>
      <c r="E326" s="28">
        <f t="shared" si="42"/>
        <v>6.4533494661391231</v>
      </c>
      <c r="F326" s="28">
        <f t="shared" si="43"/>
        <v>5.7738047619047679</v>
      </c>
      <c r="G326" s="28">
        <f t="shared" si="44"/>
        <v>3.4671500735504197</v>
      </c>
      <c r="H326" s="28">
        <f t="shared" si="45"/>
        <v>2.3066546883543491</v>
      </c>
      <c r="I326" s="28"/>
      <c r="J326" s="28"/>
      <c r="K326" s="28">
        <f>SUM('IV. Country level, 1310-2018'!AO322:AV322)</f>
        <v>8.5388027119725738</v>
      </c>
      <c r="L326" s="29">
        <f>SUM('IV. Country level, 1310-2018'!AY322:BF322)</f>
        <v>-1.8927721596502032</v>
      </c>
      <c r="M326" s="28">
        <f t="shared" si="39"/>
        <v>10.431574871622777</v>
      </c>
      <c r="N326" s="28">
        <f t="shared" si="47"/>
        <v>5.8261904761904821</v>
      </c>
      <c r="O326" s="28">
        <f>'IV. Country level, 1310-2018'!W322</f>
        <v>7.0364850274914996</v>
      </c>
      <c r="P326" s="28">
        <f>'IV. Country level, 1310-2018'!E322</f>
        <v>-1.2102945513010175</v>
      </c>
      <c r="Q326" s="2"/>
      <c r="R326" s="2"/>
      <c r="V326" s="28">
        <v>4.2820512820512819</v>
      </c>
      <c r="W326" s="28">
        <v>-1.058636237775108</v>
      </c>
      <c r="X326" s="28">
        <f t="shared" si="46"/>
        <v>5.3406875198263899</v>
      </c>
      <c r="Y326" s="56">
        <f>'VIII. Pers. sov. loans, 1312-'!C321</f>
        <v>12.166666666666666</v>
      </c>
    </row>
    <row r="327" spans="1:25" x14ac:dyDescent="0.25">
      <c r="A327">
        <v>1629</v>
      </c>
      <c r="C327" s="28">
        <f t="shared" si="40"/>
        <v>8.655992188365051</v>
      </c>
      <c r="D327" s="28">
        <f t="shared" si="41"/>
        <v>1.8320353824278015</v>
      </c>
      <c r="E327" s="28">
        <f t="shared" si="42"/>
        <v>6.8239568059372511</v>
      </c>
      <c r="F327" s="28">
        <f t="shared" si="43"/>
        <v>5.6952285714285784</v>
      </c>
      <c r="G327" s="28">
        <f t="shared" si="44"/>
        <v>1.1449633451637038</v>
      </c>
      <c r="H327" s="28">
        <f t="shared" si="45"/>
        <v>4.550265226264874</v>
      </c>
      <c r="I327" s="28"/>
      <c r="J327" s="28"/>
      <c r="K327" s="28">
        <f>SUM('IV. Country level, 1310-2018'!AO323:AV323)</f>
        <v>8.5679975598171865</v>
      </c>
      <c r="L327" s="29">
        <f>SUM('IV. Country level, 1310-2018'!AY323:BF323)</f>
        <v>-0.35738250510447722</v>
      </c>
      <c r="M327" s="28">
        <f t="shared" si="39"/>
        <v>8.9253800649216632</v>
      </c>
      <c r="N327" s="28">
        <f t="shared" si="47"/>
        <v>5.800000000000006</v>
      </c>
      <c r="O327" s="28">
        <f>'IV. Country level, 1310-2018'!W323</f>
        <v>11.568558832886422</v>
      </c>
      <c r="P327" s="28">
        <f>'IV. Country level, 1310-2018'!E323</f>
        <v>-5.7685588328864164</v>
      </c>
      <c r="Q327" s="2"/>
      <c r="R327" s="2"/>
      <c r="V327" s="28">
        <v>4</v>
      </c>
      <c r="W327" s="28">
        <v>-1.1208624865703394</v>
      </c>
      <c r="X327" s="28">
        <f t="shared" si="46"/>
        <v>5.1208624865703394</v>
      </c>
      <c r="Y327" s="56">
        <f>'VIII. Pers. sov. loans, 1312-'!C322</f>
        <v>12.214285714285714</v>
      </c>
    </row>
    <row r="328" spans="1:25" x14ac:dyDescent="0.25">
      <c r="A328">
        <v>1630</v>
      </c>
      <c r="C328" s="28">
        <f t="shared" si="40"/>
        <v>8.6993339944677892</v>
      </c>
      <c r="D328" s="28">
        <f t="shared" si="41"/>
        <v>0.2642803215991793</v>
      </c>
      <c r="E328" s="28">
        <f t="shared" si="42"/>
        <v>8.4350536728686105</v>
      </c>
      <c r="F328" s="28">
        <f t="shared" si="43"/>
        <v>5.6166523809523881</v>
      </c>
      <c r="G328" s="28">
        <f t="shared" si="44"/>
        <v>1.3870497686916035</v>
      </c>
      <c r="H328" s="28">
        <f t="shared" si="45"/>
        <v>4.2296026122607842</v>
      </c>
      <c r="I328" s="28"/>
      <c r="J328" s="28"/>
      <c r="K328" s="28">
        <f>SUM('IV. Country level, 1310-2018'!AO324:AV324)</f>
        <v>8.5970757709999734</v>
      </c>
      <c r="L328" s="29">
        <f>SUM('IV. Country level, 1310-2018'!AY324:BF324)</f>
        <v>3.799886045432074</v>
      </c>
      <c r="M328" s="28">
        <f t="shared" si="39"/>
        <v>4.7971897255678995</v>
      </c>
      <c r="N328" s="28">
        <f t="shared" si="47"/>
        <v>5.7738095238095299</v>
      </c>
      <c r="O328" s="28">
        <f>'IV. Country level, 1310-2018'!W324</f>
        <v>10.970865889726271</v>
      </c>
      <c r="P328" s="28">
        <f>'IV. Country level, 1310-2018'!E324</f>
        <v>-5.1970563659167412</v>
      </c>
      <c r="Q328" s="2"/>
      <c r="R328" s="2"/>
      <c r="V328" s="28">
        <v>5</v>
      </c>
      <c r="W328" s="28">
        <v>-7.3368583367541875</v>
      </c>
      <c r="X328" s="28">
        <f t="shared" si="46"/>
        <v>12.336858336754187</v>
      </c>
      <c r="Y328" s="56">
        <f>'VIII. Pers. sov. loans, 1312-'!C323</f>
        <v>12.071428571428571</v>
      </c>
    </row>
    <row r="329" spans="1:25" x14ac:dyDescent="0.25">
      <c r="A329">
        <v>1631</v>
      </c>
      <c r="C329" s="28">
        <f t="shared" si="40"/>
        <v>8.6822712975438456</v>
      </c>
      <c r="D329" s="28">
        <f t="shared" si="41"/>
        <v>1.0145929060793573</v>
      </c>
      <c r="E329" s="28">
        <f t="shared" si="42"/>
        <v>7.6676783914644897</v>
      </c>
      <c r="F329" s="28">
        <f t="shared" si="43"/>
        <v>5.5380761904761959</v>
      </c>
      <c r="G329" s="28">
        <f t="shared" si="44"/>
        <v>2.0054456400031926</v>
      </c>
      <c r="H329" s="28">
        <f t="shared" si="45"/>
        <v>3.5326305504730047</v>
      </c>
      <c r="I329" s="28"/>
      <c r="J329" s="28"/>
      <c r="K329" s="28">
        <f>SUM('IV. Country level, 1310-2018'!AO325:AV325)</f>
        <v>8.6682819664590944</v>
      </c>
      <c r="L329" s="29">
        <f>SUM('IV. Country level, 1310-2018'!AY325:BF325)</f>
        <v>7.9333883442490922</v>
      </c>
      <c r="M329" s="28">
        <f t="shared" si="39"/>
        <v>0.73489362221000221</v>
      </c>
      <c r="N329" s="28">
        <f t="shared" si="47"/>
        <v>5.380919047619054</v>
      </c>
      <c r="O329" s="28">
        <f>'IV. Country level, 1310-2018'!W325</f>
        <v>-0.35064991764555931</v>
      </c>
      <c r="P329" s="28">
        <f>'IV. Country level, 1310-2018'!E325</f>
        <v>5.7315689652646133</v>
      </c>
      <c r="Q329" s="2"/>
      <c r="R329" s="2"/>
      <c r="V329" s="28">
        <v>5.2777777777777777</v>
      </c>
      <c r="W329" s="28">
        <v>-1.698833616542275</v>
      </c>
      <c r="X329" s="28">
        <f t="shared" si="46"/>
        <v>6.9766113943200523</v>
      </c>
      <c r="Y329" s="56">
        <f>'VIII. Pers. sov. loans, 1312-'!C324</f>
        <v>11.25</v>
      </c>
    </row>
    <row r="330" spans="1:25" x14ac:dyDescent="0.25">
      <c r="A330">
        <v>1632</v>
      </c>
      <c r="C330" s="28">
        <f t="shared" si="40"/>
        <v>8.7690970044186063</v>
      </c>
      <c r="D330" s="28">
        <f t="shared" si="41"/>
        <v>1.2392722876937385</v>
      </c>
      <c r="E330" s="28">
        <f t="shared" si="42"/>
        <v>7.5298247167248675</v>
      </c>
      <c r="F330" s="28">
        <f t="shared" si="43"/>
        <v>5.4595000000000065</v>
      </c>
      <c r="G330" s="28">
        <f t="shared" si="44"/>
        <v>-8.3693439128537203E-2</v>
      </c>
      <c r="H330" s="28">
        <f t="shared" si="45"/>
        <v>5.5431934391285438</v>
      </c>
      <c r="I330" s="28"/>
      <c r="J330" s="28"/>
      <c r="K330" s="28">
        <f>SUM('IV. Country level, 1310-2018'!AO326:AV326)</f>
        <v>8.8786488233903675</v>
      </c>
      <c r="L330" s="29">
        <f>SUM('IV. Country level, 1310-2018'!AY326:BF326)</f>
        <v>-1.3962601147374312</v>
      </c>
      <c r="M330" s="28">
        <f t="shared" si="39"/>
        <v>10.274908938127799</v>
      </c>
      <c r="N330" s="28">
        <f t="shared" si="47"/>
        <v>5.3547285714285771</v>
      </c>
      <c r="O330" s="28">
        <f>'IV. Country level, 1310-2018'!W326</f>
        <v>-17.179357787755958</v>
      </c>
      <c r="P330" s="28">
        <f>'IV. Country level, 1310-2018'!E326</f>
        <v>22.534086359184535</v>
      </c>
      <c r="Q330" s="2"/>
      <c r="R330" s="2"/>
      <c r="V330" s="28">
        <v>5.5555555555555554</v>
      </c>
      <c r="W330" s="28">
        <v>5.9401772453973791</v>
      </c>
      <c r="X330" s="28">
        <f t="shared" si="46"/>
        <v>-0.38462168984182377</v>
      </c>
      <c r="Y330" s="56">
        <f>'VIII. Pers. sov. loans, 1312-'!C325</f>
        <v>11.375</v>
      </c>
    </row>
    <row r="331" spans="1:25" x14ac:dyDescent="0.25">
      <c r="A331">
        <v>1633</v>
      </c>
      <c r="C331" s="28">
        <f t="shared" si="40"/>
        <v>8.7933859577872564</v>
      </c>
      <c r="D331" s="28">
        <f t="shared" si="41"/>
        <v>1.2916839144039522</v>
      </c>
      <c r="E331" s="28">
        <f t="shared" si="42"/>
        <v>7.5017020433833039</v>
      </c>
      <c r="F331" s="28">
        <f t="shared" si="43"/>
        <v>5.3809238095238161</v>
      </c>
      <c r="G331" s="28">
        <f t="shared" si="44"/>
        <v>-1.8370655934744409</v>
      </c>
      <c r="H331" s="28">
        <f t="shared" si="45"/>
        <v>7.2179894029982563</v>
      </c>
      <c r="I331" s="28"/>
      <c r="J331" s="28"/>
      <c r="K331" s="28">
        <f>SUM('IV. Country level, 1310-2018'!AO327:AV327)</f>
        <v>8.9593687582007657</v>
      </c>
      <c r="L331" s="29">
        <f>SUM('IV. Country level, 1310-2018'!AY327:BF327)</f>
        <v>-1.5908105783417679</v>
      </c>
      <c r="M331" s="28">
        <f t="shared" si="39"/>
        <v>10.550179336542534</v>
      </c>
      <c r="N331" s="28">
        <f t="shared" si="47"/>
        <v>5.3285380952381018</v>
      </c>
      <c r="O331" s="28">
        <f>'IV. Country level, 1310-2018'!W327</f>
        <v>-4.3169431476367954</v>
      </c>
      <c r="P331" s="28">
        <f>'IV. Country level, 1310-2018'!E327</f>
        <v>9.6454812428748973</v>
      </c>
      <c r="Q331" s="2"/>
      <c r="R331" s="2"/>
      <c r="V331" s="28">
        <v>5.833333333333333</v>
      </c>
      <c r="W331" s="28">
        <v>12.375258736289849</v>
      </c>
      <c r="X331" s="28">
        <f t="shared" si="46"/>
        <v>-6.5419254029565161</v>
      </c>
      <c r="Y331" s="56">
        <f>'VIII. Pers. sov. loans, 1312-'!C326</f>
        <v>11.233333333333333</v>
      </c>
    </row>
    <row r="332" spans="1:25" x14ac:dyDescent="0.25">
      <c r="A332">
        <v>1634</v>
      </c>
      <c r="C332" s="28">
        <f t="shared" si="40"/>
        <v>8.7808048271509929</v>
      </c>
      <c r="D332" s="28">
        <f t="shared" si="41"/>
        <v>0.53675166456239176</v>
      </c>
      <c r="E332" s="28">
        <f t="shared" si="42"/>
        <v>8.2440531625886013</v>
      </c>
      <c r="F332" s="28">
        <f t="shared" si="43"/>
        <v>5.3023476190476249</v>
      </c>
      <c r="G332" s="28">
        <f t="shared" si="44"/>
        <v>-2.0640156827181295</v>
      </c>
      <c r="H332" s="28">
        <f t="shared" si="45"/>
        <v>7.3663633017657544</v>
      </c>
      <c r="I332" s="28"/>
      <c r="J332" s="28"/>
      <c r="K332" s="28">
        <f>SUM('IV. Country level, 1310-2018'!AO328:AV328)</f>
        <v>8.5657234919669705</v>
      </c>
      <c r="L332" s="29">
        <f>SUM('IV. Country level, 1310-2018'!AY328:BF328)</f>
        <v>0.60610131070821549</v>
      </c>
      <c r="M332" s="28">
        <f t="shared" si="39"/>
        <v>7.9596221812587551</v>
      </c>
      <c r="N332" s="28">
        <f t="shared" si="47"/>
        <v>5.3023476190476249</v>
      </c>
      <c r="O332" s="28">
        <f>'IV. Country level, 1310-2018'!W328</f>
        <v>6.3091605829564639</v>
      </c>
      <c r="P332" s="28">
        <f>'IV. Country level, 1310-2018'!E328</f>
        <v>-1.006812963908839</v>
      </c>
      <c r="Q332" s="2"/>
      <c r="R332" s="2"/>
      <c r="V332" s="28">
        <v>3.5277922303156433</v>
      </c>
      <c r="W332" s="28">
        <v>11.858527395175575</v>
      </c>
      <c r="X332" s="28">
        <f t="shared" si="46"/>
        <v>-8.3307351648599308</v>
      </c>
      <c r="Y332" s="56">
        <f>'VIII. Pers. sov. loans, 1312-'!C327</f>
        <v>11.322222222222221</v>
      </c>
    </row>
    <row r="333" spans="1:25" x14ac:dyDescent="0.25">
      <c r="A333">
        <v>1635</v>
      </c>
      <c r="C333" s="28">
        <f t="shared" si="40"/>
        <v>8.7606838761178132</v>
      </c>
      <c r="D333" s="28">
        <f t="shared" si="41"/>
        <v>-0.63563355775145358</v>
      </c>
      <c r="E333" s="28">
        <f t="shared" si="42"/>
        <v>9.3963174338692692</v>
      </c>
      <c r="F333" s="28">
        <f t="shared" si="43"/>
        <v>5.2761571428571497</v>
      </c>
      <c r="G333" s="28">
        <f t="shared" si="44"/>
        <v>-1.8812099436344165</v>
      </c>
      <c r="H333" s="28">
        <f t="shared" si="45"/>
        <v>7.1573670864915675</v>
      </c>
      <c r="I333" s="28"/>
      <c r="J333" s="28"/>
      <c r="K333" s="28">
        <f>SUM('IV. Country level, 1310-2018'!AO329:AV329)</f>
        <v>9.1465826600958842</v>
      </c>
      <c r="L333" s="29">
        <f>SUM('IV. Country level, 1310-2018'!AY329:BF329)</f>
        <v>-0.32001648834953422</v>
      </c>
      <c r="M333" s="28">
        <f t="shared" ref="M333:M396" si="48">K333-L333</f>
        <v>9.4665991484454182</v>
      </c>
      <c r="N333" s="28">
        <f t="shared" si="47"/>
        <v>5.2761571428571497</v>
      </c>
      <c r="O333" s="28">
        <f>'IV. Country level, 1310-2018'!W329</f>
        <v>-7.5874885264306062</v>
      </c>
      <c r="P333" s="28">
        <f>'IV. Country level, 1310-2018'!E329</f>
        <v>12.863645669287756</v>
      </c>
      <c r="Q333" s="2"/>
      <c r="R333" s="2"/>
      <c r="V333" s="28">
        <v>3.8648254133425834</v>
      </c>
      <c r="W333" s="28">
        <v>2.8179950919396202</v>
      </c>
      <c r="X333" s="28">
        <f t="shared" si="46"/>
        <v>1.0468303214029633</v>
      </c>
      <c r="Y333" s="56">
        <f>'VIII. Pers. sov. loans, 1312-'!C328</f>
        <v>11.377777777777776</v>
      </c>
    </row>
    <row r="334" spans="1:25" x14ac:dyDescent="0.25">
      <c r="A334">
        <v>1636</v>
      </c>
      <c r="C334" s="28">
        <f t="shared" si="40"/>
        <v>8.7440559837693268</v>
      </c>
      <c r="D334" s="28">
        <f t="shared" si="41"/>
        <v>-1.2172198297433916</v>
      </c>
      <c r="E334" s="28">
        <f t="shared" si="42"/>
        <v>9.9612758135127173</v>
      </c>
      <c r="F334" s="28">
        <f t="shared" si="43"/>
        <v>5.1666380952381008</v>
      </c>
      <c r="G334" s="28">
        <f t="shared" si="44"/>
        <v>8.4829591785395772E-2</v>
      </c>
      <c r="H334" s="28">
        <f t="shared" si="45"/>
        <v>5.0818085034527058</v>
      </c>
      <c r="I334" s="28"/>
      <c r="J334" s="28"/>
      <c r="K334" s="28">
        <f>SUM('IV. Country level, 1310-2018'!AO330:AV330)</f>
        <v>8.7380202333977408</v>
      </c>
      <c r="L334" s="29">
        <f>SUM('IV. Country level, 1310-2018'!AY330:BF330)</f>
        <v>9.4988818670170838E-3</v>
      </c>
      <c r="M334" s="28">
        <f t="shared" si="48"/>
        <v>8.7285213515307234</v>
      </c>
      <c r="N334" s="28">
        <f t="shared" si="47"/>
        <v>5.2499666666666727</v>
      </c>
      <c r="O334" s="28">
        <f>'IV. Country level, 1310-2018'!W330</f>
        <v>-0.7050462475349013</v>
      </c>
      <c r="P334" s="28">
        <f>'IV. Country level, 1310-2018'!E330</f>
        <v>5.955012914201574</v>
      </c>
      <c r="Q334" s="2"/>
      <c r="R334" s="2"/>
      <c r="V334" s="28">
        <v>4.2018585963695232</v>
      </c>
      <c r="W334" s="28">
        <v>-4.6750279486101221</v>
      </c>
      <c r="X334" s="28">
        <f t="shared" si="46"/>
        <v>8.8768865449796444</v>
      </c>
      <c r="Y334" s="56">
        <f>'VIII. Pers. sov. loans, 1312-'!C329</f>
        <v>11.322222222222221</v>
      </c>
    </row>
    <row r="335" spans="1:25" x14ac:dyDescent="0.25">
      <c r="A335">
        <v>1637</v>
      </c>
      <c r="C335" s="28">
        <f t="shared" si="40"/>
        <v>8.6813750050448437</v>
      </c>
      <c r="D335" s="28">
        <f t="shared" si="41"/>
        <v>-1.3549665409109004</v>
      </c>
      <c r="E335" s="28">
        <f t="shared" si="42"/>
        <v>10.036341545955745</v>
      </c>
      <c r="F335" s="28">
        <f t="shared" si="43"/>
        <v>5.0571190476190537</v>
      </c>
      <c r="G335" s="28">
        <f t="shared" si="44"/>
        <v>1.4454677791546557</v>
      </c>
      <c r="H335" s="28">
        <f t="shared" si="45"/>
        <v>3.6116512684643989</v>
      </c>
      <c r="I335" s="28"/>
      <c r="J335" s="28"/>
      <c r="K335" s="28">
        <f>SUM('IV. Country level, 1310-2018'!AO331:AV331)</f>
        <v>8.5090078565461269</v>
      </c>
      <c r="L335" s="29">
        <f>SUM('IV. Country level, 1310-2018'!AY331:BF331)</f>
        <v>-1.4846397034588499</v>
      </c>
      <c r="M335" s="28">
        <f t="shared" si="48"/>
        <v>9.9936475600049768</v>
      </c>
      <c r="N335" s="28">
        <f t="shared" si="47"/>
        <v>5.2237761904761975</v>
      </c>
      <c r="O335" s="28">
        <f>'IV. Country level, 1310-2018'!W331</f>
        <v>9.3822152650204487</v>
      </c>
      <c r="P335" s="28">
        <f>'IV. Country level, 1310-2018'!E331</f>
        <v>-4.1584390745442512</v>
      </c>
      <c r="Q335" s="2"/>
      <c r="R335" s="2"/>
      <c r="V335" s="28">
        <v>3.9889004509191812</v>
      </c>
      <c r="W335" s="28">
        <v>-1.6172435572428114</v>
      </c>
      <c r="X335" s="28">
        <f t="shared" si="46"/>
        <v>5.6061440081619924</v>
      </c>
      <c r="Y335" s="56">
        <f>'VIII. Pers. sov. loans, 1312-'!C330</f>
        <v>10.870000000000001</v>
      </c>
    </row>
    <row r="336" spans="1:25" x14ac:dyDescent="0.25">
      <c r="A336">
        <v>1638</v>
      </c>
      <c r="C336" s="28">
        <f t="shared" ref="C336:C399" si="49">AVERAGE(K333:K339)</f>
        <v>8.6718559921716398</v>
      </c>
      <c r="D336" s="28">
        <f t="shared" ref="D336:D399" si="50">AVERAGE(L333:L339)</f>
        <v>-0.66099792613385844</v>
      </c>
      <c r="E336" s="28">
        <f t="shared" ref="E336:E399" si="51">AVERAGE(M333:M339)</f>
        <v>9.3328539183054975</v>
      </c>
      <c r="F336" s="28">
        <f t="shared" ref="F336:F399" si="52">AVERAGE(N333:N339)</f>
        <v>4.9476000000000067</v>
      </c>
      <c r="G336" s="28">
        <f t="shared" ref="G336:G399" si="53">AVERAGE(O333:O339)</f>
        <v>2.7442900159952734E-2</v>
      </c>
      <c r="H336" s="28">
        <f t="shared" ref="H336:H399" si="54">AVERAGE(P333:P339)</f>
        <v>4.9201570998400541</v>
      </c>
      <c r="I336" s="28"/>
      <c r="J336" s="28"/>
      <c r="K336" s="28">
        <f>SUM('IV. Country level, 1310-2018'!AO332:AV332)</f>
        <v>8.5274353092268473</v>
      </c>
      <c r="L336" s="29">
        <f>SUM('IV. Country level, 1310-2018'!AY332:BF332)</f>
        <v>-0.27330821194782379</v>
      </c>
      <c r="M336" s="28">
        <f t="shared" si="48"/>
        <v>8.8007435211746703</v>
      </c>
      <c r="N336" s="28">
        <f t="shared" si="47"/>
        <v>5.1975857142857205</v>
      </c>
      <c r="O336" s="28">
        <f>'IV. Country level, 1310-2018'!W332</f>
        <v>0.92899025594043305</v>
      </c>
      <c r="P336" s="28">
        <f>'IV. Country level, 1310-2018'!E332</f>
        <v>4.2685954583452874</v>
      </c>
      <c r="Q336" s="2"/>
      <c r="R336" s="2"/>
      <c r="V336" s="28">
        <v>4.3259336339461214</v>
      </c>
      <c r="W336" s="28">
        <v>4.6536601555001864</v>
      </c>
      <c r="X336" s="28">
        <f t="shared" si="46"/>
        <v>-0.32772652155406501</v>
      </c>
      <c r="Y336" s="56">
        <f>'VIII. Pers. sov. loans, 1312-'!C331</f>
        <v>11.222222222222221</v>
      </c>
    </row>
    <row r="337" spans="1:25" x14ac:dyDescent="0.25">
      <c r="A337">
        <v>1639</v>
      </c>
      <c r="C337" s="28">
        <f t="shared" si="49"/>
        <v>8.5803836231133381</v>
      </c>
      <c r="D337" s="28">
        <f t="shared" si="50"/>
        <v>-0.93203282573712054</v>
      </c>
      <c r="E337" s="28">
        <f t="shared" si="51"/>
        <v>9.512416448850459</v>
      </c>
      <c r="F337" s="28">
        <f t="shared" si="52"/>
        <v>4.8380809523809587</v>
      </c>
      <c r="G337" s="28">
        <f t="shared" si="53"/>
        <v>0.60958384496396312</v>
      </c>
      <c r="H337" s="28">
        <f t="shared" si="54"/>
        <v>4.2284971074169961</v>
      </c>
      <c r="I337" s="28"/>
      <c r="J337" s="28"/>
      <c r="K337" s="28">
        <f>SUM('IV. Country level, 1310-2018'!AO333:AV333)</f>
        <v>8.7622535769509469</v>
      </c>
      <c r="L337" s="29">
        <f>SUM('IV. Country level, 1310-2018'!AY333:BF333)</f>
        <v>-5.4673640186809971</v>
      </c>
      <c r="M337" s="28">
        <f t="shared" si="48"/>
        <v>14.229617595631943</v>
      </c>
      <c r="N337" s="28">
        <f t="shared" si="47"/>
        <v>4.588095238095244</v>
      </c>
      <c r="O337" s="28">
        <f>'IV. Country level, 1310-2018'!W333</f>
        <v>-3.4170810398172722</v>
      </c>
      <c r="P337" s="28">
        <f>'IV. Country level, 1310-2018'!E333</f>
        <v>8.0051762779125166</v>
      </c>
      <c r="Q337" s="2"/>
      <c r="R337" s="2"/>
      <c r="V337" s="28">
        <v>4.6629668169730607</v>
      </c>
      <c r="W337" s="28">
        <v>-15.3525218342205</v>
      </c>
      <c r="X337" s="28">
        <f t="shared" si="46"/>
        <v>20.015488651193561</v>
      </c>
      <c r="Y337" s="56">
        <f>'VIII. Pers. sov. loans, 1312-'!C332</f>
        <v>10.879999999999999</v>
      </c>
    </row>
    <row r="338" spans="1:25" x14ac:dyDescent="0.25">
      <c r="A338">
        <v>1640</v>
      </c>
      <c r="C338" s="28">
        <f t="shared" si="49"/>
        <v>8.5474757114223596</v>
      </c>
      <c r="D338" s="28">
        <f t="shared" si="50"/>
        <v>-0.4725984914564435</v>
      </c>
      <c r="E338" s="28">
        <f t="shared" si="51"/>
        <v>9.020074202878801</v>
      </c>
      <c r="F338" s="28">
        <f t="shared" si="52"/>
        <v>4.7285619047619107</v>
      </c>
      <c r="G338" s="28">
        <f t="shared" si="53"/>
        <v>1.5080947772295088</v>
      </c>
      <c r="H338" s="28">
        <f t="shared" si="54"/>
        <v>3.2204671275324026</v>
      </c>
      <c r="I338" s="28"/>
      <c r="J338" s="28"/>
      <c r="K338" s="28">
        <f>SUM('IV. Country level, 1310-2018'!AO334:AV334)</f>
        <v>8.520601907129393</v>
      </c>
      <c r="L338" s="29">
        <f>SUM('IV. Country level, 1310-2018'!AY334:BF334)</f>
        <v>-2.5550375565143302</v>
      </c>
      <c r="M338" s="28">
        <f t="shared" si="48"/>
        <v>11.075639463643723</v>
      </c>
      <c r="N338" s="28">
        <f t="shared" si="47"/>
        <v>4.5619047619047688</v>
      </c>
      <c r="O338" s="28">
        <f>'IV. Country level, 1310-2018'!W334</f>
        <v>5.2075241639480243</v>
      </c>
      <c r="P338" s="28">
        <f>'IV. Country level, 1310-2018'!E334</f>
        <v>-0.64561940204325552</v>
      </c>
      <c r="Q338" s="2"/>
      <c r="R338" s="2"/>
      <c r="V338" s="28">
        <v>5</v>
      </c>
      <c r="W338" s="28">
        <v>-5.3686103031602599</v>
      </c>
      <c r="X338" s="28">
        <f t="shared" si="46"/>
        <v>10.36861030316026</v>
      </c>
      <c r="Y338" s="56">
        <f>'VIII. Pers. sov. loans, 1312-'!C333</f>
        <v>11.155555555555555</v>
      </c>
    </row>
    <row r="339" spans="1:25" x14ac:dyDescent="0.25">
      <c r="A339">
        <v>1641</v>
      </c>
      <c r="C339" s="28">
        <f t="shared" si="49"/>
        <v>8.5466574353746481</v>
      </c>
      <c r="D339" s="28">
        <f t="shared" si="50"/>
        <v>-0.36172287520718022</v>
      </c>
      <c r="E339" s="28">
        <f t="shared" si="51"/>
        <v>8.908380310581828</v>
      </c>
      <c r="F339" s="28">
        <f t="shared" si="52"/>
        <v>4.6190428571428646</v>
      </c>
      <c r="G339" s="28">
        <f t="shared" si="53"/>
        <v>0.69040808961738875</v>
      </c>
      <c r="H339" s="28">
        <f t="shared" si="54"/>
        <v>3.9286347675254758</v>
      </c>
      <c r="I339" s="28"/>
      <c r="J339" s="28"/>
      <c r="K339" s="28">
        <f>SUM('IV. Country level, 1310-2018'!AO335:AV335)</f>
        <v>8.4990904018545272</v>
      </c>
      <c r="L339" s="29">
        <f>SUM('IV. Country level, 1310-2018'!AY335:BF335)</f>
        <v>5.4638816141475086</v>
      </c>
      <c r="M339" s="28">
        <f t="shared" si="48"/>
        <v>3.0352087877070186</v>
      </c>
      <c r="N339" s="28">
        <f t="shared" si="47"/>
        <v>4.5357142857142936</v>
      </c>
      <c r="O339" s="28">
        <f>'IV. Country level, 1310-2018'!W335</f>
        <v>-3.6170135700064581</v>
      </c>
      <c r="P339" s="28">
        <f>'IV. Country level, 1310-2018'!E335</f>
        <v>8.1527278557207516</v>
      </c>
      <c r="Q339" s="2"/>
      <c r="R339" s="2"/>
      <c r="V339" s="28">
        <v>6</v>
      </c>
      <c r="W339" s="28">
        <v>7.8906122561345011</v>
      </c>
      <c r="X339" s="28">
        <f t="shared" si="46"/>
        <v>-1.8906122561345011</v>
      </c>
      <c r="Y339" s="56">
        <f>'VIII. Pers. sov. loans, 1312-'!C334</f>
        <v>10.959999999999999</v>
      </c>
    </row>
    <row r="340" spans="1:25" x14ac:dyDescent="0.25">
      <c r="A340">
        <v>1642</v>
      </c>
      <c r="C340" s="28">
        <f t="shared" si="49"/>
        <v>8.5295128269109348</v>
      </c>
      <c r="D340" s="28">
        <f t="shared" si="50"/>
        <v>-0.96852001697719226</v>
      </c>
      <c r="E340" s="28">
        <f t="shared" si="51"/>
        <v>9.4980328438881276</v>
      </c>
      <c r="F340" s="28">
        <f t="shared" si="52"/>
        <v>4.5095238095238166</v>
      </c>
      <c r="G340" s="28">
        <f t="shared" si="53"/>
        <v>-0.27493946040090289</v>
      </c>
      <c r="H340" s="28">
        <f t="shared" si="54"/>
        <v>4.7844632699247196</v>
      </c>
      <c r="I340" s="28"/>
      <c r="J340" s="28"/>
      <c r="K340" s="28">
        <f>SUM('IV. Country level, 1310-2018'!AO336:AV336)</f>
        <v>8.5062760766877812</v>
      </c>
      <c r="L340" s="29">
        <f>SUM('IV. Country level, 1310-2018'!AY336:BF336)</f>
        <v>-2.2172607855723685</v>
      </c>
      <c r="M340" s="28">
        <f t="shared" si="48"/>
        <v>10.723536862260151</v>
      </c>
      <c r="N340" s="28">
        <f t="shared" si="47"/>
        <v>4.5095238095238166</v>
      </c>
      <c r="O340" s="28">
        <f>'IV. Country level, 1310-2018'!W336</f>
        <v>-3.5125019128025325</v>
      </c>
      <c r="P340" s="28">
        <f>'IV. Country level, 1310-2018'!E336</f>
        <v>8.0220257223263491</v>
      </c>
      <c r="Q340" s="2"/>
      <c r="R340" s="2"/>
      <c r="V340" s="28">
        <v>5.8</v>
      </c>
      <c r="W340" s="28">
        <v>0.32621819881292252</v>
      </c>
      <c r="X340" s="28">
        <f t="shared" si="46"/>
        <v>5.4737818011870774</v>
      </c>
      <c r="Y340" s="56">
        <f>'VIII. Pers. sov. loans, 1312-'!C335</f>
        <v>10.618181818181819</v>
      </c>
    </row>
    <row r="341" spans="1:25" x14ac:dyDescent="0.25">
      <c r="A341">
        <v>1643</v>
      </c>
      <c r="C341" s="28">
        <f t="shared" si="49"/>
        <v>8.4782033372009504</v>
      </c>
      <c r="D341" s="28">
        <f t="shared" si="50"/>
        <v>-0.2516350902506384</v>
      </c>
      <c r="E341" s="28">
        <f t="shared" si="51"/>
        <v>8.7298384274515879</v>
      </c>
      <c r="F341" s="28">
        <f t="shared" si="52"/>
        <v>4.4833333333333405</v>
      </c>
      <c r="G341" s="28">
        <f t="shared" si="53"/>
        <v>-0.33256827882710532</v>
      </c>
      <c r="H341" s="28">
        <f t="shared" si="54"/>
        <v>4.8159016121604452</v>
      </c>
      <c r="I341" s="28"/>
      <c r="J341" s="28"/>
      <c r="K341" s="28">
        <f>SUM('IV. Country level, 1310-2018'!AO337:AV337)</f>
        <v>8.5076648515608877</v>
      </c>
      <c r="L341" s="29">
        <f>SUM('IV. Country level, 1310-2018'!AY337:BF337)</f>
        <v>3.2255392218317565</v>
      </c>
      <c r="M341" s="28">
        <f t="shared" si="48"/>
        <v>5.2821256297291317</v>
      </c>
      <c r="N341" s="28">
        <f t="shared" si="47"/>
        <v>4.4833333333333405</v>
      </c>
      <c r="O341" s="28">
        <f>'IV. Country level, 1310-2018'!W337</f>
        <v>5.5845302783239177</v>
      </c>
      <c r="P341" s="28">
        <f>'IV. Country level, 1310-2018'!E337</f>
        <v>-1.1011969449905772</v>
      </c>
      <c r="Q341" s="2"/>
      <c r="R341" s="2"/>
      <c r="V341" s="28">
        <v>5.6</v>
      </c>
      <c r="W341" s="28">
        <v>-6.0457233336765661</v>
      </c>
      <c r="X341" s="28">
        <f t="shared" si="46"/>
        <v>11.645723333676566</v>
      </c>
      <c r="Y341" s="56">
        <f>'VIII. Pers. sov. loans, 1312-'!C336</f>
        <v>10.4</v>
      </c>
    </row>
    <row r="342" spans="1:25" x14ac:dyDescent="0.25">
      <c r="A342">
        <v>1644</v>
      </c>
      <c r="C342" s="28">
        <f t="shared" si="49"/>
        <v>8.4583482332911313</v>
      </c>
      <c r="D342" s="28">
        <f t="shared" si="50"/>
        <v>1.0684276379926267</v>
      </c>
      <c r="E342" s="28">
        <f t="shared" si="51"/>
        <v>7.3899205952985039</v>
      </c>
      <c r="F342" s="28">
        <f t="shared" si="52"/>
        <v>4.4571428571428644</v>
      </c>
      <c r="G342" s="28">
        <f t="shared" si="53"/>
        <v>-0.53908417979617529</v>
      </c>
      <c r="H342" s="28">
        <f t="shared" si="54"/>
        <v>4.9962270369390405</v>
      </c>
      <c r="I342" s="28"/>
      <c r="J342" s="28"/>
      <c r="K342" s="28">
        <f>SUM('IV. Country level, 1310-2018'!AO338:AV338)</f>
        <v>8.5032799242121495</v>
      </c>
      <c r="L342" s="29">
        <f>SUM('IV. Country level, 1310-2018'!AY338:BF338)</f>
        <v>-0.70851038971400659</v>
      </c>
      <c r="M342" s="28">
        <f t="shared" si="48"/>
        <v>9.2117903139261568</v>
      </c>
      <c r="N342" s="28">
        <f t="shared" si="47"/>
        <v>4.4571428571428644</v>
      </c>
      <c r="O342" s="28">
        <f>'IV. Country level, 1310-2018'!W338</f>
        <v>3.6584084517356086</v>
      </c>
      <c r="P342" s="28">
        <f>'IV. Country level, 1310-2018'!E338</f>
        <v>0.79873440540725582</v>
      </c>
      <c r="Q342" s="2"/>
      <c r="R342" s="2"/>
      <c r="V342" s="28">
        <v>5.3999999999999995</v>
      </c>
      <c r="W342" s="28">
        <v>-6.2207841234512733</v>
      </c>
      <c r="X342" s="28">
        <f t="shared" si="46"/>
        <v>11.620784123451273</v>
      </c>
      <c r="Y342" s="56">
        <f>'VIII. Pers. sov. loans, 1312-'!C337</f>
        <v>10.416666666666666</v>
      </c>
    </row>
    <row r="343" spans="1:25" x14ac:dyDescent="0.25">
      <c r="A343">
        <v>1645</v>
      </c>
      <c r="C343" s="28">
        <f t="shared" si="49"/>
        <v>8.3815781261772653</v>
      </c>
      <c r="D343" s="28">
        <f t="shared" si="50"/>
        <v>1.2981877447278865</v>
      </c>
      <c r="E343" s="28">
        <f t="shared" si="51"/>
        <v>7.083390381449381</v>
      </c>
      <c r="F343" s="28">
        <f t="shared" si="52"/>
        <v>4.4309523809523892</v>
      </c>
      <c r="G343" s="28">
        <f t="shared" si="53"/>
        <v>1.9592943910606055</v>
      </c>
      <c r="H343" s="28">
        <f t="shared" si="54"/>
        <v>2.4716579898917836</v>
      </c>
      <c r="I343" s="28"/>
      <c r="J343" s="28"/>
      <c r="K343" s="28">
        <f>SUM('IV. Country level, 1310-2018'!AO339:AV339)</f>
        <v>8.40742304998086</v>
      </c>
      <c r="L343" s="29">
        <f>SUM('IV. Country level, 1310-2018'!AY339:BF339)</f>
        <v>-4.5208882043379077</v>
      </c>
      <c r="M343" s="28">
        <f t="shared" si="48"/>
        <v>12.928311254318768</v>
      </c>
      <c r="N343" s="28">
        <f t="shared" si="47"/>
        <v>4.4309523809523883</v>
      </c>
      <c r="O343" s="28">
        <f>'IV. Country level, 1310-2018'!W339</f>
        <v>-5.8284425941876075</v>
      </c>
      <c r="P343" s="28">
        <f>'IV. Country level, 1310-2018'!E339</f>
        <v>10.259394975139996</v>
      </c>
      <c r="Q343" s="2"/>
      <c r="R343" s="2"/>
      <c r="V343" s="28">
        <v>5.1999999999999993</v>
      </c>
      <c r="W343" s="28">
        <v>-1.182944088769982</v>
      </c>
      <c r="X343" s="28">
        <f t="shared" si="46"/>
        <v>6.3829440887699818</v>
      </c>
      <c r="Y343" s="56">
        <f>'VIII. Pers. sov. loans, 1312-'!C338</f>
        <v>10.1</v>
      </c>
    </row>
    <row r="344" spans="1:25" x14ac:dyDescent="0.25">
      <c r="A344">
        <v>1646</v>
      </c>
      <c r="C344" s="28">
        <f t="shared" si="49"/>
        <v>8.3007913696776061</v>
      </c>
      <c r="D344" s="28">
        <f t="shared" si="50"/>
        <v>2.3273729480282102</v>
      </c>
      <c r="E344" s="28">
        <f t="shared" si="51"/>
        <v>5.9734184216493942</v>
      </c>
      <c r="F344" s="28">
        <f t="shared" si="52"/>
        <v>4.4047619047619122</v>
      </c>
      <c r="G344" s="28">
        <f t="shared" si="53"/>
        <v>3.2161702757436919</v>
      </c>
      <c r="H344" s="28">
        <f t="shared" si="54"/>
        <v>1.1885916290182206</v>
      </c>
      <c r="I344" s="28"/>
      <c r="J344" s="28"/>
      <c r="K344" s="28">
        <f>SUM('IV. Country level, 1310-2018'!AO340:AV340)</f>
        <v>8.403087148981049</v>
      </c>
      <c r="L344" s="29">
        <f>SUM('IV. Country level, 1310-2018'!AY340:BF340)</f>
        <v>-0.44916953159512052</v>
      </c>
      <c r="M344" s="28">
        <f t="shared" si="48"/>
        <v>8.8522566805761702</v>
      </c>
      <c r="N344" s="28">
        <f t="shared" si="47"/>
        <v>4.4047619047619131</v>
      </c>
      <c r="O344" s="28">
        <f>'IV. Country level, 1310-2018'!W340</f>
        <v>-3.8204827688006899</v>
      </c>
      <c r="P344" s="28">
        <f>'IV. Country level, 1310-2018'!E340</f>
        <v>8.225244673562603</v>
      </c>
      <c r="Q344" s="2"/>
      <c r="R344" s="2"/>
      <c r="V344" s="28">
        <v>5</v>
      </c>
      <c r="W344" s="28">
        <v>7.1882733946939945</v>
      </c>
      <c r="X344" s="28">
        <f t="shared" si="46"/>
        <v>-2.1882733946939945</v>
      </c>
      <c r="Y344" s="56">
        <f>'VIII. Pers. sov. loans, 1312-'!C339</f>
        <v>9.9454545454545453</v>
      </c>
    </row>
    <row r="345" spans="1:25" x14ac:dyDescent="0.25">
      <c r="A345">
        <v>1647</v>
      </c>
      <c r="C345" s="28">
        <f t="shared" si="49"/>
        <v>8.1140487939390038</v>
      </c>
      <c r="D345" s="28">
        <f t="shared" si="50"/>
        <v>2.0669068106302038</v>
      </c>
      <c r="E345" s="28">
        <f t="shared" si="51"/>
        <v>6.0471419833087996</v>
      </c>
      <c r="F345" s="28">
        <f t="shared" si="52"/>
        <v>4.3785714285714361</v>
      </c>
      <c r="G345" s="28">
        <f t="shared" si="53"/>
        <v>3.2670437287647034</v>
      </c>
      <c r="H345" s="28">
        <f t="shared" si="54"/>
        <v>1.1115276998067332</v>
      </c>
      <c r="I345" s="28"/>
      <c r="J345" s="28"/>
      <c r="K345" s="28">
        <f>SUM('IV. Country level, 1310-2018'!AO341:AV341)</f>
        <v>8.3816161797606608</v>
      </c>
      <c r="L345" s="29">
        <f>SUM('IV. Country level, 1310-2018'!AY341:BF341)</f>
        <v>6.6854015411885248</v>
      </c>
      <c r="M345" s="28">
        <f t="shared" si="48"/>
        <v>1.6962146385721359</v>
      </c>
      <c r="N345" s="28">
        <f t="shared" si="47"/>
        <v>4.3785714285714361</v>
      </c>
      <c r="O345" s="28">
        <f>'IV. Country level, 1310-2018'!W341</f>
        <v>3.7619128571645346</v>
      </c>
      <c r="P345" s="28">
        <f>'IV. Country level, 1310-2018'!E341</f>
        <v>0.6166585714069015</v>
      </c>
      <c r="Q345" s="2"/>
      <c r="R345" s="2"/>
      <c r="V345" s="28">
        <v>5.75</v>
      </c>
      <c r="W345" s="28">
        <v>1.1394132042127918</v>
      </c>
      <c r="X345" s="28">
        <f t="shared" ref="X345:X408" si="55">V345-W345</f>
        <v>4.6105867957872082</v>
      </c>
      <c r="Y345" s="56">
        <f>'VIII. Pers. sov. loans, 1312-'!C340</f>
        <v>9.5181818181818176</v>
      </c>
    </row>
    <row r="346" spans="1:25" x14ac:dyDescent="0.25">
      <c r="A346">
        <v>1648</v>
      </c>
      <c r="C346" s="28">
        <f t="shared" si="49"/>
        <v>8.1151461832805474</v>
      </c>
      <c r="D346" s="28">
        <f t="shared" si="50"/>
        <v>1.422316697479</v>
      </c>
      <c r="E346" s="28">
        <f t="shared" si="51"/>
        <v>6.6928294858015471</v>
      </c>
      <c r="F346" s="28">
        <f t="shared" si="52"/>
        <v>4.35238095238096</v>
      </c>
      <c r="G346" s="28">
        <f t="shared" si="53"/>
        <v>3.1255948178931412</v>
      </c>
      <c r="H346" s="28">
        <f t="shared" si="54"/>
        <v>1.226786134487819</v>
      </c>
      <c r="I346" s="28"/>
      <c r="J346" s="28"/>
      <c r="K346" s="28">
        <f>SUM('IV. Country level, 1310-2018'!AO342:AV342)</f>
        <v>7.9616996520574688</v>
      </c>
      <c r="L346" s="29">
        <f>SUM('IV. Country level, 1310-2018'!AY342:BF342)</f>
        <v>7.0722023612943268</v>
      </c>
      <c r="M346" s="28">
        <f t="shared" si="48"/>
        <v>0.88949729076314199</v>
      </c>
      <c r="N346" s="28">
        <f t="shared" ref="N346:N409" si="56">P346+O346</f>
        <v>4.35238095238096</v>
      </c>
      <c r="O346" s="28">
        <f>'IV. Country level, 1310-2018'!W342</f>
        <v>13.871636425991007</v>
      </c>
      <c r="P346" s="28">
        <f>'IV. Country level, 1310-2018'!E342</f>
        <v>-9.5192554736100465</v>
      </c>
      <c r="Q346" s="2"/>
      <c r="R346" s="2"/>
      <c r="V346" s="28">
        <v>6.5</v>
      </c>
      <c r="W346" s="28">
        <v>12.494453750750644</v>
      </c>
      <c r="X346" s="28">
        <f t="shared" si="55"/>
        <v>-5.9944537507506439</v>
      </c>
      <c r="Y346" s="56">
        <f>'VIII. Pers. sov. loans, 1312-'!C341</f>
        <v>9.3000000000000007</v>
      </c>
    </row>
    <row r="347" spans="1:25" x14ac:dyDescent="0.25">
      <c r="A347">
        <v>1649</v>
      </c>
      <c r="C347" s="28">
        <f t="shared" si="49"/>
        <v>8.1430296725713109</v>
      </c>
      <c r="D347" s="28">
        <f t="shared" si="50"/>
        <v>2.1982552098176926</v>
      </c>
      <c r="E347" s="28">
        <f t="shared" si="51"/>
        <v>5.9447744627536183</v>
      </c>
      <c r="F347" s="28">
        <f t="shared" si="52"/>
        <v>4.3261904761904839</v>
      </c>
      <c r="G347" s="28">
        <f t="shared" si="53"/>
        <v>4.3499289647988304</v>
      </c>
      <c r="H347" s="28">
        <f t="shared" si="54"/>
        <v>-2.3738488608346615E-2</v>
      </c>
      <c r="I347" s="28"/>
      <c r="J347" s="28"/>
      <c r="K347" s="28">
        <f>SUM('IV. Country level, 1310-2018'!AO343:AV343)</f>
        <v>7.9407687811901555</v>
      </c>
      <c r="L347" s="29">
        <f>SUM('IV. Country level, 1310-2018'!AY343:BF343)</f>
        <v>4.9870356375298988</v>
      </c>
      <c r="M347" s="28">
        <f t="shared" si="48"/>
        <v>2.9537331436602567</v>
      </c>
      <c r="N347" s="28">
        <f t="shared" si="56"/>
        <v>4.3261904761904839</v>
      </c>
      <c r="O347" s="28">
        <f>'IV. Country level, 1310-2018'!W343</f>
        <v>5.2856292799790729</v>
      </c>
      <c r="P347" s="28">
        <f>'IV. Country level, 1310-2018'!E343</f>
        <v>-0.95943880378858903</v>
      </c>
      <c r="Q347" s="2"/>
      <c r="R347" s="2"/>
      <c r="V347" s="28">
        <v>7.2500000000000009</v>
      </c>
      <c r="W347" s="28">
        <v>9.1498591463360821</v>
      </c>
      <c r="X347" s="28">
        <f t="shared" si="55"/>
        <v>-1.8998591463360812</v>
      </c>
      <c r="Y347" s="56">
        <f>'VIII. Pers. sov. loans, 1312-'!C342</f>
        <v>9.1428571428571423</v>
      </c>
    </row>
    <row r="348" spans="1:25" x14ac:dyDescent="0.25">
      <c r="A348">
        <v>1650</v>
      </c>
      <c r="C348" s="28">
        <f t="shared" si="49"/>
        <v>8.1649565347696136</v>
      </c>
      <c r="D348" s="28">
        <f t="shared" si="50"/>
        <v>0.82200705447121969</v>
      </c>
      <c r="E348" s="28">
        <f t="shared" si="51"/>
        <v>7.3429494802983948</v>
      </c>
      <c r="F348" s="28">
        <f t="shared" si="52"/>
        <v>4.2285714285714366</v>
      </c>
      <c r="G348" s="28">
        <f t="shared" si="53"/>
        <v>3.4234070903298885</v>
      </c>
      <c r="H348" s="28">
        <f t="shared" si="54"/>
        <v>0.80516433824154754</v>
      </c>
      <c r="I348" s="28"/>
      <c r="J348" s="28"/>
      <c r="K348" s="28">
        <f>SUM('IV. Country level, 1310-2018'!AO344:AV344)</f>
        <v>7.2004668213906866</v>
      </c>
      <c r="L348" s="29">
        <f>SUM('IV. Country level, 1310-2018'!AY344:BF344)</f>
        <v>1.4022762600457099</v>
      </c>
      <c r="M348" s="28">
        <f t="shared" si="48"/>
        <v>5.7981905613449767</v>
      </c>
      <c r="N348" s="28">
        <f t="shared" si="56"/>
        <v>4.3000000000000078</v>
      </c>
      <c r="O348" s="28">
        <f>'IV. Country level, 1310-2018'!W344</f>
        <v>5.9406444494709989</v>
      </c>
      <c r="P348" s="28">
        <f>'IV. Country level, 1310-2018'!E344</f>
        <v>-1.6406444494709911</v>
      </c>
      <c r="Q348" s="2"/>
      <c r="R348" s="2"/>
      <c r="V348" s="28">
        <v>8</v>
      </c>
      <c r="W348" s="28">
        <v>-16.183653394884097</v>
      </c>
      <c r="X348" s="28">
        <f t="shared" si="55"/>
        <v>24.183653394884097</v>
      </c>
      <c r="Y348" s="56">
        <f>'VIII. Pers. sov. loans, 1312-'!C343</f>
        <v>8.5</v>
      </c>
    </row>
    <row r="349" spans="1:25" x14ac:dyDescent="0.25">
      <c r="A349">
        <v>1651</v>
      </c>
      <c r="C349" s="28">
        <f t="shared" si="49"/>
        <v>8.8802850947811347</v>
      </c>
      <c r="D349" s="28">
        <f t="shared" si="50"/>
        <v>-0.76357171174652816</v>
      </c>
      <c r="E349" s="28">
        <f t="shared" si="51"/>
        <v>9.6438568065276637</v>
      </c>
      <c r="F349" s="28">
        <f t="shared" si="52"/>
        <v>4.1309523809523894</v>
      </c>
      <c r="G349" s="28">
        <f t="shared" si="53"/>
        <v>0.91201328652685787</v>
      </c>
      <c r="H349" s="28">
        <f t="shared" si="54"/>
        <v>3.2189390944255316</v>
      </c>
      <c r="I349" s="28"/>
      <c r="J349" s="28"/>
      <c r="K349" s="28">
        <f>SUM('IV. Country level, 1310-2018'!AO345:AV345)</f>
        <v>8.5109616496029474</v>
      </c>
      <c r="L349" s="29">
        <f>SUM('IV. Country level, 1310-2018'!AY345:BF345)</f>
        <v>-5.2206411817724323</v>
      </c>
      <c r="M349" s="28">
        <f t="shared" si="48"/>
        <v>13.73160283137538</v>
      </c>
      <c r="N349" s="28">
        <f t="shared" si="56"/>
        <v>4.2738095238095317</v>
      </c>
      <c r="O349" s="28">
        <f>'IV. Country level, 1310-2018'!W345</f>
        <v>2.6682660756346714</v>
      </c>
      <c r="P349" s="28">
        <f>'IV. Country level, 1310-2018'!E345</f>
        <v>1.6055434481748603</v>
      </c>
      <c r="Q349" s="2"/>
      <c r="R349" s="2"/>
      <c r="V349" s="28">
        <v>5</v>
      </c>
      <c r="W349" s="28">
        <v>-1.266940832321777</v>
      </c>
      <c r="X349" s="28">
        <f t="shared" si="55"/>
        <v>6.2669408323217768</v>
      </c>
      <c r="Y349" s="56">
        <f>'VIII. Pers. sov. loans, 1312-'!C344</f>
        <v>7.75</v>
      </c>
    </row>
    <row r="350" spans="1:25" x14ac:dyDescent="0.25">
      <c r="A350">
        <v>1652</v>
      </c>
      <c r="C350" s="28">
        <f t="shared" si="49"/>
        <v>8.9590219609191735</v>
      </c>
      <c r="D350" s="28">
        <f t="shared" si="50"/>
        <v>-2.1666793615401283</v>
      </c>
      <c r="E350" s="28">
        <f t="shared" si="51"/>
        <v>11.125701322459303</v>
      </c>
      <c r="F350" s="28">
        <f t="shared" si="52"/>
        <v>4.0333333333333412</v>
      </c>
      <c r="G350" s="28">
        <f t="shared" si="53"/>
        <v>-1.7954726747856722</v>
      </c>
      <c r="H350" s="28">
        <f t="shared" si="54"/>
        <v>5.8288060081190123</v>
      </c>
      <c r="I350" s="28"/>
      <c r="J350" s="28"/>
      <c r="K350" s="28">
        <f>SUM('IV. Country level, 1310-2018'!AO346:AV346)</f>
        <v>8.6026074750162085</v>
      </c>
      <c r="L350" s="29">
        <f>SUM('IV. Country level, 1310-2018'!AY346:BF346)</f>
        <v>0.91068138203294091</v>
      </c>
      <c r="M350" s="28">
        <f t="shared" si="48"/>
        <v>7.6919260929832678</v>
      </c>
      <c r="N350" s="28">
        <f t="shared" si="56"/>
        <v>4.2476190476190556</v>
      </c>
      <c r="O350" s="28">
        <f>'IV. Country level, 1310-2018'!W346</f>
        <v>2.7418964341522201</v>
      </c>
      <c r="P350" s="28">
        <f>'IV. Country level, 1310-2018'!E346</f>
        <v>1.5057226134668356</v>
      </c>
      <c r="Q350" s="2"/>
      <c r="R350" s="2"/>
      <c r="V350" s="28">
        <v>7.5</v>
      </c>
      <c r="W350" s="28">
        <v>-5.7354161059618676</v>
      </c>
      <c r="X350" s="28">
        <f t="shared" si="55"/>
        <v>13.235416105961868</v>
      </c>
      <c r="Y350" s="56">
        <f>'VIII. Pers. sov. loans, 1312-'!C345</f>
        <v>7.666666666666667</v>
      </c>
    </row>
    <row r="351" spans="1:25" x14ac:dyDescent="0.25">
      <c r="A351">
        <v>1653</v>
      </c>
      <c r="C351" s="28">
        <f t="shared" si="49"/>
        <v>9.0376285186823484</v>
      </c>
      <c r="D351" s="28">
        <f t="shared" si="50"/>
        <v>-2.8022243502937267</v>
      </c>
      <c r="E351" s="28">
        <f t="shared" si="51"/>
        <v>11.839852868976072</v>
      </c>
      <c r="F351" s="28">
        <f t="shared" si="52"/>
        <v>3.9357142857142944</v>
      </c>
      <c r="G351" s="28">
        <f t="shared" si="53"/>
        <v>-1.3065211904435283</v>
      </c>
      <c r="H351" s="28">
        <f t="shared" si="54"/>
        <v>5.2422354761578216</v>
      </c>
      <c r="I351" s="28"/>
      <c r="J351" s="28"/>
      <c r="K351" s="28">
        <f>SUM('IV. Country level, 1310-2018'!AO347:AV347)</f>
        <v>8.5565751843691711</v>
      </c>
      <c r="L351" s="29">
        <f>SUM('IV. Country level, 1310-2018'!AY347:BF347)</f>
        <v>-10.082906619020433</v>
      </c>
      <c r="M351" s="28">
        <f t="shared" si="48"/>
        <v>18.639481803389604</v>
      </c>
      <c r="N351" s="28">
        <f t="shared" si="56"/>
        <v>3.7214285714285804</v>
      </c>
      <c r="O351" s="28">
        <f>'IV. Country level, 1310-2018'!W347</f>
        <v>-10.306135890083281</v>
      </c>
      <c r="P351" s="28">
        <f>'IV. Country level, 1310-2018'!E347</f>
        <v>14.027564461511862</v>
      </c>
      <c r="Q351" s="2"/>
      <c r="R351" s="2"/>
      <c r="V351" s="28">
        <v>6.9999999999999991</v>
      </c>
      <c r="W351" s="28">
        <v>-3.2378706363005607</v>
      </c>
      <c r="X351" s="28">
        <f t="shared" si="55"/>
        <v>10.23787063630056</v>
      </c>
      <c r="Y351" s="56">
        <f>'VIII. Pers. sov. loans, 1312-'!C346</f>
        <v>10.633333333333333</v>
      </c>
    </row>
    <row r="352" spans="1:25" x14ac:dyDescent="0.25">
      <c r="A352">
        <v>1654</v>
      </c>
      <c r="C352" s="28">
        <f t="shared" si="49"/>
        <v>9.224018036440615</v>
      </c>
      <c r="D352" s="28">
        <f t="shared" si="50"/>
        <v>-3.0962497910702749</v>
      </c>
      <c r="E352" s="28">
        <f t="shared" si="51"/>
        <v>12.320267827510889</v>
      </c>
      <c r="F352" s="28">
        <f t="shared" si="52"/>
        <v>3.8380952380952462</v>
      </c>
      <c r="G352" s="28">
        <f t="shared" si="53"/>
        <v>-3.1077805670771412</v>
      </c>
      <c r="H352" s="28">
        <f t="shared" si="54"/>
        <v>6.9458758051723866</v>
      </c>
      <c r="I352" s="28"/>
      <c r="J352" s="28"/>
      <c r="K352" s="28">
        <f>SUM('IV. Country level, 1310-2018'!AO348:AV348)</f>
        <v>13.388916099841312</v>
      </c>
      <c r="L352" s="29">
        <f>SUM('IV. Country level, 1310-2018'!AY348:BF348)</f>
        <v>-4.4136498223357092</v>
      </c>
      <c r="M352" s="28">
        <f t="shared" si="48"/>
        <v>17.80256592217702</v>
      </c>
      <c r="N352" s="28">
        <f t="shared" si="56"/>
        <v>3.6952380952381034</v>
      </c>
      <c r="O352" s="28">
        <f>'IV. Country level, 1310-2018'!W348</f>
        <v>-13.817843769456683</v>
      </c>
      <c r="P352" s="28">
        <f>'IV. Country level, 1310-2018'!E348</f>
        <v>17.513081864694787</v>
      </c>
      <c r="Q352" s="2"/>
      <c r="R352" s="2"/>
      <c r="V352" s="28">
        <v>6.4999999999999991</v>
      </c>
      <c r="W352" s="28">
        <v>-4.2906086019703933</v>
      </c>
      <c r="X352" s="28">
        <f t="shared" si="55"/>
        <v>10.790608601970392</v>
      </c>
      <c r="Y352" s="56">
        <f>'VIII. Pers. sov. loans, 1312-'!C347</f>
        <v>13.666666666666666</v>
      </c>
    </row>
    <row r="353" spans="1:25" x14ac:dyDescent="0.25">
      <c r="A353">
        <v>1655</v>
      </c>
      <c r="C353" s="28">
        <f t="shared" si="49"/>
        <v>9.1753502603836239</v>
      </c>
      <c r="D353" s="28">
        <f t="shared" si="50"/>
        <v>-1.76316535199744</v>
      </c>
      <c r="E353" s="28">
        <f t="shared" si="51"/>
        <v>10.938515612381064</v>
      </c>
      <c r="F353" s="28">
        <f t="shared" si="52"/>
        <v>3.7404761904761985</v>
      </c>
      <c r="G353" s="28">
        <f t="shared" si="53"/>
        <v>-1.2876749486798438</v>
      </c>
      <c r="H353" s="28">
        <f t="shared" si="54"/>
        <v>5.0281511391560434</v>
      </c>
      <c r="I353" s="28"/>
      <c r="J353" s="28"/>
      <c r="K353" s="28">
        <f>SUM('IV. Country level, 1310-2018'!AO349:AV349)</f>
        <v>8.5128577150237383</v>
      </c>
      <c r="L353" s="29">
        <f>SUM('IV. Country level, 1310-2018'!AY349:BF349)</f>
        <v>-2.7495511872608693</v>
      </c>
      <c r="M353" s="28">
        <f t="shared" si="48"/>
        <v>11.262408902284609</v>
      </c>
      <c r="N353" s="28">
        <f t="shared" si="56"/>
        <v>3.6690476190476264</v>
      </c>
      <c r="O353" s="28">
        <f>'IV. Country level, 1310-2018'!W349</f>
        <v>-5.0807653031967011</v>
      </c>
      <c r="P353" s="28">
        <f>'IV. Country level, 1310-2018'!E349</f>
        <v>8.7498129222443275</v>
      </c>
      <c r="Q353" s="2"/>
      <c r="R353" s="2"/>
      <c r="V353" s="28">
        <v>5.9999999999999991</v>
      </c>
      <c r="W353" s="28">
        <v>-4.9042012782882383</v>
      </c>
      <c r="X353" s="28">
        <f t="shared" si="55"/>
        <v>10.904201278288237</v>
      </c>
      <c r="Y353" s="56">
        <f>'VIII. Pers. sov. loans, 1312-'!C348</f>
        <v>13.574999999999999</v>
      </c>
    </row>
    <row r="354" spans="1:25" x14ac:dyDescent="0.25">
      <c r="A354">
        <v>1656</v>
      </c>
      <c r="C354" s="28">
        <f t="shared" si="49"/>
        <v>9.0314597064265776</v>
      </c>
      <c r="D354" s="28">
        <f t="shared" si="50"/>
        <v>-1.4050051167914925</v>
      </c>
      <c r="E354" s="28">
        <f t="shared" si="51"/>
        <v>10.436464823218071</v>
      </c>
      <c r="F354" s="28">
        <f t="shared" si="52"/>
        <v>3.6428571428571517</v>
      </c>
      <c r="G354" s="28">
        <f t="shared" si="53"/>
        <v>4.1279289162427242E-2</v>
      </c>
      <c r="H354" s="28">
        <f t="shared" si="54"/>
        <v>3.6015778536947241</v>
      </c>
      <c r="I354" s="28"/>
      <c r="J354" s="28"/>
      <c r="K354" s="28">
        <f>SUM('IV. Country level, 1310-2018'!AO350:AV350)</f>
        <v>8.4910146855323614</v>
      </c>
      <c r="L354" s="29">
        <f>SUM('IV. Country level, 1310-2018'!AY350:BF350)</f>
        <v>0.53822071625470647</v>
      </c>
      <c r="M354" s="28">
        <f t="shared" si="48"/>
        <v>7.9527939692776553</v>
      </c>
      <c r="N354" s="28">
        <f t="shared" si="56"/>
        <v>3.6428571428571512</v>
      </c>
      <c r="O354" s="28">
        <f>'IV. Country level, 1310-2018'!W350</f>
        <v>8.7082896703740751</v>
      </c>
      <c r="P354" s="28">
        <f>'IV. Country level, 1310-2018'!E350</f>
        <v>-5.0654325275169239</v>
      </c>
      <c r="Q354" s="2"/>
      <c r="R354" s="2"/>
      <c r="V354" s="28">
        <v>5.4999999999999991</v>
      </c>
      <c r="W354" s="28">
        <v>2.7600456139853349</v>
      </c>
      <c r="X354" s="28">
        <f t="shared" si="55"/>
        <v>2.7399543860146642</v>
      </c>
      <c r="Y354" s="56">
        <f>'VIII. Pers. sov. loans, 1312-'!C349</f>
        <v>13.16</v>
      </c>
    </row>
    <row r="355" spans="1:25" x14ac:dyDescent="0.25">
      <c r="A355">
        <v>1657</v>
      </c>
      <c r="C355" s="28">
        <f t="shared" si="49"/>
        <v>8.9388517441240829</v>
      </c>
      <c r="D355" s="28">
        <f t="shared" si="50"/>
        <v>0.35962988307611715</v>
      </c>
      <c r="E355" s="28">
        <f t="shared" si="51"/>
        <v>8.5792218610479658</v>
      </c>
      <c r="F355" s="28">
        <f t="shared" si="52"/>
        <v>3.6166666666666751</v>
      </c>
      <c r="G355" s="28">
        <f t="shared" si="53"/>
        <v>0.88538208673512619</v>
      </c>
      <c r="H355" s="28">
        <f t="shared" si="54"/>
        <v>2.7312845799315491</v>
      </c>
      <c r="I355" s="28"/>
      <c r="J355" s="28"/>
      <c r="K355" s="28">
        <f>SUM('IV. Country level, 1310-2018'!AO351:AV351)</f>
        <v>8.5051934456985734</v>
      </c>
      <c r="L355" s="29">
        <f>SUM('IV. Country level, 1310-2018'!AY351:BF351)</f>
        <v>-0.65590182539012687</v>
      </c>
      <c r="M355" s="28">
        <f t="shared" si="48"/>
        <v>9.1610952710886995</v>
      </c>
      <c r="N355" s="28">
        <f t="shared" si="56"/>
        <v>3.6166666666666751</v>
      </c>
      <c r="O355" s="28">
        <f>'IV. Country level, 1310-2018'!W351</f>
        <v>-6.6681711869642859</v>
      </c>
      <c r="P355" s="28">
        <f>'IV. Country level, 1310-2018'!E351</f>
        <v>10.284837853630961</v>
      </c>
      <c r="Q355" s="2"/>
      <c r="R355" s="2"/>
      <c r="V355" s="28">
        <v>5</v>
      </c>
      <c r="W355" s="28">
        <v>-3.2903424824285863</v>
      </c>
      <c r="X355" s="28">
        <f t="shared" si="55"/>
        <v>8.2903424824285867</v>
      </c>
      <c r="Y355" s="56">
        <f>'VIII. Pers. sov. loans, 1312-'!C350</f>
        <v>14.440000000000001</v>
      </c>
    </row>
    <row r="356" spans="1:25" x14ac:dyDescent="0.25">
      <c r="A356">
        <v>1658</v>
      </c>
      <c r="C356" s="28">
        <f t="shared" si="49"/>
        <v>8.0489991302390056</v>
      </c>
      <c r="D356" s="28">
        <f t="shared" si="50"/>
        <v>2.5322941944060284</v>
      </c>
      <c r="E356" s="28">
        <f t="shared" si="51"/>
        <v>5.5167049358329772</v>
      </c>
      <c r="F356" s="28">
        <f t="shared" si="52"/>
        <v>3.590476190476199</v>
      </c>
      <c r="G356" s="28">
        <f t="shared" si="53"/>
        <v>3.7086394312939852</v>
      </c>
      <c r="H356" s="28">
        <f t="shared" si="54"/>
        <v>-0.1181632408177863</v>
      </c>
      <c r="I356" s="28"/>
      <c r="J356" s="28"/>
      <c r="K356" s="28">
        <f>SUM('IV. Country level, 1310-2018'!AO352:AV352)</f>
        <v>8.1702872172040042</v>
      </c>
      <c r="L356" s="29">
        <f>SUM('IV. Country level, 1310-2018'!AY352:BF352)</f>
        <v>4.1109498917374134</v>
      </c>
      <c r="M356" s="28">
        <f t="shared" si="48"/>
        <v>4.0593373254665908</v>
      </c>
      <c r="N356" s="28">
        <f t="shared" si="56"/>
        <v>3.590476190476199</v>
      </c>
      <c r="O356" s="28">
        <f>'IV. Country level, 1310-2018'!W352</f>
        <v>15.409005404415749</v>
      </c>
      <c r="P356" s="28">
        <f>'IV. Country level, 1310-2018'!E352</f>
        <v>-11.81852921393955</v>
      </c>
      <c r="Q356" s="2"/>
      <c r="R356" s="2"/>
      <c r="V356" s="28">
        <v>5.9523809523809517</v>
      </c>
      <c r="W356" s="28">
        <v>4.6308095318535469E-2</v>
      </c>
      <c r="X356" s="28">
        <f t="shared" si="55"/>
        <v>5.9060728570624166</v>
      </c>
      <c r="Y356" s="56">
        <f>'VIII. Pers. sov. loans, 1312-'!C351</f>
        <v>13.766666666666667</v>
      </c>
    </row>
    <row r="357" spans="1:25" x14ac:dyDescent="0.25">
      <c r="A357">
        <v>1659</v>
      </c>
      <c r="C357" s="28">
        <f t="shared" si="49"/>
        <v>7.8627168858600447</v>
      </c>
      <c r="D357" s="28">
        <f t="shared" si="50"/>
        <v>3.447062830619898</v>
      </c>
      <c r="E357" s="28">
        <f t="shared" si="51"/>
        <v>4.4156540552401458</v>
      </c>
      <c r="F357" s="28">
        <f t="shared" si="52"/>
        <v>3.5642857142857234</v>
      </c>
      <c r="G357" s="28">
        <f t="shared" si="53"/>
        <v>4.6142221035107633</v>
      </c>
      <c r="H357" s="28">
        <f t="shared" si="54"/>
        <v>-1.0499363892250404</v>
      </c>
      <c r="I357" s="28"/>
      <c r="J357" s="28"/>
      <c r="K357" s="28">
        <f>SUM('IV. Country level, 1310-2018'!AO353:AV353)</f>
        <v>7.5953735973168879</v>
      </c>
      <c r="L357" s="29">
        <f>SUM('IV. Country level, 1310-2018'!AY353:BF353)</f>
        <v>3.4178030284745731</v>
      </c>
      <c r="M357" s="28">
        <f t="shared" si="48"/>
        <v>4.1775705688423148</v>
      </c>
      <c r="N357" s="28">
        <f t="shared" si="56"/>
        <v>3.5642857142857238</v>
      </c>
      <c r="O357" s="28">
        <f>'IV. Country level, 1310-2018'!W353</f>
        <v>12.044576099048115</v>
      </c>
      <c r="P357" s="28">
        <f>'IV. Country level, 1310-2018'!E353</f>
        <v>-8.4802903847623909</v>
      </c>
      <c r="Q357" s="2"/>
      <c r="R357" s="2"/>
      <c r="V357" s="28">
        <v>5.4761904761904763</v>
      </c>
      <c r="W357" s="28">
        <v>4.5265266710080683</v>
      </c>
      <c r="X357" s="28">
        <f t="shared" si="55"/>
        <v>0.94966380518240801</v>
      </c>
      <c r="Y357" s="56">
        <f>'VIII. Pers. sov. loans, 1312-'!C352</f>
        <v>14.085714285714287</v>
      </c>
    </row>
    <row r="358" spans="1:25" x14ac:dyDescent="0.25">
      <c r="A358">
        <v>1660</v>
      </c>
      <c r="C358" s="28">
        <f t="shared" si="49"/>
        <v>7.68651779440592</v>
      </c>
      <c r="D358" s="28">
        <f t="shared" si="50"/>
        <v>2.2790403034884124</v>
      </c>
      <c r="E358" s="28">
        <f t="shared" si="51"/>
        <v>5.4074774909175067</v>
      </c>
      <c r="F358" s="28">
        <f t="shared" si="52"/>
        <v>3.5380952380952473</v>
      </c>
      <c r="G358" s="28">
        <f t="shared" si="53"/>
        <v>2.1151043130138576</v>
      </c>
      <c r="H358" s="28">
        <f t="shared" si="54"/>
        <v>1.4229909250813897</v>
      </c>
      <c r="I358" s="28"/>
      <c r="J358" s="28"/>
      <c r="K358" s="28">
        <f>SUM('IV. Country level, 1310-2018'!AO354:AV354)</f>
        <v>7.9083194482516985</v>
      </c>
      <c r="L358" s="29">
        <f>SUM('IV. Country level, 1310-2018'!AY354:BF354)</f>
        <v>2.269538380052833</v>
      </c>
      <c r="M358" s="28">
        <f t="shared" si="48"/>
        <v>5.638781068198865</v>
      </c>
      <c r="N358" s="28">
        <f t="shared" si="56"/>
        <v>3.5380952380952468</v>
      </c>
      <c r="O358" s="28">
        <f>'IV. Country level, 1310-2018'!W354</f>
        <v>-4.3974163070743835</v>
      </c>
      <c r="P358" s="28">
        <f>'IV. Country level, 1310-2018'!E354</f>
        <v>7.9355115451696303</v>
      </c>
      <c r="Q358" s="2"/>
      <c r="R358" s="2"/>
      <c r="V358" s="28">
        <v>5</v>
      </c>
      <c r="W358" s="28">
        <v>9.9364473176721368</v>
      </c>
      <c r="X358" s="28">
        <f t="shared" si="55"/>
        <v>-4.9364473176721368</v>
      </c>
      <c r="Y358" s="56">
        <f>'VIII. Pers. sov. loans, 1312-'!C353</f>
        <v>13.616666666666667</v>
      </c>
    </row>
    <row r="359" spans="1:25" x14ac:dyDescent="0.25">
      <c r="A359">
        <v>1661</v>
      </c>
      <c r="C359" s="28">
        <f t="shared" si="49"/>
        <v>7.5073087229944759</v>
      </c>
      <c r="D359" s="28">
        <f t="shared" si="50"/>
        <v>2.1757369668159869</v>
      </c>
      <c r="E359" s="28">
        <f t="shared" si="51"/>
        <v>5.331571756178489</v>
      </c>
      <c r="F359" s="28">
        <f t="shared" si="52"/>
        <v>3.5119047619047712</v>
      </c>
      <c r="G359" s="28">
        <f t="shared" si="53"/>
        <v>1.445473468520639</v>
      </c>
      <c r="H359" s="28">
        <f t="shared" si="54"/>
        <v>2.0664312933841322</v>
      </c>
      <c r="I359" s="28"/>
      <c r="J359" s="28"/>
      <c r="K359" s="28">
        <f>SUM('IV. Country level, 1310-2018'!AO355:AV355)</f>
        <v>7.1599478026457781</v>
      </c>
      <c r="L359" s="29">
        <f>SUM('IV. Country level, 1310-2018'!AY355:BF355)</f>
        <v>10.795000356973668</v>
      </c>
      <c r="M359" s="28">
        <f t="shared" si="48"/>
        <v>-3.6350525543278902</v>
      </c>
      <c r="N359" s="28">
        <f t="shared" si="56"/>
        <v>3.5119047619047707</v>
      </c>
      <c r="O359" s="28">
        <f>'IV. Country level, 1310-2018'!W355</f>
        <v>5.9449576424553285</v>
      </c>
      <c r="P359" s="28">
        <f>'IV. Country level, 1310-2018'!E355</f>
        <v>-2.4330528805505578</v>
      </c>
      <c r="Q359" s="2"/>
      <c r="R359" s="2"/>
      <c r="V359" s="28">
        <v>4.8639455782312924</v>
      </c>
      <c r="W359" s="28">
        <v>11.583744214191697</v>
      </c>
      <c r="X359" s="28">
        <f t="shared" si="55"/>
        <v>-6.7197986359604043</v>
      </c>
      <c r="Y359" s="56">
        <f>'VIII. Pers. sov. loans, 1312-'!C354</f>
        <v>11.6</v>
      </c>
    </row>
    <row r="360" spans="1:25" x14ac:dyDescent="0.25">
      <c r="A360">
        <v>1662</v>
      </c>
      <c r="C360" s="28">
        <f t="shared" si="49"/>
        <v>7.3591471057370956</v>
      </c>
      <c r="D360" s="28">
        <f t="shared" si="50"/>
        <v>1.2696274028397612</v>
      </c>
      <c r="E360" s="28">
        <f t="shared" si="51"/>
        <v>6.0895197028973351</v>
      </c>
      <c r="F360" s="28">
        <f t="shared" si="52"/>
        <v>3.4857142857142946</v>
      </c>
      <c r="G360" s="28">
        <f t="shared" si="53"/>
        <v>1.1448319956443389</v>
      </c>
      <c r="H360" s="28">
        <f t="shared" si="54"/>
        <v>2.3408822900699562</v>
      </c>
      <c r="I360" s="28"/>
      <c r="J360" s="28"/>
      <c r="K360" s="28">
        <f>SUM('IV. Country level, 1310-2018'!AO356:AV356)</f>
        <v>7.208882004371004</v>
      </c>
      <c r="L360" s="29">
        <f>SUM('IV. Country level, 1310-2018'!AY356:BF356)</f>
        <v>3.6538292662362197</v>
      </c>
      <c r="M360" s="28">
        <f t="shared" si="48"/>
        <v>3.5550527381347843</v>
      </c>
      <c r="N360" s="28">
        <f t="shared" si="56"/>
        <v>3.4857142857142946</v>
      </c>
      <c r="O360" s="28">
        <f>'IV. Country level, 1310-2018'!W356</f>
        <v>1.2583134023207465</v>
      </c>
      <c r="P360" s="28">
        <f>'IV. Country level, 1310-2018'!E356</f>
        <v>2.2274008833935479</v>
      </c>
      <c r="Q360" s="2"/>
      <c r="R360" s="2"/>
      <c r="V360" s="28">
        <v>4.7278911564625856</v>
      </c>
      <c r="W360" s="28">
        <v>1.4826877223131505</v>
      </c>
      <c r="X360" s="28">
        <f t="shared" si="55"/>
        <v>3.2452034341494351</v>
      </c>
      <c r="Y360" s="56">
        <f>'VIII. Pers. sov. loans, 1312-'!C355</f>
        <v>11.26</v>
      </c>
    </row>
    <row r="361" spans="1:25" x14ac:dyDescent="0.25">
      <c r="A361">
        <v>1663</v>
      </c>
      <c r="C361" s="28">
        <f t="shared" si="49"/>
        <v>7.2684816458393504</v>
      </c>
      <c r="D361" s="28">
        <f t="shared" si="50"/>
        <v>0.45073682022147121</v>
      </c>
      <c r="E361" s="28">
        <f t="shared" si="51"/>
        <v>6.8177448256178774</v>
      </c>
      <c r="F361" s="28">
        <f t="shared" si="52"/>
        <v>3.4595238095238185</v>
      </c>
      <c r="G361" s="28">
        <f t="shared" si="53"/>
        <v>-1.6307285969436571</v>
      </c>
      <c r="H361" s="28">
        <f t="shared" si="54"/>
        <v>5.0902524064674761</v>
      </c>
      <c r="I361" s="28"/>
      <c r="J361" s="28"/>
      <c r="K361" s="28">
        <f>SUM('IV. Country level, 1310-2018'!AO357:AV357)</f>
        <v>7.2576210453534884</v>
      </c>
      <c r="L361" s="29">
        <f>SUM('IV. Country level, 1310-2018'!AY357:BF357)</f>
        <v>-7.6379369736656919</v>
      </c>
      <c r="M361" s="28">
        <f t="shared" si="48"/>
        <v>14.89555801901918</v>
      </c>
      <c r="N361" s="28">
        <f t="shared" si="56"/>
        <v>3.4595238095238194</v>
      </c>
      <c r="O361" s="28">
        <f>'IV. Country level, 1310-2018'!W357</f>
        <v>-8.7855348631042673</v>
      </c>
      <c r="P361" s="28">
        <f>'IV. Country level, 1310-2018'!E357</f>
        <v>12.245058672628087</v>
      </c>
      <c r="Q361" s="2"/>
      <c r="R361" s="2"/>
      <c r="V361" s="28">
        <v>4.591836734693878</v>
      </c>
      <c r="W361" s="28">
        <v>-2.0461092972374115</v>
      </c>
      <c r="X361" s="28">
        <f t="shared" si="55"/>
        <v>6.6379460319312891</v>
      </c>
      <c r="Y361" s="56">
        <f>'VIII. Pers. sov. loans, 1312-'!C356</f>
        <v>11.2</v>
      </c>
    </row>
    <row r="362" spans="1:25" x14ac:dyDescent="0.25">
      <c r="A362">
        <v>1664</v>
      </c>
      <c r="C362" s="28">
        <f t="shared" si="49"/>
        <v>7.1243134833054267</v>
      </c>
      <c r="D362" s="28">
        <f t="shared" si="50"/>
        <v>-0.61901023894156992</v>
      </c>
      <c r="E362" s="28">
        <f t="shared" si="51"/>
        <v>7.7433237222469966</v>
      </c>
      <c r="F362" s="28">
        <f t="shared" si="52"/>
        <v>3.4333333333333429</v>
      </c>
      <c r="G362" s="28">
        <f t="shared" si="53"/>
        <v>-2.2134502480090945</v>
      </c>
      <c r="H362" s="28">
        <f t="shared" si="54"/>
        <v>5.6467835813424374</v>
      </c>
      <c r="I362" s="28"/>
      <c r="J362" s="28"/>
      <c r="K362" s="28">
        <f>SUM('IV. Country level, 1310-2018'!AO358:AV358)</f>
        <v>7.250729945818474</v>
      </c>
      <c r="L362" s="29">
        <f>SUM('IV. Country level, 1310-2018'!AY358:BF358)</f>
        <v>-1.3790251820971065</v>
      </c>
      <c r="M362" s="28">
        <f t="shared" si="48"/>
        <v>8.6297551279155797</v>
      </c>
      <c r="N362" s="28">
        <f t="shared" si="56"/>
        <v>3.4333333333333425</v>
      </c>
      <c r="O362" s="28">
        <f>'IV. Country level, 1310-2018'!W358</f>
        <v>-11.355587098416816</v>
      </c>
      <c r="P362" s="28">
        <f>'IV. Country level, 1310-2018'!E358</f>
        <v>14.788920431750158</v>
      </c>
      <c r="Q362" s="2"/>
      <c r="R362" s="2"/>
      <c r="V362" s="28">
        <v>4.4557823129251704</v>
      </c>
      <c r="W362" s="28">
        <v>-3.3120129958254587</v>
      </c>
      <c r="X362" s="28">
        <f t="shared" si="55"/>
        <v>7.7677953087506291</v>
      </c>
      <c r="Y362" s="56">
        <f>'VIII. Pers. sov. loans, 1312-'!C357</f>
        <v>8.85</v>
      </c>
    </row>
    <row r="363" spans="1:25" x14ac:dyDescent="0.25">
      <c r="A363">
        <v>1665</v>
      </c>
      <c r="C363" s="28">
        <f t="shared" si="49"/>
        <v>7.0782858804145476</v>
      </c>
      <c r="D363" s="28">
        <f t="shared" si="50"/>
        <v>-2.2106643041943608</v>
      </c>
      <c r="E363" s="28">
        <f t="shared" si="51"/>
        <v>9.2889501846089075</v>
      </c>
      <c r="F363" s="28">
        <f t="shared" si="52"/>
        <v>3.4071428571428664</v>
      </c>
      <c r="G363" s="28">
        <f t="shared" si="53"/>
        <v>-2.1599437344489214</v>
      </c>
      <c r="H363" s="28">
        <f t="shared" si="54"/>
        <v>5.5670865915917886</v>
      </c>
      <c r="I363" s="28"/>
      <c r="J363" s="28"/>
      <c r="K363" s="28">
        <f>SUM('IV. Country level, 1310-2018'!AO359:AV359)</f>
        <v>7.1331558964023412</v>
      </c>
      <c r="L363" s="29">
        <f>SUM('IV. Country level, 1310-2018'!AY359:BF359)</f>
        <v>-2.231817056096169</v>
      </c>
      <c r="M363" s="28">
        <f t="shared" si="48"/>
        <v>9.3649729524985101</v>
      </c>
      <c r="N363" s="28">
        <f t="shared" si="56"/>
        <v>3.4071428571428672</v>
      </c>
      <c r="O363" s="28">
        <f>'IV. Country level, 1310-2018'!W359</f>
        <v>13.304515094281649</v>
      </c>
      <c r="P363" s="28">
        <f>'IV. Country level, 1310-2018'!E359</f>
        <v>-9.8973722371387822</v>
      </c>
      <c r="Q363" s="2"/>
      <c r="R363" s="2"/>
      <c r="V363" s="28">
        <v>5</v>
      </c>
      <c r="W363" s="28">
        <v>-4.609112971259071</v>
      </c>
      <c r="X363" s="28">
        <f t="shared" si="55"/>
        <v>9.609112971259071</v>
      </c>
      <c r="Y363" s="56">
        <f>'VIII. Pers. sov. loans, 1312-'!C358</f>
        <v>8.3333333333333339</v>
      </c>
    </row>
    <row r="364" spans="1:25" x14ac:dyDescent="0.25">
      <c r="A364">
        <v>1666</v>
      </c>
      <c r="C364" s="28">
        <f t="shared" si="49"/>
        <v>7.0165243311133025</v>
      </c>
      <c r="D364" s="28">
        <f t="shared" si="50"/>
        <v>-3.1746419976111255</v>
      </c>
      <c r="E364" s="28">
        <f t="shared" si="51"/>
        <v>10.19116632872443</v>
      </c>
      <c r="F364" s="28">
        <f t="shared" si="52"/>
        <v>3.3809523809523903</v>
      </c>
      <c r="G364" s="28">
        <f t="shared" si="53"/>
        <v>-4.4511701167357653</v>
      </c>
      <c r="H364" s="28">
        <f t="shared" si="54"/>
        <v>7.8321224976881565</v>
      </c>
      <c r="I364" s="28"/>
      <c r="J364" s="28"/>
      <c r="K364" s="28">
        <f>SUM('IV. Country level, 1310-2018'!AO360:AV360)</f>
        <v>6.9607153780326572</v>
      </c>
      <c r="L364" s="29">
        <f>SUM('IV. Country level, 1310-2018'!AY360:BF360)</f>
        <v>-2.3144310498534555</v>
      </c>
      <c r="M364" s="28">
        <f t="shared" si="48"/>
        <v>9.2751464278861135</v>
      </c>
      <c r="N364" s="28">
        <f t="shared" si="56"/>
        <v>3.3809523809523903</v>
      </c>
      <c r="O364" s="28">
        <f>'IV. Country level, 1310-2018'!W360</f>
        <v>-7.3843480490678566</v>
      </c>
      <c r="P364" s="28">
        <f>'IV. Country level, 1310-2018'!E360</f>
        <v>10.765300430020247</v>
      </c>
      <c r="Q364" s="2"/>
      <c r="R364" s="2"/>
      <c r="V364" s="28">
        <v>4.6482958665699785</v>
      </c>
      <c r="W364" s="28">
        <v>-4.2839633371514338</v>
      </c>
      <c r="X364" s="28">
        <f t="shared" si="55"/>
        <v>8.9322592037214115</v>
      </c>
      <c r="Y364" s="56">
        <f>'VIII. Pers. sov. loans, 1312-'!C359</f>
        <v>4.5</v>
      </c>
    </row>
    <row r="365" spans="1:25" x14ac:dyDescent="0.25">
      <c r="A365">
        <v>1667</v>
      </c>
      <c r="C365" s="28">
        <f t="shared" si="49"/>
        <v>6.9390828981056201</v>
      </c>
      <c r="D365" s="28">
        <f t="shared" si="50"/>
        <v>-2.0903373563389853</v>
      </c>
      <c r="E365" s="28">
        <f t="shared" si="51"/>
        <v>9.0294202544446058</v>
      </c>
      <c r="F365" s="28">
        <f t="shared" si="52"/>
        <v>3.3547619047619146</v>
      </c>
      <c r="G365" s="28">
        <f t="shared" si="53"/>
        <v>-2.2834489425369235</v>
      </c>
      <c r="H365" s="28">
        <f t="shared" si="54"/>
        <v>5.6382108472988381</v>
      </c>
      <c r="I365" s="28"/>
      <c r="J365" s="28"/>
      <c r="K365" s="28">
        <f>SUM('IV. Country level, 1310-2018'!AO361:AV361)</f>
        <v>6.8991423105142431</v>
      </c>
      <c r="L365" s="29">
        <f>SUM('IV. Country level, 1310-2018'!AY361:BF361)</f>
        <v>-5.2186910340884554</v>
      </c>
      <c r="M365" s="28">
        <f t="shared" si="48"/>
        <v>12.117833344602698</v>
      </c>
      <c r="N365" s="28">
        <f t="shared" si="56"/>
        <v>3.354761904761915</v>
      </c>
      <c r="O365" s="28">
        <f>'IV. Country level, 1310-2018'!W361</f>
        <v>-8.4764678645324452</v>
      </c>
      <c r="P365" s="28">
        <f>'IV. Country level, 1310-2018'!E361</f>
        <v>11.83122976929436</v>
      </c>
      <c r="Q365" s="2"/>
      <c r="R365" s="2"/>
      <c r="V365" s="28">
        <v>4.296591733139957</v>
      </c>
      <c r="W365" s="28">
        <v>-7.0519670736186386</v>
      </c>
      <c r="X365" s="28">
        <f t="shared" si="55"/>
        <v>11.348558806758597</v>
      </c>
      <c r="Y365" s="56">
        <f>'VIII. Pers. sov. loans, 1312-'!C360</f>
        <v>6.333333333333333</v>
      </c>
    </row>
    <row r="366" spans="1:25" x14ac:dyDescent="0.25">
      <c r="A366">
        <v>1668</v>
      </c>
      <c r="C366" s="28">
        <f t="shared" si="49"/>
        <v>6.7213744561132076</v>
      </c>
      <c r="D366" s="28">
        <f t="shared" si="50"/>
        <v>-1.9447058340329091</v>
      </c>
      <c r="E366" s="28">
        <f t="shared" si="51"/>
        <v>8.666080290146116</v>
      </c>
      <c r="F366" s="28">
        <f t="shared" si="52"/>
        <v>3.4000000000000083</v>
      </c>
      <c r="G366" s="28">
        <f t="shared" si="53"/>
        <v>-0.44121864186522769</v>
      </c>
      <c r="H366" s="28">
        <f t="shared" si="54"/>
        <v>3.8412186418652361</v>
      </c>
      <c r="I366" s="28"/>
      <c r="J366" s="28"/>
      <c r="K366" s="28">
        <f>SUM('IV. Country level, 1310-2018'!AO362:AV362)</f>
        <v>6.8377545824096249</v>
      </c>
      <c r="L366" s="29">
        <f>SUM('IV. Country level, 1310-2018'!AY362:BF362)</f>
        <v>-0.34657809979586474</v>
      </c>
      <c r="M366" s="28">
        <f t="shared" si="48"/>
        <v>7.1843326822054898</v>
      </c>
      <c r="N366" s="28">
        <f t="shared" si="56"/>
        <v>3.3285714285714381</v>
      </c>
      <c r="O366" s="28">
        <f>'IV. Country level, 1310-2018'!W362</f>
        <v>6.3195032373765354</v>
      </c>
      <c r="P366" s="28">
        <f>'IV. Country level, 1310-2018'!E362</f>
        <v>-2.9909318088050973</v>
      </c>
      <c r="Q366" s="2"/>
      <c r="R366" s="2"/>
      <c r="V366" s="28">
        <v>3.9448875997099351</v>
      </c>
      <c r="W366" s="28">
        <v>-0.86373089403292225</v>
      </c>
      <c r="X366" s="28">
        <f t="shared" si="55"/>
        <v>4.8086184937428573</v>
      </c>
      <c r="Y366" s="56">
        <f>'VIII. Pers. sov. loans, 1312-'!C361</f>
        <v>5.625</v>
      </c>
    </row>
    <row r="367" spans="1:25" x14ac:dyDescent="0.25">
      <c r="A367">
        <v>1669</v>
      </c>
      <c r="C367" s="28">
        <f t="shared" si="49"/>
        <v>6.5307078331044517</v>
      </c>
      <c r="D367" s="28">
        <f t="shared" si="50"/>
        <v>-1.5925744249690525</v>
      </c>
      <c r="E367" s="28">
        <f t="shared" si="51"/>
        <v>8.1232822580735036</v>
      </c>
      <c r="F367" s="28">
        <f t="shared" si="52"/>
        <v>3.8061224489795982</v>
      </c>
      <c r="G367" s="28">
        <f t="shared" si="53"/>
        <v>-1.0896140601993189</v>
      </c>
      <c r="H367" s="28">
        <f t="shared" si="54"/>
        <v>4.895736509178918</v>
      </c>
      <c r="I367" s="28"/>
      <c r="J367" s="28"/>
      <c r="K367" s="28">
        <f>SUM('IV. Country level, 1310-2018'!AO363:AV363)</f>
        <v>6.7765511592622865</v>
      </c>
      <c r="L367" s="29">
        <f>SUM('IV. Country level, 1310-2018'!AY363:BF363)</f>
        <v>-3.0940145876811371</v>
      </c>
      <c r="M367" s="28">
        <f t="shared" si="48"/>
        <v>9.8705657469434236</v>
      </c>
      <c r="N367" s="28">
        <f t="shared" si="56"/>
        <v>3.3023809523809611</v>
      </c>
      <c r="O367" s="28">
        <f>'IV. Country level, 1310-2018'!W363</f>
        <v>-14.780271273687159</v>
      </c>
      <c r="P367" s="28">
        <f>'IV. Country level, 1310-2018'!E363</f>
        <v>18.08265222606812</v>
      </c>
      <c r="Q367" s="2"/>
      <c r="R367" s="2"/>
      <c r="V367" s="28">
        <v>3.5931834662799131</v>
      </c>
      <c r="W367" s="28">
        <v>-3.3897747374056708</v>
      </c>
      <c r="X367" s="28">
        <f t="shared" si="55"/>
        <v>6.982958203685584</v>
      </c>
      <c r="Y367" s="56">
        <f>'VIII. Pers. sov. loans, 1312-'!C362</f>
        <v>6</v>
      </c>
    </row>
    <row r="368" spans="1:25" x14ac:dyDescent="0.25">
      <c r="A368">
        <v>1670</v>
      </c>
      <c r="C368" s="28">
        <f t="shared" si="49"/>
        <v>6.3546824467713838</v>
      </c>
      <c r="D368" s="28">
        <f t="shared" si="50"/>
        <v>-1.3391417000152455</v>
      </c>
      <c r="E368" s="28">
        <f t="shared" si="51"/>
        <v>7.6938241467866293</v>
      </c>
      <c r="F368" s="28">
        <f t="shared" si="52"/>
        <v>4.0374149659864003</v>
      </c>
      <c r="G368" s="28">
        <f t="shared" si="53"/>
        <v>1.8918414208951247E-2</v>
      </c>
      <c r="H368" s="28">
        <f t="shared" si="54"/>
        <v>4.0184965517774485</v>
      </c>
      <c r="I368" s="28"/>
      <c r="J368" s="28"/>
      <c r="K368" s="28">
        <f>SUM('IV. Country level, 1310-2018'!AO364:AV364)</f>
        <v>6.715531014299712</v>
      </c>
      <c r="L368" s="29">
        <f>SUM('IV. Country level, 1310-2018'!AY364:BF364)</f>
        <v>-4.7804484760709087E-2</v>
      </c>
      <c r="M368" s="28">
        <f t="shared" si="48"/>
        <v>6.7633354990604211</v>
      </c>
      <c r="N368" s="28">
        <f t="shared" si="56"/>
        <v>3.2761904761904859</v>
      </c>
      <c r="O368" s="28">
        <f>'IV. Country level, 1310-2018'!W364</f>
        <v>6.3885133562876284</v>
      </c>
      <c r="P368" s="28">
        <f>'IV. Country level, 1310-2018'!E364</f>
        <v>-3.1123228800971425</v>
      </c>
      <c r="Q368" s="2"/>
      <c r="R368" s="2"/>
      <c r="V368" s="28">
        <v>3.2414793328498912</v>
      </c>
      <c r="W368" s="28">
        <v>-5.7980095233285969</v>
      </c>
      <c r="X368" s="28">
        <f t="shared" si="55"/>
        <v>9.0394888561784885</v>
      </c>
      <c r="Y368" s="56">
        <f>'VIII. Pers. sov. loans, 1312-'!C363</f>
        <v>6</v>
      </c>
    </row>
    <row r="369" spans="1:25" x14ac:dyDescent="0.25">
      <c r="A369">
        <v>1671</v>
      </c>
      <c r="C369" s="28">
        <f t="shared" si="49"/>
        <v>6.1868282432835207</v>
      </c>
      <c r="D369" s="28">
        <f t="shared" si="50"/>
        <v>-7.4027549919878963E-2</v>
      </c>
      <c r="E369" s="28">
        <f t="shared" si="51"/>
        <v>6.2608557932033992</v>
      </c>
      <c r="F369" s="28">
        <f t="shared" si="52"/>
        <v>4.2724489795918412</v>
      </c>
      <c r="G369" s="28">
        <f t="shared" si="53"/>
        <v>1.6361516193297878</v>
      </c>
      <c r="H369" s="28">
        <f t="shared" si="54"/>
        <v>2.6362973602620525</v>
      </c>
      <c r="I369" s="28"/>
      <c r="J369" s="28"/>
      <c r="K369" s="28">
        <f>SUM('IV. Country level, 1310-2018'!AO365:AV365)</f>
        <v>5.7267708518715867</v>
      </c>
      <c r="L369" s="29">
        <f>SUM('IV. Country level, 1310-2018'!AY365:BF365)</f>
        <v>-0.35960452595457165</v>
      </c>
      <c r="M369" s="28">
        <f t="shared" si="48"/>
        <v>6.0863753778261582</v>
      </c>
      <c r="N369" s="28">
        <f t="shared" si="56"/>
        <v>3.75</v>
      </c>
      <c r="O369" s="28">
        <f>'IV. Country level, 1310-2018'!W365</f>
        <v>1.5400250062850538</v>
      </c>
      <c r="P369" s="28">
        <f>'IV. Country level, 1310-2018'!E365</f>
        <v>2.2099749937149462</v>
      </c>
      <c r="Q369" s="2"/>
      <c r="R369" s="2"/>
      <c r="V369" s="28">
        <v>2.8897751994198693</v>
      </c>
      <c r="W369" s="28">
        <v>-6.4477711495440015E-2</v>
      </c>
      <c r="X369" s="28">
        <f t="shared" si="55"/>
        <v>2.9542529109153093</v>
      </c>
      <c r="Y369" s="56">
        <f>'VIII. Pers. sov. loans, 1312-'!C364</f>
        <v>6.5</v>
      </c>
    </row>
    <row r="370" spans="1:25" x14ac:dyDescent="0.25">
      <c r="A370">
        <v>1672</v>
      </c>
      <c r="C370" s="28">
        <f t="shared" si="49"/>
        <v>6.0271193806552734</v>
      </c>
      <c r="D370" s="28">
        <f t="shared" si="50"/>
        <v>0.79850343789730605</v>
      </c>
      <c r="E370" s="28">
        <f t="shared" si="51"/>
        <v>5.2286159427579681</v>
      </c>
      <c r="F370" s="28">
        <f t="shared" si="52"/>
        <v>4.5112244897959206</v>
      </c>
      <c r="G370" s="28">
        <f t="shared" si="53"/>
        <v>1.1644089253397298</v>
      </c>
      <c r="H370" s="28">
        <f t="shared" si="54"/>
        <v>3.346815564456191</v>
      </c>
      <c r="I370" s="28"/>
      <c r="J370" s="28"/>
      <c r="K370" s="28">
        <f>SUM('IV. Country level, 1310-2018'!AO366:AV366)</f>
        <v>5.798489535341055</v>
      </c>
      <c r="L370" s="29">
        <f>SUM('IV. Country level, 1310-2018'!AY366:BF366)</f>
        <v>0.23310280735082561</v>
      </c>
      <c r="M370" s="28">
        <f t="shared" si="48"/>
        <v>5.5653867279902292</v>
      </c>
      <c r="N370" s="28">
        <f t="shared" si="56"/>
        <v>6.25</v>
      </c>
      <c r="O370" s="28">
        <f>'IV. Country level, 1310-2018'!W366</f>
        <v>8.7657471659430097</v>
      </c>
      <c r="P370" s="28">
        <f>'IV. Country level, 1310-2018'!E366</f>
        <v>-2.5157471659430097</v>
      </c>
      <c r="Q370" s="2"/>
      <c r="R370" s="2"/>
      <c r="V370" s="28">
        <v>2.5380710659898478</v>
      </c>
      <c r="W370" s="28">
        <v>1.161876298601195</v>
      </c>
      <c r="X370" s="28">
        <f t="shared" si="55"/>
        <v>1.3761947673886528</v>
      </c>
      <c r="Y370" s="56">
        <f>'VIII. Pers. sov. loans, 1312-'!C365</f>
        <v>6.5</v>
      </c>
    </row>
    <row r="371" spans="1:25" x14ac:dyDescent="0.25">
      <c r="A371">
        <v>1673</v>
      </c>
      <c r="C371" s="28">
        <f t="shared" si="49"/>
        <v>5.8755301611815165</v>
      </c>
      <c r="D371" s="28">
        <f t="shared" si="50"/>
        <v>0.98814130775465059</v>
      </c>
      <c r="E371" s="28">
        <f t="shared" si="51"/>
        <v>4.8873888534268657</v>
      </c>
      <c r="F371" s="28">
        <f t="shared" si="52"/>
        <v>4.7537414965986411</v>
      </c>
      <c r="G371" s="28">
        <f t="shared" si="53"/>
        <v>2.9810889286954056</v>
      </c>
      <c r="H371" s="28">
        <f t="shared" si="54"/>
        <v>1.7726525679032359</v>
      </c>
      <c r="I371" s="28"/>
      <c r="J371" s="28"/>
      <c r="K371" s="28">
        <f>SUM('IV. Country level, 1310-2018'!AO367:AV367)</f>
        <v>5.7285376737011742</v>
      </c>
      <c r="L371" s="29">
        <f>SUM('IV. Country level, 1310-2018'!AY367:BF367)</f>
        <v>-0.54040197517680411</v>
      </c>
      <c r="M371" s="28">
        <f t="shared" si="48"/>
        <v>6.2689396488779785</v>
      </c>
      <c r="N371" s="28">
        <f t="shared" si="56"/>
        <v>5</v>
      </c>
      <c r="O371" s="28">
        <f>'IV. Country level, 1310-2018'!W367</f>
        <v>0.37537927179003699</v>
      </c>
      <c r="P371" s="28">
        <f>'IV. Country level, 1310-2018'!E367</f>
        <v>4.6246207282099627</v>
      </c>
      <c r="Q371" s="2"/>
      <c r="R371" s="2"/>
      <c r="V371" s="28">
        <v>4.781725888324873</v>
      </c>
      <c r="W371" s="28">
        <v>2.6233905615595425</v>
      </c>
      <c r="X371" s="28">
        <f t="shared" si="55"/>
        <v>2.1583353267653305</v>
      </c>
      <c r="Y371" s="56">
        <f>'VIII. Pers. sov. loans, 1312-'!C366</f>
        <v>6.5</v>
      </c>
    </row>
    <row r="372" spans="1:25" x14ac:dyDescent="0.25">
      <c r="A372">
        <v>1674</v>
      </c>
      <c r="C372" s="28">
        <f t="shared" si="49"/>
        <v>5.7224910526833126</v>
      </c>
      <c r="D372" s="28">
        <f t="shared" si="50"/>
        <v>1.0037752538666234</v>
      </c>
      <c r="E372" s="28">
        <f t="shared" si="51"/>
        <v>4.7187157988166897</v>
      </c>
      <c r="F372" s="28">
        <f t="shared" si="52"/>
        <v>4.8214285714285712</v>
      </c>
      <c r="G372" s="28">
        <f t="shared" si="53"/>
        <v>1.0810790994956614</v>
      </c>
      <c r="H372" s="28">
        <f t="shared" si="54"/>
        <v>3.7403494719329098</v>
      </c>
      <c r="I372" s="28"/>
      <c r="J372" s="28"/>
      <c r="K372" s="28">
        <f>SUM('IV. Country level, 1310-2018'!AO368:AV368)</f>
        <v>5.7241628860992027</v>
      </c>
      <c r="L372" s="29">
        <f>SUM('IV. Country level, 1310-2018'!AY368:BF368)</f>
        <v>3.6371080165791083</v>
      </c>
      <c r="M372" s="28">
        <f t="shared" si="48"/>
        <v>2.0870548695200943</v>
      </c>
      <c r="N372" s="28">
        <f t="shared" si="56"/>
        <v>5</v>
      </c>
      <c r="O372" s="28">
        <f>'IV. Country level, 1310-2018'!W368</f>
        <v>2.8441645713134101</v>
      </c>
      <c r="P372" s="28">
        <f>'IV. Country level, 1310-2018'!E368</f>
        <v>2.1558354286865899</v>
      </c>
      <c r="Q372" s="2"/>
      <c r="R372" s="2"/>
      <c r="V372" s="28">
        <v>7.0253807106598982</v>
      </c>
      <c r="W372" s="28">
        <v>10.004829570579901</v>
      </c>
      <c r="X372" s="28">
        <f t="shared" si="55"/>
        <v>-2.9794488599200024</v>
      </c>
      <c r="Y372" s="56">
        <f>'VIII. Pers. sov. loans, 1312-'!C367</f>
        <v>5.333333333333333</v>
      </c>
    </row>
    <row r="373" spans="1:25" x14ac:dyDescent="0.25">
      <c r="A373">
        <v>1675</v>
      </c>
      <c r="C373" s="28">
        <f t="shared" si="49"/>
        <v>5.7119618171680058</v>
      </c>
      <c r="D373" s="28">
        <f t="shared" si="50"/>
        <v>1.3675388819914096</v>
      </c>
      <c r="E373" s="28">
        <f t="shared" si="51"/>
        <v>4.3444229351765973</v>
      </c>
      <c r="F373" s="28">
        <f t="shared" si="52"/>
        <v>4.8571428571428568</v>
      </c>
      <c r="G373" s="28">
        <f t="shared" si="53"/>
        <v>0.20811849976553848</v>
      </c>
      <c r="H373" s="28">
        <f t="shared" si="54"/>
        <v>4.6490243573773187</v>
      </c>
      <c r="I373" s="28"/>
      <c r="J373" s="28"/>
      <c r="K373" s="28">
        <f>SUM('IV. Country level, 1310-2018'!AO369:AV369)</f>
        <v>5.7197925440119013</v>
      </c>
      <c r="L373" s="29">
        <f>SUM('IV. Country level, 1310-2018'!AY369:BF369)</f>
        <v>5.76113881492443</v>
      </c>
      <c r="M373" s="28">
        <f t="shared" si="48"/>
        <v>-4.1346270912528738E-2</v>
      </c>
      <c r="N373" s="28">
        <f t="shared" si="56"/>
        <v>5</v>
      </c>
      <c r="O373" s="28">
        <f>'IV. Country level, 1310-2018'!W369</f>
        <v>3.0173043794461294</v>
      </c>
      <c r="P373" s="28">
        <f>'IV. Country level, 1310-2018'!E369</f>
        <v>1.9826956205538706</v>
      </c>
      <c r="Q373" s="2"/>
      <c r="R373" s="2"/>
      <c r="V373" s="28">
        <v>9.2690355329949234</v>
      </c>
      <c r="W373" s="28">
        <v>8.7505863310384076</v>
      </c>
      <c r="X373" s="28">
        <f t="shared" si="55"/>
        <v>0.51844920195651589</v>
      </c>
      <c r="Y373" s="56">
        <f>'VIII. Pers. sov. loans, 1312-'!C368</f>
        <v>7.5</v>
      </c>
    </row>
    <row r="374" spans="1:25" x14ac:dyDescent="0.25">
      <c r="A374">
        <v>1676</v>
      </c>
      <c r="C374" s="28">
        <f t="shared" si="49"/>
        <v>5.6937419578033142</v>
      </c>
      <c r="D374" s="28">
        <f t="shared" si="50"/>
        <v>1.4461566473040255</v>
      </c>
      <c r="E374" s="28">
        <f t="shared" si="51"/>
        <v>4.2475853104992884</v>
      </c>
      <c r="F374" s="28">
        <f t="shared" si="52"/>
        <v>4.5952380952380949</v>
      </c>
      <c r="G374" s="28">
        <f t="shared" si="53"/>
        <v>-1.5487771348688766</v>
      </c>
      <c r="H374" s="28">
        <f t="shared" si="54"/>
        <v>6.1440152301069721</v>
      </c>
      <c r="I374" s="28"/>
      <c r="J374" s="28"/>
      <c r="K374" s="28">
        <f>SUM('IV. Country level, 1310-2018'!AO370:AV370)</f>
        <v>5.7154266229459827</v>
      </c>
      <c r="L374" s="29">
        <f>SUM('IV. Country level, 1310-2018'!AY370:BF370)</f>
        <v>-1.7665494986797263</v>
      </c>
      <c r="M374" s="28">
        <f t="shared" si="48"/>
        <v>7.481976121625709</v>
      </c>
      <c r="N374" s="28">
        <f t="shared" si="56"/>
        <v>5</v>
      </c>
      <c r="O374" s="28">
        <f>'IV. Country level, 1310-2018'!W370</f>
        <v>-2.0635112501974344</v>
      </c>
      <c r="P374" s="28">
        <f>'IV. Country level, 1310-2018'!E370</f>
        <v>7.0635112501974344</v>
      </c>
      <c r="Q374" s="2"/>
      <c r="R374" s="2"/>
      <c r="V374" s="28">
        <v>11.51269035532995</v>
      </c>
      <c r="W374" s="28">
        <v>-3.6465364676679677</v>
      </c>
      <c r="X374" s="28">
        <f t="shared" si="55"/>
        <v>15.159226822997917</v>
      </c>
      <c r="Y374" s="56">
        <f>'VIII. Pers. sov. loans, 1312-'!C369</f>
        <v>7.2142857142857144</v>
      </c>
    </row>
    <row r="375" spans="1:25" x14ac:dyDescent="0.25">
      <c r="A375">
        <v>1677</v>
      </c>
      <c r="C375" s="28">
        <f t="shared" si="49"/>
        <v>5.6848778399764299</v>
      </c>
      <c r="D375" s="28">
        <f t="shared" si="50"/>
        <v>1.6632768624244363</v>
      </c>
      <c r="E375" s="28">
        <f t="shared" si="51"/>
        <v>4.0216009775519934</v>
      </c>
      <c r="F375" s="28">
        <f t="shared" si="52"/>
        <v>4.5119047619047619</v>
      </c>
      <c r="G375" s="28">
        <f t="shared" si="53"/>
        <v>-1.0817680193965842</v>
      </c>
      <c r="H375" s="28">
        <f t="shared" si="54"/>
        <v>5.593672781301346</v>
      </c>
      <c r="I375" s="28"/>
      <c r="J375" s="28"/>
      <c r="K375" s="28">
        <f>SUM('IV. Country level, 1310-2018'!AO371:AV371)</f>
        <v>5.6442572548122909</v>
      </c>
      <c r="L375" s="29">
        <f>SUM('IV. Country level, 1310-2018'!AY371:BF371)</f>
        <v>6.1633138023101885E-2</v>
      </c>
      <c r="M375" s="28">
        <f t="shared" si="48"/>
        <v>5.582624116789189</v>
      </c>
      <c r="N375" s="28">
        <f t="shared" si="56"/>
        <v>3.7500000000000009</v>
      </c>
      <c r="O375" s="28">
        <f>'IV. Country level, 1310-2018'!W371</f>
        <v>-6.9115554481105752</v>
      </c>
      <c r="P375" s="28">
        <f>'IV. Country level, 1310-2018'!E371</f>
        <v>10.661555448110576</v>
      </c>
      <c r="Q375" s="2"/>
      <c r="R375" s="2"/>
      <c r="V375" s="28">
        <v>13.756345177664976</v>
      </c>
      <c r="W375" s="28">
        <v>-9.1313518136563285</v>
      </c>
      <c r="X375" s="28">
        <f t="shared" si="55"/>
        <v>22.887696991321306</v>
      </c>
      <c r="Y375" s="56">
        <f>'VIII. Pers. sov. loans, 1312-'!C370</f>
        <v>6.9285714285714288</v>
      </c>
    </row>
    <row r="376" spans="1:25" x14ac:dyDescent="0.25">
      <c r="A376">
        <v>1678</v>
      </c>
      <c r="C376" s="28">
        <f t="shared" si="49"/>
        <v>5.6806184790831802</v>
      </c>
      <c r="D376" s="28">
        <f t="shared" si="50"/>
        <v>1.0040706133780402</v>
      </c>
      <c r="E376" s="28">
        <f t="shared" si="51"/>
        <v>4.6765478657051398</v>
      </c>
      <c r="F376" s="28">
        <f t="shared" si="52"/>
        <v>4.4285714285714288</v>
      </c>
      <c r="G376" s="28">
        <f t="shared" si="53"/>
        <v>-1.3665761131858034</v>
      </c>
      <c r="H376" s="28">
        <f t="shared" si="54"/>
        <v>5.795147541757232</v>
      </c>
      <c r="I376" s="28"/>
      <c r="J376" s="28"/>
      <c r="K376" s="28">
        <f>SUM('IV. Country level, 1310-2018'!AO372:AV372)</f>
        <v>5.6530662032644399</v>
      </c>
      <c r="L376" s="29">
        <f>SUM('IV. Country level, 1310-2018'!AY372:BF372)</f>
        <v>2.1867408709189311</v>
      </c>
      <c r="M376" s="28">
        <f t="shared" si="48"/>
        <v>3.4663253323455088</v>
      </c>
      <c r="N376" s="28">
        <f t="shared" si="56"/>
        <v>4</v>
      </c>
      <c r="O376" s="28">
        <f>'IV. Country level, 1310-2018'!W372</f>
        <v>-4.5706991918258062</v>
      </c>
      <c r="P376" s="28">
        <f>'IV. Country level, 1310-2018'!E372</f>
        <v>8.5706991918258062</v>
      </c>
      <c r="Q376" s="2"/>
      <c r="R376" s="2"/>
      <c r="V376" s="28">
        <v>16</v>
      </c>
      <c r="W376" s="28">
        <v>1.6246958807521656</v>
      </c>
      <c r="X376" s="28">
        <f t="shared" si="55"/>
        <v>14.375304119247835</v>
      </c>
      <c r="Y376" s="56">
        <f>'VIII. Pers. sov. loans, 1312-'!C371</f>
        <v>6.6428571428571432</v>
      </c>
    </row>
    <row r="377" spans="1:25" x14ac:dyDescent="0.25">
      <c r="A377">
        <v>1679</v>
      </c>
      <c r="C377" s="28">
        <f t="shared" si="49"/>
        <v>5.663989295487224</v>
      </c>
      <c r="D377" s="28">
        <f t="shared" si="50"/>
        <v>-0.29167218032463049</v>
      </c>
      <c r="E377" s="28">
        <f t="shared" si="51"/>
        <v>5.955661475811854</v>
      </c>
      <c r="F377" s="28">
        <f t="shared" si="52"/>
        <v>4.3452380952380958</v>
      </c>
      <c r="G377" s="28">
        <f t="shared" si="53"/>
        <v>-1.4076975613416647</v>
      </c>
      <c r="H377" s="28">
        <f t="shared" si="54"/>
        <v>5.7529356565797602</v>
      </c>
      <c r="I377" s="28"/>
      <c r="J377" s="28"/>
      <c r="K377" s="28">
        <f>SUM('IV. Country level, 1310-2018'!AO373:AV373)</f>
        <v>5.6709505197882057</v>
      </c>
      <c r="L377" s="29">
        <f>SUM('IV. Country level, 1310-2018'!AY373:BF373)</f>
        <v>0.78342716453913686</v>
      </c>
      <c r="M377" s="28">
        <f t="shared" si="48"/>
        <v>4.8875233552490691</v>
      </c>
      <c r="N377" s="28">
        <f t="shared" si="56"/>
        <v>4.416666666666667</v>
      </c>
      <c r="O377" s="28">
        <f>'IV. Country level, 1310-2018'!W373</f>
        <v>-3.5325222764978967</v>
      </c>
      <c r="P377" s="28">
        <f>'IV. Country level, 1310-2018'!E373</f>
        <v>7.9491889431645637</v>
      </c>
      <c r="Q377" s="2"/>
      <c r="R377" s="2"/>
      <c r="V377" s="28">
        <v>13.8</v>
      </c>
      <c r="W377" s="28">
        <v>3.4345844337346283</v>
      </c>
      <c r="X377" s="28">
        <f t="shared" si="55"/>
        <v>10.365415566265373</v>
      </c>
      <c r="Y377" s="56">
        <f>'VIII. Pers. sov. loans, 1312-'!C372</f>
        <v>6.3571428571428577</v>
      </c>
    </row>
    <row r="378" spans="1:25" x14ac:dyDescent="0.25">
      <c r="A378">
        <v>1680</v>
      </c>
      <c r="C378" s="28">
        <f t="shared" si="49"/>
        <v>5.6494492156491942</v>
      </c>
      <c r="D378" s="28">
        <f t="shared" si="50"/>
        <v>0.31110192642129253</v>
      </c>
      <c r="E378" s="28">
        <f t="shared" si="51"/>
        <v>5.3383472892279027</v>
      </c>
      <c r="F378" s="28">
        <f t="shared" si="52"/>
        <v>4.2619047619047628</v>
      </c>
      <c r="G378" s="28">
        <f t="shared" si="53"/>
        <v>-1.0610073384407825</v>
      </c>
      <c r="H378" s="28">
        <f t="shared" si="54"/>
        <v>5.3229121003455449</v>
      </c>
      <c r="I378" s="28"/>
      <c r="J378" s="28"/>
      <c r="K378" s="28">
        <f>SUM('IV. Country level, 1310-2018'!AO374:AV374)</f>
        <v>5.6664888489129863</v>
      </c>
      <c r="L378" s="29">
        <f>SUM('IV. Country level, 1310-2018'!AY374:BF374)</f>
        <v>0.97943953066607237</v>
      </c>
      <c r="M378" s="28">
        <f t="shared" si="48"/>
        <v>4.6870493182469142</v>
      </c>
      <c r="N378" s="28">
        <f t="shared" si="56"/>
        <v>4.416666666666667</v>
      </c>
      <c r="O378" s="28">
        <f>'IV. Country level, 1310-2018'!W374</f>
        <v>3.6444430800960852</v>
      </c>
      <c r="P378" s="28">
        <f>'IV. Country level, 1310-2018'!E374</f>
        <v>0.77222358657058177</v>
      </c>
      <c r="Q378" s="2"/>
      <c r="R378" s="2"/>
      <c r="V378" s="28">
        <v>11.600000000000001</v>
      </c>
      <c r="W378" s="28">
        <v>0.91400014374257033</v>
      </c>
      <c r="X378" s="28">
        <f t="shared" si="55"/>
        <v>10.685999856257432</v>
      </c>
      <c r="Y378" s="56">
        <f>'VIII. Pers. sov. loans, 1312-'!C373</f>
        <v>6.0714285714285721</v>
      </c>
    </row>
    <row r="379" spans="1:25" x14ac:dyDescent="0.25">
      <c r="A379">
        <v>1681</v>
      </c>
      <c r="C379" s="28">
        <f t="shared" si="49"/>
        <v>5.6511312260677977</v>
      </c>
      <c r="D379" s="28">
        <f t="shared" si="50"/>
        <v>0.89484688117948197</v>
      </c>
      <c r="E379" s="28">
        <f t="shared" si="51"/>
        <v>4.7562843448883152</v>
      </c>
      <c r="F379" s="28">
        <f t="shared" si="52"/>
        <v>4.3571428571428585</v>
      </c>
      <c r="G379" s="28">
        <f t="shared" si="53"/>
        <v>0.51596079453509336</v>
      </c>
      <c r="H379" s="28">
        <f t="shared" si="54"/>
        <v>3.8411820626077642</v>
      </c>
      <c r="I379" s="28"/>
      <c r="J379" s="28"/>
      <c r="K379" s="28">
        <f>SUM('IV. Country level, 1310-2018'!AO375:AV375)</f>
        <v>5.6943473598464545</v>
      </c>
      <c r="L379" s="29">
        <f>SUM('IV. Country level, 1310-2018'!AY375:BF375)</f>
        <v>-0.97733572674566371</v>
      </c>
      <c r="M379" s="28">
        <f t="shared" si="48"/>
        <v>6.6716830865921182</v>
      </c>
      <c r="N379" s="28">
        <f t="shared" si="56"/>
        <v>4.416666666666667</v>
      </c>
      <c r="O379" s="28">
        <f>'IV. Country level, 1310-2018'!W375</f>
        <v>0.850507914788874</v>
      </c>
      <c r="P379" s="28">
        <f>'IV. Country level, 1310-2018'!E375</f>
        <v>3.5661587518777931</v>
      </c>
      <c r="Q379" s="2"/>
      <c r="R379" s="2"/>
      <c r="V379" s="28">
        <v>9.4000000000000021</v>
      </c>
      <c r="W379" s="28">
        <v>-3.0163777195400558</v>
      </c>
      <c r="X379" s="28">
        <f t="shared" si="55"/>
        <v>12.416377719540058</v>
      </c>
      <c r="Y379" s="56">
        <f>'VIII. Pers. sov. loans, 1312-'!C374</f>
        <v>5.7857142857142865</v>
      </c>
    </row>
    <row r="380" spans="1:25" x14ac:dyDescent="0.25">
      <c r="A380">
        <v>1682</v>
      </c>
      <c r="C380" s="28">
        <f t="shared" si="49"/>
        <v>5.6567172849853273</v>
      </c>
      <c r="D380" s="28">
        <f t="shared" si="50"/>
        <v>0.44406939194100475</v>
      </c>
      <c r="E380" s="28">
        <f t="shared" si="51"/>
        <v>5.2126478930443225</v>
      </c>
      <c r="F380" s="28">
        <f t="shared" si="52"/>
        <v>4.416666666666667</v>
      </c>
      <c r="G380" s="28">
        <f t="shared" si="53"/>
        <v>1.3313662385047234</v>
      </c>
      <c r="H380" s="28">
        <f t="shared" si="54"/>
        <v>3.0853004281619438</v>
      </c>
      <c r="I380" s="28"/>
      <c r="J380" s="28"/>
      <c r="K380" s="28">
        <f>SUM('IV. Country level, 1310-2018'!AO376:AV376)</f>
        <v>5.6033882588402077</v>
      </c>
      <c r="L380" s="29">
        <f>SUM('IV. Country level, 1310-2018'!AY376:BF376)</f>
        <v>-3.3090607409942656</v>
      </c>
      <c r="M380" s="28">
        <f t="shared" si="48"/>
        <v>8.9124489998344743</v>
      </c>
      <c r="N380" s="28">
        <f t="shared" si="56"/>
        <v>4.416666666666667</v>
      </c>
      <c r="O380" s="28">
        <f>'IV. Country level, 1310-2018'!W376</f>
        <v>2.7294542423550996</v>
      </c>
      <c r="P380" s="28">
        <f>'IV. Country level, 1310-2018'!E376</f>
        <v>1.6872124243115674</v>
      </c>
      <c r="Q380" s="2"/>
      <c r="R380" s="2"/>
      <c r="V380" s="28">
        <v>7.2000000000000037</v>
      </c>
      <c r="W380" s="28">
        <v>-5.711956408077385</v>
      </c>
      <c r="X380" s="28">
        <f t="shared" si="55"/>
        <v>12.911956408077389</v>
      </c>
      <c r="Y380" s="56">
        <f>'VIII. Pers. sov. loans, 1312-'!C375</f>
        <v>5.5</v>
      </c>
    </row>
    <row r="381" spans="1:25" x14ac:dyDescent="0.25">
      <c r="A381">
        <v>1683</v>
      </c>
      <c r="C381" s="28">
        <f t="shared" si="49"/>
        <v>5.6648948385682845</v>
      </c>
      <c r="D381" s="28">
        <f t="shared" si="50"/>
        <v>-0.4143118595809443</v>
      </c>
      <c r="E381" s="28">
        <f t="shared" si="51"/>
        <v>6.0792066981492283</v>
      </c>
      <c r="F381" s="28">
        <f t="shared" si="52"/>
        <v>4.416666666666667</v>
      </c>
      <c r="G381" s="28">
        <f t="shared" si="53"/>
        <v>1.0578661453156937</v>
      </c>
      <c r="H381" s="28">
        <f t="shared" si="54"/>
        <v>3.358800521350974</v>
      </c>
      <c r="I381" s="28"/>
      <c r="J381" s="28"/>
      <c r="K381" s="28">
        <f>SUM('IV. Country level, 1310-2018'!AO377:AV377)</f>
        <v>5.6136460640797798</v>
      </c>
      <c r="L381" s="29">
        <f>SUM('IV. Country level, 1310-2018'!AY377:BF377)</f>
        <v>2.4528692485417354</v>
      </c>
      <c r="M381" s="28">
        <f t="shared" si="48"/>
        <v>3.1607768155380445</v>
      </c>
      <c r="N381" s="28">
        <f t="shared" si="56"/>
        <v>4.416666666666667</v>
      </c>
      <c r="O381" s="28">
        <f>'IV. Country level, 1310-2018'!W377</f>
        <v>0.36332031010874183</v>
      </c>
      <c r="P381" s="28">
        <f>'IV. Country level, 1310-2018'!E377</f>
        <v>4.0533463565579249</v>
      </c>
      <c r="Q381" s="2"/>
      <c r="R381" s="2"/>
      <c r="V381" s="28">
        <v>5</v>
      </c>
      <c r="W381" s="28">
        <v>7.8535160499784569</v>
      </c>
      <c r="X381" s="28">
        <f t="shared" si="55"/>
        <v>-2.8535160499784569</v>
      </c>
      <c r="Y381" s="56">
        <f>'VIII. Pers. sov. loans, 1312-'!C376</f>
        <v>5.5</v>
      </c>
    </row>
    <row r="382" spans="1:25" x14ac:dyDescent="0.25">
      <c r="A382">
        <v>1684</v>
      </c>
      <c r="C382" s="28">
        <f t="shared" si="49"/>
        <v>5.678840184851877</v>
      </c>
      <c r="D382" s="28">
        <f t="shared" si="50"/>
        <v>-1.0183890134623035</v>
      </c>
      <c r="E382" s="28">
        <f t="shared" si="51"/>
        <v>6.6972291983141803</v>
      </c>
      <c r="F382" s="28">
        <f t="shared" si="52"/>
        <v>4.416666666666667</v>
      </c>
      <c r="G382" s="28">
        <f t="shared" si="53"/>
        <v>-0.22902492113717901</v>
      </c>
      <c r="H382" s="28">
        <f t="shared" si="54"/>
        <v>4.6456915878038458</v>
      </c>
      <c r="I382" s="28"/>
      <c r="J382" s="28"/>
      <c r="K382" s="28">
        <f>SUM('IV. Country level, 1310-2018'!AO378:AV378)</f>
        <v>5.6560313277425118</v>
      </c>
      <c r="L382" s="29">
        <f>SUM('IV. Country level, 1310-2018'!AY378:BF378)</f>
        <v>4.1478478213304282</v>
      </c>
      <c r="M382" s="28">
        <f t="shared" si="48"/>
        <v>1.5081835064120837</v>
      </c>
      <c r="N382" s="28">
        <f t="shared" si="56"/>
        <v>4.416666666666667</v>
      </c>
      <c r="O382" s="28">
        <f>'IV. Country level, 1310-2018'!W378</f>
        <v>4.1272214827205556</v>
      </c>
      <c r="P382" s="28">
        <f>'IV. Country level, 1310-2018'!E378</f>
        <v>0.28944518394611141</v>
      </c>
      <c r="Q382" s="2"/>
      <c r="R382" s="2"/>
      <c r="V382" s="28">
        <v>5</v>
      </c>
      <c r="W382" s="28">
        <v>13.483068986701422</v>
      </c>
      <c r="X382" s="28">
        <f t="shared" si="55"/>
        <v>-8.4830689867014222</v>
      </c>
      <c r="Y382" s="56">
        <f>'VIII. Pers. sov. loans, 1312-'!C377</f>
        <v>5.5</v>
      </c>
    </row>
    <row r="383" spans="1:25" x14ac:dyDescent="0.25">
      <c r="A383">
        <v>1685</v>
      </c>
      <c r="C383" s="28">
        <f t="shared" si="49"/>
        <v>5.6977880316775424</v>
      </c>
      <c r="D383" s="28">
        <f t="shared" si="50"/>
        <v>-1.0119289185941285</v>
      </c>
      <c r="E383" s="28">
        <f t="shared" si="51"/>
        <v>6.7097169502716714</v>
      </c>
      <c r="F383" s="28">
        <f t="shared" si="52"/>
        <v>4.416666666666667</v>
      </c>
      <c r="G383" s="28">
        <f t="shared" si="53"/>
        <v>-1.1802136703955832E-2</v>
      </c>
      <c r="H383" s="28">
        <f t="shared" si="54"/>
        <v>4.4284688033706221</v>
      </c>
      <c r="I383" s="28"/>
      <c r="J383" s="28"/>
      <c r="K383" s="28">
        <f>SUM('IV. Country level, 1310-2018'!AO379:AV379)</f>
        <v>5.6921686156871445</v>
      </c>
      <c r="L383" s="29">
        <f>SUM('IV. Country level, 1310-2018'!AY379:BF379)</f>
        <v>-0.96870155375041078</v>
      </c>
      <c r="M383" s="28">
        <f t="shared" si="48"/>
        <v>6.6608701694375556</v>
      </c>
      <c r="N383" s="28">
        <f t="shared" si="56"/>
        <v>4.416666666666667</v>
      </c>
      <c r="O383" s="28">
        <f>'IV. Country level, 1310-2018'!W379</f>
        <v>1.1371389159616032</v>
      </c>
      <c r="P383" s="28">
        <f>'IV. Country level, 1310-2018'!E379</f>
        <v>3.2795277507050637</v>
      </c>
      <c r="Q383" s="2"/>
      <c r="R383" s="2"/>
      <c r="V383" s="28">
        <v>5</v>
      </c>
      <c r="W383" s="28">
        <v>-15.594505366406702</v>
      </c>
      <c r="X383" s="28">
        <f t="shared" si="55"/>
        <v>20.5945053664067</v>
      </c>
      <c r="Y383" s="56">
        <f>'VIII. Pers. sov. loans, 1312-'!C378</f>
        <v>6.5</v>
      </c>
    </row>
    <row r="384" spans="1:25" x14ac:dyDescent="0.25">
      <c r="A384">
        <v>1686</v>
      </c>
      <c r="C384" s="28">
        <f t="shared" si="49"/>
        <v>5.7741096633251106</v>
      </c>
      <c r="D384" s="28">
        <f t="shared" si="50"/>
        <v>-0.43878941016956985</v>
      </c>
      <c r="E384" s="28">
        <f t="shared" si="51"/>
        <v>6.2128990734946798</v>
      </c>
      <c r="F384" s="28">
        <f t="shared" si="52"/>
        <v>4.416666666666667</v>
      </c>
      <c r="G384" s="28">
        <f t="shared" si="53"/>
        <v>-7.2812591992408873E-2</v>
      </c>
      <c r="H384" s="28">
        <f t="shared" si="54"/>
        <v>4.4894792586590757</v>
      </c>
      <c r="I384" s="28"/>
      <c r="J384" s="28"/>
      <c r="K384" s="28">
        <f>SUM('IV. Country level, 1310-2018'!AO380:AV380)</f>
        <v>5.7281933948689039</v>
      </c>
      <c r="L384" s="29">
        <f>SUM('IV. Country level, 1310-2018'!AY380:BF380)</f>
        <v>-5.2252415961145058</v>
      </c>
      <c r="M384" s="28">
        <f t="shared" si="48"/>
        <v>10.953434990983411</v>
      </c>
      <c r="N384" s="28">
        <f t="shared" si="56"/>
        <v>4.4166666666666679</v>
      </c>
      <c r="O384" s="28">
        <f>'IV. Country level, 1310-2018'!W380</f>
        <v>-5.4470229288211058</v>
      </c>
      <c r="P384" s="28">
        <f>'IV. Country level, 1310-2018'!E380</f>
        <v>9.8636895954877737</v>
      </c>
      <c r="Q384" s="2"/>
      <c r="R384" s="2"/>
      <c r="V384" s="28">
        <v>5</v>
      </c>
      <c r="W384" s="28">
        <v>0.89552194248372097</v>
      </c>
      <c r="X384" s="28">
        <f t="shared" si="55"/>
        <v>4.1044780575162791</v>
      </c>
      <c r="Y384" s="56">
        <f>'VIII. Pers. sov. loans, 1312-'!C379</f>
        <v>6.5</v>
      </c>
    </row>
    <row r="385" spans="1:25" x14ac:dyDescent="0.25">
      <c r="A385">
        <v>1687</v>
      </c>
      <c r="C385" s="28">
        <f t="shared" si="49"/>
        <v>5.8082236848263955</v>
      </c>
      <c r="D385" s="28">
        <f t="shared" si="50"/>
        <v>-0.64318622188005037</v>
      </c>
      <c r="E385" s="28">
        <f t="shared" si="51"/>
        <v>6.4514099067064468</v>
      </c>
      <c r="F385" s="28">
        <f t="shared" si="52"/>
        <v>4.416666666666667</v>
      </c>
      <c r="G385" s="28">
        <f t="shared" si="53"/>
        <v>2.0395417206403747E-2</v>
      </c>
      <c r="H385" s="28">
        <f t="shared" si="54"/>
        <v>4.3962712494602627</v>
      </c>
      <c r="I385" s="28"/>
      <c r="J385" s="28"/>
      <c r="K385" s="28">
        <f>SUM('IV. Country level, 1310-2018'!AO381:AV381)</f>
        <v>5.7641062728981325</v>
      </c>
      <c r="L385" s="29">
        <f>SUM('IV. Country level, 1310-2018'!AY381:BF381)</f>
        <v>-3.2491005465034424</v>
      </c>
      <c r="M385" s="28">
        <f t="shared" si="48"/>
        <v>9.0132068194015744</v>
      </c>
      <c r="N385" s="28">
        <f t="shared" si="56"/>
        <v>4.4166666666666661</v>
      </c>
      <c r="O385" s="28">
        <f>'IV. Country level, 1310-2018'!W381</f>
        <v>-5.3637943850740211</v>
      </c>
      <c r="P385" s="28">
        <f>'IV. Country level, 1310-2018'!E381</f>
        <v>9.7804610517406871</v>
      </c>
      <c r="Q385" s="2"/>
      <c r="R385" s="2"/>
      <c r="V385" s="28">
        <v>5.2777777777777777</v>
      </c>
      <c r="W385" s="28">
        <v>-5.8437639482767363</v>
      </c>
      <c r="X385" s="28">
        <f t="shared" si="55"/>
        <v>11.121541726054513</v>
      </c>
      <c r="Y385" s="56">
        <f>'VIII. Pers. sov. loans, 1312-'!C380</f>
        <v>6.5</v>
      </c>
    </row>
    <row r="386" spans="1:25" x14ac:dyDescent="0.25">
      <c r="A386">
        <v>1688</v>
      </c>
      <c r="C386" s="28">
        <f t="shared" si="49"/>
        <v>5.8917519528647935</v>
      </c>
      <c r="D386" s="28">
        <f t="shared" si="50"/>
        <v>-1.0301202859717375</v>
      </c>
      <c r="E386" s="28">
        <f t="shared" si="51"/>
        <v>6.9218722388365297</v>
      </c>
      <c r="F386" s="28">
        <f t="shared" si="52"/>
        <v>4.416666666666667</v>
      </c>
      <c r="G386" s="28">
        <f t="shared" si="53"/>
        <v>-0.27297577096922077</v>
      </c>
      <c r="H386" s="28">
        <f t="shared" si="54"/>
        <v>4.6896424376358885</v>
      </c>
      <c r="I386" s="28"/>
      <c r="J386" s="28"/>
      <c r="K386" s="28">
        <f>SUM('IV. Country level, 1310-2018'!AO382:AV382)</f>
        <v>5.8269822876261212</v>
      </c>
      <c r="L386" s="29">
        <f>SUM('IV. Country level, 1310-2018'!AY382:BF382)</f>
        <v>-0.93211506266843847</v>
      </c>
      <c r="M386" s="28">
        <f t="shared" si="48"/>
        <v>6.7590973502945602</v>
      </c>
      <c r="N386" s="28">
        <f t="shared" si="56"/>
        <v>4.416666666666667</v>
      </c>
      <c r="O386" s="28">
        <f>'IV. Country level, 1310-2018'!W382</f>
        <v>2.3710674058214365</v>
      </c>
      <c r="P386" s="28">
        <f>'IV. Country level, 1310-2018'!E382</f>
        <v>2.0455992608452305</v>
      </c>
      <c r="Q386" s="2"/>
      <c r="R386" s="2"/>
      <c r="V386" s="28">
        <v>5.5555555555555554</v>
      </c>
      <c r="W386" s="28">
        <v>7.5941000696472747</v>
      </c>
      <c r="X386" s="28">
        <f t="shared" si="55"/>
        <v>-2.0385445140917193</v>
      </c>
      <c r="Y386" s="56">
        <f>'VIII. Pers. sov. loans, 1312-'!C381</f>
        <v>7</v>
      </c>
    </row>
    <row r="387" spans="1:25" x14ac:dyDescent="0.25">
      <c r="A387">
        <v>1689</v>
      </c>
      <c r="C387" s="28">
        <f t="shared" si="49"/>
        <v>5.8875276633329916</v>
      </c>
      <c r="D387" s="28">
        <f t="shared" si="50"/>
        <v>-0.14044100331384485</v>
      </c>
      <c r="E387" s="28">
        <f t="shared" si="51"/>
        <v>6.0279686666468377</v>
      </c>
      <c r="F387" s="28">
        <f t="shared" si="52"/>
        <v>4.416666666666667</v>
      </c>
      <c r="G387" s="28">
        <f t="shared" si="53"/>
        <v>0.22559215080930439</v>
      </c>
      <c r="H387" s="28">
        <f t="shared" si="54"/>
        <v>4.1910745158573626</v>
      </c>
      <c r="I387" s="28"/>
      <c r="J387" s="28"/>
      <c r="K387" s="28">
        <f>SUM('IV. Country level, 1310-2018'!AO383:AV383)</f>
        <v>6.137639680373173</v>
      </c>
      <c r="L387" s="29">
        <f>SUM('IV. Country level, 1310-2018'!AY383:BF383)</f>
        <v>0.70291581797764513</v>
      </c>
      <c r="M387" s="28">
        <f t="shared" si="48"/>
        <v>5.4347238623955274</v>
      </c>
      <c r="N387" s="28">
        <f t="shared" si="56"/>
        <v>4.416666666666667</v>
      </c>
      <c r="O387" s="28">
        <f>'IV. Country level, 1310-2018'!W383</f>
        <v>2.302381055335927</v>
      </c>
      <c r="P387" s="28">
        <f>'IV. Country level, 1310-2018'!E383</f>
        <v>2.11428561133074</v>
      </c>
      <c r="Q387" s="2"/>
      <c r="R387" s="2"/>
      <c r="V387" s="28">
        <v>5.833333333333333</v>
      </c>
      <c r="W387" s="28">
        <v>0.70368016771008224</v>
      </c>
      <c r="X387" s="28">
        <f t="shared" si="55"/>
        <v>5.1296531656232505</v>
      </c>
      <c r="Y387" s="56">
        <f>'VIII. Pers. sov. loans, 1312-'!C382</f>
        <v>6.166666666666667</v>
      </c>
    </row>
    <row r="388" spans="1:25" x14ac:dyDescent="0.25">
      <c r="A388">
        <v>1690</v>
      </c>
      <c r="C388" s="28">
        <f t="shared" si="49"/>
        <v>5.920353025846036</v>
      </c>
      <c r="D388" s="28">
        <f t="shared" si="50"/>
        <v>2.0878206968525981</v>
      </c>
      <c r="E388" s="28">
        <f t="shared" si="51"/>
        <v>3.8325323289934397</v>
      </c>
      <c r="F388" s="28">
        <f t="shared" si="52"/>
        <v>4.416666666666667</v>
      </c>
      <c r="G388" s="28">
        <f t="shared" si="53"/>
        <v>2.088757926048125</v>
      </c>
      <c r="H388" s="28">
        <f t="shared" si="54"/>
        <v>2.3279087406185419</v>
      </c>
      <c r="I388" s="28"/>
      <c r="J388" s="28"/>
      <c r="K388" s="28">
        <f>SUM('IV. Country level, 1310-2018'!AO384:AV384)</f>
        <v>5.8524442145887869</v>
      </c>
      <c r="L388" s="29">
        <f>SUM('IV. Country level, 1310-2018'!AY384:BF384)</f>
        <v>1.022091566568371</v>
      </c>
      <c r="M388" s="28">
        <f t="shared" si="48"/>
        <v>4.8303526480204155</v>
      </c>
      <c r="N388" s="28">
        <f t="shared" si="56"/>
        <v>4.416666666666667</v>
      </c>
      <c r="O388" s="28">
        <f>'IV. Country level, 1310-2018'!W384</f>
        <v>1.0157763745004305</v>
      </c>
      <c r="P388" s="28">
        <f>'IV. Country level, 1310-2018'!E384</f>
        <v>3.4008902921662365</v>
      </c>
      <c r="Q388" s="2"/>
      <c r="R388" s="2"/>
      <c r="V388" s="28">
        <v>6.1111111111111098</v>
      </c>
      <c r="W388" s="28">
        <v>-3.3595433187083836</v>
      </c>
      <c r="X388" s="28">
        <f t="shared" si="55"/>
        <v>9.4706544298194935</v>
      </c>
      <c r="Y388" s="56">
        <f>'VIII. Pers. sov. loans, 1312-'!C383</f>
        <v>6.166666666666667</v>
      </c>
    </row>
    <row r="389" spans="1:25" x14ac:dyDescent="0.25">
      <c r="A389">
        <v>1691</v>
      </c>
      <c r="C389" s="28">
        <f t="shared" si="49"/>
        <v>5.945324407745944</v>
      </c>
      <c r="D389" s="28">
        <f t="shared" si="50"/>
        <v>3.2829268190750232</v>
      </c>
      <c r="E389" s="28">
        <f t="shared" si="51"/>
        <v>2.6623975886709212</v>
      </c>
      <c r="F389" s="28">
        <f t="shared" si="52"/>
        <v>4.416666666666667</v>
      </c>
      <c r="G389" s="28">
        <f t="shared" si="53"/>
        <v>2.342638759328882</v>
      </c>
      <c r="H389" s="28">
        <f t="shared" si="54"/>
        <v>2.074027907337785</v>
      </c>
      <c r="I389" s="28"/>
      <c r="J389" s="28"/>
      <c r="K389" s="28">
        <f>SUM('IV. Country level, 1310-2018'!AO385:AV385)</f>
        <v>6.2407292040112869</v>
      </c>
      <c r="L389" s="29">
        <f>SUM('IV. Country level, 1310-2018'!AY385:BF385)</f>
        <v>1.439309372688619</v>
      </c>
      <c r="M389" s="28">
        <f t="shared" si="48"/>
        <v>4.8014198313226677</v>
      </c>
      <c r="N389" s="28">
        <f t="shared" si="56"/>
        <v>4.416666666666667</v>
      </c>
      <c r="O389" s="28">
        <f>'IV. Country level, 1310-2018'!W385</f>
        <v>2.0736231654911839</v>
      </c>
      <c r="P389" s="28">
        <f>'IV. Country level, 1310-2018'!E385</f>
        <v>2.3430435011754831</v>
      </c>
      <c r="Q389" s="2"/>
      <c r="R389" s="2"/>
      <c r="V389" s="28">
        <v>6.3888888888888884</v>
      </c>
      <c r="W389" s="28">
        <v>6.9361722292542085</v>
      </c>
      <c r="X389" s="28">
        <f t="shared" si="55"/>
        <v>-0.54728334036532011</v>
      </c>
      <c r="Y389" s="56">
        <f>'VIII. Pers. sov. loans, 1312-'!C384</f>
        <v>6.166666666666667</v>
      </c>
    </row>
    <row r="390" spans="1:25" x14ac:dyDescent="0.25">
      <c r="A390">
        <v>1692</v>
      </c>
      <c r="C390" s="28">
        <f t="shared" si="49"/>
        <v>5.9566263044686636</v>
      </c>
      <c r="D390" s="28">
        <f t="shared" si="50"/>
        <v>2.0947483112386593</v>
      </c>
      <c r="E390" s="28">
        <f t="shared" si="51"/>
        <v>3.8618779932300038</v>
      </c>
      <c r="F390" s="28">
        <f t="shared" si="52"/>
        <v>4.416666666666667</v>
      </c>
      <c r="G390" s="28">
        <f t="shared" si="53"/>
        <v>2.8247314071707765</v>
      </c>
      <c r="H390" s="28">
        <f t="shared" si="54"/>
        <v>1.5919352594958902</v>
      </c>
      <c r="I390" s="28"/>
      <c r="J390" s="28"/>
      <c r="K390" s="28">
        <f>SUM('IV. Country level, 1310-2018'!AO386:AV386)</f>
        <v>5.6625985889645438</v>
      </c>
      <c r="L390" s="29">
        <f>SUM('IV. Country level, 1310-2018'!AY386:BF386)</f>
        <v>5.2590534248548373</v>
      </c>
      <c r="M390" s="28">
        <f t="shared" si="48"/>
        <v>0.40354516410970653</v>
      </c>
      <c r="N390" s="28">
        <f t="shared" si="56"/>
        <v>4.416666666666667</v>
      </c>
      <c r="O390" s="28">
        <f>'IV. Country level, 1310-2018'!W386</f>
        <v>4.6271143684112799</v>
      </c>
      <c r="P390" s="28">
        <f>'IV. Country level, 1310-2018'!E386</f>
        <v>-0.21044770174461291</v>
      </c>
      <c r="Q390" s="2"/>
      <c r="R390" s="2"/>
      <c r="V390" s="28">
        <v>6.666666666666667</v>
      </c>
      <c r="W390" s="28">
        <v>17.565256529367147</v>
      </c>
      <c r="X390" s="28">
        <f t="shared" si="55"/>
        <v>-10.898589862700479</v>
      </c>
      <c r="Y390" s="56">
        <f>'VIII. Pers. sov. loans, 1312-'!C385</f>
        <v>5.5</v>
      </c>
    </row>
    <row r="391" spans="1:25" x14ac:dyDescent="0.25">
      <c r="A391">
        <v>1693</v>
      </c>
      <c r="C391" s="28">
        <f t="shared" si="49"/>
        <v>5.9408504956737973</v>
      </c>
      <c r="D391" s="28">
        <f t="shared" si="50"/>
        <v>1.8355567866360427</v>
      </c>
      <c r="E391" s="28">
        <f t="shared" si="51"/>
        <v>4.1052937090377544</v>
      </c>
      <c r="F391" s="28">
        <f t="shared" si="52"/>
        <v>4.416666666666667</v>
      </c>
      <c r="G391" s="28">
        <f t="shared" si="53"/>
        <v>2.1272517173306027</v>
      </c>
      <c r="H391" s="28">
        <f t="shared" si="54"/>
        <v>2.2894149493360643</v>
      </c>
      <c r="I391" s="28"/>
      <c r="J391" s="28"/>
      <c r="K391" s="28">
        <f>SUM('IV. Country level, 1310-2018'!AO387:AV387)</f>
        <v>5.9579709324602161</v>
      </c>
      <c r="L391" s="29">
        <f>SUM('IV. Country level, 1310-2018'!AY387:BF387)</f>
        <v>10.372590305050595</v>
      </c>
      <c r="M391" s="28">
        <f t="shared" si="48"/>
        <v>-4.4146193725903791</v>
      </c>
      <c r="N391" s="28">
        <f t="shared" si="56"/>
        <v>4.416666666666667</v>
      </c>
      <c r="O391" s="28">
        <f>'IV. Country level, 1310-2018'!W387</f>
        <v>7.5951374978506374</v>
      </c>
      <c r="P391" s="28">
        <f>'IV. Country level, 1310-2018'!E387</f>
        <v>-3.1784708311839704</v>
      </c>
      <c r="Q391" s="2"/>
      <c r="R391" s="2"/>
      <c r="V391" s="28">
        <v>5</v>
      </c>
      <c r="W391" s="28">
        <v>6.9170776220243342</v>
      </c>
      <c r="X391" s="28">
        <f t="shared" si="55"/>
        <v>-1.9170776220243342</v>
      </c>
      <c r="Y391" s="56">
        <f>'VIII. Pers. sov. loans, 1312-'!C386</f>
        <v>5.5</v>
      </c>
    </row>
    <row r="392" spans="1:25" x14ac:dyDescent="0.25">
      <c r="A392">
        <v>1694</v>
      </c>
      <c r="C392" s="28">
        <f t="shared" si="49"/>
        <v>5.9089538146023726</v>
      </c>
      <c r="D392" s="28">
        <f t="shared" si="50"/>
        <v>2.1014219072580764</v>
      </c>
      <c r="E392" s="28">
        <f t="shared" si="51"/>
        <v>3.807531907344297</v>
      </c>
      <c r="F392" s="28">
        <f t="shared" si="52"/>
        <v>4.416666666666667</v>
      </c>
      <c r="G392" s="28">
        <f t="shared" si="53"/>
        <v>3.0757377632143883</v>
      </c>
      <c r="H392" s="28">
        <f t="shared" si="54"/>
        <v>1.3409289034522789</v>
      </c>
      <c r="I392" s="28"/>
      <c r="J392" s="28"/>
      <c r="K392" s="28">
        <f>SUM('IV. Country level, 1310-2018'!AO388:AV388)</f>
        <v>5.9389059461974822</v>
      </c>
      <c r="L392" s="29">
        <f>SUM('IV. Country level, 1310-2018'!AY388:BF388)</f>
        <v>5.1166423090535362</v>
      </c>
      <c r="M392" s="28">
        <f t="shared" si="48"/>
        <v>0.82226363714394601</v>
      </c>
      <c r="N392" s="28">
        <f t="shared" si="56"/>
        <v>4.416666666666667</v>
      </c>
      <c r="O392" s="28">
        <f>'IV. Country level, 1310-2018'!W388</f>
        <v>-3.5866285521087198</v>
      </c>
      <c r="P392" s="28">
        <f>'IV. Country level, 1310-2018'!E388</f>
        <v>8.0032952187753867</v>
      </c>
      <c r="Q392" s="2"/>
      <c r="R392" s="2"/>
      <c r="V392" s="28">
        <v>5.416666666666667</v>
      </c>
      <c r="W392" s="28">
        <v>-8.0051395282107869</v>
      </c>
      <c r="X392" s="28">
        <f t="shared" si="55"/>
        <v>13.421806194877455</v>
      </c>
      <c r="Y392" s="56">
        <f>'VIII. Pers. sov. loans, 1312-'!C387</f>
        <v>5.5</v>
      </c>
    </row>
    <row r="393" spans="1:25" x14ac:dyDescent="0.25">
      <c r="A393">
        <v>1695</v>
      </c>
      <c r="C393" s="28">
        <f t="shared" si="49"/>
        <v>5.8209863499296057</v>
      </c>
      <c r="D393" s="28">
        <f t="shared" si="50"/>
        <v>2.8597439381163556</v>
      </c>
      <c r="E393" s="28">
        <f t="shared" si="51"/>
        <v>2.961242411813251</v>
      </c>
      <c r="F393" s="28">
        <f t="shared" si="52"/>
        <v>4.416666666666667</v>
      </c>
      <c r="G393" s="28">
        <f t="shared" si="53"/>
        <v>3.9310425787339915</v>
      </c>
      <c r="H393" s="28">
        <f t="shared" si="54"/>
        <v>0.48562408793267586</v>
      </c>
      <c r="I393" s="28"/>
      <c r="J393" s="28"/>
      <c r="K393" s="28">
        <f>SUM('IV. Country level, 1310-2018'!AO389:AV389)</f>
        <v>5.9060955646851534</v>
      </c>
      <c r="L393" s="29">
        <f>SUM('IV. Country level, 1310-2018'!AY389:BF389)</f>
        <v>-9.2493646175229873</v>
      </c>
      <c r="M393" s="28">
        <f t="shared" si="48"/>
        <v>15.155460182208142</v>
      </c>
      <c r="N393" s="28">
        <f t="shared" si="56"/>
        <v>4.416666666666667</v>
      </c>
      <c r="O393" s="28">
        <f>'IV. Country level, 1310-2018'!W389</f>
        <v>5.7457159407146987</v>
      </c>
      <c r="P393" s="28">
        <f>'IV. Country level, 1310-2018'!E389</f>
        <v>-1.3290492740480317</v>
      </c>
      <c r="Q393" s="2"/>
      <c r="R393" s="2"/>
      <c r="V393" s="28">
        <v>5.125</v>
      </c>
      <c r="W393" s="28">
        <v>-8.870009080849627</v>
      </c>
      <c r="X393" s="28">
        <f t="shared" si="55"/>
        <v>13.995009080849627</v>
      </c>
      <c r="Y393" s="56">
        <f>'VIII. Pers. sov. loans, 1312-'!C388</f>
        <v>4.5</v>
      </c>
    </row>
    <row r="394" spans="1:25" x14ac:dyDescent="0.25">
      <c r="A394">
        <v>1696</v>
      </c>
      <c r="C394" s="28">
        <f t="shared" si="49"/>
        <v>5.8017365555791232</v>
      </c>
      <c r="D394" s="28">
        <f t="shared" si="50"/>
        <v>2.7610499863484672</v>
      </c>
      <c r="E394" s="28">
        <f t="shared" si="51"/>
        <v>3.0406865692306555</v>
      </c>
      <c r="F394" s="28">
        <f t="shared" si="52"/>
        <v>4.416666666666667</v>
      </c>
      <c r="G394" s="28">
        <f t="shared" si="53"/>
        <v>3.8711357152120565</v>
      </c>
      <c r="H394" s="28">
        <f t="shared" si="54"/>
        <v>0.54553095145461039</v>
      </c>
      <c r="I394" s="28"/>
      <c r="J394" s="28"/>
      <c r="K394" s="28">
        <f>SUM('IV. Country level, 1310-2018'!AO390:AV390)</f>
        <v>6.0272090188091081</v>
      </c>
      <c r="L394" s="29">
        <f>SUM('IV. Country level, 1310-2018'!AY390:BF390)</f>
        <v>-1.1114248542406733</v>
      </c>
      <c r="M394" s="28">
        <f t="shared" si="48"/>
        <v>7.1386338730497814</v>
      </c>
      <c r="N394" s="28">
        <f t="shared" si="56"/>
        <v>4.4166666666666679</v>
      </c>
      <c r="O394" s="28">
        <f>'IV. Country level, 1310-2018'!W390</f>
        <v>-2.5799767735452925</v>
      </c>
      <c r="P394" s="28">
        <f>'IV. Country level, 1310-2018'!E390</f>
        <v>6.9966434402119599</v>
      </c>
      <c r="Q394" s="2"/>
      <c r="R394" s="2"/>
      <c r="V394" s="28">
        <v>4.9830135891286975</v>
      </c>
      <c r="W394" s="28">
        <v>-7.26740493178841</v>
      </c>
      <c r="X394" s="28">
        <f t="shared" si="55"/>
        <v>12.250418520917108</v>
      </c>
      <c r="Y394" s="56">
        <f>'VIII. Pers. sov. loans, 1312-'!C389</f>
        <v>5.25</v>
      </c>
    </row>
    <row r="395" spans="1:25" x14ac:dyDescent="0.25">
      <c r="A395">
        <v>1697</v>
      </c>
      <c r="C395" s="28">
        <f t="shared" si="49"/>
        <v>5.7365259505218038</v>
      </c>
      <c r="D395" s="28">
        <f t="shared" si="50"/>
        <v>9.8280030280991484E-2</v>
      </c>
      <c r="E395" s="28">
        <f t="shared" si="51"/>
        <v>5.6382459202408128</v>
      </c>
      <c r="F395" s="28">
        <f t="shared" si="52"/>
        <v>4.9662857142857151</v>
      </c>
      <c r="G395" s="28">
        <f t="shared" si="53"/>
        <v>5.3229912272227765E-2</v>
      </c>
      <c r="H395" s="28">
        <f t="shared" si="54"/>
        <v>4.9130558020134867</v>
      </c>
      <c r="I395" s="28"/>
      <c r="J395" s="28"/>
      <c r="K395" s="28">
        <f>SUM('IV. Country level, 1310-2018'!AO391:AV391)</f>
        <v>5.6291674470888182</v>
      </c>
      <c r="L395" s="29">
        <f>SUM('IV. Country level, 1310-2018'!AY391:BF391)</f>
        <v>2.883147410922605</v>
      </c>
      <c r="M395" s="28">
        <f t="shared" si="48"/>
        <v>2.7460200361662133</v>
      </c>
      <c r="N395" s="28">
        <f t="shared" si="56"/>
        <v>4.416666666666667</v>
      </c>
      <c r="O395" s="28">
        <f>'IV. Country level, 1310-2018'!W391</f>
        <v>7.6551786956869279</v>
      </c>
      <c r="P395" s="28">
        <f>'IV. Country level, 1310-2018'!E391</f>
        <v>-3.2385120290202609</v>
      </c>
      <c r="Q395" s="2"/>
      <c r="R395" s="2"/>
      <c r="V395" s="28">
        <v>5.8220090594191314</v>
      </c>
      <c r="W395" s="28">
        <v>0.71277435864729577</v>
      </c>
      <c r="X395" s="28">
        <f t="shared" si="55"/>
        <v>5.1092347007718359</v>
      </c>
      <c r="Y395" s="56">
        <f>'VIII. Pers. sov. loans, 1312-'!C390</f>
        <v>5.25</v>
      </c>
    </row>
    <row r="396" spans="1:25" x14ac:dyDescent="0.25">
      <c r="A396">
        <v>1698</v>
      </c>
      <c r="C396" s="28">
        <f t="shared" si="49"/>
        <v>5.6619330105498022</v>
      </c>
      <c r="D396" s="28">
        <f t="shared" si="50"/>
        <v>-1.8170500335955453</v>
      </c>
      <c r="E396" s="28">
        <f t="shared" si="51"/>
        <v>7.4789830441453464</v>
      </c>
      <c r="F396" s="28">
        <f t="shared" si="52"/>
        <v>4.7639047619047625</v>
      </c>
      <c r="G396" s="28">
        <f t="shared" si="53"/>
        <v>-5.4403113400165334E-2</v>
      </c>
      <c r="H396" s="28">
        <f t="shared" si="54"/>
        <v>4.8183078753049271</v>
      </c>
      <c r="I396" s="28"/>
      <c r="J396" s="28"/>
      <c r="K396" s="28">
        <f>SUM('IV. Country level, 1310-2018'!AO392:AV392)</f>
        <v>5.6249569513019182</v>
      </c>
      <c r="L396" s="29">
        <f>SUM('IV. Country level, 1310-2018'!AY392:BF392)</f>
        <v>6.7475635886965719</v>
      </c>
      <c r="M396" s="28">
        <f t="shared" si="48"/>
        <v>-1.1226066373946537</v>
      </c>
      <c r="N396" s="28">
        <f t="shared" si="56"/>
        <v>4.416666666666667</v>
      </c>
      <c r="O396" s="28">
        <f>'IV. Country level, 1310-2018'!W392</f>
        <v>8.0607568741284066</v>
      </c>
      <c r="P396" s="28">
        <f>'IV. Country level, 1310-2018'!E392</f>
        <v>-3.6440902074617396</v>
      </c>
      <c r="Q396" s="2"/>
      <c r="R396" s="2"/>
      <c r="V396" s="28">
        <v>6.6610045297095661</v>
      </c>
      <c r="W396" s="28">
        <v>10.422527239672982</v>
      </c>
      <c r="X396" s="28">
        <f t="shared" si="55"/>
        <v>-3.7615227099634163</v>
      </c>
      <c r="Y396" s="56">
        <f>'VIII. Pers. sov. loans, 1312-'!C391</f>
        <v>5.333333333333333</v>
      </c>
    </row>
    <row r="397" spans="1:25" x14ac:dyDescent="0.25">
      <c r="A397">
        <v>1699</v>
      </c>
      <c r="C397" s="28">
        <f t="shared" si="49"/>
        <v>5.6966996619945602</v>
      </c>
      <c r="D397" s="28">
        <f t="shared" si="50"/>
        <v>-1.2813265049740505</v>
      </c>
      <c r="E397" s="28">
        <f t="shared" si="51"/>
        <v>6.9780261669686103</v>
      </c>
      <c r="F397" s="28">
        <f t="shared" si="52"/>
        <v>4.56152380952381</v>
      </c>
      <c r="G397" s="28">
        <f t="shared" si="53"/>
        <v>-1.9653435568668591</v>
      </c>
      <c r="H397" s="28">
        <f t="shared" si="54"/>
        <v>6.5268673663906691</v>
      </c>
      <c r="I397" s="28"/>
      <c r="J397" s="28"/>
      <c r="K397" s="28">
        <f>SUM('IV. Country level, 1310-2018'!AO393:AV393)</f>
        <v>5.5278500285111614</v>
      </c>
      <c r="L397" s="29">
        <f>SUM('IV. Country level, 1310-2018'!AY393:BF393)</f>
        <v>4.5681957624796219</v>
      </c>
      <c r="M397" s="28">
        <f t="shared" ref="M397:M460" si="57">K397-L397</f>
        <v>0.95965426603153947</v>
      </c>
      <c r="N397" s="28">
        <f t="shared" si="56"/>
        <v>4.416666666666667</v>
      </c>
      <c r="O397" s="28">
        <f>'IV. Country level, 1310-2018'!W393</f>
        <v>4.2077663237577383</v>
      </c>
      <c r="P397" s="28">
        <f>'IV. Country level, 1310-2018'!E393</f>
        <v>0.20890034290892867</v>
      </c>
      <c r="Q397" s="2"/>
      <c r="R397" s="2"/>
      <c r="V397" s="28">
        <v>7.5</v>
      </c>
      <c r="W397" s="28">
        <v>13.033989408659529</v>
      </c>
      <c r="X397" s="28">
        <f t="shared" si="55"/>
        <v>-5.5339894086595294</v>
      </c>
      <c r="Y397" s="56">
        <f>'VIII. Pers. sov. loans, 1312-'!C392</f>
        <v>5.333333333333333</v>
      </c>
    </row>
    <row r="398" spans="1:25" x14ac:dyDescent="0.25">
      <c r="A398">
        <v>1700</v>
      </c>
      <c r="C398" s="28">
        <f t="shared" si="49"/>
        <v>5.6910687982431245</v>
      </c>
      <c r="D398" s="28">
        <f t="shared" si="50"/>
        <v>-1.0135371618564477</v>
      </c>
      <c r="E398" s="28">
        <f t="shared" si="51"/>
        <v>6.7046059600995713</v>
      </c>
      <c r="F398" s="28">
        <f t="shared" si="52"/>
        <v>4.7877142857142854</v>
      </c>
      <c r="G398" s="28">
        <f t="shared" si="53"/>
        <v>-2.3182761678611103</v>
      </c>
      <c r="H398" s="28">
        <f t="shared" si="54"/>
        <v>7.1059904535753962</v>
      </c>
      <c r="I398" s="28"/>
      <c r="J398" s="28"/>
      <c r="K398" s="28">
        <f>SUM('IV. Country level, 1310-2018'!AO394:AV394)</f>
        <v>5.5014966970589878</v>
      </c>
      <c r="L398" s="29">
        <f>SUM('IV. Country level, 1310-2018'!AY394:BF394)</f>
        <v>-8.2667993874217345</v>
      </c>
      <c r="M398" s="28">
        <f t="shared" si="57"/>
        <v>13.768296084480722</v>
      </c>
      <c r="N398" s="28">
        <f t="shared" si="56"/>
        <v>8.2639999999999993</v>
      </c>
      <c r="O398" s="28">
        <f>'IV. Country level, 1310-2018'!W394</f>
        <v>-19.130203122728165</v>
      </c>
      <c r="P398" s="28">
        <f>'IV. Country level, 1310-2018'!E394</f>
        <v>27.394203122728165</v>
      </c>
      <c r="Q398" s="2"/>
      <c r="R398" s="2"/>
      <c r="V398" s="28">
        <v>0.5714285714285714</v>
      </c>
      <c r="W398" s="28">
        <v>-8.2972336101273871</v>
      </c>
      <c r="X398" s="28">
        <f t="shared" si="55"/>
        <v>8.8686621815559583</v>
      </c>
      <c r="Y398" s="56">
        <f>'VIII. Pers. sov. loans, 1312-'!C393</f>
        <v>5.333333333333333</v>
      </c>
    </row>
    <row r="399" spans="1:25" x14ac:dyDescent="0.25">
      <c r="A399">
        <v>1701</v>
      </c>
      <c r="C399" s="28">
        <f t="shared" si="49"/>
        <v>5.8105581364609673</v>
      </c>
      <c r="D399" s="28">
        <f t="shared" si="50"/>
        <v>-1.6427222035072557</v>
      </c>
      <c r="E399" s="28">
        <f t="shared" si="51"/>
        <v>7.4532803399682228</v>
      </c>
      <c r="F399" s="28">
        <f t="shared" si="52"/>
        <v>5.0139047619047616</v>
      </c>
      <c r="G399" s="28">
        <f t="shared" si="53"/>
        <v>-2.8039703888255048</v>
      </c>
      <c r="H399" s="28">
        <f t="shared" si="54"/>
        <v>7.8178751507302673</v>
      </c>
      <c r="I399" s="28"/>
      <c r="J399" s="28"/>
      <c r="K399" s="28">
        <f>SUM('IV. Country level, 1310-2018'!AO395:AV395)</f>
        <v>5.4167553663934642</v>
      </c>
      <c r="L399" s="29">
        <f>SUM('IV. Country level, 1310-2018'!AY395:BF395)</f>
        <v>-8.2906681380822214</v>
      </c>
      <c r="M399" s="28">
        <f t="shared" si="57"/>
        <v>13.707423504475685</v>
      </c>
      <c r="N399" s="28">
        <f t="shared" si="56"/>
        <v>3</v>
      </c>
      <c r="O399" s="28">
        <f>'IV. Country level, 1310-2018'!W395</f>
        <v>-4.3400597318154723</v>
      </c>
      <c r="P399" s="28">
        <f>'IV. Country level, 1310-2018'!E395</f>
        <v>7.3400597318154723</v>
      </c>
      <c r="Q399" s="2"/>
      <c r="R399" s="2"/>
      <c r="V399" s="28">
        <v>8</v>
      </c>
      <c r="W399" s="28">
        <v>0.19046917880673658</v>
      </c>
      <c r="X399" s="28">
        <f t="shared" si="55"/>
        <v>7.8095308211932633</v>
      </c>
      <c r="Y399" s="56">
        <f>'VIII. Pers. sov. loans, 1312-'!C394</f>
        <v>5.5</v>
      </c>
    </row>
    <row r="400" spans="1:25" x14ac:dyDescent="0.25">
      <c r="A400">
        <v>1702</v>
      </c>
      <c r="C400" s="28">
        <f t="shared" ref="C400:C463" si="58">AVERAGE(K397:K403)</f>
        <v>5.8833971624379737</v>
      </c>
      <c r="D400" s="28">
        <f t="shared" ref="D400:D463" si="59">AVERAGE(L397:L403)</f>
        <v>-3.3967758996918547</v>
      </c>
      <c r="E400" s="28">
        <f t="shared" ref="E400:E463" si="60">AVERAGE(M397:M403)</f>
        <v>9.2801730621298297</v>
      </c>
      <c r="F400" s="28">
        <f t="shared" ref="F400:F463" si="61">AVERAGE(N397:N403)</f>
        <v>5.2400952380952379</v>
      </c>
      <c r="G400" s="28">
        <f t="shared" ref="G400:G463" si="62">AVERAGE(O397:O403)</f>
        <v>-5.2674604378992447</v>
      </c>
      <c r="H400" s="28">
        <f t="shared" ref="H400:H463" si="63">AVERAGE(P397:P403)</f>
        <v>10.507555675994482</v>
      </c>
      <c r="I400" s="28"/>
      <c r="J400" s="28"/>
      <c r="K400" s="28">
        <f>SUM('IV. Country level, 1310-2018'!AO396:AV396)</f>
        <v>6.1494621247984629</v>
      </c>
      <c r="L400" s="29">
        <f>SUM('IV. Country level, 1310-2018'!AY396:BF396)</f>
        <v>-5.4992999171725225</v>
      </c>
      <c r="M400" s="28">
        <f t="shared" si="57"/>
        <v>11.648762041970986</v>
      </c>
      <c r="N400" s="28">
        <f t="shared" si="56"/>
        <v>3.0000000000000009</v>
      </c>
      <c r="O400" s="28">
        <f>'IV. Country level, 1310-2018'!W396</f>
        <v>-7.6308671635521561</v>
      </c>
      <c r="P400" s="28">
        <f>'IV. Country level, 1310-2018'!E396</f>
        <v>10.630867163552157</v>
      </c>
      <c r="Q400" s="2"/>
      <c r="R400" s="2"/>
      <c r="V400" s="28">
        <v>7.4285714285714288</v>
      </c>
      <c r="W400" s="28">
        <v>-10.223922648065527</v>
      </c>
      <c r="X400" s="28">
        <f t="shared" si="55"/>
        <v>17.652494076636955</v>
      </c>
      <c r="Y400" s="56">
        <f>'VIII. Pers. sov. loans, 1312-'!C395</f>
        <v>5.333333333333333</v>
      </c>
    </row>
    <row r="401" spans="1:25" x14ac:dyDescent="0.25">
      <c r="A401">
        <v>1703</v>
      </c>
      <c r="C401" s="28">
        <f t="shared" si="58"/>
        <v>5.9943243180038506</v>
      </c>
      <c r="D401" s="28">
        <f t="shared" si="59"/>
        <v>-3.5526632534033098</v>
      </c>
      <c r="E401" s="28">
        <f t="shared" si="60"/>
        <v>9.5469875714071595</v>
      </c>
      <c r="F401" s="28">
        <f t="shared" si="61"/>
        <v>5.4662857142857133</v>
      </c>
      <c r="G401" s="28">
        <f t="shared" si="62"/>
        <v>-3.9424061888052475</v>
      </c>
      <c r="H401" s="28">
        <f t="shared" si="63"/>
        <v>9.408691903090963</v>
      </c>
      <c r="I401" s="28"/>
      <c r="J401" s="28"/>
      <c r="K401" s="28">
        <f>SUM('IV. Country level, 1310-2018'!AO397:AV397)</f>
        <v>5.9877929725490606</v>
      </c>
      <c r="L401" s="29">
        <f>SUM('IV. Country level, 1310-2018'!AY397:BF397)</f>
        <v>0.76310054758254542</v>
      </c>
      <c r="M401" s="28">
        <f t="shared" si="57"/>
        <v>5.2246924249665154</v>
      </c>
      <c r="N401" s="28">
        <f t="shared" si="56"/>
        <v>6</v>
      </c>
      <c r="O401" s="28">
        <f>'IV. Country level, 1310-2018'!V397</f>
        <v>-5.0505050505050519</v>
      </c>
      <c r="P401" s="28">
        <f>'IV. Country level, 1310-2018'!D397</f>
        <v>11.050505050505052</v>
      </c>
      <c r="Q401" s="2"/>
      <c r="R401" s="2"/>
      <c r="V401" s="28">
        <v>6.8571428571428577</v>
      </c>
      <c r="W401" s="28">
        <v>2.9110226386100884</v>
      </c>
      <c r="X401" s="28">
        <f t="shared" si="55"/>
        <v>3.9461202185327693</v>
      </c>
      <c r="Y401" s="56">
        <f>'VIII. Pers. sov. loans, 1312-'!C396</f>
        <v>7.625</v>
      </c>
    </row>
    <row r="402" spans="1:25" x14ac:dyDescent="0.25">
      <c r="A402">
        <v>1704</v>
      </c>
      <c r="C402" s="28">
        <f t="shared" si="58"/>
        <v>6.0154540818274551</v>
      </c>
      <c r="D402" s="28">
        <f t="shared" si="59"/>
        <v>-2.5736977038200588</v>
      </c>
      <c r="E402" s="28">
        <f t="shared" si="60"/>
        <v>8.5891517856475144</v>
      </c>
      <c r="F402" s="28">
        <f t="shared" si="61"/>
        <v>5.1428571428571432</v>
      </c>
      <c r="G402" s="28">
        <f t="shared" si="62"/>
        <v>-3.0482753325173477</v>
      </c>
      <c r="H402" s="28">
        <f t="shared" si="63"/>
        <v>8.1911324753744896</v>
      </c>
      <c r="I402" s="28"/>
      <c r="J402" s="28"/>
      <c r="K402" s="28">
        <f>SUM('IV. Country level, 1310-2018'!AO398:AV398)</f>
        <v>6.4655928146137107</v>
      </c>
      <c r="L402" s="29">
        <f>SUM('IV. Country level, 1310-2018'!AY398:BF398)</f>
        <v>-1.5211478806330523</v>
      </c>
      <c r="M402" s="28">
        <f t="shared" si="57"/>
        <v>7.9867406952467626</v>
      </c>
      <c r="N402" s="28">
        <f t="shared" si="56"/>
        <v>6</v>
      </c>
      <c r="O402" s="28">
        <f>'IV. Country level, 1310-2018'!V398</f>
        <v>4.2553191489361666</v>
      </c>
      <c r="P402" s="28">
        <f>'IV. Country level, 1310-2018'!D398</f>
        <v>1.7446808510638334</v>
      </c>
      <c r="Q402" s="2"/>
      <c r="R402" s="2"/>
      <c r="V402" s="28">
        <v>5.416666666666667</v>
      </c>
      <c r="W402" s="28">
        <v>0.64414646300551326</v>
      </c>
      <c r="X402" s="28">
        <f t="shared" si="55"/>
        <v>4.7725202036611538</v>
      </c>
      <c r="Y402" s="56">
        <f>'VIII. Pers. sov. loans, 1312-'!C397</f>
        <v>7.604166666666667</v>
      </c>
    </row>
    <row r="403" spans="1:25" x14ac:dyDescent="0.25">
      <c r="A403">
        <v>1705</v>
      </c>
      <c r="C403" s="28">
        <f t="shared" si="58"/>
        <v>6.0650750801367881</v>
      </c>
      <c r="D403" s="28">
        <f t="shared" si="59"/>
        <v>-0.37897272723004605</v>
      </c>
      <c r="E403" s="28">
        <f t="shared" si="60"/>
        <v>6.444047807366835</v>
      </c>
      <c r="F403" s="28">
        <f t="shared" si="61"/>
        <v>5.5714285714285712</v>
      </c>
      <c r="G403" s="28">
        <f t="shared" si="62"/>
        <v>-1.778916150050204</v>
      </c>
      <c r="H403" s="28">
        <f t="shared" si="63"/>
        <v>7.3503447214787752</v>
      </c>
      <c r="I403" s="28"/>
      <c r="J403" s="28"/>
      <c r="K403" s="28">
        <f>SUM('IV. Country level, 1310-2018'!AO399:AV399)</f>
        <v>6.134830133140972</v>
      </c>
      <c r="L403" s="29">
        <f>SUM('IV. Country level, 1310-2018'!AY399:BF399)</f>
        <v>-5.5308122845956218</v>
      </c>
      <c r="M403" s="28">
        <f t="shared" si="57"/>
        <v>11.665642417736594</v>
      </c>
      <c r="N403" s="28">
        <f t="shared" si="56"/>
        <v>6</v>
      </c>
      <c r="O403" s="28">
        <f>'IV. Country level, 1310-2018'!V399</f>
        <v>-9.1836734693877702</v>
      </c>
      <c r="P403" s="28">
        <f>'IV. Country level, 1310-2018'!D399</f>
        <v>15.18367346938777</v>
      </c>
      <c r="Q403" s="2"/>
      <c r="R403" s="2"/>
      <c r="V403" s="28">
        <v>4</v>
      </c>
      <c r="W403" s="28">
        <v>-6.5510530030240766</v>
      </c>
      <c r="X403" s="28">
        <f t="shared" si="55"/>
        <v>10.551053003024077</v>
      </c>
      <c r="Y403" s="56">
        <f>'VIII. Pers. sov. loans, 1312-'!C398</f>
        <v>8.0250000000000004</v>
      </c>
    </row>
    <row r="404" spans="1:25" x14ac:dyDescent="0.25">
      <c r="A404">
        <v>1706</v>
      </c>
      <c r="C404" s="28">
        <f t="shared" si="58"/>
        <v>6.0291638324797692</v>
      </c>
      <c r="D404" s="28">
        <f t="shared" si="59"/>
        <v>4.9883092566540403</v>
      </c>
      <c r="E404" s="28">
        <f t="shared" si="60"/>
        <v>1.0408545758257308</v>
      </c>
      <c r="F404" s="28">
        <f t="shared" si="61"/>
        <v>6</v>
      </c>
      <c r="G404" s="28">
        <f t="shared" si="62"/>
        <v>1.6404002770410955</v>
      </c>
      <c r="H404" s="28">
        <f t="shared" si="63"/>
        <v>4.3595997229589045</v>
      </c>
      <c r="I404" s="28"/>
      <c r="J404" s="28"/>
      <c r="K404" s="28">
        <f>SUM('IV. Country level, 1310-2018'!AO400:AV400)</f>
        <v>6.3043401174723002</v>
      </c>
      <c r="L404" s="29">
        <f>SUM('IV. Country level, 1310-2018'!AY400:BF400)</f>
        <v>3.4769842864994374</v>
      </c>
      <c r="M404" s="28">
        <f t="shared" si="57"/>
        <v>2.8273558309728628</v>
      </c>
      <c r="N404" s="28">
        <f t="shared" si="56"/>
        <v>6</v>
      </c>
      <c r="O404" s="28">
        <f>'IV. Country level, 1310-2018'!V400</f>
        <v>13.483146067415717</v>
      </c>
      <c r="P404" s="28">
        <f>'IV. Country level, 1310-2018'!D400</f>
        <v>-7.4831460674157171</v>
      </c>
      <c r="Q404" s="2"/>
      <c r="R404" s="2"/>
      <c r="V404" s="28">
        <v>3.4285714285714288</v>
      </c>
      <c r="W404" s="28">
        <v>-3.6146235326924883</v>
      </c>
      <c r="X404" s="28">
        <f t="shared" si="55"/>
        <v>7.0431949612639171</v>
      </c>
      <c r="Y404" s="56">
        <f>'VIII. Pers. sov. loans, 1312-'!C399</f>
        <v>8.3541666666666661</v>
      </c>
    </row>
    <row r="405" spans="1:25" x14ac:dyDescent="0.25">
      <c r="A405">
        <v>1707</v>
      </c>
      <c r="C405" s="28">
        <f t="shared" si="58"/>
        <v>5.9620345141653193</v>
      </c>
      <c r="D405" s="28">
        <f t="shared" si="59"/>
        <v>4.5827224320555411</v>
      </c>
      <c r="E405" s="28">
        <f t="shared" si="60"/>
        <v>1.3793120821097793</v>
      </c>
      <c r="F405" s="28">
        <f t="shared" si="61"/>
        <v>6.3285714285714283</v>
      </c>
      <c r="G405" s="28">
        <f t="shared" si="62"/>
        <v>4.3645712255111118</v>
      </c>
      <c r="H405" s="28">
        <f t="shared" si="63"/>
        <v>1.9640002030603172</v>
      </c>
      <c r="I405" s="28"/>
      <c r="J405" s="28"/>
      <c r="K405" s="28">
        <f>SUM('IV. Country level, 1310-2018'!AO401:AV401)</f>
        <v>5.6494050438242205</v>
      </c>
      <c r="L405" s="29">
        <f>SUM('IV. Country level, 1310-2018'!AY401:BF401)</f>
        <v>-1.4140405403389762</v>
      </c>
      <c r="M405" s="28">
        <f t="shared" si="57"/>
        <v>7.0634455841631967</v>
      </c>
      <c r="N405" s="28">
        <f t="shared" si="56"/>
        <v>6</v>
      </c>
      <c r="O405" s="28">
        <f>'IV. Country level, 1310-2018'!V401</f>
        <v>-12.871287128712865</v>
      </c>
      <c r="P405" s="28">
        <f>'IV. Country level, 1310-2018'!D401</f>
        <v>18.871287128712865</v>
      </c>
      <c r="Q405" s="2"/>
      <c r="R405" s="2"/>
      <c r="V405" s="28">
        <v>2.8571428571428572</v>
      </c>
      <c r="W405" s="28">
        <v>5.296987898005975</v>
      </c>
      <c r="X405" s="28">
        <f t="shared" si="55"/>
        <v>-2.4398450408631178</v>
      </c>
      <c r="Y405" s="56">
        <f>'VIII. Pers. sov. loans, 1312-'!C400</f>
        <v>8.3541666666666661</v>
      </c>
    </row>
    <row r="406" spans="1:25" x14ac:dyDescent="0.25">
      <c r="A406">
        <v>1708</v>
      </c>
      <c r="C406" s="28">
        <f t="shared" si="58"/>
        <v>5.8333778357823451</v>
      </c>
      <c r="D406" s="28">
        <f t="shared" si="59"/>
        <v>3.2804650196885281</v>
      </c>
      <c r="E406" s="28">
        <f t="shared" si="60"/>
        <v>2.5529128160938179</v>
      </c>
      <c r="F406" s="28">
        <f t="shared" si="61"/>
        <v>6.7142857142857144</v>
      </c>
      <c r="G406" s="28">
        <f t="shared" si="62"/>
        <v>5.2789167335085221</v>
      </c>
      <c r="H406" s="28">
        <f t="shared" si="63"/>
        <v>1.4353689807771928</v>
      </c>
      <c r="I406" s="28"/>
      <c r="J406" s="28"/>
      <c r="K406" s="28">
        <f>SUM('IV. Country level, 1310-2018'!AO402:AV402)</f>
        <v>5.7641023545587942</v>
      </c>
      <c r="L406" s="29">
        <f>SUM('IV. Country level, 1310-2018'!AY402:BF402)</f>
        <v>7.0724066980478675</v>
      </c>
      <c r="M406" s="28">
        <f t="shared" si="57"/>
        <v>-1.3083043434890733</v>
      </c>
      <c r="N406" s="28">
        <f t="shared" si="56"/>
        <v>6</v>
      </c>
      <c r="O406" s="28">
        <f>'IV. Country level, 1310-2018'!V402</f>
        <v>4.5454545454545325</v>
      </c>
      <c r="P406" s="28">
        <f>'IV. Country level, 1310-2018'!D402</f>
        <v>1.4545454545454675</v>
      </c>
      <c r="Q406" s="2"/>
      <c r="R406" s="2"/>
      <c r="V406" s="28">
        <v>4</v>
      </c>
      <c r="W406" s="28">
        <v>2.3159984008883483</v>
      </c>
      <c r="X406" s="28">
        <f t="shared" si="55"/>
        <v>1.6840015991116517</v>
      </c>
      <c r="Y406" s="56">
        <f>'VIII. Pers. sov. loans, 1312-'!C401</f>
        <v>8.8249999999999993</v>
      </c>
    </row>
    <row r="407" spans="1:25" x14ac:dyDescent="0.25">
      <c r="A407">
        <v>1709</v>
      </c>
      <c r="C407" s="28">
        <f t="shared" si="58"/>
        <v>5.8069537913897227</v>
      </c>
      <c r="D407" s="28">
        <f t="shared" si="59"/>
        <v>3.5554820089962078</v>
      </c>
      <c r="E407" s="28">
        <f t="shared" si="60"/>
        <v>2.2514717823935144</v>
      </c>
      <c r="F407" s="28">
        <f t="shared" si="61"/>
        <v>7.1000000000000005</v>
      </c>
      <c r="G407" s="28">
        <f t="shared" si="62"/>
        <v>2.9929864883946067</v>
      </c>
      <c r="H407" s="28">
        <f t="shared" si="63"/>
        <v>4.1070135116053939</v>
      </c>
      <c r="I407" s="28"/>
      <c r="J407" s="28"/>
      <c r="K407" s="28">
        <f>SUM('IV. Country level, 1310-2018'!AO403:AV403)</f>
        <v>5.8980833911993313</v>
      </c>
      <c r="L407" s="29">
        <f>SUM('IV. Country level, 1310-2018'!AY403:BF403)</f>
        <v>32.071673970016079</v>
      </c>
      <c r="M407" s="28">
        <f t="shared" si="57"/>
        <v>-26.173590578816746</v>
      </c>
      <c r="N407" s="28">
        <f t="shared" si="56"/>
        <v>6</v>
      </c>
      <c r="O407" s="28">
        <f>'IV. Country level, 1310-2018'!V403</f>
        <v>16.304347826086939</v>
      </c>
      <c r="P407" s="28">
        <f>'IV. Country level, 1310-2018'!D403</f>
        <v>-10.304347826086939</v>
      </c>
      <c r="Q407" s="2"/>
      <c r="R407" s="2"/>
      <c r="V407" s="28">
        <v>4.25</v>
      </c>
      <c r="W407" s="28">
        <v>5.0817939293756709</v>
      </c>
      <c r="X407" s="28">
        <f t="shared" si="55"/>
        <v>-0.83179392937567087</v>
      </c>
      <c r="Y407" s="56">
        <f>'VIII. Pers. sov. loans, 1312-'!C402</f>
        <v>8.8249999999999993</v>
      </c>
    </row>
    <row r="408" spans="1:25" x14ac:dyDescent="0.25">
      <c r="A408">
        <v>1710</v>
      </c>
      <c r="C408" s="28">
        <f t="shared" si="58"/>
        <v>5.5929620934950766</v>
      </c>
      <c r="D408" s="28">
        <f t="shared" si="59"/>
        <v>3.7644446627212824</v>
      </c>
      <c r="E408" s="28">
        <f t="shared" si="60"/>
        <v>1.8285174307737948</v>
      </c>
      <c r="F408" s="28">
        <f t="shared" si="61"/>
        <v>7.0857142857142872</v>
      </c>
      <c r="G408" s="28">
        <f t="shared" si="62"/>
        <v>0.50105190167751146</v>
      </c>
      <c r="H408" s="28">
        <f t="shared" si="63"/>
        <v>6.5846623840367755</v>
      </c>
      <c r="I408" s="28"/>
      <c r="J408" s="28"/>
      <c r="K408" s="28">
        <f>SUM('IV. Country level, 1310-2018'!AO404:AV404)</f>
        <v>5.5178877443479077</v>
      </c>
      <c r="L408" s="29">
        <f>SUM('IV. Country level, 1310-2018'!AY404:BF404)</f>
        <v>-2.0760072246069479</v>
      </c>
      <c r="M408" s="28">
        <f t="shared" si="57"/>
        <v>7.5938949689548556</v>
      </c>
      <c r="N408" s="28">
        <f t="shared" si="56"/>
        <v>8.3000000000000007</v>
      </c>
      <c r="O408" s="28">
        <f>'IV. Country level, 1310-2018'!V404</f>
        <v>14.01869158878506</v>
      </c>
      <c r="P408" s="28">
        <f>'IV. Country level, 1310-2018'!D404</f>
        <v>-5.7186915887850596</v>
      </c>
      <c r="Q408" s="2"/>
      <c r="R408" s="2"/>
      <c r="V408" s="28">
        <v>4.5</v>
      </c>
      <c r="W408" s="28">
        <v>-1.132993359301586</v>
      </c>
      <c r="X408" s="28">
        <f t="shared" si="55"/>
        <v>5.6329933593015857</v>
      </c>
      <c r="Y408" s="56">
        <f>'VIII. Pers. sov. loans, 1312-'!C403</f>
        <v>9.8333333333333339</v>
      </c>
    </row>
    <row r="409" spans="1:25" x14ac:dyDescent="0.25">
      <c r="A409">
        <v>1711</v>
      </c>
      <c r="C409" s="28">
        <f t="shared" si="58"/>
        <v>5.5515947097636973</v>
      </c>
      <c r="D409" s="28">
        <f t="shared" si="59"/>
        <v>4.0083093140494617</v>
      </c>
      <c r="E409" s="28">
        <f t="shared" si="60"/>
        <v>1.5432853957142372</v>
      </c>
      <c r="F409" s="28">
        <f t="shared" si="61"/>
        <v>7.1571428571428584</v>
      </c>
      <c r="G409" s="28">
        <f t="shared" si="62"/>
        <v>3.2234596358235308</v>
      </c>
      <c r="H409" s="28">
        <f t="shared" si="63"/>
        <v>3.9336832213193271</v>
      </c>
      <c r="I409" s="28"/>
      <c r="J409" s="28"/>
      <c r="K409" s="28">
        <f>SUM('IV. Country level, 1310-2018'!AO405:AV405)</f>
        <v>5.5649960659328919</v>
      </c>
      <c r="L409" s="29">
        <f>SUM('IV. Country level, 1310-2018'!AY405:BF405)</f>
        <v>-10.636949767202143</v>
      </c>
      <c r="M409" s="28">
        <f t="shared" si="57"/>
        <v>16.201945833135035</v>
      </c>
      <c r="N409" s="28">
        <f t="shared" si="56"/>
        <v>8.7000000000000011</v>
      </c>
      <c r="O409" s="28">
        <f>'IV. Country level, 1310-2018'!V405</f>
        <v>10.655737704918039</v>
      </c>
      <c r="P409" s="28">
        <f>'IV. Country level, 1310-2018'!D405</f>
        <v>-1.9557377049180378</v>
      </c>
      <c r="Q409" s="2"/>
      <c r="R409" s="2"/>
      <c r="V409" s="28">
        <v>4.4285714285714279</v>
      </c>
      <c r="W409" s="28">
        <v>3.8526374599391033</v>
      </c>
      <c r="X409" s="28">
        <f t="shared" ref="X409:X472" si="64">V409-W409</f>
        <v>0.5759339686323246</v>
      </c>
      <c r="Y409" s="56">
        <f>'VIII. Pers. sov. loans, 1312-'!C404</f>
        <v>11</v>
      </c>
    </row>
    <row r="410" spans="1:25" x14ac:dyDescent="0.25">
      <c r="A410">
        <v>1712</v>
      </c>
      <c r="C410" s="28">
        <f t="shared" si="58"/>
        <v>5.4151480650130379</v>
      </c>
      <c r="D410" s="28">
        <f t="shared" si="59"/>
        <v>2.6427757425654539</v>
      </c>
      <c r="E410" s="28">
        <f t="shared" si="60"/>
        <v>2.7723723224475862</v>
      </c>
      <c r="F410" s="28">
        <f t="shared" si="61"/>
        <v>7.0142857142857151</v>
      </c>
      <c r="G410" s="28">
        <f t="shared" si="62"/>
        <v>2.7128052416739927</v>
      </c>
      <c r="H410" s="28">
        <f t="shared" si="63"/>
        <v>4.3014804726117228</v>
      </c>
      <c r="I410" s="28"/>
      <c r="J410" s="28"/>
      <c r="K410" s="28">
        <f>SUM('IV. Country level, 1310-2018'!AO406:AV406)</f>
        <v>5.9498618223926059</v>
      </c>
      <c r="L410" s="29">
        <f>SUM('IV. Country level, 1310-2018'!AY406:BF406)</f>
        <v>-3.6056933594418612</v>
      </c>
      <c r="M410" s="28">
        <f t="shared" si="57"/>
        <v>9.5555551818344675</v>
      </c>
      <c r="N410" s="28">
        <f t="shared" ref="N410:N473" si="65">P410+O410</f>
        <v>8.7000000000000028</v>
      </c>
      <c r="O410" s="28">
        <f>'IV. Country level, 1310-2018'!V406</f>
        <v>-25.185185185185176</v>
      </c>
      <c r="P410" s="28">
        <f>'IV. Country level, 1310-2018'!D406</f>
        <v>33.885185185185179</v>
      </c>
      <c r="Q410" s="2"/>
      <c r="R410" s="2"/>
      <c r="V410" s="28">
        <v>4.3571428571428568</v>
      </c>
      <c r="W410" s="28">
        <v>10.131858266914112</v>
      </c>
      <c r="X410" s="28">
        <f t="shared" si="64"/>
        <v>-5.7747154097712547</v>
      </c>
      <c r="Y410" s="56">
        <f>'VIII. Pers. sov. loans, 1312-'!C405</f>
        <v>11</v>
      </c>
    </row>
    <row r="411" spans="1:25" x14ac:dyDescent="0.25">
      <c r="A411">
        <v>1713</v>
      </c>
      <c r="C411" s="28">
        <f t="shared" si="58"/>
        <v>5.2256611243159652</v>
      </c>
      <c r="D411" s="28">
        <f t="shared" si="59"/>
        <v>-2.9267028450924308</v>
      </c>
      <c r="E411" s="28">
        <f t="shared" si="60"/>
        <v>8.1523639694083965</v>
      </c>
      <c r="F411" s="28">
        <f t="shared" si="61"/>
        <v>6.8714285714285728</v>
      </c>
      <c r="G411" s="28">
        <f t="shared" si="62"/>
        <v>-0.30320049172304053</v>
      </c>
      <c r="H411" s="28">
        <f t="shared" si="63"/>
        <v>7.1746290631516132</v>
      </c>
      <c r="I411" s="28"/>
      <c r="J411" s="28"/>
      <c r="K411" s="28">
        <f>SUM('IV. Country level, 1310-2018'!AO407:AV407)</f>
        <v>4.8063982322097853</v>
      </c>
      <c r="L411" s="29">
        <f>SUM('IV. Country level, 1310-2018'!AY407:BF407)</f>
        <v>4.9397228625749587</v>
      </c>
      <c r="M411" s="28">
        <f t="shared" si="57"/>
        <v>-0.13332463036517339</v>
      </c>
      <c r="N411" s="28">
        <f t="shared" si="65"/>
        <v>5.9000000000000021</v>
      </c>
      <c r="O411" s="28">
        <f>'IV. Country level, 1310-2018'!V407</f>
        <v>-3.9603960396039497</v>
      </c>
      <c r="P411" s="28">
        <f>'IV. Country level, 1310-2018'!D407</f>
        <v>9.8603960396039518</v>
      </c>
      <c r="Q411" s="2"/>
      <c r="R411" s="2"/>
      <c r="V411" s="28">
        <v>4.2857142857142847</v>
      </c>
      <c r="W411" s="28">
        <v>-5.6336641699314729</v>
      </c>
      <c r="X411" s="28">
        <f t="shared" si="64"/>
        <v>9.9193784556457576</v>
      </c>
      <c r="Y411" s="56">
        <f>'VIII. Pers. sov. loans, 1312-'!C406</f>
        <v>12</v>
      </c>
    </row>
    <row r="412" spans="1:25" x14ac:dyDescent="0.25">
      <c r="A412">
        <v>1714</v>
      </c>
      <c r="C412" s="28">
        <f t="shared" si="58"/>
        <v>5.1558936887943529</v>
      </c>
      <c r="D412" s="28">
        <f t="shared" si="59"/>
        <v>-3.2448741234934908</v>
      </c>
      <c r="E412" s="28">
        <f t="shared" si="60"/>
        <v>8.4007678122878442</v>
      </c>
      <c r="F412" s="28">
        <f t="shared" si="61"/>
        <v>6.3285714285714301</v>
      </c>
      <c r="G412" s="28">
        <f t="shared" si="62"/>
        <v>-2.8830712958929103</v>
      </c>
      <c r="H412" s="28">
        <f t="shared" si="63"/>
        <v>9.2116427244643404</v>
      </c>
      <c r="I412" s="28"/>
      <c r="J412" s="28"/>
      <c r="K412" s="28">
        <f>SUM('IV. Country level, 1310-2018'!AO408:AV408)</f>
        <v>5.3598333577045691</v>
      </c>
      <c r="L412" s="29">
        <f>SUM('IV. Country level, 1310-2018'!AY408:BF408)</f>
        <v>0.29301201895827478</v>
      </c>
      <c r="M412" s="28">
        <f t="shared" si="57"/>
        <v>5.0668213387462941</v>
      </c>
      <c r="N412" s="28">
        <f t="shared" si="65"/>
        <v>6.5</v>
      </c>
      <c r="O412" s="28">
        <f>'IV. Country level, 1310-2018'!V408</f>
        <v>6.1855670103092706</v>
      </c>
      <c r="P412" s="28">
        <f>'IV. Country level, 1310-2018'!D408</f>
        <v>0.31443298969072941</v>
      </c>
      <c r="Q412" s="2"/>
      <c r="R412" s="2"/>
      <c r="V412" s="28">
        <v>4.2142857142857135</v>
      </c>
      <c r="W412" s="28">
        <v>-1.3101396189226515</v>
      </c>
      <c r="X412" s="28">
        <f t="shared" si="64"/>
        <v>5.5244253332083648</v>
      </c>
      <c r="Y412" s="56">
        <f>'VIII. Pers. sov. loans, 1312-'!C407</f>
        <v>12</v>
      </c>
    </row>
    <row r="413" spans="1:25" x14ac:dyDescent="0.25">
      <c r="A413">
        <v>1715</v>
      </c>
      <c r="C413" s="28">
        <f t="shared" si="58"/>
        <v>5.0674358866094584</v>
      </c>
      <c r="D413" s="28">
        <f t="shared" si="59"/>
        <v>-2.3859058254851155</v>
      </c>
      <c r="E413" s="28">
        <f t="shared" si="60"/>
        <v>7.4533417120945744</v>
      </c>
      <c r="F413" s="28">
        <f t="shared" si="61"/>
        <v>5.7285714285714295</v>
      </c>
      <c r="G413" s="28">
        <f t="shared" si="62"/>
        <v>-4.7060714191518764</v>
      </c>
      <c r="H413" s="28">
        <f t="shared" si="63"/>
        <v>10.434642847723307</v>
      </c>
      <c r="I413" s="28"/>
      <c r="J413" s="28"/>
      <c r="K413" s="28">
        <f>SUM('IV. Country level, 1310-2018'!AO409:AV409)</f>
        <v>4.8089758413041803</v>
      </c>
      <c r="L413" s="29">
        <f>SUM('IV. Country level, 1310-2018'!AY409:BF409)</f>
        <v>-2.4863283023401888</v>
      </c>
      <c r="M413" s="28">
        <f t="shared" si="57"/>
        <v>7.2953041436443691</v>
      </c>
      <c r="N413" s="28">
        <f t="shared" si="65"/>
        <v>5</v>
      </c>
      <c r="O413" s="28">
        <f>'IV. Country level, 1310-2018'!V409</f>
        <v>0.97087378640776478</v>
      </c>
      <c r="P413" s="28">
        <f>'IV. Country level, 1310-2018'!D409</f>
        <v>4.0291262135922352</v>
      </c>
      <c r="Q413" s="2"/>
      <c r="R413" s="2"/>
      <c r="V413" s="28">
        <v>4.1428571428571415</v>
      </c>
      <c r="W413" s="28">
        <v>-5.5151517648516997</v>
      </c>
      <c r="X413" s="28">
        <f t="shared" si="64"/>
        <v>9.6580089077088402</v>
      </c>
      <c r="Y413" s="56">
        <f>'VIII. Pers. sov. loans, 1312-'!C408</f>
        <v>12</v>
      </c>
    </row>
    <row r="414" spans="1:25" x14ac:dyDescent="0.25">
      <c r="A414">
        <v>1716</v>
      </c>
      <c r="C414" s="28">
        <f t="shared" si="58"/>
        <v>4.8000857192401201</v>
      </c>
      <c r="D414" s="28">
        <f t="shared" si="59"/>
        <v>-1.9186741936314236</v>
      </c>
      <c r="E414" s="28">
        <f t="shared" si="60"/>
        <v>6.7187599128715449</v>
      </c>
      <c r="F414" s="28">
        <f t="shared" si="61"/>
        <v>5.0571428571428578</v>
      </c>
      <c r="G414" s="28">
        <f t="shared" si="62"/>
        <v>-0.49374849715153502</v>
      </c>
      <c r="H414" s="28">
        <f t="shared" si="63"/>
        <v>5.550891354294393</v>
      </c>
      <c r="I414" s="28"/>
      <c r="J414" s="28"/>
      <c r="K414" s="28">
        <f>SUM('IV. Country level, 1310-2018'!AO410:AV410)</f>
        <v>4.5716748063198187</v>
      </c>
      <c r="L414" s="29">
        <f>SUM('IV. Country level, 1310-2018'!AY410:BF410)</f>
        <v>-6.9146761435891078</v>
      </c>
      <c r="M414" s="28">
        <f t="shared" si="57"/>
        <v>11.486350949908926</v>
      </c>
      <c r="N414" s="28">
        <f t="shared" si="65"/>
        <v>5</v>
      </c>
      <c r="O414" s="28">
        <f>'IV. Country level, 1310-2018'!V410</f>
        <v>-4.8076923076922924</v>
      </c>
      <c r="P414" s="28">
        <f>'IV. Country level, 1310-2018'!D410</f>
        <v>9.8076923076922924</v>
      </c>
      <c r="Q414" s="2"/>
      <c r="R414" s="2"/>
      <c r="V414" s="28">
        <v>4.0714285714285703</v>
      </c>
      <c r="W414" s="28">
        <v>3.3955956183374334</v>
      </c>
      <c r="X414" s="28">
        <f t="shared" si="64"/>
        <v>0.67583295309113689</v>
      </c>
      <c r="Y414" s="56">
        <f>'VIII. Pers. sov. loans, 1312-'!C409</f>
        <v>12</v>
      </c>
    </row>
    <row r="415" spans="1:25" x14ac:dyDescent="0.25">
      <c r="A415">
        <v>1717</v>
      </c>
      <c r="C415" s="28">
        <f t="shared" si="58"/>
        <v>4.6805666308161875</v>
      </c>
      <c r="D415" s="28">
        <f t="shared" si="59"/>
        <v>-2.8689906460257792</v>
      </c>
      <c r="E415" s="28">
        <f t="shared" si="60"/>
        <v>7.5495572768419672</v>
      </c>
      <c r="F415" s="28">
        <f t="shared" si="61"/>
        <v>4.7857142857142856</v>
      </c>
      <c r="G415" s="28">
        <f t="shared" si="62"/>
        <v>0.80839939068584954</v>
      </c>
      <c r="H415" s="28">
        <f t="shared" si="63"/>
        <v>3.977314895028436</v>
      </c>
      <c r="I415" s="28"/>
      <c r="J415" s="28"/>
      <c r="K415" s="28">
        <f>SUM('IV. Country level, 1310-2018'!AO411:AV411)</f>
        <v>5.0295156956966238</v>
      </c>
      <c r="L415" s="29">
        <f>SUM('IV. Country level, 1310-2018'!AY411:BF411)</f>
        <v>-4.303206173414365</v>
      </c>
      <c r="M415" s="28">
        <f t="shared" si="57"/>
        <v>9.3327218691109888</v>
      </c>
      <c r="N415" s="28">
        <f t="shared" si="65"/>
        <v>4.5</v>
      </c>
      <c r="O415" s="28">
        <f>'IV. Country level, 1310-2018'!V411</f>
        <v>-4.0404040404040273</v>
      </c>
      <c r="P415" s="28">
        <f>'IV. Country level, 1310-2018'!D411</f>
        <v>8.5404040404040273</v>
      </c>
      <c r="Q415" s="2"/>
      <c r="R415" s="2"/>
      <c r="V415" s="28">
        <v>4</v>
      </c>
      <c r="W415" s="28">
        <v>1.2546123730642154</v>
      </c>
      <c r="X415" s="28">
        <f t="shared" si="64"/>
        <v>2.7453876269357846</v>
      </c>
      <c r="Y415" s="56">
        <f>'VIII. Pers. sov. loans, 1312-'!C410</f>
        <v>10</v>
      </c>
    </row>
    <row r="416" spans="1:25" x14ac:dyDescent="0.25">
      <c r="A416">
        <v>1718</v>
      </c>
      <c r="C416" s="28">
        <f t="shared" si="58"/>
        <v>4.5220104207218546</v>
      </c>
      <c r="D416" s="28">
        <f t="shared" si="59"/>
        <v>-3.1390046849422766</v>
      </c>
      <c r="E416" s="28">
        <f t="shared" si="60"/>
        <v>7.6610151056641325</v>
      </c>
      <c r="F416" s="28">
        <f t="shared" si="61"/>
        <v>4.5714285714285712</v>
      </c>
      <c r="G416" s="28">
        <f t="shared" si="62"/>
        <v>-0.35536508417625817</v>
      </c>
      <c r="H416" s="28">
        <f t="shared" si="63"/>
        <v>4.92679365560483</v>
      </c>
      <c r="I416" s="28"/>
      <c r="J416" s="28"/>
      <c r="K416" s="28">
        <f>SUM('IV. Country level, 1310-2018'!AO412:AV412)</f>
        <v>4.9457914506386258</v>
      </c>
      <c r="L416" s="29">
        <f>SUM('IV. Country level, 1310-2018'!AY412:BF412)</f>
        <v>-4.624171681143519</v>
      </c>
      <c r="M416" s="28">
        <f t="shared" si="57"/>
        <v>9.5699631317821456</v>
      </c>
      <c r="N416" s="28">
        <f t="shared" si="65"/>
        <v>4.5</v>
      </c>
      <c r="O416" s="28">
        <f>'IV. Country level, 1310-2018'!V412</f>
        <v>-2.1052631578947256</v>
      </c>
      <c r="P416" s="28">
        <f>'IV. Country level, 1310-2018'!D412</f>
        <v>6.6052631578947256</v>
      </c>
      <c r="Q416" s="2"/>
      <c r="R416" s="2"/>
      <c r="V416" s="28">
        <v>4.0625</v>
      </c>
      <c r="W416" s="28">
        <v>-0.83360903721348034</v>
      </c>
      <c r="X416" s="28">
        <f t="shared" si="64"/>
        <v>4.8961090372134803</v>
      </c>
      <c r="Y416" s="56">
        <f>'VIII. Pers. sov. loans, 1312-'!C411</f>
        <v>8</v>
      </c>
    </row>
    <row r="417" spans="1:25" x14ac:dyDescent="0.25">
      <c r="A417">
        <v>1719</v>
      </c>
      <c r="C417" s="28">
        <f t="shared" si="58"/>
        <v>4.422647737227372</v>
      </c>
      <c r="D417" s="28">
        <f t="shared" si="59"/>
        <v>-2.5861022859044667</v>
      </c>
      <c r="E417" s="28">
        <f t="shared" si="60"/>
        <v>7.0087500231318378</v>
      </c>
      <c r="F417" s="28">
        <f t="shared" si="61"/>
        <v>4.2857142857142856</v>
      </c>
      <c r="G417" s="28">
        <f t="shared" si="62"/>
        <v>-1.6369184822345102</v>
      </c>
      <c r="H417" s="28">
        <f t="shared" si="63"/>
        <v>5.9226327679487962</v>
      </c>
      <c r="I417" s="28"/>
      <c r="J417" s="28"/>
      <c r="K417" s="28">
        <f>SUM('IV. Country level, 1310-2018'!AO413:AV413)</f>
        <v>4.0784106508072373</v>
      </c>
      <c r="L417" s="29">
        <f>SUM('IV. Country level, 1310-2018'!AY413:BF413)</f>
        <v>-0.33507193646601868</v>
      </c>
      <c r="M417" s="28">
        <f t="shared" si="57"/>
        <v>4.4134825872732559</v>
      </c>
      <c r="N417" s="28">
        <f t="shared" si="65"/>
        <v>4</v>
      </c>
      <c r="O417" s="28">
        <f>'IV. Country level, 1310-2018'!V413</f>
        <v>4.3010752688172147</v>
      </c>
      <c r="P417" s="28">
        <f>'IV. Country level, 1310-2018'!D413</f>
        <v>-0.30107526881721469</v>
      </c>
      <c r="Q417" s="2"/>
      <c r="R417" s="2"/>
      <c r="V417" s="28">
        <v>4.125</v>
      </c>
      <c r="W417" s="28">
        <v>3.0721620287625893</v>
      </c>
      <c r="X417" s="28">
        <f t="shared" si="64"/>
        <v>1.0528379712374107</v>
      </c>
      <c r="Y417" s="56">
        <f>'VIII. Pers. sov. loans, 1312-'!C412</f>
        <v>6</v>
      </c>
    </row>
    <row r="418" spans="1:25" x14ac:dyDescent="0.25">
      <c r="A418">
        <v>1720</v>
      </c>
      <c r="C418" s="28">
        <f t="shared" si="58"/>
        <v>4.3568440122817886</v>
      </c>
      <c r="D418" s="28">
        <f t="shared" si="59"/>
        <v>-1.3599680000993877</v>
      </c>
      <c r="E418" s="28">
        <f t="shared" si="60"/>
        <v>5.716812012381177</v>
      </c>
      <c r="F418" s="28">
        <f t="shared" si="61"/>
        <v>4</v>
      </c>
      <c r="G418" s="28">
        <f t="shared" si="62"/>
        <v>-1.4159438047380957</v>
      </c>
      <c r="H418" s="28">
        <f t="shared" si="63"/>
        <v>5.4159438047380961</v>
      </c>
      <c r="I418" s="28"/>
      <c r="J418" s="28"/>
      <c r="K418" s="28">
        <f>SUM('IV. Country level, 1310-2018'!AO414:AV414)</f>
        <v>3.9697646132422535</v>
      </c>
      <c r="L418" s="29">
        <f>SUM('IV. Country level, 1310-2018'!AY414:BF414)</f>
        <v>-1.7124923041855318</v>
      </c>
      <c r="M418" s="28">
        <f t="shared" si="57"/>
        <v>5.682256917427785</v>
      </c>
      <c r="N418" s="28">
        <f t="shared" si="65"/>
        <v>3.9999999999999996</v>
      </c>
      <c r="O418" s="28">
        <f>'IV. Country level, 1310-2018'!V414</f>
        <v>5.1546391752577421</v>
      </c>
      <c r="P418" s="28">
        <f>'IV. Country level, 1310-2018'!D414</f>
        <v>-1.1546391752577425</v>
      </c>
      <c r="Q418" s="2"/>
      <c r="R418" s="2"/>
      <c r="V418" s="28">
        <v>5</v>
      </c>
      <c r="W418" s="28">
        <v>9.7432414012255539E-2</v>
      </c>
      <c r="X418" s="28">
        <f t="shared" si="64"/>
        <v>4.9025675859877449</v>
      </c>
      <c r="Y418" s="56">
        <f>'VIII. Pers. sov. loans, 1312-'!C413</f>
        <v>6</v>
      </c>
    </row>
    <row r="419" spans="1:25" x14ac:dyDescent="0.25">
      <c r="A419">
        <v>1721</v>
      </c>
      <c r="C419" s="28">
        <f t="shared" si="58"/>
        <v>4.2252970293617116</v>
      </c>
      <c r="D419" s="28">
        <f t="shared" si="59"/>
        <v>0.19325692436936151</v>
      </c>
      <c r="E419" s="28">
        <f t="shared" si="60"/>
        <v>4.0320401049923502</v>
      </c>
      <c r="F419" s="28">
        <f t="shared" si="61"/>
        <v>3.7857142857142856</v>
      </c>
      <c r="G419" s="28">
        <f t="shared" si="62"/>
        <v>-3.617500923896598E-2</v>
      </c>
      <c r="H419" s="28">
        <f t="shared" si="63"/>
        <v>3.8218892949532517</v>
      </c>
      <c r="I419" s="28"/>
      <c r="J419" s="28"/>
      <c r="K419" s="28">
        <f>SUM('IV. Country level, 1310-2018'!AO415:AV415)</f>
        <v>4.249939887044242</v>
      </c>
      <c r="L419" s="29">
        <f>SUM('IV. Country level, 1310-2018'!AY415:BF415)</f>
        <v>-1.5970862534572099</v>
      </c>
      <c r="M419" s="28">
        <f t="shared" si="57"/>
        <v>5.8470261405014519</v>
      </c>
      <c r="N419" s="28">
        <f t="shared" si="65"/>
        <v>5</v>
      </c>
      <c r="O419" s="28">
        <f>'IV. Country level, 1310-2018'!V415</f>
        <v>-1.9607843137254832</v>
      </c>
      <c r="P419" s="28">
        <f>'IV. Country level, 1310-2018'!D415</f>
        <v>6.9607843137254832</v>
      </c>
      <c r="Q419" s="2"/>
      <c r="R419" s="2"/>
      <c r="V419" s="28">
        <v>4.25</v>
      </c>
      <c r="W419" s="28">
        <v>-8.2876520462293772</v>
      </c>
      <c r="X419" s="28">
        <f t="shared" si="64"/>
        <v>12.537652046229377</v>
      </c>
      <c r="Y419" s="56">
        <f>'VIII. Pers. sov. loans, 1312-'!C414</f>
        <v>6</v>
      </c>
    </row>
    <row r="420" spans="1:25" x14ac:dyDescent="0.25">
      <c r="A420">
        <v>1722</v>
      </c>
      <c r="C420" s="28">
        <f t="shared" si="58"/>
        <v>4.1161930309454666</v>
      </c>
      <c r="D420" s="28">
        <f t="shared" si="59"/>
        <v>1.653521612545966</v>
      </c>
      <c r="E420" s="28">
        <f t="shared" si="60"/>
        <v>2.4626714183995011</v>
      </c>
      <c r="F420" s="28">
        <f t="shared" si="61"/>
        <v>3.5714285714285716</v>
      </c>
      <c r="G420" s="28">
        <f t="shared" si="62"/>
        <v>0.72050392213201475</v>
      </c>
      <c r="H420" s="28">
        <f t="shared" si="63"/>
        <v>2.8509246492965565</v>
      </c>
      <c r="I420" s="28"/>
      <c r="J420" s="28"/>
      <c r="K420" s="28">
        <f>SUM('IV. Country level, 1310-2018'!AO416:AV416)</f>
        <v>4.1134370568427965</v>
      </c>
      <c r="L420" s="29">
        <f>SUM('IV. Country level, 1310-2018'!AY416:BF416)</f>
        <v>1.3839884909244839</v>
      </c>
      <c r="M420" s="28">
        <f t="shared" si="57"/>
        <v>2.7294485659183128</v>
      </c>
      <c r="N420" s="28">
        <f t="shared" si="65"/>
        <v>3</v>
      </c>
      <c r="O420" s="28">
        <f>'IV. Country level, 1310-2018'!V416</f>
        <v>-8</v>
      </c>
      <c r="P420" s="28">
        <f>'IV. Country level, 1310-2018'!D416</f>
        <v>11</v>
      </c>
      <c r="Q420" s="2"/>
      <c r="R420" s="2"/>
      <c r="V420" s="28">
        <v>4.1875</v>
      </c>
      <c r="W420" s="28">
        <v>-4.6052718051214585</v>
      </c>
      <c r="X420" s="28">
        <f t="shared" si="64"/>
        <v>8.7927718051214576</v>
      </c>
      <c r="Y420" s="56">
        <f>'VIII. Pers. sov. loans, 1312-'!C415</f>
        <v>6</v>
      </c>
    </row>
    <row r="421" spans="1:25" x14ac:dyDescent="0.25">
      <c r="A421">
        <v>1723</v>
      </c>
      <c r="C421" s="28">
        <f t="shared" si="58"/>
        <v>4.1630597545323482</v>
      </c>
      <c r="D421" s="28">
        <f t="shared" si="59"/>
        <v>1.6770330870195707</v>
      </c>
      <c r="E421" s="28">
        <f t="shared" si="60"/>
        <v>2.4860266675127778</v>
      </c>
      <c r="F421" s="28">
        <f t="shared" si="61"/>
        <v>3.4285714285714284</v>
      </c>
      <c r="G421" s="28">
        <f t="shared" si="62"/>
        <v>0.84244162305209003</v>
      </c>
      <c r="H421" s="28">
        <f t="shared" si="63"/>
        <v>2.5861298055193385</v>
      </c>
      <c r="I421" s="28"/>
      <c r="J421" s="28"/>
      <c r="K421" s="28">
        <f>SUM('IV. Country level, 1310-2018'!AO417:AV417)</f>
        <v>4.1110487317007456</v>
      </c>
      <c r="L421" s="29">
        <f>SUM('IV. Country level, 1310-2018'!AY417:BF417)</f>
        <v>1.6682638570464468</v>
      </c>
      <c r="M421" s="28">
        <f t="shared" si="57"/>
        <v>2.4427848746542988</v>
      </c>
      <c r="N421" s="28">
        <f t="shared" si="65"/>
        <v>3</v>
      </c>
      <c r="O421" s="28">
        <f>'IV. Country level, 1310-2018'!V417</f>
        <v>-3.2608695652173907</v>
      </c>
      <c r="P421" s="28">
        <f>'IV. Country level, 1310-2018'!D417</f>
        <v>6.2608695652173907</v>
      </c>
      <c r="Q421" s="2"/>
      <c r="R421" s="2"/>
      <c r="V421" s="28">
        <v>4.1249999999999991</v>
      </c>
      <c r="W421" s="28">
        <v>-0.39425736550477986</v>
      </c>
      <c r="X421" s="28">
        <f t="shared" si="64"/>
        <v>4.519257365504779</v>
      </c>
      <c r="Y421" s="56">
        <f>'VIII. Pers. sov. loans, 1312-'!C416</f>
        <v>6</v>
      </c>
    </row>
    <row r="422" spans="1:25" x14ac:dyDescent="0.25">
      <c r="A422">
        <v>1724</v>
      </c>
      <c r="C422" s="28">
        <f t="shared" si="58"/>
        <v>4.2633717010535728</v>
      </c>
      <c r="D422" s="28">
        <f t="shared" si="59"/>
        <v>0.93883908283616446</v>
      </c>
      <c r="E422" s="28">
        <f t="shared" si="60"/>
        <v>3.324532618217408</v>
      </c>
      <c r="F422" s="28">
        <f t="shared" si="61"/>
        <v>3.367142857142857</v>
      </c>
      <c r="G422" s="28">
        <f t="shared" si="62"/>
        <v>-0.73427153643850873</v>
      </c>
      <c r="H422" s="28">
        <f t="shared" si="63"/>
        <v>4.1014143935813658</v>
      </c>
      <c r="I422" s="28"/>
      <c r="J422" s="28"/>
      <c r="K422" s="28">
        <f>SUM('IV. Country level, 1310-2018'!AO418:AV418)</f>
        <v>4.1086868152560818</v>
      </c>
      <c r="L422" s="29">
        <f>SUM('IV. Country level, 1310-2018'!AY418:BF418)</f>
        <v>6.5693682978668786</v>
      </c>
      <c r="M422" s="28">
        <f t="shared" si="57"/>
        <v>-2.4606814826107968</v>
      </c>
      <c r="N422" s="28">
        <f t="shared" si="65"/>
        <v>2.9999999999999996</v>
      </c>
      <c r="O422" s="28">
        <f>'IV. Country level, 1310-2018'!V418</f>
        <v>5.6179775280898809</v>
      </c>
      <c r="P422" s="28">
        <f>'IV. Country level, 1310-2018'!D418</f>
        <v>-2.6179775280898814</v>
      </c>
      <c r="Q422" s="2"/>
      <c r="R422" s="2"/>
      <c r="V422" s="28">
        <v>4.0624999999999991</v>
      </c>
      <c r="W422" s="28">
        <v>5.9016109284859075</v>
      </c>
      <c r="X422" s="28">
        <f t="shared" si="64"/>
        <v>-1.8391109284859084</v>
      </c>
      <c r="Y422" s="56">
        <f>'VIII. Pers. sov. loans, 1312-'!C417</f>
        <v>6</v>
      </c>
    </row>
    <row r="423" spans="1:25" x14ac:dyDescent="0.25">
      <c r="A423">
        <v>1725</v>
      </c>
      <c r="C423" s="28">
        <f t="shared" si="58"/>
        <v>4.3400405119157739</v>
      </c>
      <c r="D423" s="28">
        <f t="shared" si="59"/>
        <v>1.107018152822415</v>
      </c>
      <c r="E423" s="28">
        <f t="shared" si="60"/>
        <v>3.2330223590933591</v>
      </c>
      <c r="F423" s="28">
        <f t="shared" si="61"/>
        <v>3.1392857142857147</v>
      </c>
      <c r="G423" s="28">
        <f t="shared" si="62"/>
        <v>-7.7309201920091452E-3</v>
      </c>
      <c r="H423" s="28">
        <f t="shared" si="63"/>
        <v>3.1470166344777235</v>
      </c>
      <c r="I423" s="28"/>
      <c r="J423" s="28"/>
      <c r="K423" s="28">
        <f>SUM('IV. Country level, 1310-2018'!AO419:AV419)</f>
        <v>4.1820634617249102</v>
      </c>
      <c r="L423" s="29">
        <f>SUM('IV. Country level, 1310-2018'!AY419:BF419)</f>
        <v>5.5976811360927128</v>
      </c>
      <c r="M423" s="28">
        <f t="shared" si="57"/>
        <v>-1.4156176743678026</v>
      </c>
      <c r="N423" s="28">
        <f t="shared" si="65"/>
        <v>3.0000000000000004</v>
      </c>
      <c r="O423" s="28">
        <f>'IV. Country level, 1310-2018'!V419</f>
        <v>3.1914893617021391</v>
      </c>
      <c r="P423" s="28">
        <f>'IV. Country level, 1310-2018'!D419</f>
        <v>-0.19148936170213871</v>
      </c>
      <c r="Q423" s="2"/>
      <c r="R423" s="2"/>
      <c r="V423" s="28">
        <v>4</v>
      </c>
      <c r="W423" s="28">
        <v>-2.7945972600280271</v>
      </c>
      <c r="X423" s="28">
        <f t="shared" si="64"/>
        <v>6.7945972600280271</v>
      </c>
      <c r="Y423" s="56">
        <f>'VIII. Pers. sov. loans, 1312-'!C418</f>
        <v>6</v>
      </c>
    </row>
    <row r="424" spans="1:25" x14ac:dyDescent="0.25">
      <c r="A424">
        <v>1726</v>
      </c>
      <c r="C424" s="28">
        <f t="shared" si="58"/>
        <v>4.4524650588669372</v>
      </c>
      <c r="D424" s="28">
        <f t="shared" si="59"/>
        <v>1.5312795948904241</v>
      </c>
      <c r="E424" s="28">
        <f t="shared" si="60"/>
        <v>2.9211854639765127</v>
      </c>
      <c r="F424" s="28">
        <f t="shared" si="61"/>
        <v>3.1735714285714289</v>
      </c>
      <c r="G424" s="28">
        <f t="shared" si="62"/>
        <v>1.8566269441658554</v>
      </c>
      <c r="H424" s="28">
        <f t="shared" si="63"/>
        <v>1.3169444844055731</v>
      </c>
      <c r="I424" s="28"/>
      <c r="J424" s="28"/>
      <c r="K424" s="28">
        <f>SUM('IV. Country level, 1310-2018'!AO420:AV420)</f>
        <v>4.4064777159154085</v>
      </c>
      <c r="L424" s="29">
        <f>SUM('IV. Country level, 1310-2018'!AY420:BF420)</f>
        <v>-0.17049161515078537</v>
      </c>
      <c r="M424" s="28">
        <f t="shared" si="57"/>
        <v>4.5769693310661941</v>
      </c>
      <c r="N424" s="28">
        <f t="shared" si="65"/>
        <v>2.9999999999999996</v>
      </c>
      <c r="O424" s="28">
        <f>'IV. Country level, 1310-2018'!V420</f>
        <v>5.1546391752577421</v>
      </c>
      <c r="P424" s="28">
        <f>'IV. Country level, 1310-2018'!D420</f>
        <v>-2.1546391752577425</v>
      </c>
      <c r="Q424" s="2"/>
      <c r="R424" s="2"/>
      <c r="V424" s="28">
        <v>4.2666666666666666</v>
      </c>
      <c r="W424" s="28">
        <v>10.501418639938068</v>
      </c>
      <c r="X424" s="28">
        <f t="shared" si="64"/>
        <v>-6.2347519732714014</v>
      </c>
      <c r="Y424" s="56">
        <f>'VIII. Pers. sov. loans, 1312-'!C419</f>
        <v>6</v>
      </c>
    </row>
    <row r="425" spans="1:25" x14ac:dyDescent="0.25">
      <c r="A425">
        <v>1727</v>
      </c>
      <c r="C425" s="28">
        <f t="shared" si="58"/>
        <v>4.5881172705407511</v>
      </c>
      <c r="D425" s="28">
        <f t="shared" si="59"/>
        <v>0.51138657204020599</v>
      </c>
      <c r="E425" s="28">
        <f t="shared" si="60"/>
        <v>4.0767306985005449</v>
      </c>
      <c r="F425" s="28">
        <f t="shared" si="61"/>
        <v>3.2164285714285716</v>
      </c>
      <c r="G425" s="28">
        <f t="shared" si="62"/>
        <v>1.0862017172188883</v>
      </c>
      <c r="H425" s="28">
        <f t="shared" si="63"/>
        <v>2.1302268542096829</v>
      </c>
      <c r="I425" s="28"/>
      <c r="J425" s="28"/>
      <c r="K425" s="28">
        <f>SUM('IV. Country level, 1310-2018'!AO421:AV421)</f>
        <v>4.671948238890824</v>
      </c>
      <c r="L425" s="29">
        <f>SUM('IV. Country level, 1310-2018'!AY421:BF421)</f>
        <v>-6.879850333469375</v>
      </c>
      <c r="M425" s="28">
        <f t="shared" si="57"/>
        <v>11.551798572360198</v>
      </c>
      <c r="N425" s="28">
        <f t="shared" si="65"/>
        <v>3.5700000000000003</v>
      </c>
      <c r="O425" s="28">
        <f>'IV. Country level, 1310-2018'!V421</f>
        <v>-5.8823529411764497</v>
      </c>
      <c r="P425" s="28">
        <f>'IV. Country level, 1310-2018'!D421</f>
        <v>9.45235294117645</v>
      </c>
      <c r="Q425" s="2"/>
      <c r="R425" s="2"/>
      <c r="V425" s="28">
        <v>4.5333333333333332</v>
      </c>
      <c r="W425" s="28">
        <v>-6.0488403852782184</v>
      </c>
      <c r="X425" s="28">
        <f t="shared" si="64"/>
        <v>10.582173718611552</v>
      </c>
      <c r="Y425" s="56">
        <f>'VIII. Pers. sov. loans, 1312-'!C420</f>
        <v>6</v>
      </c>
    </row>
    <row r="426" spans="1:25" x14ac:dyDescent="0.25">
      <c r="A426">
        <v>1728</v>
      </c>
      <c r="C426" s="28">
        <f t="shared" si="58"/>
        <v>4.6236262972118896</v>
      </c>
      <c r="D426" s="28">
        <f t="shared" si="59"/>
        <v>0.2128918228878908</v>
      </c>
      <c r="E426" s="28">
        <f t="shared" si="60"/>
        <v>4.4107344743239976</v>
      </c>
      <c r="F426" s="28">
        <f t="shared" si="61"/>
        <v>3.233571428571429</v>
      </c>
      <c r="G426" s="28">
        <f t="shared" si="62"/>
        <v>-0.76899808002703607</v>
      </c>
      <c r="H426" s="28">
        <f t="shared" si="63"/>
        <v>4.0025695085984649</v>
      </c>
      <c r="I426" s="28"/>
      <c r="J426" s="28"/>
      <c r="K426" s="28">
        <f>SUM('IV. Country level, 1310-2018'!AO422:AV422)</f>
        <v>4.7866215630796543</v>
      </c>
      <c r="L426" s="29">
        <f>SUM('IV. Country level, 1310-2018'!AY422:BF422)</f>
        <v>-0.41983276355345434</v>
      </c>
      <c r="M426" s="28">
        <f t="shared" si="57"/>
        <v>5.2064543266331089</v>
      </c>
      <c r="N426" s="28">
        <f t="shared" si="65"/>
        <v>3.4049999999999998</v>
      </c>
      <c r="O426" s="28">
        <f>'IV. Country level, 1310-2018'!V422</f>
        <v>3.1250000000000142</v>
      </c>
      <c r="P426" s="28">
        <f>'IV. Country level, 1310-2018'!D422</f>
        <v>0.27999999999998559</v>
      </c>
      <c r="Q426" s="2"/>
      <c r="R426" s="2"/>
      <c r="V426" s="28">
        <v>4.8</v>
      </c>
      <c r="W426" s="28">
        <v>-2.3307377952947408</v>
      </c>
      <c r="X426" s="28">
        <f t="shared" si="64"/>
        <v>7.1307377952947402</v>
      </c>
      <c r="Y426" s="56">
        <f>'VIII. Pers. sov. loans, 1312-'!C421</f>
        <v>4.5</v>
      </c>
    </row>
    <row r="427" spans="1:25" x14ac:dyDescent="0.25">
      <c r="A427">
        <v>1729</v>
      </c>
      <c r="C427" s="28">
        <f t="shared" si="58"/>
        <v>4.7836908499980497</v>
      </c>
      <c r="D427" s="28">
        <f t="shared" si="59"/>
        <v>-1.2637676695461191</v>
      </c>
      <c r="E427" s="28">
        <f t="shared" si="60"/>
        <v>6.0474585195441692</v>
      </c>
      <c r="F427" s="28">
        <f t="shared" si="61"/>
        <v>3.2378571428571425</v>
      </c>
      <c r="G427" s="28">
        <f t="shared" si="62"/>
        <v>-1.0625874693611093</v>
      </c>
      <c r="H427" s="28">
        <f t="shared" si="63"/>
        <v>4.3004446122182518</v>
      </c>
      <c r="I427" s="28"/>
      <c r="J427" s="28"/>
      <c r="K427" s="28">
        <f>SUM('IV. Country level, 1310-2018'!AO423:AV423)</f>
        <v>4.9004088855009353</v>
      </c>
      <c r="L427" s="29">
        <f>SUM('IV. Country level, 1310-2018'!AY423:BF423)</f>
        <v>4.3538185854005462</v>
      </c>
      <c r="M427" s="28">
        <f t="shared" si="57"/>
        <v>0.54659030010038911</v>
      </c>
      <c r="N427" s="28">
        <f t="shared" si="65"/>
        <v>3.2400000000000007</v>
      </c>
      <c r="O427" s="28">
        <f>'IV. Country level, 1310-2018'!V423</f>
        <v>5.0505050505050519</v>
      </c>
      <c r="P427" s="28">
        <f>'IV. Country level, 1310-2018'!D423</f>
        <v>-1.8105050505050513</v>
      </c>
      <c r="Q427" s="2"/>
      <c r="R427" s="2"/>
      <c r="V427" s="28">
        <v>5.0666666666666655</v>
      </c>
      <c r="W427" s="28">
        <v>0.76924884273509209</v>
      </c>
      <c r="X427" s="28">
        <f t="shared" si="64"/>
        <v>4.297417823931573</v>
      </c>
      <c r="Y427" s="56">
        <f>'VIII. Pers. sov. loans, 1312-'!C422</f>
        <v>3</v>
      </c>
    </row>
    <row r="428" spans="1:25" x14ac:dyDescent="0.25">
      <c r="A428">
        <v>1730</v>
      </c>
      <c r="C428" s="28">
        <f t="shared" si="58"/>
        <v>4.9368831661010173</v>
      </c>
      <c r="D428" s="28">
        <f t="shared" si="59"/>
        <v>-0.95216674747260566</v>
      </c>
      <c r="E428" s="28">
        <f t="shared" si="60"/>
        <v>5.889049913573623</v>
      </c>
      <c r="F428" s="28">
        <f t="shared" si="61"/>
        <v>3.2507142857142854</v>
      </c>
      <c r="G428" s="28">
        <f t="shared" si="62"/>
        <v>-2.4410190690367721</v>
      </c>
      <c r="H428" s="28">
        <f t="shared" si="63"/>
        <v>5.6917333547510571</v>
      </c>
      <c r="I428" s="28"/>
      <c r="J428" s="28"/>
      <c r="K428" s="28">
        <f>SUM('IV. Country level, 1310-2018'!AO424:AV424)</f>
        <v>5.060614213417443</v>
      </c>
      <c r="L428" s="29">
        <f>SUM('IV. Country level, 1310-2018'!AY424:BF424)</f>
        <v>-5.4709873029050788</v>
      </c>
      <c r="M428" s="28">
        <f t="shared" si="57"/>
        <v>10.531601516322521</v>
      </c>
      <c r="N428" s="28">
        <f t="shared" si="65"/>
        <v>3.2999999999999989</v>
      </c>
      <c r="O428" s="28">
        <f>'IV. Country level, 1310-2018'!V424</f>
        <v>-8.6538461538461604</v>
      </c>
      <c r="P428" s="28">
        <f>'IV. Country level, 1310-2018'!D424</f>
        <v>11.953846153846159</v>
      </c>
      <c r="Q428" s="2"/>
      <c r="R428" s="2"/>
      <c r="V428" s="28">
        <v>5.3333333333333321</v>
      </c>
      <c r="W428" s="28">
        <v>-5.787707152912934</v>
      </c>
      <c r="X428" s="28">
        <f t="shared" si="64"/>
        <v>11.121040486246265</v>
      </c>
      <c r="Y428" s="56">
        <f>'VIII. Pers. sov. loans, 1312-'!C423</f>
        <v>4.5</v>
      </c>
    </row>
    <row r="429" spans="1:25" x14ac:dyDescent="0.25">
      <c r="A429">
        <v>1731</v>
      </c>
      <c r="C429" s="28">
        <f t="shared" si="58"/>
        <v>5.0988566380450537</v>
      </c>
      <c r="D429" s="28">
        <f t="shared" si="59"/>
        <v>0.90488093423786176</v>
      </c>
      <c r="E429" s="28">
        <f t="shared" si="60"/>
        <v>4.1939757038071912</v>
      </c>
      <c r="F429" s="28">
        <f t="shared" si="61"/>
        <v>3.1964285714285716</v>
      </c>
      <c r="G429" s="28">
        <f t="shared" si="62"/>
        <v>-1.0964812539107243</v>
      </c>
      <c r="H429" s="28">
        <f t="shared" si="63"/>
        <v>4.2929098253392954</v>
      </c>
      <c r="I429" s="28"/>
      <c r="J429" s="28"/>
      <c r="K429" s="28">
        <f>SUM('IV. Country level, 1310-2018'!AO425:AV425)</f>
        <v>4.357250001954041</v>
      </c>
      <c r="L429" s="29">
        <f>SUM('IV. Country level, 1310-2018'!AY425:BF425)</f>
        <v>4.4799050538006702</v>
      </c>
      <c r="M429" s="28">
        <f t="shared" si="57"/>
        <v>-0.12265505184662917</v>
      </c>
      <c r="N429" s="28">
        <f t="shared" si="65"/>
        <v>3.120000000000001</v>
      </c>
      <c r="O429" s="28">
        <f>'IV. Country level, 1310-2018'!V425</f>
        <v>-7.3684210526315894</v>
      </c>
      <c r="P429" s="28">
        <f>'IV. Country level, 1310-2018'!D425</f>
        <v>10.48842105263159</v>
      </c>
      <c r="Q429" s="2"/>
      <c r="R429" s="2"/>
      <c r="V429" s="28">
        <v>5.5999999999999988</v>
      </c>
      <c r="W429" s="28">
        <v>16.517031058682754</v>
      </c>
      <c r="X429" s="28">
        <f t="shared" si="64"/>
        <v>-10.917031058682756</v>
      </c>
      <c r="Y429" s="56">
        <f>'VIII. Pers. sov. loans, 1312-'!C424</f>
        <v>4.666666666666667</v>
      </c>
    </row>
    <row r="430" spans="1:25" x14ac:dyDescent="0.25">
      <c r="A430">
        <v>1732</v>
      </c>
      <c r="C430" s="28">
        <f t="shared" si="58"/>
        <v>5.0440853332897735</v>
      </c>
      <c r="D430" s="28">
        <f t="shared" si="59"/>
        <v>0.67246488134123705</v>
      </c>
      <c r="E430" s="28">
        <f t="shared" si="60"/>
        <v>4.3716204519485364</v>
      </c>
      <c r="F430" s="28">
        <f t="shared" si="61"/>
        <v>3.1657142857142859</v>
      </c>
      <c r="G430" s="28">
        <f t="shared" si="62"/>
        <v>-1.3805721630016348</v>
      </c>
      <c r="H430" s="28">
        <f t="shared" si="63"/>
        <v>4.5462864487159207</v>
      </c>
      <c r="I430" s="28"/>
      <c r="J430" s="28"/>
      <c r="K430" s="28">
        <f>SUM('IV. Country level, 1310-2018'!AO426:AV426)</f>
        <v>5.3025153312280375</v>
      </c>
      <c r="L430" s="29">
        <f>SUM('IV. Country level, 1310-2018'!AY426:BF426)</f>
        <v>-4.7389353109453562</v>
      </c>
      <c r="M430" s="28">
        <f t="shared" si="57"/>
        <v>10.041450642173395</v>
      </c>
      <c r="N430" s="28">
        <f t="shared" si="65"/>
        <v>3.0299999999999994</v>
      </c>
      <c r="O430" s="28">
        <f>'IV. Country level, 1310-2018'!V426</f>
        <v>1.136363636363626</v>
      </c>
      <c r="P430" s="28">
        <f>'IV. Country level, 1310-2018'!D426</f>
        <v>1.8936363636363733</v>
      </c>
      <c r="Q430" s="2"/>
      <c r="R430" s="2"/>
      <c r="V430" s="28">
        <v>5.8666666666666654</v>
      </c>
      <c r="W430" s="28">
        <v>-11.099322263398829</v>
      </c>
      <c r="X430" s="28">
        <f t="shared" si="64"/>
        <v>16.965988930065492</v>
      </c>
      <c r="Y430" s="56">
        <f>'VIII. Pers. sov. loans, 1312-'!C425</f>
        <v>5.25</v>
      </c>
    </row>
    <row r="431" spans="1:25" x14ac:dyDescent="0.25">
      <c r="A431">
        <v>1733</v>
      </c>
      <c r="C431" s="28">
        <f t="shared" si="58"/>
        <v>4.9613173302639728</v>
      </c>
      <c r="D431" s="28">
        <f t="shared" si="59"/>
        <v>0.18398576842447789</v>
      </c>
      <c r="E431" s="28">
        <f t="shared" si="60"/>
        <v>4.7773315618394951</v>
      </c>
      <c r="F431" s="28">
        <f t="shared" si="61"/>
        <v>3.1114285714285712</v>
      </c>
      <c r="G431" s="28">
        <f t="shared" si="62"/>
        <v>-2.4231001718217766</v>
      </c>
      <c r="H431" s="28">
        <f t="shared" si="63"/>
        <v>5.5345287432503483</v>
      </c>
      <c r="I431" s="28"/>
      <c r="J431" s="28"/>
      <c r="K431" s="28">
        <f>SUM('IV. Country level, 1310-2018'!AO427:AV427)</f>
        <v>5.4788239286361815</v>
      </c>
      <c r="L431" s="29">
        <f>SUM('IV. Country level, 1310-2018'!AY427:BF427)</f>
        <v>2.0107148393638097</v>
      </c>
      <c r="M431" s="28">
        <f t="shared" si="57"/>
        <v>3.4681090892723718</v>
      </c>
      <c r="N431" s="28">
        <f t="shared" si="65"/>
        <v>3.09</v>
      </c>
      <c r="O431" s="28">
        <f>'IV. Country level, 1310-2018'!V427</f>
        <v>-4.4943820224718962</v>
      </c>
      <c r="P431" s="28">
        <f>'IV. Country level, 1310-2018'!D427</f>
        <v>7.5843820224718961</v>
      </c>
      <c r="Q431" s="2"/>
      <c r="R431" s="2"/>
      <c r="V431" s="28">
        <v>6.133333333333332</v>
      </c>
      <c r="W431" s="28">
        <v>-0.97664324989466633</v>
      </c>
      <c r="X431" s="28">
        <f t="shared" si="64"/>
        <v>7.109976583227998</v>
      </c>
      <c r="Y431" s="56">
        <f>'VIII. Pers. sov. loans, 1312-'!C426</f>
        <v>5.6</v>
      </c>
    </row>
    <row r="432" spans="1:25" x14ac:dyDescent="0.25">
      <c r="A432">
        <v>1734</v>
      </c>
      <c r="C432" s="28">
        <f t="shared" si="58"/>
        <v>4.812542088681492</v>
      </c>
      <c r="D432" s="28">
        <f t="shared" si="59"/>
        <v>1.1390334714795447</v>
      </c>
      <c r="E432" s="28">
        <f t="shared" si="60"/>
        <v>3.6735086172019487</v>
      </c>
      <c r="F432" s="28">
        <f t="shared" si="61"/>
        <v>3.0442857142857145</v>
      </c>
      <c r="G432" s="28">
        <f t="shared" si="62"/>
        <v>-0.2016147606811915</v>
      </c>
      <c r="H432" s="28">
        <f t="shared" si="63"/>
        <v>3.245900474966906</v>
      </c>
      <c r="I432" s="28"/>
      <c r="J432" s="28"/>
      <c r="K432" s="28">
        <f>SUM('IV. Country level, 1310-2018'!AO428:AV428)</f>
        <v>5.8057625424990809</v>
      </c>
      <c r="L432" s="29">
        <f>SUM('IV. Country level, 1310-2018'!AY428:BF428)</f>
        <v>6.1194834385038961</v>
      </c>
      <c r="M432" s="28">
        <f t="shared" si="57"/>
        <v>-0.31372089600481523</v>
      </c>
      <c r="N432" s="28">
        <f t="shared" si="65"/>
        <v>3.19</v>
      </c>
      <c r="O432" s="28">
        <f>'IV. Country level, 1310-2018'!V428</f>
        <v>3.529411764705884</v>
      </c>
      <c r="P432" s="28">
        <f>'IV. Country level, 1310-2018'!D428</f>
        <v>-0.33941176470588408</v>
      </c>
      <c r="Q432" s="2"/>
      <c r="R432" s="2"/>
      <c r="V432" s="28">
        <v>6.3999999999999986</v>
      </c>
      <c r="W432" s="28">
        <v>-2.9989724673470519</v>
      </c>
      <c r="X432" s="28">
        <f t="shared" si="64"/>
        <v>9.3989724673470505</v>
      </c>
      <c r="Y432" s="56">
        <f>'VIII. Pers. sov. loans, 1312-'!C427</f>
        <v>5.833333333333333</v>
      </c>
    </row>
    <row r="433" spans="1:25" x14ac:dyDescent="0.25">
      <c r="A433">
        <v>1735</v>
      </c>
      <c r="C433" s="28">
        <f t="shared" si="58"/>
        <v>4.6921115279479926</v>
      </c>
      <c r="D433" s="28">
        <f t="shared" si="59"/>
        <v>0.63110041583170517</v>
      </c>
      <c r="E433" s="28">
        <f t="shared" si="60"/>
        <v>4.0610111121162884</v>
      </c>
      <c r="F433" s="28">
        <f t="shared" si="61"/>
        <v>3.0071428571428567</v>
      </c>
      <c r="G433" s="28">
        <f t="shared" si="62"/>
        <v>0.543797156207808</v>
      </c>
      <c r="H433" s="28">
        <f t="shared" si="63"/>
        <v>2.4633457009350486</v>
      </c>
      <c r="I433" s="28"/>
      <c r="J433" s="28"/>
      <c r="K433" s="28">
        <f>SUM('IV. Country level, 1310-2018'!AO429:AV429)</f>
        <v>4.4032224297926925</v>
      </c>
      <c r="L433" s="29">
        <f>SUM('IV. Country level, 1310-2018'!AY429:BF429)</f>
        <v>-2.0467451338298277</v>
      </c>
      <c r="M433" s="28">
        <f t="shared" si="57"/>
        <v>6.4499675636225202</v>
      </c>
      <c r="N433" s="28">
        <f t="shared" si="65"/>
        <v>3.19</v>
      </c>
      <c r="O433" s="28">
        <f>'IV. Country level, 1310-2018'!V429</f>
        <v>1.1363636363636402</v>
      </c>
      <c r="P433" s="28">
        <f>'IV. Country level, 1310-2018'!D429</f>
        <v>2.0536363636363597</v>
      </c>
      <c r="Q433" s="2"/>
      <c r="R433" s="2"/>
      <c r="V433" s="28">
        <v>6.666666666666667</v>
      </c>
      <c r="W433" s="28">
        <v>4.0390167514242554</v>
      </c>
      <c r="X433" s="28">
        <f t="shared" si="64"/>
        <v>2.6276499152424115</v>
      </c>
      <c r="Y433" s="56">
        <f>'VIII. Pers. sov. loans, 1312-'!C428</f>
        <v>6.5</v>
      </c>
    </row>
    <row r="434" spans="1:25" x14ac:dyDescent="0.25">
      <c r="A434">
        <v>1736</v>
      </c>
      <c r="C434" s="28">
        <f t="shared" si="58"/>
        <v>4.5011551758996271</v>
      </c>
      <c r="D434" s="28">
        <f t="shared" si="59"/>
        <v>1.3931779370609545</v>
      </c>
      <c r="E434" s="28">
        <f t="shared" si="60"/>
        <v>3.1079772388386728</v>
      </c>
      <c r="F434" s="28">
        <f t="shared" si="61"/>
        <v>3.0114285714285711</v>
      </c>
      <c r="G434" s="28">
        <f t="shared" si="62"/>
        <v>6.7487751326975084E-2</v>
      </c>
      <c r="H434" s="28">
        <f t="shared" si="63"/>
        <v>2.943940820101596</v>
      </c>
      <c r="I434" s="28"/>
      <c r="J434" s="28"/>
      <c r="K434" s="28">
        <f>SUM('IV. Country level, 1310-2018'!AO430:AV430)</f>
        <v>4.3210328643203333</v>
      </c>
      <c r="L434" s="29">
        <f>SUM('IV. Country level, 1310-2018'!AY430:BF430)</f>
        <v>0.93446479498323209</v>
      </c>
      <c r="M434" s="28">
        <f t="shared" si="57"/>
        <v>3.386568069337101</v>
      </c>
      <c r="N434" s="28">
        <f t="shared" si="65"/>
        <v>2.8600000000000003</v>
      </c>
      <c r="O434" s="28">
        <f>'IV. Country level, 1310-2018'!V430</f>
        <v>-2.247191011235941</v>
      </c>
      <c r="P434" s="28">
        <f>'IV. Country level, 1310-2018'!D430</f>
        <v>5.1071910112359413</v>
      </c>
      <c r="Q434" s="2"/>
      <c r="R434" s="2"/>
      <c r="V434" s="28">
        <v>6.1333333333333329</v>
      </c>
      <c r="W434" s="28">
        <v>9.4807351880825088</v>
      </c>
      <c r="X434" s="28">
        <f t="shared" si="64"/>
        <v>-3.347401854749176</v>
      </c>
      <c r="Y434" s="56">
        <f>'VIII. Pers. sov. loans, 1312-'!C429</f>
        <v>6.4285714285714288</v>
      </c>
    </row>
    <row r="435" spans="1:25" x14ac:dyDescent="0.25">
      <c r="A435">
        <v>1737</v>
      </c>
      <c r="C435" s="28">
        <f t="shared" si="58"/>
        <v>4.5090678073352466</v>
      </c>
      <c r="D435" s="28">
        <f t="shared" si="59"/>
        <v>2.6572278964419493</v>
      </c>
      <c r="E435" s="28">
        <f t="shared" si="60"/>
        <v>1.8518399108932979</v>
      </c>
      <c r="F435" s="28">
        <f t="shared" si="61"/>
        <v>2.9985714285714287</v>
      </c>
      <c r="G435" s="28">
        <f t="shared" si="62"/>
        <v>2.4751924062226403</v>
      </c>
      <c r="H435" s="28">
        <f t="shared" si="63"/>
        <v>0.52337902234878819</v>
      </c>
      <c r="I435" s="28"/>
      <c r="J435" s="28"/>
      <c r="K435" s="28">
        <f>SUM('IV. Country level, 1310-2018'!AO431:AV431)</f>
        <v>4.0191875223400828</v>
      </c>
      <c r="L435" s="29">
        <f>SUM('IV. Country level, 1310-2018'!AY431:BF431)</f>
        <v>1.2143466184803882</v>
      </c>
      <c r="M435" s="28">
        <f t="shared" si="57"/>
        <v>2.8048409038596946</v>
      </c>
      <c r="N435" s="28">
        <f t="shared" si="65"/>
        <v>2.83</v>
      </c>
      <c r="O435" s="28">
        <f>'IV. Country level, 1310-2018'!V431</f>
        <v>6.8965517241379359</v>
      </c>
      <c r="P435" s="28">
        <f>'IV. Country level, 1310-2018'!D431</f>
        <v>-4.0665517241379359</v>
      </c>
      <c r="Q435" s="2"/>
      <c r="R435" s="2"/>
      <c r="V435" s="28">
        <v>5.6</v>
      </c>
      <c r="W435" s="28">
        <v>5.523691922033076</v>
      </c>
      <c r="X435" s="28">
        <f t="shared" si="64"/>
        <v>7.6308077966923626E-2</v>
      </c>
      <c r="Y435" s="56">
        <f>'VIII. Pers. sov. loans, 1312-'!C430</f>
        <v>6.666666666666667</v>
      </c>
    </row>
    <row r="436" spans="1:25" x14ac:dyDescent="0.25">
      <c r="A436">
        <v>1738</v>
      </c>
      <c r="C436" s="28">
        <f t="shared" si="58"/>
        <v>4.3011500675614336</v>
      </c>
      <c r="D436" s="28">
        <f t="shared" si="59"/>
        <v>2.8267839524822436</v>
      </c>
      <c r="E436" s="28">
        <f t="shared" si="60"/>
        <v>1.4743661150791907</v>
      </c>
      <c r="F436" s="28">
        <f t="shared" si="61"/>
        <v>2.9757142857142855</v>
      </c>
      <c r="G436" s="28">
        <f t="shared" si="62"/>
        <v>3.1138478684075142</v>
      </c>
      <c r="H436" s="28">
        <f t="shared" si="63"/>
        <v>-0.13813358269322837</v>
      </c>
      <c r="I436" s="28"/>
      <c r="J436" s="28"/>
      <c r="K436" s="28">
        <f>SUM('IV. Country level, 1310-2018'!AO432:AV432)</f>
        <v>3.5142360768195426</v>
      </c>
      <c r="L436" s="29">
        <f>SUM('IV. Country level, 1310-2018'!AY432:BF432)</f>
        <v>0.92437366426579426</v>
      </c>
      <c r="M436" s="28">
        <f t="shared" si="57"/>
        <v>2.5898624125537486</v>
      </c>
      <c r="N436" s="28">
        <f t="shared" si="65"/>
        <v>2.8599999999999994</v>
      </c>
      <c r="O436" s="28">
        <f>'IV. Country level, 1310-2018'!V432</f>
        <v>-2.1505376344085931</v>
      </c>
      <c r="P436" s="28">
        <f>'IV. Country level, 1310-2018'!D432</f>
        <v>5.0105376344085926</v>
      </c>
      <c r="Q436" s="2"/>
      <c r="R436" s="2"/>
      <c r="V436" s="28">
        <v>5.0666666666666655</v>
      </c>
      <c r="W436" s="28">
        <v>-2.7775722751925644</v>
      </c>
      <c r="X436" s="28">
        <f t="shared" si="64"/>
        <v>7.8442389418592295</v>
      </c>
      <c r="Y436" s="56">
        <f>'VIII. Pers. sov. loans, 1312-'!C431</f>
        <v>6.5606060606060597</v>
      </c>
    </row>
    <row r="437" spans="1:25" x14ac:dyDescent="0.25">
      <c r="A437">
        <v>1739</v>
      </c>
      <c r="C437" s="28">
        <f t="shared" si="58"/>
        <v>4.292190037861852</v>
      </c>
      <c r="D437" s="28">
        <f t="shared" si="59"/>
        <v>1.3164238551404925</v>
      </c>
      <c r="E437" s="28">
        <f t="shared" si="60"/>
        <v>2.9757661827213591</v>
      </c>
      <c r="F437" s="28">
        <f t="shared" si="61"/>
        <v>2.9485714285714288</v>
      </c>
      <c r="G437" s="28">
        <f t="shared" si="62"/>
        <v>1.7610340155936595</v>
      </c>
      <c r="H437" s="28">
        <f t="shared" si="63"/>
        <v>1.1875374129777689</v>
      </c>
      <c r="I437" s="28"/>
      <c r="J437" s="28"/>
      <c r="K437" s="28">
        <f>SUM('IV. Country level, 1310-2018'!AO433:AV433)</f>
        <v>3.9658208668894765</v>
      </c>
      <c r="L437" s="29">
        <f>SUM('IV. Country level, 1310-2018'!AY433:BF433)</f>
        <v>0.59560733765938889</v>
      </c>
      <c r="M437" s="28">
        <f t="shared" si="57"/>
        <v>3.3702135292300879</v>
      </c>
      <c r="N437" s="28">
        <f t="shared" si="65"/>
        <v>3.0600000000000005</v>
      </c>
      <c r="O437" s="28">
        <f>'IV. Country level, 1310-2018'!V433</f>
        <v>-2.1978021978022042</v>
      </c>
      <c r="P437" s="28">
        <f>'IV. Country level, 1310-2018'!D433</f>
        <v>5.2578021978022047</v>
      </c>
      <c r="Q437" s="2"/>
      <c r="R437" s="2"/>
      <c r="V437" s="28">
        <v>4.5333333333333323</v>
      </c>
      <c r="W437" s="28">
        <v>6.7132946198214336</v>
      </c>
      <c r="X437" s="28">
        <f t="shared" si="64"/>
        <v>-2.1799612864881013</v>
      </c>
      <c r="Y437" s="56">
        <f>'VIII. Pers. sov. loans, 1312-'!C432</f>
        <v>6.4373767258382637</v>
      </c>
    </row>
    <row r="438" spans="1:25" x14ac:dyDescent="0.25">
      <c r="A438">
        <v>1740</v>
      </c>
      <c r="C438" s="28">
        <f t="shared" si="58"/>
        <v>4.293557731650032</v>
      </c>
      <c r="D438" s="28">
        <f t="shared" si="59"/>
        <v>0.46628079816446377</v>
      </c>
      <c r="E438" s="28">
        <f t="shared" si="60"/>
        <v>3.8272769334855674</v>
      </c>
      <c r="F438" s="28">
        <f t="shared" si="61"/>
        <v>2.9642857142857144</v>
      </c>
      <c r="G438" s="28">
        <f t="shared" si="62"/>
        <v>1.3605605814123578</v>
      </c>
      <c r="H438" s="28">
        <f t="shared" si="63"/>
        <v>1.6037251328733564</v>
      </c>
      <c r="I438" s="28"/>
      <c r="J438" s="28"/>
      <c r="K438" s="28">
        <f>SUM('IV. Country level, 1310-2018'!AO434:AV434)</f>
        <v>5.5342123486855161</v>
      </c>
      <c r="L438" s="29">
        <f>SUM('IV. Country level, 1310-2018'!AY434:BF434)</f>
        <v>10.859064555030772</v>
      </c>
      <c r="M438" s="28">
        <f t="shared" si="57"/>
        <v>-5.3248522063452555</v>
      </c>
      <c r="N438" s="28">
        <f t="shared" si="65"/>
        <v>3</v>
      </c>
      <c r="O438" s="28">
        <f>'IV. Country level, 1310-2018'!V434</f>
        <v>12.359550561797761</v>
      </c>
      <c r="P438" s="28">
        <f>'IV. Country level, 1310-2018'!D434</f>
        <v>-9.3595505617977608</v>
      </c>
      <c r="Q438" s="2"/>
      <c r="R438" s="2"/>
      <c r="V438" s="28">
        <v>4</v>
      </c>
      <c r="W438" s="28">
        <v>13.09846369568718</v>
      </c>
      <c r="X438" s="28">
        <f t="shared" si="64"/>
        <v>-9.0984636956871796</v>
      </c>
      <c r="Y438" s="56">
        <f>'VIII. Pers. sov. loans, 1312-'!C433</f>
        <v>6.4373767258382637</v>
      </c>
    </row>
    <row r="439" spans="1:25" x14ac:dyDescent="0.25">
      <c r="A439">
        <v>1741</v>
      </c>
      <c r="C439" s="28">
        <f t="shared" si="58"/>
        <v>4.5505464202021013</v>
      </c>
      <c r="D439" s="28">
        <f t="shared" si="59"/>
        <v>-7.3886524736815479E-2</v>
      </c>
      <c r="E439" s="28">
        <f t="shared" si="60"/>
        <v>4.624432944938917</v>
      </c>
      <c r="F439" s="28">
        <f t="shared" si="61"/>
        <v>3.0228571428571436</v>
      </c>
      <c r="G439" s="28">
        <f t="shared" si="62"/>
        <v>-1.1444179323702639</v>
      </c>
      <c r="H439" s="28">
        <f t="shared" si="63"/>
        <v>4.1672750752274066</v>
      </c>
      <c r="I439" s="28"/>
      <c r="J439" s="28"/>
      <c r="K439" s="28">
        <f>SUM('IV. Country level, 1310-2018'!AO435:AV435)</f>
        <v>4.3503383640823943</v>
      </c>
      <c r="L439" s="29">
        <f>SUM('IV. Country level, 1310-2018'!AY435:BF435)</f>
        <v>7.3063758307859565</v>
      </c>
      <c r="M439" s="28">
        <f t="shared" si="57"/>
        <v>-2.9560374667035623</v>
      </c>
      <c r="N439" s="28">
        <f t="shared" si="65"/>
        <v>3.0299999999999994</v>
      </c>
      <c r="O439" s="28">
        <f>'IV. Country level, 1310-2018'!V435</f>
        <v>8</v>
      </c>
      <c r="P439" s="28">
        <f>'IV. Country level, 1310-2018'!D435</f>
        <v>-4.9700000000000006</v>
      </c>
      <c r="Q439" s="2"/>
      <c r="R439" s="2"/>
      <c r="V439" s="28">
        <v>4</v>
      </c>
      <c r="W439" s="28">
        <v>-2.4653745659081547</v>
      </c>
      <c r="X439" s="28">
        <f t="shared" si="64"/>
        <v>6.4653745659081547</v>
      </c>
      <c r="Y439" s="56">
        <f>'VIII. Pers. sov. loans, 1312-'!C434</f>
        <v>6.334706959706959</v>
      </c>
    </row>
    <row r="440" spans="1:25" x14ac:dyDescent="0.25">
      <c r="A440">
        <v>1742</v>
      </c>
      <c r="C440" s="28">
        <f t="shared" si="58"/>
        <v>4.6869009764620513</v>
      </c>
      <c r="D440" s="28">
        <f t="shared" si="59"/>
        <v>-2.3918862590958163E-2</v>
      </c>
      <c r="E440" s="28">
        <f t="shared" si="60"/>
        <v>4.71081983905301</v>
      </c>
      <c r="F440" s="28">
        <f t="shared" si="61"/>
        <v>3.1185714285714283</v>
      </c>
      <c r="G440" s="28">
        <f t="shared" si="62"/>
        <v>-0.66713024310101132</v>
      </c>
      <c r="H440" s="28">
        <f t="shared" si="63"/>
        <v>3.7857016716724394</v>
      </c>
      <c r="I440" s="28"/>
      <c r="J440" s="28"/>
      <c r="K440" s="28">
        <f>SUM('IV. Country level, 1310-2018'!AO436:AV436)</f>
        <v>4.3405022218956182</v>
      </c>
      <c r="L440" s="29">
        <f>SUM('IV. Country level, 1310-2018'!AY436:BF436)</f>
        <v>-12.619265815222082</v>
      </c>
      <c r="M440" s="28">
        <f t="shared" si="57"/>
        <v>16.959768037117701</v>
      </c>
      <c r="N440" s="28">
        <f t="shared" si="65"/>
        <v>3</v>
      </c>
      <c r="O440" s="28">
        <f>'IV. Country level, 1310-2018'!V436</f>
        <v>-8.3333333333333428</v>
      </c>
      <c r="P440" s="28">
        <f>'IV. Country level, 1310-2018'!D436</f>
        <v>11.333333333333343</v>
      </c>
      <c r="Q440" s="2"/>
      <c r="R440" s="2"/>
      <c r="V440" s="28">
        <v>4</v>
      </c>
      <c r="W440" s="28">
        <v>-3.3799799771007333</v>
      </c>
      <c r="X440" s="28">
        <f t="shared" si="64"/>
        <v>7.3799799771007333</v>
      </c>
      <c r="Y440" s="56">
        <f>'VIII. Pers. sov. loans, 1312-'!C435</f>
        <v>6.334706959706959</v>
      </c>
    </row>
    <row r="441" spans="1:25" x14ac:dyDescent="0.25">
      <c r="A441">
        <v>1743</v>
      </c>
      <c r="C441" s="28">
        <f t="shared" si="58"/>
        <v>4.8107687687699059</v>
      </c>
      <c r="D441" s="28">
        <f t="shared" si="59"/>
        <v>0.57353065535914793</v>
      </c>
      <c r="E441" s="28">
        <f t="shared" si="60"/>
        <v>4.2372381134107586</v>
      </c>
      <c r="F441" s="28">
        <f t="shared" si="61"/>
        <v>3.1685714285714286</v>
      </c>
      <c r="G441" s="28">
        <f t="shared" si="62"/>
        <v>0.99137931456821049</v>
      </c>
      <c r="H441" s="28">
        <f t="shared" si="63"/>
        <v>2.1771921140032182</v>
      </c>
      <c r="I441" s="28"/>
      <c r="J441" s="28"/>
      <c r="K441" s="28">
        <f>SUM('IV. Country level, 1310-2018'!AO437:AV437)</f>
        <v>4.3306067208375882</v>
      </c>
      <c r="L441" s="29">
        <f>SUM('IV. Country level, 1310-2018'!AY437:BF437)</f>
        <v>-5.0165366038489703</v>
      </c>
      <c r="M441" s="28">
        <f t="shared" si="57"/>
        <v>9.3471433246865594</v>
      </c>
      <c r="N441" s="28">
        <f t="shared" si="65"/>
        <v>2.9700000000000006</v>
      </c>
      <c r="O441" s="28">
        <f>'IV. Country level, 1310-2018'!V437</f>
        <v>-5.0505050505050519</v>
      </c>
      <c r="P441" s="28">
        <f>'IV. Country level, 1310-2018'!D437</f>
        <v>8.0205050505050526</v>
      </c>
      <c r="Q441" s="2"/>
      <c r="R441" s="2"/>
      <c r="V441" s="28">
        <v>4</v>
      </c>
      <c r="W441" s="28">
        <v>-6.4322379720612624</v>
      </c>
      <c r="X441" s="28">
        <f t="shared" si="64"/>
        <v>10.432237972061262</v>
      </c>
      <c r="Y441" s="56">
        <f>'VIII. Pers. sov. loans, 1312-'!C436</f>
        <v>6.406135531135531</v>
      </c>
    </row>
    <row r="442" spans="1:25" x14ac:dyDescent="0.25">
      <c r="A442">
        <v>1744</v>
      </c>
      <c r="C442" s="28">
        <f t="shared" si="58"/>
        <v>4.7313952825196015</v>
      </c>
      <c r="D442" s="28">
        <f t="shared" si="59"/>
        <v>-0.80478292521075756</v>
      </c>
      <c r="E442" s="28">
        <f t="shared" si="60"/>
        <v>5.5361782077303596</v>
      </c>
      <c r="F442" s="28">
        <f t="shared" si="61"/>
        <v>3.2628571428571429</v>
      </c>
      <c r="G442" s="28">
        <f t="shared" si="62"/>
        <v>-1.2351002587761712</v>
      </c>
      <c r="H442" s="28">
        <f t="shared" si="63"/>
        <v>4.4979574016333137</v>
      </c>
      <c r="I442" s="28"/>
      <c r="J442" s="28"/>
      <c r="K442" s="28">
        <f>SUM('IV. Country level, 1310-2018'!AO438:AV438)</f>
        <v>5.818108342204571</v>
      </c>
      <c r="L442" s="29">
        <f>SUM('IV. Country level, 1310-2018'!AY438:BF438)</f>
        <v>-2.5668246418285672</v>
      </c>
      <c r="M442" s="28">
        <f t="shared" si="57"/>
        <v>8.3849329840331386</v>
      </c>
      <c r="N442" s="28">
        <f t="shared" si="65"/>
        <v>3.24</v>
      </c>
      <c r="O442" s="28">
        <f>'IV. Country level, 1310-2018'!V438</f>
        <v>-10.638297872340416</v>
      </c>
      <c r="P442" s="28">
        <f>'IV. Country level, 1310-2018'!D438</f>
        <v>13.878297872340417</v>
      </c>
      <c r="Q442" s="2"/>
      <c r="R442" s="2"/>
      <c r="V442" s="28">
        <v>4</v>
      </c>
      <c r="W442" s="28">
        <v>-5.5543134116570272</v>
      </c>
      <c r="X442" s="28">
        <f t="shared" si="64"/>
        <v>9.5543134116570272</v>
      </c>
      <c r="Y442" s="56">
        <f>'VIII. Pers. sov. loans, 1312-'!C437</f>
        <v>6.3071581196581192</v>
      </c>
    </row>
    <row r="443" spans="1:25" x14ac:dyDescent="0.25">
      <c r="A443">
        <v>1745</v>
      </c>
      <c r="C443" s="28">
        <f t="shared" si="58"/>
        <v>4.78766713221132</v>
      </c>
      <c r="D443" s="28">
        <f t="shared" si="59"/>
        <v>-1.2019482694562293</v>
      </c>
      <c r="E443" s="28">
        <f t="shared" si="60"/>
        <v>5.9896154016675505</v>
      </c>
      <c r="F443" s="28">
        <f t="shared" si="61"/>
        <v>3.3171428571428572</v>
      </c>
      <c r="G443" s="28">
        <f t="shared" si="62"/>
        <v>-1.7430367667126794</v>
      </c>
      <c r="H443" s="28">
        <f t="shared" si="63"/>
        <v>5.0601796238555368</v>
      </c>
      <c r="I443" s="28"/>
      <c r="J443" s="28"/>
      <c r="K443" s="28">
        <f>SUM('IV. Country level, 1310-2018'!AO439:AV439)</f>
        <v>4.4687179706391937</v>
      </c>
      <c r="L443" s="29">
        <f>SUM('IV. Country level, 1310-2018'!AY439:BF439)</f>
        <v>1.2741472992867948</v>
      </c>
      <c r="M443" s="28">
        <f t="shared" si="57"/>
        <v>3.1945706713523991</v>
      </c>
      <c r="N443" s="28">
        <f t="shared" si="65"/>
        <v>3.5299999999999989</v>
      </c>
      <c r="O443" s="28">
        <f>'IV. Country level, 1310-2018'!V439</f>
        <v>1.1904761904761756</v>
      </c>
      <c r="P443" s="28">
        <f>'IV. Country level, 1310-2018'!D439</f>
        <v>2.3395238095238233</v>
      </c>
      <c r="Q443" s="2"/>
      <c r="R443" s="2"/>
      <c r="V443" s="28">
        <v>4</v>
      </c>
      <c r="W443" s="28">
        <v>5.6871831490296305</v>
      </c>
      <c r="X443" s="28">
        <f t="shared" si="64"/>
        <v>-1.6871831490296305</v>
      </c>
      <c r="Y443" s="56">
        <f>'VIII. Pers. sov. loans, 1312-'!C438</f>
        <v>6.502136752136753</v>
      </c>
    </row>
    <row r="444" spans="1:25" x14ac:dyDescent="0.25">
      <c r="A444">
        <v>1746</v>
      </c>
      <c r="C444" s="28">
        <f t="shared" si="58"/>
        <v>4.7928007177312635</v>
      </c>
      <c r="D444" s="28">
        <f t="shared" si="59"/>
        <v>0.35193449418159906</v>
      </c>
      <c r="E444" s="28">
        <f t="shared" si="60"/>
        <v>4.4408662235496648</v>
      </c>
      <c r="F444" s="28">
        <f t="shared" si="61"/>
        <v>3.3128571428571432</v>
      </c>
      <c r="G444" s="28">
        <f t="shared" si="62"/>
        <v>-0.24860920845533283</v>
      </c>
      <c r="H444" s="28">
        <f t="shared" si="63"/>
        <v>3.5614663513124754</v>
      </c>
      <c r="I444" s="28"/>
      <c r="J444" s="28"/>
      <c r="K444" s="28">
        <f>SUM('IV. Country level, 1310-2018'!AO440:AV440)</f>
        <v>4.8328954130444632</v>
      </c>
      <c r="L444" s="29">
        <f>SUM('IV. Country level, 1310-2018'!AY440:BF440)</f>
        <v>4.77775396331013</v>
      </c>
      <c r="M444" s="28">
        <f t="shared" si="57"/>
        <v>5.5141449734333214E-2</v>
      </c>
      <c r="N444" s="28">
        <f t="shared" si="65"/>
        <v>3.41</v>
      </c>
      <c r="O444" s="28">
        <f>'IV. Country level, 1310-2018'!V440</f>
        <v>9.4117647058823479</v>
      </c>
      <c r="P444" s="28">
        <f>'IV. Country level, 1310-2018'!D440</f>
        <v>-6.0017647058823478</v>
      </c>
      <c r="Q444" s="2"/>
      <c r="R444" s="2"/>
      <c r="V444" s="28">
        <v>4</v>
      </c>
      <c r="W444" s="28">
        <v>4.5883010517996636</v>
      </c>
      <c r="X444" s="28">
        <f t="shared" si="64"/>
        <v>-0.58830105179966363</v>
      </c>
      <c r="Y444" s="56">
        <f>'VIII. Pers. sov. loans, 1312-'!C439</f>
        <v>6.666666666666667</v>
      </c>
    </row>
    <row r="445" spans="1:25" x14ac:dyDescent="0.25">
      <c r="A445">
        <v>1747</v>
      </c>
      <c r="C445" s="28">
        <f t="shared" si="58"/>
        <v>4.7790009805911202</v>
      </c>
      <c r="D445" s="28">
        <f t="shared" si="59"/>
        <v>1.38252856511427</v>
      </c>
      <c r="E445" s="28">
        <f t="shared" si="60"/>
        <v>3.3964724154768495</v>
      </c>
      <c r="F445" s="28">
        <f t="shared" si="61"/>
        <v>3.3171428571428572</v>
      </c>
      <c r="G445" s="28">
        <f t="shared" si="62"/>
        <v>0.3240819892358644</v>
      </c>
      <c r="H445" s="28">
        <f t="shared" si="63"/>
        <v>2.9930608679069928</v>
      </c>
      <c r="I445" s="28"/>
      <c r="J445" s="28"/>
      <c r="K445" s="28">
        <f>SUM('IV. Country level, 1310-2018'!AO441:AV441)</f>
        <v>4.9785979449333801</v>
      </c>
      <c r="L445" s="29">
        <f>SUM('IV. Country level, 1310-2018'!AY441:BF441)</f>
        <v>1.2108694910414342</v>
      </c>
      <c r="M445" s="28">
        <f t="shared" si="57"/>
        <v>3.7677284538919462</v>
      </c>
      <c r="N445" s="28">
        <f t="shared" si="65"/>
        <v>3.66</v>
      </c>
      <c r="O445" s="28">
        <f>'IV. Country level, 1310-2018'!V441</f>
        <v>-3.225806451612911</v>
      </c>
      <c r="P445" s="28">
        <f>'IV. Country level, 1310-2018'!D441</f>
        <v>6.8858064516129112</v>
      </c>
      <c r="Q445" s="2"/>
      <c r="R445" s="2"/>
      <c r="V445" s="28">
        <v>8</v>
      </c>
      <c r="W445" s="28">
        <v>-6.692666917069559</v>
      </c>
      <c r="X445" s="28">
        <f t="shared" si="64"/>
        <v>14.692666917069559</v>
      </c>
      <c r="Y445" s="56">
        <f>'VIII. Pers. sov. loans, 1312-'!C440</f>
        <v>6.6</v>
      </c>
    </row>
    <row r="446" spans="1:25" x14ac:dyDescent="0.25">
      <c r="A446">
        <v>1748</v>
      </c>
      <c r="C446" s="28">
        <f t="shared" si="58"/>
        <v>4.5588720130529508</v>
      </c>
      <c r="D446" s="28">
        <f t="shared" si="59"/>
        <v>1.8537612729656661</v>
      </c>
      <c r="E446" s="28">
        <f t="shared" si="60"/>
        <v>2.7051107400872851</v>
      </c>
      <c r="F446" s="28">
        <f t="shared" si="61"/>
        <v>3.2871428571428574</v>
      </c>
      <c r="G446" s="28">
        <f t="shared" si="62"/>
        <v>2.2197786777656989</v>
      </c>
      <c r="H446" s="28">
        <f t="shared" si="63"/>
        <v>1.067364179377158</v>
      </c>
      <c r="I446" s="28"/>
      <c r="J446" s="28"/>
      <c r="K446" s="28">
        <f>SUM('IV. Country level, 1310-2018'!AO442:AV442)</f>
        <v>4.74424131192443</v>
      </c>
      <c r="L446" s="29">
        <f>SUM('IV. Country level, 1310-2018'!AY442:BF442)</f>
        <v>4.5262184210676555</v>
      </c>
      <c r="M446" s="28">
        <f t="shared" si="57"/>
        <v>0.21802289085677451</v>
      </c>
      <c r="N446" s="28">
        <f t="shared" si="65"/>
        <v>3.4099999999999997</v>
      </c>
      <c r="O446" s="28">
        <f>'IV. Country level, 1310-2018'!V442</f>
        <v>4.4444444444444429</v>
      </c>
      <c r="P446" s="28">
        <f>'IV. Country level, 1310-2018'!D442</f>
        <v>-1.0344444444444432</v>
      </c>
      <c r="Q446" s="2"/>
      <c r="R446" s="2"/>
      <c r="V446" s="28">
        <v>6.4166666666666661</v>
      </c>
      <c r="W446" s="28">
        <v>0.36459117404194169</v>
      </c>
      <c r="X446" s="28">
        <f t="shared" si="64"/>
        <v>6.0520754926247244</v>
      </c>
      <c r="Y446" s="56">
        <f>'VIII. Pers. sov. loans, 1312-'!C441</f>
        <v>7</v>
      </c>
    </row>
    <row r="447" spans="1:25" x14ac:dyDescent="0.25">
      <c r="A447">
        <v>1749</v>
      </c>
      <c r="C447" s="28">
        <f t="shared" si="58"/>
        <v>4.5205326407255102</v>
      </c>
      <c r="D447" s="28">
        <f t="shared" si="59"/>
        <v>2.0134304306674728</v>
      </c>
      <c r="E447" s="28">
        <f t="shared" si="60"/>
        <v>2.5071022100580369</v>
      </c>
      <c r="F447" s="28">
        <f t="shared" si="61"/>
        <v>3.1914285714285717</v>
      </c>
      <c r="G447" s="28">
        <f t="shared" si="62"/>
        <v>2.9654615663057364</v>
      </c>
      <c r="H447" s="28">
        <f t="shared" si="63"/>
        <v>0.22596700512283516</v>
      </c>
      <c r="I447" s="28"/>
      <c r="J447" s="28"/>
      <c r="K447" s="28">
        <f>SUM('IV. Country level, 1310-2018'!AO443:AV443)</f>
        <v>4.3764373205352189</v>
      </c>
      <c r="L447" s="29">
        <f>SUM('IV. Country level, 1310-2018'!AY443:BF443)</f>
        <v>-1.7420864697572838</v>
      </c>
      <c r="M447" s="28">
        <f t="shared" si="57"/>
        <v>6.1185237902925032</v>
      </c>
      <c r="N447" s="28">
        <f t="shared" si="65"/>
        <v>2.97</v>
      </c>
      <c r="O447" s="28">
        <f>'IV. Country level, 1310-2018'!V443</f>
        <v>2.1276595744680833</v>
      </c>
      <c r="P447" s="28">
        <f>'IV. Country level, 1310-2018'!D443</f>
        <v>0.8423404255319169</v>
      </c>
      <c r="Q447" s="2"/>
      <c r="R447" s="2"/>
      <c r="V447" s="28">
        <v>4.8333333333333321</v>
      </c>
      <c r="W447" s="28">
        <v>-1.9513501016472277</v>
      </c>
      <c r="X447" s="28">
        <f t="shared" si="64"/>
        <v>6.7846834349805594</v>
      </c>
      <c r="Y447" s="56">
        <f>'VIII. Pers. sov. loans, 1312-'!C442</f>
        <v>7</v>
      </c>
    </row>
    <row r="448" spans="1:25" x14ac:dyDescent="0.25">
      <c r="A448">
        <v>1750</v>
      </c>
      <c r="C448" s="28">
        <f t="shared" si="58"/>
        <v>4.4066085284319865</v>
      </c>
      <c r="D448" s="28">
        <f t="shared" si="59"/>
        <v>0.72794901160703507</v>
      </c>
      <c r="E448" s="28">
        <f t="shared" si="60"/>
        <v>3.678659516824951</v>
      </c>
      <c r="F448" s="28">
        <f t="shared" si="61"/>
        <v>3.1145074244450837</v>
      </c>
      <c r="G448" s="28">
        <f t="shared" si="62"/>
        <v>1.4488067115927663</v>
      </c>
      <c r="H448" s="28">
        <f t="shared" si="63"/>
        <v>1.6657007128523174</v>
      </c>
      <c r="I448" s="28"/>
      <c r="J448" s="28"/>
      <c r="K448" s="28">
        <f>SUM('IV. Country level, 1310-2018'!AO444:AV444)</f>
        <v>4.2340085608565818</v>
      </c>
      <c r="L448" s="29">
        <f>SUM('IV. Country level, 1310-2018'!AY444:BF444)</f>
        <v>2.1976218926797277</v>
      </c>
      <c r="M448" s="28">
        <f t="shared" si="57"/>
        <v>2.0363866681768541</v>
      </c>
      <c r="N448" s="28">
        <f t="shared" si="65"/>
        <v>3</v>
      </c>
      <c r="O448" s="28">
        <f>'IV. Country level, 1310-2018'!V444</f>
        <v>-1.0416666666666714</v>
      </c>
      <c r="P448" s="28">
        <f>'IV. Country level, 1310-2018'!D444</f>
        <v>4.0416666666666714</v>
      </c>
      <c r="Q448" s="2"/>
      <c r="R448" s="2"/>
      <c r="V448" s="28">
        <v>3.25</v>
      </c>
      <c r="W448" s="28">
        <v>-3.6239229396495958</v>
      </c>
      <c r="X448" s="28">
        <f t="shared" si="64"/>
        <v>6.8739229396495958</v>
      </c>
      <c r="Y448" s="56">
        <f>'VIII. Pers. sov. loans, 1312-'!C443</f>
        <v>7</v>
      </c>
    </row>
    <row r="449" spans="1:25" x14ac:dyDescent="0.25">
      <c r="A449">
        <v>1751</v>
      </c>
      <c r="C449" s="28">
        <f t="shared" si="58"/>
        <v>4.267455105522636</v>
      </c>
      <c r="D449" s="28">
        <f t="shared" si="59"/>
        <v>0.2475672369263297</v>
      </c>
      <c r="E449" s="28">
        <f t="shared" si="60"/>
        <v>4.0198878685963066</v>
      </c>
      <c r="F449" s="28">
        <f t="shared" si="61"/>
        <v>3.0057500619130555</v>
      </c>
      <c r="G449" s="28">
        <f t="shared" si="62"/>
        <v>1.7354201768057607</v>
      </c>
      <c r="H449" s="28">
        <f t="shared" si="63"/>
        <v>1.2703298851072955</v>
      </c>
      <c r="I449" s="28"/>
      <c r="J449" s="28"/>
      <c r="K449" s="28">
        <f>SUM('IV. Country level, 1310-2018'!AO445:AV445)</f>
        <v>4.2772055694373892</v>
      </c>
      <c r="L449" s="29">
        <f>SUM('IV. Country level, 1310-2018'!AY445:BF445)</f>
        <v>0.73180431313120442</v>
      </c>
      <c r="M449" s="28">
        <f t="shared" si="57"/>
        <v>3.5454012563061847</v>
      </c>
      <c r="N449" s="28">
        <f t="shared" si="65"/>
        <v>3.03</v>
      </c>
      <c r="O449" s="28">
        <f>'IV. Country level, 1310-2018'!V445</f>
        <v>2.6315789473684248</v>
      </c>
      <c r="P449" s="28">
        <f>'IV. Country level, 1310-2018'!D445</f>
        <v>0.39842105263157501</v>
      </c>
      <c r="Q449" s="2"/>
      <c r="R449" s="2"/>
      <c r="V449" s="28">
        <v>4</v>
      </c>
      <c r="W449" s="28">
        <v>-2.5963566328252341</v>
      </c>
      <c r="X449" s="28">
        <f t="shared" si="64"/>
        <v>6.5963566328252341</v>
      </c>
      <c r="Y449" s="56">
        <f>'VIII. Pers. sov. loans, 1312-'!C444</f>
        <v>6.375</v>
      </c>
    </row>
    <row r="450" spans="1:25" x14ac:dyDescent="0.25">
      <c r="A450">
        <v>1752</v>
      </c>
      <c r="C450" s="28">
        <f t="shared" si="58"/>
        <v>4.1827924849954599</v>
      </c>
      <c r="D450" s="28">
        <f t="shared" si="59"/>
        <v>-0.64982960629775166</v>
      </c>
      <c r="E450" s="28">
        <f t="shared" si="60"/>
        <v>4.8326220912932119</v>
      </c>
      <c r="F450" s="28">
        <f t="shared" si="61"/>
        <v>2.96633123561638</v>
      </c>
      <c r="G450" s="28">
        <f t="shared" si="62"/>
        <v>0.39503216975108607</v>
      </c>
      <c r="H450" s="28">
        <f t="shared" si="63"/>
        <v>2.5712990658652939</v>
      </c>
      <c r="I450" s="28"/>
      <c r="J450" s="28"/>
      <c r="K450" s="28">
        <f>SUM('IV. Country level, 1310-2018'!AO446:AV446)</f>
        <v>4.2003423643471072</v>
      </c>
      <c r="L450" s="29">
        <f>SUM('IV. Country level, 1310-2018'!AY446:BF446)</f>
        <v>2.3918314031994443</v>
      </c>
      <c r="M450" s="28">
        <f t="shared" si="57"/>
        <v>1.8085109611476629</v>
      </c>
      <c r="N450" s="28">
        <f t="shared" si="65"/>
        <v>2.8599999999999994</v>
      </c>
      <c r="O450" s="28">
        <f>'IV. Country level, 1310-2018'!V446</f>
        <v>6.4102564102564372</v>
      </c>
      <c r="P450" s="28">
        <f>'IV. Country level, 1310-2018'!D446</f>
        <v>-3.5502564102564378</v>
      </c>
      <c r="Q450" s="2"/>
      <c r="R450" s="2"/>
      <c r="V450" s="28">
        <v>4.5</v>
      </c>
      <c r="W450" s="28">
        <v>2.3562764148542632</v>
      </c>
      <c r="X450" s="28">
        <f t="shared" si="64"/>
        <v>2.1437235851457368</v>
      </c>
      <c r="Y450" s="56">
        <f>'VIII. Pers. sov. loans, 1312-'!C445</f>
        <v>5.75</v>
      </c>
    </row>
    <row r="451" spans="1:25" x14ac:dyDescent="0.25">
      <c r="A451">
        <v>1753</v>
      </c>
      <c r="C451" s="28">
        <f t="shared" si="58"/>
        <v>4.1484826167198525</v>
      </c>
      <c r="D451" s="28">
        <f t="shared" si="59"/>
        <v>0.27271354122334929</v>
      </c>
      <c r="E451" s="28">
        <f t="shared" si="60"/>
        <v>3.8757690754965042</v>
      </c>
      <c r="F451" s="28">
        <f t="shared" si="61"/>
        <v>3.0227095685836867</v>
      </c>
      <c r="G451" s="28">
        <f t="shared" si="62"/>
        <v>1.2042533437139034</v>
      </c>
      <c r="H451" s="28">
        <f t="shared" si="63"/>
        <v>1.8184562248697833</v>
      </c>
      <c r="I451" s="28"/>
      <c r="J451" s="28"/>
      <c r="K451" s="28">
        <f>SUM('IV. Country level, 1310-2018'!AO447:AV447)</f>
        <v>4.0354266269897954</v>
      </c>
      <c r="L451" s="29">
        <f>SUM('IV. Country level, 1310-2018'!AY447:BF447)</f>
        <v>-4.2206159701129353</v>
      </c>
      <c r="M451" s="28">
        <f t="shared" si="57"/>
        <v>8.2560425971027307</v>
      </c>
      <c r="N451" s="28">
        <f t="shared" si="65"/>
        <v>2.8715519711155864</v>
      </c>
      <c r="O451" s="28">
        <f>'IV. Country level, 1310-2018'!V447</f>
        <v>-1.2048192771084416</v>
      </c>
      <c r="P451" s="28">
        <f>'IV. Country level, 1310-2018'!D447</f>
        <v>4.076371248224028</v>
      </c>
      <c r="Q451" s="2"/>
      <c r="R451" s="2"/>
      <c r="V451" s="28">
        <v>5</v>
      </c>
      <c r="W451" s="28">
        <v>2.5449200627982922</v>
      </c>
      <c r="X451" s="28">
        <f t="shared" si="64"/>
        <v>2.4550799372017078</v>
      </c>
      <c r="Y451" s="56">
        <f>'VIII. Pers. sov. loans, 1312-'!C446</f>
        <v>5.125</v>
      </c>
    </row>
    <row r="452" spans="1:25" x14ac:dyDescent="0.25">
      <c r="A452">
        <v>1754</v>
      </c>
      <c r="C452" s="28">
        <f t="shared" si="58"/>
        <v>4.1987181284943498</v>
      </c>
      <c r="D452" s="28">
        <f t="shared" si="59"/>
        <v>1.5661938692278727</v>
      </c>
      <c r="E452" s="28">
        <f t="shared" si="60"/>
        <v>2.6325242592664764</v>
      </c>
      <c r="F452" s="28">
        <f t="shared" si="61"/>
        <v>3.0718775246769874</v>
      </c>
      <c r="G452" s="28">
        <f t="shared" si="62"/>
        <v>5.3117547780225669</v>
      </c>
      <c r="H452" s="28">
        <f t="shared" si="63"/>
        <v>-2.2398772533455795</v>
      </c>
      <c r="I452" s="28"/>
      <c r="J452" s="28"/>
      <c r="K452" s="28">
        <f>SUM('IV. Country level, 1310-2018'!AO448:AV448)</f>
        <v>4.0045239845679266</v>
      </c>
      <c r="L452" s="29">
        <f>SUM('IV. Country level, 1310-2018'!AY448:BF448)</f>
        <v>-2.1518029317235055</v>
      </c>
      <c r="M452" s="28">
        <f t="shared" si="57"/>
        <v>6.156326916291432</v>
      </c>
      <c r="N452" s="28">
        <f t="shared" si="65"/>
        <v>2.8986984622758065</v>
      </c>
      <c r="O452" s="28">
        <f>'IV. Country level, 1310-2018'!V448</f>
        <v>-1.2195121951219505</v>
      </c>
      <c r="P452" s="28">
        <f>'IV. Country level, 1310-2018'!D448</f>
        <v>4.118210657397757</v>
      </c>
      <c r="Q452" s="2"/>
      <c r="R452" s="2"/>
      <c r="V452" s="28">
        <v>4.75</v>
      </c>
      <c r="W452" s="28">
        <v>-0.39241988892834267</v>
      </c>
      <c r="X452" s="28">
        <f t="shared" si="64"/>
        <v>5.1424198889283428</v>
      </c>
      <c r="Y452" s="56">
        <f>'VIII. Pers. sov. loans, 1312-'!C447</f>
        <v>4.5</v>
      </c>
    </row>
    <row r="453" spans="1:25" x14ac:dyDescent="0.25">
      <c r="A453">
        <v>1755</v>
      </c>
      <c r="C453" s="28">
        <f t="shared" si="58"/>
        <v>4.244153588344596</v>
      </c>
      <c r="D453" s="28">
        <f t="shared" si="59"/>
        <v>1.4694464481814742</v>
      </c>
      <c r="E453" s="28">
        <f t="shared" si="60"/>
        <v>2.7747071401631209</v>
      </c>
      <c r="F453" s="28">
        <f t="shared" si="61"/>
        <v>3.1030178065385647</v>
      </c>
      <c r="G453" s="28">
        <f t="shared" si="62"/>
        <v>4.1271895914712804</v>
      </c>
      <c r="H453" s="28">
        <f t="shared" si="63"/>
        <v>-1.0241717849327157</v>
      </c>
      <c r="I453" s="28"/>
      <c r="J453" s="28"/>
      <c r="K453" s="28">
        <f>SUM('IV. Country level, 1310-2018'!AO449:AV449)</f>
        <v>4.1516029682342026</v>
      </c>
      <c r="L453" s="29">
        <f>SUM('IV. Country level, 1310-2018'!AY449:BF449)</f>
        <v>-1.7555594815009132</v>
      </c>
      <c r="M453" s="28">
        <f t="shared" si="57"/>
        <v>5.9071624497351163</v>
      </c>
      <c r="N453" s="28">
        <f t="shared" si="65"/>
        <v>3.1340682159232696</v>
      </c>
      <c r="O453" s="28">
        <f>'IV. Country level, 1310-2018'!V449</f>
        <v>-4.9382716049382793</v>
      </c>
      <c r="P453" s="28">
        <f>'IV. Country level, 1310-2018'!D449</f>
        <v>8.0723398208615489</v>
      </c>
      <c r="Q453" s="2"/>
      <c r="R453" s="2"/>
      <c r="V453" s="28">
        <v>4.5</v>
      </c>
      <c r="W453" s="28">
        <v>2.2629259967562105</v>
      </c>
      <c r="X453" s="28">
        <f t="shared" si="64"/>
        <v>2.2370740032437895</v>
      </c>
      <c r="Y453" s="56">
        <f>'VIII. Pers. sov. loans, 1312-'!C448</f>
        <v>4.75</v>
      </c>
    </row>
    <row r="454" spans="1:25" x14ac:dyDescent="0.25">
      <c r="A454">
        <v>1756</v>
      </c>
      <c r="C454" s="28">
        <f t="shared" si="58"/>
        <v>4.3147489899704929</v>
      </c>
      <c r="D454" s="28">
        <f t="shared" si="59"/>
        <v>0.80545528973808334</v>
      </c>
      <c r="E454" s="28">
        <f t="shared" si="60"/>
        <v>3.5092937002324098</v>
      </c>
      <c r="F454" s="28">
        <f t="shared" si="61"/>
        <v>3.21307078566783</v>
      </c>
      <c r="G454" s="28">
        <f t="shared" si="62"/>
        <v>1.3542958185775038</v>
      </c>
      <c r="H454" s="28">
        <f t="shared" si="63"/>
        <v>1.858774967090326</v>
      </c>
      <c r="I454" s="28"/>
      <c r="J454" s="28"/>
      <c r="K454" s="28">
        <f>SUM('IV. Country level, 1310-2018'!AO450:AV450)</f>
        <v>4.1362682426059685</v>
      </c>
      <c r="L454" s="29">
        <f>SUM('IV. Country level, 1310-2018'!AY450:BF450)</f>
        <v>4.7157155628904226</v>
      </c>
      <c r="M454" s="28">
        <f t="shared" si="57"/>
        <v>-0.57944732028445411</v>
      </c>
      <c r="N454" s="28">
        <f t="shared" si="65"/>
        <v>3.3646483307711463</v>
      </c>
      <c r="O454" s="28">
        <f>'IV. Country level, 1310-2018'!V450</f>
        <v>7.7922077922078046</v>
      </c>
      <c r="P454" s="28">
        <f>'IV. Country level, 1310-2018'!D450</f>
        <v>-4.4275594614366582</v>
      </c>
      <c r="Q454" s="2"/>
      <c r="R454" s="2"/>
      <c r="V454" s="28">
        <v>4.25</v>
      </c>
      <c r="W454" s="28">
        <v>8.0118116912187922</v>
      </c>
      <c r="X454" s="28">
        <f t="shared" si="64"/>
        <v>-3.7618116912187922</v>
      </c>
      <c r="Y454" s="56">
        <f>'VIII. Pers. sov. loans, 1312-'!C449</f>
        <v>4.75</v>
      </c>
    </row>
    <row r="455" spans="1:25" x14ac:dyDescent="0.25">
      <c r="A455">
        <v>1757</v>
      </c>
      <c r="C455" s="28">
        <f t="shared" si="58"/>
        <v>4.4434753143988415</v>
      </c>
      <c r="D455" s="28">
        <f t="shared" si="59"/>
        <v>1.0223684301410376</v>
      </c>
      <c r="E455" s="28">
        <f t="shared" si="60"/>
        <v>3.4211068842578038</v>
      </c>
      <c r="F455" s="28">
        <f t="shared" si="61"/>
        <v>3.3285714428696695</v>
      </c>
      <c r="G455" s="28">
        <f t="shared" si="62"/>
        <v>0.37698757080810147</v>
      </c>
      <c r="H455" s="28">
        <f t="shared" si="63"/>
        <v>2.9515838720615681</v>
      </c>
      <c r="I455" s="28"/>
      <c r="J455" s="28"/>
      <c r="K455" s="28">
        <f>SUM('IV. Country level, 1310-2018'!AO451:AV451)</f>
        <v>4.5856571432780573</v>
      </c>
      <c r="L455" s="29">
        <f>SUM('IV. Country level, 1310-2018'!AY451:BF451)</f>
        <v>11.251984188711392</v>
      </c>
      <c r="M455" s="28">
        <f t="shared" si="57"/>
        <v>-6.6663270454333343</v>
      </c>
      <c r="N455" s="28">
        <f t="shared" si="65"/>
        <v>3.3441756926531028</v>
      </c>
      <c r="O455" s="28">
        <f>'IV. Country level, 1310-2018'!V451</f>
        <v>27.710843373493972</v>
      </c>
      <c r="P455" s="28">
        <f>'IV. Country level, 1310-2018'!D451</f>
        <v>-24.36666768084087</v>
      </c>
      <c r="Q455" s="2"/>
      <c r="R455" s="2"/>
      <c r="V455" s="28">
        <v>4</v>
      </c>
      <c r="W455" s="28">
        <v>-2.4027041710393009</v>
      </c>
      <c r="X455" s="28">
        <f t="shared" si="64"/>
        <v>6.4027041710393009</v>
      </c>
      <c r="Y455" s="56">
        <f>'VIII. Pers. sov. loans, 1312-'!C450</f>
        <v>4.75</v>
      </c>
    </row>
    <row r="456" spans="1:25" x14ac:dyDescent="0.25">
      <c r="A456">
        <v>1758</v>
      </c>
      <c r="C456" s="28">
        <f t="shared" si="58"/>
        <v>4.5384661233171872</v>
      </c>
      <c r="D456" s="28">
        <f t="shared" si="59"/>
        <v>1.246528771041173</v>
      </c>
      <c r="E456" s="28">
        <f t="shared" si="60"/>
        <v>3.291937352276014</v>
      </c>
      <c r="F456" s="28">
        <f t="shared" si="61"/>
        <v>3.4744705778623981</v>
      </c>
      <c r="G456" s="28">
        <f t="shared" si="62"/>
        <v>0.37263217011123728</v>
      </c>
      <c r="H456" s="28">
        <f t="shared" si="63"/>
        <v>3.101838407751162</v>
      </c>
      <c r="I456" s="28"/>
      <c r="J456" s="28"/>
      <c r="K456" s="28">
        <f>SUM('IV. Country level, 1310-2018'!AO452:AV452)</f>
        <v>4.5952537883891118</v>
      </c>
      <c r="L456" s="29">
        <f>SUM('IV. Country level, 1310-2018'!AY452:BF452)</f>
        <v>5.4572365806416334E-2</v>
      </c>
      <c r="M456" s="28">
        <f t="shared" si="57"/>
        <v>4.5406814225826952</v>
      </c>
      <c r="N456" s="28">
        <f t="shared" si="65"/>
        <v>3.2479819730310453</v>
      </c>
      <c r="O456" s="28">
        <f>'IV. Country level, 1310-2018'!V452</f>
        <v>-5.6603773584905781</v>
      </c>
      <c r="P456" s="28">
        <f>'IV. Country level, 1310-2018'!D452</f>
        <v>8.9083593315216234</v>
      </c>
      <c r="Q456" s="2"/>
      <c r="R456" s="2"/>
      <c r="V456" s="28">
        <v>4</v>
      </c>
      <c r="W456" s="28">
        <v>8.7551943159606189</v>
      </c>
      <c r="X456" s="28">
        <f t="shared" si="64"/>
        <v>-4.7551943159606189</v>
      </c>
      <c r="Y456" s="56">
        <f>'VIII. Pers. sov. loans, 1312-'!C451</f>
        <v>4.75</v>
      </c>
    </row>
    <row r="457" spans="1:25" x14ac:dyDescent="0.25">
      <c r="A457">
        <v>1759</v>
      </c>
      <c r="C457" s="28">
        <f t="shared" si="58"/>
        <v>4.6112987419737621</v>
      </c>
      <c r="D457" s="28">
        <f t="shared" si="59"/>
        <v>1.7029299873000208</v>
      </c>
      <c r="E457" s="28">
        <f t="shared" si="60"/>
        <v>2.9083687546737416</v>
      </c>
      <c r="F457" s="28">
        <f t="shared" si="61"/>
        <v>3.5941831772987212</v>
      </c>
      <c r="G457" s="28">
        <f t="shared" si="62"/>
        <v>1.620595021449619</v>
      </c>
      <c r="H457" s="28">
        <f t="shared" si="63"/>
        <v>1.9735881558491022</v>
      </c>
      <c r="I457" s="28"/>
      <c r="J457" s="28"/>
      <c r="K457" s="28">
        <f>SUM('IV. Country level, 1310-2018'!AO453:AV453)</f>
        <v>4.6945101757283894</v>
      </c>
      <c r="L457" s="29">
        <f>SUM('IV. Country level, 1310-2018'!AY453:BF453)</f>
        <v>-2.2561067059042941</v>
      </c>
      <c r="M457" s="28">
        <f t="shared" si="57"/>
        <v>6.9506168816326834</v>
      </c>
      <c r="N457" s="28">
        <f t="shared" si="65"/>
        <v>3.6303708539048536</v>
      </c>
      <c r="O457" s="28">
        <f>'IV. Country level, 1310-2018'!V453</f>
        <v>-13</v>
      </c>
      <c r="P457" s="28">
        <f>'IV. Country level, 1310-2018'!D453</f>
        <v>16.630370853904854</v>
      </c>
      <c r="Q457" s="2"/>
      <c r="R457" s="2"/>
      <c r="V457" s="28">
        <v>4</v>
      </c>
      <c r="W457" s="28">
        <v>-7.6690702652059795</v>
      </c>
      <c r="X457" s="28">
        <f t="shared" si="64"/>
        <v>11.669070265205979</v>
      </c>
      <c r="Y457" s="56">
        <f>'VIII. Pers. sov. loans, 1312-'!C452</f>
        <v>4.75</v>
      </c>
    </row>
    <row r="458" spans="1:25" x14ac:dyDescent="0.25">
      <c r="A458">
        <v>1760</v>
      </c>
      <c r="C458" s="28">
        <f t="shared" si="58"/>
        <v>4.6359460397807624</v>
      </c>
      <c r="D458" s="28">
        <f t="shared" si="59"/>
        <v>1.082869249608174</v>
      </c>
      <c r="E458" s="28">
        <f t="shared" si="60"/>
        <v>3.5530767901725886</v>
      </c>
      <c r="F458" s="28">
        <f t="shared" si="61"/>
        <v>3.5934429111801696</v>
      </c>
      <c r="G458" s="28">
        <f t="shared" si="62"/>
        <v>0.85585453545477563</v>
      </c>
      <c r="H458" s="28">
        <f t="shared" si="63"/>
        <v>2.737588375725394</v>
      </c>
      <c r="I458" s="28"/>
      <c r="J458" s="28"/>
      <c r="K458" s="28">
        <f>SUM('IV. Country level, 1310-2018'!AO454:AV454)</f>
        <v>4.9365108979882377</v>
      </c>
      <c r="L458" s="29">
        <f>SUM('IV. Country level, 1310-2018'!AY454:BF454)</f>
        <v>-2.7022239872922551</v>
      </c>
      <c r="M458" s="28">
        <f t="shared" si="57"/>
        <v>7.6387348852804928</v>
      </c>
      <c r="N458" s="28">
        <f t="shared" si="65"/>
        <v>3.6800565715284623</v>
      </c>
      <c r="O458" s="28">
        <f>'IV. Country level, 1310-2018'!V454</f>
        <v>-8.0459770114942586</v>
      </c>
      <c r="P458" s="28">
        <f>'IV. Country level, 1310-2018'!D454</f>
        <v>11.726033583022721</v>
      </c>
      <c r="Q458" s="2"/>
      <c r="R458" s="2"/>
      <c r="V458" s="28">
        <v>4</v>
      </c>
      <c r="W458" s="28">
        <v>8.8973419706978092</v>
      </c>
      <c r="X458" s="28">
        <f t="shared" si="64"/>
        <v>-4.8973419706978092</v>
      </c>
      <c r="Y458" s="56">
        <f>'VIII. Pers. sov. loans, 1312-'!C453</f>
        <v>4.75</v>
      </c>
    </row>
    <row r="459" spans="1:25" x14ac:dyDescent="0.25">
      <c r="A459">
        <v>1761</v>
      </c>
      <c r="C459" s="28">
        <f t="shared" si="58"/>
        <v>4.6418298246464404</v>
      </c>
      <c r="D459" s="28">
        <f t="shared" si="59"/>
        <v>0.28040798039716069</v>
      </c>
      <c r="E459" s="28">
        <f t="shared" si="60"/>
        <v>4.3614218442492794</v>
      </c>
      <c r="F459" s="28">
        <f t="shared" si="61"/>
        <v>3.6193313250939529</v>
      </c>
      <c r="G459" s="28">
        <f t="shared" si="62"/>
        <v>-1.7422931573572871</v>
      </c>
      <c r="H459" s="28">
        <f t="shared" si="63"/>
        <v>5.3616244824512407</v>
      </c>
      <c r="I459" s="28"/>
      <c r="J459" s="28"/>
      <c r="K459" s="28">
        <f>SUM('IV. Country level, 1310-2018'!AO455:AV455)</f>
        <v>4.6694596469963399</v>
      </c>
      <c r="L459" s="29">
        <f>SUM('IV. Country level, 1310-2018'!AY455:BF455)</f>
        <v>-0.5826805454225592</v>
      </c>
      <c r="M459" s="28">
        <f t="shared" si="57"/>
        <v>5.2521401924188993</v>
      </c>
      <c r="N459" s="28">
        <f t="shared" si="65"/>
        <v>3.9199924072249122</v>
      </c>
      <c r="O459" s="28">
        <f>'IV. Country level, 1310-2018'!V455</f>
        <v>-1.25</v>
      </c>
      <c r="P459" s="28">
        <f>'IV. Country level, 1310-2018'!D455</f>
        <v>5.1699924072249122</v>
      </c>
      <c r="Q459" s="2"/>
      <c r="R459" s="2"/>
      <c r="V459" s="28">
        <v>4</v>
      </c>
      <c r="W459" s="28">
        <v>15.983993803435473</v>
      </c>
      <c r="X459" s="28">
        <f t="shared" si="64"/>
        <v>-11.983993803435473</v>
      </c>
      <c r="Y459" s="56">
        <f>'VIII. Pers. sov. loans, 1312-'!C454</f>
        <v>5</v>
      </c>
    </row>
    <row r="460" spans="1:25" x14ac:dyDescent="0.25">
      <c r="A460">
        <v>1762</v>
      </c>
      <c r="C460" s="28">
        <f t="shared" si="58"/>
        <v>4.594778226657378</v>
      </c>
      <c r="D460" s="28">
        <f t="shared" si="59"/>
        <v>0.71836963193232606</v>
      </c>
      <c r="E460" s="28">
        <f t="shared" si="60"/>
        <v>3.8764085947250519</v>
      </c>
      <c r="F460" s="28">
        <f t="shared" si="61"/>
        <v>3.6364787484938477</v>
      </c>
      <c r="G460" s="28">
        <f t="shared" si="62"/>
        <v>-0.15727030490210886</v>
      </c>
      <c r="H460" s="28">
        <f t="shared" si="63"/>
        <v>3.793749053395957</v>
      </c>
      <c r="I460" s="28"/>
      <c r="J460" s="28"/>
      <c r="K460" s="28">
        <f>SUM('IV. Country level, 1310-2018'!AO456:AV456)</f>
        <v>4.6614312988302329</v>
      </c>
      <c r="L460" s="29">
        <f>SUM('IV. Country level, 1310-2018'!AY456:BF456)</f>
        <v>1.4392490323110254</v>
      </c>
      <c r="M460" s="28">
        <f t="shared" si="57"/>
        <v>3.2221822665192077</v>
      </c>
      <c r="N460" s="28">
        <f t="shared" si="65"/>
        <v>3.9720564119775261</v>
      </c>
      <c r="O460" s="28">
        <f>'IV. Country level, 1310-2018'!V456</f>
        <v>3.7974683544303929</v>
      </c>
      <c r="P460" s="28">
        <f>'IV. Country level, 1310-2018'!D456</f>
        <v>0.17458805754713325</v>
      </c>
      <c r="Q460" s="2"/>
      <c r="R460" s="2"/>
      <c r="V460" s="28">
        <v>4</v>
      </c>
      <c r="W460" s="28">
        <v>0.93643124469161632</v>
      </c>
      <c r="X460" s="28">
        <f t="shared" si="64"/>
        <v>3.0635687553083839</v>
      </c>
      <c r="Y460" s="56">
        <f>'VIII. Pers. sov. loans, 1312-'!C455</f>
        <v>4.9772727272727275</v>
      </c>
    </row>
    <row r="461" spans="1:25" x14ac:dyDescent="0.25">
      <c r="A461">
        <v>1763</v>
      </c>
      <c r="C461" s="28">
        <f t="shared" si="58"/>
        <v>4.5773993144530323</v>
      </c>
      <c r="D461" s="28">
        <f t="shared" si="59"/>
        <v>1.2001194621800466</v>
      </c>
      <c r="E461" s="28">
        <f t="shared" si="60"/>
        <v>3.3772798522729852</v>
      </c>
      <c r="F461" s="28">
        <f t="shared" si="61"/>
        <v>3.5974085427087652</v>
      </c>
      <c r="G461" s="28">
        <f t="shared" si="62"/>
        <v>1.6998725522407483</v>
      </c>
      <c r="H461" s="28">
        <f t="shared" si="63"/>
        <v>1.8975359904680165</v>
      </c>
      <c r="I461" s="28"/>
      <c r="J461" s="28"/>
      <c r="K461" s="28">
        <f>SUM('IV. Country level, 1310-2018'!AO457:AV457)</f>
        <v>4.3087993272549667</v>
      </c>
      <c r="L461" s="29">
        <f>SUM('IV. Country level, 1310-2018'!AY457:BF457)</f>
        <v>0.37529039904749328</v>
      </c>
      <c r="M461" s="28">
        <f t="shared" ref="M461:M524" si="66">K461-L461</f>
        <v>3.9335089282074733</v>
      </c>
      <c r="N461" s="28">
        <f t="shared" si="65"/>
        <v>3.3594664679412864</v>
      </c>
      <c r="O461" s="28">
        <f>'IV. Country level, 1310-2018'!V457</f>
        <v>2.4390243902439011</v>
      </c>
      <c r="P461" s="28">
        <f>'IV. Country level, 1310-2018'!D457</f>
        <v>0.9204420776973854</v>
      </c>
      <c r="Q461" s="2"/>
      <c r="R461" s="2"/>
      <c r="V461" s="28">
        <v>4</v>
      </c>
      <c r="W461" s="28">
        <v>-14.307838854630022</v>
      </c>
      <c r="X461" s="28">
        <f t="shared" si="64"/>
        <v>18.30783885463002</v>
      </c>
      <c r="Y461" s="56">
        <f>'VIII. Pers. sov. loans, 1312-'!C456</f>
        <v>4.954545454545455</v>
      </c>
    </row>
    <row r="462" spans="1:25" x14ac:dyDescent="0.25">
      <c r="A462">
        <v>1764</v>
      </c>
      <c r="C462" s="28">
        <f t="shared" si="58"/>
        <v>4.4935834742001939</v>
      </c>
      <c r="D462" s="28">
        <f t="shared" si="59"/>
        <v>2.3817158288938094</v>
      </c>
      <c r="E462" s="28">
        <f t="shared" si="60"/>
        <v>2.1118676453063854</v>
      </c>
      <c r="F462" s="28">
        <f t="shared" si="61"/>
        <v>3.5525349677495348</v>
      </c>
      <c r="G462" s="28">
        <f t="shared" si="62"/>
        <v>5.0584289147075294</v>
      </c>
      <c r="H462" s="28">
        <f t="shared" si="63"/>
        <v>-1.5058939469579948</v>
      </c>
      <c r="I462" s="28"/>
      <c r="J462" s="28"/>
      <c r="K462" s="28">
        <f>SUM('IV. Country level, 1310-2018'!AO458:AV458)</f>
        <v>4.6268436373377977</v>
      </c>
      <c r="L462" s="29">
        <f>SUM('IV. Country level, 1310-2018'!AY458:BF458)</f>
        <v>5.6347553042342984</v>
      </c>
      <c r="M462" s="28">
        <f t="shared" si="66"/>
        <v>-1.0079116668965007</v>
      </c>
      <c r="N462" s="28">
        <f t="shared" si="65"/>
        <v>3.5253945900495864</v>
      </c>
      <c r="O462" s="28">
        <f>'IV. Country level, 1310-2018'!V458</f>
        <v>9.5238095238095326</v>
      </c>
      <c r="P462" s="28">
        <f>'IV. Country level, 1310-2018'!D458</f>
        <v>-5.9984149337599462</v>
      </c>
      <c r="Q462" s="2"/>
      <c r="R462" s="2"/>
      <c r="V462" s="28">
        <v>4</v>
      </c>
      <c r="W462" s="28">
        <v>-1.1667036260391632</v>
      </c>
      <c r="X462" s="28">
        <f t="shared" si="64"/>
        <v>5.1667036260391637</v>
      </c>
      <c r="Y462" s="56">
        <f>'VIII. Pers. sov. loans, 1312-'!C457</f>
        <v>4.9318181818181825</v>
      </c>
    </row>
    <row r="463" spans="1:25" x14ac:dyDescent="0.25">
      <c r="A463">
        <v>1765</v>
      </c>
      <c r="C463" s="28">
        <f t="shared" si="58"/>
        <v>4.4319128690404463</v>
      </c>
      <c r="D463" s="28">
        <f t="shared" si="59"/>
        <v>2.6619898973603169</v>
      </c>
      <c r="E463" s="28">
        <f t="shared" si="60"/>
        <v>1.7699229716801288</v>
      </c>
      <c r="F463" s="28">
        <f t="shared" si="61"/>
        <v>3.4636726622310299</v>
      </c>
      <c r="G463" s="28">
        <f t="shared" si="62"/>
        <v>4.8543472820544684</v>
      </c>
      <c r="H463" s="28">
        <f t="shared" si="63"/>
        <v>-1.3906746198234388</v>
      </c>
      <c r="I463" s="28"/>
      <c r="J463" s="28"/>
      <c r="K463" s="28">
        <f>SUM('IV. Country level, 1310-2018'!AO459:AV459)</f>
        <v>4.26589260246568</v>
      </c>
      <c r="L463" s="29">
        <f>SUM('IV. Country level, 1310-2018'!AY459:BF459)</f>
        <v>3.120303926552574</v>
      </c>
      <c r="M463" s="28">
        <f t="shared" si="66"/>
        <v>1.145588675913106</v>
      </c>
      <c r="N463" s="28">
        <f t="shared" si="65"/>
        <v>3.3680139368303075</v>
      </c>
      <c r="O463" s="28">
        <f>'IV. Country level, 1310-2018'!V459</f>
        <v>5.4347826086956701</v>
      </c>
      <c r="P463" s="28">
        <f>'IV. Country level, 1310-2018'!D459</f>
        <v>-2.0667686718653626</v>
      </c>
      <c r="Q463" s="2"/>
      <c r="R463" s="2"/>
      <c r="V463" s="28">
        <v>3.5000000000000004</v>
      </c>
      <c r="W463" s="28">
        <v>-2.9160186710931213</v>
      </c>
      <c r="X463" s="28">
        <f t="shared" si="64"/>
        <v>6.4160186710931217</v>
      </c>
      <c r="Y463" s="56">
        <f>'VIII. Pers. sov. loans, 1312-'!C458</f>
        <v>4.9090909090909101</v>
      </c>
    </row>
    <row r="464" spans="1:25" x14ac:dyDescent="0.25">
      <c r="A464">
        <v>1766</v>
      </c>
      <c r="C464" s="28">
        <f t="shared" ref="C464:C527" si="67">AVERAGE(K461:K467)</f>
        <v>4.4423436940757863</v>
      </c>
      <c r="D464" s="28">
        <f t="shared" ref="D464:D527" si="68">AVERAGE(L461:L467)</f>
        <v>1.8495284907302281</v>
      </c>
      <c r="E464" s="28">
        <f t="shared" ref="E464:E527" si="69">AVERAGE(M461:M467)</f>
        <v>2.592815203345558</v>
      </c>
      <c r="F464" s="28">
        <f t="shared" ref="F464:F527" si="70">AVERAGE(N461:N467)</f>
        <v>3.3812253354375601</v>
      </c>
      <c r="G464" s="28">
        <f t="shared" ref="G464:G527" si="71">AVERAGE(O461:O467)</f>
        <v>2.3459278185775179</v>
      </c>
      <c r="H464" s="28">
        <f t="shared" ref="H464:H527" si="72">AVERAGE(P461:P467)</f>
        <v>1.0352975168600422</v>
      </c>
      <c r="I464" s="28"/>
      <c r="J464" s="28"/>
      <c r="K464" s="28">
        <f>SUM('IV. Country level, 1310-2018'!AO460:AV460)</f>
        <v>4.5728577902979675</v>
      </c>
      <c r="L464" s="29">
        <f>SUM('IV. Country level, 1310-2018'!AY460:BF460)</f>
        <v>1.1161421058297503</v>
      </c>
      <c r="M464" s="28">
        <f t="shared" si="66"/>
        <v>3.4567156844682172</v>
      </c>
      <c r="N464" s="28">
        <f t="shared" si="65"/>
        <v>3.3568794134092741</v>
      </c>
      <c r="O464" s="28">
        <f>'IV. Country level, 1310-2018'!V460</f>
        <v>0</v>
      </c>
      <c r="P464" s="28">
        <f>'IV. Country level, 1310-2018'!D460</f>
        <v>3.3568794134092741</v>
      </c>
      <c r="Q464" s="2"/>
      <c r="R464" s="2"/>
      <c r="V464" s="28">
        <v>3</v>
      </c>
      <c r="W464" s="28">
        <v>-4.3728007520727594</v>
      </c>
      <c r="X464" s="28">
        <f t="shared" si="64"/>
        <v>7.3728007520727594</v>
      </c>
      <c r="Y464" s="56">
        <f>'VIII. Pers. sov. loans, 1312-'!C459</f>
        <v>4.8863636363636376</v>
      </c>
    </row>
    <row r="465" spans="1:25" x14ac:dyDescent="0.25">
      <c r="A465">
        <v>1767</v>
      </c>
      <c r="C465" s="28">
        <f t="shared" si="67"/>
        <v>4.5820778370583595</v>
      </c>
      <c r="D465" s="28">
        <f t="shared" si="68"/>
        <v>2.6969952188891604</v>
      </c>
      <c r="E465" s="28">
        <f t="shared" si="69"/>
        <v>1.8850826181692</v>
      </c>
      <c r="F465" s="28">
        <f t="shared" si="70"/>
        <v>3.4180291372586304</v>
      </c>
      <c r="G465" s="28">
        <f t="shared" si="71"/>
        <v>2.6053984983906986</v>
      </c>
      <c r="H465" s="28">
        <f t="shared" si="72"/>
        <v>0.81263063886793141</v>
      </c>
      <c r="I465" s="28"/>
      <c r="J465" s="28"/>
      <c r="K465" s="28">
        <f>SUM('IV. Country level, 1310-2018'!AO461:AV461)</f>
        <v>4.3498000162183725</v>
      </c>
      <c r="L465" s="29">
        <f>SUM('IV. Country level, 1310-2018'!AY461:BF461)</f>
        <v>5.5689505797040821</v>
      </c>
      <c r="M465" s="28">
        <f t="shared" si="66"/>
        <v>-1.2191505634857096</v>
      </c>
      <c r="N465" s="28">
        <f t="shared" si="65"/>
        <v>3.3659415468138523</v>
      </c>
      <c r="O465" s="28">
        <f>'IV. Country level, 1310-2018'!V461</f>
        <v>15.463917525773212</v>
      </c>
      <c r="P465" s="28">
        <f>'IV. Country level, 1310-2018'!D461</f>
        <v>-12.09797597895936</v>
      </c>
      <c r="Q465" s="2"/>
      <c r="R465" s="2"/>
      <c r="V465" s="28">
        <v>5</v>
      </c>
      <c r="W465" s="28">
        <v>6.1582466934653324</v>
      </c>
      <c r="X465" s="28">
        <f t="shared" si="64"/>
        <v>-1.1582466934653324</v>
      </c>
      <c r="Y465" s="56">
        <f>'VIII. Pers. sov. loans, 1312-'!C460</f>
        <v>4.8636363636363651</v>
      </c>
    </row>
    <row r="466" spans="1:25" x14ac:dyDescent="0.25">
      <c r="A466">
        <v>1768</v>
      </c>
      <c r="C466" s="28">
        <f t="shared" si="67"/>
        <v>4.6659683727000054</v>
      </c>
      <c r="D466" s="28">
        <f t="shared" si="68"/>
        <v>2.8115791340325549</v>
      </c>
      <c r="E466" s="28">
        <f t="shared" si="69"/>
        <v>1.8543892386674503</v>
      </c>
      <c r="F466" s="28">
        <f t="shared" si="70"/>
        <v>3.4058807643052083</v>
      </c>
      <c r="G466" s="28">
        <f t="shared" si="71"/>
        <v>2.0970389723677068</v>
      </c>
      <c r="H466" s="28">
        <f t="shared" si="72"/>
        <v>1.3088417919375008</v>
      </c>
      <c r="I466" s="28"/>
      <c r="J466" s="28"/>
      <c r="K466" s="28">
        <f>SUM('IV. Country level, 1310-2018'!AO462:AV462)</f>
        <v>4.2377654108781</v>
      </c>
      <c r="L466" s="29">
        <f>SUM('IV. Country level, 1310-2018'!AY462:BF462)</f>
        <v>1.3792379338429939</v>
      </c>
      <c r="M466" s="28">
        <f t="shared" si="66"/>
        <v>2.8585274770351061</v>
      </c>
      <c r="N466" s="28">
        <f t="shared" si="65"/>
        <v>3.2979562685953745</v>
      </c>
      <c r="O466" s="28">
        <f>'IV. Country level, 1310-2018'!V462</f>
        <v>-2.6785714285714306</v>
      </c>
      <c r="P466" s="28">
        <f>'IV. Country level, 1310-2018'!D462</f>
        <v>5.9765276971668051</v>
      </c>
      <c r="Q466" s="2"/>
      <c r="R466" s="2"/>
      <c r="V466" s="28">
        <v>4.8333333333333339</v>
      </c>
      <c r="W466" s="28">
        <v>-2.3989967392654363</v>
      </c>
      <c r="X466" s="28">
        <f t="shared" si="64"/>
        <v>7.2323300725987707</v>
      </c>
      <c r="Y466" s="56">
        <f>'VIII. Pers. sov. loans, 1312-'!C461</f>
        <v>4.8409090909090926</v>
      </c>
    </row>
    <row r="467" spans="1:25" x14ac:dyDescent="0.25">
      <c r="A467">
        <v>1769</v>
      </c>
      <c r="C467" s="28">
        <f t="shared" si="67"/>
        <v>4.8101712553443861</v>
      </c>
      <c r="D467" s="28">
        <f t="shared" si="68"/>
        <v>2.3478242374146907</v>
      </c>
      <c r="E467" s="28">
        <f t="shared" si="69"/>
        <v>2.4623470179296949</v>
      </c>
      <c r="F467" s="28">
        <f t="shared" si="70"/>
        <v>3.4089117036375987</v>
      </c>
      <c r="G467" s="28">
        <f t="shared" si="71"/>
        <v>2.0078764327134189</v>
      </c>
      <c r="H467" s="28">
        <f t="shared" si="72"/>
        <v>1.4010352709241796</v>
      </c>
      <c r="I467" s="28"/>
      <c r="J467" s="28"/>
      <c r="K467" s="28">
        <f>SUM('IV. Country level, 1310-2018'!AO463:AV463)</f>
        <v>4.7344470740776181</v>
      </c>
      <c r="L467" s="29">
        <f>SUM('IV. Country level, 1310-2018'!AY463:BF463)</f>
        <v>-4.247980814099594</v>
      </c>
      <c r="M467" s="28">
        <f t="shared" si="66"/>
        <v>8.982427888177213</v>
      </c>
      <c r="N467" s="28">
        <f t="shared" si="65"/>
        <v>3.3949251244232386</v>
      </c>
      <c r="O467" s="28">
        <f>'IV. Country level, 1310-2018'!V463</f>
        <v>-13.761467889908261</v>
      </c>
      <c r="P467" s="28">
        <f>'IV. Country level, 1310-2018'!D463</f>
        <v>17.156393014331499</v>
      </c>
      <c r="Q467" s="2"/>
      <c r="R467" s="2"/>
      <c r="V467" s="28">
        <v>4.6666666666666679</v>
      </c>
      <c r="W467" s="28">
        <v>-0.72395053175320812</v>
      </c>
      <c r="X467" s="28">
        <f t="shared" si="64"/>
        <v>5.3906171984198759</v>
      </c>
      <c r="Y467" s="56">
        <f>'VIII. Pers. sov. loans, 1312-'!C462</f>
        <v>4.8181818181818201</v>
      </c>
    </row>
    <row r="468" spans="1:25" x14ac:dyDescent="0.25">
      <c r="A468">
        <v>1770</v>
      </c>
      <c r="C468" s="28">
        <f t="shared" si="67"/>
        <v>4.8535659987894428</v>
      </c>
      <c r="D468" s="28">
        <f t="shared" si="68"/>
        <v>1.6704930832549947</v>
      </c>
      <c r="E468" s="28">
        <f t="shared" si="69"/>
        <v>3.1830729155344488</v>
      </c>
      <c r="F468" s="28">
        <f t="shared" si="70"/>
        <v>3.4231779999952967</v>
      </c>
      <c r="G468" s="28">
        <f t="shared" si="71"/>
        <v>2.0636800041419883</v>
      </c>
      <c r="H468" s="28">
        <f t="shared" si="72"/>
        <v>1.3594979958533084</v>
      </c>
      <c r="I468" s="28"/>
      <c r="J468" s="28"/>
      <c r="K468" s="28">
        <f>SUM('IV. Country level, 1310-2018'!AO464:AV464)</f>
        <v>5.2869383281329858</v>
      </c>
      <c r="L468" s="29">
        <f>SUM('IV. Country level, 1310-2018'!AY464:BF464)</f>
        <v>6.3075574961600189</v>
      </c>
      <c r="M468" s="28">
        <f t="shared" si="66"/>
        <v>-1.0206191680270331</v>
      </c>
      <c r="N468" s="28">
        <f t="shared" si="65"/>
        <v>3.6170930806887776</v>
      </c>
      <c r="O468" s="28">
        <f>'IV. Country level, 1310-2018'!V464</f>
        <v>4.2553191489361666</v>
      </c>
      <c r="P468" s="28">
        <f>'IV. Country level, 1310-2018'!D464</f>
        <v>-0.63822606824738903</v>
      </c>
      <c r="Q468" s="2"/>
      <c r="R468" s="2"/>
      <c r="V468" s="28">
        <v>4.5000000000000009</v>
      </c>
      <c r="W468" s="28">
        <v>25.256428840174944</v>
      </c>
      <c r="X468" s="28">
        <f t="shared" si="64"/>
        <v>-20.756428840174944</v>
      </c>
      <c r="Y468" s="56">
        <f>'VIII. Pers. sov. loans, 1312-'!C463</f>
        <v>4.7954545454545476</v>
      </c>
    </row>
    <row r="469" spans="1:25" x14ac:dyDescent="0.25">
      <c r="A469">
        <v>1771</v>
      </c>
      <c r="C469" s="28">
        <f t="shared" si="67"/>
        <v>4.8926868241274803</v>
      </c>
      <c r="D469" s="28">
        <f t="shared" si="68"/>
        <v>1.0639165977813583</v>
      </c>
      <c r="E469" s="28">
        <f t="shared" si="69"/>
        <v>3.8287702263461219</v>
      </c>
      <c r="F469" s="28">
        <f t="shared" si="70"/>
        <v>3.4273804535535843</v>
      </c>
      <c r="G469" s="28">
        <f t="shared" si="71"/>
        <v>-0.35390020937869948</v>
      </c>
      <c r="H469" s="28">
        <f t="shared" si="72"/>
        <v>3.7812806629322844</v>
      </c>
      <c r="I469" s="28"/>
      <c r="J469" s="28"/>
      <c r="K469" s="28">
        <f>SUM('IV. Country level, 1310-2018'!AO465:AV465)</f>
        <v>5.2140773868293104</v>
      </c>
      <c r="L469" s="29">
        <f>SUM('IV. Country level, 1310-2018'!AY465:BF465)</f>
        <v>6.4368427102380572</v>
      </c>
      <c r="M469" s="28">
        <f t="shared" si="66"/>
        <v>-1.2227653234087468</v>
      </c>
      <c r="N469" s="28">
        <f t="shared" si="65"/>
        <v>3.4403559793756302</v>
      </c>
      <c r="O469" s="28">
        <f>'IV. Country level, 1310-2018'!V465</f>
        <v>5.9652928416485906</v>
      </c>
      <c r="P469" s="28">
        <f>'IV. Country level, 1310-2018'!D465</f>
        <v>-2.5249368622729604</v>
      </c>
      <c r="Q469" s="2"/>
      <c r="R469" s="2"/>
      <c r="V469" s="28">
        <v>4.3333333333333348</v>
      </c>
      <c r="W469" s="28">
        <v>9.7075571680202799</v>
      </c>
      <c r="X469" s="28">
        <f t="shared" si="64"/>
        <v>-5.3742238346869451</v>
      </c>
      <c r="Y469" s="56">
        <f>'VIII. Pers. sov. loans, 1312-'!C464</f>
        <v>4.7727272727272751</v>
      </c>
    </row>
    <row r="470" spans="1:25" x14ac:dyDescent="0.25">
      <c r="A470">
        <v>1772</v>
      </c>
      <c r="C470" s="28">
        <f t="shared" si="67"/>
        <v>4.9048696465720472</v>
      </c>
      <c r="D470" s="28">
        <f t="shared" si="68"/>
        <v>0.87234835513306419</v>
      </c>
      <c r="E470" s="28">
        <f t="shared" si="69"/>
        <v>4.0325212914389841</v>
      </c>
      <c r="F470" s="28">
        <f t="shared" si="70"/>
        <v>3.4392268148201417</v>
      </c>
      <c r="G470" s="28">
        <f t="shared" si="71"/>
        <v>-9.8168597879212685E-2</v>
      </c>
      <c r="H470" s="28">
        <f t="shared" si="72"/>
        <v>3.5373954126993543</v>
      </c>
      <c r="I470" s="28"/>
      <c r="J470" s="28"/>
      <c r="K470" s="28">
        <f>SUM('IV. Country level, 1310-2018'!AO466:AV466)</f>
        <v>5.2753127809763436</v>
      </c>
      <c r="L470" s="29">
        <f>SUM('IV. Country level, 1310-2018'!AY466:BF466)</f>
        <v>-0.12598034977247408</v>
      </c>
      <c r="M470" s="28">
        <f t="shared" si="66"/>
        <v>5.4012931307488179</v>
      </c>
      <c r="N470" s="28">
        <f t="shared" si="65"/>
        <v>3.3892305121570416</v>
      </c>
      <c r="O470" s="28">
        <f>'IV. Country level, 1310-2018'!V466</f>
        <v>4.8106448311156527</v>
      </c>
      <c r="P470" s="28">
        <f>'IV. Country level, 1310-2018'!D466</f>
        <v>-1.421414318958611</v>
      </c>
      <c r="Q470" s="2"/>
      <c r="R470" s="2"/>
      <c r="V470" s="28">
        <v>4.1666666666666687</v>
      </c>
      <c r="W470" s="28">
        <v>-12.905837061366752</v>
      </c>
      <c r="X470" s="28">
        <f t="shared" si="64"/>
        <v>17.072503728033421</v>
      </c>
      <c r="Y470" s="56">
        <f>'VIII. Pers. sov. loans, 1312-'!C465</f>
        <v>4.75</v>
      </c>
    </row>
    <row r="471" spans="1:25" x14ac:dyDescent="0.25">
      <c r="A471">
        <v>1773</v>
      </c>
      <c r="C471" s="28">
        <f t="shared" si="67"/>
        <v>4.8421649997496505</v>
      </c>
      <c r="D471" s="28">
        <f t="shared" si="68"/>
        <v>0.85017354916960308</v>
      </c>
      <c r="E471" s="28">
        <f t="shared" si="69"/>
        <v>3.991991450580048</v>
      </c>
      <c r="F471" s="28">
        <f t="shared" si="70"/>
        <v>3.4629926653357352</v>
      </c>
      <c r="G471" s="28">
        <f t="shared" si="71"/>
        <v>0.9571122446745578</v>
      </c>
      <c r="H471" s="28">
        <f t="shared" si="72"/>
        <v>2.5058804206611773</v>
      </c>
      <c r="I471" s="28"/>
      <c r="J471" s="28"/>
      <c r="K471" s="28">
        <f>SUM('IV. Country level, 1310-2018'!AO467:AV467)</f>
        <v>4.8766209944133747</v>
      </c>
      <c r="L471" s="29">
        <f>SUM('IV. Country level, 1310-2018'!AY467:BF467)</f>
        <v>-3.6251759732881199</v>
      </c>
      <c r="M471" s="28">
        <f t="shared" si="66"/>
        <v>8.5017969677014946</v>
      </c>
      <c r="N471" s="28">
        <f t="shared" si="65"/>
        <v>3.4567434879131618</v>
      </c>
      <c r="O471" s="28">
        <f>'IV. Country level, 1310-2018'!V467</f>
        <v>0.39062499999998579</v>
      </c>
      <c r="P471" s="28">
        <f>'IV. Country level, 1310-2018'!D467</f>
        <v>3.066118487913176</v>
      </c>
      <c r="Q471" s="2"/>
      <c r="R471" s="2"/>
      <c r="V471" s="28">
        <v>4</v>
      </c>
      <c r="W471" s="28">
        <v>-14.961195067420396</v>
      </c>
      <c r="X471" s="28">
        <f t="shared" si="64"/>
        <v>18.961195067420398</v>
      </c>
      <c r="Y471" s="56">
        <f>'VIII. Pers. sov. loans, 1312-'!C466</f>
        <v>4.75</v>
      </c>
    </row>
    <row r="472" spans="1:25" x14ac:dyDescent="0.25">
      <c r="A472">
        <v>1774</v>
      </c>
      <c r="C472" s="28">
        <f t="shared" si="67"/>
        <v>4.7320210686357589</v>
      </c>
      <c r="D472" s="28">
        <f t="shared" si="68"/>
        <v>0.71634702464949629</v>
      </c>
      <c r="E472" s="28">
        <f t="shared" si="69"/>
        <v>4.0156740439862642</v>
      </c>
      <c r="F472" s="28">
        <f t="shared" si="70"/>
        <v>3.4930560314396653</v>
      </c>
      <c r="G472" s="28">
        <f t="shared" si="71"/>
        <v>0.9723098130636133</v>
      </c>
      <c r="H472" s="28">
        <f t="shared" si="72"/>
        <v>2.5207462183760527</v>
      </c>
      <c r="I472" s="28"/>
      <c r="J472" s="28"/>
      <c r="K472" s="28">
        <f>SUM('IV. Country level, 1310-2018'!AO468:AV468)</f>
        <v>4.6236457935846271</v>
      </c>
      <c r="L472" s="29">
        <f>SUM('IV. Country level, 1310-2018'!AY468:BF468)</f>
        <v>1.3229151813886271</v>
      </c>
      <c r="M472" s="28">
        <f t="shared" si="66"/>
        <v>3.3007306121960003</v>
      </c>
      <c r="N472" s="28">
        <f t="shared" si="65"/>
        <v>3.3953587217218661</v>
      </c>
      <c r="O472" s="28">
        <f>'IV. Country level, 1310-2018'!V468</f>
        <v>-1.4591439688716008</v>
      </c>
      <c r="P472" s="28">
        <f>'IV. Country level, 1310-2018'!D468</f>
        <v>4.854502690593467</v>
      </c>
      <c r="Q472" s="2"/>
      <c r="R472" s="2"/>
      <c r="V472" s="28">
        <v>3.9375</v>
      </c>
      <c r="W472" s="28">
        <v>-5.2815280049551658</v>
      </c>
      <c r="X472" s="28">
        <f t="shared" si="64"/>
        <v>9.2190280049551667</v>
      </c>
      <c r="Y472" s="56">
        <f>'VIII. Pers. sov. loans, 1312-'!C467</f>
        <v>4.75</v>
      </c>
    </row>
    <row r="473" spans="1:25" x14ac:dyDescent="0.25">
      <c r="A473">
        <v>1775</v>
      </c>
      <c r="C473" s="28">
        <f t="shared" si="67"/>
        <v>4.6997178303707603</v>
      </c>
      <c r="D473" s="28">
        <f t="shared" si="68"/>
        <v>0.1344778039894903</v>
      </c>
      <c r="E473" s="28">
        <f t="shared" si="69"/>
        <v>4.5652400263812698</v>
      </c>
      <c r="F473" s="28">
        <f t="shared" si="70"/>
        <v>3.675119199444429</v>
      </c>
      <c r="G473" s="28">
        <f t="shared" si="71"/>
        <v>0.3385611196520415</v>
      </c>
      <c r="H473" s="28">
        <f t="shared" si="72"/>
        <v>3.3365580797923875</v>
      </c>
      <c r="I473" s="28"/>
      <c r="J473" s="28"/>
      <c r="K473" s="28">
        <f>SUM('IV. Country level, 1310-2018'!AO469:AV469)</f>
        <v>4.3230451679900757</v>
      </c>
      <c r="L473" s="29">
        <f>SUM('IV. Country level, 1310-2018'!AY469:BF469)</f>
        <v>3.8260235304935941E-2</v>
      </c>
      <c r="M473" s="28">
        <f t="shared" si="66"/>
        <v>4.2847849326851399</v>
      </c>
      <c r="N473" s="28">
        <f t="shared" si="65"/>
        <v>3.380880797461276</v>
      </c>
      <c r="O473" s="28">
        <f>'IV. Country level, 1310-2018'!V469</f>
        <v>-0.88845014807502309</v>
      </c>
      <c r="P473" s="28">
        <f>'IV. Country level, 1310-2018'!D469</f>
        <v>4.2693309455362991</v>
      </c>
      <c r="Q473" s="2"/>
      <c r="R473" s="2"/>
      <c r="V473" s="28">
        <v>3.875</v>
      </c>
      <c r="W473" s="28">
        <v>0.52851686383098384</v>
      </c>
      <c r="X473" s="28">
        <f t="shared" ref="X473:X536" si="73">V473-W473</f>
        <v>3.3464831361690162</v>
      </c>
      <c r="Y473" s="56">
        <f>'VIII. Pers. sov. loans, 1312-'!C468</f>
        <v>4.1944433333333331</v>
      </c>
    </row>
    <row r="474" spans="1:25" x14ac:dyDescent="0.25">
      <c r="A474">
        <v>1776</v>
      </c>
      <c r="C474" s="28">
        <f t="shared" si="67"/>
        <v>4.6601953076362586</v>
      </c>
      <c r="D474" s="28">
        <f t="shared" si="68"/>
        <v>-0.83045431974759509</v>
      </c>
      <c r="E474" s="28">
        <f t="shared" si="69"/>
        <v>5.4906496273838545</v>
      </c>
      <c r="F474" s="28">
        <f t="shared" si="70"/>
        <v>3.8883954904163929</v>
      </c>
      <c r="G474" s="28">
        <f t="shared" si="71"/>
        <v>-1.080171274466029</v>
      </c>
      <c r="H474" s="28">
        <f t="shared" si="72"/>
        <v>4.9685667648824223</v>
      </c>
      <c r="I474" s="28"/>
      <c r="J474" s="28"/>
      <c r="K474" s="28">
        <f>SUM('IV. Country level, 1310-2018'!AO470:AV470)</f>
        <v>4.2955145463208382</v>
      </c>
      <c r="L474" s="29">
        <f>SUM('IV. Country level, 1310-2018'!AY470:BF470)</f>
        <v>-4.4032044558438219</v>
      </c>
      <c r="M474" s="28">
        <f t="shared" si="66"/>
        <v>8.6987190021646601</v>
      </c>
      <c r="N474" s="28">
        <f t="shared" ref="N474:N537" si="74">P474+O474</f>
        <v>3.5612860780323921</v>
      </c>
      <c r="O474" s="28">
        <f>'IV. Country level, 1310-2018'!V470</f>
        <v>-6.3745019920318668</v>
      </c>
      <c r="P474" s="28">
        <f>'IV. Country level, 1310-2018'!D470</f>
        <v>9.9357880700642589</v>
      </c>
      <c r="Q474" s="2"/>
      <c r="R474" s="2"/>
      <c r="V474" s="28">
        <v>3.8125</v>
      </c>
      <c r="W474" s="28">
        <v>-2.2571223801033993</v>
      </c>
      <c r="X474" s="28">
        <f t="shared" si="73"/>
        <v>6.0696223801033993</v>
      </c>
      <c r="Y474" s="56">
        <f>'VIII. Pers. sov. loans, 1312-'!C469</f>
        <v>4.2708325</v>
      </c>
    </row>
    <row r="475" spans="1:25" x14ac:dyDescent="0.25">
      <c r="A475">
        <v>1777</v>
      </c>
      <c r="C475" s="28">
        <f t="shared" si="67"/>
        <v>4.6575716387002233</v>
      </c>
      <c r="D475" s="28">
        <f t="shared" si="68"/>
        <v>-0.50672491397322605</v>
      </c>
      <c r="E475" s="28">
        <f t="shared" si="69"/>
        <v>5.1642965526734494</v>
      </c>
      <c r="F475" s="28">
        <f t="shared" si="70"/>
        <v>4.0942747296318398</v>
      </c>
      <c r="G475" s="28">
        <f t="shared" si="71"/>
        <v>-0.98480326615159142</v>
      </c>
      <c r="H475" s="28">
        <f t="shared" si="72"/>
        <v>5.0790779957834307</v>
      </c>
      <c r="I475" s="28"/>
      <c r="J475" s="28"/>
      <c r="K475" s="28">
        <f>SUM('IV. Country level, 1310-2018'!AO471:AV471)</f>
        <v>4.5159308103357478</v>
      </c>
      <c r="L475" s="29">
        <f>SUM('IV. Country level, 1310-2018'!AY471:BF471)</f>
        <v>5.3707718245192702</v>
      </c>
      <c r="M475" s="28">
        <f t="shared" si="66"/>
        <v>-0.85484101418352232</v>
      </c>
      <c r="N475" s="28">
        <f t="shared" si="74"/>
        <v>3.8275366434162925</v>
      </c>
      <c r="O475" s="28">
        <f>'IV. Country level, 1310-2018'!V471</f>
        <v>4.3617021276595551</v>
      </c>
      <c r="P475" s="28">
        <f>'IV. Country level, 1310-2018'!D471</f>
        <v>-0.5341654842432626</v>
      </c>
      <c r="Q475" s="2"/>
      <c r="R475" s="2"/>
      <c r="V475" s="28">
        <v>3.75</v>
      </c>
      <c r="W475" s="28">
        <v>5.6438814246345341</v>
      </c>
      <c r="X475" s="28">
        <f t="shared" si="73"/>
        <v>-1.8938814246345341</v>
      </c>
      <c r="Y475" s="56">
        <f>'VIII. Pers. sov. loans, 1312-'!C470</f>
        <v>4.2708325</v>
      </c>
    </row>
    <row r="476" spans="1:25" x14ac:dyDescent="0.25">
      <c r="A476">
        <v>1778</v>
      </c>
      <c r="C476" s="28">
        <f t="shared" si="67"/>
        <v>4.7030920134923502</v>
      </c>
      <c r="D476" s="28">
        <f t="shared" si="68"/>
        <v>0.22628516638343626</v>
      </c>
      <c r="E476" s="28">
        <f t="shared" si="69"/>
        <v>4.4768068471089126</v>
      </c>
      <c r="F476" s="28">
        <f t="shared" si="70"/>
        <v>4.3411417979660154</v>
      </c>
      <c r="G476" s="28">
        <f t="shared" si="71"/>
        <v>0.62977900614046489</v>
      </c>
      <c r="H476" s="28">
        <f t="shared" si="72"/>
        <v>3.7113627918255507</v>
      </c>
      <c r="I476" s="28"/>
      <c r="J476" s="28"/>
      <c r="K476" s="28">
        <f>SUM('IV. Country level, 1310-2018'!AO472:AV472)</f>
        <v>4.9879547189743123</v>
      </c>
      <c r="L476" s="29">
        <f>SUM('IV. Country level, 1310-2018'!AY472:BF472)</f>
        <v>2.3637581656180155</v>
      </c>
      <c r="M476" s="28">
        <f t="shared" si="66"/>
        <v>2.6241965533562968</v>
      </c>
      <c r="N476" s="28">
        <f t="shared" si="74"/>
        <v>4.7147981554089737</v>
      </c>
      <c r="O476" s="28">
        <f>'IV. Country level, 1310-2018'!V472</f>
        <v>1.5290519877675877</v>
      </c>
      <c r="P476" s="28">
        <f>'IV. Country level, 1310-2018'!D472</f>
        <v>3.1857461676413861</v>
      </c>
      <c r="Q476" s="2"/>
      <c r="R476" s="2"/>
      <c r="V476" s="28">
        <v>3.6875</v>
      </c>
      <c r="W476" s="28">
        <v>-0.48565389942369669</v>
      </c>
      <c r="X476" s="28">
        <f t="shared" si="73"/>
        <v>4.1731538994236965</v>
      </c>
      <c r="Y476" s="56">
        <f>'VIII. Pers. sov. loans, 1312-'!C471</f>
        <v>4.216666</v>
      </c>
    </row>
    <row r="477" spans="1:25" x14ac:dyDescent="0.25">
      <c r="A477">
        <v>1779</v>
      </c>
      <c r="C477" s="28">
        <f t="shared" si="67"/>
        <v>4.8642434008024003</v>
      </c>
      <c r="D477" s="28">
        <f t="shared" si="68"/>
        <v>0.43883716082741558</v>
      </c>
      <c r="E477" s="28">
        <f t="shared" si="69"/>
        <v>4.4254062399749845</v>
      </c>
      <c r="F477" s="28">
        <f t="shared" si="70"/>
        <v>4.594459046030229</v>
      </c>
      <c r="G477" s="28">
        <f t="shared" si="71"/>
        <v>0.85202934051751811</v>
      </c>
      <c r="H477" s="28">
        <f t="shared" si="72"/>
        <v>3.7424297055127105</v>
      </c>
      <c r="I477" s="28"/>
      <c r="J477" s="28"/>
      <c r="K477" s="28">
        <f>SUM('IV. Country level, 1310-2018'!AO473:AV473)</f>
        <v>4.9986551218348421</v>
      </c>
      <c r="L477" s="29">
        <f>SUM('IV. Country level, 1310-2018'!AY473:BF473)</f>
        <v>-6.8805052159320725</v>
      </c>
      <c r="M477" s="28">
        <f t="shared" si="66"/>
        <v>11.879160337766915</v>
      </c>
      <c r="N477" s="28">
        <f t="shared" si="74"/>
        <v>4.8821645489607892</v>
      </c>
      <c r="O477" s="28">
        <f>'IV. Country level, 1310-2018'!V473</f>
        <v>-5.1204819277108413</v>
      </c>
      <c r="P477" s="28">
        <f>'IV. Country level, 1310-2018'!D473</f>
        <v>10.002646476671631</v>
      </c>
      <c r="Q477" s="2"/>
      <c r="R477" s="2"/>
      <c r="V477" s="28">
        <v>3.6249999999999996</v>
      </c>
      <c r="W477" s="28">
        <v>-1.7830828954088667</v>
      </c>
      <c r="X477" s="28">
        <f t="shared" si="73"/>
        <v>5.4080828954088664</v>
      </c>
      <c r="Y477" s="56">
        <f>'VIII. Pers. sov. loans, 1312-'!C472</f>
        <v>4.2666659999999998</v>
      </c>
    </row>
    <row r="478" spans="1:25" x14ac:dyDescent="0.25">
      <c r="A478">
        <v>1780</v>
      </c>
      <c r="C478" s="28">
        <f t="shared" si="67"/>
        <v>4.9743431114383654</v>
      </c>
      <c r="D478" s="28">
        <f t="shared" si="68"/>
        <v>1.0895257801962692</v>
      </c>
      <c r="E478" s="28">
        <f t="shared" si="69"/>
        <v>3.8848173312420968</v>
      </c>
      <c r="F478" s="28">
        <f t="shared" si="70"/>
        <v>4.7594786068627206</v>
      </c>
      <c r="G478" s="28">
        <f t="shared" si="71"/>
        <v>1.8032568978207715</v>
      </c>
      <c r="H478" s="28">
        <f t="shared" si="72"/>
        <v>2.9562217090419489</v>
      </c>
      <c r="I478" s="28"/>
      <c r="J478" s="28"/>
      <c r="K478" s="28">
        <f>SUM('IV. Country level, 1310-2018'!AO474:AV474)</f>
        <v>4.8582553118611242</v>
      </c>
      <c r="L478" s="29">
        <f>SUM('IV. Country level, 1310-2018'!AY474:BF474)</f>
        <v>-1.3590701328675368</v>
      </c>
      <c r="M478" s="28">
        <f t="shared" si="66"/>
        <v>6.2173254447286608</v>
      </c>
      <c r="N478" s="28">
        <f t="shared" si="74"/>
        <v>4.897898162421285</v>
      </c>
      <c r="O478" s="28">
        <f>'IV. Country level, 1310-2018'!V474</f>
        <v>1.0582010582010497</v>
      </c>
      <c r="P478" s="28">
        <f>'IV. Country level, 1310-2018'!D474</f>
        <v>3.8396971042202352</v>
      </c>
      <c r="Q478" s="2"/>
      <c r="R478" s="2"/>
      <c r="V478" s="28">
        <v>3.5624999999999996</v>
      </c>
      <c r="W478" s="28">
        <v>1.2863442028314092E-2</v>
      </c>
      <c r="X478" s="28">
        <f t="shared" si="73"/>
        <v>3.5496365579716853</v>
      </c>
      <c r="Y478" s="56">
        <f>'VIII. Pers. sov. loans, 1312-'!C473</f>
        <v>4.3888883333333331</v>
      </c>
    </row>
    <row r="479" spans="1:25" x14ac:dyDescent="0.25">
      <c r="A479">
        <v>1781</v>
      </c>
      <c r="C479" s="28">
        <f t="shared" si="67"/>
        <v>5.042257239851125</v>
      </c>
      <c r="D479" s="28">
        <f t="shared" si="68"/>
        <v>0.67955796813141223</v>
      </c>
      <c r="E479" s="28">
        <f t="shared" si="69"/>
        <v>4.3626992717197135</v>
      </c>
      <c r="F479" s="28">
        <f t="shared" si="70"/>
        <v>4.9382403584154604</v>
      </c>
      <c r="G479" s="28">
        <f t="shared" si="71"/>
        <v>0.46519638882421482</v>
      </c>
      <c r="H479" s="28">
        <f t="shared" si="72"/>
        <v>4.4730439695912452</v>
      </c>
      <c r="I479" s="28"/>
      <c r="J479" s="28"/>
      <c r="K479" s="28">
        <f>SUM('IV. Country level, 1310-2018'!AO475:AV475)</f>
        <v>4.9422884171295047</v>
      </c>
      <c r="L479" s="29">
        <f>SUM('IV. Country level, 1310-2018'!AY475:BF475)</f>
        <v>6.4539857438852639</v>
      </c>
      <c r="M479" s="28">
        <f t="shared" si="66"/>
        <v>-1.5116973267557592</v>
      </c>
      <c r="N479" s="28">
        <f t="shared" si="74"/>
        <v>5.1234282000611016</v>
      </c>
      <c r="O479" s="28">
        <f>'IV. Country level, 1310-2018'!V475</f>
        <v>9.8429319371727928</v>
      </c>
      <c r="P479" s="28">
        <f>'IV. Country level, 1310-2018'!D475</f>
        <v>-4.7195037371116912</v>
      </c>
      <c r="Q479" s="2"/>
      <c r="R479" s="2"/>
      <c r="V479" s="28">
        <v>3.5000000000000004</v>
      </c>
      <c r="W479" s="28">
        <v>5.5185148012955274</v>
      </c>
      <c r="X479" s="28">
        <f t="shared" si="73"/>
        <v>-2.018514801295527</v>
      </c>
      <c r="Y479" s="56">
        <f>'VIII. Pers. sov. loans, 1312-'!C474</f>
        <v>4.3333328571428575</v>
      </c>
    </row>
    <row r="480" spans="1:25" x14ac:dyDescent="0.25">
      <c r="A480">
        <v>1782</v>
      </c>
      <c r="C480" s="28">
        <f t="shared" si="67"/>
        <v>5.0298078716742269</v>
      </c>
      <c r="D480" s="28">
        <f t="shared" si="68"/>
        <v>-0.17352334059428287</v>
      </c>
      <c r="E480" s="28">
        <f t="shared" si="69"/>
        <v>5.2033312122685107</v>
      </c>
      <c r="F480" s="28">
        <f t="shared" si="70"/>
        <v>4.9707517784569388</v>
      </c>
      <c r="G480" s="28">
        <f t="shared" si="71"/>
        <v>-0.37806210303806764</v>
      </c>
      <c r="H480" s="28">
        <f t="shared" si="72"/>
        <v>5.3488138814950066</v>
      </c>
      <c r="I480" s="28"/>
      <c r="J480" s="28"/>
      <c r="K480" s="28">
        <f>SUM('IV. Country level, 1310-2018'!AO476:AV476)</f>
        <v>5.4511048791604306</v>
      </c>
      <c r="L480" s="29">
        <f>SUM('IV. Country level, 1310-2018'!AY476:BF476)</f>
        <v>1.5261241964127907</v>
      </c>
      <c r="M480" s="28">
        <f t="shared" si="66"/>
        <v>3.9249806827476399</v>
      </c>
      <c r="N480" s="28">
        <f t="shared" si="74"/>
        <v>5.1541015339107661</v>
      </c>
      <c r="O480" s="28">
        <f>'IV. Country level, 1310-2018'!V476</f>
        <v>0.66730219256434964</v>
      </c>
      <c r="P480" s="28">
        <f>'IV. Country level, 1310-2018'!D476</f>
        <v>4.4867993413464164</v>
      </c>
      <c r="Q480" s="2"/>
      <c r="R480" s="2"/>
      <c r="V480" s="28">
        <v>3.416666666666667</v>
      </c>
      <c r="W480" s="28">
        <v>2.7293000797491982</v>
      </c>
      <c r="X480" s="28">
        <f t="shared" si="73"/>
        <v>0.68736658691746877</v>
      </c>
      <c r="Y480" s="56">
        <f>'VIII. Pers. sov. loans, 1312-'!C475</f>
        <v>4.5</v>
      </c>
    </row>
    <row r="481" spans="1:25" x14ac:dyDescent="0.25">
      <c r="A481">
        <v>1783</v>
      </c>
      <c r="C481" s="28">
        <f t="shared" si="67"/>
        <v>5.2482970361530912</v>
      </c>
      <c r="D481" s="28">
        <f t="shared" si="68"/>
        <v>0.80568340912855607</v>
      </c>
      <c r="E481" s="28">
        <f t="shared" si="69"/>
        <v>4.442613627024536</v>
      </c>
      <c r="F481" s="28">
        <f t="shared" si="70"/>
        <v>4.8554119220822161</v>
      </c>
      <c r="G481" s="28">
        <f t="shared" si="71"/>
        <v>0.26433522610624849</v>
      </c>
      <c r="H481" s="28">
        <f t="shared" si="72"/>
        <v>4.5910766959759668</v>
      </c>
      <c r="I481" s="28"/>
      <c r="J481" s="28"/>
      <c r="K481" s="28">
        <f>SUM('IV. Country level, 1310-2018'!AO477:AV477)</f>
        <v>5.0662125207725959</v>
      </c>
      <c r="L481" s="29">
        <f>SUM('IV. Country level, 1310-2018'!AY477:BF477)</f>
        <v>0.15161587973815388</v>
      </c>
      <c r="M481" s="28">
        <f t="shared" si="66"/>
        <v>4.9145966410344419</v>
      </c>
      <c r="N481" s="28">
        <f t="shared" si="74"/>
        <v>4.7164230038598367</v>
      </c>
      <c r="O481" s="28">
        <f>'IV. Country level, 1310-2018'!V477</f>
        <v>0.28409090909090651</v>
      </c>
      <c r="P481" s="28">
        <f>'IV. Country level, 1310-2018'!D477</f>
        <v>4.4323320947689302</v>
      </c>
      <c r="Q481" s="2"/>
      <c r="R481" s="2"/>
      <c r="V481" s="28">
        <v>3.3333333333333339</v>
      </c>
      <c r="W481" s="28">
        <v>-4.1753224544324974</v>
      </c>
      <c r="X481" s="28">
        <f t="shared" si="73"/>
        <v>7.5086557877658313</v>
      </c>
      <c r="Y481" s="56">
        <f>'VIII. Pers. sov. loans, 1312-'!C476</f>
        <v>4.5</v>
      </c>
    </row>
    <row r="482" spans="1:25" x14ac:dyDescent="0.25">
      <c r="A482">
        <v>1784</v>
      </c>
      <c r="C482" s="28">
        <f t="shared" si="67"/>
        <v>5.4122259020372505</v>
      </c>
      <c r="D482" s="28">
        <f t="shared" si="68"/>
        <v>1.944407378161531</v>
      </c>
      <c r="E482" s="28">
        <f t="shared" si="69"/>
        <v>3.46781852387572</v>
      </c>
      <c r="F482" s="28">
        <f t="shared" si="70"/>
        <v>4.7288857055474844</v>
      </c>
      <c r="G482" s="28">
        <f t="shared" si="71"/>
        <v>0.36719831462385094</v>
      </c>
      <c r="H482" s="28">
        <f t="shared" si="72"/>
        <v>4.3616873909236338</v>
      </c>
      <c r="I482" s="28"/>
      <c r="J482" s="28"/>
      <c r="K482" s="28">
        <f>SUM('IV. Country level, 1310-2018'!AO478:AV478)</f>
        <v>4.9913297092250666</v>
      </c>
      <c r="L482" s="29">
        <f>SUM('IV. Country level, 1310-2018'!AY478:BF478)</f>
        <v>2.5009971400652709</v>
      </c>
      <c r="M482" s="28">
        <f t="shared" si="66"/>
        <v>2.4903325691597957</v>
      </c>
      <c r="N482" s="28">
        <f t="shared" si="74"/>
        <v>5.0788689042854678</v>
      </c>
      <c r="O482" s="28">
        <f>'IV. Country level, 1310-2018'!V478</f>
        <v>-5.0047214353163412</v>
      </c>
      <c r="P482" s="28">
        <f>'IV. Country level, 1310-2018'!D478</f>
        <v>10.083590339601809</v>
      </c>
      <c r="Q482" s="2"/>
      <c r="R482" s="2"/>
      <c r="V482" s="28">
        <v>3.25</v>
      </c>
      <c r="W482" s="28">
        <v>0.96412606970024073</v>
      </c>
      <c r="X482" s="28">
        <f t="shared" si="73"/>
        <v>2.2858739302997595</v>
      </c>
      <c r="Y482" s="56">
        <f>'VIII. Pers. sov. loans, 1312-'!C477</f>
        <v>4.5</v>
      </c>
    </row>
    <row r="483" spans="1:25" x14ac:dyDescent="0.25">
      <c r="A483">
        <v>1785</v>
      </c>
      <c r="C483" s="28">
        <f t="shared" si="67"/>
        <v>5.6447843566909697</v>
      </c>
      <c r="D483" s="28">
        <f t="shared" si="68"/>
        <v>1.0867728488170334</v>
      </c>
      <c r="E483" s="28">
        <f t="shared" si="69"/>
        <v>4.5580115078739363</v>
      </c>
      <c r="F483" s="28">
        <f t="shared" si="70"/>
        <v>4.5690901745612287</v>
      </c>
      <c r="G483" s="28">
        <f t="shared" si="71"/>
        <v>-0.81870284157481876</v>
      </c>
      <c r="H483" s="28">
        <f t="shared" si="72"/>
        <v>5.3877930161360483</v>
      </c>
      <c r="I483" s="28"/>
      <c r="J483" s="28"/>
      <c r="K483" s="28">
        <f>SUM('IV. Country level, 1310-2018'!AO479:AV479)</f>
        <v>4.9008091417360236</v>
      </c>
      <c r="L483" s="29">
        <f>SUM('IV. Country level, 1310-2018'!AY479:BF479)</f>
        <v>-3.6078109954618496</v>
      </c>
      <c r="M483" s="28">
        <f t="shared" si="66"/>
        <v>8.5086201371978731</v>
      </c>
      <c r="N483" s="28">
        <f t="shared" si="74"/>
        <v>4.9423780956993326</v>
      </c>
      <c r="O483" s="28">
        <f>'IV. Country level, 1310-2018'!V479</f>
        <v>-4.3737574552683895</v>
      </c>
      <c r="P483" s="28">
        <f>'IV. Country level, 1310-2018'!D479</f>
        <v>9.3161355509677222</v>
      </c>
      <c r="Q483" s="2"/>
      <c r="R483" s="2"/>
      <c r="V483" s="28">
        <v>3.2750000000000004</v>
      </c>
      <c r="W483" s="28">
        <v>3.7780425723065036</v>
      </c>
      <c r="X483" s="28">
        <f t="shared" si="73"/>
        <v>-0.50304257230650329</v>
      </c>
      <c r="Y483" s="56">
        <f>'VIII. Pers. sov. loans, 1312-'!C478</f>
        <v>4.666666666666667</v>
      </c>
    </row>
    <row r="484" spans="1:25" x14ac:dyDescent="0.25">
      <c r="A484">
        <v>1786</v>
      </c>
      <c r="C484" s="28">
        <f t="shared" si="67"/>
        <v>5.6517563523897127</v>
      </c>
      <c r="D484" s="28">
        <f t="shared" si="68"/>
        <v>1.1296529936761035</v>
      </c>
      <c r="E484" s="28">
        <f t="shared" si="69"/>
        <v>4.5221033587136095</v>
      </c>
      <c r="F484" s="28">
        <f t="shared" si="70"/>
        <v>4.3909677228480541</v>
      </c>
      <c r="G484" s="28">
        <f t="shared" si="71"/>
        <v>-0.95740940118349116</v>
      </c>
      <c r="H484" s="28">
        <f t="shared" si="72"/>
        <v>5.3483771240315452</v>
      </c>
      <c r="I484" s="28"/>
      <c r="J484" s="28"/>
      <c r="K484" s="28">
        <f>SUM('IV. Country level, 1310-2018'!AO480:AV480)</f>
        <v>6.5280792731868926</v>
      </c>
      <c r="L484" s="29">
        <f>SUM('IV. Country level, 1310-2018'!AY480:BF480)</f>
        <v>-2.6057967872201493E-2</v>
      </c>
      <c r="M484" s="28">
        <f t="shared" si="66"/>
        <v>6.5541372410590943</v>
      </c>
      <c r="N484" s="28">
        <f t="shared" si="74"/>
        <v>4.0747855543377218</v>
      </c>
      <c r="O484" s="28">
        <f>'IV. Country level, 1310-2018'!V480</f>
        <v>-0.6237006237006284</v>
      </c>
      <c r="P484" s="28">
        <f>'IV. Country level, 1310-2018'!D480</f>
        <v>4.6984861780383502</v>
      </c>
      <c r="Q484" s="2"/>
      <c r="R484" s="2"/>
      <c r="V484" s="28">
        <v>3.3000000000000003</v>
      </c>
      <c r="W484" s="28">
        <v>0.30123397485431108</v>
      </c>
      <c r="X484" s="28">
        <f t="shared" si="73"/>
        <v>2.9987660251456894</v>
      </c>
      <c r="Y484" s="56">
        <f>'VIII. Pers. sov. loans, 1312-'!C479</f>
        <v>4.5</v>
      </c>
    </row>
    <row r="485" spans="1:25" x14ac:dyDescent="0.25">
      <c r="A485">
        <v>1787</v>
      </c>
      <c r="C485" s="28">
        <f t="shared" si="67"/>
        <v>5.6174171738840935</v>
      </c>
      <c r="D485" s="28">
        <f t="shared" si="68"/>
        <v>1.4232209387829682</v>
      </c>
      <c r="E485" s="28">
        <f t="shared" si="69"/>
        <v>4.194196235101125</v>
      </c>
      <c r="F485" s="28">
        <f t="shared" si="70"/>
        <v>4.2732760663174281</v>
      </c>
      <c r="G485" s="28">
        <f t="shared" si="71"/>
        <v>-6.9784969777332756E-2</v>
      </c>
      <c r="H485" s="28">
        <f t="shared" si="72"/>
        <v>4.3430610360947615</v>
      </c>
      <c r="I485" s="28"/>
      <c r="J485" s="28"/>
      <c r="K485" s="28">
        <f>SUM('IV. Country level, 1310-2018'!AO481:AV481)</f>
        <v>6.0057573730502378</v>
      </c>
      <c r="L485" s="29">
        <f>SUM('IV. Country level, 1310-2018'!AY481:BF481)</f>
        <v>6.6119976503632882</v>
      </c>
      <c r="M485" s="28">
        <f t="shared" si="66"/>
        <v>-0.60624027731305041</v>
      </c>
      <c r="N485" s="28">
        <f t="shared" si="74"/>
        <v>4.0122146466781663</v>
      </c>
      <c r="O485" s="28">
        <f>'IV. Country level, 1310-2018'!V481</f>
        <v>1.7782426778242666</v>
      </c>
      <c r="P485" s="28">
        <f>'IV. Country level, 1310-2018'!D481</f>
        <v>2.2339719688538997</v>
      </c>
      <c r="Q485" s="2"/>
      <c r="R485" s="2"/>
      <c r="V485" s="28">
        <v>3.3250000000000002</v>
      </c>
      <c r="W485" s="28">
        <v>8.2359409249320077</v>
      </c>
      <c r="X485" s="28">
        <f t="shared" si="73"/>
        <v>-4.9109409249320075</v>
      </c>
      <c r="Y485" s="56">
        <f>'VIII. Pers. sov. loans, 1312-'!C480</f>
        <v>4</v>
      </c>
    </row>
    <row r="486" spans="1:25" x14ac:dyDescent="0.25">
      <c r="A486">
        <v>1788</v>
      </c>
      <c r="C486" s="28">
        <f t="shared" si="67"/>
        <v>5.5204095219663634</v>
      </c>
      <c r="D486" s="28">
        <f t="shared" si="68"/>
        <v>0.41152423176516173</v>
      </c>
      <c r="E486" s="28">
        <f t="shared" si="69"/>
        <v>5.1088852902012016</v>
      </c>
      <c r="F486" s="28">
        <f t="shared" si="70"/>
        <v>4.0728828406587159</v>
      </c>
      <c r="G486" s="28">
        <f t="shared" si="71"/>
        <v>0.48175429015005833</v>
      </c>
      <c r="H486" s="28">
        <f t="shared" si="72"/>
        <v>3.5911285505086572</v>
      </c>
      <c r="I486" s="28"/>
      <c r="J486" s="28"/>
      <c r="K486" s="28">
        <f>SUM('IV. Country level, 1310-2018'!AO482:AV482)</f>
        <v>6.5701975997055344</v>
      </c>
      <c r="L486" s="29">
        <f>SUM('IV. Country level, 1310-2018'!AY482:BF482)</f>
        <v>0.45054403847378122</v>
      </c>
      <c r="M486" s="28">
        <f t="shared" si="66"/>
        <v>6.1196535612317531</v>
      </c>
      <c r="N486" s="28">
        <f t="shared" si="74"/>
        <v>4.0048594831573077</v>
      </c>
      <c r="O486" s="28">
        <f>'IV. Country level, 1310-2018'!V482</f>
        <v>1.541623843782105</v>
      </c>
      <c r="P486" s="28">
        <f>'IV. Country level, 1310-2018'!D482</f>
        <v>2.4632356393752026</v>
      </c>
      <c r="Q486" s="2"/>
      <c r="R486" s="2"/>
      <c r="V486" s="28">
        <v>3.35</v>
      </c>
      <c r="W486" s="28">
        <v>3.1581820159837966</v>
      </c>
      <c r="X486" s="28">
        <f t="shared" si="73"/>
        <v>0.19181798401620354</v>
      </c>
      <c r="Y486" s="56">
        <f>'VIII. Pers. sov. loans, 1312-'!C481</f>
        <v>4</v>
      </c>
    </row>
    <row r="487" spans="1:25" x14ac:dyDescent="0.25">
      <c r="A487">
        <v>1789</v>
      </c>
      <c r="C487" s="28">
        <f t="shared" si="67"/>
        <v>5.4443687913359202</v>
      </c>
      <c r="D487" s="28">
        <f t="shared" si="68"/>
        <v>1.3628281159354141</v>
      </c>
      <c r="E487" s="28">
        <f t="shared" si="69"/>
        <v>4.0815406754005066</v>
      </c>
      <c r="F487" s="28">
        <f t="shared" si="70"/>
        <v>3.8422758149304417</v>
      </c>
      <c r="G487" s="28">
        <f t="shared" si="71"/>
        <v>0.77595273085998018</v>
      </c>
      <c r="H487" s="28">
        <f t="shared" si="72"/>
        <v>3.0663230840704614</v>
      </c>
      <c r="I487" s="28"/>
      <c r="J487" s="28"/>
      <c r="K487" s="28">
        <f>SUM('IV. Country level, 1310-2018'!AO483:AV483)</f>
        <v>5.4999088490516392</v>
      </c>
      <c r="L487" s="29">
        <f>SUM('IV. Country level, 1310-2018'!AY483:BF483)</f>
        <v>1.8262852104262817</v>
      </c>
      <c r="M487" s="28">
        <f t="shared" si="66"/>
        <v>3.6736236386253576</v>
      </c>
      <c r="N487" s="28">
        <f t="shared" si="74"/>
        <v>3.9072443719185461</v>
      </c>
      <c r="O487" s="28">
        <f>'IV. Country level, 1310-2018'!V483</f>
        <v>-0.30364372469635725</v>
      </c>
      <c r="P487" s="28">
        <f>'IV. Country level, 1310-2018'!D483</f>
        <v>4.2108880966149034</v>
      </c>
      <c r="Q487" s="2"/>
      <c r="R487" s="2"/>
      <c r="V487" s="28">
        <v>3.375</v>
      </c>
      <c r="W487" s="28">
        <v>2.6123595431385094</v>
      </c>
      <c r="X487" s="28">
        <f t="shared" si="73"/>
        <v>0.76264045686149062</v>
      </c>
      <c r="Y487" s="56">
        <f>'VIII. Pers. sov. loans, 1312-'!C482</f>
        <v>4</v>
      </c>
    </row>
    <row r="488" spans="1:25" x14ac:dyDescent="0.25">
      <c r="A488">
        <v>1790</v>
      </c>
      <c r="C488" s="28">
        <f t="shared" si="67"/>
        <v>5.1862214553291421</v>
      </c>
      <c r="D488" s="28">
        <f t="shared" si="68"/>
        <v>3.1314659476250166</v>
      </c>
      <c r="E488" s="28">
        <f t="shared" si="69"/>
        <v>2.0547555077041268</v>
      </c>
      <c r="F488" s="28">
        <f t="shared" si="70"/>
        <v>3.82607237840962</v>
      </c>
      <c r="G488" s="28">
        <f t="shared" si="71"/>
        <v>1.7394005847323146</v>
      </c>
      <c r="H488" s="28">
        <f t="shared" si="72"/>
        <v>2.0866717936773052</v>
      </c>
      <c r="I488" s="28"/>
      <c r="J488" s="28"/>
      <c r="K488" s="28">
        <f>SUM('IV. Country level, 1310-2018'!AO484:AV484)</f>
        <v>4.8258382712332564</v>
      </c>
      <c r="L488" s="29">
        <f>SUM('IV. Country level, 1310-2018'!AY484:BF484)</f>
        <v>2.2065914954862067</v>
      </c>
      <c r="M488" s="28">
        <f t="shared" si="66"/>
        <v>2.6192467757470497</v>
      </c>
      <c r="N488" s="28">
        <f t="shared" si="74"/>
        <v>3.8925814081454568</v>
      </c>
      <c r="O488" s="28">
        <f>'IV. Country level, 1310-2018'!V484</f>
        <v>6.4974619289340154</v>
      </c>
      <c r="P488" s="28">
        <f>'IV. Country level, 1310-2018'!D484</f>
        <v>-2.6048805207885586</v>
      </c>
      <c r="Q488" s="2"/>
      <c r="R488" s="2"/>
      <c r="V488" s="28">
        <v>3.4000000000000004</v>
      </c>
      <c r="W488" s="28">
        <v>-2.5108076279364973</v>
      </c>
      <c r="X488" s="28">
        <f t="shared" si="73"/>
        <v>5.9108076279364976</v>
      </c>
      <c r="Y488" s="56">
        <f>'VIII. Pers. sov. loans, 1312-'!C483</f>
        <v>4</v>
      </c>
    </row>
    <row r="489" spans="1:25" x14ac:dyDescent="0.25">
      <c r="A489">
        <v>1791</v>
      </c>
      <c r="C489" s="28">
        <f t="shared" si="67"/>
        <v>5.0218634188819937</v>
      </c>
      <c r="D489" s="28">
        <f t="shared" si="68"/>
        <v>2.4049089522593703</v>
      </c>
      <c r="E489" s="28">
        <f t="shared" si="69"/>
        <v>2.6169544666226239</v>
      </c>
      <c r="F489" s="28">
        <f t="shared" si="70"/>
        <v>3.8873781368410021</v>
      </c>
      <c r="G489" s="28">
        <f t="shared" si="71"/>
        <v>1.9239041224517714</v>
      </c>
      <c r="H489" s="28">
        <f t="shared" si="72"/>
        <v>1.9634740143892309</v>
      </c>
      <c r="I489" s="28"/>
      <c r="J489" s="28"/>
      <c r="K489" s="28">
        <f>SUM('IV. Country level, 1310-2018'!AO485:AV485)</f>
        <v>4.3122761458009586</v>
      </c>
      <c r="L489" s="29">
        <f>SUM('IV. Country level, 1310-2018'!AY485:BF485)</f>
        <v>-4.5808798090593736</v>
      </c>
      <c r="M489" s="28">
        <f t="shared" si="66"/>
        <v>8.8931559548603332</v>
      </c>
      <c r="N489" s="28">
        <f t="shared" si="74"/>
        <v>3.6761163246744744</v>
      </c>
      <c r="O489" s="28">
        <f>'IV. Country level, 1310-2018'!V485</f>
        <v>-1.1439466158246034</v>
      </c>
      <c r="P489" s="28">
        <f>'IV. Country level, 1310-2018'!D485</f>
        <v>4.8200629404990778</v>
      </c>
      <c r="Q489" s="2"/>
      <c r="R489" s="2"/>
      <c r="V489" s="28">
        <v>3.4250000000000003</v>
      </c>
      <c r="W489" s="28">
        <v>-5.655182804052405</v>
      </c>
      <c r="X489" s="28">
        <f t="shared" si="73"/>
        <v>9.0801828040524057</v>
      </c>
      <c r="Y489" s="56">
        <f>'VIII. Pers. sov. loans, 1312-'!C484</f>
        <v>4</v>
      </c>
    </row>
    <row r="490" spans="1:25" x14ac:dyDescent="0.25">
      <c r="A490">
        <v>1792</v>
      </c>
      <c r="C490" s="28">
        <f t="shared" si="67"/>
        <v>4.7740263419416289</v>
      </c>
      <c r="D490" s="28">
        <f t="shared" si="68"/>
        <v>3.6625660623308987</v>
      </c>
      <c r="E490" s="28">
        <f t="shared" si="69"/>
        <v>1.1114602796107313</v>
      </c>
      <c r="F490" s="28">
        <f t="shared" si="70"/>
        <v>3.961016859653185</v>
      </c>
      <c r="G490" s="28">
        <f t="shared" si="71"/>
        <v>3.9470965903591235</v>
      </c>
      <c r="H490" s="28">
        <f t="shared" si="72"/>
        <v>1.392026929406168E-2</v>
      </c>
      <c r="I490" s="28"/>
      <c r="J490" s="28"/>
      <c r="K490" s="28">
        <f>SUM('IV. Country level, 1310-2018'!AO486:AV486)</f>
        <v>4.3685240273229233</v>
      </c>
      <c r="L490" s="29">
        <f>SUM('IV. Country level, 1310-2018'!AY486:BF486)</f>
        <v>3.051316193729916</v>
      </c>
      <c r="M490" s="28">
        <f t="shared" si="66"/>
        <v>1.3172078335930073</v>
      </c>
      <c r="N490" s="28">
        <f t="shared" si="74"/>
        <v>3.3281289156014182</v>
      </c>
      <c r="O490" s="28">
        <f>'IV. Country level, 1310-2018'!V486</f>
        <v>-2.3143683702989364</v>
      </c>
      <c r="P490" s="28">
        <f>'IV. Country level, 1310-2018'!D486</f>
        <v>5.6424972859003546</v>
      </c>
      <c r="Q490" s="2"/>
      <c r="R490" s="2"/>
      <c r="V490" s="28">
        <v>3.45</v>
      </c>
      <c r="W490" s="28">
        <v>-0.70380410760423162</v>
      </c>
      <c r="X490" s="28">
        <f t="shared" si="73"/>
        <v>4.1538041076042322</v>
      </c>
      <c r="Y490" s="56">
        <f>'VIII. Pers. sov. loans, 1312-'!C485</f>
        <v>4.9653617363344056</v>
      </c>
    </row>
    <row r="491" spans="1:25" x14ac:dyDescent="0.25">
      <c r="A491">
        <v>1793</v>
      </c>
      <c r="C491" s="28">
        <f t="shared" si="67"/>
        <v>4.8269910977793371</v>
      </c>
      <c r="D491" s="28">
        <f t="shared" si="68"/>
        <v>3.1974113085865783</v>
      </c>
      <c r="E491" s="28">
        <f t="shared" si="69"/>
        <v>1.6295797891927599</v>
      </c>
      <c r="F491" s="28">
        <f t="shared" si="70"/>
        <v>4.0912422288730905</v>
      </c>
      <c r="G491" s="28">
        <f t="shared" si="71"/>
        <v>4.3359166544398846</v>
      </c>
      <c r="H491" s="28">
        <f t="shared" si="72"/>
        <v>-0.24467442556679384</v>
      </c>
      <c r="I491" s="28"/>
      <c r="J491" s="28"/>
      <c r="K491" s="28">
        <f>SUM('IV. Country level, 1310-2018'!AO487:AV487)</f>
        <v>4.7210479211394532</v>
      </c>
      <c r="L491" s="29">
        <f>SUM('IV. Country level, 1310-2018'!AY487:BF487)</f>
        <v>12.354406853955016</v>
      </c>
      <c r="M491" s="28">
        <f t="shared" si="66"/>
        <v>-7.6333589328155629</v>
      </c>
      <c r="N491" s="28">
        <f t="shared" si="74"/>
        <v>3.9613614986919705</v>
      </c>
      <c r="O491" s="28">
        <f>'IV. Country level, 1310-2018'!V487</f>
        <v>6.1204343534057131</v>
      </c>
      <c r="P491" s="28">
        <f>'IV. Country level, 1310-2018'!D487</f>
        <v>-2.1590728547137426</v>
      </c>
      <c r="Q491" s="2"/>
      <c r="R491" s="2"/>
      <c r="V491" s="28">
        <v>3.4750000000000005</v>
      </c>
      <c r="W491" s="28">
        <v>-1.1206073030786259</v>
      </c>
      <c r="X491" s="28">
        <f t="shared" si="73"/>
        <v>4.5956073030786264</v>
      </c>
      <c r="Y491" s="56">
        <f>'VIII. Pers. sov. loans, 1312-'!C486</f>
        <v>6.3796511254019297</v>
      </c>
    </row>
    <row r="492" spans="1:25" x14ac:dyDescent="0.25">
      <c r="A492">
        <v>1794</v>
      </c>
      <c r="C492" s="28">
        <f t="shared" si="67"/>
        <v>5.4232224181190727</v>
      </c>
      <c r="D492" s="28">
        <f t="shared" si="68"/>
        <v>2.4647356227365758</v>
      </c>
      <c r="E492" s="28">
        <f t="shared" si="69"/>
        <v>2.9584867953824974</v>
      </c>
      <c r="F492" s="28">
        <f t="shared" si="70"/>
        <v>4.3579505751420493</v>
      </c>
      <c r="G492" s="28">
        <f t="shared" si="71"/>
        <v>1.9824004415478831</v>
      </c>
      <c r="H492" s="28">
        <f t="shared" si="72"/>
        <v>2.3755501335941651</v>
      </c>
      <c r="I492" s="28"/>
      <c r="J492" s="28"/>
      <c r="K492" s="28">
        <f>SUM('IV. Country level, 1310-2018'!AO488:AV488)</f>
        <v>4.855251117920198</v>
      </c>
      <c r="L492" s="29">
        <f>SUM('IV. Country level, 1310-2018'!AY488:BF488)</f>
        <v>1.5260986828037653</v>
      </c>
      <c r="M492" s="28">
        <f t="shared" si="66"/>
        <v>3.3291524351164328</v>
      </c>
      <c r="N492" s="28">
        <f t="shared" si="74"/>
        <v>4.4413549556978431</v>
      </c>
      <c r="O492" s="28">
        <f>'IV. Country level, 1310-2018'!V488</f>
        <v>3.0697674418604635</v>
      </c>
      <c r="P492" s="28">
        <f>'IV. Country level, 1310-2018'!D488</f>
        <v>1.3715875138373796</v>
      </c>
      <c r="Q492" s="2"/>
      <c r="R492" s="2"/>
      <c r="V492" s="28">
        <v>3.5000000000000004</v>
      </c>
      <c r="W492" s="28">
        <v>8.3984565252944794</v>
      </c>
      <c r="X492" s="28">
        <f t="shared" si="73"/>
        <v>-4.8984565252944794</v>
      </c>
      <c r="Y492" s="56">
        <f>'VIII. Pers. sov. loans, 1312-'!C487</f>
        <v>6.3796511254019297</v>
      </c>
    </row>
    <row r="493" spans="1:25" x14ac:dyDescent="0.25">
      <c r="A493">
        <v>1795</v>
      </c>
      <c r="C493" s="28">
        <f t="shared" si="67"/>
        <v>7.054225292030198</v>
      </c>
      <c r="D493" s="28">
        <f t="shared" si="68"/>
        <v>3.0776714157076976</v>
      </c>
      <c r="E493" s="28">
        <f t="shared" si="69"/>
        <v>3.9765538763225003</v>
      </c>
      <c r="F493" s="28">
        <f t="shared" si="70"/>
        <v>4.6799955180255655</v>
      </c>
      <c r="G493" s="28">
        <f t="shared" si="71"/>
        <v>2.3391982297887188</v>
      </c>
      <c r="H493" s="28">
        <f t="shared" si="72"/>
        <v>2.3407972882368462</v>
      </c>
      <c r="I493" s="28"/>
      <c r="J493" s="28"/>
      <c r="K493" s="28">
        <f>SUM('IV. Country level, 1310-2018'!AO489:AV489)</f>
        <v>4.835338061122977</v>
      </c>
      <c r="L493" s="29">
        <f>SUM('IV. Country level, 1310-2018'!AY489:BF489)</f>
        <v>9.2541438089744759</v>
      </c>
      <c r="M493" s="28">
        <f t="shared" si="66"/>
        <v>-4.4188057478514988</v>
      </c>
      <c r="N493" s="28">
        <f t="shared" si="74"/>
        <v>4.5203305428425882</v>
      </c>
      <c r="O493" s="28">
        <f>'IV. Country level, 1310-2018'!V489</f>
        <v>15.70397111913357</v>
      </c>
      <c r="P493" s="28">
        <f>'IV. Country level, 1310-2018'!D489</f>
        <v>-11.183640576290982</v>
      </c>
      <c r="Q493" s="2"/>
      <c r="R493" s="2"/>
      <c r="V493" s="28">
        <v>4</v>
      </c>
      <c r="W493" s="28">
        <v>6.4217012278326306</v>
      </c>
      <c r="X493" s="28">
        <f t="shared" si="73"/>
        <v>-2.4217012278326306</v>
      </c>
      <c r="Y493" s="56">
        <f>'VIII. Pers. sov. loans, 1312-'!C488</f>
        <v>6.3796511254019297</v>
      </c>
    </row>
    <row r="494" spans="1:25" x14ac:dyDescent="0.25">
      <c r="A494">
        <v>1796</v>
      </c>
      <c r="C494" s="28">
        <f t="shared" si="67"/>
        <v>7.7607246385713564</v>
      </c>
      <c r="D494" s="28">
        <f t="shared" si="68"/>
        <v>3.9621965940809436</v>
      </c>
      <c r="E494" s="28">
        <f t="shared" si="69"/>
        <v>3.7985280444904133</v>
      </c>
      <c r="F494" s="28">
        <f t="shared" si="70"/>
        <v>4.9315333398760171</v>
      </c>
      <c r="G494" s="28">
        <f t="shared" si="71"/>
        <v>5.6629059936353867</v>
      </c>
      <c r="H494" s="28">
        <f t="shared" si="72"/>
        <v>-0.73137265375937033</v>
      </c>
      <c r="I494" s="28"/>
      <c r="J494" s="28"/>
      <c r="K494" s="28">
        <f>SUM('IV. Country level, 1310-2018'!AO490:AV490)</f>
        <v>5.8706621399155976</v>
      </c>
      <c r="L494" s="29">
        <f>SUM('IV. Country level, 1310-2018'!AY490:BF490)</f>
        <v>-1.4297980657839604</v>
      </c>
      <c r="M494" s="28">
        <f t="shared" si="66"/>
        <v>7.300460205699558</v>
      </c>
      <c r="N494" s="28">
        <f t="shared" si="74"/>
        <v>4.8188219564578842</v>
      </c>
      <c r="O494" s="28">
        <f>'IV. Country level, 1310-2018'!V490</f>
        <v>2.4180967238689703</v>
      </c>
      <c r="P494" s="28">
        <f>'IV. Country level, 1310-2018'!D490</f>
        <v>2.4007252325889139</v>
      </c>
      <c r="Q494" s="2"/>
      <c r="R494" s="2"/>
      <c r="V494" s="28">
        <v>4.25</v>
      </c>
      <c r="W494" s="28">
        <v>-0.67475452773141209</v>
      </c>
      <c r="X494" s="28">
        <f t="shared" si="73"/>
        <v>4.9247545277314124</v>
      </c>
      <c r="Y494" s="56">
        <f>'VIII. Pers. sov. loans, 1312-'!C489</f>
        <v>6.3796511254019297</v>
      </c>
    </row>
    <row r="495" spans="1:25" x14ac:dyDescent="0.25">
      <c r="A495">
        <v>1797</v>
      </c>
      <c r="C495" s="28">
        <f t="shared" si="67"/>
        <v>7.9677063010930356</v>
      </c>
      <c r="D495" s="28">
        <f t="shared" si="68"/>
        <v>4.6838295389775073</v>
      </c>
      <c r="E495" s="28">
        <f t="shared" si="69"/>
        <v>3.2838767621155269</v>
      </c>
      <c r="F495" s="28">
        <f t="shared" si="70"/>
        <v>5.0374727447381513</v>
      </c>
      <c r="G495" s="28">
        <f t="shared" si="71"/>
        <v>10.002843943148857</v>
      </c>
      <c r="H495" s="28">
        <f t="shared" si="72"/>
        <v>-4.9653711984107058</v>
      </c>
      <c r="I495" s="28"/>
      <c r="J495" s="28"/>
      <c r="K495" s="28">
        <f>SUM('IV. Country level, 1310-2018'!AO491:AV491)</f>
        <v>8.9994575136114001</v>
      </c>
      <c r="L495" s="29">
        <f>SUM('IV. Country level, 1310-2018'!AY491:BF491)</f>
        <v>-2.9221383054638115</v>
      </c>
      <c r="M495" s="28">
        <f t="shared" si="66"/>
        <v>11.921595819075211</v>
      </c>
      <c r="N495" s="28">
        <f t="shared" si="74"/>
        <v>5.7595398320281603</v>
      </c>
      <c r="O495" s="28">
        <f>'IV. Country level, 1310-2018'!V491</f>
        <v>-9.977151561309995</v>
      </c>
      <c r="P495" s="28">
        <f>'IV. Country level, 1310-2018'!D491</f>
        <v>15.736691393338155</v>
      </c>
      <c r="Q495" s="2"/>
      <c r="R495" s="2"/>
      <c r="V495" s="28">
        <v>4.5</v>
      </c>
      <c r="W495" s="28">
        <v>0.89689356383502228</v>
      </c>
      <c r="X495" s="28">
        <f t="shared" si="73"/>
        <v>3.6031064361649778</v>
      </c>
      <c r="Y495" s="56">
        <f>'VIII. Pers. sov. loans, 1312-'!C490</f>
        <v>6.9745639067524117</v>
      </c>
    </row>
    <row r="496" spans="1:25" x14ac:dyDescent="0.25">
      <c r="A496">
        <v>1798</v>
      </c>
      <c r="C496" s="28">
        <f t="shared" si="67"/>
        <v>8.0684290872718574</v>
      </c>
      <c r="D496" s="28">
        <f t="shared" si="68"/>
        <v>5.280197060266187</v>
      </c>
      <c r="E496" s="28">
        <f t="shared" si="69"/>
        <v>2.7882320270056726</v>
      </c>
      <c r="F496" s="28">
        <f t="shared" si="70"/>
        <v>5.1031161191080177</v>
      </c>
      <c r="G496" s="28">
        <f t="shared" si="71"/>
        <v>11.235734308597362</v>
      </c>
      <c r="H496" s="28">
        <f t="shared" si="72"/>
        <v>-6.1326181894893432</v>
      </c>
      <c r="I496" s="28"/>
      <c r="J496" s="28"/>
      <c r="K496" s="28">
        <f>SUM('IV. Country level, 1310-2018'!AO492:AV492)</f>
        <v>15.729296263178835</v>
      </c>
      <c r="L496" s="29">
        <f>SUM('IV. Country level, 1310-2018'!AY492:BF492)</f>
        <v>-0.29032925826151934</v>
      </c>
      <c r="M496" s="28">
        <f t="shared" si="66"/>
        <v>16.019625521440354</v>
      </c>
      <c r="N496" s="28">
        <f t="shared" si="74"/>
        <v>5.930430924859091</v>
      </c>
      <c r="O496" s="28">
        <f>'IV. Country level, 1310-2018'!V492</f>
        <v>1.3536379018612479</v>
      </c>
      <c r="P496" s="28">
        <f>'IV. Country level, 1310-2018'!D492</f>
        <v>4.5767930229978431</v>
      </c>
      <c r="Q496" s="2"/>
      <c r="R496" s="2"/>
      <c r="V496" s="28">
        <v>3</v>
      </c>
      <c r="W496" s="28">
        <v>2.5285969982765417</v>
      </c>
      <c r="X496" s="28">
        <f t="shared" si="73"/>
        <v>0.47140300172345828</v>
      </c>
      <c r="Y496" s="56">
        <f>'VIII. Pers. sov. loans, 1312-'!C491</f>
        <v>6.9745639067524117</v>
      </c>
    </row>
    <row r="497" spans="1:25" x14ac:dyDescent="0.25">
      <c r="A497">
        <v>1799</v>
      </c>
      <c r="C497" s="28">
        <f t="shared" si="67"/>
        <v>8.2539391330476199</v>
      </c>
      <c r="D497" s="28">
        <f t="shared" si="68"/>
        <v>2.551098589188793</v>
      </c>
      <c r="E497" s="28">
        <f t="shared" si="69"/>
        <v>5.7028405438588265</v>
      </c>
      <c r="F497" s="28">
        <f t="shared" si="70"/>
        <v>5.0609932757597207</v>
      </c>
      <c r="G497" s="28">
        <f t="shared" si="71"/>
        <v>5.7065955772925667</v>
      </c>
      <c r="H497" s="28">
        <f t="shared" si="72"/>
        <v>-0.64560230153284537</v>
      </c>
      <c r="I497" s="28"/>
      <c r="J497" s="28"/>
      <c r="K497" s="28">
        <f>SUM('IV. Country level, 1310-2018'!AO493:AV493)</f>
        <v>9.3140194531110367</v>
      </c>
      <c r="L497" s="29">
        <f>SUM('IV. Country level, 1310-2018'!AY493:BF493)</f>
        <v>9.2429924423426364</v>
      </c>
      <c r="M497" s="28">
        <f t="shared" si="66"/>
        <v>7.1027010768400345E-2</v>
      </c>
      <c r="N497" s="28">
        <f t="shared" si="74"/>
        <v>5.0888936685545794</v>
      </c>
      <c r="O497" s="28">
        <f>'IV. Country level, 1310-2018'!V493</f>
        <v>20.95158597662774</v>
      </c>
      <c r="P497" s="28">
        <f>'IV. Country level, 1310-2018'!D493</f>
        <v>-15.862692308073161</v>
      </c>
      <c r="Q497" s="2"/>
      <c r="R497" s="2"/>
      <c r="V497" s="28">
        <v>3.3000000000000003</v>
      </c>
      <c r="W497" s="28">
        <v>1.7182193036234874</v>
      </c>
      <c r="X497" s="28">
        <f t="shared" si="73"/>
        <v>1.5817806963765129</v>
      </c>
      <c r="Y497" s="56">
        <f>'VIII. Pers. sov. loans, 1312-'!C492</f>
        <v>7.3340568060021427</v>
      </c>
    </row>
    <row r="498" spans="1:25" x14ac:dyDescent="0.25">
      <c r="A498">
        <v>1800</v>
      </c>
      <c r="C498" s="28">
        <f t="shared" si="67"/>
        <v>8.3479648320355739</v>
      </c>
      <c r="D498" s="28">
        <f t="shared" si="68"/>
        <v>2.7279486117403358</v>
      </c>
      <c r="E498" s="28">
        <f t="shared" si="69"/>
        <v>5.6200162202952368</v>
      </c>
      <c r="F498" s="28">
        <f t="shared" si="70"/>
        <v>5.0982643791134228</v>
      </c>
      <c r="G498" s="28">
        <f t="shared" si="71"/>
        <v>4.5182960453112857</v>
      </c>
      <c r="H498" s="28">
        <f t="shared" si="72"/>
        <v>0.5799683338021373</v>
      </c>
      <c r="I498" s="28"/>
      <c r="J498" s="28"/>
      <c r="K498" s="28">
        <f>SUM('IV. Country level, 1310-2018'!AO494:AV494)</f>
        <v>6.1699195587911992</v>
      </c>
      <c r="L498" s="29">
        <f>SUM('IV. Country level, 1310-2018'!AY494:BF494)</f>
        <v>17.405837468230967</v>
      </c>
      <c r="M498" s="28">
        <f t="shared" si="66"/>
        <v>-11.235917909439767</v>
      </c>
      <c r="N498" s="28">
        <f t="shared" si="74"/>
        <v>4.7029373327269148</v>
      </c>
      <c r="O498" s="28">
        <f>'IV. Country level, 1310-2018'!V494</f>
        <v>36.5</v>
      </c>
      <c r="P498" s="28">
        <f>'IV. Country level, 1310-2018'!D494</f>
        <v>-31.797062667273085</v>
      </c>
      <c r="Q498" s="2"/>
      <c r="R498" s="2"/>
      <c r="V498" s="28">
        <v>3.6000000000000005</v>
      </c>
      <c r="W498" s="28">
        <v>2.2727272727272729</v>
      </c>
      <c r="X498" s="28">
        <f t="shared" si="73"/>
        <v>1.3272727272727276</v>
      </c>
      <c r="Y498" s="56">
        <f>'VIII. Pers. sov. loans, 1312-'!C493</f>
        <v>5.333333333333333</v>
      </c>
    </row>
    <row r="499" spans="1:25" x14ac:dyDescent="0.25">
      <c r="A499">
        <v>1801</v>
      </c>
      <c r="C499" s="28">
        <f t="shared" si="67"/>
        <v>7.9843435481983542</v>
      </c>
      <c r="D499" s="28">
        <f t="shared" si="68"/>
        <v>3.2177899116002115</v>
      </c>
      <c r="E499" s="28">
        <f t="shared" si="69"/>
        <v>4.7665536365981422</v>
      </c>
      <c r="F499" s="28">
        <f t="shared" si="70"/>
        <v>5.0259246786997904</v>
      </c>
      <c r="G499" s="28">
        <f t="shared" si="71"/>
        <v>6.4007462683555705</v>
      </c>
      <c r="H499" s="28">
        <f t="shared" si="72"/>
        <v>-1.3748215896557787</v>
      </c>
      <c r="I499" s="28"/>
      <c r="J499" s="28"/>
      <c r="K499" s="28">
        <f>SUM('IV. Country level, 1310-2018'!AO495:AV495)</f>
        <v>5.5603106211719684</v>
      </c>
      <c r="L499" s="29">
        <f>SUM('IV. Country level, 1310-2018'!AY495:BF495)</f>
        <v>5.7006713318245179</v>
      </c>
      <c r="M499" s="28">
        <f t="shared" si="66"/>
        <v>-0.14036071065254951</v>
      </c>
      <c r="N499" s="28">
        <f t="shared" si="74"/>
        <v>4.9008585762869101</v>
      </c>
      <c r="O499" s="28">
        <f>'IV. Country level, 1310-2018'!V495</f>
        <v>11.7</v>
      </c>
      <c r="P499" s="28">
        <f>'IV. Country level, 1310-2018'!D495</f>
        <v>-6.7991414237130892</v>
      </c>
      <c r="Q499" s="2"/>
      <c r="R499" s="2"/>
      <c r="V499" s="28">
        <v>3.9000000000000008</v>
      </c>
      <c r="W499" s="28">
        <v>-0.74074074074074081</v>
      </c>
      <c r="X499" s="28">
        <f t="shared" si="73"/>
        <v>4.6407407407407417</v>
      </c>
      <c r="Y499" s="56">
        <f>'VIII. Pers. sov. loans, 1312-'!C494</f>
        <v>5.125</v>
      </c>
    </row>
    <row r="500" spans="1:25" x14ac:dyDescent="0.25">
      <c r="A500">
        <v>1802</v>
      </c>
      <c r="C500" s="28">
        <f t="shared" si="67"/>
        <v>6.6389382611436956</v>
      </c>
      <c r="D500" s="28">
        <f t="shared" si="68"/>
        <v>4.0995382015517965</v>
      </c>
      <c r="E500" s="28">
        <f t="shared" si="69"/>
        <v>2.5394000595919004</v>
      </c>
      <c r="F500" s="28">
        <f t="shared" si="70"/>
        <v>4.9029069782979215</v>
      </c>
      <c r="G500" s="28">
        <f t="shared" si="71"/>
        <v>8.5216551395182485</v>
      </c>
      <c r="H500" s="28">
        <f t="shared" si="72"/>
        <v>-3.6187481612203265</v>
      </c>
      <c r="I500" s="28"/>
      <c r="J500" s="28"/>
      <c r="K500" s="28">
        <f>SUM('IV. Country level, 1310-2018'!AO496:AV496)</f>
        <v>6.1339083815533018</v>
      </c>
      <c r="L500" s="29">
        <f>SUM('IV. Country level, 1310-2018'!AY496:BF496)</f>
        <v>-9.84954548856728</v>
      </c>
      <c r="M500" s="28">
        <f t="shared" si="66"/>
        <v>15.983453870120581</v>
      </c>
      <c r="N500" s="28">
        <f t="shared" si="74"/>
        <v>4.2254706394045023</v>
      </c>
      <c r="O500" s="28">
        <f>'IV. Country level, 1310-2018'!V496</f>
        <v>-23</v>
      </c>
      <c r="P500" s="28">
        <f>'IV. Country level, 1310-2018'!D496</f>
        <v>27.225470639404502</v>
      </c>
      <c r="Q500" s="2"/>
      <c r="R500" s="2"/>
      <c r="V500" s="28">
        <v>4.2000000000000011</v>
      </c>
      <c r="W500" s="28">
        <v>-2.2388059701492535</v>
      </c>
      <c r="X500" s="28">
        <f t="shared" si="73"/>
        <v>6.4388059701492546</v>
      </c>
      <c r="Y500" s="56">
        <f>'VIII. Pers. sov. loans, 1312-'!C495</f>
        <v>5.125</v>
      </c>
    </row>
    <row r="501" spans="1:25" x14ac:dyDescent="0.25">
      <c r="A501">
        <v>1803</v>
      </c>
      <c r="C501" s="28">
        <f t="shared" si="67"/>
        <v>6.1909374063035951</v>
      </c>
      <c r="D501" s="28">
        <f t="shared" si="68"/>
        <v>2.3827512973814082</v>
      </c>
      <c r="E501" s="28">
        <f t="shared" si="69"/>
        <v>3.8081861089221873</v>
      </c>
      <c r="F501" s="28">
        <f t="shared" si="70"/>
        <v>4.8741273658606747</v>
      </c>
      <c r="G501" s="28">
        <f t="shared" si="71"/>
        <v>4.9000000000000004</v>
      </c>
      <c r="H501" s="28">
        <f t="shared" si="72"/>
        <v>-2.5872634139325359E-2</v>
      </c>
      <c r="I501" s="28"/>
      <c r="J501" s="28"/>
      <c r="K501" s="28">
        <f>SUM('IV. Country level, 1310-2018'!AO497:AV497)</f>
        <v>6.528842032831264</v>
      </c>
      <c r="L501" s="29">
        <f>SUM('IV. Country level, 1310-2018'!AY497:BF497)</f>
        <v>-0.19184790792316253</v>
      </c>
      <c r="M501" s="28">
        <f t="shared" si="66"/>
        <v>6.7206899407544265</v>
      </c>
      <c r="N501" s="28">
        <f t="shared" si="74"/>
        <v>5.0797196799337971</v>
      </c>
      <c r="O501" s="28">
        <f>'IV. Country level, 1310-2018'!V497</f>
        <v>-5.9</v>
      </c>
      <c r="P501" s="28">
        <f>'IV. Country level, 1310-2018'!D497</f>
        <v>10.979719679933797</v>
      </c>
      <c r="Q501" s="2"/>
      <c r="R501" s="2"/>
      <c r="V501" s="28">
        <v>4.5</v>
      </c>
      <c r="W501" s="28">
        <v>6.1068702290076331</v>
      </c>
      <c r="X501" s="28">
        <f t="shared" si="73"/>
        <v>-1.6068702290076331</v>
      </c>
      <c r="Y501" s="56">
        <f>'VIII. Pers. sov. loans, 1312-'!C496</f>
        <v>5.0999999999999996</v>
      </c>
    </row>
    <row r="502" spans="1:25" x14ac:dyDescent="0.25">
      <c r="A502">
        <v>1804</v>
      </c>
      <c r="C502" s="28">
        <f t="shared" si="67"/>
        <v>6.1311710954425758</v>
      </c>
      <c r="D502" s="28">
        <f t="shared" si="68"/>
        <v>-0.69537828165627802</v>
      </c>
      <c r="E502" s="28">
        <f t="shared" si="69"/>
        <v>6.8265493770988552</v>
      </c>
      <c r="F502" s="28">
        <f t="shared" si="70"/>
        <v>4.8831024431914214</v>
      </c>
      <c r="G502" s="28">
        <f t="shared" si="71"/>
        <v>-0.58571428571428641</v>
      </c>
      <c r="H502" s="28">
        <f t="shared" si="72"/>
        <v>5.4688167289057077</v>
      </c>
      <c r="I502" s="28"/>
      <c r="J502" s="28"/>
      <c r="K502" s="28">
        <f>SUM('IV. Country level, 1310-2018'!AO498:AV498)</f>
        <v>6.4541085267508747</v>
      </c>
      <c r="L502" s="29">
        <f>SUM('IV. Country level, 1310-2018'!AY498:BF498)</f>
        <v>0.50675079355531993</v>
      </c>
      <c r="M502" s="28">
        <f t="shared" si="66"/>
        <v>5.9473577331955543</v>
      </c>
      <c r="N502" s="28">
        <f t="shared" si="74"/>
        <v>5.2531619291327365</v>
      </c>
      <c r="O502" s="28">
        <f>'IV. Country level, 1310-2018'!V498</f>
        <v>3.2</v>
      </c>
      <c r="P502" s="28">
        <f>'IV. Country level, 1310-2018'!D498</f>
        <v>2.0531619291327363</v>
      </c>
      <c r="Q502" s="2"/>
      <c r="R502" s="2"/>
      <c r="V502" s="28">
        <v>4.5475000000000003</v>
      </c>
      <c r="W502" s="28">
        <v>-2.1582733812949639</v>
      </c>
      <c r="X502" s="28">
        <f t="shared" si="73"/>
        <v>6.7057733812949643</v>
      </c>
      <c r="Y502" s="56">
        <f>'VIII. Pers. sov. loans, 1312-'!C497</f>
        <v>5.5</v>
      </c>
    </row>
    <row r="503" spans="1:25" x14ac:dyDescent="0.25">
      <c r="A503">
        <v>1805</v>
      </c>
      <c r="C503" s="28">
        <f t="shared" si="67"/>
        <v>6.1925965353937178</v>
      </c>
      <c r="D503" s="28">
        <f t="shared" si="68"/>
        <v>-0.94371114705049275</v>
      </c>
      <c r="E503" s="28">
        <f t="shared" si="69"/>
        <v>7.13630768244421</v>
      </c>
      <c r="F503" s="28">
        <f t="shared" si="70"/>
        <v>4.829001148865748</v>
      </c>
      <c r="G503" s="28">
        <f t="shared" si="71"/>
        <v>-1.7714285714285716</v>
      </c>
      <c r="H503" s="28">
        <f t="shared" si="72"/>
        <v>6.6004297202943194</v>
      </c>
      <c r="I503" s="28"/>
      <c r="J503" s="28"/>
      <c r="K503" s="28">
        <f>SUM('IV. Country level, 1310-2018'!AO499:AV499)</f>
        <v>6.3114592537962313</v>
      </c>
      <c r="L503" s="29">
        <f>SUM('IV. Country level, 1310-2018'!AY499:BF499)</f>
        <v>5.8819087713995755</v>
      </c>
      <c r="M503" s="28">
        <f t="shared" si="66"/>
        <v>0.42955048239665583</v>
      </c>
      <c r="N503" s="28">
        <f t="shared" si="74"/>
        <v>5.0693070220460115</v>
      </c>
      <c r="O503" s="28">
        <f>'IV. Country level, 1310-2018'!V499</f>
        <v>16.2</v>
      </c>
      <c r="P503" s="28">
        <f>'IV. Country level, 1310-2018'!D499</f>
        <v>-11.130692977953988</v>
      </c>
      <c r="Q503" s="2"/>
      <c r="R503" s="2"/>
      <c r="V503" s="28">
        <v>4.5950000000000006</v>
      </c>
      <c r="W503" s="28">
        <v>14.705882352941178</v>
      </c>
      <c r="X503" s="28">
        <f t="shared" si="73"/>
        <v>-10.110882352941177</v>
      </c>
      <c r="Y503" s="56">
        <f>'VIII. Pers. sov. loans, 1312-'!C498</f>
        <v>5.5</v>
      </c>
    </row>
    <row r="504" spans="1:25" x14ac:dyDescent="0.25">
      <c r="A504">
        <v>1806</v>
      </c>
      <c r="C504" s="28">
        <f t="shared" si="67"/>
        <v>6.1849878647725962</v>
      </c>
      <c r="D504" s="28">
        <f t="shared" si="68"/>
        <v>0.38842908566118772</v>
      </c>
      <c r="E504" s="28">
        <f t="shared" si="69"/>
        <v>5.7965587791114093</v>
      </c>
      <c r="F504" s="28">
        <f t="shared" si="70"/>
        <v>4.8516524966192138</v>
      </c>
      <c r="G504" s="28">
        <f t="shared" si="71"/>
        <v>2.8999999999999995</v>
      </c>
      <c r="H504" s="28">
        <f t="shared" si="72"/>
        <v>1.9516524966192141</v>
      </c>
      <c r="I504" s="28"/>
      <c r="J504" s="28"/>
      <c r="K504" s="28">
        <f>SUM('IV. Country level, 1310-2018'!AO500:AV500)</f>
        <v>6.1780134692303248</v>
      </c>
      <c r="L504" s="29">
        <f>SUM('IV. Country level, 1310-2018'!AY500:BF500)</f>
        <v>-2.7745158868500823</v>
      </c>
      <c r="M504" s="28">
        <f t="shared" si="66"/>
        <v>8.952529356080408</v>
      </c>
      <c r="N504" s="28">
        <f t="shared" si="74"/>
        <v>4.8874363814938508</v>
      </c>
      <c r="O504" s="28">
        <f>'IV. Country level, 1310-2018'!V500</f>
        <v>-4.4000000000000004</v>
      </c>
      <c r="P504" s="28">
        <f>'IV. Country level, 1310-2018'!D500</f>
        <v>9.2874363814938512</v>
      </c>
      <c r="Q504" s="2"/>
      <c r="R504" s="2"/>
      <c r="V504" s="28">
        <v>4.642500000000001</v>
      </c>
      <c r="W504" s="28">
        <v>0.64102564102564097</v>
      </c>
      <c r="X504" s="28">
        <f t="shared" si="73"/>
        <v>4.0014743589743595</v>
      </c>
      <c r="Y504" s="56">
        <f>'VIII. Pers. sov. loans, 1312-'!C499</f>
        <v>5.666666666666667</v>
      </c>
    </row>
    <row r="505" spans="1:25" x14ac:dyDescent="0.25">
      <c r="A505">
        <v>1807</v>
      </c>
      <c r="C505" s="28">
        <f t="shared" si="67"/>
        <v>6.4288746707006279</v>
      </c>
      <c r="D505" s="28">
        <f t="shared" si="68"/>
        <v>0.99139854488983137</v>
      </c>
      <c r="E505" s="28">
        <f t="shared" si="69"/>
        <v>5.4374761258107966</v>
      </c>
      <c r="F505" s="28">
        <f t="shared" si="70"/>
        <v>4.7557690313485805</v>
      </c>
      <c r="G505" s="28">
        <f t="shared" si="71"/>
        <v>4.1999999999999993</v>
      </c>
      <c r="H505" s="28">
        <f t="shared" si="72"/>
        <v>0.55576903134858147</v>
      </c>
      <c r="I505" s="28"/>
      <c r="J505" s="28"/>
      <c r="K505" s="28">
        <f>SUM('IV. Country level, 1310-2018'!AO501:AV501)</f>
        <v>5.7515553827640709</v>
      </c>
      <c r="L505" s="29">
        <f>SUM('IV. Country level, 1310-2018'!AY501:BF501)</f>
        <v>-4.1410695850328354</v>
      </c>
      <c r="M505" s="28">
        <f t="shared" si="66"/>
        <v>9.8926249677969054</v>
      </c>
      <c r="N505" s="28">
        <f t="shared" si="74"/>
        <v>4.7657628740421458</v>
      </c>
      <c r="O505" s="28">
        <f>'IV. Country level, 1310-2018'!V501</f>
        <v>-1.9</v>
      </c>
      <c r="P505" s="28">
        <f>'IV. Country level, 1310-2018'!D501</f>
        <v>6.6657628740421462</v>
      </c>
      <c r="Q505" s="2"/>
      <c r="R505" s="2"/>
      <c r="V505" s="28">
        <v>4.6900000000000004</v>
      </c>
      <c r="W505" s="28">
        <v>-5.7324840764331215</v>
      </c>
      <c r="X505" s="28">
        <f t="shared" si="73"/>
        <v>10.422484076433122</v>
      </c>
      <c r="Y505" s="56">
        <f>'VIII. Pers. sov. loans, 1312-'!C500</f>
        <v>5.5</v>
      </c>
    </row>
    <row r="506" spans="1:25" x14ac:dyDescent="0.25">
      <c r="A506">
        <v>1808</v>
      </c>
      <c r="C506" s="28">
        <f t="shared" si="67"/>
        <v>6.9111009425441807</v>
      </c>
      <c r="D506" s="28">
        <f t="shared" si="68"/>
        <v>2.6123509603763182</v>
      </c>
      <c r="E506" s="28">
        <f t="shared" si="69"/>
        <v>4.2987499821678634</v>
      </c>
      <c r="F506" s="28">
        <f t="shared" si="70"/>
        <v>4.6730556789105817</v>
      </c>
      <c r="G506" s="28">
        <f t="shared" si="71"/>
        <v>3.3285714285714287</v>
      </c>
      <c r="H506" s="28">
        <f t="shared" si="72"/>
        <v>1.3444842503391539</v>
      </c>
      <c r="I506" s="28"/>
      <c r="J506" s="28"/>
      <c r="K506" s="28">
        <f>SUM('IV. Country level, 1310-2018'!AO502:AV502)</f>
        <v>5.9902887008299581</v>
      </c>
      <c r="L506" s="29">
        <f>SUM('IV. Country level, 1310-2018'!AY502:BF502)</f>
        <v>3.9623412740650155</v>
      </c>
      <c r="M506" s="28">
        <f t="shared" si="66"/>
        <v>2.0279474267649427</v>
      </c>
      <c r="N506" s="28">
        <f t="shared" si="74"/>
        <v>4.5221495160071914</v>
      </c>
      <c r="O506" s="28">
        <f>'IV. Country level, 1310-2018'!V502</f>
        <v>3.4</v>
      </c>
      <c r="P506" s="28">
        <f>'IV. Country level, 1310-2018'!D502</f>
        <v>1.1221495160071915</v>
      </c>
      <c r="Q506" s="2"/>
      <c r="R506" s="2"/>
      <c r="V506" s="28">
        <v>5.9049999999999994</v>
      </c>
      <c r="W506" s="28">
        <v>18.918918918918919</v>
      </c>
      <c r="X506" s="28">
        <f t="shared" si="73"/>
        <v>-13.01391891891892</v>
      </c>
      <c r="Y506" s="56">
        <f>'VIII. Pers. sov. loans, 1312-'!C501</f>
        <v>5.75</v>
      </c>
    </row>
    <row r="507" spans="1:25" x14ac:dyDescent="0.25">
      <c r="A507">
        <v>1809</v>
      </c>
      <c r="C507" s="28">
        <f t="shared" si="67"/>
        <v>7.2992339762123075</v>
      </c>
      <c r="D507" s="28">
        <f t="shared" si="68"/>
        <v>3.3736222402160925</v>
      </c>
      <c r="E507" s="28">
        <f t="shared" si="69"/>
        <v>3.9256117359962146</v>
      </c>
      <c r="F507" s="28">
        <f t="shared" si="70"/>
        <v>4.6649971218057305</v>
      </c>
      <c r="G507" s="28">
        <f t="shared" si="71"/>
        <v>2.8999999999999995</v>
      </c>
      <c r="H507" s="28">
        <f t="shared" si="72"/>
        <v>1.7649971218057305</v>
      </c>
      <c r="I507" s="28"/>
      <c r="J507" s="28"/>
      <c r="K507" s="28">
        <f>SUM('IV. Country level, 1310-2018'!AO503:AV503)</f>
        <v>6.0806476872054507</v>
      </c>
      <c r="L507" s="29">
        <f>SUM('IV. Country level, 1310-2018'!AY503:BF503)</f>
        <v>-0.52456385958551643</v>
      </c>
      <c r="M507" s="28">
        <f t="shared" si="66"/>
        <v>6.6052115467909669</v>
      </c>
      <c r="N507" s="28">
        <f t="shared" si="74"/>
        <v>4.3840300736787636</v>
      </c>
      <c r="O507" s="28">
        <f>'IV. Country level, 1310-2018'!V503</f>
        <v>9.6999999999999993</v>
      </c>
      <c r="P507" s="28">
        <f>'IV. Country level, 1310-2018'!D503</f>
        <v>-5.3159699263212357</v>
      </c>
      <c r="Q507" s="2"/>
      <c r="R507" s="2"/>
      <c r="V507" s="28">
        <v>5.798</v>
      </c>
      <c r="W507" s="28">
        <v>-11.363636363636363</v>
      </c>
      <c r="X507" s="28">
        <f t="shared" si="73"/>
        <v>17.161636363636362</v>
      </c>
      <c r="Y507" s="56">
        <f>'VIII. Pers. sov. loans, 1312-'!C502</f>
        <v>5.75</v>
      </c>
    </row>
    <row r="508" spans="1:25" x14ac:dyDescent="0.25">
      <c r="A508">
        <v>1810</v>
      </c>
      <c r="C508" s="28">
        <f t="shared" si="67"/>
        <v>7.7056442627410684</v>
      </c>
      <c r="D508" s="28">
        <f t="shared" si="68"/>
        <v>2.880270609592432</v>
      </c>
      <c r="E508" s="28">
        <f t="shared" si="69"/>
        <v>4.8253736531486355</v>
      </c>
      <c r="F508" s="28">
        <f t="shared" si="70"/>
        <v>4.687861392242306</v>
      </c>
      <c r="G508" s="28">
        <f t="shared" si="71"/>
        <v>3.8857142857142852</v>
      </c>
      <c r="H508" s="28">
        <f t="shared" si="72"/>
        <v>0.80214710652802068</v>
      </c>
      <c r="I508" s="28"/>
      <c r="J508" s="28"/>
      <c r="K508" s="28">
        <f>SUM('IV. Country level, 1310-2018'!AO504:AV504)</f>
        <v>8.2360496743274823</v>
      </c>
      <c r="L508" s="29">
        <f>SUM('IV. Country level, 1310-2018'!AY504:BF504)</f>
        <v>4.0289383066773423</v>
      </c>
      <c r="M508" s="28">
        <f t="shared" si="66"/>
        <v>4.2071113676501399</v>
      </c>
      <c r="N508" s="28">
        <f t="shared" si="74"/>
        <v>4.4085354230393694</v>
      </c>
      <c r="O508" s="28">
        <f>'IV. Country level, 1310-2018'!V504</f>
        <v>3.2</v>
      </c>
      <c r="P508" s="28">
        <f>'IV. Country level, 1310-2018'!D504</f>
        <v>1.2085354230393692</v>
      </c>
      <c r="Q508" s="2"/>
      <c r="R508" s="2"/>
      <c r="V508" s="28">
        <v>5.766</v>
      </c>
      <c r="W508" s="28">
        <v>-15.384615384615385</v>
      </c>
      <c r="X508" s="28">
        <f t="shared" si="73"/>
        <v>21.150615384615385</v>
      </c>
      <c r="Y508" s="56">
        <f>'VIII. Pers. sov. loans, 1312-'!C503</f>
        <v>6</v>
      </c>
    </row>
    <row r="509" spans="1:25" x14ac:dyDescent="0.25">
      <c r="A509">
        <v>1811</v>
      </c>
      <c r="C509" s="28">
        <f t="shared" si="67"/>
        <v>8.0213473771076611</v>
      </c>
      <c r="D509" s="28">
        <f t="shared" si="68"/>
        <v>2.6508197322837463</v>
      </c>
      <c r="E509" s="28">
        <f t="shared" si="69"/>
        <v>5.3705276448239152</v>
      </c>
      <c r="F509" s="28">
        <f t="shared" si="70"/>
        <v>4.6529636251597024</v>
      </c>
      <c r="G509" s="28">
        <f t="shared" si="71"/>
        <v>2.342857142857143</v>
      </c>
      <c r="H509" s="28">
        <f t="shared" si="72"/>
        <v>2.3101064823025603</v>
      </c>
      <c r="I509" s="28"/>
      <c r="J509" s="28"/>
      <c r="K509" s="28">
        <f>SUM('IV. Country level, 1310-2018'!AO505:AV505)</f>
        <v>9.8296924296557471</v>
      </c>
      <c r="L509" s="29">
        <f>SUM('IV. Country level, 1310-2018'!AY505:BF505)</f>
        <v>11.853417701960728</v>
      </c>
      <c r="M509" s="28">
        <f t="shared" si="66"/>
        <v>-2.023725272304981</v>
      </c>
      <c r="N509" s="28">
        <f t="shared" si="74"/>
        <v>4.6741684620667439</v>
      </c>
      <c r="O509" s="28">
        <f>'IV. Country level, 1310-2018'!V505</f>
        <v>-2.9</v>
      </c>
      <c r="P509" s="28">
        <f>'IV. Country level, 1310-2018'!D505</f>
        <v>7.5741684620667442</v>
      </c>
      <c r="Q509" s="2"/>
      <c r="R509" s="2"/>
      <c r="V509" s="28">
        <v>6.3360000000000003</v>
      </c>
      <c r="W509" s="28">
        <v>-6.8181818181818175</v>
      </c>
      <c r="X509" s="28">
        <f t="shared" si="73"/>
        <v>13.154181818181819</v>
      </c>
      <c r="Y509" s="56">
        <f>'VIII. Pers. sov. loans, 1312-'!C504</f>
        <v>5.833333333333333</v>
      </c>
    </row>
    <row r="510" spans="1:25" x14ac:dyDescent="0.25">
      <c r="A510">
        <v>1812</v>
      </c>
      <c r="C510" s="28">
        <f t="shared" si="67"/>
        <v>8.3224510272138623</v>
      </c>
      <c r="D510" s="28">
        <f t="shared" si="68"/>
        <v>1.8872497814789024</v>
      </c>
      <c r="E510" s="28">
        <f t="shared" si="69"/>
        <v>6.4352012457349597</v>
      </c>
      <c r="F510" s="28">
        <f t="shared" si="70"/>
        <v>4.7262933979096839</v>
      </c>
      <c r="G510" s="28">
        <f t="shared" si="71"/>
        <v>0.32857142857142818</v>
      </c>
      <c r="H510" s="28">
        <f t="shared" si="72"/>
        <v>4.3977219693382557</v>
      </c>
      <c r="I510" s="28"/>
      <c r="J510" s="28"/>
      <c r="K510" s="28">
        <f>SUM('IV. Country level, 1310-2018'!AO506:AV506)</f>
        <v>9.028390489473118</v>
      </c>
      <c r="L510" s="29">
        <f>SUM('IV. Country level, 1310-2018'!AY506:BF506)</f>
        <v>11.210807730277995</v>
      </c>
      <c r="M510" s="28">
        <f t="shared" si="66"/>
        <v>-2.1824172408048774</v>
      </c>
      <c r="N510" s="28">
        <f t="shared" si="74"/>
        <v>5.0128971223120438</v>
      </c>
      <c r="O510" s="28">
        <f>'IV. Country level, 1310-2018'!V506</f>
        <v>13.2</v>
      </c>
      <c r="P510" s="28">
        <f>'IV. Country level, 1310-2018'!D506</f>
        <v>-8.1871028776879555</v>
      </c>
      <c r="Q510" s="2"/>
      <c r="R510" s="2"/>
      <c r="V510" s="28">
        <v>7.4959999999999996</v>
      </c>
      <c r="W510" s="28">
        <v>11.38211382113821</v>
      </c>
      <c r="X510" s="28">
        <f t="shared" si="73"/>
        <v>-3.8861138211382107</v>
      </c>
      <c r="Y510" s="56">
        <f>'VIII. Pers. sov. loans, 1312-'!C505</f>
        <v>5.85</v>
      </c>
    </row>
    <row r="511" spans="1:25" x14ac:dyDescent="0.25">
      <c r="A511">
        <v>1813</v>
      </c>
      <c r="C511" s="28">
        <f t="shared" si="67"/>
        <v>8.6674874836242264</v>
      </c>
      <c r="D511" s="28">
        <f t="shared" si="68"/>
        <v>2.3495469472915151</v>
      </c>
      <c r="E511" s="28">
        <f t="shared" si="69"/>
        <v>6.3179405363327108</v>
      </c>
      <c r="F511" s="28">
        <f t="shared" si="70"/>
        <v>4.7870034614762336</v>
      </c>
      <c r="G511" s="28">
        <f t="shared" si="71"/>
        <v>-2.2571428571428571</v>
      </c>
      <c r="H511" s="28">
        <f t="shared" si="72"/>
        <v>7.0441463186190907</v>
      </c>
      <c r="I511" s="28"/>
      <c r="J511" s="28"/>
      <c r="K511" s="28">
        <f>SUM('IV. Country level, 1310-2018'!AO507:AV507)</f>
        <v>9.0228854749316447</v>
      </c>
      <c r="L511" s="29">
        <f>SUM('IV. Country level, 1310-2018'!AY507:BF507)</f>
        <v>-6.2279773012157058</v>
      </c>
      <c r="M511" s="28">
        <f t="shared" si="66"/>
        <v>15.250862776147351</v>
      </c>
      <c r="N511" s="28">
        <f t="shared" si="74"/>
        <v>5.0474862745498861</v>
      </c>
      <c r="O511" s="28">
        <f>'IV. Country level, 1310-2018'!V507</f>
        <v>2.5</v>
      </c>
      <c r="P511" s="28">
        <f>'IV. Country level, 1310-2018'!D507</f>
        <v>2.5474862745498861</v>
      </c>
      <c r="Q511" s="2"/>
      <c r="R511" s="2"/>
      <c r="V511" s="28">
        <v>6.4700000000000006</v>
      </c>
      <c r="W511" s="28">
        <v>-12.408759124087592</v>
      </c>
      <c r="X511" s="28">
        <f t="shared" si="73"/>
        <v>18.878759124087594</v>
      </c>
      <c r="Y511" s="56">
        <f>'VIII. Pers. sov. loans, 1312-'!C506</f>
        <v>5.8285714285714283</v>
      </c>
    </row>
    <row r="512" spans="1:25" x14ac:dyDescent="0.25">
      <c r="A512">
        <v>1814</v>
      </c>
      <c r="C512" s="28">
        <f t="shared" si="67"/>
        <v>8.6576075570372737</v>
      </c>
      <c r="D512" s="28">
        <f t="shared" si="68"/>
        <v>3.3932967266968381</v>
      </c>
      <c r="E512" s="28">
        <f t="shared" si="69"/>
        <v>5.2643108303404356</v>
      </c>
      <c r="F512" s="28">
        <f t="shared" si="70"/>
        <v>4.7278686407546076</v>
      </c>
      <c r="G512" s="28">
        <f t="shared" si="71"/>
        <v>-0.7857142857142857</v>
      </c>
      <c r="H512" s="28">
        <f t="shared" si="72"/>
        <v>5.5135829264688931</v>
      </c>
      <c r="I512" s="28"/>
      <c r="J512" s="28"/>
      <c r="K512" s="28">
        <f>SUM('IV. Country level, 1310-2018'!AO508:AV508)</f>
        <v>7.9614771833302314</v>
      </c>
      <c r="L512" s="29">
        <f>SUM('IV. Country level, 1310-2018'!AY508:BF508)</f>
        <v>-5.7472257261936344</v>
      </c>
      <c r="M512" s="28">
        <f t="shared" si="66"/>
        <v>13.708702909523865</v>
      </c>
      <c r="N512" s="28">
        <f t="shared" si="74"/>
        <v>4.5214785044639214</v>
      </c>
      <c r="O512" s="28">
        <f>'IV. Country level, 1310-2018'!V508</f>
        <v>-12.7</v>
      </c>
      <c r="P512" s="28">
        <f>'IV. Country level, 1310-2018'!D508</f>
        <v>17.221478504463921</v>
      </c>
      <c r="Q512" s="2"/>
      <c r="R512" s="2"/>
      <c r="V512" s="28">
        <v>4.9049999999999994</v>
      </c>
      <c r="W512" s="28">
        <v>-8.3333333333333321</v>
      </c>
      <c r="X512" s="28">
        <f t="shared" si="73"/>
        <v>13.238333333333332</v>
      </c>
      <c r="Y512" s="56">
        <f>'VIII. Pers. sov. loans, 1312-'!C507</f>
        <v>5.8285714285714283</v>
      </c>
    </row>
    <row r="513" spans="1:25" x14ac:dyDescent="0.25">
      <c r="A513">
        <v>1815</v>
      </c>
      <c r="C513" s="28">
        <f t="shared" si="67"/>
        <v>8.6064560218953492</v>
      </c>
      <c r="D513" s="28">
        <f t="shared" si="68"/>
        <v>5.1014631712192227E-2</v>
      </c>
      <c r="E513" s="56">
        <f t="shared" si="69"/>
        <v>8.555441390183157</v>
      </c>
      <c r="F513" s="28">
        <f t="shared" si="70"/>
        <v>4.6100117762610813</v>
      </c>
      <c r="G513" s="28">
        <f t="shared" si="71"/>
        <v>-0.32857142857142879</v>
      </c>
      <c r="H513" s="28">
        <f t="shared" si="72"/>
        <v>4.9385832048325105</v>
      </c>
      <c r="I513" s="28"/>
      <c r="J513" s="28"/>
      <c r="K513" s="28">
        <f>SUM('IV. Country level, 1310-2018'!AO509:AV509)</f>
        <v>8.0980142515733622</v>
      </c>
      <c r="L513" s="29">
        <f>SUM('IV. Country level, 1310-2018'!AY509:BF509)</f>
        <v>-1.3826483815688919</v>
      </c>
      <c r="M513" s="28">
        <f t="shared" si="66"/>
        <v>9.4806626331422539</v>
      </c>
      <c r="N513" s="28">
        <f t="shared" si="74"/>
        <v>5.0354579252570577</v>
      </c>
      <c r="O513" s="28">
        <f>'IV. Country level, 1310-2018'!V509</f>
        <v>-10.7</v>
      </c>
      <c r="P513" s="28">
        <f>'IV. Country level, 1310-2018'!D509</f>
        <v>15.735457925257057</v>
      </c>
      <c r="Q513" s="2"/>
      <c r="R513" s="2"/>
      <c r="V513" s="28">
        <v>5.1537499999999996</v>
      </c>
      <c r="W513" s="28">
        <v>1.8181818181818181</v>
      </c>
      <c r="X513" s="28">
        <f t="shared" si="73"/>
        <v>3.3355681818181813</v>
      </c>
      <c r="Y513" s="56">
        <f>'VIII. Pers. sov. loans, 1312-'!C508</f>
        <v>5.8285714285714283</v>
      </c>
    </row>
    <row r="514" spans="1:25" x14ac:dyDescent="0.25">
      <c r="A514">
        <v>1816</v>
      </c>
      <c r="C514" s="28">
        <f t="shared" si="67"/>
        <v>8.8362083517732035</v>
      </c>
      <c r="D514" s="28">
        <f t="shared" si="68"/>
        <v>-2.8344599829561652</v>
      </c>
      <c r="E514" s="56">
        <f t="shared" si="69"/>
        <v>11.670668334729369</v>
      </c>
      <c r="F514" s="28">
        <f t="shared" si="70"/>
        <v>4.4919596185765034</v>
      </c>
      <c r="G514" s="28">
        <f t="shared" si="71"/>
        <v>-2.5714285714285707</v>
      </c>
      <c r="H514" s="28">
        <f t="shared" si="72"/>
        <v>7.0633881900050763</v>
      </c>
      <c r="I514" s="28"/>
      <c r="J514" s="28"/>
      <c r="K514" s="28">
        <f>SUM('IV. Country level, 1310-2018'!AO510:AV510)</f>
        <v>8.4959028820779956</v>
      </c>
      <c r="L514" s="29">
        <f>SUM('IV. Country level, 1310-2018'!AY510:BF510)</f>
        <v>2.7115163011027716</v>
      </c>
      <c r="M514" s="28">
        <f t="shared" si="66"/>
        <v>5.784386580975224</v>
      </c>
      <c r="N514" s="28">
        <f t="shared" si="74"/>
        <v>4.8090005186446145</v>
      </c>
      <c r="O514" s="28">
        <f>'IV. Country level, 1310-2018'!V510</f>
        <v>-8.4</v>
      </c>
      <c r="P514" s="28">
        <f>'IV. Country level, 1310-2018'!D510</f>
        <v>13.209000518644615</v>
      </c>
      <c r="Q514" s="2"/>
      <c r="R514" s="2"/>
      <c r="V514" s="28">
        <v>4.9485999999999999</v>
      </c>
      <c r="W514" s="28">
        <v>10.714285714285714</v>
      </c>
      <c r="X514" s="28">
        <f t="shared" si="73"/>
        <v>-5.7656857142857136</v>
      </c>
      <c r="Y514" s="56">
        <f>'VIII. Pers. sov. loans, 1312-'!C509</f>
        <v>5.8285714285714283</v>
      </c>
    </row>
    <row r="515" spans="1:25" x14ac:dyDescent="0.25">
      <c r="A515">
        <v>1817</v>
      </c>
      <c r="C515" s="28">
        <f t="shared" si="67"/>
        <v>8.4031968263123549</v>
      </c>
      <c r="D515" s="28">
        <f t="shared" si="68"/>
        <v>-2.9772048943839855</v>
      </c>
      <c r="E515" s="56">
        <f t="shared" si="69"/>
        <v>11.380401720696341</v>
      </c>
      <c r="F515" s="28">
        <f t="shared" si="70"/>
        <v>4.39594578812516</v>
      </c>
      <c r="G515" s="28">
        <f t="shared" si="71"/>
        <v>-4.2571428571428571</v>
      </c>
      <c r="H515" s="28">
        <f t="shared" si="72"/>
        <v>8.6530886452680171</v>
      </c>
      <c r="I515" s="28"/>
      <c r="J515" s="28"/>
      <c r="K515" s="28">
        <f>SUM('IV. Country level, 1310-2018'!AO511:AV511)</f>
        <v>8.1668901882188241</v>
      </c>
      <c r="L515" s="29">
        <f>SUM('IV. Country level, 1310-2018'!AY511:BF511)</f>
        <v>11.335186762514603</v>
      </c>
      <c r="M515" s="28">
        <f t="shared" si="66"/>
        <v>-3.1682965742957787</v>
      </c>
      <c r="N515" s="28">
        <f t="shared" si="74"/>
        <v>3.994591677987982</v>
      </c>
      <c r="O515" s="28">
        <f>'IV. Country level, 1310-2018'!V511</f>
        <v>13.5</v>
      </c>
      <c r="P515" s="28">
        <f>'IV. Country level, 1310-2018'!D511</f>
        <v>-9.505408322012018</v>
      </c>
      <c r="Q515" s="2"/>
      <c r="R515" s="2"/>
      <c r="V515" s="28">
        <v>5.0544999999999991</v>
      </c>
      <c r="W515" s="28">
        <v>19.35483870967742</v>
      </c>
      <c r="X515" s="28">
        <f t="shared" si="73"/>
        <v>-14.300338709677421</v>
      </c>
      <c r="Y515" s="56">
        <f>'VIII. Pers. sov. loans, 1312-'!C510</f>
        <v>5.76</v>
      </c>
    </row>
    <row r="516" spans="1:25" x14ac:dyDescent="0.25">
      <c r="A516">
        <v>1818</v>
      </c>
      <c r="C516" s="28">
        <f t="shared" si="67"/>
        <v>8.0852602293798181</v>
      </c>
      <c r="D516" s="28">
        <f t="shared" si="68"/>
        <v>-3.3097071139672005</v>
      </c>
      <c r="E516" s="56">
        <f t="shared" si="69"/>
        <v>11.39496734334702</v>
      </c>
      <c r="F516" s="28">
        <f t="shared" si="70"/>
        <v>4.3212576500627735</v>
      </c>
      <c r="G516" s="28">
        <f t="shared" si="71"/>
        <v>-4.1571428571428575</v>
      </c>
      <c r="H516" s="28">
        <f t="shared" si="72"/>
        <v>8.478400507205631</v>
      </c>
      <c r="I516" s="28"/>
      <c r="J516" s="28"/>
      <c r="K516" s="28">
        <f>SUM('IV. Country level, 1310-2018'!AO512:AV512)</f>
        <v>9.4716316836622632</v>
      </c>
      <c r="L516" s="29">
        <f>SUM('IV. Country level, 1310-2018'!AY512:BF512)</f>
        <v>-11.542556962931792</v>
      </c>
      <c r="M516" s="28">
        <f t="shared" si="66"/>
        <v>21.014188646594057</v>
      </c>
      <c r="N516" s="28">
        <f t="shared" si="74"/>
        <v>3.8491704106120608</v>
      </c>
      <c r="O516" s="28">
        <f>'IV. Country level, 1310-2018'!V512</f>
        <v>0.3</v>
      </c>
      <c r="P516" s="28">
        <f>'IV. Country level, 1310-2018'!D512</f>
        <v>3.549170410612061</v>
      </c>
      <c r="Q516" s="2"/>
      <c r="R516" s="2"/>
      <c r="V516" s="28">
        <v>4.8493333333333331</v>
      </c>
      <c r="W516" s="28">
        <v>-12.162162162162163</v>
      </c>
      <c r="X516" s="28">
        <f t="shared" si="73"/>
        <v>17.011495495495495</v>
      </c>
      <c r="Y516" s="56">
        <f>'VIII. Pers. sov. loans, 1312-'!C511</f>
        <v>5.4333333333333336</v>
      </c>
    </row>
    <row r="517" spans="1:25" x14ac:dyDescent="0.25">
      <c r="A517">
        <v>1819</v>
      </c>
      <c r="C517" s="28">
        <f t="shared" si="67"/>
        <v>7.6653760510431113</v>
      </c>
      <c r="D517" s="28">
        <f t="shared" si="68"/>
        <v>-3.4191727472267623</v>
      </c>
      <c r="E517" s="28">
        <f t="shared" si="69"/>
        <v>11.084548798269875</v>
      </c>
      <c r="F517" s="28">
        <f t="shared" si="70"/>
        <v>4.1395720477706144</v>
      </c>
      <c r="G517" s="28">
        <f t="shared" si="71"/>
        <v>-4.5571428571428578</v>
      </c>
      <c r="H517" s="28">
        <f t="shared" si="72"/>
        <v>8.6967149049134722</v>
      </c>
      <c r="I517" s="28"/>
      <c r="J517" s="28"/>
      <c r="K517" s="28">
        <f>SUM('IV. Country level, 1310-2018'!AO513:AV513)</f>
        <v>10.636656798618112</v>
      </c>
      <c r="L517" s="29">
        <f>SUM('IV. Country level, 1310-2018'!AY513:BF513)</f>
        <v>-8.9875145724005083</v>
      </c>
      <c r="M517" s="28">
        <f t="shared" si="66"/>
        <v>19.624171371018619</v>
      </c>
      <c r="N517" s="28">
        <f t="shared" si="74"/>
        <v>4.1865320185200021</v>
      </c>
      <c r="O517" s="28">
        <f>'IV. Country level, 1310-2018'!V513</f>
        <v>-2.5</v>
      </c>
      <c r="P517" s="28">
        <f>'IV. Country level, 1310-2018'!D513</f>
        <v>6.6865320185200021</v>
      </c>
      <c r="Q517" s="2"/>
      <c r="R517" s="2"/>
      <c r="V517" s="28">
        <v>5.0167499999999992</v>
      </c>
      <c r="W517" s="28">
        <v>-20.76923076923077</v>
      </c>
      <c r="X517" s="28">
        <f t="shared" si="73"/>
        <v>25.785980769230768</v>
      </c>
      <c r="Y517" s="56">
        <f>'VIII. Pers. sov. loans, 1312-'!C512</f>
        <v>4.5</v>
      </c>
    </row>
    <row r="518" spans="1:25" x14ac:dyDescent="0.25">
      <c r="A518">
        <v>1820</v>
      </c>
      <c r="C518" s="28">
        <f t="shared" si="67"/>
        <v>7.2618653329019436</v>
      </c>
      <c r="D518" s="28">
        <f t="shared" si="68"/>
        <v>-3.4732155850834374</v>
      </c>
      <c r="E518" s="28">
        <f t="shared" si="69"/>
        <v>10.735080917985382</v>
      </c>
      <c r="F518" s="28">
        <f t="shared" si="70"/>
        <v>3.992606136961462</v>
      </c>
      <c r="G518" s="28">
        <f t="shared" si="71"/>
        <v>-2.3857142857142857</v>
      </c>
      <c r="H518" s="28">
        <f t="shared" si="72"/>
        <v>6.3783204226757473</v>
      </c>
      <c r="I518" s="28"/>
      <c r="J518" s="28"/>
      <c r="K518" s="28">
        <f>SUM('IV. Country level, 1310-2018'!AO514:AV514)</f>
        <v>5.9918047967056962</v>
      </c>
      <c r="L518" s="29">
        <f>SUM('IV. Country level, 1310-2018'!AY514:BF514)</f>
        <v>-7.2271916812104475</v>
      </c>
      <c r="M518" s="28">
        <f t="shared" si="66"/>
        <v>13.218996477916143</v>
      </c>
      <c r="N518" s="28">
        <f t="shared" si="74"/>
        <v>4.3753894613904816</v>
      </c>
      <c r="O518" s="28">
        <f>'IV. Country level, 1310-2018'!V514</f>
        <v>-9.3000000000000007</v>
      </c>
      <c r="P518" s="28">
        <f>'IV. Country level, 1310-2018'!D514</f>
        <v>13.675389461390482</v>
      </c>
      <c r="Q518" s="2"/>
      <c r="R518" s="2"/>
      <c r="V518" s="28">
        <v>4.9695</v>
      </c>
      <c r="W518" s="28">
        <v>-12.621359223300971</v>
      </c>
      <c r="X518" s="28">
        <f t="shared" si="73"/>
        <v>17.590859223300971</v>
      </c>
      <c r="Y518" s="56">
        <f>'VIII. Pers. sov. loans, 1312-'!C513</f>
        <v>4.5</v>
      </c>
    </row>
    <row r="519" spans="1:25" x14ac:dyDescent="0.25">
      <c r="A519">
        <v>1821</v>
      </c>
      <c r="C519" s="28">
        <f t="shared" si="67"/>
        <v>6.9046821510173331</v>
      </c>
      <c r="D519" s="28">
        <f t="shared" si="68"/>
        <v>-5.4983460986666914</v>
      </c>
      <c r="E519" s="28">
        <f t="shared" si="69"/>
        <v>12.403028249684025</v>
      </c>
      <c r="F519" s="28">
        <f t="shared" si="70"/>
        <v>3.8806993254306259</v>
      </c>
      <c r="G519" s="28">
        <f t="shared" si="71"/>
        <v>-3.0857142857142859</v>
      </c>
      <c r="H519" s="28">
        <f t="shared" si="72"/>
        <v>6.9664136111449109</v>
      </c>
      <c r="I519" s="28"/>
      <c r="J519" s="28"/>
      <c r="K519" s="28">
        <f>SUM('IV. Country level, 1310-2018'!AO515:AV515)</f>
        <v>5.7359210048024796</v>
      </c>
      <c r="L519" s="29">
        <f>SUM('IV. Country level, 1310-2018'!AY515:BF515)</f>
        <v>-8.0747412632761382</v>
      </c>
      <c r="M519" s="28">
        <f t="shared" si="66"/>
        <v>13.810662268078618</v>
      </c>
      <c r="N519" s="28">
        <f t="shared" si="74"/>
        <v>3.9986615380272159</v>
      </c>
      <c r="O519" s="28">
        <f>'IV. Country level, 1310-2018'!V515</f>
        <v>-12</v>
      </c>
      <c r="P519" s="28">
        <f>'IV. Country level, 1310-2018'!D515</f>
        <v>15.998661538027216</v>
      </c>
      <c r="Q519" s="2"/>
      <c r="R519" s="2"/>
      <c r="V519" s="28">
        <v>4.8815</v>
      </c>
      <c r="W519" s="28">
        <v>-13.580148154774848</v>
      </c>
      <c r="X519" s="28">
        <f t="shared" si="73"/>
        <v>18.461648154774849</v>
      </c>
      <c r="Y519" s="56">
        <f>'VIII. Pers. sov. loans, 1312-'!C514</f>
        <v>4.4285714285714288</v>
      </c>
    </row>
    <row r="520" spans="1:25" x14ac:dyDescent="0.25">
      <c r="A520">
        <v>1822</v>
      </c>
      <c r="C520" s="28">
        <f t="shared" si="67"/>
        <v>6.5856654361175462</v>
      </c>
      <c r="D520" s="28">
        <f t="shared" si="68"/>
        <v>-3.2121680441549962</v>
      </c>
      <c r="E520" s="28">
        <f t="shared" si="69"/>
        <v>9.7978334802725424</v>
      </c>
      <c r="F520" s="28">
        <f t="shared" si="70"/>
        <v>3.8146990792295932</v>
      </c>
      <c r="G520" s="28">
        <f t="shared" si="71"/>
        <v>-0.6428571428571429</v>
      </c>
      <c r="H520" s="28">
        <f t="shared" si="72"/>
        <v>4.4575562220867351</v>
      </c>
      <c r="I520" s="28"/>
      <c r="J520" s="28"/>
      <c r="K520" s="28">
        <f>SUM('IV. Country level, 1310-2018'!AO516:AV516)</f>
        <v>5.1588250032164034</v>
      </c>
      <c r="L520" s="29">
        <f>SUM('IV. Country level, 1310-2018'!AY516:BF516)</f>
        <v>-2.148907814385824</v>
      </c>
      <c r="M520" s="28">
        <f t="shared" si="66"/>
        <v>7.3077328176022274</v>
      </c>
      <c r="N520" s="28">
        <f t="shared" si="74"/>
        <v>3.7636587092119456</v>
      </c>
      <c r="O520" s="28">
        <f>'IV. Country level, 1310-2018'!V516</f>
        <v>-13.5</v>
      </c>
      <c r="P520" s="28">
        <f>'IV. Country level, 1310-2018'!D516</f>
        <v>17.263658709211946</v>
      </c>
      <c r="Q520" s="2"/>
      <c r="R520" s="2"/>
      <c r="V520" s="28">
        <v>4.7834000000000003</v>
      </c>
      <c r="W520" s="28">
        <v>0</v>
      </c>
      <c r="X520" s="28">
        <f t="shared" si="73"/>
        <v>4.7834000000000003</v>
      </c>
      <c r="Y520" s="56">
        <f>'VIII. Pers. sov. loans, 1312-'!C515</f>
        <v>4.3571428571428577</v>
      </c>
    </row>
    <row r="521" spans="1:25" x14ac:dyDescent="0.25">
      <c r="A521">
        <v>1823</v>
      </c>
      <c r="C521" s="28">
        <f t="shared" si="67"/>
        <v>6.0925365939939642</v>
      </c>
      <c r="D521" s="28">
        <f t="shared" si="68"/>
        <v>-1.8373432741107665</v>
      </c>
      <c r="E521" s="28">
        <f t="shared" si="69"/>
        <v>7.92987986810473</v>
      </c>
      <c r="F521" s="28">
        <f t="shared" si="70"/>
        <v>3.760553527085194</v>
      </c>
      <c r="G521" s="28">
        <f t="shared" si="71"/>
        <v>-1.0714285714285714</v>
      </c>
      <c r="H521" s="28">
        <f t="shared" si="72"/>
        <v>4.8319820985137643</v>
      </c>
      <c r="I521" s="28"/>
      <c r="J521" s="28"/>
      <c r="K521" s="28">
        <f>SUM('IV. Country level, 1310-2018'!AO517:AV517)</f>
        <v>5.6713278550898281</v>
      </c>
      <c r="L521" s="29">
        <f>SUM('IV. Country level, 1310-2018'!AY517:BF517)</f>
        <v>2.3332164361060408</v>
      </c>
      <c r="M521" s="28">
        <f t="shared" si="66"/>
        <v>3.3381114189837873</v>
      </c>
      <c r="N521" s="28">
        <f t="shared" si="74"/>
        <v>3.7802391429805469</v>
      </c>
      <c r="O521" s="28">
        <f>'IV. Country level, 1310-2018'!V517</f>
        <v>6.8</v>
      </c>
      <c r="P521" s="28">
        <f>'IV. Country level, 1310-2018'!D517</f>
        <v>-3.019760857019453</v>
      </c>
      <c r="Q521" s="2"/>
      <c r="R521" s="2"/>
      <c r="V521" s="28">
        <v>4.8674999999999997</v>
      </c>
      <c r="W521" s="28">
        <v>5.4284921098309935</v>
      </c>
      <c r="X521" s="28">
        <f t="shared" si="73"/>
        <v>-0.56099210983099379</v>
      </c>
      <c r="Y521" s="56">
        <f>'VIII. Pers. sov. loans, 1312-'!C516</f>
        <v>4.2857142857142865</v>
      </c>
    </row>
    <row r="522" spans="1:25" x14ac:dyDescent="0.25">
      <c r="A522">
        <v>1824</v>
      </c>
      <c r="C522" s="28">
        <f t="shared" si="67"/>
        <v>6.3286351702003687</v>
      </c>
      <c r="D522" s="28">
        <f t="shared" si="68"/>
        <v>-0.28964683186547413</v>
      </c>
      <c r="E522" s="28">
        <f t="shared" si="69"/>
        <v>6.6182820020658415</v>
      </c>
      <c r="F522" s="28">
        <f t="shared" si="70"/>
        <v>3.6476104189854204</v>
      </c>
      <c r="G522" s="28">
        <f t="shared" si="71"/>
        <v>-0.6714285714285716</v>
      </c>
      <c r="H522" s="28">
        <f t="shared" si="72"/>
        <v>4.3190389904139925</v>
      </c>
      <c r="I522" s="28"/>
      <c r="J522" s="28"/>
      <c r="K522" s="28">
        <f>SUM('IV. Country level, 1310-2018'!AO518:AV518)</f>
        <v>5.6666079150265549</v>
      </c>
      <c r="L522" s="29">
        <f>SUM('IV. Country level, 1310-2018'!AY518:BF518)</f>
        <v>-2.8407268325681718</v>
      </c>
      <c r="M522" s="28">
        <f t="shared" si="66"/>
        <v>8.5073347475947259</v>
      </c>
      <c r="N522" s="28">
        <f t="shared" si="74"/>
        <v>3.2112439972721276</v>
      </c>
      <c r="O522" s="28">
        <f>'IV. Country level, 1310-2018'!V518</f>
        <v>8.6</v>
      </c>
      <c r="P522" s="28">
        <f>'IV. Country level, 1310-2018'!D518</f>
        <v>-5.388756002727872</v>
      </c>
      <c r="Q522" s="2"/>
      <c r="R522" s="2"/>
      <c r="V522" s="28">
        <v>4.82775</v>
      </c>
      <c r="W522" s="28">
        <v>-25.203245782102744</v>
      </c>
      <c r="X522" s="28">
        <f t="shared" si="73"/>
        <v>30.030995782102742</v>
      </c>
      <c r="Y522" s="56">
        <f>'VIII. Pers. sov. loans, 1312-'!C517</f>
        <v>4.2142857142857153</v>
      </c>
    </row>
    <row r="523" spans="1:25" x14ac:dyDescent="0.25">
      <c r="A523">
        <v>1825</v>
      </c>
      <c r="C523" s="28">
        <f t="shared" si="67"/>
        <v>6.6030036894576511</v>
      </c>
      <c r="D523" s="28">
        <f t="shared" si="68"/>
        <v>0.98682835897649446</v>
      </c>
      <c r="E523" s="28">
        <f t="shared" si="69"/>
        <v>5.6161753304811555</v>
      </c>
      <c r="F523" s="28">
        <f t="shared" si="70"/>
        <v>3.5778889820890689</v>
      </c>
      <c r="G523" s="28">
        <f t="shared" si="71"/>
        <v>0.62857142857142811</v>
      </c>
      <c r="H523" s="28">
        <f t="shared" si="72"/>
        <v>2.9493175535176408</v>
      </c>
      <c r="I523" s="28"/>
      <c r="J523" s="28"/>
      <c r="K523" s="28">
        <f>SUM('IV. Country level, 1310-2018'!AO519:AV519)</f>
        <v>7.2385146793637434</v>
      </c>
      <c r="L523" s="29">
        <f>SUM('IV. Country level, 1310-2018'!AY519:BF519)</f>
        <v>4.4606894186500741</v>
      </c>
      <c r="M523" s="28">
        <f t="shared" si="66"/>
        <v>2.7778252607136693</v>
      </c>
      <c r="N523" s="28">
        <f t="shared" si="74"/>
        <v>3.387168687204829</v>
      </c>
      <c r="O523" s="28">
        <f>'IV. Country level, 1310-2018'!V519</f>
        <v>17.399999999999999</v>
      </c>
      <c r="P523" s="28">
        <f>'IV. Country level, 1310-2018'!D519</f>
        <v>-14.01283131279517</v>
      </c>
      <c r="Q523" s="2"/>
      <c r="R523" s="2"/>
      <c r="V523" s="28">
        <v>4.7247500000000002</v>
      </c>
      <c r="W523" s="28">
        <v>-3.2607715423931776</v>
      </c>
      <c r="X523" s="28">
        <f t="shared" si="73"/>
        <v>7.9855215423931778</v>
      </c>
      <c r="Y523" s="56">
        <f>'VIII. Pers. sov. loans, 1312-'!C518</f>
        <v>4.1428571428571441</v>
      </c>
    </row>
    <row r="524" spans="1:25" x14ac:dyDescent="0.25">
      <c r="A524">
        <v>1826</v>
      </c>
      <c r="C524" s="28">
        <f t="shared" si="67"/>
        <v>6.8781016575453009</v>
      </c>
      <c r="D524" s="28">
        <f t="shared" si="68"/>
        <v>1.264585369835427</v>
      </c>
      <c r="E524" s="28">
        <f t="shared" si="69"/>
        <v>5.6135162877098725</v>
      </c>
      <c r="F524" s="28">
        <f t="shared" si="70"/>
        <v>3.5244585667976258</v>
      </c>
      <c r="G524" s="28">
        <f t="shared" si="71"/>
        <v>2.4142857142857141</v>
      </c>
      <c r="H524" s="28">
        <f t="shared" si="72"/>
        <v>1.1101728525119119</v>
      </c>
      <c r="I524" s="28"/>
      <c r="J524" s="28"/>
      <c r="K524" s="28">
        <f>SUM('IV. Country level, 1310-2018'!AO520:AV520)</f>
        <v>7.1847549037530465</v>
      </c>
      <c r="L524" s="29">
        <f>SUM('IV. Country level, 1310-2018'!AY520:BF520)</f>
        <v>0.63625881790910133</v>
      </c>
      <c r="M524" s="28">
        <f t="shared" si="66"/>
        <v>6.5484960858439454</v>
      </c>
      <c r="N524" s="28">
        <f t="shared" si="74"/>
        <v>3.8075131535092108</v>
      </c>
      <c r="O524" s="28">
        <f>'IV. Country level, 1310-2018'!V520</f>
        <v>-5.5</v>
      </c>
      <c r="P524" s="28">
        <f>'IV. Country level, 1310-2018'!D520</f>
        <v>9.3075131535092108</v>
      </c>
      <c r="Q524" s="2"/>
      <c r="R524" s="2"/>
      <c r="V524" s="28">
        <v>4.7317499999999999</v>
      </c>
      <c r="W524" s="28">
        <v>13.857361617286564</v>
      </c>
      <c r="X524" s="28">
        <f t="shared" si="73"/>
        <v>-9.1256116172865642</v>
      </c>
      <c r="Y524" s="56">
        <f>'VIII. Pers. sov. loans, 1312-'!C519</f>
        <v>4.071428571428573</v>
      </c>
    </row>
    <row r="525" spans="1:25" x14ac:dyDescent="0.25">
      <c r="A525">
        <v>1827</v>
      </c>
      <c r="C525" s="28">
        <f t="shared" si="67"/>
        <v>7.0558134733775457</v>
      </c>
      <c r="D525" s="28">
        <f t="shared" si="68"/>
        <v>0.97772431897276402</v>
      </c>
      <c r="E525" s="28">
        <f t="shared" si="69"/>
        <v>6.0780891544047808</v>
      </c>
      <c r="F525" s="28">
        <f t="shared" si="70"/>
        <v>3.4693245382711559</v>
      </c>
      <c r="G525" s="28">
        <f t="shared" si="71"/>
        <v>0.9285714285714286</v>
      </c>
      <c r="H525" s="28">
        <f t="shared" si="72"/>
        <v>2.540753109699728</v>
      </c>
      <c r="I525" s="28"/>
      <c r="J525" s="28"/>
      <c r="K525" s="28">
        <f>SUM('IV. Country level, 1310-2018'!AO521:AV521)</f>
        <v>7.6444948301505224</v>
      </c>
      <c r="L525" s="29">
        <f>SUM('IV. Country level, 1310-2018'!AY521:BF521)</f>
        <v>3.6066834145066005</v>
      </c>
      <c r="M525" s="28">
        <f t="shared" ref="M525:M588" si="75">K525-L525</f>
        <v>4.0378114156439224</v>
      </c>
      <c r="N525" s="28">
        <f t="shared" si="74"/>
        <v>3.5847877046920686</v>
      </c>
      <c r="O525" s="28">
        <f>'IV. Country level, 1310-2018'!V521</f>
        <v>-6.5</v>
      </c>
      <c r="P525" s="28">
        <f>'IV. Country level, 1310-2018'!D521</f>
        <v>10.084787704692069</v>
      </c>
      <c r="Q525" s="2"/>
      <c r="R525" s="2"/>
      <c r="V525" s="28">
        <v>4.6560000000000006</v>
      </c>
      <c r="W525" s="28">
        <v>18.092301328349546</v>
      </c>
      <c r="X525" s="28">
        <f t="shared" si="73"/>
        <v>-13.436301328349545</v>
      </c>
      <c r="Y525" s="56">
        <f>'VIII. Pers. sov. loans, 1312-'!C520</f>
        <v>4.0000000000000018</v>
      </c>
    </row>
    <row r="526" spans="1:25" x14ac:dyDescent="0.25">
      <c r="A526">
        <v>1828</v>
      </c>
      <c r="C526" s="28">
        <f t="shared" si="67"/>
        <v>7.2038172691012132</v>
      </c>
      <c r="D526" s="28">
        <f t="shared" si="68"/>
        <v>2.4749705255066075</v>
      </c>
      <c r="E526" s="28">
        <f t="shared" si="69"/>
        <v>4.7288467435946062</v>
      </c>
      <c r="F526" s="28">
        <f t="shared" si="70"/>
        <v>3.5413446767855583</v>
      </c>
      <c r="G526" s="28">
        <f t="shared" si="71"/>
        <v>1.1142857142857141</v>
      </c>
      <c r="H526" s="28">
        <f t="shared" si="72"/>
        <v>2.4270589624998449</v>
      </c>
      <c r="I526" s="28"/>
      <c r="J526" s="28"/>
      <c r="K526" s="28">
        <f>SUM('IV. Country level, 1310-2018'!AO522:AV522)</f>
        <v>7.6565006396034541</v>
      </c>
      <c r="L526" s="29">
        <f>SUM('IV. Country level, 1310-2018'!AY522:BF522)</f>
        <v>0.86058507261763983</v>
      </c>
      <c r="M526" s="28">
        <f t="shared" si="75"/>
        <v>6.7959155669858138</v>
      </c>
      <c r="N526" s="28">
        <f t="shared" si="74"/>
        <v>3.5106114797527543</v>
      </c>
      <c r="O526" s="28">
        <f>'IV. Country level, 1310-2018'!V522</f>
        <v>-2.9</v>
      </c>
      <c r="P526" s="28">
        <f>'IV. Country level, 1310-2018'!D522</f>
        <v>6.4106114797527542</v>
      </c>
      <c r="Q526" s="2"/>
      <c r="R526" s="2"/>
      <c r="V526" s="28">
        <v>4.629999999999999</v>
      </c>
      <c r="W526" s="28">
        <v>2.785517458073675</v>
      </c>
      <c r="X526" s="28">
        <f t="shared" si="73"/>
        <v>1.844482541926324</v>
      </c>
      <c r="Y526" s="56">
        <f>'VIII. Pers. sov. loans, 1312-'!C521</f>
        <v>3.9285714285714302</v>
      </c>
    </row>
    <row r="527" spans="1:25" x14ac:dyDescent="0.25">
      <c r="A527">
        <v>1829</v>
      </c>
      <c r="C527" s="28">
        <f t="shared" si="67"/>
        <v>7.05876963738661</v>
      </c>
      <c r="D527" s="28">
        <f t="shared" si="68"/>
        <v>1.5327823574337121</v>
      </c>
      <c r="E527" s="28">
        <f t="shared" si="69"/>
        <v>5.5259872799528988</v>
      </c>
      <c r="F527" s="28">
        <f t="shared" si="70"/>
        <v>3.5731218872190533</v>
      </c>
      <c r="G527" s="28">
        <f t="shared" si="71"/>
        <v>-2.4285714285714284</v>
      </c>
      <c r="H527" s="28">
        <f t="shared" si="72"/>
        <v>6.0016933157904822</v>
      </c>
      <c r="I527" s="28"/>
      <c r="J527" s="28"/>
      <c r="K527" s="28">
        <f>SUM('IV. Country level, 1310-2018'!AO523:AV523)</f>
        <v>7.0845107798299525</v>
      </c>
      <c r="L527" s="29">
        <f>SUM('IV. Country level, 1310-2018'!AY523:BF523)</f>
        <v>-0.20460873837329452</v>
      </c>
      <c r="M527" s="28">
        <f t="shared" si="75"/>
        <v>7.2891195182032469</v>
      </c>
      <c r="N527" s="28">
        <f t="shared" si="74"/>
        <v>3.3896458021718434</v>
      </c>
      <c r="O527" s="28">
        <f>'IV. Country level, 1310-2018'!V523</f>
        <v>-1</v>
      </c>
      <c r="P527" s="28">
        <f>'IV. Country level, 1310-2018'!D523</f>
        <v>4.3896458021718434</v>
      </c>
      <c r="Q527" s="2"/>
      <c r="R527" s="2"/>
      <c r="V527" s="28">
        <v>4.6662499999999998</v>
      </c>
      <c r="W527" s="28">
        <v>0</v>
      </c>
      <c r="X527" s="28">
        <f t="shared" si="73"/>
        <v>4.6662499999999998</v>
      </c>
      <c r="Y527" s="56">
        <f>'VIII. Pers. sov. loans, 1312-'!C522</f>
        <v>3.8571428571428585</v>
      </c>
    </row>
    <row r="528" spans="1:25" x14ac:dyDescent="0.25">
      <c r="A528">
        <v>1830</v>
      </c>
      <c r="C528" s="28">
        <f t="shared" ref="C528:C591" si="76">AVERAGE(K525:K531)</f>
        <v>6.8162201784839178</v>
      </c>
      <c r="D528" s="28">
        <f t="shared" ref="D528:D591" si="77">AVERAGE(L525:L531)</f>
        <v>0.72393863848470219</v>
      </c>
      <c r="E528" s="28">
        <f t="shared" ref="E528:E591" si="78">AVERAGE(M525:M531)</f>
        <v>6.0922815399992158</v>
      </c>
      <c r="F528" s="28">
        <f t="shared" ref="F528:F591" si="79">AVERAGE(N525:N531)</f>
        <v>3.5198437600741315</v>
      </c>
      <c r="G528" s="28">
        <f t="shared" ref="G528:G591" si="80">AVERAGE(O525:O531)</f>
        <v>-2.5142857142857147</v>
      </c>
      <c r="H528" s="28">
        <f t="shared" ref="H528:H591" si="81">AVERAGE(P525:P531)</f>
        <v>6.0341294743598448</v>
      </c>
      <c r="I528" s="28"/>
      <c r="J528" s="28"/>
      <c r="K528" s="28">
        <f>SUM('IV. Country level, 1310-2018'!AO524:AV524)</f>
        <v>6.9153105659155409</v>
      </c>
      <c r="L528" s="29">
        <f>SUM('IV. Country level, 1310-2018'!AY524:BF524)</f>
        <v>0.32518908006739761</v>
      </c>
      <c r="M528" s="28">
        <f t="shared" si="75"/>
        <v>6.5901214858481429</v>
      </c>
      <c r="N528" s="28">
        <f t="shared" si="74"/>
        <v>3.3943009432952596</v>
      </c>
      <c r="O528" s="28">
        <f>'IV. Country level, 1310-2018'!V524</f>
        <v>-3.6</v>
      </c>
      <c r="P528" s="28">
        <f>'IV. Country level, 1310-2018'!D524</f>
        <v>6.9943009432952596</v>
      </c>
      <c r="Q528" s="2"/>
      <c r="R528" s="2"/>
      <c r="V528" s="28">
        <v>4.5640000000000001</v>
      </c>
      <c r="W528" s="28">
        <v>7.3171037024622727</v>
      </c>
      <c r="X528" s="28">
        <f t="shared" si="73"/>
        <v>-2.7531037024622727</v>
      </c>
      <c r="Y528" s="56">
        <f>'VIII. Pers. sov. loans, 1312-'!C523</f>
        <v>3.7857142857142869</v>
      </c>
    </row>
    <row r="529" spans="1:25" x14ac:dyDescent="0.25">
      <c r="A529">
        <v>1831</v>
      </c>
      <c r="C529" s="28">
        <f t="shared" si="76"/>
        <v>6.3639632866369107</v>
      </c>
      <c r="D529" s="28">
        <f t="shared" si="77"/>
        <v>-1.0220528564424498</v>
      </c>
      <c r="E529" s="28">
        <f t="shared" si="78"/>
        <v>7.3860161430793605</v>
      </c>
      <c r="F529" s="28">
        <f t="shared" si="79"/>
        <v>3.4828675869551629</v>
      </c>
      <c r="G529" s="28">
        <f t="shared" si="80"/>
        <v>-2.6999999999999997</v>
      </c>
      <c r="H529" s="28">
        <f t="shared" si="81"/>
        <v>6.1828675869551626</v>
      </c>
      <c r="I529" s="28"/>
      <c r="J529" s="28"/>
      <c r="K529" s="28">
        <f>SUM('IV. Country level, 1310-2018'!AO525:AV525)</f>
        <v>6.7026344850922337</v>
      </c>
      <c r="L529" s="29">
        <f>SUM('IV. Country level, 1310-2018'!AY525:BF525)</f>
        <v>7.6399966131687362</v>
      </c>
      <c r="M529" s="28">
        <f t="shared" si="75"/>
        <v>-0.93736212807650254</v>
      </c>
      <c r="N529" s="28">
        <f t="shared" si="74"/>
        <v>3.7153849668729446</v>
      </c>
      <c r="O529" s="28">
        <f>'IV. Country level, 1310-2018'!V525</f>
        <v>9.9</v>
      </c>
      <c r="P529" s="28">
        <f>'IV. Country level, 1310-2018'!D525</f>
        <v>-6.1846150331270557</v>
      </c>
      <c r="Q529" s="2"/>
      <c r="R529" s="2"/>
      <c r="V529" s="28">
        <v>4.3775000000000013</v>
      </c>
      <c r="W529" s="28">
        <v>16.414032455567963</v>
      </c>
      <c r="X529" s="28">
        <f t="shared" si="73"/>
        <v>-12.036532455567961</v>
      </c>
      <c r="Y529" s="56">
        <f>'VIII. Pers. sov. loans, 1312-'!C524</f>
        <v>3.7142857142857153</v>
      </c>
    </row>
    <row r="530" spans="1:25" x14ac:dyDescent="0.25">
      <c r="A530">
        <v>1832</v>
      </c>
      <c r="C530" s="28">
        <f t="shared" si="76"/>
        <v>5.8972264618780992</v>
      </c>
      <c r="D530" s="28">
        <f t="shared" si="77"/>
        <v>-0.49815505429789475</v>
      </c>
      <c r="E530" s="28">
        <f t="shared" si="78"/>
        <v>6.395381516175993</v>
      </c>
      <c r="F530" s="28">
        <f t="shared" si="79"/>
        <v>3.4553823979578033</v>
      </c>
      <c r="G530" s="28">
        <f t="shared" si="80"/>
        <v>-2.0428571428571431</v>
      </c>
      <c r="H530" s="28">
        <f t="shared" si="81"/>
        <v>5.4982395408149456</v>
      </c>
      <c r="I530" s="28"/>
      <c r="J530" s="28"/>
      <c r="K530" s="28">
        <f>SUM('IV. Country level, 1310-2018'!AO526:AV526)</f>
        <v>6.2231812573615199</v>
      </c>
      <c r="L530" s="29">
        <f>SUM('IV. Country level, 1310-2018'!AY526:BF526)</f>
        <v>-2.1346277578601978</v>
      </c>
      <c r="M530" s="28">
        <f t="shared" si="75"/>
        <v>8.3578090152217186</v>
      </c>
      <c r="N530" s="28">
        <f t="shared" si="74"/>
        <v>3.6096091602392963</v>
      </c>
      <c r="O530" s="28">
        <f>'IV. Country level, 1310-2018'!V526</f>
        <v>-7.4</v>
      </c>
      <c r="P530" s="28">
        <f>'IV. Country level, 1310-2018'!D526</f>
        <v>11.009609160239297</v>
      </c>
      <c r="Q530" s="2"/>
      <c r="R530" s="2"/>
      <c r="V530" s="28">
        <v>4.2334999999999994</v>
      </c>
      <c r="W530" s="28">
        <v>-6.0736410256614279</v>
      </c>
      <c r="X530" s="28">
        <f t="shared" si="73"/>
        <v>10.307141025661426</v>
      </c>
      <c r="Y530" s="56">
        <f>'VIII. Pers. sov. loans, 1312-'!C525</f>
        <v>3.6428571428571437</v>
      </c>
    </row>
    <row r="531" spans="1:25" x14ac:dyDescent="0.25">
      <c r="A531">
        <v>1833</v>
      </c>
      <c r="C531" s="28">
        <f t="shared" si="76"/>
        <v>5.6665198211318044</v>
      </c>
      <c r="D531" s="28">
        <f t="shared" si="77"/>
        <v>0.29599638903362041</v>
      </c>
      <c r="E531" s="28">
        <f t="shared" si="78"/>
        <v>5.3705234320981834</v>
      </c>
      <c r="F531" s="28">
        <f t="shared" si="79"/>
        <v>3.4490356324425813</v>
      </c>
      <c r="G531" s="28">
        <f t="shared" si="80"/>
        <v>-0.32857142857142868</v>
      </c>
      <c r="H531" s="28">
        <f t="shared" si="81"/>
        <v>3.7776070610140096</v>
      </c>
      <c r="I531" s="28"/>
      <c r="J531" s="28"/>
      <c r="K531" s="28">
        <f>SUM('IV. Country level, 1310-2018'!AO527:AV527)</f>
        <v>5.4869086914342029</v>
      </c>
      <c r="L531" s="29">
        <f>SUM('IV. Country level, 1310-2018'!AY527:BF527)</f>
        <v>-5.0256472147339668</v>
      </c>
      <c r="M531" s="28">
        <f t="shared" si="75"/>
        <v>10.512555906168171</v>
      </c>
      <c r="N531" s="28">
        <f t="shared" si="74"/>
        <v>3.4345662634947516</v>
      </c>
      <c r="O531" s="28">
        <f>'IV. Country level, 1310-2018'!V527</f>
        <v>-6.1</v>
      </c>
      <c r="P531" s="28">
        <f>'IV. Country level, 1310-2018'!D527</f>
        <v>9.5345662634947512</v>
      </c>
      <c r="Q531" s="2"/>
      <c r="R531" s="2"/>
      <c r="V531" s="28">
        <v>4.2270000000000003</v>
      </c>
      <c r="W531" s="28">
        <v>-6.4665995063908843</v>
      </c>
      <c r="X531" s="28">
        <f t="shared" si="73"/>
        <v>10.693599506390886</v>
      </c>
      <c r="Y531" s="56">
        <f>'VIII. Pers. sov. loans, 1312-'!C526</f>
        <v>3.5714285714285721</v>
      </c>
    </row>
    <row r="532" spans="1:25" x14ac:dyDescent="0.25">
      <c r="A532">
        <v>1834</v>
      </c>
      <c r="C532" s="28">
        <f t="shared" si="76"/>
        <v>5.4614766033895297</v>
      </c>
      <c r="D532" s="28">
        <f t="shared" si="77"/>
        <v>1.0190623967077233</v>
      </c>
      <c r="E532" s="28">
        <f t="shared" si="78"/>
        <v>4.4424142066818062</v>
      </c>
      <c r="F532" s="28">
        <f t="shared" si="79"/>
        <v>3.4373449926014814</v>
      </c>
      <c r="G532" s="28">
        <f t="shared" si="80"/>
        <v>0.54285714285714293</v>
      </c>
      <c r="H532" s="28">
        <f t="shared" si="81"/>
        <v>2.8944878497443383</v>
      </c>
      <c r="I532" s="28"/>
      <c r="J532" s="28"/>
      <c r="K532" s="28">
        <f>SUM('IV. Country level, 1310-2018'!AO528:AV528)</f>
        <v>4.4786965872214779</v>
      </c>
      <c r="L532" s="29">
        <f>SUM('IV. Country level, 1310-2018'!AY528:BF528)</f>
        <v>-8.6152570499834642</v>
      </c>
      <c r="M532" s="28">
        <f t="shared" si="75"/>
        <v>13.093953637204942</v>
      </c>
      <c r="N532" s="28">
        <f t="shared" si="74"/>
        <v>3.3259544928592897</v>
      </c>
      <c r="O532" s="28">
        <f>'IV. Country level, 1310-2018'!V528</f>
        <v>-7.8</v>
      </c>
      <c r="P532" s="28">
        <f>'IV. Country level, 1310-2018'!D528</f>
        <v>11.12595449285929</v>
      </c>
      <c r="Q532" s="2"/>
      <c r="R532" s="2"/>
      <c r="V532" s="28">
        <v>4.2184999999999997</v>
      </c>
      <c r="W532" s="28">
        <v>-15.802532784822471</v>
      </c>
      <c r="X532" s="28">
        <f t="shared" si="73"/>
        <v>20.02103278482247</v>
      </c>
      <c r="Y532" s="56">
        <f>'VIII. Pers. sov. loans, 1312-'!C527</f>
        <v>3.5000000000000004</v>
      </c>
    </row>
    <row r="533" spans="1:25" x14ac:dyDescent="0.25">
      <c r="A533">
        <v>1835</v>
      </c>
      <c r="C533" s="28">
        <f t="shared" si="76"/>
        <v>5.3185689607634599</v>
      </c>
      <c r="D533" s="28">
        <f t="shared" si="77"/>
        <v>0.30794261254309385</v>
      </c>
      <c r="E533" s="28">
        <f t="shared" si="78"/>
        <v>5.0106263482203675</v>
      </c>
      <c r="F533" s="28">
        <f t="shared" si="79"/>
        <v>3.3681669218758765</v>
      </c>
      <c r="G533" s="28">
        <f t="shared" si="80"/>
        <v>-0.77142857142857157</v>
      </c>
      <c r="H533" s="28">
        <f t="shared" si="81"/>
        <v>4.139595493304447</v>
      </c>
      <c r="I533" s="28"/>
      <c r="J533" s="28"/>
      <c r="K533" s="28">
        <f>SUM('IV. Country level, 1310-2018'!AO529:AV529)</f>
        <v>4.3893428662917593</v>
      </c>
      <c r="L533" s="29">
        <f>SUM('IV. Country level, 1310-2018'!AY529:BF529)</f>
        <v>4.5278696876295275</v>
      </c>
      <c r="M533" s="28">
        <f t="shared" si="75"/>
        <v>-0.13852682133776817</v>
      </c>
      <c r="N533" s="28">
        <f t="shared" si="74"/>
        <v>3.3182151567712399</v>
      </c>
      <c r="O533" s="28">
        <f>'IV. Country level, 1310-2018'!V529</f>
        <v>1.7</v>
      </c>
      <c r="P533" s="28">
        <f>'IV. Country level, 1310-2018'!D529</f>
        <v>1.6182151567712399</v>
      </c>
      <c r="Q533" s="2"/>
      <c r="R533" s="2"/>
      <c r="V533" s="28">
        <v>4.2145000000000001</v>
      </c>
      <c r="W533" s="28">
        <v>2.6394910720628104</v>
      </c>
      <c r="X533" s="28">
        <f t="shared" si="73"/>
        <v>1.5750089279371897</v>
      </c>
      <c r="Y533" s="56">
        <f>'VIII. Pers. sov. loans, 1312-'!C528</f>
        <v>3.4285714285714288</v>
      </c>
    </row>
    <row r="534" spans="1:25" x14ac:dyDescent="0.25">
      <c r="A534">
        <v>1836</v>
      </c>
      <c r="C534" s="28">
        <f t="shared" si="76"/>
        <v>5.1690728421103955</v>
      </c>
      <c r="D534" s="28">
        <f t="shared" si="77"/>
        <v>1.1414157805546146</v>
      </c>
      <c r="E534" s="28">
        <f t="shared" si="78"/>
        <v>4.0276570615557814</v>
      </c>
      <c r="F534" s="28">
        <f t="shared" si="79"/>
        <v>3.3227221744516293</v>
      </c>
      <c r="G534" s="28">
        <f t="shared" si="80"/>
        <v>1.3285714285714287</v>
      </c>
      <c r="H534" s="28">
        <f t="shared" si="81"/>
        <v>1.9941507458801999</v>
      </c>
      <c r="I534" s="28"/>
      <c r="J534" s="28"/>
      <c r="K534" s="28">
        <f>SUM('IV. Country level, 1310-2018'!AO530:AV530)</f>
        <v>5.4695642946058971</v>
      </c>
      <c r="L534" s="29">
        <f>SUM('IV. Country level, 1310-2018'!AY530:BF530)</f>
        <v>5.3544513649473098</v>
      </c>
      <c r="M534" s="28">
        <f t="shared" si="75"/>
        <v>0.11511292965858733</v>
      </c>
      <c r="N534" s="28">
        <f t="shared" si="74"/>
        <v>3.3452184435652867</v>
      </c>
      <c r="O534" s="28">
        <f>'IV. Country level, 1310-2018'!V530</f>
        <v>11</v>
      </c>
      <c r="P534" s="28">
        <f>'IV. Country level, 1310-2018'!D530</f>
        <v>-7.6547815564347133</v>
      </c>
      <c r="Q534" s="2"/>
      <c r="R534" s="2"/>
      <c r="V534" s="28">
        <v>4.1985000000000001</v>
      </c>
      <c r="W534" s="28">
        <v>-2.5716135616939422</v>
      </c>
      <c r="X534" s="28">
        <f t="shared" si="73"/>
        <v>6.7701135616939423</v>
      </c>
      <c r="Y534" s="56">
        <f>'VIII. Pers. sov. loans, 1312-'!C529</f>
        <v>3.3571428571428572</v>
      </c>
    </row>
    <row r="535" spans="1:25" x14ac:dyDescent="0.25">
      <c r="A535">
        <v>1837</v>
      </c>
      <c r="C535" s="28">
        <f t="shared" si="76"/>
        <v>5.1218941451073237</v>
      </c>
      <c r="D535" s="28">
        <f t="shared" si="77"/>
        <v>1.463158835270119</v>
      </c>
      <c r="E535" s="28">
        <f t="shared" si="78"/>
        <v>3.6587353098372049</v>
      </c>
      <c r="F535" s="28">
        <f t="shared" si="79"/>
        <v>3.3110890158412394</v>
      </c>
      <c r="G535" s="28">
        <f t="shared" si="80"/>
        <v>2.4571428571428569</v>
      </c>
      <c r="H535" s="28">
        <f t="shared" si="81"/>
        <v>0.85394615869838175</v>
      </c>
      <c r="I535" s="28"/>
      <c r="J535" s="28"/>
      <c r="K535" s="28">
        <f>SUM('IV. Country level, 1310-2018'!AO531:AV531)</f>
        <v>5.4800080417196231</v>
      </c>
      <c r="L535" s="29">
        <f>SUM('IV. Country level, 1310-2018'!AY531:BF531)</f>
        <v>5.3866511337861169</v>
      </c>
      <c r="M535" s="28">
        <f t="shared" si="75"/>
        <v>9.335690793350615E-2</v>
      </c>
      <c r="N535" s="28">
        <f t="shared" si="74"/>
        <v>3.3124664644075636</v>
      </c>
      <c r="O535" s="28">
        <f>'IV. Country level, 1310-2018'!V531</f>
        <v>2.5</v>
      </c>
      <c r="P535" s="28">
        <f>'IV. Country level, 1310-2018'!D531</f>
        <v>0.81246646440756365</v>
      </c>
      <c r="Q535" s="2"/>
      <c r="R535" s="2"/>
      <c r="V535" s="28">
        <v>4.0449999999999999</v>
      </c>
      <c r="W535" s="28">
        <v>2.6394910720628104</v>
      </c>
      <c r="X535" s="28">
        <f t="shared" si="73"/>
        <v>1.4055089279371895</v>
      </c>
      <c r="Y535" s="56">
        <f>'VIII. Pers. sov. loans, 1312-'!C530</f>
        <v>3.2857142857142856</v>
      </c>
    </row>
    <row r="536" spans="1:25" x14ac:dyDescent="0.25">
      <c r="A536">
        <v>1838</v>
      </c>
      <c r="C536" s="28">
        <f t="shared" si="76"/>
        <v>5.2225559792321148</v>
      </c>
      <c r="D536" s="28">
        <f t="shared" si="77"/>
        <v>2.3239983790388168</v>
      </c>
      <c r="E536" s="28">
        <f t="shared" si="78"/>
        <v>2.8985576001932993</v>
      </c>
      <c r="F536" s="28">
        <f t="shared" si="79"/>
        <v>3.3193788747488049</v>
      </c>
      <c r="G536" s="28">
        <f t="shared" si="80"/>
        <v>3.2428571428571429</v>
      </c>
      <c r="H536" s="28">
        <f t="shared" si="81"/>
        <v>7.6521731891661435E-2</v>
      </c>
      <c r="I536" s="28"/>
      <c r="J536" s="28"/>
      <c r="K536" s="28">
        <f>SUM('IV. Country level, 1310-2018'!AO532:AV532)</f>
        <v>5.7022809867097468</v>
      </c>
      <c r="L536" s="29">
        <f>SUM('IV. Country level, 1310-2018'!AY532:BF532)</f>
        <v>2.6621581240163317</v>
      </c>
      <c r="M536" s="28">
        <f t="shared" si="75"/>
        <v>3.0401228626934151</v>
      </c>
      <c r="N536" s="28">
        <f t="shared" si="74"/>
        <v>3.2311384717937068</v>
      </c>
      <c r="O536" s="28">
        <f>'IV. Country level, 1310-2018'!V532</f>
        <v>0.7</v>
      </c>
      <c r="P536" s="28">
        <f>'IV. Country level, 1310-2018'!D532</f>
        <v>2.5311384717937067</v>
      </c>
      <c r="Q536" s="2"/>
      <c r="R536" s="2"/>
      <c r="V536" s="28">
        <v>4.1259999999999994</v>
      </c>
      <c r="W536" s="28">
        <v>15.714153478411887</v>
      </c>
      <c r="X536" s="28">
        <f t="shared" si="73"/>
        <v>-11.588153478411888</v>
      </c>
      <c r="Y536" s="56">
        <f>'VIII. Pers. sov. loans, 1312-'!C531</f>
        <v>3.214285714285714</v>
      </c>
    </row>
    <row r="537" spans="1:25" x14ac:dyDescent="0.25">
      <c r="A537">
        <v>1839</v>
      </c>
      <c r="C537" s="28">
        <f t="shared" si="76"/>
        <v>5.3412080682974308</v>
      </c>
      <c r="D537" s="28">
        <f t="shared" si="77"/>
        <v>1.6339375528435187</v>
      </c>
      <c r="E537" s="28">
        <f t="shared" si="78"/>
        <v>3.7072705154539114</v>
      </c>
      <c r="F537" s="28">
        <f t="shared" si="79"/>
        <v>3.3150862843078812</v>
      </c>
      <c r="G537" s="28">
        <f t="shared" si="80"/>
        <v>1.9142857142857144</v>
      </c>
      <c r="H537" s="28">
        <f t="shared" si="81"/>
        <v>1.4008005700221671</v>
      </c>
      <c r="I537" s="28"/>
      <c r="J537" s="28"/>
      <c r="K537" s="28">
        <f>SUM('IV. Country level, 1310-2018'!AO533:AV533)</f>
        <v>5.1767084267900678</v>
      </c>
      <c r="L537" s="29">
        <f>SUM('IV. Country level, 1310-2018'!AY533:BF533)</f>
        <v>3.6996844182204462</v>
      </c>
      <c r="M537" s="28">
        <f t="shared" si="75"/>
        <v>1.4770240085696216</v>
      </c>
      <c r="N537" s="28">
        <f t="shared" si="74"/>
        <v>3.2914959282695637</v>
      </c>
      <c r="O537" s="28">
        <f>'IV. Country level, 1310-2018'!V533</f>
        <v>7.3</v>
      </c>
      <c r="P537" s="28">
        <f>'IV. Country level, 1310-2018'!D533</f>
        <v>-4.0085040717304361</v>
      </c>
      <c r="Q537" s="2"/>
      <c r="R537" s="2"/>
      <c r="V537" s="28">
        <v>3.9737500000000003</v>
      </c>
      <c r="W537" s="28">
        <v>4.6912950848678738</v>
      </c>
      <c r="X537" s="28">
        <f t="shared" ref="X537:X600" si="82">V537-W537</f>
        <v>-0.71754508486787349</v>
      </c>
      <c r="Y537" s="56">
        <f>'VIII. Pers. sov. loans, 1312-'!C532</f>
        <v>3.1428571428571423</v>
      </c>
    </row>
    <row r="538" spans="1:25" x14ac:dyDescent="0.25">
      <c r="A538">
        <v>1840</v>
      </c>
      <c r="C538" s="28">
        <f t="shared" si="76"/>
        <v>5.3048742293367583</v>
      </c>
      <c r="D538" s="28">
        <f t="shared" si="77"/>
        <v>0.35236840663898716</v>
      </c>
      <c r="E538" s="28">
        <f t="shared" si="78"/>
        <v>4.9525058226977716</v>
      </c>
      <c r="F538" s="28">
        <f t="shared" si="79"/>
        <v>3.2891397289162723</v>
      </c>
      <c r="G538" s="28">
        <f t="shared" si="80"/>
        <v>-1.2714285714285716</v>
      </c>
      <c r="H538" s="28">
        <f t="shared" si="81"/>
        <v>4.5605683003448449</v>
      </c>
      <c r="I538" s="28"/>
      <c r="J538" s="28"/>
      <c r="K538" s="28">
        <f>SUM('IV. Country level, 1310-2018'!AO534:AV534)</f>
        <v>5.1566578124126945</v>
      </c>
      <c r="L538" s="29">
        <f>SUM('IV. Country level, 1310-2018'!AY534:BF534)</f>
        <v>-2.7734458317254362</v>
      </c>
      <c r="M538" s="28">
        <f t="shared" si="75"/>
        <v>7.9301036441381303</v>
      </c>
      <c r="N538" s="28">
        <f t="shared" ref="N538:N601" si="83">P538+O538</f>
        <v>3.3531341532220211</v>
      </c>
      <c r="O538" s="28">
        <f>'IV. Country level, 1310-2018'!V534</f>
        <v>1.8</v>
      </c>
      <c r="P538" s="28">
        <f>'IV. Country level, 1310-2018'!D534</f>
        <v>1.5531341532220211</v>
      </c>
      <c r="Q538" s="2"/>
      <c r="R538" s="2"/>
      <c r="V538" s="28">
        <v>3.9495000000000005</v>
      </c>
      <c r="W538" s="28">
        <v>-2.1225799843065345</v>
      </c>
      <c r="X538" s="28">
        <f t="shared" si="82"/>
        <v>6.0720799843065354</v>
      </c>
      <c r="Y538" s="56">
        <f>'VIII. Pers. sov. loans, 1312-'!C533</f>
        <v>3.0714285714285707</v>
      </c>
    </row>
    <row r="539" spans="1:25" x14ac:dyDescent="0.25">
      <c r="A539">
        <v>1841</v>
      </c>
      <c r="C539" s="28">
        <f t="shared" si="76"/>
        <v>5.2140627820209691</v>
      </c>
      <c r="D539" s="28">
        <f t="shared" si="77"/>
        <v>-0.78368837954706994</v>
      </c>
      <c r="E539" s="28">
        <f t="shared" si="78"/>
        <v>5.997751161568039</v>
      </c>
      <c r="F539" s="28">
        <f t="shared" si="79"/>
        <v>3.2505157390498667</v>
      </c>
      <c r="G539" s="28">
        <f t="shared" si="80"/>
        <v>-1.6428571428571426</v>
      </c>
      <c r="H539" s="28">
        <f t="shared" si="81"/>
        <v>4.8933728819070108</v>
      </c>
      <c r="I539" s="28"/>
      <c r="J539" s="28"/>
      <c r="K539" s="28">
        <f>SUM('IV. Country level, 1310-2018'!AO535:AV535)</f>
        <v>5.1833294260950238</v>
      </c>
      <c r="L539" s="29">
        <f>SUM('IV. Country level, 1310-2018'!AY535:BF535)</f>
        <v>-2.5893802436025801</v>
      </c>
      <c r="M539" s="28">
        <f t="shared" si="75"/>
        <v>7.7727096696976039</v>
      </c>
      <c r="N539" s="28">
        <f t="shared" si="83"/>
        <v>3.3839835052122487</v>
      </c>
      <c r="O539" s="28">
        <f>'IV. Country level, 1310-2018'!V535</f>
        <v>-2.2999999999999998</v>
      </c>
      <c r="P539" s="28">
        <f>'IV. Country level, 1310-2018'!D535</f>
        <v>5.6839835052122485</v>
      </c>
      <c r="Q539" s="2"/>
      <c r="R539" s="2"/>
      <c r="V539" s="28">
        <v>3.9517499999999997</v>
      </c>
      <c r="W539" s="28">
        <v>-4.5782514641769003</v>
      </c>
      <c r="X539" s="28">
        <f t="shared" si="82"/>
        <v>8.5300014641769</v>
      </c>
      <c r="Y539" s="56">
        <f>'VIII. Pers. sov. loans, 1312-'!C534</f>
        <v>3</v>
      </c>
    </row>
    <row r="540" spans="1:25" x14ac:dyDescent="0.25">
      <c r="A540">
        <v>1842</v>
      </c>
      <c r="C540" s="28">
        <f t="shared" si="76"/>
        <v>5.097706793599996</v>
      </c>
      <c r="D540" s="28">
        <f t="shared" si="77"/>
        <v>-0.56232251574389414</v>
      </c>
      <c r="E540" s="28">
        <f t="shared" si="78"/>
        <v>5.6600293093438898</v>
      </c>
      <c r="F540" s="28">
        <f t="shared" si="79"/>
        <v>3.2277812529440255</v>
      </c>
      <c r="G540" s="28">
        <f t="shared" si="80"/>
        <v>-1.0428571428571429</v>
      </c>
      <c r="H540" s="28">
        <f t="shared" si="81"/>
        <v>4.2706383958011678</v>
      </c>
      <c r="I540" s="28"/>
      <c r="J540" s="28"/>
      <c r="K540" s="28">
        <f>SUM('IV. Country level, 1310-2018'!AO536:AV536)</f>
        <v>5.2199074897489597</v>
      </c>
      <c r="L540" s="29">
        <f>SUM('IV. Country level, 1310-2018'!AY536:BF536)</f>
        <v>-0.3025560957375571</v>
      </c>
      <c r="M540" s="28">
        <f t="shared" si="75"/>
        <v>5.5224635854865172</v>
      </c>
      <c r="N540" s="28">
        <f t="shared" si="83"/>
        <v>3.28816702368478</v>
      </c>
      <c r="O540" s="28">
        <f>'IV. Country level, 1310-2018'!V536</f>
        <v>-7.6</v>
      </c>
      <c r="P540" s="28">
        <f>'IV. Country level, 1310-2018'!D536</f>
        <v>10.88816702368478</v>
      </c>
      <c r="Q540" s="2"/>
      <c r="R540" s="2"/>
      <c r="V540" s="28">
        <v>3.9462499999999996</v>
      </c>
      <c r="W540" s="28">
        <v>9.3434620207197767</v>
      </c>
      <c r="X540" s="28">
        <f t="shared" si="82"/>
        <v>-5.3972120207197776</v>
      </c>
      <c r="Y540" s="56">
        <f>'VIII. Pers. sov. loans, 1312-'!C535</f>
        <v>4.5</v>
      </c>
    </row>
    <row r="541" spans="1:25" x14ac:dyDescent="0.25">
      <c r="A541">
        <v>1843</v>
      </c>
      <c r="C541" s="28">
        <f t="shared" si="76"/>
        <v>5.0902748874383326</v>
      </c>
      <c r="D541" s="28">
        <f t="shared" si="77"/>
        <v>0.20729859796260452</v>
      </c>
      <c r="E541" s="28">
        <f t="shared" si="78"/>
        <v>4.882976289475728</v>
      </c>
      <c r="F541" s="28">
        <f t="shared" si="79"/>
        <v>3.2094503563314207</v>
      </c>
      <c r="G541" s="28">
        <f t="shared" si="80"/>
        <v>-1.5142857142857142</v>
      </c>
      <c r="H541" s="28">
        <f t="shared" si="81"/>
        <v>4.7237360706171359</v>
      </c>
      <c r="I541" s="28"/>
      <c r="J541" s="28"/>
      <c r="K541" s="28">
        <f>SUM('IV. Country level, 1310-2018'!AO537:AV537)</f>
        <v>5.2152274218811909</v>
      </c>
      <c r="L541" s="29">
        <f>SUM('IV. Country level, 1310-2018'!AY537:BF537)</f>
        <v>-3.6165326584844109</v>
      </c>
      <c r="M541" s="28">
        <f t="shared" si="75"/>
        <v>8.8317600803656013</v>
      </c>
      <c r="N541" s="28">
        <f t="shared" si="83"/>
        <v>3.1635925558240263</v>
      </c>
      <c r="O541" s="28">
        <f>'IV. Country level, 1310-2018'!V537</f>
        <v>-11.3</v>
      </c>
      <c r="P541" s="28">
        <f>'IV. Country level, 1310-2018'!D537</f>
        <v>14.463592555824027</v>
      </c>
      <c r="Q541" s="2"/>
      <c r="R541" s="2"/>
      <c r="V541" s="28">
        <v>3.9472499999999999</v>
      </c>
      <c r="W541" s="28">
        <v>4.1569168000998751</v>
      </c>
      <c r="X541" s="28">
        <f t="shared" si="82"/>
        <v>-0.20966680009987515</v>
      </c>
      <c r="Y541" s="56">
        <f>'VIII. Pers. sov. loans, 1312-'!C536</f>
        <v>4.5</v>
      </c>
    </row>
    <row r="542" spans="1:25" x14ac:dyDescent="0.25">
      <c r="A542">
        <v>1844</v>
      </c>
      <c r="C542" s="28">
        <f t="shared" si="76"/>
        <v>5.1756252035751444</v>
      </c>
      <c r="D542" s="28">
        <f t="shared" si="77"/>
        <v>1.8491523891262125</v>
      </c>
      <c r="E542" s="28">
        <f t="shared" si="78"/>
        <v>3.3264728144489317</v>
      </c>
      <c r="F542" s="28">
        <f t="shared" si="79"/>
        <v>3.2250602147666187</v>
      </c>
      <c r="G542" s="28">
        <f t="shared" si="80"/>
        <v>-5.714285714285694E-2</v>
      </c>
      <c r="H542" s="28">
        <f t="shared" si="81"/>
        <v>3.2822030719094761</v>
      </c>
      <c r="I542" s="28"/>
      <c r="J542" s="28"/>
      <c r="K542" s="28">
        <f>SUM('IV. Country level, 1310-2018'!AO538:AV538)</f>
        <v>4.8443279105090999</v>
      </c>
      <c r="L542" s="29">
        <f>SUM('IV. Country level, 1310-2018'!AY538:BF538)</f>
        <v>-2.5657463695162828</v>
      </c>
      <c r="M542" s="28">
        <f t="shared" si="75"/>
        <v>7.4100742800253823</v>
      </c>
      <c r="N542" s="28">
        <f t="shared" si="83"/>
        <v>3.0420985353427241</v>
      </c>
      <c r="O542" s="28">
        <f>'IV. Country level, 1310-2018'!V538</f>
        <v>-0.1</v>
      </c>
      <c r="P542" s="28">
        <f>'IV. Country level, 1310-2018'!D538</f>
        <v>3.1420985353427242</v>
      </c>
      <c r="Q542" s="2"/>
      <c r="R542" s="2"/>
      <c r="V542" s="28">
        <v>3.9647500000000004</v>
      </c>
      <c r="W542" s="28">
        <v>-10.19953031720364</v>
      </c>
      <c r="X542" s="28">
        <f t="shared" si="82"/>
        <v>14.164280317203641</v>
      </c>
      <c r="Y542" s="56">
        <f>'VIII. Pers. sov. loans, 1312-'!C537</f>
        <v>4.5</v>
      </c>
    </row>
    <row r="543" spans="1:25" x14ac:dyDescent="0.25">
      <c r="A543">
        <v>1845</v>
      </c>
      <c r="C543" s="28">
        <f t="shared" si="76"/>
        <v>5.4474781492614142</v>
      </c>
      <c r="D543" s="28">
        <f t="shared" si="77"/>
        <v>0.19755284611187207</v>
      </c>
      <c r="E543" s="28">
        <f t="shared" si="78"/>
        <v>5.249925303149543</v>
      </c>
      <c r="F543" s="28">
        <f t="shared" si="79"/>
        <v>3.2446412584801294</v>
      </c>
      <c r="G543" s="28">
        <f t="shared" si="80"/>
        <v>-1.4571428571428571</v>
      </c>
      <c r="H543" s="28">
        <f t="shared" si="81"/>
        <v>4.7017841156229867</v>
      </c>
      <c r="I543" s="28"/>
      <c r="J543" s="28"/>
      <c r="K543" s="28">
        <f>SUM('IV. Country level, 1310-2018'!AO539:AV539)</f>
        <v>4.8877890677629345</v>
      </c>
      <c r="L543" s="29">
        <f>SUM('IV. Country level, 1310-2018'!AY539:BF539)</f>
        <v>4.2117191706385624</v>
      </c>
      <c r="M543" s="28">
        <f t="shared" si="75"/>
        <v>0.67606989712437215</v>
      </c>
      <c r="N543" s="28">
        <f t="shared" si="83"/>
        <v>3.0719970690528124</v>
      </c>
      <c r="O543" s="28">
        <f>'IV. Country level, 1310-2018'!V539</f>
        <v>4.9000000000000004</v>
      </c>
      <c r="P543" s="28">
        <f>'IV. Country level, 1310-2018'!D539</f>
        <v>-1.8280029309471879</v>
      </c>
      <c r="Q543" s="2"/>
      <c r="R543" s="2"/>
      <c r="V543" s="28">
        <v>4.01525</v>
      </c>
      <c r="W543" s="28">
        <v>11.357992172236521</v>
      </c>
      <c r="X543" s="28">
        <f t="shared" si="82"/>
        <v>-7.3427421722365214</v>
      </c>
      <c r="Y543" s="56">
        <f>'VIII. Pers. sov. loans, 1312-'!C538</f>
        <v>4.5</v>
      </c>
    </row>
    <row r="544" spans="1:25" x14ac:dyDescent="0.25">
      <c r="A544">
        <v>1846</v>
      </c>
      <c r="C544" s="28">
        <f t="shared" si="76"/>
        <v>5.544533661382653</v>
      </c>
      <c r="D544" s="28">
        <f t="shared" si="77"/>
        <v>-0.26372046701631863</v>
      </c>
      <c r="E544" s="28">
        <f t="shared" si="78"/>
        <v>5.8082541283989721</v>
      </c>
      <c r="F544" s="28">
        <f t="shared" si="79"/>
        <v>3.2396581338970019</v>
      </c>
      <c r="G544" s="28">
        <f t="shared" si="80"/>
        <v>-1.2714285714285711</v>
      </c>
      <c r="H544" s="28">
        <f t="shared" si="81"/>
        <v>4.5110867053255728</v>
      </c>
      <c r="I544" s="28"/>
      <c r="J544" s="28"/>
      <c r="K544" s="28">
        <f>SUM('IV. Country level, 1310-2018'!AO540:AV540)</f>
        <v>5.1246850836584255</v>
      </c>
      <c r="L544" s="29">
        <f>SUM('IV. Country level, 1310-2018'!AY540:BF540)</f>
        <v>9.0870322141659372</v>
      </c>
      <c r="M544" s="28">
        <f t="shared" si="75"/>
        <v>-3.9623471305075117</v>
      </c>
      <c r="N544" s="28">
        <f t="shared" si="83"/>
        <v>3.1631796519813355</v>
      </c>
      <c r="O544" s="28">
        <f>'IV. Country level, 1310-2018'!V540</f>
        <v>4</v>
      </c>
      <c r="P544" s="28">
        <f>'IV. Country level, 1310-2018'!D540</f>
        <v>-0.83682034801866445</v>
      </c>
      <c r="Q544" s="2"/>
      <c r="R544" s="2"/>
      <c r="V544" s="28">
        <v>4.0410000000000004</v>
      </c>
      <c r="W544" s="28">
        <v>22.616358261345283</v>
      </c>
      <c r="X544" s="28">
        <f t="shared" si="82"/>
        <v>-18.575358261345283</v>
      </c>
      <c r="Y544" s="56">
        <f>'VIII. Pers. sov. loans, 1312-'!C539</f>
        <v>4.5</v>
      </c>
    </row>
    <row r="545" spans="1:25" x14ac:dyDescent="0.25">
      <c r="A545">
        <v>1847</v>
      </c>
      <c r="C545" s="28">
        <f t="shared" si="76"/>
        <v>5.6569402125658019</v>
      </c>
      <c r="D545" s="28">
        <f t="shared" si="77"/>
        <v>-0.46941083262121136</v>
      </c>
      <c r="E545" s="28">
        <f t="shared" si="78"/>
        <v>6.1263510451870147</v>
      </c>
      <c r="F545" s="28">
        <f t="shared" si="79"/>
        <v>3.2355496735411884</v>
      </c>
      <c r="G545" s="28">
        <f t="shared" si="80"/>
        <v>-0.57142857142857129</v>
      </c>
      <c r="H545" s="28">
        <f t="shared" si="81"/>
        <v>3.8069782449697596</v>
      </c>
      <c r="I545" s="28"/>
      <c r="J545" s="28"/>
      <c r="K545" s="28">
        <f>SUM('IV. Country level, 1310-2018'!AO541:AV541)</f>
        <v>5.7541100253703714</v>
      </c>
      <c r="L545" s="29">
        <f>SUM('IV. Country level, 1310-2018'!AY541:BF541)</f>
        <v>8.7195307064198175</v>
      </c>
      <c r="M545" s="28">
        <f t="shared" si="75"/>
        <v>-2.9654206810494461</v>
      </c>
      <c r="N545" s="28">
        <f t="shared" si="83"/>
        <v>3.4624031622684051</v>
      </c>
      <c r="O545" s="28">
        <f>'IV. Country level, 1310-2018'!V541</f>
        <v>12</v>
      </c>
      <c r="P545" s="28">
        <f>'IV. Country level, 1310-2018'!D541</f>
        <v>-8.5375968377315949</v>
      </c>
      <c r="Q545" s="2"/>
      <c r="R545" s="2"/>
      <c r="V545" s="28">
        <v>4.1725000000000003</v>
      </c>
      <c r="W545" s="28">
        <v>18.264098336371312</v>
      </c>
      <c r="X545" s="28">
        <f t="shared" si="82"/>
        <v>-14.091598336371312</v>
      </c>
      <c r="Y545" s="56">
        <f>'VIII. Pers. sov. loans, 1312-'!C540</f>
        <v>4.5</v>
      </c>
    </row>
    <row r="546" spans="1:25" x14ac:dyDescent="0.25">
      <c r="A546">
        <v>1848</v>
      </c>
      <c r="C546" s="28">
        <f t="shared" si="76"/>
        <v>5.5951519518875727</v>
      </c>
      <c r="D546" s="28">
        <f t="shared" si="77"/>
        <v>0.71350517151913739</v>
      </c>
      <c r="E546" s="28">
        <f t="shared" si="78"/>
        <v>4.8816467803684356</v>
      </c>
      <c r="F546" s="28">
        <f t="shared" si="79"/>
        <v>3.2455355970636552</v>
      </c>
      <c r="G546" s="28">
        <f t="shared" si="80"/>
        <v>-0.98571428571428588</v>
      </c>
      <c r="H546" s="28">
        <f t="shared" si="81"/>
        <v>4.2312498827779423</v>
      </c>
      <c r="I546" s="28"/>
      <c r="J546" s="28"/>
      <c r="K546" s="28">
        <f>SUM('IV. Country level, 1310-2018'!AO542:AV542)</f>
        <v>7.0863000458989198</v>
      </c>
      <c r="L546" s="29">
        <f>SUM('IV. Country level, 1310-2018'!AY542:BF542)</f>
        <v>-14.150577044702963</v>
      </c>
      <c r="M546" s="28">
        <f t="shared" si="75"/>
        <v>21.236877090601883</v>
      </c>
      <c r="N546" s="28">
        <f t="shared" si="83"/>
        <v>3.5210508112068215</v>
      </c>
      <c r="O546" s="28">
        <f>'IV. Country level, 1310-2018'!V542</f>
        <v>-12.1</v>
      </c>
      <c r="P546" s="28">
        <f>'IV. Country level, 1310-2018'!D542</f>
        <v>15.621050811206821</v>
      </c>
      <c r="Q546" s="2"/>
      <c r="R546" s="2"/>
      <c r="V546" s="28">
        <v>4.5834999999999999</v>
      </c>
      <c r="W546" s="28">
        <v>-33.791988256330235</v>
      </c>
      <c r="X546" s="28">
        <f t="shared" si="82"/>
        <v>38.375488256330236</v>
      </c>
      <c r="Y546" s="56">
        <f>'VIII. Pers. sov. loans, 1312-'!C541</f>
        <v>6</v>
      </c>
    </row>
    <row r="547" spans="1:25" x14ac:dyDescent="0.25">
      <c r="A547">
        <v>1849</v>
      </c>
      <c r="C547" s="28">
        <f t="shared" si="76"/>
        <v>5.4700059332859796</v>
      </c>
      <c r="D547" s="28">
        <f t="shared" si="77"/>
        <v>0.64435555602674444</v>
      </c>
      <c r="E547" s="28">
        <f t="shared" si="78"/>
        <v>4.825650377259235</v>
      </c>
      <c r="F547" s="28">
        <f t="shared" si="79"/>
        <v>3.2397026824370641</v>
      </c>
      <c r="G547" s="28">
        <f t="shared" si="80"/>
        <v>-1.6857142857142857</v>
      </c>
      <c r="H547" s="28">
        <f t="shared" si="81"/>
        <v>4.9254169681513487</v>
      </c>
      <c r="I547" s="28"/>
      <c r="J547" s="28"/>
      <c r="K547" s="28">
        <f>SUM('IV. Country level, 1310-2018'!AO543:AV543)</f>
        <v>5.8992960745976353</v>
      </c>
      <c r="L547" s="29">
        <f>SUM('IV. Country level, 1310-2018'!AY543:BF543)</f>
        <v>-3.5314692876348905</v>
      </c>
      <c r="M547" s="28">
        <f t="shared" si="75"/>
        <v>9.4307653622325258</v>
      </c>
      <c r="N547" s="28">
        <f t="shared" si="83"/>
        <v>3.253285151602884</v>
      </c>
      <c r="O547" s="28">
        <f>'IV. Country level, 1310-2018'!V543</f>
        <v>-6.3</v>
      </c>
      <c r="P547" s="28">
        <f>'IV. Country level, 1310-2018'!D543</f>
        <v>9.5532851516028838</v>
      </c>
      <c r="Q547" s="2"/>
      <c r="R547" s="2"/>
      <c r="V547" s="28">
        <v>4.5189999999999992</v>
      </c>
      <c r="W547" s="28">
        <v>-12.702187992815173</v>
      </c>
      <c r="X547" s="28">
        <f t="shared" si="82"/>
        <v>17.221187992815171</v>
      </c>
      <c r="Y547" s="56">
        <f>'VIII. Pers. sov. loans, 1312-'!C542</f>
        <v>5.5</v>
      </c>
    </row>
    <row r="548" spans="1:25" x14ac:dyDescent="0.25">
      <c r="A548">
        <v>1850</v>
      </c>
      <c r="C548" s="28">
        <f t="shared" si="76"/>
        <v>5.3307584502140637</v>
      </c>
      <c r="D548" s="28">
        <f t="shared" si="77"/>
        <v>0.57345427534571847</v>
      </c>
      <c r="E548" s="28">
        <f t="shared" si="78"/>
        <v>4.7573041748683451</v>
      </c>
      <c r="F548" s="28">
        <f t="shared" si="79"/>
        <v>3.2309032083444924</v>
      </c>
      <c r="G548" s="28">
        <f t="shared" si="80"/>
        <v>-0.9285714285714286</v>
      </c>
      <c r="H548" s="28">
        <f t="shared" si="81"/>
        <v>4.1594746369159195</v>
      </c>
      <c r="I548" s="28"/>
      <c r="J548" s="28"/>
      <c r="K548" s="28">
        <f>SUM('IV. Country level, 1310-2018'!AO544:AV544)</f>
        <v>6.0020732801632342</v>
      </c>
      <c r="L548" s="29">
        <f>SUM('IV. Country level, 1310-2018'!AY544:BF544)</f>
        <v>-5.0563652177186604</v>
      </c>
      <c r="M548" s="28">
        <f t="shared" si="75"/>
        <v>11.058438497881895</v>
      </c>
      <c r="N548" s="28">
        <f t="shared" si="83"/>
        <v>3.1348333333333329</v>
      </c>
      <c r="O548" s="28">
        <f>'IV. Country level, 1310-2018'!V544</f>
        <v>-6.4</v>
      </c>
      <c r="P548" s="28">
        <f>'IV. Country level, 1310-2018'!D544</f>
        <v>9.5348333333333333</v>
      </c>
      <c r="Q548" s="2"/>
      <c r="R548" s="2"/>
      <c r="V548" s="28">
        <v>4.5789999999999997</v>
      </c>
      <c r="W548" s="28">
        <v>-2.3808824495803655</v>
      </c>
      <c r="X548" s="28">
        <f t="shared" si="82"/>
        <v>6.9598824495803653</v>
      </c>
      <c r="Y548" s="56">
        <f>'VIII. Pers. sov. loans, 1312-'!C543</f>
        <v>5</v>
      </c>
    </row>
    <row r="549" spans="1:25" x14ac:dyDescent="0.25">
      <c r="A549">
        <v>1851</v>
      </c>
      <c r="C549" s="28">
        <f t="shared" si="76"/>
        <v>5.1450728981474541</v>
      </c>
      <c r="D549" s="28">
        <f t="shared" si="77"/>
        <v>1.1346492968172048</v>
      </c>
      <c r="E549" s="28">
        <f t="shared" si="78"/>
        <v>4.0104236013302481</v>
      </c>
      <c r="F549" s="28">
        <f t="shared" si="79"/>
        <v>3.2076908518299581</v>
      </c>
      <c r="G549" s="28">
        <f t="shared" si="80"/>
        <v>-0.48571428571428527</v>
      </c>
      <c r="H549" s="28">
        <f t="shared" si="81"/>
        <v>3.6934051375442434</v>
      </c>
      <c r="I549" s="28"/>
      <c r="J549" s="28"/>
      <c r="K549" s="28">
        <f>SUM('IV. Country level, 1310-2018'!AO545:AV545)</f>
        <v>4.4118100857614913</v>
      </c>
      <c r="L549" s="29">
        <f>SUM('IV. Country level, 1310-2018'!AY545:BF545)</f>
        <v>5.7146656594661582</v>
      </c>
      <c r="M549" s="28">
        <f t="shared" si="75"/>
        <v>-1.302855573704667</v>
      </c>
      <c r="N549" s="28">
        <f t="shared" si="83"/>
        <v>3.1120000000000001</v>
      </c>
      <c r="O549" s="28">
        <f>'IV. Country level, 1310-2018'!V545</f>
        <v>-3</v>
      </c>
      <c r="P549" s="28">
        <f>'IV. Country level, 1310-2018'!D545</f>
        <v>6.1120000000000001</v>
      </c>
      <c r="Q549" s="2"/>
      <c r="R549" s="2"/>
      <c r="V549" s="28">
        <v>4.5529999999999999</v>
      </c>
      <c r="W549" s="28">
        <v>17.344236528638294</v>
      </c>
      <c r="X549" s="28">
        <f t="shared" si="82"/>
        <v>-12.791236528638294</v>
      </c>
      <c r="Y549" s="56">
        <f>'VIII. Pers. sov. loans, 1312-'!C544</f>
        <v>4.5</v>
      </c>
    </row>
    <row r="550" spans="1:25" x14ac:dyDescent="0.25">
      <c r="A550">
        <v>1852</v>
      </c>
      <c r="C550" s="28">
        <f t="shared" si="76"/>
        <v>4.7605324272995828</v>
      </c>
      <c r="D550" s="28">
        <f t="shared" si="77"/>
        <v>3.6646433681529289</v>
      </c>
      <c r="E550" s="28">
        <f t="shared" si="78"/>
        <v>1.0958890591466539</v>
      </c>
      <c r="F550" s="28">
        <f t="shared" si="79"/>
        <v>3.1833026407051732</v>
      </c>
      <c r="G550" s="28">
        <f t="shared" si="80"/>
        <v>1.7142857142857142</v>
      </c>
      <c r="H550" s="28">
        <f t="shared" si="81"/>
        <v>1.4690169264194597</v>
      </c>
      <c r="I550" s="28"/>
      <c r="J550" s="28"/>
      <c r="K550" s="28">
        <f>SUM('IV. Country level, 1310-2018'!AO546:AV546)</f>
        <v>4.011766937551779</v>
      </c>
      <c r="L550" s="29">
        <f>SUM('IV. Country level, 1310-2018'!AY546:BF546)</f>
        <v>3.7276718621918121</v>
      </c>
      <c r="M550" s="28">
        <f t="shared" si="75"/>
        <v>0.28409507535996692</v>
      </c>
      <c r="N550" s="28">
        <f t="shared" si="83"/>
        <v>3.0311666666666661</v>
      </c>
      <c r="O550" s="28">
        <f>'IV. Country level, 1310-2018'!V546</f>
        <v>0</v>
      </c>
      <c r="P550" s="28">
        <f>'IV. Country level, 1310-2018'!D546</f>
        <v>3.0311666666666661</v>
      </c>
      <c r="Q550" s="2"/>
      <c r="R550" s="2"/>
      <c r="V550" s="28">
        <v>4.5255000000000001</v>
      </c>
      <c r="W550" s="28">
        <v>17.089902181297482</v>
      </c>
      <c r="X550" s="28">
        <f t="shared" si="82"/>
        <v>-12.564402181297481</v>
      </c>
      <c r="Y550" s="56">
        <f>'VIII. Pers. sov. loans, 1312-'!C545</f>
        <v>4</v>
      </c>
    </row>
    <row r="551" spans="1:25" x14ac:dyDescent="0.25">
      <c r="A551">
        <v>1853</v>
      </c>
      <c r="C551" s="28">
        <f t="shared" si="76"/>
        <v>4.5386508218749215</v>
      </c>
      <c r="D551" s="28">
        <f t="shared" si="77"/>
        <v>4.3038251245544537</v>
      </c>
      <c r="E551" s="28">
        <f t="shared" si="78"/>
        <v>0.23482569732046846</v>
      </c>
      <c r="F551" s="28">
        <f t="shared" si="79"/>
        <v>3.1800238095238096</v>
      </c>
      <c r="G551" s="28">
        <f t="shared" si="80"/>
        <v>2.6142857142857143</v>
      </c>
      <c r="H551" s="28">
        <f t="shared" si="81"/>
        <v>0.56573809523809526</v>
      </c>
      <c r="I551" s="28"/>
      <c r="J551" s="28"/>
      <c r="K551" s="28">
        <f>SUM('IV. Country level, 1310-2018'!AO547:AV547)</f>
        <v>4.1499527021550167</v>
      </c>
      <c r="L551" s="29">
        <f>SUM('IV. Country level, 1310-2018'!AY547:BF547)</f>
        <v>8.5907232493987564</v>
      </c>
      <c r="M551" s="28">
        <f t="shared" si="75"/>
        <v>-4.4407705472437398</v>
      </c>
      <c r="N551" s="28">
        <f t="shared" si="83"/>
        <v>3.1015833333333322</v>
      </c>
      <c r="O551" s="28">
        <f>'IV. Country level, 1310-2018'!V547</f>
        <v>9.3000000000000007</v>
      </c>
      <c r="P551" s="28">
        <f>'IV. Country level, 1310-2018'!D547</f>
        <v>-6.1984166666666685</v>
      </c>
      <c r="Q551" s="2"/>
      <c r="R551" s="2"/>
      <c r="V551" s="28">
        <v>4.4632499999999995</v>
      </c>
      <c r="W551" s="28">
        <v>10.848235207462722</v>
      </c>
      <c r="X551" s="28">
        <f t="shared" si="82"/>
        <v>-6.384985207462722</v>
      </c>
      <c r="Y551" s="56">
        <f>'VIII. Pers. sov. loans, 1312-'!C546</f>
        <v>4</v>
      </c>
    </row>
    <row r="552" spans="1:25" x14ac:dyDescent="0.25">
      <c r="A552">
        <v>1854</v>
      </c>
      <c r="C552" s="28">
        <f t="shared" si="76"/>
        <v>4.306835669878998</v>
      </c>
      <c r="D552" s="28">
        <f t="shared" si="77"/>
        <v>4.1130906386236239</v>
      </c>
      <c r="E552" s="28">
        <f t="shared" si="78"/>
        <v>0.19374503125537501</v>
      </c>
      <c r="F552" s="28">
        <f t="shared" si="79"/>
        <v>3.2014047619047616</v>
      </c>
      <c r="G552" s="28">
        <f t="shared" si="80"/>
        <v>2.7285714285714286</v>
      </c>
      <c r="H552" s="28">
        <f t="shared" si="81"/>
        <v>0.47283333333333311</v>
      </c>
      <c r="I552" s="28"/>
      <c r="J552" s="28"/>
      <c r="K552" s="28">
        <f>SUM('IV. Country level, 1310-2018'!AO548:AV548)</f>
        <v>4.4543111609040986</v>
      </c>
      <c r="L552" s="29">
        <f>SUM('IV. Country level, 1310-2018'!AY548:BF548)</f>
        <v>12.64789585672022</v>
      </c>
      <c r="M552" s="28">
        <f t="shared" si="75"/>
        <v>-8.1935846958161207</v>
      </c>
      <c r="N552" s="28">
        <f t="shared" si="83"/>
        <v>3.2999166666666664</v>
      </c>
      <c r="O552" s="28">
        <f>'IV. Country level, 1310-2018'!V548</f>
        <v>15.1</v>
      </c>
      <c r="P552" s="28">
        <f>'IV. Country level, 1310-2018'!D548</f>
        <v>-11.800083333333333</v>
      </c>
      <c r="Q552" s="2"/>
      <c r="R552" s="2"/>
      <c r="V552" s="28">
        <v>4.51675</v>
      </c>
      <c r="W552" s="28">
        <v>19.750787538937427</v>
      </c>
      <c r="X552" s="28">
        <f t="shared" si="82"/>
        <v>-15.234037538937427</v>
      </c>
      <c r="Y552" s="56">
        <f>'VIII. Pers. sov. loans, 1312-'!C547</f>
        <v>4</v>
      </c>
    </row>
    <row r="553" spans="1:25" x14ac:dyDescent="0.25">
      <c r="A553">
        <v>1855</v>
      </c>
      <c r="C553" s="28">
        <f t="shared" si="76"/>
        <v>4.2580674572397843</v>
      </c>
      <c r="D553" s="28">
        <f t="shared" si="77"/>
        <v>2.4966109480203404</v>
      </c>
      <c r="E553" s="28">
        <f t="shared" si="78"/>
        <v>1.7614565092194441</v>
      </c>
      <c r="F553" s="28">
        <f t="shared" si="79"/>
        <v>3.2016309523809516</v>
      </c>
      <c r="G553" s="28">
        <f t="shared" si="80"/>
        <v>1.9571428571428573</v>
      </c>
      <c r="H553" s="28">
        <f t="shared" si="81"/>
        <v>1.244488095238095</v>
      </c>
      <c r="I553" s="28"/>
      <c r="J553" s="28"/>
      <c r="K553" s="28">
        <f>SUM('IV. Country level, 1310-2018'!AO549:AV549)</f>
        <v>4.3945167499638247</v>
      </c>
      <c r="L553" s="29">
        <f>SUM('IV. Country level, 1310-2018'!AY549:BF549)</f>
        <v>3.5593814546471068</v>
      </c>
      <c r="M553" s="28">
        <f t="shared" si="75"/>
        <v>0.83513529531671793</v>
      </c>
      <c r="N553" s="28">
        <f t="shared" si="83"/>
        <v>3.3503333333333338</v>
      </c>
      <c r="O553" s="28">
        <f>'IV. Country level, 1310-2018'!V549</f>
        <v>3.3</v>
      </c>
      <c r="P553" s="28">
        <f>'IV. Country level, 1310-2018'!D549</f>
        <v>5.0333333333334007E-2</v>
      </c>
      <c r="Q553" s="2"/>
      <c r="R553" s="2"/>
      <c r="V553" s="28">
        <v>4.4969999999999999</v>
      </c>
      <c r="W553" s="28">
        <v>6.8350496688022151</v>
      </c>
      <c r="X553" s="28">
        <f t="shared" si="82"/>
        <v>-2.3380496688022152</v>
      </c>
      <c r="Y553" s="56">
        <f>'VIII. Pers. sov. loans, 1312-'!C548</f>
        <v>4</v>
      </c>
    </row>
    <row r="554" spans="1:25" x14ac:dyDescent="0.25">
      <c r="A554">
        <v>1856</v>
      </c>
      <c r="C554" s="28">
        <f t="shared" si="76"/>
        <v>4.2791160768650247</v>
      </c>
      <c r="D554" s="28">
        <f t="shared" si="77"/>
        <v>1.8379800182920836</v>
      </c>
      <c r="E554" s="28">
        <f t="shared" si="78"/>
        <v>2.4411360585729409</v>
      </c>
      <c r="F554" s="28">
        <f t="shared" si="79"/>
        <v>3.2250952380952378</v>
      </c>
      <c r="G554" s="28">
        <f t="shared" si="80"/>
        <v>1.7</v>
      </c>
      <c r="H554" s="28">
        <f t="shared" si="81"/>
        <v>1.5250952380952383</v>
      </c>
      <c r="I554" s="28"/>
      <c r="J554" s="28"/>
      <c r="K554" s="28">
        <f>SUM('IV. Country level, 1310-2018'!AO550:AV550)</f>
        <v>4.3461248366250098</v>
      </c>
      <c r="L554" s="29">
        <f>SUM('IV. Country level, 1310-2018'!AY550:BF550)</f>
        <v>0.94280300717578192</v>
      </c>
      <c r="M554" s="28">
        <f t="shared" si="75"/>
        <v>3.403321829449228</v>
      </c>
      <c r="N554" s="28">
        <f t="shared" si="83"/>
        <v>3.2303333333333337</v>
      </c>
      <c r="O554" s="28">
        <f>'IV. Country level, 1310-2018'!V550</f>
        <v>0</v>
      </c>
      <c r="P554" s="28">
        <f>'IV. Country level, 1310-2018'!D550</f>
        <v>3.2303333333333337</v>
      </c>
      <c r="Q554" s="2"/>
      <c r="R554" s="2"/>
      <c r="V554" s="28">
        <v>4.6187499999999995</v>
      </c>
      <c r="W554" s="28">
        <v>-2.6425249185638728</v>
      </c>
      <c r="X554" s="28">
        <f t="shared" si="82"/>
        <v>7.2612749185638723</v>
      </c>
      <c r="Y554" s="56">
        <f>'VIII. Pers. sov. loans, 1312-'!C549</f>
        <v>4</v>
      </c>
    </row>
    <row r="555" spans="1:25" x14ac:dyDescent="0.25">
      <c r="A555">
        <v>1857</v>
      </c>
      <c r="C555" s="28">
        <f t="shared" si="76"/>
        <v>4.3630532942861793</v>
      </c>
      <c r="D555" s="28">
        <f t="shared" si="77"/>
        <v>1.0053480280857503</v>
      </c>
      <c r="E555" s="28">
        <f t="shared" si="78"/>
        <v>3.357705266200429</v>
      </c>
      <c r="F555" s="28">
        <f t="shared" si="79"/>
        <v>3.2419761904761906</v>
      </c>
      <c r="G555" s="28">
        <f t="shared" si="80"/>
        <v>0.8999999999999998</v>
      </c>
      <c r="H555" s="28">
        <f t="shared" si="81"/>
        <v>2.3419761904761907</v>
      </c>
      <c r="I555" s="28"/>
      <c r="J555" s="28"/>
      <c r="K555" s="28">
        <f>SUM('IV. Country level, 1310-2018'!AO551:AV551)</f>
        <v>4.3793672161917687</v>
      </c>
      <c r="L555" s="29">
        <f>SUM('IV. Country level, 1310-2018'!AY551:BF551)</f>
        <v>-6.3915066192344714</v>
      </c>
      <c r="M555" s="28">
        <f t="shared" si="75"/>
        <v>10.77087383542624</v>
      </c>
      <c r="N555" s="28">
        <f t="shared" si="83"/>
        <v>3.2844999999999995</v>
      </c>
      <c r="O555" s="28">
        <f>'IV. Country level, 1310-2018'!V551</f>
        <v>-5.6</v>
      </c>
      <c r="P555" s="28">
        <f>'IV. Country level, 1310-2018'!D551</f>
        <v>8.8844999999999992</v>
      </c>
      <c r="Q555" s="2"/>
      <c r="R555" s="2"/>
      <c r="V555" s="28">
        <v>4.68025</v>
      </c>
      <c r="W555" s="28">
        <v>-18.428556174759557</v>
      </c>
      <c r="X555" s="28">
        <f t="shared" si="82"/>
        <v>23.108806174759557</v>
      </c>
      <c r="Y555" s="56">
        <f>'VIII. Pers. sov. loans, 1312-'!C550</f>
        <v>4</v>
      </c>
    </row>
    <row r="556" spans="1:25" x14ac:dyDescent="0.25">
      <c r="A556">
        <v>1858</v>
      </c>
      <c r="C556" s="28">
        <f t="shared" si="76"/>
        <v>4.4475391213414701</v>
      </c>
      <c r="D556" s="28">
        <f t="shared" si="77"/>
        <v>-0.35786995240452885</v>
      </c>
      <c r="E556" s="28">
        <f t="shared" si="78"/>
        <v>4.8054090737459987</v>
      </c>
      <c r="F556" s="28">
        <f t="shared" si="79"/>
        <v>3.2404523809523806</v>
      </c>
      <c r="G556" s="28">
        <f t="shared" si="80"/>
        <v>-0.87142857142857155</v>
      </c>
      <c r="H556" s="28">
        <f t="shared" si="81"/>
        <v>4.1118809523809521</v>
      </c>
      <c r="I556" s="28"/>
      <c r="J556" s="28"/>
      <c r="K556" s="28">
        <f>SUM('IV. Country level, 1310-2018'!AO552:AV552)</f>
        <v>4.0704325972869961</v>
      </c>
      <c r="L556" s="29">
        <f>SUM('IV. Country level, 1310-2018'!AY552:BF552)</f>
        <v>-5.6006921747568201</v>
      </c>
      <c r="M556" s="28">
        <f t="shared" si="75"/>
        <v>9.6711247720438163</v>
      </c>
      <c r="N556" s="28">
        <f t="shared" si="83"/>
        <v>3.1135833333333327</v>
      </c>
      <c r="O556" s="28">
        <f>'IV. Country level, 1310-2018'!V552</f>
        <v>-8.4</v>
      </c>
      <c r="P556" s="28">
        <f>'IV. Country level, 1310-2018'!D552</f>
        <v>11.513583333333333</v>
      </c>
      <c r="Q556" s="2"/>
      <c r="R556" s="2"/>
      <c r="V556" s="28">
        <v>4.5155000000000003</v>
      </c>
      <c r="W556" s="28">
        <v>-4.7285679473458853</v>
      </c>
      <c r="X556" s="28">
        <f t="shared" si="82"/>
        <v>9.2440679473458864</v>
      </c>
      <c r="Y556" s="56">
        <f>'VIII. Pers. sov. loans, 1312-'!C551</f>
        <v>4</v>
      </c>
    </row>
    <row r="557" spans="1:25" x14ac:dyDescent="0.25">
      <c r="A557">
        <v>1859</v>
      </c>
      <c r="C557" s="28">
        <f t="shared" si="76"/>
        <v>4.4959684903662431</v>
      </c>
      <c r="D557" s="28">
        <f t="shared" si="77"/>
        <v>-0.67749913446996135</v>
      </c>
      <c r="E557" s="28">
        <f t="shared" si="78"/>
        <v>5.1734676248362046</v>
      </c>
      <c r="F557" s="28">
        <f t="shared" si="79"/>
        <v>3.2241785714285713</v>
      </c>
      <c r="G557" s="28">
        <f t="shared" si="80"/>
        <v>-1.7142857142857146</v>
      </c>
      <c r="H557" s="28">
        <f t="shared" si="81"/>
        <v>4.9384642857142849</v>
      </c>
      <c r="I557" s="28"/>
      <c r="J557" s="28"/>
      <c r="K557" s="28">
        <f>SUM('IV. Country level, 1310-2018'!AO553:AV553)</f>
        <v>4.1591072749284574</v>
      </c>
      <c r="L557" s="29">
        <f>SUM('IV. Country level, 1310-2018'!AY553:BF553)</f>
        <v>-0.882744645905987</v>
      </c>
      <c r="M557" s="28">
        <f t="shared" si="75"/>
        <v>5.0418519208344446</v>
      </c>
      <c r="N557" s="28">
        <f t="shared" si="83"/>
        <v>3.1954166666666666</v>
      </c>
      <c r="O557" s="28">
        <f>'IV. Country level, 1310-2018'!V553</f>
        <v>-1.8</v>
      </c>
      <c r="P557" s="28">
        <f>'IV. Country level, 1310-2018'!D553</f>
        <v>4.9954166666666664</v>
      </c>
      <c r="Q557" s="2"/>
      <c r="R557" s="2"/>
      <c r="V557" s="28">
        <v>4.5774999999999997</v>
      </c>
      <c r="W557" s="28">
        <v>0</v>
      </c>
      <c r="X557" s="28">
        <f t="shared" si="82"/>
        <v>4.5774999999999997</v>
      </c>
      <c r="Y557" s="56">
        <f>'VIII. Pers. sov. loans, 1312-'!C552</f>
        <v>4</v>
      </c>
    </row>
    <row r="558" spans="1:25" x14ac:dyDescent="0.25">
      <c r="A558">
        <v>1860</v>
      </c>
      <c r="C558" s="28">
        <f t="shared" si="76"/>
        <v>4.5371795832576023</v>
      </c>
      <c r="D558" s="28">
        <f t="shared" si="77"/>
        <v>-0.77582869630520201</v>
      </c>
      <c r="E558" s="28">
        <f t="shared" si="78"/>
        <v>5.3130082795628031</v>
      </c>
      <c r="F558" s="28">
        <f t="shared" si="79"/>
        <v>3.2280476190476186</v>
      </c>
      <c r="G558" s="28">
        <f t="shared" si="80"/>
        <v>-2.2285714285714286</v>
      </c>
      <c r="H558" s="28">
        <f t="shared" si="81"/>
        <v>5.4566190476190473</v>
      </c>
      <c r="I558" s="28"/>
      <c r="J558" s="28"/>
      <c r="K558" s="28">
        <f>SUM('IV. Country level, 1310-2018'!AO554:AV554)</f>
        <v>4.7375132241030977</v>
      </c>
      <c r="L558" s="29">
        <f>SUM('IV. Country level, 1310-2018'!AY554:BF554)</f>
        <v>2.7622993179544197</v>
      </c>
      <c r="M558" s="28">
        <f t="shared" si="75"/>
        <v>1.975213906148678</v>
      </c>
      <c r="N558" s="28">
        <f t="shared" si="83"/>
        <v>3.2197499999999999</v>
      </c>
      <c r="O558" s="28">
        <f>'IV. Country level, 1310-2018'!V554</f>
        <v>3.7</v>
      </c>
      <c r="P558" s="28">
        <f>'IV. Country level, 1310-2018'!D554</f>
        <v>-0.48025000000000029</v>
      </c>
      <c r="Q558" s="2"/>
      <c r="R558" s="2"/>
      <c r="V558" s="28">
        <v>4.4924999999999997</v>
      </c>
      <c r="W558" s="28">
        <v>6.617622199575961</v>
      </c>
      <c r="X558" s="28">
        <f t="shared" si="82"/>
        <v>-2.1251221995759613</v>
      </c>
      <c r="Y558" s="56">
        <f>'VIII. Pers. sov. loans, 1312-'!C553</f>
        <v>3.9981735159817351</v>
      </c>
    </row>
    <row r="559" spans="1:25" x14ac:dyDescent="0.25">
      <c r="A559">
        <v>1861</v>
      </c>
      <c r="C559" s="28">
        <f t="shared" si="76"/>
        <v>4.5769826295520932</v>
      </c>
      <c r="D559" s="28">
        <f t="shared" si="77"/>
        <v>1.0017956839019555</v>
      </c>
      <c r="E559" s="28">
        <f t="shared" si="78"/>
        <v>3.5751869456501386</v>
      </c>
      <c r="F559" s="28">
        <f t="shared" si="79"/>
        <v>3.2370119047619044</v>
      </c>
      <c r="G559" s="28">
        <f t="shared" si="80"/>
        <v>-1.5571428571428572</v>
      </c>
      <c r="H559" s="28">
        <f t="shared" si="81"/>
        <v>4.7941547619047622</v>
      </c>
      <c r="I559" s="28"/>
      <c r="J559" s="28"/>
      <c r="K559" s="28">
        <f>SUM('IV. Country level, 1310-2018'!AO555:AV555)</f>
        <v>5.0457119502911354</v>
      </c>
      <c r="L559" s="29">
        <f>SUM('IV. Country level, 1310-2018'!AY555:BF555)</f>
        <v>3.1053699932882672</v>
      </c>
      <c r="M559" s="28">
        <f t="shared" si="75"/>
        <v>1.9403419570028682</v>
      </c>
      <c r="N559" s="28">
        <f t="shared" si="83"/>
        <v>3.28925</v>
      </c>
      <c r="O559" s="28">
        <f>'IV. Country level, 1310-2018'!V555</f>
        <v>2.7</v>
      </c>
      <c r="P559" s="28">
        <f>'IV. Country level, 1310-2018'!D555</f>
        <v>0.58924999999999983</v>
      </c>
      <c r="Q559" s="2"/>
      <c r="R559" s="2"/>
      <c r="V559" s="28">
        <v>4.3947500000000002</v>
      </c>
      <c r="W559" s="28">
        <v>4.827657496131601</v>
      </c>
      <c r="X559" s="28">
        <f t="shared" si="82"/>
        <v>-0.43290749613160084</v>
      </c>
      <c r="Y559" s="56">
        <f>'VIII. Pers. sov. loans, 1312-'!C554</f>
        <v>3.9963470319634702</v>
      </c>
    </row>
    <row r="560" spans="1:25" x14ac:dyDescent="0.25">
      <c r="A560">
        <v>1862</v>
      </c>
      <c r="C560" s="28">
        <f t="shared" si="76"/>
        <v>4.6787809893296997</v>
      </c>
      <c r="D560" s="28">
        <f t="shared" si="77"/>
        <v>1.7642592335547771</v>
      </c>
      <c r="E560" s="28">
        <f t="shared" si="78"/>
        <v>2.9145217557749215</v>
      </c>
      <c r="F560" s="28">
        <f t="shared" si="79"/>
        <v>3.2735714285714286</v>
      </c>
      <c r="G560" s="28">
        <f t="shared" si="80"/>
        <v>-0.22857142857142851</v>
      </c>
      <c r="H560" s="28">
        <f t="shared" si="81"/>
        <v>3.5021428571428568</v>
      </c>
      <c r="I560" s="28"/>
      <c r="J560" s="28"/>
      <c r="K560" s="28">
        <f>SUM('IV. Country level, 1310-2018'!AO556:AV556)</f>
        <v>4.7335223331372385</v>
      </c>
      <c r="L560" s="29">
        <f>SUM('IV. Country level, 1310-2018'!AY556:BF556)</f>
        <v>1.3219771801890807</v>
      </c>
      <c r="M560" s="28">
        <f t="shared" si="75"/>
        <v>3.4115451529481575</v>
      </c>
      <c r="N560" s="28">
        <f t="shared" si="83"/>
        <v>3.2364166666666665</v>
      </c>
      <c r="O560" s="28">
        <f>'IV. Country level, 1310-2018'!V556</f>
        <v>-2.6</v>
      </c>
      <c r="P560" s="28">
        <f>'IV. Country level, 1310-2018'!D556</f>
        <v>5.8364166666666666</v>
      </c>
      <c r="Q560" s="2"/>
      <c r="R560" s="2"/>
      <c r="V560" s="28">
        <v>4.3737500000000002</v>
      </c>
      <c r="W560" s="28">
        <v>0</v>
      </c>
      <c r="X560" s="28">
        <f t="shared" si="82"/>
        <v>4.3737500000000002</v>
      </c>
      <c r="Y560" s="56">
        <f>'VIII. Pers. sov. loans, 1312-'!C555</f>
        <v>3.9945205479452053</v>
      </c>
    </row>
    <row r="561" spans="1:25" x14ac:dyDescent="0.25">
      <c r="A561">
        <v>1863</v>
      </c>
      <c r="C561" s="28">
        <f t="shared" si="76"/>
        <v>4.7969916877187968</v>
      </c>
      <c r="D561" s="28">
        <f t="shared" si="77"/>
        <v>2.4432602755350845</v>
      </c>
      <c r="E561" s="28">
        <f t="shared" si="78"/>
        <v>2.3537314121837127</v>
      </c>
      <c r="F561" s="28">
        <f t="shared" si="79"/>
        <v>3.3066666666666662</v>
      </c>
      <c r="G561" s="28">
        <f t="shared" si="80"/>
        <v>0.95714285714285718</v>
      </c>
      <c r="H561" s="28">
        <f t="shared" si="81"/>
        <v>2.3495238095238093</v>
      </c>
      <c r="I561" s="28"/>
      <c r="J561" s="28"/>
      <c r="K561" s="28">
        <f>SUM('IV. Country level, 1310-2018'!AO557:AV557)</f>
        <v>4.6346024868645195</v>
      </c>
      <c r="L561" s="29">
        <f>SUM('IV. Country level, 1310-2018'!AY557:BF557)</f>
        <v>0.25449607432909849</v>
      </c>
      <c r="M561" s="28">
        <f t="shared" si="75"/>
        <v>4.3801064125354205</v>
      </c>
      <c r="N561" s="28">
        <f t="shared" si="83"/>
        <v>3.2574166666666655</v>
      </c>
      <c r="O561" s="28">
        <f>'IV. Country level, 1310-2018'!V557</f>
        <v>-3.6</v>
      </c>
      <c r="P561" s="28">
        <f>'IV. Country level, 1310-2018'!D557</f>
        <v>6.8574166666666656</v>
      </c>
      <c r="Q561" s="2"/>
      <c r="R561" s="2"/>
      <c r="V561" s="28">
        <v>4.4014999999999995</v>
      </c>
      <c r="W561" s="28">
        <v>-9.0461369159806271</v>
      </c>
      <c r="X561" s="28">
        <f t="shared" si="82"/>
        <v>13.447636915980627</v>
      </c>
      <c r="Y561" s="56">
        <f>'VIII. Pers. sov. loans, 1312-'!C556</f>
        <v>3.9926940639269404</v>
      </c>
    </row>
    <row r="562" spans="1:25" x14ac:dyDescent="0.25">
      <c r="A562">
        <v>1864</v>
      </c>
      <c r="C562" s="28">
        <f t="shared" si="76"/>
        <v>4.8381929674895847</v>
      </c>
      <c r="D562" s="28">
        <f t="shared" si="77"/>
        <v>2.8132294131882047</v>
      </c>
      <c r="E562" s="28">
        <f t="shared" si="78"/>
        <v>2.0249635543013791</v>
      </c>
      <c r="F562" s="28">
        <f t="shared" si="79"/>
        <v>3.309654761904762</v>
      </c>
      <c r="G562" s="28">
        <f t="shared" si="80"/>
        <v>1.3</v>
      </c>
      <c r="H562" s="28">
        <f t="shared" si="81"/>
        <v>2.0096547619047618</v>
      </c>
      <c r="I562" s="28"/>
      <c r="J562" s="28"/>
      <c r="K562" s="28">
        <f>SUM('IV. Country level, 1310-2018'!AO558:AV558)</f>
        <v>4.6579885402532142</v>
      </c>
      <c r="L562" s="29">
        <f>SUM('IV. Country level, 1310-2018'!AY558:BF558)</f>
        <v>6.0518640422156302</v>
      </c>
      <c r="M562" s="28">
        <f t="shared" si="75"/>
        <v>-1.3938755019624161</v>
      </c>
      <c r="N562" s="28">
        <f t="shared" si="83"/>
        <v>3.3472500000000012</v>
      </c>
      <c r="O562" s="28">
        <f>'IV. Country level, 1310-2018'!V558</f>
        <v>-0.9</v>
      </c>
      <c r="P562" s="28">
        <f>'IV. Country level, 1310-2018'!D558</f>
        <v>4.2472500000000011</v>
      </c>
      <c r="Q562" s="2"/>
      <c r="R562" s="2"/>
      <c r="V562" s="28">
        <v>4.4082499999999998</v>
      </c>
      <c r="W562" s="28">
        <v>9.9458523357322193</v>
      </c>
      <c r="X562" s="28">
        <f t="shared" si="82"/>
        <v>-5.5376023357322195</v>
      </c>
      <c r="Y562" s="56">
        <f>'VIII. Pers. sov. loans, 1312-'!C557</f>
        <v>3.9908675799086755</v>
      </c>
    </row>
    <row r="563" spans="1:25" x14ac:dyDescent="0.25">
      <c r="A563">
        <v>1865</v>
      </c>
      <c r="C563" s="28">
        <f t="shared" si="76"/>
        <v>4.8341133883386158</v>
      </c>
      <c r="D563" s="28">
        <f t="shared" si="77"/>
        <v>2.248844279851101</v>
      </c>
      <c r="E563" s="28">
        <f t="shared" si="78"/>
        <v>2.5852691084875148</v>
      </c>
      <c r="F563" s="28">
        <f t="shared" si="79"/>
        <v>3.2995357142857142</v>
      </c>
      <c r="G563" s="28">
        <f t="shared" si="80"/>
        <v>0.67142857142857137</v>
      </c>
      <c r="H563" s="28">
        <f t="shared" si="81"/>
        <v>2.6281071428571425</v>
      </c>
      <c r="I563" s="28"/>
      <c r="J563" s="28"/>
      <c r="K563" s="28">
        <f>SUM('IV. Country level, 1310-2018'!AO559:AV559)</f>
        <v>4.7830211157302287</v>
      </c>
      <c r="L563" s="29">
        <f>SUM('IV. Country level, 1310-2018'!AY559:BF559)</f>
        <v>-0.26344732718706909</v>
      </c>
      <c r="M563" s="28">
        <f t="shared" si="75"/>
        <v>5.0464684429172975</v>
      </c>
      <c r="N563" s="28">
        <f t="shared" si="83"/>
        <v>3.3695000000000004</v>
      </c>
      <c r="O563" s="28">
        <f>'IV. Country level, 1310-2018'!V559</f>
        <v>0.9</v>
      </c>
      <c r="P563" s="28">
        <f>'IV. Country level, 1310-2018'!D559</f>
        <v>2.4695000000000005</v>
      </c>
      <c r="Q563" s="2"/>
      <c r="R563" s="2"/>
      <c r="V563" s="28">
        <v>4.4342499999999996</v>
      </c>
      <c r="W563" s="28">
        <v>-12.171094110578508</v>
      </c>
      <c r="X563" s="28">
        <f t="shared" si="82"/>
        <v>16.605344110578507</v>
      </c>
      <c r="Y563" s="56">
        <f>'VIII. Pers. sov. loans, 1312-'!C558</f>
        <v>3.9890410958904106</v>
      </c>
    </row>
    <row r="564" spans="1:25" x14ac:dyDescent="0.25">
      <c r="A564">
        <v>1866</v>
      </c>
      <c r="C564" s="28">
        <f t="shared" si="76"/>
        <v>4.8825180107257937</v>
      </c>
      <c r="D564" s="28">
        <f t="shared" si="77"/>
        <v>1.3846374332012619</v>
      </c>
      <c r="E564" s="28">
        <f t="shared" si="78"/>
        <v>3.4978805775245303</v>
      </c>
      <c r="F564" s="28">
        <f t="shared" si="79"/>
        <v>3.300702380952381</v>
      </c>
      <c r="G564" s="28">
        <f t="shared" si="80"/>
        <v>0.32857142857142857</v>
      </c>
      <c r="H564" s="28">
        <f t="shared" si="81"/>
        <v>2.9721309523809532</v>
      </c>
      <c r="I564" s="28"/>
      <c r="J564" s="28"/>
      <c r="K564" s="28">
        <f>SUM('IV. Country level, 1310-2018'!AO560:AV560)</f>
        <v>4.9865821636521463</v>
      </c>
      <c r="L564" s="29">
        <f>SUM('IV. Country level, 1310-2018'!AY560:BF560)</f>
        <v>3.8702626479561624</v>
      </c>
      <c r="M564" s="28">
        <f t="shared" si="75"/>
        <v>1.116319515695984</v>
      </c>
      <c r="N564" s="28">
        <f t="shared" si="83"/>
        <v>3.4270833333333335</v>
      </c>
      <c r="O564" s="28">
        <f>'IV. Country level, 1310-2018'!V560</f>
        <v>6.5</v>
      </c>
      <c r="P564" s="28">
        <f>'IV. Country level, 1310-2018'!D560</f>
        <v>-3.0729166666666665</v>
      </c>
      <c r="Q564" s="2"/>
      <c r="R564" s="2"/>
      <c r="V564" s="28">
        <v>4.8032500000000002</v>
      </c>
      <c r="W564" s="28">
        <v>8.6142096406605031</v>
      </c>
      <c r="X564" s="28">
        <f t="shared" si="82"/>
        <v>-3.8109596406605029</v>
      </c>
      <c r="Y564" s="56">
        <f>'VIII. Pers. sov. loans, 1312-'!C559</f>
        <v>3.9872146118721457</v>
      </c>
    </row>
    <row r="565" spans="1:25" x14ac:dyDescent="0.25">
      <c r="A565">
        <v>1867</v>
      </c>
      <c r="C565" s="28">
        <f t="shared" si="76"/>
        <v>5.0213222222162557</v>
      </c>
      <c r="D565" s="28">
        <f t="shared" si="77"/>
        <v>1.2719697925511972</v>
      </c>
      <c r="E565" s="28">
        <f t="shared" si="78"/>
        <v>3.7493524296650582</v>
      </c>
      <c r="F565" s="28">
        <f t="shared" si="79"/>
        <v>3.3024404761904766</v>
      </c>
      <c r="G565" s="28">
        <f t="shared" si="80"/>
        <v>0.84285714285714286</v>
      </c>
      <c r="H565" s="28">
        <f t="shared" si="81"/>
        <v>2.4595833333333337</v>
      </c>
      <c r="I565" s="28"/>
      <c r="J565" s="28"/>
      <c r="K565" s="28">
        <f>SUM('IV. Country level, 1310-2018'!AO561:AV561)</f>
        <v>5.0259221824986087</v>
      </c>
      <c r="L565" s="29">
        <f>SUM('IV. Country level, 1310-2018'!AY561:BF561)</f>
        <v>5.3520832815262658</v>
      </c>
      <c r="M565" s="28">
        <f t="shared" si="75"/>
        <v>-0.32616109902765711</v>
      </c>
      <c r="N565" s="28">
        <f t="shared" si="83"/>
        <v>3.2406666666666668</v>
      </c>
      <c r="O565" s="28">
        <f>'IV. Country level, 1310-2018'!V561</f>
        <v>6.1</v>
      </c>
      <c r="P565" s="28">
        <f>'IV. Country level, 1310-2018'!D561</f>
        <v>-2.8593333333333328</v>
      </c>
      <c r="Q565" s="2"/>
      <c r="R565" s="2"/>
      <c r="V565" s="28">
        <v>4.843</v>
      </c>
      <c r="W565" s="28">
        <v>20.689688027545312</v>
      </c>
      <c r="X565" s="28">
        <f t="shared" si="82"/>
        <v>-15.846688027545312</v>
      </c>
      <c r="Y565" s="56">
        <f>'VIII. Pers. sov. loans, 1312-'!C560</f>
        <v>3.9853881278538807</v>
      </c>
    </row>
    <row r="566" spans="1:25" x14ac:dyDescent="0.25">
      <c r="A566">
        <v>1868</v>
      </c>
      <c r="C566" s="28">
        <f t="shared" si="76"/>
        <v>5.0896753085410724</v>
      </c>
      <c r="D566" s="28">
        <f t="shared" si="77"/>
        <v>0.85757299891287653</v>
      </c>
      <c r="E566" s="28">
        <f t="shared" si="78"/>
        <v>4.2321023096281953</v>
      </c>
      <c r="F566" s="28">
        <f t="shared" si="79"/>
        <v>3.288559523809524</v>
      </c>
      <c r="G566" s="28">
        <f t="shared" si="80"/>
        <v>1.1714285714285715</v>
      </c>
      <c r="H566" s="28">
        <f t="shared" si="81"/>
        <v>2.1171309523809527</v>
      </c>
      <c r="I566" s="28"/>
      <c r="J566" s="28"/>
      <c r="K566" s="28">
        <f>SUM('IV. Country level, 1310-2018'!AO562:AV562)</f>
        <v>5.0171548962343557</v>
      </c>
      <c r="L566" s="29">
        <f>SUM('IV. Country level, 1310-2018'!AY562:BF562)</f>
        <v>-0.84532594007146167</v>
      </c>
      <c r="M566" s="28">
        <f t="shared" si="75"/>
        <v>5.8624808363058172</v>
      </c>
      <c r="N566" s="28">
        <f t="shared" si="83"/>
        <v>3.2184166666666671</v>
      </c>
      <c r="O566" s="28">
        <f>'IV. Country level, 1310-2018'!V562</f>
        <v>-1.7</v>
      </c>
      <c r="P566" s="28">
        <f>'IV. Country level, 1310-2018'!D562</f>
        <v>4.9184166666666673</v>
      </c>
      <c r="Q566" s="2"/>
      <c r="R566" s="2"/>
      <c r="V566" s="28">
        <v>5.04725</v>
      </c>
      <c r="W566" s="28">
        <v>0</v>
      </c>
      <c r="X566" s="28">
        <f t="shared" si="82"/>
        <v>5.04725</v>
      </c>
      <c r="Y566" s="56">
        <f>'VIII. Pers. sov. loans, 1312-'!C561</f>
        <v>3.9835616438356158</v>
      </c>
    </row>
    <row r="567" spans="1:25" x14ac:dyDescent="0.25">
      <c r="A567">
        <v>1869</v>
      </c>
      <c r="C567" s="28">
        <f t="shared" si="76"/>
        <v>5.1563523415656132</v>
      </c>
      <c r="D567" s="28">
        <f t="shared" si="77"/>
        <v>0.96679674354206457</v>
      </c>
      <c r="E567" s="28">
        <f t="shared" si="78"/>
        <v>4.1895555980235475</v>
      </c>
      <c r="F567" s="28">
        <f t="shared" si="79"/>
        <v>3.2731428571428576</v>
      </c>
      <c r="G567" s="28">
        <f t="shared" si="80"/>
        <v>1.7142857142857142</v>
      </c>
      <c r="H567" s="28">
        <f t="shared" si="81"/>
        <v>1.5588571428571429</v>
      </c>
      <c r="I567" s="28"/>
      <c r="J567" s="28"/>
      <c r="K567" s="28">
        <f>SUM('IV. Country level, 1310-2018'!AO563:AV563)</f>
        <v>5.0723546898474767</v>
      </c>
      <c r="L567" s="29">
        <f>SUM('IV. Country level, 1310-2018'!AY563:BF563)</f>
        <v>-4.7274707463597929</v>
      </c>
      <c r="M567" s="28">
        <f t="shared" si="75"/>
        <v>9.7998254362072696</v>
      </c>
      <c r="N567" s="28">
        <f t="shared" si="83"/>
        <v>3.2445833333333329</v>
      </c>
      <c r="O567" s="28">
        <f>'IV. Country level, 1310-2018'!V563</f>
        <v>-5</v>
      </c>
      <c r="P567" s="28">
        <f>'IV. Country level, 1310-2018'!D563</f>
        <v>8.2445833333333329</v>
      </c>
      <c r="Q567" s="2"/>
      <c r="R567" s="2"/>
      <c r="V567" s="28">
        <v>5.0640000000000001</v>
      </c>
      <c r="W567" s="28">
        <v>-9.1428956020571928</v>
      </c>
      <c r="X567" s="28">
        <f t="shared" si="82"/>
        <v>14.206895602057193</v>
      </c>
      <c r="Y567" s="56">
        <f>'VIII. Pers. sov. loans, 1312-'!C562</f>
        <v>3.9817351598173509</v>
      </c>
    </row>
    <row r="568" spans="1:25" x14ac:dyDescent="0.25">
      <c r="A568">
        <v>1870</v>
      </c>
      <c r="C568" s="28">
        <f t="shared" si="76"/>
        <v>5.2333182770764255</v>
      </c>
      <c r="D568" s="28">
        <f t="shared" si="77"/>
        <v>1.0134973831798018</v>
      </c>
      <c r="E568" s="28">
        <f t="shared" si="78"/>
        <v>4.2198208938966228</v>
      </c>
      <c r="F568" s="28">
        <f t="shared" si="79"/>
        <v>3.2488095238095238</v>
      </c>
      <c r="G568" s="28">
        <f t="shared" si="80"/>
        <v>1.2285714285714284</v>
      </c>
      <c r="H568" s="28">
        <f t="shared" si="81"/>
        <v>2.0202380952380956</v>
      </c>
      <c r="I568" s="28"/>
      <c r="J568" s="28"/>
      <c r="K568" s="28">
        <f>SUM('IV. Country level, 1310-2018'!AO564:AV564)</f>
        <v>5.6062319672977559</v>
      </c>
      <c r="L568" s="29">
        <f>SUM('IV. Country level, 1310-2018'!AY564:BF564)</f>
        <v>-0.53417741022135523</v>
      </c>
      <c r="M568" s="28">
        <f t="shared" si="75"/>
        <v>6.1404093775191111</v>
      </c>
      <c r="N568" s="28">
        <f t="shared" si="83"/>
        <v>3.2695833333333333</v>
      </c>
      <c r="O568" s="28">
        <f>'IV. Country level, 1310-2018'!V564</f>
        <v>0</v>
      </c>
      <c r="P568" s="28">
        <f>'IV. Country level, 1310-2018'!D564</f>
        <v>3.2695833333333333</v>
      </c>
      <c r="Q568" s="2"/>
      <c r="R568" s="2"/>
      <c r="V568" s="28">
        <v>4.978250000000001</v>
      </c>
      <c r="W568" s="28">
        <v>3.6164893902534647</v>
      </c>
      <c r="X568" s="28">
        <f t="shared" si="82"/>
        <v>1.3617606097465362</v>
      </c>
      <c r="Y568" s="56">
        <f>'VIII. Pers. sov. loans, 1312-'!C563</f>
        <v>3.979908675799086</v>
      </c>
    </row>
    <row r="569" spans="1:25" x14ac:dyDescent="0.25">
      <c r="A569">
        <v>1871</v>
      </c>
      <c r="C569" s="28">
        <f t="shared" si="76"/>
        <v>5.2650912509155194</v>
      </c>
      <c r="D569" s="28">
        <f t="shared" si="77"/>
        <v>0.65207373269200741</v>
      </c>
      <c r="E569" s="28">
        <f t="shared" si="78"/>
        <v>4.6130175182235122</v>
      </c>
      <c r="F569" s="28">
        <f t="shared" si="79"/>
        <v>3.2519285714285715</v>
      </c>
      <c r="G569" s="28">
        <f t="shared" si="80"/>
        <v>-0.11428571428571432</v>
      </c>
      <c r="H569" s="28">
        <f t="shared" si="81"/>
        <v>3.3662142857142854</v>
      </c>
      <c r="I569" s="28"/>
      <c r="J569" s="28"/>
      <c r="K569" s="28">
        <f>SUM('IV. Country level, 1310-2018'!AO565:AV565)</f>
        <v>5.1364601445269304</v>
      </c>
      <c r="L569" s="29">
        <f>SUM('IV. Country level, 1310-2018'!AY565:BF565)</f>
        <v>3.1510864867473853</v>
      </c>
      <c r="M569" s="28">
        <f t="shared" si="75"/>
        <v>1.9853736577795451</v>
      </c>
      <c r="N569" s="28">
        <f t="shared" si="83"/>
        <v>3.2500833333333339</v>
      </c>
      <c r="O569" s="28">
        <f>'IV. Country level, 1310-2018'!V565</f>
        <v>1.4</v>
      </c>
      <c r="P569" s="28">
        <f>'IV. Country level, 1310-2018'!D565</f>
        <v>1.850083333333334</v>
      </c>
      <c r="Q569" s="2"/>
      <c r="R569" s="2"/>
      <c r="V569" s="28">
        <v>4.9875000000000007</v>
      </c>
      <c r="W569" s="28">
        <v>8.9529206343969943</v>
      </c>
      <c r="X569" s="28">
        <f t="shared" si="82"/>
        <v>-3.9654206343969935</v>
      </c>
      <c r="Y569" s="56">
        <f>'VIII. Pers. sov. loans, 1312-'!C564</f>
        <v>3.9780821917808211</v>
      </c>
    </row>
    <row r="570" spans="1:25" x14ac:dyDescent="0.25">
      <c r="A570">
        <v>1872</v>
      </c>
      <c r="C570" s="28">
        <f t="shared" si="76"/>
        <v>5.2798551399206728</v>
      </c>
      <c r="D570" s="28">
        <f t="shared" si="77"/>
        <v>5.0952176642434822E-2</v>
      </c>
      <c r="E570" s="28">
        <f t="shared" si="78"/>
        <v>5.2289029632782382</v>
      </c>
      <c r="F570" s="28">
        <f t="shared" si="79"/>
        <v>3.2514166666666662</v>
      </c>
      <c r="G570" s="28">
        <f t="shared" si="80"/>
        <v>-0.14285714285714279</v>
      </c>
      <c r="H570" s="28">
        <f t="shared" si="81"/>
        <v>3.3942738095238094</v>
      </c>
      <c r="I570" s="28"/>
      <c r="J570" s="28"/>
      <c r="K570" s="28">
        <f>SUM('IV. Country level, 1310-2018'!AO566:AV566)</f>
        <v>5.2497603469020131</v>
      </c>
      <c r="L570" s="29">
        <f>SUM('IV. Country level, 1310-2018'!AY566:BF566)</f>
        <v>0.50111888521724812</v>
      </c>
      <c r="M570" s="28">
        <f t="shared" si="75"/>
        <v>4.7486414616847652</v>
      </c>
      <c r="N570" s="28">
        <f t="shared" si="83"/>
        <v>3.2615833333333328</v>
      </c>
      <c r="O570" s="28">
        <f>'IV. Country level, 1310-2018'!V566</f>
        <v>4.7</v>
      </c>
      <c r="P570" s="28">
        <f>'IV. Country level, 1310-2018'!D566</f>
        <v>-1.4384166666666673</v>
      </c>
      <c r="Q570" s="2"/>
      <c r="R570" s="2"/>
      <c r="V570" s="28">
        <v>4.9234999999999998</v>
      </c>
      <c r="W570" s="28">
        <v>0.83562947070132865</v>
      </c>
      <c r="X570" s="28">
        <f t="shared" si="82"/>
        <v>4.0878705292986712</v>
      </c>
      <c r="Y570" s="56">
        <f>'VIII. Pers. sov. loans, 1312-'!C565</f>
        <v>3.9762557077625562</v>
      </c>
    </row>
    <row r="571" spans="1:25" x14ac:dyDescent="0.25">
      <c r="A571">
        <v>1873</v>
      </c>
      <c r="C571" s="28">
        <f t="shared" si="76"/>
        <v>5.3020745721505191</v>
      </c>
      <c r="D571" s="28">
        <f t="shared" si="77"/>
        <v>0.55364948434652073</v>
      </c>
      <c r="E571" s="28">
        <f t="shared" si="78"/>
        <v>4.7484250878039989</v>
      </c>
      <c r="F571" s="28">
        <f t="shared" si="79"/>
        <v>3.2412261904761901</v>
      </c>
      <c r="G571" s="28">
        <f t="shared" si="80"/>
        <v>0.52857142857142858</v>
      </c>
      <c r="H571" s="28">
        <f t="shared" si="81"/>
        <v>2.7126547619047616</v>
      </c>
      <c r="I571" s="28"/>
      <c r="J571" s="28"/>
      <c r="K571" s="28">
        <f>SUM('IV. Country level, 1310-2018'!AO567:AV567)</f>
        <v>5.5253437122278335</v>
      </c>
      <c r="L571" s="29">
        <f>SUM('IV. Country level, 1310-2018'!AY567:BF567)</f>
        <v>4.1971671254203224</v>
      </c>
      <c r="M571" s="28">
        <f t="shared" si="75"/>
        <v>1.3281765868075111</v>
      </c>
      <c r="N571" s="28">
        <f t="shared" si="83"/>
        <v>3.2567499999999998</v>
      </c>
      <c r="O571" s="28">
        <f>'IV. Country level, 1310-2018'!V567</f>
        <v>3.1</v>
      </c>
      <c r="P571" s="28">
        <f>'IV. Country level, 1310-2018'!D567</f>
        <v>0.15674999999999972</v>
      </c>
      <c r="Q571" s="2"/>
      <c r="R571" s="2"/>
      <c r="V571" s="28">
        <v>4.9462499999999991</v>
      </c>
      <c r="W571" s="28">
        <v>12.983464304450401</v>
      </c>
      <c r="X571" s="28">
        <f t="shared" si="82"/>
        <v>-8.0372143044504014</v>
      </c>
      <c r="Y571" s="56">
        <f>'VIII. Pers. sov. loans, 1312-'!C566</f>
        <v>3.9744292237442913</v>
      </c>
    </row>
    <row r="572" spans="1:25" x14ac:dyDescent="0.25">
      <c r="A572">
        <v>1874</v>
      </c>
      <c r="C572" s="28">
        <f t="shared" si="76"/>
        <v>5.245462911798592</v>
      </c>
      <c r="D572" s="28">
        <f t="shared" si="77"/>
        <v>0.57347138511953744</v>
      </c>
      <c r="E572" s="28">
        <f t="shared" si="78"/>
        <v>4.6719915266790553</v>
      </c>
      <c r="F572" s="28">
        <f t="shared" si="79"/>
        <v>3.2258928571428567</v>
      </c>
      <c r="G572" s="28">
        <f t="shared" si="80"/>
        <v>0.42857142857142855</v>
      </c>
      <c r="H572" s="28">
        <f t="shared" si="81"/>
        <v>2.7973214285714283</v>
      </c>
      <c r="I572" s="28"/>
      <c r="J572" s="28"/>
      <c r="K572" s="28">
        <f>SUM('IV. Country level, 1310-2018'!AO568:AV568)</f>
        <v>5.2483329993722698</v>
      </c>
      <c r="L572" s="29">
        <f>SUM('IV. Country level, 1310-2018'!AY568:BF568)</f>
        <v>2.8221177281117056</v>
      </c>
      <c r="M572" s="28">
        <f t="shared" si="75"/>
        <v>2.4262152712605642</v>
      </c>
      <c r="N572" s="28">
        <f t="shared" si="83"/>
        <v>3.2624999999999993</v>
      </c>
      <c r="O572" s="28">
        <f>'IV. Country level, 1310-2018'!V568</f>
        <v>-3.3</v>
      </c>
      <c r="P572" s="28">
        <f>'IV. Country level, 1310-2018'!D568</f>
        <v>6.5624999999999991</v>
      </c>
      <c r="Q572" s="2"/>
      <c r="R572" s="2"/>
      <c r="V572" s="28">
        <v>4.8950000000000005</v>
      </c>
      <c r="W572" s="28">
        <v>1.4669484179512629</v>
      </c>
      <c r="X572" s="28">
        <f t="shared" si="82"/>
        <v>3.4280515820487376</v>
      </c>
      <c r="Y572" s="56">
        <f>'VIII. Pers. sov. loans, 1312-'!C567</f>
        <v>3.9726027397260264</v>
      </c>
    </row>
    <row r="573" spans="1:25" x14ac:dyDescent="0.25">
      <c r="A573">
        <v>1875</v>
      </c>
      <c r="C573" s="28">
        <f t="shared" si="76"/>
        <v>5.2260104093826643</v>
      </c>
      <c r="D573" s="28">
        <f t="shared" si="77"/>
        <v>-0.39198126206286193</v>
      </c>
      <c r="E573" s="28">
        <f t="shared" si="78"/>
        <v>5.6179916714455258</v>
      </c>
      <c r="F573" s="28">
        <f t="shared" si="79"/>
        <v>3.2146190476190477</v>
      </c>
      <c r="G573" s="28">
        <f t="shared" si="80"/>
        <v>-8.5714285714285562E-2</v>
      </c>
      <c r="H573" s="28">
        <f t="shared" si="81"/>
        <v>3.3003333333333331</v>
      </c>
      <c r="I573" s="28"/>
      <c r="J573" s="28"/>
      <c r="K573" s="28">
        <f>SUM('IV. Country level, 1310-2018'!AO569:AV569)</f>
        <v>5.120502119270431</v>
      </c>
      <c r="L573" s="29">
        <f>SUM('IV. Country level, 1310-2018'!AY569:BF569)</f>
        <v>-5.0531768324184698</v>
      </c>
      <c r="M573" s="28">
        <f t="shared" si="75"/>
        <v>10.173678951688901</v>
      </c>
      <c r="N573" s="28">
        <f t="shared" si="83"/>
        <v>3.2148333333333325</v>
      </c>
      <c r="O573" s="28">
        <f>'IV. Country level, 1310-2018'!V569</f>
        <v>-1.9</v>
      </c>
      <c r="P573" s="28">
        <f>'IV. Country level, 1310-2018'!D569</f>
        <v>5.1148333333333325</v>
      </c>
      <c r="Q573" s="2"/>
      <c r="R573" s="2"/>
      <c r="V573" s="28">
        <v>4.8964999999999996</v>
      </c>
      <c r="W573" s="28">
        <v>-10.60235464193026</v>
      </c>
      <c r="X573" s="28">
        <f t="shared" si="82"/>
        <v>15.49885464193026</v>
      </c>
      <c r="Y573" s="56">
        <f>'VIII. Pers. sov. loans, 1312-'!C568</f>
        <v>3.9707762557077615</v>
      </c>
    </row>
    <row r="574" spans="1:25" x14ac:dyDescent="0.25">
      <c r="A574">
        <v>1876</v>
      </c>
      <c r="C574" s="28">
        <f t="shared" si="76"/>
        <v>5.1433473211343568</v>
      </c>
      <c r="D574" s="28">
        <f t="shared" si="77"/>
        <v>1.9824548690198136E-2</v>
      </c>
      <c r="E574" s="28">
        <f t="shared" si="78"/>
        <v>5.1235227724441597</v>
      </c>
      <c r="F574" s="28">
        <f t="shared" si="79"/>
        <v>3.1901309523809522</v>
      </c>
      <c r="G574" s="28">
        <f t="shared" si="80"/>
        <v>-1.3857142857142857</v>
      </c>
      <c r="H574" s="28">
        <f t="shared" si="81"/>
        <v>4.5758452380952388</v>
      </c>
      <c r="I574" s="28"/>
      <c r="J574" s="28"/>
      <c r="K574" s="28">
        <f>SUM('IV. Country level, 1310-2018'!AO570:AV570)</f>
        <v>5.227890715456402</v>
      </c>
      <c r="L574" s="29">
        <f>SUM('IV. Country level, 1310-2018'!AY570:BF570)</f>
        <v>-1.2085895924311916</v>
      </c>
      <c r="M574" s="28">
        <f t="shared" si="75"/>
        <v>6.4364803078875941</v>
      </c>
      <c r="N574" s="28">
        <f t="shared" si="83"/>
        <v>3.1732499999999995</v>
      </c>
      <c r="O574" s="28">
        <f>'IV. Country level, 1310-2018'!V570</f>
        <v>-0.3</v>
      </c>
      <c r="P574" s="28">
        <f>'IV. Country level, 1310-2018'!D570</f>
        <v>3.4732499999999993</v>
      </c>
      <c r="Q574" s="2"/>
      <c r="R574" s="2"/>
      <c r="V574" s="28">
        <v>4.9296083026091857</v>
      </c>
      <c r="W574" s="28">
        <v>2.2909941860164391</v>
      </c>
      <c r="X574" s="28">
        <f t="shared" si="82"/>
        <v>2.6386141165927466</v>
      </c>
      <c r="Y574" s="56">
        <f>'VIII. Pers. sov. loans, 1312-'!C569</f>
        <v>3.9689497716894966</v>
      </c>
    </row>
    <row r="575" spans="1:25" x14ac:dyDescent="0.25">
      <c r="A575">
        <v>1877</v>
      </c>
      <c r="C575" s="28">
        <f t="shared" si="76"/>
        <v>4.972156338256644</v>
      </c>
      <c r="D575" s="28">
        <f t="shared" si="77"/>
        <v>5.8079681566678101E-2</v>
      </c>
      <c r="E575" s="28">
        <f t="shared" si="78"/>
        <v>4.9140766566899652</v>
      </c>
      <c r="F575" s="28">
        <f t="shared" si="79"/>
        <v>3.1618333333333331</v>
      </c>
      <c r="G575" s="28">
        <f t="shared" si="80"/>
        <v>-1.4</v>
      </c>
      <c r="H575" s="28">
        <f t="shared" si="81"/>
        <v>4.5618333333333334</v>
      </c>
      <c r="I575" s="28"/>
      <c r="J575" s="28"/>
      <c r="K575" s="28">
        <f>SUM('IV. Country level, 1310-2018'!AO571:AV571)</f>
        <v>5.2099503448342697</v>
      </c>
      <c r="L575" s="29">
        <f>SUM('IV. Country level, 1310-2018'!AY571:BF571)</f>
        <v>-0.39542410481023849</v>
      </c>
      <c r="M575" s="28">
        <f t="shared" si="75"/>
        <v>5.6053744496445077</v>
      </c>
      <c r="N575" s="28">
        <f t="shared" si="83"/>
        <v>3.1622500000000002</v>
      </c>
      <c r="O575" s="28">
        <f>'IV. Country level, 1310-2018'!V571</f>
        <v>-0.7</v>
      </c>
      <c r="P575" s="28">
        <f>'IV. Country level, 1310-2018'!D571</f>
        <v>3.8622500000000004</v>
      </c>
      <c r="Q575" s="2"/>
      <c r="R575" s="2"/>
      <c r="V575" s="28">
        <v>4.9372783769569635</v>
      </c>
      <c r="W575" s="28">
        <v>1.5811031557858573</v>
      </c>
      <c r="X575" s="28">
        <f t="shared" si="82"/>
        <v>3.3561752211711062</v>
      </c>
      <c r="Y575" s="56">
        <f>'VIII. Pers. sov. loans, 1312-'!C570</f>
        <v>3.9671232876712317</v>
      </c>
    </row>
    <row r="576" spans="1:25" x14ac:dyDescent="0.25">
      <c r="A576">
        <v>1878</v>
      </c>
      <c r="C576" s="28">
        <f t="shared" si="76"/>
        <v>4.7918305014211127</v>
      </c>
      <c r="D576" s="28">
        <f t="shared" si="77"/>
        <v>-0.18006639128335336</v>
      </c>
      <c r="E576" s="28">
        <f t="shared" si="78"/>
        <v>4.971896892704466</v>
      </c>
      <c r="F576" s="28">
        <f t="shared" si="79"/>
        <v>3.113690476190476</v>
      </c>
      <c r="G576" s="28">
        <f t="shared" si="80"/>
        <v>-1.0857142857142856</v>
      </c>
      <c r="H576" s="28">
        <f t="shared" si="81"/>
        <v>4.1994047619047619</v>
      </c>
      <c r="I576" s="28"/>
      <c r="J576" s="28"/>
      <c r="K576" s="28">
        <f>SUM('IV. Country level, 1310-2018'!AO572:AV572)</f>
        <v>5.0002926276154316</v>
      </c>
      <c r="L576" s="29">
        <f>SUM('IV. Country level, 1310-2018'!AY572:BF572)</f>
        <v>-3.6070820435294095</v>
      </c>
      <c r="M576" s="28">
        <f t="shared" si="75"/>
        <v>8.6073746711448411</v>
      </c>
      <c r="N576" s="28">
        <f t="shared" si="83"/>
        <v>3.1711666666666671</v>
      </c>
      <c r="O576" s="28">
        <f>'IV. Country level, 1310-2018'!V572</f>
        <v>-2.2000000000000002</v>
      </c>
      <c r="P576" s="28">
        <f>'IV. Country level, 1310-2018'!D572</f>
        <v>5.3711666666666673</v>
      </c>
      <c r="Q576" s="2"/>
      <c r="R576" s="2"/>
      <c r="V576" s="28">
        <v>4.9256409902383602</v>
      </c>
      <c r="W576" s="28">
        <v>-7.6523698752176017</v>
      </c>
      <c r="X576" s="28">
        <f t="shared" si="82"/>
        <v>12.578010865455962</v>
      </c>
      <c r="Y576" s="56">
        <f>'VIII. Pers. sov. loans, 1312-'!C571</f>
        <v>3.9652968036529668</v>
      </c>
    </row>
    <row r="577" spans="1:25" x14ac:dyDescent="0.25">
      <c r="A577">
        <v>1879</v>
      </c>
      <c r="C577" s="28">
        <f t="shared" si="76"/>
        <v>4.637666649731929</v>
      </c>
      <c r="D577" s="28">
        <f t="shared" si="77"/>
        <v>0.25657111971593199</v>
      </c>
      <c r="E577" s="28">
        <f t="shared" si="78"/>
        <v>4.3810955300159975</v>
      </c>
      <c r="F577" s="28">
        <f t="shared" si="79"/>
        <v>3.0744642857142854</v>
      </c>
      <c r="G577" s="28">
        <f t="shared" si="80"/>
        <v>-0.6714285714285716</v>
      </c>
      <c r="H577" s="28">
        <f t="shared" si="81"/>
        <v>3.7458928571428571</v>
      </c>
      <c r="I577" s="28"/>
      <c r="J577" s="28"/>
      <c r="K577" s="28">
        <f>SUM('IV. Country level, 1310-2018'!AO573:AV573)</f>
        <v>4.6711187291638643</v>
      </c>
      <c r="L577" s="29">
        <f>SUM('IV. Country level, 1310-2018'!AY573:BF573)</f>
        <v>3.3837595604886683</v>
      </c>
      <c r="M577" s="28">
        <f t="shared" si="75"/>
        <v>1.287359168675196</v>
      </c>
      <c r="N577" s="28">
        <f t="shared" si="83"/>
        <v>3.0901666666666667</v>
      </c>
      <c r="O577" s="28">
        <f>'IV. Country level, 1310-2018'!V573</f>
        <v>-4.4000000000000004</v>
      </c>
      <c r="P577" s="28">
        <f>'IV. Country level, 1310-2018'!D573</f>
        <v>7.4901666666666671</v>
      </c>
      <c r="Q577" s="2"/>
      <c r="R577" s="2"/>
      <c r="V577" s="28">
        <v>4.8407054068850499</v>
      </c>
      <c r="W577" s="28">
        <v>3.3706843142998939</v>
      </c>
      <c r="X577" s="28">
        <f t="shared" si="82"/>
        <v>1.470021092585156</v>
      </c>
      <c r="Y577" s="56">
        <f>'VIII. Pers. sov. loans, 1312-'!C572</f>
        <v>3.9634703196347019</v>
      </c>
    </row>
    <row r="578" spans="1:25" x14ac:dyDescent="0.25">
      <c r="A578">
        <v>1880</v>
      </c>
      <c r="C578" s="28">
        <f t="shared" si="76"/>
        <v>4.441364372412826</v>
      </c>
      <c r="D578" s="28">
        <f t="shared" si="77"/>
        <v>0.10231429529093765</v>
      </c>
      <c r="E578" s="28">
        <f t="shared" si="78"/>
        <v>4.3390500771218878</v>
      </c>
      <c r="F578" s="28">
        <f t="shared" si="79"/>
        <v>3.0284761904761903</v>
      </c>
      <c r="G578" s="28">
        <f t="shared" si="80"/>
        <v>-0.70000000000000007</v>
      </c>
      <c r="H578" s="28">
        <f t="shared" si="81"/>
        <v>3.7284761904761905</v>
      </c>
      <c r="I578" s="28"/>
      <c r="J578" s="28"/>
      <c r="K578" s="28">
        <f>SUM('IV. Country level, 1310-2018'!AO574:AV574)</f>
        <v>4.32700683208384</v>
      </c>
      <c r="L578" s="29">
        <f>SUM('IV. Country level, 1310-2018'!AY574:BF574)</f>
        <v>4.4649530555556822</v>
      </c>
      <c r="M578" s="28">
        <f t="shared" si="75"/>
        <v>-0.13794622347184227</v>
      </c>
      <c r="N578" s="28">
        <f t="shared" si="83"/>
        <v>3.058666666666666</v>
      </c>
      <c r="O578" s="28">
        <f>'IV. Country level, 1310-2018'!V574</f>
        <v>3</v>
      </c>
      <c r="P578" s="28">
        <f>'IV. Country level, 1310-2018'!D574</f>
        <v>5.8666666666665979E-2</v>
      </c>
      <c r="Q578" s="2"/>
      <c r="R578" s="2"/>
      <c r="V578" s="28">
        <v>4.6011142300948924</v>
      </c>
      <c r="W578" s="28">
        <v>3.9403112905850626</v>
      </c>
      <c r="X578" s="28">
        <f t="shared" si="82"/>
        <v>0.66080293950982982</v>
      </c>
      <c r="Y578" s="56">
        <f>'VIII. Pers. sov. loans, 1312-'!C573</f>
        <v>3.961643835616437</v>
      </c>
    </row>
    <row r="579" spans="1:25" x14ac:dyDescent="0.25">
      <c r="A579">
        <v>1881</v>
      </c>
      <c r="C579" s="28">
        <f t="shared" si="76"/>
        <v>4.2297947038043047</v>
      </c>
      <c r="D579" s="28">
        <f t="shared" si="77"/>
        <v>-0.42602770988515004</v>
      </c>
      <c r="E579" s="28">
        <f t="shared" si="78"/>
        <v>4.6558224136894548</v>
      </c>
      <c r="F579" s="28">
        <f t="shared" si="79"/>
        <v>2.9672976190476197</v>
      </c>
      <c r="G579" s="28">
        <f t="shared" si="80"/>
        <v>-0.98571428571428588</v>
      </c>
      <c r="H579" s="28">
        <f t="shared" si="81"/>
        <v>3.953011904761905</v>
      </c>
      <c r="I579" s="28"/>
      <c r="J579" s="28"/>
      <c r="K579" s="28">
        <f>SUM('IV. Country level, 1310-2018'!AO575:AV575)</f>
        <v>3.9860521415235541</v>
      </c>
      <c r="L579" s="29">
        <f>SUM('IV. Country level, 1310-2018'!AY575:BF575)</f>
        <v>1.1550952181614853</v>
      </c>
      <c r="M579" s="28">
        <f t="shared" si="75"/>
        <v>2.8309569233620691</v>
      </c>
      <c r="N579" s="28">
        <f t="shared" si="83"/>
        <v>2.9255000000000009</v>
      </c>
      <c r="O579" s="28">
        <f>'IV. Country level, 1310-2018'!V575</f>
        <v>-1.1000000000000001</v>
      </c>
      <c r="P579" s="28">
        <f>'IV. Country level, 1310-2018'!D575</f>
        <v>4.025500000000001</v>
      </c>
      <c r="Q579" s="2"/>
      <c r="R579" s="2"/>
      <c r="V579" s="28">
        <v>4.4933433377948706</v>
      </c>
      <c r="W579" s="28">
        <v>1.5685801541570152</v>
      </c>
      <c r="X579" s="28">
        <f t="shared" si="82"/>
        <v>2.9247631836378556</v>
      </c>
      <c r="Y579" s="56">
        <f>'VIII. Pers. sov. loans, 1312-'!C574</f>
        <v>3.9598173515981721</v>
      </c>
    </row>
    <row r="580" spans="1:25" x14ac:dyDescent="0.25">
      <c r="A580">
        <v>1882</v>
      </c>
      <c r="C580" s="28">
        <f t="shared" si="76"/>
        <v>4.0523649366823298</v>
      </c>
      <c r="D580" s="28">
        <f t="shared" si="77"/>
        <v>0.1186631854235466</v>
      </c>
      <c r="E580" s="28">
        <f t="shared" si="78"/>
        <v>3.9337017512587833</v>
      </c>
      <c r="F580" s="28">
        <f t="shared" si="79"/>
        <v>2.9233095238095239</v>
      </c>
      <c r="G580" s="28">
        <f t="shared" si="80"/>
        <v>-1.1000000000000001</v>
      </c>
      <c r="H580" s="28">
        <f t="shared" si="81"/>
        <v>4.023309523809524</v>
      </c>
      <c r="I580" s="28"/>
      <c r="J580" s="28"/>
      <c r="K580" s="28">
        <f>SUM('IV. Country level, 1310-2018'!AO576:AV576)</f>
        <v>4.0413551574461435</v>
      </c>
      <c r="L580" s="29">
        <f>SUM('IV. Country level, 1310-2018'!AY576:BF576)</f>
        <v>-1.9967142554234727</v>
      </c>
      <c r="M580" s="28">
        <f t="shared" si="75"/>
        <v>6.038069412869616</v>
      </c>
      <c r="N580" s="28">
        <f t="shared" si="83"/>
        <v>2.9402500000000003</v>
      </c>
      <c r="O580" s="28">
        <f>'IV. Country level, 1310-2018'!V576</f>
        <v>1</v>
      </c>
      <c r="P580" s="28">
        <f>'IV. Country level, 1310-2018'!D576</f>
        <v>1.9402500000000003</v>
      </c>
      <c r="Q580" s="2"/>
      <c r="R580" s="2"/>
      <c r="V580" s="28">
        <v>4.4096245476035119</v>
      </c>
      <c r="W580" s="28">
        <v>-3.8610081014296562</v>
      </c>
      <c r="X580" s="28">
        <f t="shared" si="82"/>
        <v>8.2706326490331676</v>
      </c>
      <c r="Y580" s="56">
        <f>'VIII. Pers. sov. loans, 1312-'!C575</f>
        <v>3.9579908675799071</v>
      </c>
    </row>
    <row r="581" spans="1:25" x14ac:dyDescent="0.25">
      <c r="A581">
        <v>1883</v>
      </c>
      <c r="C581" s="28">
        <f t="shared" si="76"/>
        <v>3.9000107011121701</v>
      </c>
      <c r="D581" s="28">
        <f t="shared" si="77"/>
        <v>-0.54457466377295094</v>
      </c>
      <c r="E581" s="28">
        <f t="shared" si="78"/>
        <v>4.4445853648851212</v>
      </c>
      <c r="F581" s="28">
        <f t="shared" si="79"/>
        <v>2.8862619047619051</v>
      </c>
      <c r="G581" s="28">
        <f t="shared" si="80"/>
        <v>-0.70000000000000007</v>
      </c>
      <c r="H581" s="28">
        <f t="shared" si="81"/>
        <v>3.5862619047619049</v>
      </c>
      <c r="I581" s="28"/>
      <c r="J581" s="28"/>
      <c r="K581" s="28">
        <f>SUM('IV. Country level, 1310-2018'!AO577:AV577)</f>
        <v>3.8537747742226731</v>
      </c>
      <c r="L581" s="29">
        <f>SUM('IV. Country level, 1310-2018'!AY577:BF577)</f>
        <v>-2.2883873634061516</v>
      </c>
      <c r="M581" s="28">
        <f t="shared" si="75"/>
        <v>6.1421621376288247</v>
      </c>
      <c r="N581" s="28">
        <f t="shared" si="83"/>
        <v>2.8513333333333333</v>
      </c>
      <c r="O581" s="28">
        <f>'IV. Country level, 1310-2018'!V577</f>
        <v>-0.5</v>
      </c>
      <c r="P581" s="28">
        <f>'IV. Country level, 1310-2018'!D577</f>
        <v>3.3513333333333333</v>
      </c>
      <c r="Q581" s="2"/>
      <c r="R581" s="2"/>
      <c r="V581" s="28">
        <v>4.437928705715426</v>
      </c>
      <c r="W581" s="28">
        <v>0</v>
      </c>
      <c r="X581" s="28">
        <f t="shared" si="82"/>
        <v>4.437928705715426</v>
      </c>
      <c r="Y581" s="56">
        <f>'VIII. Pers. sov. loans, 1312-'!C576</f>
        <v>3.9561643835616422</v>
      </c>
    </row>
    <row r="582" spans="1:25" x14ac:dyDescent="0.25">
      <c r="A582">
        <v>1884</v>
      </c>
      <c r="C582" s="28">
        <f t="shared" si="76"/>
        <v>3.7987383329956468</v>
      </c>
      <c r="D582" s="28">
        <f t="shared" si="77"/>
        <v>-1.205051986030437</v>
      </c>
      <c r="E582" s="28">
        <f t="shared" si="78"/>
        <v>5.0037903190260833</v>
      </c>
      <c r="F582" s="28">
        <f t="shared" si="79"/>
        <v>2.8419761904761907</v>
      </c>
      <c r="G582" s="28">
        <f t="shared" si="80"/>
        <v>-1.2</v>
      </c>
      <c r="H582" s="28">
        <f t="shared" si="81"/>
        <v>4.0419761904761904</v>
      </c>
      <c r="I582" s="28"/>
      <c r="J582" s="28"/>
      <c r="K582" s="28">
        <f>SUM('IV. Country level, 1310-2018'!AO578:AV578)</f>
        <v>3.7289626645746266</v>
      </c>
      <c r="L582" s="29">
        <f>SUM('IV. Country level, 1310-2018'!AY578:BF578)</f>
        <v>-4.0938181410428527</v>
      </c>
      <c r="M582" s="28">
        <f t="shared" si="75"/>
        <v>7.8227808056174792</v>
      </c>
      <c r="N582" s="28">
        <f t="shared" si="83"/>
        <v>2.734</v>
      </c>
      <c r="O582" s="28">
        <f>'IV. Country level, 1310-2018'!V578</f>
        <v>-2.7</v>
      </c>
      <c r="P582" s="28">
        <f>'IV. Country level, 1310-2018'!D578</f>
        <v>5.4340000000000002</v>
      </c>
      <c r="Q582" s="2"/>
      <c r="R582" s="2"/>
      <c r="V582" s="28">
        <v>3.662178699258468</v>
      </c>
      <c r="W582" s="28">
        <v>-6.9611362336839528</v>
      </c>
      <c r="X582" s="28">
        <f t="shared" si="82"/>
        <v>10.623314932942421</v>
      </c>
      <c r="Y582" s="56">
        <f>'VIII. Pers. sov. loans, 1312-'!C577</f>
        <v>3.9543378995433773</v>
      </c>
    </row>
    <row r="583" spans="1:25" x14ac:dyDescent="0.25">
      <c r="A583">
        <v>1885</v>
      </c>
      <c r="C583" s="28">
        <f t="shared" si="76"/>
        <v>3.7348245010214489</v>
      </c>
      <c r="D583" s="28">
        <f t="shared" si="77"/>
        <v>-1.3194378954005441</v>
      </c>
      <c r="E583" s="28">
        <f t="shared" si="78"/>
        <v>5.0542623964219926</v>
      </c>
      <c r="F583" s="28">
        <f t="shared" si="79"/>
        <v>2.8016785714285715</v>
      </c>
      <c r="G583" s="28">
        <f t="shared" si="80"/>
        <v>-0.94285714285714295</v>
      </c>
      <c r="H583" s="28">
        <f t="shared" si="81"/>
        <v>3.7445357142857141</v>
      </c>
      <c r="I583" s="28"/>
      <c r="J583" s="28"/>
      <c r="K583" s="28">
        <f>SUM('IV. Country level, 1310-2018'!AO579:AV579)</f>
        <v>3.7582842577616047</v>
      </c>
      <c r="L583" s="29">
        <f>SUM('IV. Country level, 1310-2018'!AY579:BF579)</f>
        <v>0.20575422363146778</v>
      </c>
      <c r="M583" s="28">
        <f t="shared" si="75"/>
        <v>3.5525300341301369</v>
      </c>
      <c r="N583" s="28">
        <f t="shared" si="83"/>
        <v>2.8632500000000007</v>
      </c>
      <c r="O583" s="28">
        <f>'IV. Country level, 1310-2018'!V579</f>
        <v>-3</v>
      </c>
      <c r="P583" s="28">
        <f>'IV. Country level, 1310-2018'!D579</f>
        <v>5.8632500000000007</v>
      </c>
      <c r="Q583" s="2"/>
      <c r="R583" s="2"/>
      <c r="V583" s="28">
        <v>3.6031062160106564</v>
      </c>
      <c r="W583" s="28">
        <v>0</v>
      </c>
      <c r="X583" s="28">
        <f t="shared" si="82"/>
        <v>3.6031062160106564</v>
      </c>
      <c r="Y583" s="56">
        <f>'VIII. Pers. sov. loans, 1312-'!C578</f>
        <v>3.9525114155251124</v>
      </c>
    </row>
    <row r="584" spans="1:25" x14ac:dyDescent="0.25">
      <c r="A584">
        <v>1886</v>
      </c>
      <c r="C584" s="28">
        <f t="shared" si="76"/>
        <v>3.6595210416904012</v>
      </c>
      <c r="D584" s="28">
        <f t="shared" si="77"/>
        <v>-0.64938760042796184</v>
      </c>
      <c r="E584" s="28">
        <f t="shared" si="78"/>
        <v>4.3089086421183627</v>
      </c>
      <c r="F584" s="28">
        <f t="shared" si="79"/>
        <v>2.7595714285714288</v>
      </c>
      <c r="G584" s="28">
        <f t="shared" si="80"/>
        <v>-0.8857142857142859</v>
      </c>
      <c r="H584" s="28">
        <f t="shared" si="81"/>
        <v>3.645285714285714</v>
      </c>
      <c r="I584" s="28"/>
      <c r="J584" s="28"/>
      <c r="K584" s="28">
        <f>SUM('IV. Country level, 1310-2018'!AO580:AV580)</f>
        <v>3.604639080172749</v>
      </c>
      <c r="L584" s="29">
        <f>SUM('IV. Country level, 1310-2018'!AY580:BF580)</f>
        <v>-1.2589053838868156</v>
      </c>
      <c r="M584" s="28">
        <f t="shared" si="75"/>
        <v>4.8635444640595651</v>
      </c>
      <c r="N584" s="28">
        <f t="shared" si="83"/>
        <v>2.830833333333334</v>
      </c>
      <c r="O584" s="28">
        <f>'IV. Country level, 1310-2018'!V580</f>
        <v>-1.6</v>
      </c>
      <c r="P584" s="28">
        <f>'IV. Country level, 1310-2018'!D580</f>
        <v>4.4308333333333341</v>
      </c>
      <c r="Q584" s="2"/>
      <c r="R584" s="2"/>
      <c r="V584" s="28">
        <v>3.5097883438747624</v>
      </c>
      <c r="W584" s="28">
        <v>0</v>
      </c>
      <c r="X584" s="28">
        <f t="shared" si="82"/>
        <v>3.5097883438747624</v>
      </c>
      <c r="Y584" s="56">
        <f>'VIII. Pers. sov. loans, 1312-'!C579</f>
        <v>3.9506849315068475</v>
      </c>
    </row>
    <row r="585" spans="1:25" x14ac:dyDescent="0.25">
      <c r="A585">
        <v>1887</v>
      </c>
      <c r="C585" s="28">
        <f t="shared" si="76"/>
        <v>3.6141107538977542</v>
      </c>
      <c r="D585" s="28">
        <f t="shared" si="77"/>
        <v>-0.1885366332708682</v>
      </c>
      <c r="E585" s="28">
        <f t="shared" si="78"/>
        <v>3.8026473871686224</v>
      </c>
      <c r="F585" s="28">
        <f t="shared" si="79"/>
        <v>2.7360357142857148</v>
      </c>
      <c r="G585" s="28">
        <f t="shared" si="80"/>
        <v>-0.78571428571428581</v>
      </c>
      <c r="H585" s="28">
        <f t="shared" si="81"/>
        <v>3.5217500000000004</v>
      </c>
      <c r="I585" s="28"/>
      <c r="J585" s="28"/>
      <c r="K585" s="28">
        <f>SUM('IV. Country level, 1310-2018'!AO581:AV581)</f>
        <v>3.618100255268176</v>
      </c>
      <c r="L585" s="29">
        <f>SUM('IV. Country level, 1310-2018'!AY581:BF581)</f>
        <v>-0.15838820024671896</v>
      </c>
      <c r="M585" s="28">
        <f t="shared" si="75"/>
        <v>3.7764884555148948</v>
      </c>
      <c r="N585" s="28">
        <f t="shared" si="83"/>
        <v>2.7486666666666668</v>
      </c>
      <c r="O585" s="28">
        <f>'IV. Country level, 1310-2018'!V581</f>
        <v>-0.5</v>
      </c>
      <c r="P585" s="28">
        <f>'IV. Country level, 1310-2018'!D581</f>
        <v>3.2486666666666668</v>
      </c>
      <c r="Q585" s="2"/>
      <c r="R585" s="2"/>
      <c r="V585" s="28">
        <v>3.5717957982763719</v>
      </c>
      <c r="W585" s="28">
        <v>0.71935838649723927</v>
      </c>
      <c r="X585" s="28">
        <f t="shared" si="82"/>
        <v>2.8524374117791327</v>
      </c>
      <c r="Y585" s="56">
        <f>'VIII. Pers. sov. loans, 1312-'!C580</f>
        <v>3.9488584474885826</v>
      </c>
    </row>
    <row r="586" spans="1:25" x14ac:dyDescent="0.25">
      <c r="A586">
        <v>1888</v>
      </c>
      <c r="C586" s="28">
        <f t="shared" si="76"/>
        <v>3.6055722137518522</v>
      </c>
      <c r="D586" s="28">
        <f t="shared" si="77"/>
        <v>0.40429298580601453</v>
      </c>
      <c r="E586" s="28">
        <f t="shared" si="78"/>
        <v>3.2012792279458373</v>
      </c>
      <c r="F586" s="28">
        <f t="shared" si="79"/>
        <v>2.7317142857142858</v>
      </c>
      <c r="G586" s="28">
        <f t="shared" si="80"/>
        <v>-0.29999999999999993</v>
      </c>
      <c r="H586" s="28">
        <f t="shared" si="81"/>
        <v>3.031714285714286</v>
      </c>
      <c r="I586" s="28"/>
      <c r="J586" s="28"/>
      <c r="K586" s="28">
        <f>SUM('IV. Country level, 1310-2018'!AO582:AV582)</f>
        <v>3.5386553177041686</v>
      </c>
      <c r="L586" s="29">
        <f>SUM('IV. Country level, 1310-2018'!AY582:BF582)</f>
        <v>0.35439385257073586</v>
      </c>
      <c r="M586" s="28">
        <f t="shared" si="75"/>
        <v>3.1842614651334329</v>
      </c>
      <c r="N586" s="28">
        <f t="shared" si="83"/>
        <v>2.643416666666667</v>
      </c>
      <c r="O586" s="28">
        <f>'IV. Country level, 1310-2018'!V582</f>
        <v>0.7</v>
      </c>
      <c r="P586" s="28">
        <f>'IV. Country level, 1310-2018'!D582</f>
        <v>1.943416666666667</v>
      </c>
      <c r="Q586" s="2"/>
      <c r="R586" s="2"/>
      <c r="V586" s="28">
        <v>3.4707910677866947</v>
      </c>
      <c r="W586" s="28">
        <v>0.85711755563714165</v>
      </c>
      <c r="X586" s="28">
        <f t="shared" si="82"/>
        <v>2.6136735121495529</v>
      </c>
      <c r="Y586" s="56">
        <f>'VIII. Pers. sov. loans, 1312-'!C581</f>
        <v>3.9470319634703177</v>
      </c>
    </row>
    <row r="587" spans="1:25" x14ac:dyDescent="0.25">
      <c r="A587">
        <v>1889</v>
      </c>
      <c r="C587" s="28">
        <f t="shared" si="76"/>
        <v>3.5938552160963795</v>
      </c>
      <c r="D587" s="28">
        <f t="shared" si="77"/>
        <v>0.10866422257002875</v>
      </c>
      <c r="E587" s="28">
        <f t="shared" si="78"/>
        <v>3.4851909935263499</v>
      </c>
      <c r="F587" s="28">
        <f t="shared" si="79"/>
        <v>2.703964285714286</v>
      </c>
      <c r="G587" s="28">
        <f t="shared" si="80"/>
        <v>0.18571428571428569</v>
      </c>
      <c r="H587" s="28">
        <f t="shared" si="81"/>
        <v>2.5182499999999997</v>
      </c>
      <c r="I587" s="28"/>
      <c r="J587" s="28"/>
      <c r="K587" s="28">
        <f>SUM('IV. Country level, 1310-2018'!AO583:AV583)</f>
        <v>3.5142309421288127</v>
      </c>
      <c r="L587" s="29">
        <f>SUM('IV. Country level, 1310-2018'!AY583:BF583)</f>
        <v>2.6936378093846032</v>
      </c>
      <c r="M587" s="28">
        <f t="shared" si="75"/>
        <v>0.82059313274420953</v>
      </c>
      <c r="N587" s="28">
        <f t="shared" si="83"/>
        <v>2.6455000000000002</v>
      </c>
      <c r="O587" s="28">
        <f>'IV. Country level, 1310-2018'!V583</f>
        <v>1.4</v>
      </c>
      <c r="P587" s="28">
        <f>'IV. Country level, 1310-2018'!D583</f>
        <v>1.2455000000000003</v>
      </c>
      <c r="Q587" s="2"/>
      <c r="R587" s="2"/>
      <c r="V587" s="28">
        <v>3.452903554261058</v>
      </c>
      <c r="W587" s="28">
        <v>8.3570453186477121</v>
      </c>
      <c r="X587" s="28">
        <f t="shared" si="82"/>
        <v>-4.9041417643866545</v>
      </c>
      <c r="Y587" s="56">
        <f>'VIII. Pers. sov. loans, 1312-'!C582</f>
        <v>3.9452054794520528</v>
      </c>
    </row>
    <row r="588" spans="1:25" x14ac:dyDescent="0.25">
      <c r="A588">
        <v>1890</v>
      </c>
      <c r="C588" s="28">
        <f t="shared" si="76"/>
        <v>3.6050795329007927</v>
      </c>
      <c r="D588" s="28">
        <f t="shared" si="77"/>
        <v>-4.5240703039328256E-2</v>
      </c>
      <c r="E588" s="28">
        <f t="shared" si="78"/>
        <v>3.6503202359401206</v>
      </c>
      <c r="F588" s="28">
        <f t="shared" si="79"/>
        <v>2.6736309523809529</v>
      </c>
      <c r="G588" s="28">
        <f t="shared" si="80"/>
        <v>0.31428571428571433</v>
      </c>
      <c r="H588" s="28">
        <f t="shared" si="81"/>
        <v>2.359345238095238</v>
      </c>
      <c r="I588" s="28"/>
      <c r="J588" s="28"/>
      <c r="K588" s="28">
        <f>SUM('IV. Country level, 1310-2018'!AO584:AV584)</f>
        <v>3.5359027596741419</v>
      </c>
      <c r="L588" s="29">
        <f>SUM('IV. Country level, 1310-2018'!AY584:BF584)</f>
        <v>0.93756940669350386</v>
      </c>
      <c r="M588" s="28">
        <f t="shared" si="75"/>
        <v>2.5983333529806378</v>
      </c>
      <c r="N588" s="28">
        <f t="shared" si="83"/>
        <v>2.6865833333333331</v>
      </c>
      <c r="O588" s="28">
        <f>'IV. Country level, 1310-2018'!V584</f>
        <v>0.2</v>
      </c>
      <c r="P588" s="28">
        <f>'IV. Country level, 1310-2018'!D584</f>
        <v>2.4865833333333329</v>
      </c>
      <c r="Q588" s="2"/>
      <c r="R588" s="2"/>
      <c r="V588" s="28">
        <v>3.566988641267427</v>
      </c>
      <c r="W588" s="28">
        <v>-3.790936588182007</v>
      </c>
      <c r="X588" s="28">
        <f t="shared" si="82"/>
        <v>7.3579252294494335</v>
      </c>
      <c r="Y588" s="56">
        <f>'VIII. Pers. sov. loans, 1312-'!C583</f>
        <v>3.9433789954337879</v>
      </c>
    </row>
    <row r="589" spans="1:25" x14ac:dyDescent="0.25">
      <c r="A589">
        <v>1891</v>
      </c>
      <c r="C589" s="28">
        <f t="shared" si="76"/>
        <v>3.5935608665471581</v>
      </c>
      <c r="D589" s="28">
        <f t="shared" si="77"/>
        <v>-0.26950573999388561</v>
      </c>
      <c r="E589" s="28">
        <f t="shared" si="78"/>
        <v>3.8630666065410435</v>
      </c>
      <c r="F589" s="28">
        <f t="shared" si="79"/>
        <v>2.6435119047619051</v>
      </c>
      <c r="G589" s="28">
        <f t="shared" si="80"/>
        <v>0.10000000000000002</v>
      </c>
      <c r="H589" s="28">
        <f t="shared" si="81"/>
        <v>2.5435119047619046</v>
      </c>
      <c r="I589" s="28"/>
      <c r="J589" s="28"/>
      <c r="K589" s="28">
        <f>SUM('IV. Country level, 1310-2018'!AO585:AV585)</f>
        <v>3.6691928835533134</v>
      </c>
      <c r="L589" s="29">
        <f>SUM('IV. Country level, 1310-2018'!AY585:BF585)</f>
        <v>5.5989192495325302E-2</v>
      </c>
      <c r="M589" s="28">
        <f t="shared" ref="M589:M652" si="84">K589-L589</f>
        <v>3.6132036910579881</v>
      </c>
      <c r="N589" s="28">
        <f t="shared" si="83"/>
        <v>2.7037500000000003</v>
      </c>
      <c r="O589" s="28">
        <f>'IV. Country level, 1310-2018'!V585</f>
        <v>0.7</v>
      </c>
      <c r="P589" s="28">
        <f>'IV. Country level, 1310-2018'!D585</f>
        <v>2.0037500000000001</v>
      </c>
      <c r="Q589" s="2"/>
      <c r="R589" s="2"/>
      <c r="V589" s="28">
        <v>3.6524430362205735</v>
      </c>
      <c r="W589" s="28">
        <v>4.7555047704045696</v>
      </c>
      <c r="X589" s="28">
        <f t="shared" si="82"/>
        <v>-1.1030617341839961</v>
      </c>
      <c r="Y589" s="56">
        <f>'VIII. Pers. sov. loans, 1312-'!C584</f>
        <v>3.941552511415523</v>
      </c>
    </row>
    <row r="590" spans="1:25" x14ac:dyDescent="0.25">
      <c r="A590">
        <v>1892</v>
      </c>
      <c r="C590" s="28">
        <f t="shared" si="76"/>
        <v>3.5970571530185742</v>
      </c>
      <c r="D590" s="28">
        <f t="shared" si="77"/>
        <v>-0.44304081044795129</v>
      </c>
      <c r="E590" s="28">
        <f t="shared" si="78"/>
        <v>4.0400979634665255</v>
      </c>
      <c r="F590" s="28">
        <f t="shared" si="79"/>
        <v>2.6096666666666666</v>
      </c>
      <c r="G590" s="28">
        <f t="shared" si="80"/>
        <v>-0.14285714285714288</v>
      </c>
      <c r="H590" s="28">
        <f t="shared" si="81"/>
        <v>2.7525238095238094</v>
      </c>
      <c r="I590" s="28"/>
      <c r="J590" s="28"/>
      <c r="K590" s="28">
        <f>SUM('IV. Country level, 1310-2018'!AO586:AV586)</f>
        <v>3.6762652741732915</v>
      </c>
      <c r="L590" s="29">
        <f>SUM('IV. Country level, 1310-2018'!AY586:BF586)</f>
        <v>-1.8636471190204327</v>
      </c>
      <c r="M590" s="28">
        <f t="shared" si="84"/>
        <v>5.539912393193724</v>
      </c>
      <c r="N590" s="28">
        <f t="shared" si="83"/>
        <v>2.669</v>
      </c>
      <c r="O590" s="28">
        <f>'IV. Country level, 1310-2018'!V586</f>
        <v>0.4</v>
      </c>
      <c r="P590" s="28">
        <f>'IV. Country level, 1310-2018'!D586</f>
        <v>2.2690000000000001</v>
      </c>
      <c r="Q590" s="2"/>
      <c r="R590" s="2"/>
      <c r="V590" s="28">
        <v>3.6061615109994922</v>
      </c>
      <c r="W590" s="28">
        <v>-1.5564933896819968</v>
      </c>
      <c r="X590" s="28">
        <f t="shared" si="82"/>
        <v>5.1626549006814892</v>
      </c>
      <c r="Y590" s="56">
        <f>'VIII. Pers. sov. loans, 1312-'!C585</f>
        <v>3.9397260273972581</v>
      </c>
    </row>
    <row r="591" spans="1:25" x14ac:dyDescent="0.25">
      <c r="A591">
        <v>1893</v>
      </c>
      <c r="C591" s="28">
        <f t="shared" si="76"/>
        <v>3.5855433943138815</v>
      </c>
      <c r="D591" s="28">
        <f t="shared" si="77"/>
        <v>-0.77896908359426376</v>
      </c>
      <c r="E591" s="28">
        <f t="shared" si="78"/>
        <v>4.3645124779081454</v>
      </c>
      <c r="F591" s="28">
        <f t="shared" si="79"/>
        <v>2.5604999999999998</v>
      </c>
      <c r="G591" s="28">
        <f t="shared" si="80"/>
        <v>-0.38571428571428573</v>
      </c>
      <c r="H591" s="28">
        <f t="shared" si="81"/>
        <v>2.9462142857142859</v>
      </c>
      <c r="I591" s="28"/>
      <c r="J591" s="28"/>
      <c r="K591" s="28">
        <f>SUM('IV. Country level, 1310-2018'!AO587:AV587)</f>
        <v>3.6832092978036433</v>
      </c>
      <c r="L591" s="29">
        <f>SUM('IV. Country level, 1310-2018'!AY587:BF587)</f>
        <v>-2.3362398631523145</v>
      </c>
      <c r="M591" s="28">
        <f t="shared" si="84"/>
        <v>6.0194491609559577</v>
      </c>
      <c r="N591" s="28">
        <f t="shared" si="83"/>
        <v>2.6185</v>
      </c>
      <c r="O591" s="28">
        <f>'IV. Country level, 1310-2018'!V587</f>
        <v>-0.7</v>
      </c>
      <c r="P591" s="28">
        <f>'IV. Country level, 1310-2018'!D587</f>
        <v>3.3185000000000002</v>
      </c>
      <c r="Q591" s="2"/>
      <c r="R591" s="2"/>
      <c r="V591" s="28">
        <v>3.5821792388193141</v>
      </c>
      <c r="W591" s="28">
        <v>-2.2396831746988992</v>
      </c>
      <c r="X591" s="28">
        <f t="shared" si="82"/>
        <v>5.8218624135182129</v>
      </c>
      <c r="Y591" s="56">
        <f>'VIII. Pers. sov. loans, 1312-'!C586</f>
        <v>3.9378995433789932</v>
      </c>
    </row>
    <row r="592" spans="1:25" x14ac:dyDescent="0.25">
      <c r="A592">
        <v>1894</v>
      </c>
      <c r="C592" s="28">
        <f t="shared" ref="C592:C655" si="85">AVERAGE(K589:K595)</f>
        <v>3.5450518759927854</v>
      </c>
      <c r="D592" s="28">
        <f t="shared" ref="D592:D655" si="86">AVERAGE(L589:L595)</f>
        <v>-0.65680199060665834</v>
      </c>
      <c r="E592" s="28">
        <f t="shared" ref="E592:E655" si="87">AVERAGE(M589:M595)</f>
        <v>4.2018538665994436</v>
      </c>
      <c r="F592" s="28">
        <f t="shared" ref="F592:F655" si="88">AVERAGE(N589:N595)</f>
        <v>2.500083333333333</v>
      </c>
      <c r="G592" s="28">
        <f t="shared" ref="G592:G655" si="89">AVERAGE(O589:O595)</f>
        <v>-0.19999999999999993</v>
      </c>
      <c r="H592" s="28">
        <f t="shared" ref="H592:H655" si="90">AVERAGE(P589:P595)</f>
        <v>2.7000833333333327</v>
      </c>
      <c r="I592" s="28"/>
      <c r="J592" s="28"/>
      <c r="K592" s="28">
        <f>SUM('IV. Country level, 1310-2018'!AO588:AV588)</f>
        <v>3.5374695907927345</v>
      </c>
      <c r="L592" s="29">
        <f>SUM('IV. Country level, 1310-2018'!AY588:BF588)</f>
        <v>-1.7282434589286206</v>
      </c>
      <c r="M592" s="28">
        <f t="shared" si="84"/>
        <v>5.2657130497213549</v>
      </c>
      <c r="N592" s="28">
        <f t="shared" si="83"/>
        <v>2.5378333333333334</v>
      </c>
      <c r="O592" s="28">
        <f>'IV. Country level, 1310-2018'!V588</f>
        <v>-2</v>
      </c>
      <c r="P592" s="28">
        <f>'IV. Country level, 1310-2018'!D588</f>
        <v>4.5378333333333334</v>
      </c>
      <c r="Q592" s="2"/>
      <c r="R592" s="2"/>
      <c r="V592" s="28">
        <v>3.4998114324858278</v>
      </c>
      <c r="W592" s="28">
        <v>-0.80872546897186293</v>
      </c>
      <c r="X592" s="28">
        <f t="shared" si="82"/>
        <v>4.3085369014576909</v>
      </c>
      <c r="Y592" s="56">
        <f>'VIII. Pers. sov. loans, 1312-'!C587</f>
        <v>3.9360730593607283</v>
      </c>
    </row>
    <row r="593" spans="1:25" x14ac:dyDescent="0.25">
      <c r="A593">
        <v>1895</v>
      </c>
      <c r="C593" s="28">
        <f t="shared" si="85"/>
        <v>3.5015700419373204</v>
      </c>
      <c r="D593" s="28">
        <f t="shared" si="86"/>
        <v>-0.64985018970129893</v>
      </c>
      <c r="E593" s="28">
        <f t="shared" si="87"/>
        <v>4.1514202316386193</v>
      </c>
      <c r="F593" s="28">
        <f t="shared" si="88"/>
        <v>2.4408571428571428</v>
      </c>
      <c r="G593" s="28">
        <f t="shared" si="89"/>
        <v>-0.25714285714285706</v>
      </c>
      <c r="H593" s="28">
        <f t="shared" si="90"/>
        <v>2.6979999999999995</v>
      </c>
      <c r="I593" s="28"/>
      <c r="J593" s="28"/>
      <c r="K593" s="28">
        <f>SUM('IV. Country level, 1310-2018'!AO589:AV589)</f>
        <v>3.5631293230040817</v>
      </c>
      <c r="L593" s="29">
        <f>SUM('IV. Country level, 1310-2018'!AY589:BF589)</f>
        <v>-0.86035164060772362</v>
      </c>
      <c r="M593" s="28">
        <f t="shared" si="84"/>
        <v>4.4234809636118051</v>
      </c>
      <c r="N593" s="28">
        <f t="shared" si="83"/>
        <v>2.4064999999999999</v>
      </c>
      <c r="O593" s="28">
        <f>'IV. Country level, 1310-2018'!V589</f>
        <v>-1</v>
      </c>
      <c r="P593" s="28">
        <f>'IV. Country level, 1310-2018'!D589</f>
        <v>3.4064999999999999</v>
      </c>
      <c r="Q593" s="2"/>
      <c r="R593" s="2"/>
      <c r="V593" s="28">
        <v>3.4565453648103079</v>
      </c>
      <c r="W593" s="28">
        <v>0</v>
      </c>
      <c r="X593" s="28">
        <f t="shared" si="82"/>
        <v>3.4565453648103079</v>
      </c>
      <c r="Y593" s="56">
        <f>'VIII. Pers. sov. loans, 1312-'!C588</f>
        <v>3.9342465753424634</v>
      </c>
    </row>
    <row r="594" spans="1:25" x14ac:dyDescent="0.25">
      <c r="A594">
        <v>1896</v>
      </c>
      <c r="C594" s="28">
        <f t="shared" si="85"/>
        <v>3.4465672469219166</v>
      </c>
      <c r="D594" s="28">
        <f t="shared" si="86"/>
        <v>-0.12965896998353593</v>
      </c>
      <c r="E594" s="28">
        <f t="shared" si="87"/>
        <v>3.5762262169054528</v>
      </c>
      <c r="F594" s="28">
        <f t="shared" si="88"/>
        <v>2.3993095238095234</v>
      </c>
      <c r="G594" s="28">
        <f t="shared" si="89"/>
        <v>-0.21428571428571433</v>
      </c>
      <c r="H594" s="28">
        <f t="shared" si="90"/>
        <v>2.6135952380952374</v>
      </c>
      <c r="I594" s="28"/>
      <c r="J594" s="28"/>
      <c r="K594" s="28">
        <f>SUM('IV. Country level, 1310-2018'!AO590:AV590)</f>
        <v>3.4336346311959689</v>
      </c>
      <c r="L594" s="29">
        <f>SUM('IV. Country level, 1310-2018'!AY590:BF590)</f>
        <v>0.34213989736041678</v>
      </c>
      <c r="M594" s="28">
        <f t="shared" si="84"/>
        <v>3.0914947338355523</v>
      </c>
      <c r="N594" s="28">
        <f t="shared" si="83"/>
        <v>2.3013333333333326</v>
      </c>
      <c r="O594" s="28">
        <f>'IV. Country level, 1310-2018'!V590</f>
        <v>-0.3</v>
      </c>
      <c r="P594" s="28">
        <f>'IV. Country level, 1310-2018'!D590</f>
        <v>2.6013333333333324</v>
      </c>
      <c r="Q594" s="2"/>
      <c r="R594" s="2"/>
      <c r="V594" s="28">
        <v>3.4892047873651335</v>
      </c>
      <c r="W594" s="28">
        <v>-0.81519347981948898</v>
      </c>
      <c r="X594" s="28">
        <f t="shared" si="82"/>
        <v>4.3043982671846228</v>
      </c>
      <c r="Y594" s="56">
        <f>'VIII. Pers. sov. loans, 1312-'!C589</f>
        <v>3.9324200913241985</v>
      </c>
    </row>
    <row r="595" spans="1:25" x14ac:dyDescent="0.25">
      <c r="A595">
        <v>1897</v>
      </c>
      <c r="C595" s="28">
        <f t="shared" si="85"/>
        <v>3.3891196757780162</v>
      </c>
      <c r="D595" s="28">
        <f t="shared" si="86"/>
        <v>0.59082316561611459</v>
      </c>
      <c r="E595" s="28">
        <f t="shared" si="87"/>
        <v>2.7982965101619031</v>
      </c>
      <c r="F595" s="28">
        <f t="shared" si="88"/>
        <v>2.3891547619047615</v>
      </c>
      <c r="G595" s="28">
        <f t="shared" si="89"/>
        <v>0.61428571428571421</v>
      </c>
      <c r="H595" s="28">
        <f t="shared" si="90"/>
        <v>1.7748690476190474</v>
      </c>
      <c r="I595" s="28"/>
      <c r="J595" s="28"/>
      <c r="K595" s="28">
        <f>SUM('IV. Country level, 1310-2018'!AO591:AV591)</f>
        <v>3.2524621314264657</v>
      </c>
      <c r="L595" s="29">
        <f>SUM('IV. Country level, 1310-2018'!AY591:BF591)</f>
        <v>1.7927390576067419</v>
      </c>
      <c r="M595" s="28">
        <f t="shared" si="84"/>
        <v>1.4597230738197238</v>
      </c>
      <c r="N595" s="28">
        <f t="shared" si="83"/>
        <v>2.263666666666666</v>
      </c>
      <c r="O595" s="28">
        <f>'IV. Country level, 1310-2018'!V591</f>
        <v>1.5</v>
      </c>
      <c r="P595" s="28">
        <f>'IV. Country level, 1310-2018'!D591</f>
        <v>0.76366666666666605</v>
      </c>
      <c r="Q595" s="2"/>
      <c r="R595" s="2"/>
      <c r="V595" s="28">
        <v>3.49052477341669</v>
      </c>
      <c r="W595" s="28">
        <v>6.4383770957685895</v>
      </c>
      <c r="X595" s="28">
        <f t="shared" si="82"/>
        <v>-2.9478523223518995</v>
      </c>
      <c r="Y595" s="56">
        <f>'VIII. Pers. sov. loans, 1312-'!C590</f>
        <v>3.9305936073059335</v>
      </c>
    </row>
    <row r="596" spans="1:25" x14ac:dyDescent="0.25">
      <c r="A596">
        <v>1898</v>
      </c>
      <c r="C596" s="28">
        <f t="shared" si="85"/>
        <v>3.3522930769410206</v>
      </c>
      <c r="D596" s="28">
        <f t="shared" si="86"/>
        <v>0.92049460543939154</v>
      </c>
      <c r="E596" s="28">
        <f t="shared" si="87"/>
        <v>2.431798471501629</v>
      </c>
      <c r="F596" s="28">
        <f t="shared" si="88"/>
        <v>2.4109880952380953</v>
      </c>
      <c r="G596" s="28">
        <f t="shared" si="89"/>
        <v>0.97142857142857142</v>
      </c>
      <c r="H596" s="28">
        <f t="shared" si="90"/>
        <v>1.4395595238095236</v>
      </c>
      <c r="I596" s="28"/>
      <c r="J596" s="28"/>
      <c r="K596" s="28">
        <f>SUM('IV. Country level, 1310-2018'!AO592:AV592)</f>
        <v>3.3648200451650556</v>
      </c>
      <c r="L596" s="29">
        <f>SUM('IV. Country level, 1310-2018'!AY592:BF592)</f>
        <v>0.10465179883284059</v>
      </c>
      <c r="M596" s="28">
        <f t="shared" si="84"/>
        <v>3.2601682463322152</v>
      </c>
      <c r="N596" s="28">
        <f t="shared" si="83"/>
        <v>2.289166666666667</v>
      </c>
      <c r="O596" s="28">
        <f>'IV. Country level, 1310-2018'!V592</f>
        <v>0.3</v>
      </c>
      <c r="P596" s="28">
        <f>'IV. Country level, 1310-2018'!D592</f>
        <v>1.989166666666667</v>
      </c>
      <c r="Q596" s="2"/>
      <c r="R596" s="2"/>
      <c r="V596" s="28">
        <v>3.4964970691267734</v>
      </c>
      <c r="W596" s="28">
        <v>-3.8610081014296562</v>
      </c>
      <c r="X596" s="28">
        <f t="shared" si="82"/>
        <v>7.3575051705564292</v>
      </c>
      <c r="Y596" s="56">
        <f>'VIII. Pers. sov. loans, 1312-'!C591</f>
        <v>3.9287671232876686</v>
      </c>
    </row>
    <row r="597" spans="1:25" x14ac:dyDescent="0.25">
      <c r="A597">
        <v>1899</v>
      </c>
      <c r="C597" s="28">
        <f t="shared" si="85"/>
        <v>3.30500780056646</v>
      </c>
      <c r="D597" s="28">
        <f t="shared" si="86"/>
        <v>1.2005181752148246</v>
      </c>
      <c r="E597" s="28">
        <f t="shared" si="87"/>
        <v>2.104489625351635</v>
      </c>
      <c r="F597" s="28">
        <f t="shared" si="88"/>
        <v>2.4494166666666666</v>
      </c>
      <c r="G597" s="28">
        <f t="shared" si="89"/>
        <v>1.1142857142857143</v>
      </c>
      <c r="H597" s="28">
        <f t="shared" si="90"/>
        <v>1.3351309523809523</v>
      </c>
      <c r="I597" s="28"/>
      <c r="J597" s="28"/>
      <c r="K597" s="28">
        <f>SUM('IV. Country level, 1310-2018'!AO593:AV593)</f>
        <v>3.2912457090654641</v>
      </c>
      <c r="L597" s="29">
        <f>SUM('IV. Country level, 1310-2018'!AY593:BF593)</f>
        <v>1.777691419003909</v>
      </c>
      <c r="M597" s="28">
        <f t="shared" si="84"/>
        <v>1.5135542900615551</v>
      </c>
      <c r="N597" s="28">
        <f t="shared" si="83"/>
        <v>2.3781666666666665</v>
      </c>
      <c r="O597" s="28">
        <f>'IV. Country level, 1310-2018'!V593</f>
        <v>0.7</v>
      </c>
      <c r="P597" s="28">
        <f>'IV. Country level, 1310-2018'!D593</f>
        <v>1.6781666666666666</v>
      </c>
      <c r="Q597" s="2"/>
      <c r="R597" s="2"/>
      <c r="V597" s="28">
        <v>3.6136208520126667</v>
      </c>
      <c r="W597" s="28">
        <v>1.6063780851902187</v>
      </c>
      <c r="X597" s="28">
        <f t="shared" si="82"/>
        <v>2.007242766822448</v>
      </c>
      <c r="Y597" s="56">
        <f>'VIII. Pers. sov. loans, 1312-'!C592</f>
        <v>3.9269406392694037</v>
      </c>
    </row>
    <row r="598" spans="1:25" x14ac:dyDescent="0.25">
      <c r="A598">
        <v>1900</v>
      </c>
      <c r="C598" s="28">
        <f t="shared" si="85"/>
        <v>3.2857791757825057</v>
      </c>
      <c r="D598" s="28">
        <f t="shared" si="86"/>
        <v>1.3383148248469716</v>
      </c>
      <c r="E598" s="28">
        <f t="shared" si="87"/>
        <v>1.9474643509355347</v>
      </c>
      <c r="F598" s="28">
        <f t="shared" si="88"/>
        <v>2.5187976190476187</v>
      </c>
      <c r="G598" s="28">
        <f t="shared" si="89"/>
        <v>1.2142857142857142</v>
      </c>
      <c r="H598" s="28">
        <f t="shared" si="90"/>
        <v>1.3045119047619045</v>
      </c>
      <c r="I598" s="28"/>
      <c r="J598" s="28"/>
      <c r="K598" s="28">
        <f>SUM('IV. Country level, 1310-2018'!AO594:AV594)</f>
        <v>3.2810762997963461</v>
      </c>
      <c r="L598" s="29">
        <f>SUM('IV. Country level, 1310-2018'!AY594:BF594)</f>
        <v>2.7071350860452377</v>
      </c>
      <c r="M598" s="28">
        <f t="shared" si="84"/>
        <v>0.5739412137511084</v>
      </c>
      <c r="N598" s="28">
        <f t="shared" si="83"/>
        <v>2.5474166666666664</v>
      </c>
      <c r="O598" s="28">
        <f>'IV. Country level, 1310-2018'!V594</f>
        <v>5.0999999999999996</v>
      </c>
      <c r="P598" s="28">
        <f>'IV. Country level, 1310-2018'!D594</f>
        <v>-2.5525833333333332</v>
      </c>
      <c r="Q598" s="2"/>
      <c r="R598" s="2"/>
      <c r="V598" s="28">
        <v>3.7431204863297451</v>
      </c>
      <c r="W598" s="28">
        <v>3.1620846999202001</v>
      </c>
      <c r="X598" s="28">
        <f t="shared" si="82"/>
        <v>0.58103578640954501</v>
      </c>
      <c r="Y598" s="56">
        <f>'VIII. Pers. sov. loans, 1312-'!C593</f>
        <v>3.9251141552511388</v>
      </c>
    </row>
    <row r="599" spans="1:25" x14ac:dyDescent="0.25">
      <c r="A599">
        <v>1901</v>
      </c>
      <c r="C599" s="28">
        <f t="shared" si="85"/>
        <v>3.2998368211675455</v>
      </c>
      <c r="D599" s="28">
        <f t="shared" si="86"/>
        <v>1.2632814379102566</v>
      </c>
      <c r="E599" s="28">
        <f t="shared" si="87"/>
        <v>2.0365553832572889</v>
      </c>
      <c r="F599" s="28">
        <f t="shared" si="88"/>
        <v>2.6040238095238095</v>
      </c>
      <c r="G599" s="28">
        <f t="shared" si="89"/>
        <v>0.97142857142857142</v>
      </c>
      <c r="H599" s="28">
        <f t="shared" si="90"/>
        <v>1.632595238095238</v>
      </c>
      <c r="I599" s="28"/>
      <c r="J599" s="28"/>
      <c r="K599" s="28">
        <f>SUM('IV. Country level, 1310-2018'!AO595:AV595)</f>
        <v>3.2796833989337619</v>
      </c>
      <c r="L599" s="29">
        <f>SUM('IV. Country level, 1310-2018'!AY595:BF595)</f>
        <v>0.57945661983431873</v>
      </c>
      <c r="M599" s="28">
        <f t="shared" si="84"/>
        <v>2.7002267790994434</v>
      </c>
      <c r="N599" s="28">
        <f t="shared" si="83"/>
        <v>2.6906666666666665</v>
      </c>
      <c r="O599" s="28">
        <f>'IV. Country level, 1310-2018'!V595</f>
        <v>0.5</v>
      </c>
      <c r="P599" s="28">
        <f>'IV. Country level, 1310-2018'!D595</f>
        <v>2.1906666666666665</v>
      </c>
      <c r="Q599" s="2"/>
      <c r="R599" s="2"/>
      <c r="V599" s="28">
        <v>3.6483333333333334</v>
      </c>
      <c r="W599" s="28">
        <v>0.76626088809811188</v>
      </c>
      <c r="X599" s="28">
        <f t="shared" si="82"/>
        <v>2.8820724452352215</v>
      </c>
      <c r="Y599" s="56">
        <f>'VIII. Pers. sov. loans, 1312-'!C594</f>
        <v>3.9232876712328739</v>
      </c>
    </row>
    <row r="600" spans="1:25" x14ac:dyDescent="0.25">
      <c r="A600">
        <v>1902</v>
      </c>
      <c r="C600" s="28">
        <f t="shared" si="85"/>
        <v>3.2898852184962002</v>
      </c>
      <c r="D600" s="28">
        <f t="shared" si="86"/>
        <v>1.7392350363398352</v>
      </c>
      <c r="E600" s="28">
        <f t="shared" si="87"/>
        <v>1.5506501821563645</v>
      </c>
      <c r="F600" s="28">
        <f t="shared" si="88"/>
        <v>2.6784999999999997</v>
      </c>
      <c r="G600" s="28">
        <f t="shared" si="89"/>
        <v>0.98571428571428577</v>
      </c>
      <c r="H600" s="28">
        <f t="shared" si="90"/>
        <v>1.6927857142857141</v>
      </c>
      <c r="I600" s="28"/>
      <c r="J600" s="28"/>
      <c r="K600" s="28">
        <f>SUM('IV. Country level, 1310-2018'!AO596:AV596)</f>
        <v>3.2321323883821549</v>
      </c>
      <c r="L600" s="29">
        <f>SUM('IV. Country level, 1310-2018'!AY596:BF596)</f>
        <v>1.0998133478203087</v>
      </c>
      <c r="M600" s="28">
        <f t="shared" si="84"/>
        <v>2.1323190405618462</v>
      </c>
      <c r="N600" s="28">
        <f t="shared" si="83"/>
        <v>2.6754999999999995</v>
      </c>
      <c r="O600" s="28">
        <f>'IV. Country level, 1310-2018'!V596</f>
        <v>0</v>
      </c>
      <c r="P600" s="28">
        <f>'IV. Country level, 1310-2018'!D596</f>
        <v>2.6754999999999995</v>
      </c>
      <c r="Q600" s="2"/>
      <c r="R600" s="2"/>
      <c r="V600" s="28">
        <v>3.523333333333333</v>
      </c>
      <c r="W600" s="28">
        <v>-0.76043397993009965</v>
      </c>
      <c r="X600" s="28">
        <f t="shared" si="82"/>
        <v>4.2837673132634322</v>
      </c>
      <c r="Y600" s="56">
        <f>'VIII. Pers. sov. loans, 1312-'!C595</f>
        <v>3.921461187214609</v>
      </c>
    </row>
    <row r="601" spans="1:25" x14ac:dyDescent="0.25">
      <c r="A601">
        <v>1903</v>
      </c>
      <c r="C601" s="28">
        <f t="shared" si="85"/>
        <v>3.2880586235261839</v>
      </c>
      <c r="D601" s="28">
        <f t="shared" si="86"/>
        <v>1.7613084926396241</v>
      </c>
      <c r="E601" s="28">
        <f t="shared" si="87"/>
        <v>1.5267501308865601</v>
      </c>
      <c r="F601" s="28">
        <f t="shared" si="88"/>
        <v>2.7471190476190475</v>
      </c>
      <c r="G601" s="28">
        <f t="shared" si="89"/>
        <v>0.88571428571428579</v>
      </c>
      <c r="H601" s="28">
        <f t="shared" si="90"/>
        <v>1.8614047619047618</v>
      </c>
      <c r="I601" s="28"/>
      <c r="J601" s="28"/>
      <c r="K601" s="28">
        <f>SUM('IV. Country level, 1310-2018'!AO597:AV597)</f>
        <v>3.2990342577082927</v>
      </c>
      <c r="L601" s="29">
        <f>SUM('IV. Country level, 1310-2018'!AY597:BF597)</f>
        <v>1.3067164447854429</v>
      </c>
      <c r="M601" s="28">
        <f t="shared" si="84"/>
        <v>1.9923178129228498</v>
      </c>
      <c r="N601" s="28">
        <f t="shared" si="83"/>
        <v>2.7869999999999995</v>
      </c>
      <c r="O601" s="28">
        <f>'IV. Country level, 1310-2018'!V597</f>
        <v>0.4</v>
      </c>
      <c r="P601" s="28">
        <f>'IV. Country level, 1310-2018'!D597</f>
        <v>2.3869999999999996</v>
      </c>
      <c r="Q601" s="2"/>
      <c r="R601" s="2"/>
      <c r="V601" s="28">
        <v>3.5258333333333338</v>
      </c>
      <c r="W601" s="28">
        <v>0.76626088809811188</v>
      </c>
      <c r="X601" s="28">
        <f t="shared" ref="X601:X664" si="91">V601-W601</f>
        <v>2.7595724452352219</v>
      </c>
      <c r="Y601" s="56">
        <f>'VIII. Pers. sov. loans, 1312-'!C596</f>
        <v>3.9196347031963441</v>
      </c>
    </row>
    <row r="602" spans="1:25" x14ac:dyDescent="0.25">
      <c r="A602">
        <v>1904</v>
      </c>
      <c r="C602" s="28">
        <f t="shared" si="85"/>
        <v>3.3135858344562479</v>
      </c>
      <c r="D602" s="28">
        <f t="shared" si="86"/>
        <v>1.6486163942556278</v>
      </c>
      <c r="E602" s="28">
        <f t="shared" si="87"/>
        <v>1.6649694402006197</v>
      </c>
      <c r="F602" s="28">
        <f t="shared" si="88"/>
        <v>2.8116428571428571</v>
      </c>
      <c r="G602" s="28">
        <f t="shared" si="89"/>
        <v>0.32857142857142857</v>
      </c>
      <c r="H602" s="28">
        <f t="shared" si="90"/>
        <v>2.4830714285714284</v>
      </c>
      <c r="I602" s="28"/>
      <c r="J602" s="28"/>
      <c r="K602" s="28">
        <f>SUM('IV. Country level, 1310-2018'!AO598:AV598)</f>
        <v>3.3508656491217419</v>
      </c>
      <c r="L602" s="29">
        <f>SUM('IV. Country level, 1310-2018'!AY598:BF598)</f>
        <v>1.2675053490497388</v>
      </c>
      <c r="M602" s="28">
        <f t="shared" si="84"/>
        <v>2.0833603000720031</v>
      </c>
      <c r="N602" s="28">
        <f t="shared" ref="N602:N665" si="92">P602+O602</f>
        <v>2.8602499999999993</v>
      </c>
      <c r="O602" s="28">
        <f>'IV. Country level, 1310-2018'!V598</f>
        <v>-0.2</v>
      </c>
      <c r="P602" s="28">
        <f>'IV. Country level, 1310-2018'!D598</f>
        <v>3.0602499999999995</v>
      </c>
      <c r="Q602" s="2"/>
      <c r="R602" s="2"/>
      <c r="V602" s="28">
        <v>3.5658333333333325</v>
      </c>
      <c r="W602" s="28">
        <v>0.76055109389393805</v>
      </c>
      <c r="X602" s="28">
        <f t="shared" si="91"/>
        <v>2.8052822394393946</v>
      </c>
      <c r="Y602" s="56">
        <f>'VIII. Pers. sov. loans, 1312-'!C597</f>
        <v>3.9178082191780792</v>
      </c>
    </row>
    <row r="603" spans="1:25" x14ac:dyDescent="0.25">
      <c r="A603">
        <v>1905</v>
      </c>
      <c r="C603" s="28">
        <f t="shared" si="85"/>
        <v>3.3287110940514366</v>
      </c>
      <c r="D603" s="28">
        <f t="shared" si="86"/>
        <v>1.199083009764516</v>
      </c>
      <c r="E603" s="28">
        <f t="shared" si="87"/>
        <v>2.1296280842869204</v>
      </c>
      <c r="F603" s="28">
        <f t="shared" si="88"/>
        <v>2.845130952380952</v>
      </c>
      <c r="G603" s="28">
        <f t="shared" si="89"/>
        <v>0.32857142857142857</v>
      </c>
      <c r="H603" s="28">
        <f t="shared" si="90"/>
        <v>2.5165595238095233</v>
      </c>
      <c r="I603" s="28"/>
      <c r="J603" s="28"/>
      <c r="K603" s="28">
        <f>SUM('IV. Country level, 1310-2018'!AO599:AV599)</f>
        <v>3.2951588264656388</v>
      </c>
      <c r="L603" s="29">
        <f>SUM('IV. Country level, 1310-2018'!AY599:BF599)</f>
        <v>3.4363269878398914</v>
      </c>
      <c r="M603" s="28">
        <f t="shared" si="84"/>
        <v>-0.14116816137425259</v>
      </c>
      <c r="N603" s="28">
        <f t="shared" si="92"/>
        <v>2.8105000000000007</v>
      </c>
      <c r="O603" s="28">
        <f>'IV. Country level, 1310-2018'!V599</f>
        <v>0.4</v>
      </c>
      <c r="P603" s="28">
        <f>'IV. Country level, 1310-2018'!D599</f>
        <v>2.4105000000000008</v>
      </c>
      <c r="Q603" s="2"/>
      <c r="R603" s="2"/>
      <c r="V603" s="28">
        <v>3.5649999999999995</v>
      </c>
      <c r="W603" s="28">
        <v>5.1571543555276937</v>
      </c>
      <c r="X603" s="28">
        <f t="shared" si="91"/>
        <v>-1.5921543555276942</v>
      </c>
      <c r="Y603" s="56">
        <f>'VIII. Pers. sov. loans, 1312-'!C598</f>
        <v>3.9159817351598143</v>
      </c>
    </row>
    <row r="604" spans="1:25" x14ac:dyDescent="0.25">
      <c r="A604">
        <v>1906</v>
      </c>
      <c r="C604" s="28">
        <f t="shared" si="85"/>
        <v>3.3566605553439102</v>
      </c>
      <c r="D604" s="28">
        <f t="shared" si="86"/>
        <v>1.7692892218365626</v>
      </c>
      <c r="E604" s="28">
        <f t="shared" si="87"/>
        <v>1.5873713335073472</v>
      </c>
      <c r="F604" s="28">
        <f t="shared" si="88"/>
        <v>2.8936666666666659</v>
      </c>
      <c r="G604" s="28">
        <f t="shared" si="89"/>
        <v>0.39999999999999997</v>
      </c>
      <c r="H604" s="28">
        <f t="shared" si="90"/>
        <v>2.4936666666666665</v>
      </c>
      <c r="I604" s="28"/>
      <c r="J604" s="28"/>
      <c r="K604" s="28">
        <f>SUM('IV. Country level, 1310-2018'!AO600:AV600)</f>
        <v>3.2784595442753539</v>
      </c>
      <c r="L604" s="29">
        <f>SUM('IV. Country level, 1310-2018'!AY600:BF600)</f>
        <v>1.932205613102431</v>
      </c>
      <c r="M604" s="28">
        <f t="shared" si="84"/>
        <v>1.3462539311729229</v>
      </c>
      <c r="N604" s="28">
        <f t="shared" si="92"/>
        <v>2.8584999999999998</v>
      </c>
      <c r="O604" s="28">
        <f>'IV. Country level, 1310-2018'!V600</f>
        <v>0</v>
      </c>
      <c r="P604" s="28">
        <f>'IV. Country level, 1310-2018'!D600</f>
        <v>2.8584999999999998</v>
      </c>
      <c r="Q604" s="2"/>
      <c r="R604" s="2"/>
      <c r="V604" s="28">
        <v>3.6291666666666664</v>
      </c>
      <c r="W604" s="28">
        <v>5.6220280656011159</v>
      </c>
      <c r="X604" s="28">
        <f t="shared" si="91"/>
        <v>-1.9928613989344495</v>
      </c>
      <c r="Y604" s="56">
        <f>'VIII. Pers. sov. loans, 1312-'!C599</f>
        <v>3.9141552511415494</v>
      </c>
    </row>
    <row r="605" spans="1:25" x14ac:dyDescent="0.25">
      <c r="A605">
        <v>1907</v>
      </c>
      <c r="C605" s="28">
        <f t="shared" si="85"/>
        <v>3.3812762797615528</v>
      </c>
      <c r="D605" s="28">
        <f t="shared" si="86"/>
        <v>1.6601616483163351</v>
      </c>
      <c r="E605" s="28">
        <f t="shared" si="87"/>
        <v>1.7211146314452175</v>
      </c>
      <c r="F605" s="28">
        <f t="shared" si="88"/>
        <v>2.9411904761904757</v>
      </c>
      <c r="G605" s="28">
        <f t="shared" si="89"/>
        <v>0.47142857142857142</v>
      </c>
      <c r="H605" s="28">
        <f t="shared" si="90"/>
        <v>2.469761904761905</v>
      </c>
      <c r="I605" s="28"/>
      <c r="J605" s="28"/>
      <c r="K605" s="28">
        <f>SUM('IV. Country level, 1310-2018'!AO601:AV601)</f>
        <v>3.4597667763067905</v>
      </c>
      <c r="L605" s="29">
        <f>SUM('IV. Country level, 1310-2018'!AY601:BF601)</f>
        <v>1.9182903973572645</v>
      </c>
      <c r="M605" s="28">
        <f t="shared" si="84"/>
        <v>1.541476378949526</v>
      </c>
      <c r="N605" s="28">
        <f t="shared" si="92"/>
        <v>2.9990833333333335</v>
      </c>
      <c r="O605" s="28">
        <f>'IV. Country level, 1310-2018'!V601</f>
        <v>1.2</v>
      </c>
      <c r="P605" s="28">
        <f>'IV. Country level, 1310-2018'!D601</f>
        <v>1.7990833333333336</v>
      </c>
      <c r="Q605" s="2"/>
      <c r="R605" s="2"/>
      <c r="V605" s="28">
        <v>3.7533333333333334</v>
      </c>
      <c r="W605" s="28">
        <v>0.67948152606226653</v>
      </c>
      <c r="X605" s="28">
        <f t="shared" si="91"/>
        <v>3.0738518072710668</v>
      </c>
      <c r="Y605" s="56">
        <f>'VIII. Pers. sov. loans, 1312-'!C600</f>
        <v>3.9123287671232845</v>
      </c>
    </row>
    <row r="606" spans="1:25" x14ac:dyDescent="0.25">
      <c r="A606">
        <v>1908</v>
      </c>
      <c r="C606" s="28">
        <f t="shared" si="85"/>
        <v>3.4101768738346094</v>
      </c>
      <c r="D606" s="28">
        <f t="shared" si="86"/>
        <v>1.999237253156728</v>
      </c>
      <c r="E606" s="28">
        <f t="shared" si="87"/>
        <v>1.4109396206778813</v>
      </c>
      <c r="F606" s="28">
        <f t="shared" si="88"/>
        <v>2.9878452380952383</v>
      </c>
      <c r="G606" s="28">
        <f t="shared" si="89"/>
        <v>0.51428571428571435</v>
      </c>
      <c r="H606" s="28">
        <f t="shared" si="90"/>
        <v>2.473559523809524</v>
      </c>
      <c r="I606" s="28"/>
      <c r="J606" s="28"/>
      <c r="K606" s="28">
        <f>SUM('IV. Country level, 1310-2018'!AO602:AV602)</f>
        <v>3.385560216100084</v>
      </c>
      <c r="L606" s="29">
        <f>SUM('IV. Country level, 1310-2018'!AY602:BF602)</f>
        <v>-2.5672770716034643</v>
      </c>
      <c r="M606" s="28">
        <f t="shared" si="84"/>
        <v>5.9528372877035487</v>
      </c>
      <c r="N606" s="28">
        <f t="shared" si="92"/>
        <v>2.9250833333333328</v>
      </c>
      <c r="O606" s="28">
        <f>'IV. Country level, 1310-2018'!V602</f>
        <v>0.5</v>
      </c>
      <c r="P606" s="28">
        <f>'IV. Country level, 1310-2018'!D602</f>
        <v>2.4250833333333328</v>
      </c>
      <c r="Q606" s="2"/>
      <c r="R606" s="2"/>
      <c r="V606" s="28">
        <v>3.8041666666666667</v>
      </c>
      <c r="W606" s="28">
        <v>0</v>
      </c>
      <c r="X606" s="28">
        <f t="shared" si="91"/>
        <v>3.8041666666666667</v>
      </c>
      <c r="Y606" s="56">
        <f>'VIII. Pers. sov. loans, 1312-'!C601</f>
        <v>3.9105022831050196</v>
      </c>
    </row>
    <row r="607" spans="1:25" x14ac:dyDescent="0.25">
      <c r="A607">
        <v>1909</v>
      </c>
      <c r="C607" s="28">
        <f t="shared" si="85"/>
        <v>3.4596354034007484</v>
      </c>
      <c r="D607" s="28">
        <f t="shared" si="86"/>
        <v>1.8849840368016693</v>
      </c>
      <c r="E607" s="28">
        <f t="shared" si="87"/>
        <v>1.5746513665990787</v>
      </c>
      <c r="F607" s="28">
        <f t="shared" si="88"/>
        <v>3.0606190476190469</v>
      </c>
      <c r="G607" s="28">
        <f t="shared" si="89"/>
        <v>0.88571428571428579</v>
      </c>
      <c r="H607" s="28">
        <f t="shared" si="90"/>
        <v>2.1749047619047617</v>
      </c>
      <c r="I607" s="28"/>
      <c r="J607" s="28"/>
      <c r="K607" s="28">
        <f>SUM('IV. Country level, 1310-2018'!AO603:AV603)</f>
        <v>3.427778617429468</v>
      </c>
      <c r="L607" s="29">
        <f>SUM('IV. Country level, 1310-2018'!AY603:BF603)</f>
        <v>5.0912568323246354</v>
      </c>
      <c r="M607" s="28">
        <f t="shared" si="84"/>
        <v>-1.6634782148951675</v>
      </c>
      <c r="N607" s="28">
        <f t="shared" si="92"/>
        <v>3.01525</v>
      </c>
      <c r="O607" s="28">
        <f>'IV. Country level, 1310-2018'!V603</f>
        <v>0.5</v>
      </c>
      <c r="P607" s="28">
        <f>'IV. Country level, 1310-2018'!D603</f>
        <v>2.51525</v>
      </c>
      <c r="Q607" s="2"/>
      <c r="R607" s="2"/>
      <c r="V607" s="28">
        <v>3.6991666666666667</v>
      </c>
      <c r="W607" s="28">
        <v>2.5871696828055413</v>
      </c>
      <c r="X607" s="28">
        <f t="shared" si="91"/>
        <v>1.1119969838611254</v>
      </c>
      <c r="Y607" s="56">
        <f>'VIII. Pers. sov. loans, 1312-'!C602</f>
        <v>3.9086757990867547</v>
      </c>
    </row>
    <row r="608" spans="1:25" x14ac:dyDescent="0.25">
      <c r="A608">
        <v>1910</v>
      </c>
      <c r="C608" s="28">
        <f t="shared" si="85"/>
        <v>3.5269975084306497</v>
      </c>
      <c r="D608" s="28">
        <f t="shared" si="86"/>
        <v>1.5168262480646484</v>
      </c>
      <c r="E608" s="28">
        <f t="shared" si="87"/>
        <v>2.0101712603660018</v>
      </c>
      <c r="F608" s="28">
        <f t="shared" si="88"/>
        <v>3.1419047619047618</v>
      </c>
      <c r="G608" s="28">
        <f t="shared" si="89"/>
        <v>0.82857142857142851</v>
      </c>
      <c r="H608" s="28">
        <f t="shared" si="90"/>
        <v>2.313333333333333</v>
      </c>
      <c r="I608" s="28"/>
      <c r="J608" s="28"/>
      <c r="K608" s="28">
        <f>SUM('IV. Country level, 1310-2018'!AO604:AV604)</f>
        <v>3.4713443286317918</v>
      </c>
      <c r="L608" s="29">
        <f>SUM('IV. Country level, 1310-2018'!AY604:BF604)</f>
        <v>0.5428234301438486</v>
      </c>
      <c r="M608" s="28">
        <f t="shared" si="84"/>
        <v>2.9285208984879434</v>
      </c>
      <c r="N608" s="28">
        <f t="shared" si="92"/>
        <v>3.1196666666666668</v>
      </c>
      <c r="O608" s="28">
        <f>'IV. Country level, 1310-2018'!V604</f>
        <v>0.9</v>
      </c>
      <c r="P608" s="28">
        <f>'IV. Country level, 1310-2018'!D604</f>
        <v>2.2196666666666669</v>
      </c>
      <c r="Q608" s="2"/>
      <c r="R608" s="2"/>
      <c r="V608" s="28">
        <v>3.7549999999999999</v>
      </c>
      <c r="W608" s="28">
        <v>0</v>
      </c>
      <c r="X608" s="28">
        <f t="shared" si="91"/>
        <v>3.7549999999999999</v>
      </c>
      <c r="Y608" s="56">
        <f>'VIII. Pers. sov. loans, 1312-'!C603</f>
        <v>3.9068493150684898</v>
      </c>
    </row>
    <row r="609" spans="1:25" x14ac:dyDescent="0.25">
      <c r="A609">
        <v>1911</v>
      </c>
      <c r="C609" s="28">
        <f t="shared" si="85"/>
        <v>3.5959772192310173</v>
      </c>
      <c r="D609" s="28">
        <f t="shared" si="86"/>
        <v>1.7124324282013956</v>
      </c>
      <c r="E609" s="28">
        <f t="shared" si="87"/>
        <v>1.8835447910296215</v>
      </c>
      <c r="F609" s="28">
        <f t="shared" si="88"/>
        <v>3.2109404761904763</v>
      </c>
      <c r="G609" s="28">
        <f t="shared" si="89"/>
        <v>0.61428571428571421</v>
      </c>
      <c r="H609" s="28">
        <f t="shared" si="90"/>
        <v>2.596654761904762</v>
      </c>
      <c r="I609" s="28"/>
      <c r="J609" s="28"/>
      <c r="K609" s="28">
        <f>SUM('IV. Country level, 1310-2018'!AO605:AV605)</f>
        <v>3.5531698076331386</v>
      </c>
      <c r="L609" s="29">
        <f>SUM('IV. Country level, 1310-2018'!AY605:BF605)</f>
        <v>3.6410345829324893</v>
      </c>
      <c r="M609" s="28">
        <f t="shared" si="84"/>
        <v>-8.7864775299350661E-2</v>
      </c>
      <c r="N609" s="28">
        <f t="shared" si="92"/>
        <v>3.186833333333333</v>
      </c>
      <c r="O609" s="28">
        <f>'IV. Country level, 1310-2018'!V605</f>
        <v>0.1</v>
      </c>
      <c r="P609" s="28">
        <f>'IV. Country level, 1310-2018'!D605</f>
        <v>3.0868333333333329</v>
      </c>
      <c r="Q609" s="2"/>
      <c r="R609" s="2"/>
      <c r="V609" s="28">
        <v>3.791666666666667</v>
      </c>
      <c r="W609" s="28">
        <v>7.7851292693263909</v>
      </c>
      <c r="X609" s="28">
        <f t="shared" si="91"/>
        <v>-3.993462602659724</v>
      </c>
      <c r="Y609" s="56">
        <f>'VIII. Pers. sov. loans, 1312-'!C604</f>
        <v>3.9050228310502249</v>
      </c>
    </row>
    <row r="610" spans="1:25" x14ac:dyDescent="0.25">
      <c r="A610">
        <v>1912</v>
      </c>
      <c r="C610" s="28">
        <f t="shared" si="85"/>
        <v>3.7310677616557801</v>
      </c>
      <c r="D610" s="28">
        <f t="shared" si="86"/>
        <v>3.2322564023926952</v>
      </c>
      <c r="E610" s="28">
        <f t="shared" si="87"/>
        <v>0.49881135926308573</v>
      </c>
      <c r="F610" s="28">
        <f t="shared" si="88"/>
        <v>3.344214285714286</v>
      </c>
      <c r="G610" s="28">
        <f t="shared" si="89"/>
        <v>2.3285714285714287</v>
      </c>
      <c r="H610" s="28">
        <f t="shared" si="90"/>
        <v>1.0156428571428573</v>
      </c>
      <c r="I610" s="28"/>
      <c r="J610" s="28"/>
      <c r="K610" s="28">
        <f>SUM('IV. Country level, 1310-2018'!AO606:AV606)</f>
        <v>3.6413685334286097</v>
      </c>
      <c r="L610" s="29">
        <f>SUM('IV. Country level, 1310-2018'!AY606:BF606)</f>
        <v>2.6365544733544812</v>
      </c>
      <c r="M610" s="28">
        <f t="shared" si="84"/>
        <v>1.0048140600741284</v>
      </c>
      <c r="N610" s="28">
        <f t="shared" si="92"/>
        <v>3.319916666666666</v>
      </c>
      <c r="O610" s="28">
        <f>'IV. Country level, 1310-2018'!V606</f>
        <v>3</v>
      </c>
      <c r="P610" s="28">
        <f>'IV. Country level, 1310-2018'!D606</f>
        <v>0.31991666666666596</v>
      </c>
      <c r="Q610" s="2"/>
      <c r="R610" s="2"/>
      <c r="V610" s="28">
        <v>3.9091666666666662</v>
      </c>
      <c r="W610" s="28">
        <v>3.5604856056638807</v>
      </c>
      <c r="X610" s="28">
        <f t="shared" si="91"/>
        <v>0.34868106100278551</v>
      </c>
      <c r="Y610" s="56">
        <f>'VIII. Pers. sov. loans, 1312-'!C605</f>
        <v>3.9031963470319599</v>
      </c>
    </row>
    <row r="611" spans="1:25" x14ac:dyDescent="0.25">
      <c r="A611">
        <v>1913</v>
      </c>
      <c r="C611" s="28">
        <f t="shared" si="85"/>
        <v>3.8855038595632636</v>
      </c>
      <c r="D611" s="28">
        <f t="shared" si="86"/>
        <v>4.4720008076373832</v>
      </c>
      <c r="E611" s="28">
        <f t="shared" si="87"/>
        <v>-0.58649694807412023</v>
      </c>
      <c r="F611" s="28">
        <f t="shared" si="88"/>
        <v>3.5301071428571427</v>
      </c>
      <c r="G611" s="28">
        <f t="shared" si="89"/>
        <v>4.8428571428571434</v>
      </c>
      <c r="H611" s="28">
        <f t="shared" si="90"/>
        <v>-1.3127500000000001</v>
      </c>
      <c r="I611" s="28"/>
      <c r="J611" s="28"/>
      <c r="K611" s="28">
        <f>SUM('IV. Country level, 1310-2018'!AO607:AV607)</f>
        <v>3.7499942794846679</v>
      </c>
      <c r="L611" s="29">
        <f>SUM('IV. Country level, 1310-2018'!AY607:BF607)</f>
        <v>-0.64489890805671612</v>
      </c>
      <c r="M611" s="28">
        <f t="shared" si="84"/>
        <v>4.3948931875413839</v>
      </c>
      <c r="N611" s="28">
        <f t="shared" si="92"/>
        <v>3.4275000000000002</v>
      </c>
      <c r="O611" s="28">
        <f>'IV. Country level, 1310-2018'!V607</f>
        <v>-0.4</v>
      </c>
      <c r="P611" s="28">
        <f>'IV. Country level, 1310-2018'!D607</f>
        <v>3.8275000000000001</v>
      </c>
      <c r="Q611" s="2"/>
      <c r="R611" s="2"/>
      <c r="V611" s="28">
        <v>4.0858333333333334</v>
      </c>
      <c r="W611" s="28">
        <v>-3.438073493804815</v>
      </c>
      <c r="X611" s="28">
        <f t="shared" si="91"/>
        <v>7.5239068271381484</v>
      </c>
      <c r="Y611" s="56">
        <f>'VIII. Pers. sov. loans, 1312-'!C606</f>
        <v>3.901369863013695</v>
      </c>
    </row>
    <row r="612" spans="1:25" x14ac:dyDescent="0.25">
      <c r="A612">
        <v>1914</v>
      </c>
      <c r="C612" s="28">
        <f t="shared" si="85"/>
        <v>4.06123251775736</v>
      </c>
      <c r="D612" s="28">
        <f t="shared" si="86"/>
        <v>7.5382316979436439</v>
      </c>
      <c r="E612" s="28">
        <f t="shared" si="87"/>
        <v>-3.4769991801862852</v>
      </c>
      <c r="F612" s="28">
        <f t="shared" si="88"/>
        <v>3.7390476190476183</v>
      </c>
      <c r="G612" s="28">
        <f t="shared" si="89"/>
        <v>8.3142857142857149</v>
      </c>
      <c r="H612" s="28">
        <f t="shared" si="90"/>
        <v>-4.5752380952380962</v>
      </c>
      <c r="I612" s="28"/>
      <c r="J612" s="28"/>
      <c r="K612" s="28">
        <f>SUM('IV. Country level, 1310-2018'!AO608:AV608)</f>
        <v>3.9426247519093609</v>
      </c>
      <c r="L612" s="29">
        <f>SUM('IV. Country level, 1310-2018'!AY608:BF608)</f>
        <v>3.2875336583144943</v>
      </c>
      <c r="M612" s="28">
        <f t="shared" si="84"/>
        <v>0.65509109359486661</v>
      </c>
      <c r="N612" s="28">
        <f t="shared" si="92"/>
        <v>3.4823333333333335</v>
      </c>
      <c r="O612" s="28">
        <f>'IV. Country level, 1310-2018'!V608</f>
        <v>-0.3</v>
      </c>
      <c r="P612" s="28">
        <f>'IV. Country level, 1310-2018'!D608</f>
        <v>3.7823333333333333</v>
      </c>
      <c r="Q612" s="2"/>
      <c r="R612" s="2"/>
      <c r="V612" s="28">
        <v>4.5871212121212128</v>
      </c>
      <c r="W612" s="28">
        <v>22.176975616726512</v>
      </c>
      <c r="X612" s="28">
        <f t="shared" si="91"/>
        <v>-17.589854404605298</v>
      </c>
      <c r="Y612" s="56">
        <f>'VIII. Pers. sov. loans, 1312-'!C607</f>
        <v>3.8995433789954301</v>
      </c>
    </row>
    <row r="613" spans="1:25" x14ac:dyDescent="0.25">
      <c r="A613">
        <v>1915</v>
      </c>
      <c r="C613" s="28">
        <f t="shared" si="85"/>
        <v>4.2217841449232347</v>
      </c>
      <c r="D613" s="28">
        <f t="shared" si="86"/>
        <v>10.294472165419863</v>
      </c>
      <c r="E613" s="28">
        <f t="shared" si="87"/>
        <v>-6.0726880204966296</v>
      </c>
      <c r="F613" s="28">
        <f t="shared" si="88"/>
        <v>3.9164523809523799</v>
      </c>
      <c r="G613" s="28">
        <f t="shared" si="89"/>
        <v>11.442857142857145</v>
      </c>
      <c r="H613" s="28">
        <f t="shared" si="90"/>
        <v>-7.5264047619047627</v>
      </c>
      <c r="I613" s="28"/>
      <c r="J613" s="28"/>
      <c r="K613" s="28">
        <f>SUM('IV. Country level, 1310-2018'!AO609:AV609)</f>
        <v>4.3311940130734241</v>
      </c>
      <c r="L613" s="29">
        <f>SUM('IV. Country level, 1310-2018'!AY609:BF609)</f>
        <v>8.0714907477356288</v>
      </c>
      <c r="M613" s="28">
        <f t="shared" si="84"/>
        <v>-3.7402967346622047</v>
      </c>
      <c r="N613" s="28">
        <f t="shared" si="92"/>
        <v>3.8580000000000005</v>
      </c>
      <c r="O613" s="28">
        <f>'IV. Country level, 1310-2018'!V609</f>
        <v>12.5</v>
      </c>
      <c r="P613" s="28">
        <f>'IV. Country level, 1310-2018'!D609</f>
        <v>-8.6419999999999995</v>
      </c>
      <c r="Q613" s="2"/>
      <c r="R613" s="2"/>
      <c r="V613" s="28">
        <v>5.0884090909090913</v>
      </c>
      <c r="W613" s="28">
        <v>12.239823906873626</v>
      </c>
      <c r="X613" s="28">
        <f t="shared" si="91"/>
        <v>-7.151414815964535</v>
      </c>
      <c r="Y613" s="56">
        <f>'VIII. Pers. sov. loans, 1312-'!C608</f>
        <v>3.8977168949771652</v>
      </c>
    </row>
    <row r="614" spans="1:25" x14ac:dyDescent="0.25">
      <c r="A614">
        <v>1916</v>
      </c>
      <c r="C614" s="28">
        <f t="shared" si="85"/>
        <v>4.4149143378605844</v>
      </c>
      <c r="D614" s="28">
        <f t="shared" si="86"/>
        <v>11.687203056103469</v>
      </c>
      <c r="E614" s="28">
        <f t="shared" si="87"/>
        <v>-7.2722887182428835</v>
      </c>
      <c r="F614" s="28">
        <f t="shared" si="88"/>
        <v>4.1046309523809521</v>
      </c>
      <c r="G614" s="28">
        <f t="shared" si="89"/>
        <v>12.457142857142856</v>
      </c>
      <c r="H614" s="28">
        <f t="shared" si="90"/>
        <v>-8.3525119047619061</v>
      </c>
      <c r="I614" s="28"/>
      <c r="J614" s="28"/>
      <c r="K614" s="28">
        <f>SUM('IV. Country level, 1310-2018'!AO610:AV610)</f>
        <v>4.5088313027818492</v>
      </c>
      <c r="L614" s="29">
        <f>SUM('IV. Country level, 1310-2018'!AY610:BF610)</f>
        <v>13.769467669037457</v>
      </c>
      <c r="M614" s="28">
        <f t="shared" si="84"/>
        <v>-9.260636366255607</v>
      </c>
      <c r="N614" s="28">
        <f t="shared" si="92"/>
        <v>4.3164999999999996</v>
      </c>
      <c r="O614" s="28">
        <f>'IV. Country level, 1310-2018'!V610</f>
        <v>18.100000000000001</v>
      </c>
      <c r="P614" s="28">
        <f>'IV. Country level, 1310-2018'!D610</f>
        <v>-13.783500000000002</v>
      </c>
      <c r="Q614" s="2"/>
      <c r="R614" s="2"/>
      <c r="V614" s="28">
        <v>5.5896969696969698</v>
      </c>
      <c r="W614" s="28">
        <v>44.065275344228823</v>
      </c>
      <c r="X614" s="28">
        <f t="shared" si="91"/>
        <v>-38.47557837453185</v>
      </c>
      <c r="Y614" s="56">
        <f>'VIII. Pers. sov. loans, 1312-'!C609</f>
        <v>3.8958904109589003</v>
      </c>
    </row>
    <row r="615" spans="1:25" x14ac:dyDescent="0.25">
      <c r="A615">
        <v>1917</v>
      </c>
      <c r="C615" s="28">
        <f t="shared" si="85"/>
        <v>4.6697276507022059</v>
      </c>
      <c r="D615" s="28">
        <f t="shared" si="86"/>
        <v>13.538186630102503</v>
      </c>
      <c r="E615" s="28">
        <f t="shared" si="87"/>
        <v>-8.8684589794002964</v>
      </c>
      <c r="F615" s="28">
        <f t="shared" si="88"/>
        <v>4.3864166666666664</v>
      </c>
      <c r="G615" s="28">
        <f t="shared" si="89"/>
        <v>12.892214663643234</v>
      </c>
      <c r="H615" s="28">
        <f t="shared" si="90"/>
        <v>-8.50579799697657</v>
      </c>
      <c r="I615" s="28"/>
      <c r="J615" s="28"/>
      <c r="K615" s="28">
        <f>SUM('IV. Country level, 1310-2018'!AO611:AV611)</f>
        <v>4.7014449359904669</v>
      </c>
      <c r="L615" s="29">
        <f>SUM('IV. Country level, 1310-2018'!AY611:BF611)</f>
        <v>22.006439662287676</v>
      </c>
      <c r="M615" s="28">
        <f t="shared" si="84"/>
        <v>-17.30499472629721</v>
      </c>
      <c r="N615" s="28">
        <f t="shared" si="92"/>
        <v>4.5822499999999984</v>
      </c>
      <c r="O615" s="28">
        <f>'IV. Country level, 1310-2018'!V611</f>
        <v>25.2</v>
      </c>
      <c r="P615" s="28">
        <f>'IV. Country level, 1310-2018'!D611</f>
        <v>-20.617750000000001</v>
      </c>
      <c r="Q615" s="2"/>
      <c r="R615" s="2"/>
      <c r="V615" s="28">
        <v>6.0909848484848492</v>
      </c>
      <c r="W615" s="28">
        <v>50.308974502126901</v>
      </c>
      <c r="X615" s="28">
        <f t="shared" si="91"/>
        <v>-44.21798965364205</v>
      </c>
      <c r="Y615" s="56">
        <f>'VIII. Pers. sov. loans, 1312-'!C610</f>
        <v>3.8940639269406354</v>
      </c>
    </row>
    <row r="616" spans="1:25" x14ac:dyDescent="0.25">
      <c r="A616">
        <v>1918</v>
      </c>
      <c r="C616" s="28">
        <f t="shared" si="85"/>
        <v>4.8199845600207505</v>
      </c>
      <c r="D616" s="28">
        <f t="shared" si="86"/>
        <v>11.501380312931056</v>
      </c>
      <c r="E616" s="28">
        <f t="shared" si="87"/>
        <v>-6.681395752910305</v>
      </c>
      <c r="F616" s="28">
        <f t="shared" si="88"/>
        <v>4.5275119047619032</v>
      </c>
      <c r="G616" s="28">
        <f t="shared" si="89"/>
        <v>11.388680053923057</v>
      </c>
      <c r="H616" s="28">
        <f t="shared" si="90"/>
        <v>-6.8611681491611547</v>
      </c>
      <c r="I616" s="28"/>
      <c r="J616" s="28"/>
      <c r="K616" s="28">
        <f>SUM('IV. Country level, 1310-2018'!AO612:AV612)</f>
        <v>4.6770311977942596</v>
      </c>
      <c r="L616" s="29">
        <f>SUM('IV. Country level, 1310-2018'!AY612:BF612)</f>
        <v>22.934717855266026</v>
      </c>
      <c r="M616" s="28">
        <f t="shared" si="84"/>
        <v>-18.257686657471766</v>
      </c>
      <c r="N616" s="28">
        <f t="shared" si="92"/>
        <v>4.4286666666666648</v>
      </c>
      <c r="O616" s="28">
        <f>'IV. Country level, 1310-2018'!V612</f>
        <v>22</v>
      </c>
      <c r="P616" s="28">
        <f>'IV. Country level, 1310-2018'!D612</f>
        <v>-17.571333333333335</v>
      </c>
      <c r="Q616" s="2"/>
      <c r="R616" s="2"/>
      <c r="V616" s="28">
        <v>6.5922727272727268</v>
      </c>
      <c r="W616" s="28">
        <v>9.6951080096774511</v>
      </c>
      <c r="X616" s="28">
        <f t="shared" si="91"/>
        <v>-3.1028352824047243</v>
      </c>
      <c r="Y616" s="56">
        <f>'VIII. Pers. sov. loans, 1312-'!C611</f>
        <v>3.8922374429223705</v>
      </c>
    </row>
    <row r="617" spans="1:25" x14ac:dyDescent="0.25">
      <c r="A617">
        <v>1919</v>
      </c>
      <c r="C617" s="28">
        <f t="shared" si="85"/>
        <v>4.8655117611547345</v>
      </c>
      <c r="D617" s="28">
        <f t="shared" si="86"/>
        <v>9.7370524911304948</v>
      </c>
      <c r="E617" s="28">
        <f t="shared" si="87"/>
        <v>-4.8715407299757585</v>
      </c>
      <c r="F617" s="28">
        <f t="shared" si="88"/>
        <v>4.593511904761904</v>
      </c>
      <c r="G617" s="28">
        <f t="shared" si="89"/>
        <v>9.2726602355910988</v>
      </c>
      <c r="H617" s="28">
        <f t="shared" si="90"/>
        <v>-4.6791483308291975</v>
      </c>
      <c r="I617" s="28"/>
      <c r="J617" s="28"/>
      <c r="K617" s="28">
        <f>SUM('IV. Country level, 1310-2018'!AO613:AV613)</f>
        <v>4.9932798839900636</v>
      </c>
      <c r="L617" s="29">
        <f>SUM('IV. Country level, 1310-2018'!AY613:BF613)</f>
        <v>12.385670708139711</v>
      </c>
      <c r="M617" s="28">
        <f t="shared" si="84"/>
        <v>-7.3923908241496479</v>
      </c>
      <c r="N617" s="28">
        <f t="shared" si="92"/>
        <v>4.6371666666666673</v>
      </c>
      <c r="O617" s="28">
        <f>'IV. Country level, 1310-2018'!V613</f>
        <v>10.1</v>
      </c>
      <c r="P617" s="28">
        <f>'IV. Country level, 1310-2018'!D613</f>
        <v>-5.4628333333333323</v>
      </c>
      <c r="Q617" s="2"/>
      <c r="R617" s="2"/>
      <c r="V617" s="28">
        <v>7.0935606060606062</v>
      </c>
      <c r="W617" s="28">
        <v>87.320418098053892</v>
      </c>
      <c r="X617" s="28">
        <f t="shared" si="91"/>
        <v>-80.226857491993286</v>
      </c>
      <c r="Y617" s="56">
        <f>'VIII. Pers. sov. loans, 1312-'!C612</f>
        <v>3.8904109589041056</v>
      </c>
    </row>
    <row r="618" spans="1:25" x14ac:dyDescent="0.25">
      <c r="A618">
        <v>1920</v>
      </c>
      <c r="C618" s="28">
        <f t="shared" si="85"/>
        <v>4.8938125252731037</v>
      </c>
      <c r="D618" s="28">
        <f t="shared" si="86"/>
        <v>8.1821653463088584</v>
      </c>
      <c r="E618" s="28">
        <f t="shared" si="87"/>
        <v>-3.2883528210357547</v>
      </c>
      <c r="F618" s="28">
        <f t="shared" si="88"/>
        <v>4.598297619047619</v>
      </c>
      <c r="G618" s="28">
        <f t="shared" si="89"/>
        <v>7.0250693649233105</v>
      </c>
      <c r="H618" s="28">
        <f t="shared" si="90"/>
        <v>-2.4267717458756906</v>
      </c>
      <c r="I618" s="28"/>
      <c r="J618" s="28"/>
      <c r="K618" s="28">
        <f>SUM('IV. Country level, 1310-2018'!AO614:AV614)</f>
        <v>5.5336874693760176</v>
      </c>
      <c r="L618" s="29">
        <f>SUM('IV. Country level, 1310-2018'!AY614:BF614)</f>
        <v>12.311986109936527</v>
      </c>
      <c r="M618" s="28">
        <f t="shared" si="84"/>
        <v>-6.778298640560509</v>
      </c>
      <c r="N618" s="28">
        <f t="shared" si="92"/>
        <v>5.4</v>
      </c>
      <c r="O618" s="28">
        <f>'IV. Country level, 1310-2018'!Z614</f>
        <v>2.6455026455026456</v>
      </c>
      <c r="P618" s="28">
        <f>'IV. Country level, 1310-2018'!H614</f>
        <v>2.7544973544973548</v>
      </c>
      <c r="Q618" s="2"/>
      <c r="R618" s="2"/>
      <c r="V618" s="28">
        <v>7.5948484848484847</v>
      </c>
      <c r="W618" s="28">
        <v>93.064350800293383</v>
      </c>
      <c r="X618" s="28">
        <f t="shared" si="91"/>
        <v>-85.469502315444899</v>
      </c>
      <c r="Y618" s="56">
        <f>'VIII. Pers. sov. loans, 1312-'!C613</f>
        <v>3.8885844748858407</v>
      </c>
    </row>
    <row r="619" spans="1:25" x14ac:dyDescent="0.25">
      <c r="A619">
        <v>1921</v>
      </c>
      <c r="C619" s="28">
        <f t="shared" si="85"/>
        <v>4.9374022639874342</v>
      </c>
      <c r="D619" s="28">
        <f t="shared" si="86"/>
        <v>5.2203554422112877</v>
      </c>
      <c r="E619" s="28">
        <f t="shared" si="87"/>
        <v>-0.2829531782238543</v>
      </c>
      <c r="F619" s="28">
        <f t="shared" si="88"/>
        <v>4.5094047619047615</v>
      </c>
      <c r="G619" s="28">
        <f t="shared" si="89"/>
        <v>3.4250693649233095</v>
      </c>
      <c r="H619" s="28">
        <f t="shared" si="90"/>
        <v>1.0843353969814529</v>
      </c>
      <c r="I619" s="28"/>
      <c r="J619" s="28"/>
      <c r="K619" s="28">
        <f>SUM('IV. Country level, 1310-2018'!AO615:AV615)</f>
        <v>4.9944231171391698</v>
      </c>
      <c r="L619" s="29">
        <f>SUM('IV. Country level, 1310-2018'!AY615:BF615)</f>
        <v>-10.97011056188564</v>
      </c>
      <c r="M619" s="28">
        <f t="shared" si="84"/>
        <v>15.964533679024811</v>
      </c>
      <c r="N619" s="28">
        <f t="shared" si="92"/>
        <v>4.4699999999999989</v>
      </c>
      <c r="O619" s="28">
        <f>'IV. Country level, 1310-2018'!Z615</f>
        <v>-10.824742268041227</v>
      </c>
      <c r="P619" s="28">
        <f>'IV. Country level, 1310-2018'!H615</f>
        <v>15.294742268041226</v>
      </c>
      <c r="Q619" s="2"/>
      <c r="R619" s="2"/>
      <c r="V619" s="28">
        <v>8.0961363636363632</v>
      </c>
      <c r="W619" s="28">
        <v>66.493952256793023</v>
      </c>
      <c r="X619" s="28">
        <f t="shared" si="91"/>
        <v>-58.397815893156661</v>
      </c>
      <c r="Y619" s="56">
        <f>'VIII. Pers. sov. loans, 1312-'!C614</f>
        <v>3.8867579908675758</v>
      </c>
    </row>
    <row r="620" spans="1:25" x14ac:dyDescent="0.25">
      <c r="A620">
        <v>1922</v>
      </c>
      <c r="C620" s="28">
        <f t="shared" si="85"/>
        <v>4.9852627921613877</v>
      </c>
      <c r="D620" s="28">
        <f t="shared" si="86"/>
        <v>2.4048175174864532</v>
      </c>
      <c r="E620" s="28">
        <f t="shared" si="87"/>
        <v>2.5804452746749353</v>
      </c>
      <c r="F620" s="28">
        <f t="shared" si="88"/>
        <v>4.4195952380952379</v>
      </c>
      <c r="G620" s="28">
        <f t="shared" si="89"/>
        <v>0.77767052099267153</v>
      </c>
      <c r="H620" s="28">
        <f t="shared" si="90"/>
        <v>3.6419247171025666</v>
      </c>
      <c r="I620" s="28"/>
      <c r="J620" s="28"/>
      <c r="K620" s="28">
        <f>SUM('IV. Country level, 1310-2018'!AO616:AV616)</f>
        <v>4.6498844210113157</v>
      </c>
      <c r="L620" s="29">
        <f>SUM('IV. Country level, 1310-2018'!AY616:BF616)</f>
        <v>-4.278804004868304</v>
      </c>
      <c r="M620" s="28">
        <f t="shared" si="84"/>
        <v>8.9286884258796206</v>
      </c>
      <c r="N620" s="28">
        <f t="shared" si="92"/>
        <v>4.32</v>
      </c>
      <c r="O620" s="28">
        <f>'IV. Country level, 1310-2018'!Z616</f>
        <v>-2.3121387283237116</v>
      </c>
      <c r="P620" s="28">
        <f>'IV. Country level, 1310-2018'!H616</f>
        <v>6.6321387283237119</v>
      </c>
      <c r="Q620" s="2"/>
      <c r="R620" s="2"/>
      <c r="V620" s="28">
        <v>8.5974242424242426</v>
      </c>
      <c r="W620" s="28">
        <v>0</v>
      </c>
      <c r="X620" s="28">
        <f t="shared" si="91"/>
        <v>8.5974242424242426</v>
      </c>
      <c r="Y620" s="56">
        <f>'VIII. Pers. sov. loans, 1312-'!C615</f>
        <v>3.8849315068493109</v>
      </c>
    </row>
    <row r="621" spans="1:25" x14ac:dyDescent="0.25">
      <c r="A621">
        <v>1923</v>
      </c>
      <c r="C621" s="28">
        <f t="shared" si="85"/>
        <v>4.9189252540023203</v>
      </c>
      <c r="D621" s="28">
        <f t="shared" si="86"/>
        <v>0.9257416451703292</v>
      </c>
      <c r="E621" s="28">
        <f t="shared" si="87"/>
        <v>3.9931836088319916</v>
      </c>
      <c r="F621" s="28">
        <f t="shared" si="88"/>
        <v>4.265714285714286</v>
      </c>
      <c r="G621" s="28">
        <f t="shared" si="89"/>
        <v>-0.82480354125792643</v>
      </c>
      <c r="H621" s="28">
        <f t="shared" si="90"/>
        <v>5.0905178269722118</v>
      </c>
      <c r="I621" s="28"/>
      <c r="J621" s="28"/>
      <c r="K621" s="28">
        <f>SUM('IV. Country level, 1310-2018'!AO617:AV617)</f>
        <v>4.7069366516104303</v>
      </c>
      <c r="L621" s="29">
        <f>SUM('IV. Country level, 1310-2018'!AY617:BF617)</f>
        <v>2.885257655286011</v>
      </c>
      <c r="M621" s="28">
        <f t="shared" si="84"/>
        <v>1.8216789963244193</v>
      </c>
      <c r="N621" s="28">
        <f t="shared" si="92"/>
        <v>4.3499999999999996</v>
      </c>
      <c r="O621" s="28">
        <f>'IV. Country level, 1310-2018'!Z617</f>
        <v>2.3668639053254568</v>
      </c>
      <c r="P621" s="28">
        <f>'IV. Country level, 1310-2018'!H617</f>
        <v>1.9831360946745429</v>
      </c>
      <c r="Q621" s="2"/>
      <c r="R621" s="2"/>
      <c r="V621" s="28">
        <v>9.098712121212122</v>
      </c>
      <c r="W621" s="28">
        <v>0</v>
      </c>
      <c r="X621" s="28">
        <f t="shared" si="91"/>
        <v>9.098712121212122</v>
      </c>
      <c r="Y621" s="56">
        <f>'VIII. Pers. sov. loans, 1312-'!C616</f>
        <v>3.883105022831046</v>
      </c>
    </row>
    <row r="622" spans="1:25" x14ac:dyDescent="0.25">
      <c r="A622">
        <v>1924</v>
      </c>
      <c r="C622" s="28">
        <f t="shared" si="85"/>
        <v>4.7440978342031963</v>
      </c>
      <c r="D622" s="28">
        <f t="shared" si="86"/>
        <v>-1.2995185717049402</v>
      </c>
      <c r="E622" s="28">
        <f t="shared" si="87"/>
        <v>6.0436164059081374</v>
      </c>
      <c r="F622" s="28">
        <f t="shared" si="88"/>
        <v>3.9471428571428566</v>
      </c>
      <c r="G622" s="28">
        <f t="shared" si="89"/>
        <v>-1.5255734914225485</v>
      </c>
      <c r="H622" s="28">
        <f t="shared" si="90"/>
        <v>5.472716348565406</v>
      </c>
      <c r="I622" s="28"/>
      <c r="J622" s="28"/>
      <c r="K622" s="28">
        <f>SUM('IV. Country level, 1310-2018'!AO618:AV618)</f>
        <v>5.0065731069907811</v>
      </c>
      <c r="L622" s="29">
        <f>SUM('IV. Country level, 1310-2018'!AY618:BF618)</f>
        <v>1.2737703336046882</v>
      </c>
      <c r="M622" s="28">
        <f t="shared" si="84"/>
        <v>3.7328027733860929</v>
      </c>
      <c r="N622" s="28">
        <f t="shared" si="92"/>
        <v>3.96</v>
      </c>
      <c r="O622" s="28">
        <f>'IV. Country level, 1310-2018'!Z618</f>
        <v>0</v>
      </c>
      <c r="P622" s="28">
        <f>'IV. Country level, 1310-2018'!H618</f>
        <v>3.96</v>
      </c>
      <c r="Q622" s="2"/>
      <c r="R622" s="2"/>
      <c r="V622" s="28">
        <v>9.6</v>
      </c>
      <c r="W622" s="28">
        <v>-3.2995665379645578</v>
      </c>
      <c r="X622" s="28">
        <f t="shared" si="91"/>
        <v>12.899566537964557</v>
      </c>
      <c r="Y622" s="56">
        <f>'VIII. Pers. sov. loans, 1312-'!C617</f>
        <v>3.8812785388127811</v>
      </c>
    </row>
    <row r="623" spans="1:25" x14ac:dyDescent="0.25">
      <c r="A623">
        <v>1925</v>
      </c>
      <c r="C623" s="28">
        <f t="shared" si="85"/>
        <v>4.6608463367479924</v>
      </c>
      <c r="D623" s="28">
        <f t="shared" si="86"/>
        <v>0.4362490075675301</v>
      </c>
      <c r="E623" s="28">
        <f t="shared" si="87"/>
        <v>4.2245973291804626</v>
      </c>
      <c r="F623" s="28">
        <f t="shared" si="88"/>
        <v>3.8014285714285707</v>
      </c>
      <c r="G623" s="28">
        <f t="shared" si="89"/>
        <v>-0.14433450515406557</v>
      </c>
      <c r="H623" s="28">
        <f t="shared" si="90"/>
        <v>3.9457630765826375</v>
      </c>
      <c r="I623" s="28"/>
      <c r="J623" s="28"/>
      <c r="K623" s="28">
        <f>SUM('IV. Country level, 1310-2018'!AO619:AV619)</f>
        <v>5.0120548950119383</v>
      </c>
      <c r="L623" s="29">
        <f>SUM('IV. Country level, 1310-2018'!AY619:BF619)</f>
        <v>3.2259523821921769</v>
      </c>
      <c r="M623" s="28">
        <f t="shared" si="84"/>
        <v>1.7861025128197614</v>
      </c>
      <c r="N623" s="28">
        <f t="shared" si="92"/>
        <v>3.8</v>
      </c>
      <c r="O623" s="28">
        <f>'IV. Country level, 1310-2018'!Z619</f>
        <v>3.4682080924855372</v>
      </c>
      <c r="P623" s="28">
        <f>'IV. Country level, 1310-2018'!H619</f>
        <v>0.33179190751446264</v>
      </c>
      <c r="Q623" s="2"/>
      <c r="R623" s="2"/>
      <c r="V623" s="28">
        <v>9</v>
      </c>
      <c r="W623" s="28">
        <v>4.2838748658228631</v>
      </c>
      <c r="X623" s="28">
        <f t="shared" si="91"/>
        <v>4.7161251341771369</v>
      </c>
      <c r="Y623" s="56">
        <f>'VIII. Pers. sov. loans, 1312-'!C618</f>
        <v>3.8794520547945162</v>
      </c>
    </row>
    <row r="624" spans="1:25" x14ac:dyDescent="0.25">
      <c r="A624">
        <v>1926</v>
      </c>
      <c r="C624" s="28">
        <f t="shared" si="85"/>
        <v>4.6149219924331106</v>
      </c>
      <c r="D624" s="28">
        <f t="shared" si="86"/>
        <v>1.0240143963055399</v>
      </c>
      <c r="E624" s="28">
        <f t="shared" si="87"/>
        <v>3.5909075961275705</v>
      </c>
      <c r="F624" s="28">
        <f t="shared" si="88"/>
        <v>3.6642857142857141</v>
      </c>
      <c r="G624" s="28">
        <f t="shared" si="89"/>
        <v>0.26951321626895253</v>
      </c>
      <c r="H624" s="28">
        <f t="shared" si="90"/>
        <v>3.3947724980167613</v>
      </c>
      <c r="I624" s="28"/>
      <c r="J624" s="28"/>
      <c r="K624" s="28">
        <f>SUM('IV. Country level, 1310-2018'!AO620:AV620)</f>
        <v>4.5289171168765918</v>
      </c>
      <c r="L624" s="29">
        <f>SUM('IV. Country level, 1310-2018'!AY620:BF620)</f>
        <v>2.0321396019268465</v>
      </c>
      <c r="M624" s="28">
        <f t="shared" si="84"/>
        <v>2.4967775149497453</v>
      </c>
      <c r="N624" s="28">
        <f t="shared" si="92"/>
        <v>3.56</v>
      </c>
      <c r="O624" s="28">
        <f>'IV. Country level, 1310-2018'!Z620</f>
        <v>-1.1173184357541861</v>
      </c>
      <c r="P624" s="28">
        <f>'IV. Country level, 1310-2018'!H620</f>
        <v>4.6773184357541862</v>
      </c>
      <c r="Q624" s="2"/>
      <c r="R624" s="2"/>
      <c r="V624" s="28">
        <v>7.75</v>
      </c>
      <c r="W624" s="28">
        <v>2.1957775518129949</v>
      </c>
      <c r="X624" s="28">
        <f t="shared" si="91"/>
        <v>5.5542224481870051</v>
      </c>
      <c r="Y624" s="56">
        <f>'VIII. Pers. sov. loans, 1312-'!C619</f>
        <v>3.8776255707762513</v>
      </c>
    </row>
    <row r="625" spans="1:25" x14ac:dyDescent="0.25">
      <c r="A625">
        <v>1927</v>
      </c>
      <c r="C625" s="28">
        <f t="shared" si="85"/>
        <v>4.5457173115889509</v>
      </c>
      <c r="D625" s="28">
        <f t="shared" si="86"/>
        <v>-0.1355449244246078</v>
      </c>
      <c r="E625" s="28">
        <f t="shared" si="87"/>
        <v>4.6812622360135592</v>
      </c>
      <c r="F625" s="28">
        <f t="shared" si="88"/>
        <v>3.5028571428571427</v>
      </c>
      <c r="G625" s="28">
        <f t="shared" si="89"/>
        <v>-0.98223146123601135</v>
      </c>
      <c r="H625" s="28">
        <f t="shared" si="90"/>
        <v>4.4850886040931544</v>
      </c>
      <c r="I625" s="28"/>
      <c r="J625" s="28"/>
      <c r="K625" s="28">
        <f>SUM('IV. Country level, 1310-2018'!AO621:AV621)</f>
        <v>4.3098955307821463</v>
      </c>
      <c r="L625" s="29">
        <f>SUM('IV. Country level, 1310-2018'!AY621:BF621)</f>
        <v>-3.2648354081903603</v>
      </c>
      <c r="M625" s="28">
        <f t="shared" si="84"/>
        <v>7.5747309389725066</v>
      </c>
      <c r="N625" s="28">
        <f t="shared" si="92"/>
        <v>3.1699999999999995</v>
      </c>
      <c r="O625" s="28">
        <f>'IV. Country level, 1310-2018'!Z621</f>
        <v>-2.2598870056497096</v>
      </c>
      <c r="P625" s="28">
        <f>'IV. Country level, 1310-2018'!H621</f>
        <v>5.4298870056497091</v>
      </c>
      <c r="Q625" s="2"/>
      <c r="R625" s="2"/>
      <c r="V625" s="28">
        <v>7.33</v>
      </c>
      <c r="W625" s="28">
        <v>4.8505528612787607</v>
      </c>
      <c r="X625" s="28">
        <f t="shared" si="91"/>
        <v>2.4794471387212393</v>
      </c>
      <c r="Y625" s="56">
        <f>'VIII. Pers. sov. loans, 1312-'!C620</f>
        <v>3.8757990867579863</v>
      </c>
    </row>
    <row r="626" spans="1:25" x14ac:dyDescent="0.25">
      <c r="A626">
        <v>1928</v>
      </c>
      <c r="C626" s="28">
        <f t="shared" si="85"/>
        <v>4.4855332827574026</v>
      </c>
      <c r="D626" s="28">
        <f t="shared" si="86"/>
        <v>-1.4161757771603563</v>
      </c>
      <c r="E626" s="28">
        <f t="shared" si="87"/>
        <v>5.9017090599177582</v>
      </c>
      <c r="F626" s="28">
        <f t="shared" si="88"/>
        <v>3.4985714285714278</v>
      </c>
      <c r="G626" s="28">
        <f t="shared" si="89"/>
        <v>-2.313198630712499</v>
      </c>
      <c r="H626" s="28">
        <f t="shared" si="90"/>
        <v>5.8117700592839281</v>
      </c>
      <c r="I626" s="28"/>
      <c r="J626" s="28"/>
      <c r="K626" s="28">
        <f>SUM('IV. Country level, 1310-2018'!AO622:AV622)</f>
        <v>4.4116626349527435</v>
      </c>
      <c r="L626" s="29">
        <f>SUM('IV. Country level, 1310-2018'!AY622:BF622)</f>
        <v>1.180262493021653</v>
      </c>
      <c r="M626" s="28">
        <f t="shared" si="84"/>
        <v>3.2314001419310907</v>
      </c>
      <c r="N626" s="28">
        <f t="shared" si="92"/>
        <v>3.4499999999999997</v>
      </c>
      <c r="O626" s="28">
        <f>'IV. Country level, 1310-2018'!Z622</f>
        <v>-1.1560693641618456</v>
      </c>
      <c r="P626" s="28">
        <f>'IV. Country level, 1310-2018'!H622</f>
        <v>4.6060693641618453</v>
      </c>
      <c r="Q626" s="2"/>
      <c r="R626" s="2"/>
      <c r="V626" s="28">
        <v>8.26</v>
      </c>
      <c r="W626" s="28">
        <v>0.92568137831472441</v>
      </c>
      <c r="X626" s="28">
        <f t="shared" si="91"/>
        <v>7.3343186216852754</v>
      </c>
      <c r="Y626" s="56">
        <f>'VIII. Pers. sov. loans, 1312-'!C621</f>
        <v>3.8739726027397214</v>
      </c>
    </row>
    <row r="627" spans="1:25" x14ac:dyDescent="0.25">
      <c r="A627">
        <v>1929</v>
      </c>
      <c r="C627" s="28">
        <f t="shared" si="85"/>
        <v>4.3885850421341956</v>
      </c>
      <c r="D627" s="28">
        <f t="shared" si="86"/>
        <v>-2.8326106416234915</v>
      </c>
      <c r="E627" s="28">
        <f t="shared" si="87"/>
        <v>7.2211956837576858</v>
      </c>
      <c r="F627" s="28">
        <f t="shared" si="88"/>
        <v>3.4342857142857142</v>
      </c>
      <c r="G627" s="28">
        <f t="shared" si="89"/>
        <v>-4.2763673014589658</v>
      </c>
      <c r="H627" s="28">
        <f t="shared" si="90"/>
        <v>7.71065301574468</v>
      </c>
      <c r="I627" s="28"/>
      <c r="J627" s="28"/>
      <c r="K627" s="28">
        <f>SUM('IV. Country level, 1310-2018'!AO623:AV623)</f>
        <v>4.3284140108071405</v>
      </c>
      <c r="L627" s="29">
        <f>SUM('IV. Country level, 1310-2018'!AY623:BF623)</f>
        <v>-0.16444628370223568</v>
      </c>
      <c r="M627" s="28">
        <f t="shared" si="84"/>
        <v>4.4928602945093763</v>
      </c>
      <c r="N627" s="28">
        <f t="shared" si="92"/>
        <v>3.3599999999999994</v>
      </c>
      <c r="O627" s="28">
        <f>'IV. Country level, 1310-2018'!Z623</f>
        <v>0.58479532163741443</v>
      </c>
      <c r="P627" s="28">
        <f>'IV. Country level, 1310-2018'!H623</f>
        <v>2.7752046783625852</v>
      </c>
      <c r="Q627" s="2"/>
      <c r="R627" s="2"/>
      <c r="V627" s="28">
        <v>7.4000000000000012</v>
      </c>
      <c r="W627" s="28">
        <v>-6.5712872198670322E-2</v>
      </c>
      <c r="X627" s="28">
        <f t="shared" si="91"/>
        <v>7.4657128721986714</v>
      </c>
      <c r="Y627" s="56">
        <f>'VIII. Pers. sov. loans, 1312-'!C622</f>
        <v>3.8721461187214565</v>
      </c>
    </row>
    <row r="628" spans="1:25" x14ac:dyDescent="0.25">
      <c r="A628">
        <v>1930</v>
      </c>
      <c r="C628" s="28">
        <f t="shared" si="85"/>
        <v>4.3514074793544442</v>
      </c>
      <c r="D628" s="28">
        <f t="shared" si="86"/>
        <v>-3.0659203567164623</v>
      </c>
      <c r="E628" s="28">
        <f t="shared" si="87"/>
        <v>7.4173278360709061</v>
      </c>
      <c r="F628" s="28">
        <f t="shared" si="88"/>
        <v>3.4299999999999997</v>
      </c>
      <c r="G628" s="28">
        <f t="shared" si="89"/>
        <v>-4.007699127976089</v>
      </c>
      <c r="H628" s="28">
        <f t="shared" si="90"/>
        <v>7.4376991279760887</v>
      </c>
      <c r="I628" s="28"/>
      <c r="J628" s="28"/>
      <c r="K628" s="28">
        <f>SUM('IV. Country level, 1310-2018'!AO624:AV624)</f>
        <v>4.2225038857013155</v>
      </c>
      <c r="L628" s="29">
        <f>SUM('IV. Country level, 1310-2018'!AY624:BF624)</f>
        <v>-5.2316575898250237</v>
      </c>
      <c r="M628" s="28">
        <f t="shared" si="84"/>
        <v>9.4541614755263392</v>
      </c>
      <c r="N628" s="28">
        <f t="shared" si="92"/>
        <v>3.2199999999999998</v>
      </c>
      <c r="O628" s="28">
        <f>'IV. Country level, 1310-2018'!Z624</f>
        <v>-6.3953488372092897</v>
      </c>
      <c r="P628" s="28">
        <f>'IV. Country level, 1310-2018'!H624</f>
        <v>9.6153488372092895</v>
      </c>
      <c r="Q628" s="2"/>
      <c r="R628" s="2"/>
      <c r="V628" s="28">
        <v>7.15</v>
      </c>
      <c r="W628" s="28">
        <v>-7.2086130535956956</v>
      </c>
      <c r="X628" s="28">
        <f t="shared" si="91"/>
        <v>14.358613053595697</v>
      </c>
      <c r="Y628" s="56">
        <f>'VIII. Pers. sov. loans, 1312-'!C623</f>
        <v>3.8703196347031916</v>
      </c>
    </row>
    <row r="629" spans="1:25" x14ac:dyDescent="0.25">
      <c r="A629">
        <v>1931</v>
      </c>
      <c r="C629" s="28">
        <f t="shared" si="85"/>
        <v>4.294546203599074</v>
      </c>
      <c r="D629" s="28">
        <f t="shared" si="86"/>
        <v>-2.6908587872910026</v>
      </c>
      <c r="E629" s="28">
        <f t="shared" si="87"/>
        <v>6.9854049908900757</v>
      </c>
      <c r="F629" s="28">
        <f t="shared" si="88"/>
        <v>3.4042857142857139</v>
      </c>
      <c r="G629" s="28">
        <f t="shared" si="89"/>
        <v>-3.4684079107187702</v>
      </c>
      <c r="H629" s="28">
        <f t="shared" si="90"/>
        <v>6.8726936250044846</v>
      </c>
      <c r="I629" s="28"/>
      <c r="J629" s="28"/>
      <c r="K629" s="28">
        <f>SUM('IV. Country level, 1310-2018'!AO625:AV625)</f>
        <v>4.585284905169944</v>
      </c>
      <c r="L629" s="29">
        <f>SUM('IV. Country level, 1310-2018'!AY625:BF625)</f>
        <v>-7.6906456355455495</v>
      </c>
      <c r="M629" s="28">
        <f t="shared" si="84"/>
        <v>12.275930540715493</v>
      </c>
      <c r="N629" s="28">
        <f t="shared" si="92"/>
        <v>3.9299999999999997</v>
      </c>
      <c r="O629" s="28">
        <f>'IV. Country level, 1310-2018'!Z625</f>
        <v>-9.3167701863354146</v>
      </c>
      <c r="P629" s="28">
        <f>'IV. Country level, 1310-2018'!H625</f>
        <v>13.246770186335414</v>
      </c>
      <c r="Q629" s="2"/>
      <c r="R629" s="2"/>
      <c r="V629" s="28">
        <v>7.04</v>
      </c>
      <c r="W629" s="28">
        <v>-7.626894178082722</v>
      </c>
      <c r="X629" s="28">
        <f t="shared" si="91"/>
        <v>14.666894178082721</v>
      </c>
      <c r="Y629" s="56">
        <f>'VIII. Pers. sov. loans, 1312-'!C624</f>
        <v>3.8684931506849267</v>
      </c>
    </row>
    <row r="630" spans="1:25" x14ac:dyDescent="0.25">
      <c r="A630">
        <v>1932</v>
      </c>
      <c r="C630" s="28">
        <f t="shared" si="85"/>
        <v>4.1855833518732757</v>
      </c>
      <c r="D630" s="28">
        <f t="shared" si="86"/>
        <v>-2.6267876493153821</v>
      </c>
      <c r="E630" s="28">
        <f t="shared" si="87"/>
        <v>6.8123710011886587</v>
      </c>
      <c r="F630" s="28">
        <f t="shared" si="88"/>
        <v>3.3142857142857136</v>
      </c>
      <c r="G630" s="28">
        <f t="shared" si="89"/>
        <v>-2.876815912000553</v>
      </c>
      <c r="H630" s="28">
        <f t="shared" si="90"/>
        <v>6.1911016262862679</v>
      </c>
      <c r="I630" s="28"/>
      <c r="J630" s="28"/>
      <c r="K630" s="28">
        <f>SUM('IV. Country level, 1310-2018'!AO626:AV626)</f>
        <v>4.3334172106494853</v>
      </c>
      <c r="L630" s="29">
        <f>SUM('IV. Country level, 1310-2018'!AY626:BF626)</f>
        <v>-6.6890916690497679</v>
      </c>
      <c r="M630" s="28">
        <f t="shared" si="84"/>
        <v>11.022508879699252</v>
      </c>
      <c r="N630" s="28">
        <f t="shared" si="92"/>
        <v>3.3499999999999996</v>
      </c>
      <c r="O630" s="28">
        <f>'IV. Country level, 1310-2018'!Z626</f>
        <v>-10.273972602739727</v>
      </c>
      <c r="P630" s="28">
        <f>'IV. Country level, 1310-2018'!H626</f>
        <v>13.623972602739727</v>
      </c>
      <c r="Q630" s="2"/>
      <c r="R630" s="2"/>
      <c r="V630" s="28">
        <v>8.3800000000000008</v>
      </c>
      <c r="W630" s="28">
        <v>-9.6329382723678929</v>
      </c>
      <c r="X630" s="28">
        <f t="shared" si="91"/>
        <v>18.012938272367894</v>
      </c>
      <c r="Y630" s="56">
        <f>'VIII. Pers. sov. loans, 1312-'!C625</f>
        <v>3.8666666666666667</v>
      </c>
    </row>
    <row r="631" spans="1:25" x14ac:dyDescent="0.25">
      <c r="A631">
        <v>1933</v>
      </c>
      <c r="C631" s="28">
        <f t="shared" si="85"/>
        <v>4.0536905886645975</v>
      </c>
      <c r="D631" s="28">
        <f t="shared" si="86"/>
        <v>-2.0865905052389371</v>
      </c>
      <c r="E631" s="28">
        <f t="shared" si="87"/>
        <v>6.1402810939035364</v>
      </c>
      <c r="F631" s="28">
        <f t="shared" si="88"/>
        <v>3.1942857142857144</v>
      </c>
      <c r="G631" s="28">
        <f t="shared" si="89"/>
        <v>-2.7533187633317788</v>
      </c>
      <c r="H631" s="28">
        <f t="shared" si="90"/>
        <v>5.9476044776174941</v>
      </c>
      <c r="I631" s="28"/>
      <c r="J631" s="28"/>
      <c r="K631" s="28">
        <f>SUM('IV. Country level, 1310-2018'!AO627:AV627)</f>
        <v>4.2686741774183314</v>
      </c>
      <c r="L631" s="29">
        <f>SUM('IV. Country level, 1310-2018'!AY627:BF627)</f>
        <v>0.39897159627604334</v>
      </c>
      <c r="M631" s="28">
        <f t="shared" si="84"/>
        <v>3.8697025811422883</v>
      </c>
      <c r="N631" s="28">
        <f t="shared" si="92"/>
        <v>3.53</v>
      </c>
      <c r="O631" s="28">
        <f>'IV. Country level, 1310-2018'!Z627</f>
        <v>0.76335877862595147</v>
      </c>
      <c r="P631" s="28">
        <f>'IV. Country level, 1310-2018'!H627</f>
        <v>2.7666412213740483</v>
      </c>
      <c r="Q631" s="2"/>
      <c r="R631" s="2"/>
      <c r="V631" s="28">
        <v>7.15</v>
      </c>
      <c r="W631" s="28">
        <v>2.0302303606740608</v>
      </c>
      <c r="X631" s="28">
        <f t="shared" si="91"/>
        <v>5.1197696393259395</v>
      </c>
      <c r="Y631" s="56">
        <f>'VIII. Pers. sov. loans, 1312-'!C626</f>
        <v>3.8666666666666667</v>
      </c>
    </row>
    <row r="632" spans="1:25" x14ac:dyDescent="0.25">
      <c r="A632">
        <v>1934</v>
      </c>
      <c r="C632" s="28">
        <f t="shared" si="85"/>
        <v>3.9371654538019842</v>
      </c>
      <c r="D632" s="28">
        <f t="shared" si="86"/>
        <v>-0.48247972774429371</v>
      </c>
      <c r="E632" s="28">
        <f t="shared" si="87"/>
        <v>4.4196451815462776</v>
      </c>
      <c r="F632" s="28">
        <f t="shared" si="88"/>
        <v>3.1171428571428565</v>
      </c>
      <c r="G632" s="28">
        <f t="shared" si="89"/>
        <v>-1.4315342355671858</v>
      </c>
      <c r="H632" s="28">
        <f t="shared" si="90"/>
        <v>4.5486770927100419</v>
      </c>
      <c r="I632" s="28"/>
      <c r="J632" s="28"/>
      <c r="K632" s="28">
        <f>SUM('IV. Country level, 1310-2018'!AO628:AV628)</f>
        <v>3.9118666004945539</v>
      </c>
      <c r="L632" s="29">
        <f>SUM('IV. Country level, 1310-2018'!AY628:BF628)</f>
        <v>-0.63940442221213967</v>
      </c>
      <c r="M632" s="28">
        <f t="shared" si="84"/>
        <v>4.5512710227066933</v>
      </c>
      <c r="N632" s="28">
        <f t="shared" si="92"/>
        <v>2.99</v>
      </c>
      <c r="O632" s="28">
        <f>'IV. Country level, 1310-2018'!Z628</f>
        <v>1.5151515151515234</v>
      </c>
      <c r="P632" s="28">
        <f>'IV. Country level, 1310-2018'!H628</f>
        <v>1.4748484848484769</v>
      </c>
      <c r="Q632" s="2"/>
      <c r="R632" s="2"/>
      <c r="V632" s="28">
        <v>6.5700000000000012</v>
      </c>
      <c r="W632" s="28">
        <v>1.3270246399231611</v>
      </c>
      <c r="X632" s="28">
        <f t="shared" si="91"/>
        <v>5.2429753600768398</v>
      </c>
      <c r="Y632" s="56">
        <f>'VIII. Pers. sov. loans, 1312-'!C627</f>
        <v>3.8666666666666667</v>
      </c>
    </row>
    <row r="633" spans="1:25" x14ac:dyDescent="0.25">
      <c r="A633">
        <v>1935</v>
      </c>
      <c r="C633" s="28">
        <f t="shared" si="85"/>
        <v>3.7515451871386225</v>
      </c>
      <c r="D633" s="28">
        <f t="shared" si="86"/>
        <v>0.88447996949784891</v>
      </c>
      <c r="E633" s="28">
        <f t="shared" si="87"/>
        <v>2.8670652176407745</v>
      </c>
      <c r="F633" s="28">
        <f t="shared" si="88"/>
        <v>2.91</v>
      </c>
      <c r="G633" s="28">
        <f t="shared" si="89"/>
        <v>-0.49739246291609468</v>
      </c>
      <c r="H633" s="28">
        <f t="shared" si="90"/>
        <v>3.4073924629160941</v>
      </c>
      <c r="I633" s="28"/>
      <c r="J633" s="28"/>
      <c r="K633" s="28">
        <f>SUM('IV. Country level, 1310-2018'!AO629:AV629)</f>
        <v>3.6489226728721618</v>
      </c>
      <c r="L633" s="29">
        <f>SUM('IV. Country level, 1310-2018'!AY629:BF629)</f>
        <v>1.6287604588509932</v>
      </c>
      <c r="M633" s="28">
        <f t="shared" si="84"/>
        <v>2.0201622140211688</v>
      </c>
      <c r="N633" s="28">
        <f t="shared" si="92"/>
        <v>2.82</v>
      </c>
      <c r="O633" s="28">
        <f>'IV. Country level, 1310-2018'!Z629</f>
        <v>2.9850746268656745</v>
      </c>
      <c r="P633" s="28">
        <f>'IV. Country level, 1310-2018'!H629</f>
        <v>-0.16507462686567465</v>
      </c>
      <c r="Q633" s="2"/>
      <c r="R633" s="2"/>
      <c r="V633" s="28">
        <v>5.08</v>
      </c>
      <c r="W633" s="28">
        <v>0.98188621970698964</v>
      </c>
      <c r="X633" s="28">
        <f t="shared" si="91"/>
        <v>4.0981137802930103</v>
      </c>
      <c r="Y633" s="56">
        <f>'VIII. Pers. sov. loans, 1312-'!C628</f>
        <v>3.8666666666666667</v>
      </c>
    </row>
    <row r="634" spans="1:25" x14ac:dyDescent="0.25">
      <c r="A634">
        <v>1936</v>
      </c>
      <c r="C634" s="28">
        <f t="shared" si="85"/>
        <v>3.6070089467455335</v>
      </c>
      <c r="D634" s="28">
        <f t="shared" si="86"/>
        <v>2.4767788099433252</v>
      </c>
      <c r="E634" s="28">
        <f t="shared" si="87"/>
        <v>1.1302301368022081</v>
      </c>
      <c r="F634" s="28">
        <f t="shared" si="88"/>
        <v>2.7600000000000002</v>
      </c>
      <c r="G634" s="28">
        <f t="shared" si="89"/>
        <v>0.97031790890386638</v>
      </c>
      <c r="H634" s="28">
        <f t="shared" si="90"/>
        <v>1.789682091096134</v>
      </c>
      <c r="I634" s="28"/>
      <c r="J634" s="28"/>
      <c r="K634" s="28">
        <f>SUM('IV. Country level, 1310-2018'!AO630:AV630)</f>
        <v>3.4051646683463908</v>
      </c>
      <c r="L634" s="29">
        <f>SUM('IV. Country level, 1310-2018'!AY630:BF630)</f>
        <v>3.6169337248328808</v>
      </c>
      <c r="M634" s="28">
        <f t="shared" si="84"/>
        <v>-0.21176905648649003</v>
      </c>
      <c r="N634" s="28">
        <f t="shared" si="92"/>
        <v>2.52</v>
      </c>
      <c r="O634" s="28">
        <f>'IV. Country level, 1310-2018'!Z630</f>
        <v>1.4492753623188355</v>
      </c>
      <c r="P634" s="28">
        <f>'IV. Country level, 1310-2018'!H630</f>
        <v>1.0707246376811645</v>
      </c>
      <c r="Q634" s="2"/>
      <c r="R634" s="2"/>
      <c r="V634" s="28">
        <v>4.57</v>
      </c>
      <c r="W634" s="28">
        <v>0.72908257957641753</v>
      </c>
      <c r="X634" s="28">
        <f t="shared" si="91"/>
        <v>3.8409174204235828</v>
      </c>
      <c r="Y634" s="56">
        <f>'VIII. Pers. sov. loans, 1312-'!C629</f>
        <v>3.8666666666666667</v>
      </c>
    </row>
    <row r="635" spans="1:25" x14ac:dyDescent="0.25">
      <c r="A635">
        <v>1937</v>
      </c>
      <c r="C635" s="28">
        <f t="shared" si="85"/>
        <v>3.4406996993890147</v>
      </c>
      <c r="D635" s="28">
        <f t="shared" si="86"/>
        <v>3.4789281955735873</v>
      </c>
      <c r="E635" s="28">
        <f t="shared" si="87"/>
        <v>-3.8228496184572816E-2</v>
      </c>
      <c r="F635" s="28">
        <f t="shared" si="88"/>
        <v>2.524285714285714</v>
      </c>
      <c r="G635" s="28">
        <f t="shared" si="89"/>
        <v>0.96330747114097492</v>
      </c>
      <c r="H635" s="28">
        <f t="shared" si="90"/>
        <v>1.560978243144739</v>
      </c>
      <c r="I635" s="28"/>
      <c r="J635" s="28"/>
      <c r="K635" s="28">
        <f>SUM('IV. Country level, 1310-2018'!AO631:AV631)</f>
        <v>3.406827941663026</v>
      </c>
      <c r="L635" s="29">
        <f>SUM('IV. Country level, 1310-2018'!AY631:BF631)</f>
        <v>5.9971178526374835</v>
      </c>
      <c r="M635" s="28">
        <f t="shared" si="84"/>
        <v>-2.5902899109744575</v>
      </c>
      <c r="N635" s="28">
        <f t="shared" si="92"/>
        <v>2.68</v>
      </c>
      <c r="O635" s="28">
        <f>'IV. Country level, 1310-2018'!Z631</f>
        <v>2.8571428571428599</v>
      </c>
      <c r="P635" s="28">
        <f>'IV. Country level, 1310-2018'!H631</f>
        <v>-0.17714285714285971</v>
      </c>
      <c r="Q635" s="2"/>
      <c r="R635" s="2"/>
      <c r="V635" s="28">
        <v>4.54</v>
      </c>
      <c r="W635" s="28">
        <v>0.37216374325429141</v>
      </c>
      <c r="X635" s="28">
        <f t="shared" si="91"/>
        <v>4.1678362567457086</v>
      </c>
      <c r="Y635" s="56">
        <f>'VIII. Pers. sov. loans, 1312-'!C630</f>
        <v>3.8666666666666667</v>
      </c>
    </row>
    <row r="636" spans="1:25" x14ac:dyDescent="0.25">
      <c r="A636">
        <v>1938</v>
      </c>
      <c r="C636" s="28">
        <f t="shared" si="85"/>
        <v>3.314088210868309</v>
      </c>
      <c r="D636" s="28">
        <f t="shared" si="86"/>
        <v>4.8668190073748487</v>
      </c>
      <c r="E636" s="28">
        <f t="shared" si="87"/>
        <v>-1.5527307965065396</v>
      </c>
      <c r="F636" s="28">
        <f t="shared" si="88"/>
        <v>2.3928571428571428</v>
      </c>
      <c r="G636" s="28">
        <f t="shared" si="89"/>
        <v>2.1652969710028143</v>
      </c>
      <c r="H636" s="28">
        <f t="shared" si="90"/>
        <v>0.22756017185432828</v>
      </c>
      <c r="I636" s="28"/>
      <c r="J636" s="28"/>
      <c r="K636" s="28">
        <f>SUM('IV. Country level, 1310-2018'!AO632:AV632)</f>
        <v>3.2859430385264128</v>
      </c>
      <c r="L636" s="29">
        <f>SUM('IV. Country level, 1310-2018'!AY632:BF632)</f>
        <v>1.8780722451494494</v>
      </c>
      <c r="M636" s="28">
        <f t="shared" si="84"/>
        <v>1.4078707933769634</v>
      </c>
      <c r="N636" s="28">
        <f t="shared" si="92"/>
        <v>2.48</v>
      </c>
      <c r="O636" s="28">
        <f>'IV. Country level, 1310-2018'!Z632</f>
        <v>-2.7777777777777799</v>
      </c>
      <c r="P636" s="28">
        <f>'IV. Country level, 1310-2018'!H632</f>
        <v>5.2577777777777799</v>
      </c>
      <c r="Q636" s="2"/>
      <c r="R636" s="2"/>
      <c r="V636" s="28">
        <v>4.5</v>
      </c>
      <c r="W636" s="28">
        <v>0.4934705672479725</v>
      </c>
      <c r="X636" s="28">
        <f t="shared" si="91"/>
        <v>4.0065294327520276</v>
      </c>
      <c r="Y636" s="56">
        <f>'VIII. Pers. sov. loans, 1312-'!C631</f>
        <v>3.8666666666666667</v>
      </c>
    </row>
    <row r="637" spans="1:25" x14ac:dyDescent="0.25">
      <c r="A637">
        <v>1939</v>
      </c>
      <c r="C637" s="28">
        <f t="shared" si="85"/>
        <v>3.2114082130941846</v>
      </c>
      <c r="D637" s="28">
        <f t="shared" si="86"/>
        <v>5.7599788912095891</v>
      </c>
      <c r="E637" s="28">
        <f t="shared" si="87"/>
        <v>-2.5485706781154041</v>
      </c>
      <c r="F637" s="28">
        <f t="shared" si="88"/>
        <v>2.2914285714285714</v>
      </c>
      <c r="G637" s="28">
        <f t="shared" si="89"/>
        <v>3.0291803192385922</v>
      </c>
      <c r="H637" s="28">
        <f t="shared" si="90"/>
        <v>-0.73775174781002129</v>
      </c>
      <c r="I637" s="28"/>
      <c r="J637" s="28"/>
      <c r="K637" s="28">
        <f>SUM('IV. Country level, 1310-2018'!AO633:AV633)</f>
        <v>3.321663527897857</v>
      </c>
      <c r="L637" s="29">
        <f>SUM('IV. Country level, 1310-2018'!AY633:BF633)</f>
        <v>4.4570002140685672</v>
      </c>
      <c r="M637" s="28">
        <f t="shared" si="84"/>
        <v>-1.1353366861707102</v>
      </c>
      <c r="N637" s="28">
        <f t="shared" si="92"/>
        <v>2.2999999999999998</v>
      </c>
      <c r="O637" s="28">
        <f>'IV. Country level, 1310-2018'!Z633</f>
        <v>0</v>
      </c>
      <c r="P637" s="28">
        <f>'IV. Country level, 1310-2018'!H633</f>
        <v>2.2999999999999998</v>
      </c>
      <c r="Q637" s="2"/>
      <c r="R637" s="2"/>
      <c r="V637" s="28">
        <v>4.54</v>
      </c>
      <c r="W637" s="28">
        <v>0.8600112202212119</v>
      </c>
      <c r="X637" s="28">
        <f t="shared" si="91"/>
        <v>3.679988779778788</v>
      </c>
      <c r="Y637" s="56">
        <f>'VIII. Pers. sov. loans, 1312-'!C632</f>
        <v>3.6326576576576577</v>
      </c>
    </row>
    <row r="638" spans="1:25" x14ac:dyDescent="0.25">
      <c r="A638">
        <v>1940</v>
      </c>
      <c r="C638" s="28">
        <f t="shared" si="85"/>
        <v>3.1345183860392387</v>
      </c>
      <c r="D638" s="28">
        <f t="shared" si="86"/>
        <v>6.284357913841875</v>
      </c>
      <c r="E638" s="28">
        <f t="shared" si="87"/>
        <v>-3.1498395278026359</v>
      </c>
      <c r="F638" s="28">
        <f t="shared" si="88"/>
        <v>2.2342857142857144</v>
      </c>
      <c r="G638" s="28">
        <f t="shared" si="89"/>
        <v>3.2447952505725888</v>
      </c>
      <c r="H638" s="28">
        <f t="shared" si="90"/>
        <v>-1.0105095362868739</v>
      </c>
      <c r="I638" s="28"/>
      <c r="J638" s="28"/>
      <c r="K638" s="28">
        <f>SUM('IV. Country level, 1310-2018'!AO634:AV634)</f>
        <v>3.1045094459226998</v>
      </c>
      <c r="L638" s="29">
        <f>SUM('IV. Country level, 1310-2018'!AY634:BF634)</f>
        <v>7.414017295687878</v>
      </c>
      <c r="M638" s="28">
        <f t="shared" si="84"/>
        <v>-4.3095078497651782</v>
      </c>
      <c r="N638" s="28">
        <f t="shared" si="92"/>
        <v>1.88</v>
      </c>
      <c r="O638" s="28">
        <f>'IV. Country level, 1310-2018'!Z634</f>
        <v>0.71428571428571175</v>
      </c>
      <c r="P638" s="28">
        <f>'IV. Country level, 1310-2018'!H634</f>
        <v>1.1657142857142881</v>
      </c>
      <c r="Q638" s="2"/>
      <c r="R638" s="2"/>
      <c r="V638" s="28">
        <v>4.46</v>
      </c>
      <c r="W638" s="28">
        <v>3.4107109216651228</v>
      </c>
      <c r="X638" s="28">
        <f t="shared" si="91"/>
        <v>1.0492890783348772</v>
      </c>
      <c r="Y638" s="56">
        <f>'VIII. Pers. sov. loans, 1312-'!C633</f>
        <v>3.6326576576576577</v>
      </c>
    </row>
    <row r="639" spans="1:25" x14ac:dyDescent="0.25">
      <c r="A639">
        <v>1941</v>
      </c>
      <c r="C639" s="28">
        <f t="shared" si="85"/>
        <v>2.9527059400773501</v>
      </c>
      <c r="D639" s="28">
        <f t="shared" si="86"/>
        <v>8.6016595022769629</v>
      </c>
      <c r="E639" s="28">
        <f t="shared" si="87"/>
        <v>-5.6489535621996136</v>
      </c>
      <c r="F639" s="28">
        <f t="shared" si="88"/>
        <v>2.1514285714285717</v>
      </c>
      <c r="G639" s="28">
        <f t="shared" si="89"/>
        <v>3.1650392102254163</v>
      </c>
      <c r="H639" s="28">
        <f t="shared" si="90"/>
        <v>-1.0136106387968449</v>
      </c>
      <c r="I639" s="28"/>
      <c r="J639" s="28"/>
      <c r="K639" s="28">
        <f>SUM('IV. Country level, 1310-2018'!AO635:AV635)</f>
        <v>3.0255861808496158</v>
      </c>
      <c r="L639" s="29">
        <f>SUM('IV. Country level, 1310-2018'!AY635:BF635)</f>
        <v>9.07583126039669</v>
      </c>
      <c r="M639" s="28">
        <f t="shared" si="84"/>
        <v>-6.0502450795470741</v>
      </c>
      <c r="N639" s="28">
        <f t="shared" si="92"/>
        <v>2.0700000000000003</v>
      </c>
      <c r="O639" s="28">
        <f>'IV. Country level, 1310-2018'!Z635</f>
        <v>9.9290780141843999</v>
      </c>
      <c r="P639" s="28">
        <f>'IV. Country level, 1310-2018'!H635</f>
        <v>-7.8590780141843997</v>
      </c>
      <c r="Q639" s="2"/>
      <c r="R639" s="2"/>
      <c r="V639" s="28">
        <v>4.3541364296081273</v>
      </c>
      <c r="W639" s="28">
        <v>1.7668094212409859</v>
      </c>
      <c r="X639" s="28">
        <f t="shared" si="91"/>
        <v>2.5873270083671414</v>
      </c>
      <c r="Y639" s="56">
        <f>'VIII. Pers. sov. loans, 1312-'!C634</f>
        <v>3.6326576576576577</v>
      </c>
    </row>
    <row r="640" spans="1:25" x14ac:dyDescent="0.25">
      <c r="A640">
        <v>1942</v>
      </c>
      <c r="C640" s="28">
        <f t="shared" si="85"/>
        <v>2.7501655349473886</v>
      </c>
      <c r="D640" s="28">
        <f t="shared" si="86"/>
        <v>9.6088617599579713</v>
      </c>
      <c r="E640" s="28">
        <f t="shared" si="87"/>
        <v>-6.8586962250105818</v>
      </c>
      <c r="F640" s="28">
        <f t="shared" si="88"/>
        <v>2.0357142857142856</v>
      </c>
      <c r="G640" s="28">
        <f t="shared" si="89"/>
        <v>3.8828918943702346</v>
      </c>
      <c r="H640" s="28">
        <f t="shared" si="90"/>
        <v>-1.8471776086559488</v>
      </c>
      <c r="I640" s="28"/>
      <c r="J640" s="28"/>
      <c r="K640" s="28">
        <f>SUM('IV. Country level, 1310-2018'!AO636:AV636)</f>
        <v>2.930162688453291</v>
      </c>
      <c r="L640" s="29">
        <f>SUM('IV. Country level, 1310-2018'!AY636:BF636)</f>
        <v>7.880879645694173</v>
      </c>
      <c r="M640" s="28">
        <f t="shared" si="84"/>
        <v>-4.950716957240882</v>
      </c>
      <c r="N640" s="28">
        <f t="shared" si="92"/>
        <v>2.1099999999999994</v>
      </c>
      <c r="O640" s="28">
        <f>'IV. Country level, 1310-2018'!Z636</f>
        <v>9.032258064516121</v>
      </c>
      <c r="P640" s="28">
        <f>'IV. Country level, 1310-2018'!H636</f>
        <v>-6.9222580645161216</v>
      </c>
      <c r="Q640" s="2"/>
      <c r="R640" s="2"/>
      <c r="V640" s="28">
        <v>4.3478260869565215</v>
      </c>
      <c r="W640" s="28">
        <v>2.0831072046236336</v>
      </c>
      <c r="X640" s="28">
        <f t="shared" si="91"/>
        <v>2.2647188823328879</v>
      </c>
      <c r="Y640" s="56">
        <f>'VIII. Pers. sov. loans, 1312-'!C635</f>
        <v>3.0884384384384389</v>
      </c>
    </row>
    <row r="641" spans="1:25" x14ac:dyDescent="0.25">
      <c r="A641">
        <v>1943</v>
      </c>
      <c r="C641" s="28">
        <f t="shared" si="85"/>
        <v>2.6341921419674583</v>
      </c>
      <c r="D641" s="28">
        <f t="shared" si="86"/>
        <v>11.765532288227368</v>
      </c>
      <c r="E641" s="28">
        <f t="shared" si="87"/>
        <v>-9.1313401462599106</v>
      </c>
      <c r="F641" s="28">
        <f t="shared" si="88"/>
        <v>1.9671428571428571</v>
      </c>
      <c r="G641" s="28">
        <f t="shared" si="89"/>
        <v>6.4731587703513975</v>
      </c>
      <c r="H641" s="28">
        <f t="shared" si="90"/>
        <v>-4.5060159132085404</v>
      </c>
      <c r="I641" s="28"/>
      <c r="J641" s="28"/>
      <c r="K641" s="28">
        <f>SUM('IV. Country level, 1310-2018'!AO637:AV637)</f>
        <v>2.8669358789617694</v>
      </c>
      <c r="L641" s="29">
        <f>SUM('IV. Country level, 1310-2018'!AY637:BF637)</f>
        <v>7.287586883258883</v>
      </c>
      <c r="M641" s="28">
        <f t="shared" si="84"/>
        <v>-4.4206510042971132</v>
      </c>
      <c r="N641" s="28">
        <f t="shared" si="92"/>
        <v>2.12</v>
      </c>
      <c r="O641" s="28">
        <f>'IV. Country level, 1310-2018'!Z637</f>
        <v>2.9585798816568047</v>
      </c>
      <c r="P641" s="28">
        <f>'IV. Country level, 1310-2018'!H637</f>
        <v>-0.83857988165680464</v>
      </c>
      <c r="Q641" s="2"/>
      <c r="R641" s="2"/>
      <c r="V641" s="28">
        <v>4.3478260869565215</v>
      </c>
      <c r="W641" s="28">
        <v>1.9273018825843886</v>
      </c>
      <c r="X641" s="28">
        <f t="shared" si="91"/>
        <v>2.4205242043721329</v>
      </c>
      <c r="Y641" s="56">
        <f>'VIII. Pers. sov. loans, 1312-'!C636</f>
        <v>3.0884384384384389</v>
      </c>
    </row>
    <row r="642" spans="1:25" x14ac:dyDescent="0.25">
      <c r="A642">
        <v>1944</v>
      </c>
      <c r="C642" s="28">
        <f t="shared" si="85"/>
        <v>2.6056917929572871</v>
      </c>
      <c r="D642" s="28">
        <f t="shared" si="86"/>
        <v>12.71583669687662</v>
      </c>
      <c r="E642" s="28">
        <f t="shared" si="87"/>
        <v>-10.110144903919334</v>
      </c>
      <c r="F642" s="28">
        <f t="shared" si="88"/>
        <v>2.0100000000000002</v>
      </c>
      <c r="G642" s="28">
        <f t="shared" si="89"/>
        <v>7.6335764257856624</v>
      </c>
      <c r="H642" s="28">
        <f t="shared" si="90"/>
        <v>-5.6235764257856635</v>
      </c>
      <c r="I642" s="28"/>
      <c r="J642" s="28"/>
      <c r="K642" s="28">
        <f>SUM('IV. Country level, 1310-2018'!AO638:AV638)</f>
        <v>2.1341408199298026</v>
      </c>
      <c r="L642" s="29">
        <f>SUM('IV. Country level, 1310-2018'!AY638:BF638)</f>
        <v>22.218228971683104</v>
      </c>
      <c r="M642" s="28">
        <f t="shared" si="84"/>
        <v>-20.084088151753299</v>
      </c>
      <c r="N642" s="28">
        <f t="shared" si="92"/>
        <v>2.1</v>
      </c>
      <c r="O642" s="28">
        <f>'IV. Country level, 1310-2018'!Z638</f>
        <v>2.298850574712656</v>
      </c>
      <c r="P642" s="28">
        <f>'IV. Country level, 1310-2018'!H638</f>
        <v>-0.19885057471265588</v>
      </c>
      <c r="Q642" s="2"/>
      <c r="R642" s="2"/>
      <c r="V642" s="28">
        <v>4.614803312629399</v>
      </c>
      <c r="W642" s="28">
        <v>1.8908593154016309</v>
      </c>
      <c r="X642" s="28">
        <f t="shared" si="91"/>
        <v>2.7239439972277681</v>
      </c>
      <c r="Y642" s="56">
        <f>'VIII. Pers. sov. loans, 1312-'!C637</f>
        <v>3.0884384384384389</v>
      </c>
    </row>
    <row r="643" spans="1:25" x14ac:dyDescent="0.25">
      <c r="A643">
        <v>1945</v>
      </c>
      <c r="C643" s="28">
        <f t="shared" si="85"/>
        <v>2.6243695993396652</v>
      </c>
      <c r="D643" s="28">
        <f t="shared" si="86"/>
        <v>12.9982492708116</v>
      </c>
      <c r="E643" s="28">
        <f t="shared" si="87"/>
        <v>-10.373879671471936</v>
      </c>
      <c r="F643" s="28">
        <f t="shared" si="88"/>
        <v>2.0171428571428573</v>
      </c>
      <c r="G643" s="28">
        <f t="shared" si="89"/>
        <v>6.6424871368240348</v>
      </c>
      <c r="H643" s="28">
        <f t="shared" si="90"/>
        <v>-4.6253442796811779</v>
      </c>
      <c r="I643" s="28"/>
      <c r="J643" s="28"/>
      <c r="K643" s="28">
        <f>SUM('IV. Country level, 1310-2018'!AO639:AV639)</f>
        <v>1.8681602026166821</v>
      </c>
      <c r="L643" s="29">
        <f>SUM('IV. Country level, 1310-2018'!AY639:BF639)</f>
        <v>8.9284880489164937</v>
      </c>
      <c r="M643" s="28">
        <f t="shared" si="84"/>
        <v>-7.0603278462998116</v>
      </c>
      <c r="N643" s="28">
        <f t="shared" si="92"/>
        <v>1.67</v>
      </c>
      <c r="O643" s="28">
        <f>'IV. Country level, 1310-2018'!Z639</f>
        <v>2.2471910112359472</v>
      </c>
      <c r="P643" s="28">
        <f>'IV. Country level, 1310-2018'!H639</f>
        <v>-0.57719101123594729</v>
      </c>
      <c r="Q643" s="2"/>
      <c r="R643" s="2"/>
      <c r="V643" s="28">
        <v>4.8817805383022774</v>
      </c>
      <c r="W643" s="28">
        <v>4.6776964373809866</v>
      </c>
      <c r="X643" s="28">
        <f t="shared" si="91"/>
        <v>0.20408410092129081</v>
      </c>
      <c r="Y643" s="56">
        <f>'VIII. Pers. sov. loans, 1312-'!C638</f>
        <v>2.6993243243243246</v>
      </c>
    </row>
    <row r="644" spans="1:25" x14ac:dyDescent="0.25">
      <c r="A644">
        <v>1946</v>
      </c>
      <c r="C644" s="28">
        <f t="shared" si="85"/>
        <v>2.6401731896525749</v>
      </c>
      <c r="D644" s="28">
        <f t="shared" si="86"/>
        <v>11.734366865363127</v>
      </c>
      <c r="E644" s="28">
        <f t="shared" si="87"/>
        <v>-9.094193675710553</v>
      </c>
      <c r="F644" s="28">
        <f t="shared" si="88"/>
        <v>1.9728571428571431</v>
      </c>
      <c r="G644" s="28">
        <f t="shared" si="89"/>
        <v>5.0557804423673742</v>
      </c>
      <c r="H644" s="28">
        <f t="shared" si="90"/>
        <v>-3.0829232995102318</v>
      </c>
      <c r="I644" s="28"/>
      <c r="J644" s="28"/>
      <c r="K644" s="28">
        <f>SUM('IV. Country level, 1310-2018'!AO640:AV640)</f>
        <v>2.5098497770383483</v>
      </c>
      <c r="L644" s="29">
        <f>SUM('IV. Country level, 1310-2018'!AY640:BF640)</f>
        <v>19.553693911954355</v>
      </c>
      <c r="M644" s="28">
        <f t="shared" si="84"/>
        <v>-17.043844134916007</v>
      </c>
      <c r="N644" s="28">
        <f t="shared" si="92"/>
        <v>1.8200000000000003</v>
      </c>
      <c r="O644" s="28">
        <f>'IV. Country level, 1310-2018'!Z640</f>
        <v>18.131868131868139</v>
      </c>
      <c r="P644" s="28">
        <f>'IV. Country level, 1310-2018'!H640</f>
        <v>-16.311868131868138</v>
      </c>
      <c r="Q644" s="2"/>
      <c r="R644" s="2"/>
      <c r="V644" s="28">
        <v>5.1487577639751549</v>
      </c>
      <c r="W644" s="28">
        <v>10.291001822736643</v>
      </c>
      <c r="X644" s="28">
        <f t="shared" si="91"/>
        <v>-5.1422440587614879</v>
      </c>
      <c r="Y644" s="56">
        <f>'VIII. Pers. sov. loans, 1312-'!C639</f>
        <v>2</v>
      </c>
    </row>
    <row r="645" spans="1:25" x14ac:dyDescent="0.25">
      <c r="A645">
        <v>1947</v>
      </c>
      <c r="C645" s="28">
        <f t="shared" si="85"/>
        <v>2.70987182244858</v>
      </c>
      <c r="D645" s="28">
        <f t="shared" si="86"/>
        <v>11.356776944761213</v>
      </c>
      <c r="E645" s="28">
        <f t="shared" si="87"/>
        <v>-8.646905122312635</v>
      </c>
      <c r="F645" s="28">
        <f t="shared" si="88"/>
        <v>1.9814285714285715</v>
      </c>
      <c r="G645" s="28">
        <f t="shared" si="89"/>
        <v>5.4805838006779037</v>
      </c>
      <c r="H645" s="28">
        <f t="shared" si="90"/>
        <v>-3.4991552292493324</v>
      </c>
      <c r="I645" s="28"/>
      <c r="J645" s="28"/>
      <c r="K645" s="28">
        <f>SUM('IV. Country level, 1310-2018'!AO641:AV641)</f>
        <v>2.905007002851502</v>
      </c>
      <c r="L645" s="29">
        <f>SUM('IV. Country level, 1310-2018'!AY641:BF641)</f>
        <v>14.06614815623265</v>
      </c>
      <c r="M645" s="28">
        <f t="shared" si="84"/>
        <v>-11.161141153381148</v>
      </c>
      <c r="N645" s="28">
        <f t="shared" si="92"/>
        <v>2.1799999999999997</v>
      </c>
      <c r="O645" s="28">
        <f>'IV. Country level, 1310-2018'!Z641</f>
        <v>8.837209302325574</v>
      </c>
      <c r="P645" s="28">
        <f>'IV. Country level, 1310-2018'!H641</f>
        <v>-6.6572093023255743</v>
      </c>
      <c r="Q645" s="2"/>
      <c r="R645" s="2"/>
      <c r="V645" s="28">
        <v>5.4157349896480325</v>
      </c>
      <c r="W645" s="28">
        <v>2.7627396983480943</v>
      </c>
      <c r="X645" s="28">
        <f t="shared" si="91"/>
        <v>2.6529952912999382</v>
      </c>
      <c r="Y645" s="56">
        <f>'VIII. Pers. sov. loans, 1312-'!C640</f>
        <v>2</v>
      </c>
    </row>
    <row r="646" spans="1:25" x14ac:dyDescent="0.25">
      <c r="A646">
        <v>1948</v>
      </c>
      <c r="C646" s="28">
        <f t="shared" si="85"/>
        <v>2.9201643683874532</v>
      </c>
      <c r="D646" s="28">
        <f t="shared" si="86"/>
        <v>9.4918775825794501</v>
      </c>
      <c r="E646" s="28">
        <f t="shared" si="87"/>
        <v>-6.5717132141919992</v>
      </c>
      <c r="F646" s="28">
        <f t="shared" si="88"/>
        <v>2.04</v>
      </c>
      <c r="G646" s="28">
        <f t="shared" si="89"/>
        <v>6.00931943286181</v>
      </c>
      <c r="H646" s="28">
        <f t="shared" si="90"/>
        <v>-3.96931943286181</v>
      </c>
      <c r="I646" s="28"/>
      <c r="J646" s="28"/>
      <c r="K646" s="28">
        <f>SUM('IV. Country level, 1310-2018'!AO642:AV642)</f>
        <v>3.1563308255262612</v>
      </c>
      <c r="L646" s="29">
        <f>SUM('IV. Country level, 1310-2018'!AY642:BF642)</f>
        <v>11.05271927794155</v>
      </c>
      <c r="M646" s="28">
        <f t="shared" si="84"/>
        <v>-7.8963884524152892</v>
      </c>
      <c r="N646" s="28">
        <f t="shared" si="92"/>
        <v>2.12</v>
      </c>
      <c r="O646" s="28">
        <f>'IV. Country level, 1310-2018'!Z642</f>
        <v>2.9914529914530039</v>
      </c>
      <c r="P646" s="28">
        <f>'IV. Country level, 1310-2018'!H642</f>
        <v>-0.87145299145300381</v>
      </c>
      <c r="Q646" s="2"/>
      <c r="R646" s="2"/>
      <c r="V646" s="28">
        <v>5.6827122153209109</v>
      </c>
      <c r="W646" s="28">
        <v>19.268851169678584</v>
      </c>
      <c r="X646" s="28">
        <f t="shared" si="91"/>
        <v>-13.586138954357672</v>
      </c>
      <c r="Y646" s="56">
        <f>'VIII. Pers. sov. loans, 1312-'!C641</f>
        <v>2</v>
      </c>
    </row>
    <row r="647" spans="1:25" x14ac:dyDescent="0.25">
      <c r="A647">
        <v>1949</v>
      </c>
      <c r="C647" s="28">
        <f t="shared" si="85"/>
        <v>3.1678130717203561</v>
      </c>
      <c r="D647" s="28">
        <f t="shared" si="86"/>
        <v>8.546042256362421</v>
      </c>
      <c r="E647" s="28">
        <f t="shared" si="87"/>
        <v>-5.3782291846420662</v>
      </c>
      <c r="F647" s="28">
        <f t="shared" si="88"/>
        <v>2.1614285714285715</v>
      </c>
      <c r="G647" s="28">
        <f t="shared" si="89"/>
        <v>5.7961088571326851</v>
      </c>
      <c r="H647" s="28">
        <f t="shared" si="90"/>
        <v>-3.6346802857041141</v>
      </c>
      <c r="I647" s="28"/>
      <c r="J647" s="28"/>
      <c r="K647" s="28">
        <f>SUM('IV. Country level, 1310-2018'!AO643:AV643)</f>
        <v>3.0407878206436565</v>
      </c>
      <c r="L647" s="29">
        <f>SUM('IV. Country level, 1310-2018'!AY643:BF643)</f>
        <v>-0.96629719244515133</v>
      </c>
      <c r="M647" s="28">
        <f t="shared" si="84"/>
        <v>4.0070850130888083</v>
      </c>
      <c r="N647" s="28">
        <f t="shared" si="92"/>
        <v>1.7999999999999998</v>
      </c>
      <c r="O647" s="28">
        <f>'IV. Country level, 1310-2018'!Z643</f>
        <v>-2.0746887966804977</v>
      </c>
      <c r="P647" s="28">
        <f>'IV. Country level, 1310-2018'!H643</f>
        <v>3.8746887966804975</v>
      </c>
      <c r="Q647" s="2"/>
      <c r="R647" s="2"/>
      <c r="V647" s="28">
        <v>5.9496894409937884</v>
      </c>
      <c r="W647" s="28">
        <v>-7.1427354030983281</v>
      </c>
      <c r="X647" s="28">
        <f t="shared" si="91"/>
        <v>13.092424844092116</v>
      </c>
      <c r="Y647" s="56">
        <f>'VIII. Pers. sov. loans, 1312-'!C642</f>
        <v>2.1724137931034484</v>
      </c>
    </row>
    <row r="648" spans="1:25" x14ac:dyDescent="0.25">
      <c r="A648">
        <v>1950</v>
      </c>
      <c r="C648" s="28">
        <f t="shared" si="85"/>
        <v>3.3838451544100954</v>
      </c>
      <c r="D648" s="28">
        <f t="shared" si="86"/>
        <v>5.9155894352395704</v>
      </c>
      <c r="E648" s="28">
        <f t="shared" si="87"/>
        <v>-2.5317442808294754</v>
      </c>
      <c r="F648" s="28">
        <f t="shared" si="88"/>
        <v>2.2714285714285714</v>
      </c>
      <c r="G648" s="28">
        <f t="shared" si="89"/>
        <v>3.3128510769246624</v>
      </c>
      <c r="H648" s="28">
        <f t="shared" si="90"/>
        <v>-1.0414225054960911</v>
      </c>
      <c r="I648" s="28"/>
      <c r="J648" s="28"/>
      <c r="K648" s="28">
        <f>SUM('IV. Country level, 1310-2018'!AO644:AV644)</f>
        <v>3.354826308533807</v>
      </c>
      <c r="L648" s="29">
        <f>SUM('IV. Country level, 1310-2018'!AY644:BF644)</f>
        <v>4.6444574390454925</v>
      </c>
      <c r="M648" s="28">
        <f t="shared" si="84"/>
        <v>-1.2896311305116854</v>
      </c>
      <c r="N648" s="28">
        <f t="shared" si="92"/>
        <v>2.1800000000000002</v>
      </c>
      <c r="O648" s="28">
        <f>'IV. Country level, 1310-2018'!Z644</f>
        <v>5.9322033898305024</v>
      </c>
      <c r="P648" s="28">
        <f>'IV. Country level, 1310-2018'!H644</f>
        <v>-3.7522033898305023</v>
      </c>
      <c r="Q648" s="2"/>
      <c r="R648" s="2"/>
      <c r="V648" s="28">
        <v>6.2166666666666686</v>
      </c>
      <c r="W648" s="28">
        <v>-3.2054896622135924</v>
      </c>
      <c r="X648" s="28">
        <f t="shared" si="91"/>
        <v>9.422156328880261</v>
      </c>
      <c r="Y648" s="56">
        <f>'VIII. Pers. sov. loans, 1312-'!C643</f>
        <v>2.3448275862068968</v>
      </c>
    </row>
    <row r="649" spans="1:25" x14ac:dyDescent="0.25">
      <c r="A649">
        <v>1951</v>
      </c>
      <c r="C649" s="28">
        <f t="shared" si="85"/>
        <v>3.5015667575319398</v>
      </c>
      <c r="D649" s="28">
        <f t="shared" si="86"/>
        <v>4.0321395190500136</v>
      </c>
      <c r="E649" s="28">
        <f t="shared" si="87"/>
        <v>-0.53057276151807309</v>
      </c>
      <c r="F649" s="28">
        <f t="shared" si="88"/>
        <v>2.3185714285714281</v>
      </c>
      <c r="G649" s="28">
        <f t="shared" si="89"/>
        <v>1.9441791160507493</v>
      </c>
      <c r="H649" s="28">
        <f t="shared" si="90"/>
        <v>0.37439231252067934</v>
      </c>
      <c r="I649" s="28"/>
      <c r="J649" s="28"/>
      <c r="K649" s="28">
        <f>SUM('IV. Country level, 1310-2018'!AO645:AV645)</f>
        <v>3.6061886415019164</v>
      </c>
      <c r="L649" s="29">
        <f>SUM('IV. Country level, 1310-2018'!AY645:BF645)</f>
        <v>9.1639334364107707</v>
      </c>
      <c r="M649" s="28">
        <f t="shared" si="84"/>
        <v>-5.5577447949088548</v>
      </c>
      <c r="N649" s="28">
        <f t="shared" si="92"/>
        <v>2.5099999999999998</v>
      </c>
      <c r="O649" s="28">
        <f>'IV. Country level, 1310-2018'!Z645</f>
        <v>6</v>
      </c>
      <c r="P649" s="28">
        <f>'IV. Country level, 1310-2018'!H645</f>
        <v>-3.49</v>
      </c>
      <c r="Q649" s="2"/>
      <c r="R649" s="2"/>
      <c r="V649" s="28">
        <v>6.3916666666666666</v>
      </c>
      <c r="W649" s="28">
        <v>12.743764429563026</v>
      </c>
      <c r="X649" s="28">
        <f t="shared" si="91"/>
        <v>-6.3520977628963591</v>
      </c>
      <c r="Y649" s="56">
        <f>'VIII. Pers. sov. loans, 1312-'!C644</f>
        <v>2.5172413793103452</v>
      </c>
    </row>
    <row r="650" spans="1:25" x14ac:dyDescent="0.25">
      <c r="A650">
        <v>1952</v>
      </c>
      <c r="C650" s="28">
        <f t="shared" si="85"/>
        <v>3.6495174958208958</v>
      </c>
      <c r="D650" s="28">
        <f t="shared" si="86"/>
        <v>2.6739097337394711</v>
      </c>
      <c r="E650" s="28">
        <f t="shared" si="87"/>
        <v>0.97560776208142508</v>
      </c>
      <c r="F650" s="28">
        <f t="shared" si="88"/>
        <v>2.4385714285714286</v>
      </c>
      <c r="G650" s="28">
        <f t="shared" si="89"/>
        <v>1.5703332365868909</v>
      </c>
      <c r="H650" s="28">
        <f t="shared" si="90"/>
        <v>0.86823819198453733</v>
      </c>
      <c r="I650" s="28"/>
      <c r="J650" s="28"/>
      <c r="K650" s="28">
        <f>SUM('IV. Country level, 1310-2018'!AO646:AV646)</f>
        <v>3.601701125946998</v>
      </c>
      <c r="L650" s="29">
        <f>SUM('IV. Country level, 1310-2018'!AY646:BF646)</f>
        <v>2.3076407653972808</v>
      </c>
      <c r="M650" s="28">
        <f t="shared" si="84"/>
        <v>1.2940603605497172</v>
      </c>
      <c r="N650" s="28">
        <f t="shared" si="92"/>
        <v>2.52</v>
      </c>
      <c r="O650" s="28">
        <f>'IV. Country level, 1310-2018'!Z646</f>
        <v>0.75471698113207275</v>
      </c>
      <c r="P650" s="28">
        <f>'IV. Country level, 1310-2018'!H646</f>
        <v>1.7652830188679274</v>
      </c>
      <c r="Q650" s="2"/>
      <c r="R650" s="2"/>
      <c r="V650" s="28">
        <v>5.9416666666666664</v>
      </c>
      <c r="W650" s="28">
        <v>4.7620050317361118</v>
      </c>
      <c r="X650" s="28">
        <f t="shared" si="91"/>
        <v>1.1796616349305546</v>
      </c>
      <c r="Y650" s="56">
        <f>'VIII. Pers. sov. loans, 1312-'!C645</f>
        <v>2.6896551724137936</v>
      </c>
    </row>
    <row r="651" spans="1:25" x14ac:dyDescent="0.25">
      <c r="A651">
        <v>1953</v>
      </c>
      <c r="C651" s="28">
        <f t="shared" si="85"/>
        <v>3.9182610433332377</v>
      </c>
      <c r="D651" s="28">
        <f t="shared" si="86"/>
        <v>3.2458785128365899</v>
      </c>
      <c r="E651" s="28">
        <f t="shared" si="87"/>
        <v>0.67238253049664753</v>
      </c>
      <c r="F651" s="28">
        <f t="shared" si="88"/>
        <v>2.6942857142857144</v>
      </c>
      <c r="G651" s="28">
        <f t="shared" si="89"/>
        <v>2.2931565828077725</v>
      </c>
      <c r="H651" s="28">
        <f t="shared" si="90"/>
        <v>0.40112913147794138</v>
      </c>
      <c r="I651" s="28"/>
      <c r="J651" s="28"/>
      <c r="K651" s="28">
        <f>SUM('IV. Country level, 1310-2018'!AO647:AV647)</f>
        <v>4.0220743558665237</v>
      </c>
      <c r="L651" s="29">
        <f>SUM('IV. Country level, 1310-2018'!AY647:BF647)</f>
        <v>1.1405241640943991</v>
      </c>
      <c r="M651" s="28">
        <f t="shared" si="84"/>
        <v>2.8815501917721247</v>
      </c>
      <c r="N651" s="28">
        <f t="shared" si="92"/>
        <v>2.59</v>
      </c>
      <c r="O651" s="28">
        <f>'IV. Country level, 1310-2018'!Z647</f>
        <v>0.7490636704119823</v>
      </c>
      <c r="P651" s="28">
        <f>'IV. Country level, 1310-2018'!H647</f>
        <v>1.8409363295880175</v>
      </c>
      <c r="Q651" s="2"/>
      <c r="R651" s="2"/>
      <c r="V651" s="28">
        <v>6.1083333333333343</v>
      </c>
      <c r="W651" s="28">
        <v>-2.7275681673893337</v>
      </c>
      <c r="X651" s="28">
        <f t="shared" si="91"/>
        <v>8.8359015007226684</v>
      </c>
      <c r="Y651" s="56">
        <f>'VIII. Pers. sov. loans, 1312-'!C646</f>
        <v>2.862068965517242</v>
      </c>
    </row>
    <row r="652" spans="1:25" x14ac:dyDescent="0.25">
      <c r="A652">
        <v>1954</v>
      </c>
      <c r="C652" s="28">
        <f t="shared" si="85"/>
        <v>4.1730901602588855</v>
      </c>
      <c r="D652" s="28">
        <f t="shared" si="86"/>
        <v>3.1116260601938102</v>
      </c>
      <c r="E652" s="28">
        <f t="shared" si="87"/>
        <v>1.0614641000650751</v>
      </c>
      <c r="F652" s="28">
        <f t="shared" si="88"/>
        <v>2.8414285714285716</v>
      </c>
      <c r="G652" s="28">
        <f t="shared" si="89"/>
        <v>1.8597776306373686</v>
      </c>
      <c r="H652" s="28">
        <f t="shared" si="90"/>
        <v>0.98165094079120296</v>
      </c>
      <c r="I652" s="28"/>
      <c r="J652" s="28"/>
      <c r="K652" s="28">
        <f>SUM('IV. Country level, 1310-2018'!AO648:AV648)</f>
        <v>3.7290582247044175</v>
      </c>
      <c r="L652" s="29">
        <f>SUM('IV. Country level, 1310-2018'!AY648:BF648)</f>
        <v>0.88199874290574887</v>
      </c>
      <c r="M652" s="28">
        <f t="shared" si="84"/>
        <v>2.8470594817986687</v>
      </c>
      <c r="N652" s="28">
        <f t="shared" si="92"/>
        <v>2.5099999999999998</v>
      </c>
      <c r="O652" s="28">
        <f>'IV. Country level, 1310-2018'!Z648</f>
        <v>-0.74349442379181896</v>
      </c>
      <c r="P652" s="28">
        <f>'IV. Country level, 1310-2018'!H648</f>
        <v>3.2534944237918189</v>
      </c>
      <c r="Q652" s="2"/>
      <c r="R652" s="2"/>
      <c r="V652" s="28">
        <v>6.366666666666668</v>
      </c>
      <c r="W652" s="28">
        <v>2.8040505578014288</v>
      </c>
      <c r="X652" s="28">
        <f t="shared" si="91"/>
        <v>3.5626161088652393</v>
      </c>
      <c r="Y652" s="56">
        <f>'VIII. Pers. sov. loans, 1312-'!C647</f>
        <v>3.0344827586206904</v>
      </c>
    </row>
    <row r="653" spans="1:25" x14ac:dyDescent="0.25">
      <c r="A653">
        <v>1955</v>
      </c>
      <c r="C653" s="28">
        <f t="shared" si="85"/>
        <v>4.3647766037029037</v>
      </c>
      <c r="D653" s="28">
        <f t="shared" si="86"/>
        <v>2.1399694605120367</v>
      </c>
      <c r="E653" s="28">
        <f t="shared" si="87"/>
        <v>2.2248071431908669</v>
      </c>
      <c r="F653" s="28">
        <f t="shared" si="88"/>
        <v>3.0342857142857143</v>
      </c>
      <c r="G653" s="28">
        <f t="shared" si="89"/>
        <v>1.2541438278204671</v>
      </c>
      <c r="H653" s="28">
        <f t="shared" si="90"/>
        <v>1.780141886465247</v>
      </c>
      <c r="I653" s="28"/>
      <c r="J653" s="28"/>
      <c r="K653" s="28">
        <f>SUM('IV. Country level, 1310-2018'!AO649:AV649)</f>
        <v>4.1919859935489532</v>
      </c>
      <c r="L653" s="29">
        <f>SUM('IV. Country level, 1310-2018'!AY649:BF649)</f>
        <v>1.545110780767756</v>
      </c>
      <c r="M653" s="28">
        <f t="shared" ref="M653:M716" si="93">K653-L653</f>
        <v>2.6468752127811972</v>
      </c>
      <c r="N653" s="28">
        <f t="shared" si="92"/>
        <v>2.96</v>
      </c>
      <c r="O653" s="28">
        <f>'IV. Country level, 1310-2018'!Z649</f>
        <v>0.37453183520599787</v>
      </c>
      <c r="P653" s="28">
        <f>'IV. Country level, 1310-2018'!H649</f>
        <v>2.5854681647940021</v>
      </c>
      <c r="Q653" s="2"/>
      <c r="R653" s="2"/>
      <c r="V653" s="28">
        <v>6.1</v>
      </c>
      <c r="W653" s="28">
        <v>1.3429199036555257</v>
      </c>
      <c r="X653" s="28">
        <f t="shared" si="91"/>
        <v>4.7570800963444739</v>
      </c>
      <c r="Y653" s="56">
        <f>'VIII. Pers. sov. loans, 1312-'!C648</f>
        <v>3.2068965517241388</v>
      </c>
    </row>
    <row r="654" spans="1:25" x14ac:dyDescent="0.25">
      <c r="A654">
        <v>1956</v>
      </c>
      <c r="C654" s="28">
        <f t="shared" si="85"/>
        <v>4.6360345932645606</v>
      </c>
      <c r="D654" s="28">
        <f t="shared" si="86"/>
        <v>2.1156090353710599</v>
      </c>
      <c r="E654" s="28">
        <f t="shared" si="87"/>
        <v>2.5204255578935011</v>
      </c>
      <c r="F654" s="28">
        <f t="shared" si="88"/>
        <v>3.3442857142857143</v>
      </c>
      <c r="G654" s="28">
        <f t="shared" si="89"/>
        <v>1.3934848028342246</v>
      </c>
      <c r="H654" s="28">
        <f t="shared" si="90"/>
        <v>1.9508009114514899</v>
      </c>
      <c r="I654" s="28"/>
      <c r="J654" s="28"/>
      <c r="K654" s="28">
        <f>SUM('IV. Country level, 1310-2018'!AO650:AV650)</f>
        <v>4.9219926532300464</v>
      </c>
      <c r="L654" s="29">
        <f>SUM('IV. Country level, 1310-2018'!AY650:BF650)</f>
        <v>3.0374842612346815</v>
      </c>
      <c r="M654" s="28">
        <f t="shared" si="93"/>
        <v>1.8845083919953649</v>
      </c>
      <c r="N654" s="28">
        <f t="shared" si="92"/>
        <v>3.59</v>
      </c>
      <c r="O654" s="28">
        <f>'IV. Country level, 1310-2018'!Z650</f>
        <v>2.9850746268656745</v>
      </c>
      <c r="P654" s="28">
        <f>'IV. Country level, 1310-2018'!H650</f>
        <v>0.60492537313432537</v>
      </c>
      <c r="Q654" s="2"/>
      <c r="R654" s="2"/>
      <c r="V654" s="28">
        <v>6.1833333333333345</v>
      </c>
      <c r="W654" s="28">
        <v>1.6375009772515774</v>
      </c>
      <c r="X654" s="28">
        <f t="shared" si="91"/>
        <v>4.5458323560817568</v>
      </c>
      <c r="Y654" s="56">
        <f>'VIII. Pers. sov. loans, 1312-'!C649</f>
        <v>3.3793103448275872</v>
      </c>
    </row>
    <row r="655" spans="1:25" x14ac:dyDescent="0.25">
      <c r="A655">
        <v>1957</v>
      </c>
      <c r="C655" s="28">
        <f t="shared" si="85"/>
        <v>4.7955887775497912</v>
      </c>
      <c r="D655" s="28">
        <f t="shared" si="86"/>
        <v>2.1842864263416821</v>
      </c>
      <c r="E655" s="28">
        <f t="shared" si="87"/>
        <v>2.6113023512081099</v>
      </c>
      <c r="F655" s="28">
        <f t="shared" si="88"/>
        <v>3.5228571428571427</v>
      </c>
      <c r="G655" s="28">
        <f t="shared" si="89"/>
        <v>1.4808391667306673</v>
      </c>
      <c r="H655" s="28">
        <f t="shared" si="90"/>
        <v>2.0420179761264756</v>
      </c>
      <c r="I655" s="28"/>
      <c r="J655" s="28"/>
      <c r="K655" s="28">
        <f>SUM('IV. Country level, 1310-2018'!AO651:AV651)</f>
        <v>5.138630127013343</v>
      </c>
      <c r="L655" s="29">
        <f>SUM('IV. Country level, 1310-2018'!AY651:BF651)</f>
        <v>3.7046902705460352</v>
      </c>
      <c r="M655" s="28">
        <f t="shared" si="93"/>
        <v>1.4339398564673078</v>
      </c>
      <c r="N655" s="28">
        <f t="shared" si="92"/>
        <v>3.21</v>
      </c>
      <c r="O655" s="28">
        <f>'IV. Country level, 1310-2018'!Z651</f>
        <v>2.8985507246376709</v>
      </c>
      <c r="P655" s="28">
        <f>'IV. Country level, 1310-2018'!H651</f>
        <v>0.31144927536232903</v>
      </c>
      <c r="Q655" s="2"/>
      <c r="R655" s="2"/>
      <c r="V655" s="28">
        <v>6.7583333333333346</v>
      </c>
      <c r="W655" s="28">
        <v>2.1307593433563747</v>
      </c>
      <c r="X655" s="28">
        <f t="shared" si="91"/>
        <v>4.6275739899769599</v>
      </c>
      <c r="Y655" s="56">
        <f>'VIII. Pers. sov. loans, 1312-'!C650</f>
        <v>3.5517241379310356</v>
      </c>
    </row>
    <row r="656" spans="1:25" x14ac:dyDescent="0.25">
      <c r="A656">
        <v>1958</v>
      </c>
      <c r="C656" s="28">
        <f t="shared" ref="C656:C716" si="94">AVERAGE(K653:K659)</f>
        <v>5.088655467027432</v>
      </c>
      <c r="D656" s="28">
        <f t="shared" ref="D656:D716" si="95">AVERAGE(L653:L659)</f>
        <v>2.4098581445032217</v>
      </c>
      <c r="E656" s="28">
        <f t="shared" ref="E656:E716" si="96">AVERAGE(M653:M659)</f>
        <v>2.6787973225242112</v>
      </c>
      <c r="F656" s="28">
        <f t="shared" ref="F656:F716" si="97">AVERAGE(N653:N659)</f>
        <v>3.7442857142857138</v>
      </c>
      <c r="G656" s="28">
        <f t="shared" ref="G656:G716" si="98">AVERAGE(O653:O659)</f>
        <v>1.6829299329291147</v>
      </c>
      <c r="H656" s="28">
        <f t="shared" ref="H656:H716" si="99">AVERAGE(P653:P659)</f>
        <v>2.0613557813565997</v>
      </c>
      <c r="I656" s="28"/>
      <c r="J656" s="28"/>
      <c r="K656" s="28">
        <f>SUM('IV. Country level, 1310-2018'!AO652:AV652)</f>
        <v>4.9479937456100451</v>
      </c>
      <c r="L656" s="29">
        <f>SUM('IV. Country level, 1310-2018'!AY652:BF652)</f>
        <v>2.3623372386383568</v>
      </c>
      <c r="M656" s="28">
        <f t="shared" si="93"/>
        <v>2.5856565069716884</v>
      </c>
      <c r="N656" s="28">
        <f t="shared" si="92"/>
        <v>3.8599999999999994</v>
      </c>
      <c r="O656" s="28">
        <f>'IV. Country level, 1310-2018'!Z652</f>
        <v>1.7605633802816902</v>
      </c>
      <c r="P656" s="28">
        <f>'IV. Country level, 1310-2018'!H652</f>
        <v>2.0994366197183094</v>
      </c>
      <c r="Q656" s="2"/>
      <c r="R656" s="2"/>
      <c r="V656" s="28">
        <v>6.4583333333333321</v>
      </c>
      <c r="W656" s="28">
        <v>1.0965499236423617</v>
      </c>
      <c r="X656" s="28">
        <f t="shared" si="91"/>
        <v>5.36178340969097</v>
      </c>
      <c r="Y656" s="56">
        <f>'VIII. Pers. sov. loans, 1312-'!C651</f>
        <v>3.724137931034484</v>
      </c>
    </row>
    <row r="657" spans="1:25" x14ac:dyDescent="0.25">
      <c r="A657">
        <v>1959</v>
      </c>
      <c r="C657" s="28">
        <f t="shared" si="94"/>
        <v>5.2333674978439291</v>
      </c>
      <c r="D657" s="28">
        <f t="shared" si="95"/>
        <v>2.6314528639477888</v>
      </c>
      <c r="E657" s="28">
        <f t="shared" si="96"/>
        <v>2.6019146338961407</v>
      </c>
      <c r="F657" s="28">
        <f t="shared" si="97"/>
        <v>3.8714285714285714</v>
      </c>
      <c r="G657" s="28">
        <f t="shared" si="98"/>
        <v>1.8199015755187333</v>
      </c>
      <c r="H657" s="28">
        <f t="shared" si="99"/>
        <v>2.0515269959098381</v>
      </c>
      <c r="I657" s="28"/>
      <c r="J657" s="28"/>
      <c r="K657" s="28">
        <f>SUM('IV. Country level, 1310-2018'!AO653:AV653)</f>
        <v>5.5005070528785991</v>
      </c>
      <c r="L657" s="29">
        <f>SUM('IV. Country level, 1310-2018'!AY653:BF653)</f>
        <v>2.1371177894104423</v>
      </c>
      <c r="M657" s="28">
        <f t="shared" si="93"/>
        <v>3.3633892634681568</v>
      </c>
      <c r="N657" s="28">
        <f t="shared" si="92"/>
        <v>4.6900000000000004</v>
      </c>
      <c r="O657" s="28">
        <f>'IV. Country level, 1310-2018'!Z653</f>
        <v>1.7301038062283738</v>
      </c>
      <c r="P657" s="28">
        <f>'IV. Country level, 1310-2018'!H653</f>
        <v>2.9598961937716268</v>
      </c>
      <c r="Q657" s="2"/>
      <c r="R657" s="2"/>
      <c r="V657" s="28">
        <v>5.8249999999999993</v>
      </c>
      <c r="W657" s="28">
        <v>2.1689343509607073</v>
      </c>
      <c r="X657" s="28">
        <f t="shared" si="91"/>
        <v>3.656065649039292</v>
      </c>
      <c r="Y657" s="56">
        <f>'VIII. Pers. sov. loans, 1312-'!C652</f>
        <v>3.8965517241379324</v>
      </c>
    </row>
    <row r="658" spans="1:25" x14ac:dyDescent="0.25">
      <c r="A658">
        <v>1960</v>
      </c>
      <c r="C658" s="28">
        <f t="shared" si="94"/>
        <v>5.296791913147108</v>
      </c>
      <c r="D658" s="28">
        <f t="shared" si="95"/>
        <v>2.6510277566773124</v>
      </c>
      <c r="E658" s="28">
        <f t="shared" si="96"/>
        <v>2.6457641564697951</v>
      </c>
      <c r="F658" s="28">
        <f t="shared" si="97"/>
        <v>3.95</v>
      </c>
      <c r="G658" s="28">
        <f t="shared" si="98"/>
        <v>1.6284247491243888</v>
      </c>
      <c r="H658" s="28">
        <f t="shared" si="99"/>
        <v>2.3215752508756111</v>
      </c>
      <c r="I658" s="28"/>
      <c r="J658" s="28"/>
      <c r="K658" s="28">
        <f>SUM('IV. Country level, 1310-2018'!AO654:AV654)</f>
        <v>5.1389536458631371</v>
      </c>
      <c r="L658" s="29">
        <f>SUM('IV. Country level, 1310-2018'!AY654:BF654)</f>
        <v>1.6212659008887522</v>
      </c>
      <c r="M658" s="28">
        <f t="shared" si="93"/>
        <v>3.5176877449743849</v>
      </c>
      <c r="N658" s="28">
        <f t="shared" si="92"/>
        <v>3.84</v>
      </c>
      <c r="O658" s="28">
        <f>'IV. Country level, 1310-2018'!Z654</f>
        <v>1.3605442176870821</v>
      </c>
      <c r="P658" s="28">
        <f>'IV. Country level, 1310-2018'!H654</f>
        <v>2.4794557823129177</v>
      </c>
      <c r="Q658" s="2"/>
      <c r="R658" s="2"/>
      <c r="V658" s="28">
        <v>6.2833333333333323</v>
      </c>
      <c r="W658" s="28">
        <v>0.84967337930998355</v>
      </c>
      <c r="X658" s="28">
        <f t="shared" si="91"/>
        <v>5.4336599540233488</v>
      </c>
      <c r="Y658" s="56">
        <f>'VIII. Pers. sov. loans, 1312-'!C653</f>
        <v>4.0689655172413808</v>
      </c>
    </row>
    <row r="659" spans="1:25" x14ac:dyDescent="0.25">
      <c r="A659">
        <v>1961</v>
      </c>
      <c r="C659" s="28">
        <f t="shared" si="94"/>
        <v>5.3650229914459624</v>
      </c>
      <c r="D659" s="28">
        <f t="shared" si="95"/>
        <v>2.4900822526240733</v>
      </c>
      <c r="E659" s="28">
        <f t="shared" si="96"/>
        <v>2.8749407388218891</v>
      </c>
      <c r="F659" s="28">
        <f t="shared" si="97"/>
        <v>4.0928571428571434</v>
      </c>
      <c r="G659" s="28">
        <f t="shared" si="98"/>
        <v>1.3530423293772602</v>
      </c>
      <c r="H659" s="28">
        <f t="shared" si="99"/>
        <v>2.7398148134798825</v>
      </c>
      <c r="I659" s="28"/>
      <c r="J659" s="28"/>
      <c r="K659" s="28">
        <f>SUM('IV. Country level, 1310-2018'!AO655:AV655)</f>
        <v>5.7805250510479054</v>
      </c>
      <c r="L659" s="29">
        <f>SUM('IV. Country level, 1310-2018'!AY655:BF655)</f>
        <v>2.4610007700365273</v>
      </c>
      <c r="M659" s="28">
        <f t="shared" si="93"/>
        <v>3.3195242810113781</v>
      </c>
      <c r="N659" s="28">
        <f t="shared" si="92"/>
        <v>4.0599999999999996</v>
      </c>
      <c r="O659" s="28">
        <f>'IV. Country level, 1310-2018'!Z655</f>
        <v>0.67114093959731302</v>
      </c>
      <c r="P659" s="28">
        <f>'IV. Country level, 1310-2018'!H655</f>
        <v>3.3888590604026865</v>
      </c>
      <c r="Q659" s="2"/>
      <c r="R659" s="2"/>
      <c r="V659" s="28">
        <v>5.9749999999999988</v>
      </c>
      <c r="W659" s="28">
        <v>2.7366160773939745</v>
      </c>
      <c r="X659" s="28">
        <f t="shared" si="91"/>
        <v>3.2383839226060243</v>
      </c>
      <c r="Y659" s="56">
        <f>'VIII. Pers. sov. loans, 1312-'!C654</f>
        <v>4.2413793103448292</v>
      </c>
    </row>
    <row r="660" spans="1:25" x14ac:dyDescent="0.25">
      <c r="A660">
        <v>1962</v>
      </c>
      <c r="C660" s="28">
        <f t="shared" si="94"/>
        <v>5.4910913151475853</v>
      </c>
      <c r="D660" s="28">
        <f t="shared" si="95"/>
        <v>2.6422117804990042</v>
      </c>
      <c r="E660" s="28">
        <f t="shared" si="96"/>
        <v>2.8488795346485816</v>
      </c>
      <c r="F660" s="28">
        <f t="shared" si="97"/>
        <v>4.2057142857142864</v>
      </c>
      <c r="G660" s="28">
        <f t="shared" si="98"/>
        <v>1.3762585497765798</v>
      </c>
      <c r="H660" s="28">
        <f t="shared" si="99"/>
        <v>2.8294557359377062</v>
      </c>
      <c r="I660" s="28"/>
      <c r="J660" s="28"/>
      <c r="K660" s="28">
        <f>SUM('IV. Country level, 1310-2018'!AO656:AV656)</f>
        <v>5.2049702092644301</v>
      </c>
      <c r="L660" s="29">
        <f>SUM('IV. Country level, 1310-2018'!AY656:BF656)</f>
        <v>3.0962738168797266</v>
      </c>
      <c r="M660" s="28">
        <f t="shared" si="93"/>
        <v>2.1086963923847035</v>
      </c>
      <c r="N660" s="28">
        <f t="shared" si="92"/>
        <v>3.85</v>
      </c>
      <c r="O660" s="28">
        <f>'IV. Country level, 1310-2018'!Z656</f>
        <v>1.3333333333333286</v>
      </c>
      <c r="P660" s="28">
        <f>'IV. Country level, 1310-2018'!H656</f>
        <v>2.5166666666666715</v>
      </c>
      <c r="Q660" s="2"/>
      <c r="R660" s="2"/>
      <c r="V660" s="28">
        <v>6.0333333333333341</v>
      </c>
      <c r="W660" s="28">
        <v>2.8686494489852836</v>
      </c>
      <c r="X660" s="28">
        <f t="shared" si="91"/>
        <v>3.1646838843480505</v>
      </c>
      <c r="Y660" s="56">
        <f>'VIII. Pers. sov. loans, 1312-'!C655</f>
        <v>4.4137931034482776</v>
      </c>
    </row>
    <row r="661" spans="1:25" x14ac:dyDescent="0.25">
      <c r="A661">
        <v>1963</v>
      </c>
      <c r="C661" s="28">
        <f t="shared" si="94"/>
        <v>5.5295116565835656</v>
      </c>
      <c r="D661" s="28">
        <f t="shared" si="95"/>
        <v>2.8317467328049406</v>
      </c>
      <c r="E661" s="28">
        <f t="shared" si="96"/>
        <v>2.697764923778625</v>
      </c>
      <c r="F661" s="28">
        <f t="shared" si="97"/>
        <v>4.1985714285714284</v>
      </c>
      <c r="G661" s="28">
        <f t="shared" si="98"/>
        <v>1.6232607912947175</v>
      </c>
      <c r="H661" s="28">
        <f t="shared" si="99"/>
        <v>2.5753106372767109</v>
      </c>
      <c r="I661" s="28"/>
      <c r="J661" s="28"/>
      <c r="K661" s="28">
        <f>SUM('IV. Country level, 1310-2018'!AO657:AV657)</f>
        <v>5.3659635603522924</v>
      </c>
      <c r="L661" s="29">
        <f>SUM('IV. Country level, 1310-2018'!AY657:BF657)</f>
        <v>3.1745085103413468</v>
      </c>
      <c r="M661" s="28">
        <f t="shared" si="93"/>
        <v>2.1914550500109455</v>
      </c>
      <c r="N661" s="28">
        <f t="shared" si="92"/>
        <v>4.1399999999999997</v>
      </c>
      <c r="O661" s="28">
        <f>'IV. Country level, 1310-2018'!Z657</f>
        <v>1.6447368421052631</v>
      </c>
      <c r="P661" s="28">
        <f>'IV. Country level, 1310-2018'!H657</f>
        <v>2.4952631578947368</v>
      </c>
      <c r="Q661" s="2"/>
      <c r="R661" s="2"/>
      <c r="V661" s="28">
        <v>6.125</v>
      </c>
      <c r="W661" s="28">
        <v>3.3866419146369253</v>
      </c>
      <c r="X661" s="28">
        <f t="shared" si="91"/>
        <v>2.7383580853630747</v>
      </c>
      <c r="Y661" s="56">
        <f>'VIII. Pers. sov. loans, 1312-'!C656</f>
        <v>4.586206896551726</v>
      </c>
    </row>
    <row r="662" spans="1:25" x14ac:dyDescent="0.25">
      <c r="A662">
        <v>1964</v>
      </c>
      <c r="C662" s="28">
        <f t="shared" si="94"/>
        <v>5.680258230553096</v>
      </c>
      <c r="D662" s="28">
        <f t="shared" si="95"/>
        <v>3.0521751469496752</v>
      </c>
      <c r="E662" s="28">
        <f t="shared" si="96"/>
        <v>2.6280830836034221</v>
      </c>
      <c r="F662" s="28">
        <f t="shared" si="97"/>
        <v>4.4642857142857144</v>
      </c>
      <c r="G662" s="28">
        <f t="shared" si="98"/>
        <v>1.8631135713124987</v>
      </c>
      <c r="H662" s="28">
        <f t="shared" si="99"/>
        <v>2.6011721429732155</v>
      </c>
      <c r="I662" s="28"/>
      <c r="J662" s="28"/>
      <c r="K662" s="28">
        <f>SUM('IV. Country level, 1310-2018'!AO658:AV658)</f>
        <v>5.6162476751053276</v>
      </c>
      <c r="L662" s="29">
        <f>SUM('IV. Country level, 1310-2018'!AY658:BF658)</f>
        <v>2.5780717421733592</v>
      </c>
      <c r="M662" s="28">
        <f t="shared" si="93"/>
        <v>3.0381759329319684</v>
      </c>
      <c r="N662" s="28">
        <f t="shared" si="92"/>
        <v>4.21</v>
      </c>
      <c r="O662" s="28">
        <f>'IV. Country level, 1310-2018'!Z658</f>
        <v>0.97087378640776933</v>
      </c>
      <c r="P662" s="28">
        <f>'IV. Country level, 1310-2018'!H658</f>
        <v>3.2391262135922307</v>
      </c>
      <c r="Q662" s="2"/>
      <c r="R662" s="2"/>
      <c r="V662" s="28">
        <v>6.1666666666666679</v>
      </c>
      <c r="W662" s="28">
        <v>2.1192392603415882</v>
      </c>
      <c r="X662" s="28">
        <f t="shared" si="91"/>
        <v>4.0474274063250792</v>
      </c>
      <c r="Y662" s="56">
        <f>'VIII. Pers. sov. loans, 1312-'!C657</f>
        <v>4.7586206896551744</v>
      </c>
    </row>
    <row r="663" spans="1:25" x14ac:dyDescent="0.25">
      <c r="A663">
        <v>1965</v>
      </c>
      <c r="C663" s="28">
        <f t="shared" si="94"/>
        <v>5.7808749015246645</v>
      </c>
      <c r="D663" s="28">
        <f t="shared" si="95"/>
        <v>3.2709114895714491</v>
      </c>
      <c r="E663" s="28">
        <f t="shared" si="96"/>
        <v>2.5099634119532159</v>
      </c>
      <c r="F663" s="28">
        <f t="shared" si="97"/>
        <v>4.7642857142857142</v>
      </c>
      <c r="G663" s="28">
        <f t="shared" si="98"/>
        <v>2.4414882959127988</v>
      </c>
      <c r="H663" s="28">
        <f t="shared" si="99"/>
        <v>2.3227974183729154</v>
      </c>
      <c r="I663" s="28"/>
      <c r="J663" s="28"/>
      <c r="K663" s="28">
        <f>SUM('IV. Country level, 1310-2018'!AO659:AV659)</f>
        <v>5.8304720115214055</v>
      </c>
      <c r="L663" s="29">
        <f>SUM('IV. Country level, 1310-2018'!AY659:BF659)</f>
        <v>3.4272439337628753</v>
      </c>
      <c r="M663" s="28">
        <f t="shared" si="93"/>
        <v>2.4032280777585302</v>
      </c>
      <c r="N663" s="28">
        <f t="shared" si="92"/>
        <v>4.6500000000000004</v>
      </c>
      <c r="O663" s="28">
        <f>'IV. Country level, 1310-2018'!Z659</f>
        <v>1.9230769230769278</v>
      </c>
      <c r="P663" s="28">
        <f>'IV. Country level, 1310-2018'!H659</f>
        <v>2.7269230769230726</v>
      </c>
      <c r="Q663" s="2"/>
      <c r="R663" s="2"/>
      <c r="V663" s="28">
        <v>6.7333333333333325</v>
      </c>
      <c r="W663" s="28">
        <v>3.9624851507970855</v>
      </c>
      <c r="X663" s="28">
        <f t="shared" si="91"/>
        <v>2.770848182536247</v>
      </c>
      <c r="Y663" s="56">
        <f>'VIII. Pers. sov. loans, 1312-'!C658</f>
        <v>4.9310344827586228</v>
      </c>
    </row>
    <row r="664" spans="1:25" x14ac:dyDescent="0.25">
      <c r="A664">
        <v>1966</v>
      </c>
      <c r="C664" s="28">
        <f t="shared" si="94"/>
        <v>6.136257963819661</v>
      </c>
      <c r="D664" s="28">
        <f t="shared" si="95"/>
        <v>3.6072920542456286</v>
      </c>
      <c r="E664" s="28">
        <f t="shared" si="96"/>
        <v>2.5289659095740329</v>
      </c>
      <c r="F664" s="28">
        <f t="shared" si="97"/>
        <v>5.3400000000000007</v>
      </c>
      <c r="G664" s="28">
        <f t="shared" si="98"/>
        <v>3.1363239766639746</v>
      </c>
      <c r="H664" s="28">
        <f t="shared" si="99"/>
        <v>2.2036760233360257</v>
      </c>
      <c r="I664" s="28"/>
      <c r="J664" s="28"/>
      <c r="K664" s="28">
        <f>SUM('IV. Country level, 1310-2018'!AO660:AV660)</f>
        <v>5.769449442930461</v>
      </c>
      <c r="L664" s="29">
        <f>SUM('IV. Country level, 1310-2018'!AY660:BF660)</f>
        <v>3.4638624555519968</v>
      </c>
      <c r="M664" s="28">
        <f t="shared" si="93"/>
        <v>2.3055869873784642</v>
      </c>
      <c r="N664" s="28">
        <f t="shared" si="92"/>
        <v>4.6399999999999997</v>
      </c>
      <c r="O664" s="28">
        <f>'IV. Country level, 1310-2018'!Z660</f>
        <v>3.4591194968553389</v>
      </c>
      <c r="P664" s="28">
        <f>'IV. Country level, 1310-2018'!H660</f>
        <v>1.1808805031446608</v>
      </c>
      <c r="Q664" s="2"/>
      <c r="R664" s="2"/>
      <c r="V664" s="28">
        <v>7.6416666666666657</v>
      </c>
      <c r="W664" s="28">
        <v>2.9039669128708789</v>
      </c>
      <c r="X664" s="28">
        <f t="shared" si="91"/>
        <v>4.7376997537957868</v>
      </c>
      <c r="Y664" s="56">
        <f>'VIII. Pers. sov. loans, 1312-'!C659</f>
        <v>5.1034482758620712</v>
      </c>
    </row>
    <row r="665" spans="1:25" x14ac:dyDescent="0.25">
      <c r="A665">
        <v>1967</v>
      </c>
      <c r="C665" s="28">
        <f t="shared" si="94"/>
        <v>6.4327605507768224</v>
      </c>
      <c r="D665" s="28">
        <f t="shared" si="95"/>
        <v>3.9741496478706027</v>
      </c>
      <c r="E665" s="28">
        <f t="shared" si="96"/>
        <v>2.4586109029062202</v>
      </c>
      <c r="F665" s="28">
        <f t="shared" si="97"/>
        <v>5.677142857142857</v>
      </c>
      <c r="G665" s="28">
        <f t="shared" si="98"/>
        <v>3.6971175388186954</v>
      </c>
      <c r="H665" s="28">
        <f t="shared" si="99"/>
        <v>1.9800253183241614</v>
      </c>
      <c r="I665" s="28"/>
      <c r="J665" s="28"/>
      <c r="K665" s="28">
        <f>SUM('IV. Country level, 1310-2018'!AO661:AV661)</f>
        <v>6.1941796636498578</v>
      </c>
      <c r="L665" s="29">
        <f>SUM('IV. Country level, 1310-2018'!AY661:BF661)</f>
        <v>3.1642647999018916</v>
      </c>
      <c r="M665" s="28">
        <f t="shared" si="93"/>
        <v>3.0299148637479663</v>
      </c>
      <c r="N665" s="28">
        <f t="shared" si="92"/>
        <v>5.7</v>
      </c>
      <c r="O665" s="28">
        <f>'IV. Country level, 1310-2018'!Z661</f>
        <v>3.0395136778115504</v>
      </c>
      <c r="P665" s="28">
        <f>'IV. Country level, 1310-2018'!H661</f>
        <v>2.6604863221884498</v>
      </c>
      <c r="Q665" s="2"/>
      <c r="R665" s="2"/>
      <c r="V665" s="28">
        <v>7.0083333333333329</v>
      </c>
      <c r="W665" s="28">
        <v>0.52882133213170335</v>
      </c>
      <c r="X665" s="28">
        <f t="shared" ref="X665:X716" si="100">V665-W665</f>
        <v>6.4795120012016296</v>
      </c>
      <c r="Y665" s="56">
        <f>'VIII. Pers. sov. loans, 1312-'!C660</f>
        <v>5.2758620689655196</v>
      </c>
    </row>
    <row r="666" spans="1:25" x14ac:dyDescent="0.25">
      <c r="A666">
        <v>1968</v>
      </c>
      <c r="C666" s="28">
        <f t="shared" si="94"/>
        <v>6.6316940640519375</v>
      </c>
      <c r="D666" s="28">
        <f t="shared" si="95"/>
        <v>4.3102984879510897</v>
      </c>
      <c r="E666" s="28">
        <f t="shared" si="96"/>
        <v>2.3213955761008487</v>
      </c>
      <c r="F666" s="28">
        <f t="shared" si="97"/>
        <v>5.9171428571428573</v>
      </c>
      <c r="G666" s="28">
        <f t="shared" si="98"/>
        <v>4.0250400919449385</v>
      </c>
      <c r="H666" s="28">
        <f t="shared" si="99"/>
        <v>1.8921027651979185</v>
      </c>
      <c r="I666" s="28"/>
      <c r="J666" s="28"/>
      <c r="K666" s="28">
        <f>SUM('IV. Country level, 1310-2018'!AO662:AV662)</f>
        <v>6.48484174784888</v>
      </c>
      <c r="L666" s="29">
        <f>SUM('IV. Country level, 1310-2018'!AY662:BF662)</f>
        <v>3.9921551683889436</v>
      </c>
      <c r="M666" s="28">
        <f t="shared" si="93"/>
        <v>2.4926865794599364</v>
      </c>
      <c r="N666" s="28">
        <f t="shared" ref="N666:N716" si="101">P666+O666</f>
        <v>6.16</v>
      </c>
      <c r="O666" s="28">
        <f>'IV. Country level, 1310-2018'!Z662</f>
        <v>4.7197640117994144</v>
      </c>
      <c r="P666" s="28">
        <f>'IV. Country level, 1310-2018'!H662</f>
        <v>1.4402359882005857</v>
      </c>
      <c r="Q666" s="2"/>
      <c r="R666" s="2"/>
      <c r="V666" s="28">
        <v>6.841666666666665</v>
      </c>
      <c r="W666" s="28">
        <v>2.2808270616470261</v>
      </c>
      <c r="X666" s="28">
        <f t="shared" si="100"/>
        <v>4.5608396050196394</v>
      </c>
      <c r="Y666" s="56">
        <f>'VIII. Pers. sov. loans, 1312-'!C661</f>
        <v>5.448275862068968</v>
      </c>
    </row>
    <row r="667" spans="1:25" x14ac:dyDescent="0.25">
      <c r="A667">
        <v>1969</v>
      </c>
      <c r="C667" s="28">
        <f t="shared" si="94"/>
        <v>6.8371959166672003</v>
      </c>
      <c r="D667" s="28">
        <f t="shared" si="95"/>
        <v>4.5571010094023512</v>
      </c>
      <c r="E667" s="28">
        <f t="shared" si="96"/>
        <v>2.28009490726485</v>
      </c>
      <c r="F667" s="28">
        <f t="shared" si="97"/>
        <v>6.1685714285714273</v>
      </c>
      <c r="G667" s="28">
        <f t="shared" si="98"/>
        <v>4.2369328220858424</v>
      </c>
      <c r="H667" s="28">
        <f t="shared" si="99"/>
        <v>1.9316386064855859</v>
      </c>
      <c r="I667" s="28"/>
      <c r="J667" s="28"/>
      <c r="K667" s="28">
        <f>SUM('IV. Country level, 1310-2018'!AO663:AV663)</f>
        <v>7.6926516453294065</v>
      </c>
      <c r="L667" s="29">
        <f>SUM('IV. Country level, 1310-2018'!AY663:BF663)</f>
        <v>5.450937769598986</v>
      </c>
      <c r="M667" s="28">
        <f t="shared" si="93"/>
        <v>2.2417138757304205</v>
      </c>
      <c r="N667" s="28">
        <f t="shared" si="101"/>
        <v>7.88</v>
      </c>
      <c r="O667" s="28">
        <f>'IV. Country level, 1310-2018'!Z663</f>
        <v>6.197183098591557</v>
      </c>
      <c r="P667" s="28">
        <f>'IV. Country level, 1310-2018'!H663</f>
        <v>1.6828169014084429</v>
      </c>
      <c r="Q667" s="2"/>
      <c r="R667" s="2"/>
      <c r="V667" s="28">
        <v>7.0166666666666666</v>
      </c>
      <c r="W667" s="28">
        <v>2.058429779825234</v>
      </c>
      <c r="X667" s="28">
        <f t="shared" si="100"/>
        <v>4.9582368868414326</v>
      </c>
      <c r="Y667" s="56">
        <f>'VIII. Pers. sov. loans, 1312-'!C662</f>
        <v>5.6206896551724164</v>
      </c>
    </row>
    <row r="668" spans="1:25" x14ac:dyDescent="0.25">
      <c r="A668">
        <v>1970</v>
      </c>
      <c r="C668" s="28">
        <f t="shared" si="94"/>
        <v>7.1569985239931881</v>
      </c>
      <c r="D668" s="28">
        <f t="shared" si="95"/>
        <v>5.5839093860494211</v>
      </c>
      <c r="E668" s="28">
        <f t="shared" si="96"/>
        <v>1.5730891379437657</v>
      </c>
      <c r="F668" s="28">
        <f t="shared" si="97"/>
        <v>6.4914285714285702</v>
      </c>
      <c r="G668" s="28">
        <f t="shared" si="98"/>
        <v>4.9864703729552486</v>
      </c>
      <c r="H668" s="28">
        <f t="shared" si="99"/>
        <v>1.5049581984733227</v>
      </c>
      <c r="I668" s="28"/>
      <c r="J668" s="28"/>
      <c r="K668" s="28">
        <f>SUM('IV. Country level, 1310-2018'!AO664:AV664)</f>
        <v>7.441481669052421</v>
      </c>
      <c r="L668" s="29">
        <f>SUM('IV. Country level, 1310-2018'!AY664:BF664)</f>
        <v>5.7425116657161652</v>
      </c>
      <c r="M668" s="28">
        <f t="shared" si="93"/>
        <v>1.6989700033362558</v>
      </c>
      <c r="N668" s="28">
        <f t="shared" si="101"/>
        <v>6.5</v>
      </c>
      <c r="O668" s="28">
        <f>'IV. Country level, 1310-2018'!Z664</f>
        <v>5.5702917771883129</v>
      </c>
      <c r="P668" s="28">
        <f>'IV. Country level, 1310-2018'!H664</f>
        <v>0.92970822281168708</v>
      </c>
      <c r="Q668" s="2"/>
      <c r="R668" s="2"/>
      <c r="V668" s="28">
        <v>8.15</v>
      </c>
      <c r="W668" s="28">
        <v>4.0332408044937074</v>
      </c>
      <c r="X668" s="28">
        <f t="shared" si="100"/>
        <v>4.116759195506293</v>
      </c>
      <c r="Y668" s="56">
        <f>'VIII. Pers. sov. loans, 1312-'!C663</f>
        <v>5.7931034482758648</v>
      </c>
    </row>
    <row r="669" spans="1:25" x14ac:dyDescent="0.25">
      <c r="A669">
        <v>1971</v>
      </c>
      <c r="C669" s="28">
        <f t="shared" si="94"/>
        <v>7.6067717135219306</v>
      </c>
      <c r="D669" s="28">
        <f t="shared" si="95"/>
        <v>7.2187292938208145</v>
      </c>
      <c r="E669" s="28">
        <f t="shared" si="96"/>
        <v>0.38804241970111619</v>
      </c>
      <c r="F669" s="28">
        <f t="shared" si="97"/>
        <v>6.734285714285714</v>
      </c>
      <c r="G669" s="28">
        <f t="shared" si="98"/>
        <v>6.3147773243625025</v>
      </c>
      <c r="H669" s="28">
        <f t="shared" si="99"/>
        <v>0.41950838992321138</v>
      </c>
      <c r="I669" s="28"/>
      <c r="J669" s="28"/>
      <c r="K669" s="28">
        <f>SUM('IV. Country level, 1310-2018'!AO665:AV665)</f>
        <v>7.0087822680311369</v>
      </c>
      <c r="L669" s="29">
        <f>SUM('IV. Country level, 1310-2018'!AY665:BF665)</f>
        <v>4.9311136227367678</v>
      </c>
      <c r="M669" s="28">
        <f t="shared" si="93"/>
        <v>2.0776686452943691</v>
      </c>
      <c r="N669" s="28">
        <f t="shared" si="101"/>
        <v>5.89</v>
      </c>
      <c r="O669" s="28">
        <f>'IV. Country level, 1310-2018'!Z665</f>
        <v>3.2663316582914681</v>
      </c>
      <c r="P669" s="28">
        <f>'IV. Country level, 1310-2018'!H665</f>
        <v>2.6236683417085316</v>
      </c>
      <c r="Q669" s="2"/>
      <c r="R669" s="2"/>
      <c r="V669" s="28">
        <v>8.2833333333333332</v>
      </c>
      <c r="W669" s="28">
        <v>5.4930388863439505</v>
      </c>
      <c r="X669" s="28">
        <f t="shared" si="100"/>
        <v>2.7902944469893827</v>
      </c>
      <c r="Y669" s="56">
        <f>'VIII. Pers. sov. loans, 1312-'!C664</f>
        <v>5.9655172413793132</v>
      </c>
    </row>
    <row r="670" spans="1:25" x14ac:dyDescent="0.25">
      <c r="A670">
        <v>1972</v>
      </c>
      <c r="C670" s="28">
        <f t="shared" si="94"/>
        <v>7.9846851006833139</v>
      </c>
      <c r="D670" s="28">
        <f t="shared" si="95"/>
        <v>7.9607335571083668</v>
      </c>
      <c r="E670" s="28">
        <f t="shared" si="96"/>
        <v>2.395154357494711E-2</v>
      </c>
      <c r="F670" s="28">
        <f t="shared" si="97"/>
        <v>6.9628571428571417</v>
      </c>
      <c r="G670" s="28">
        <f t="shared" si="98"/>
        <v>6.6314419205298867</v>
      </c>
      <c r="H670" s="28">
        <f t="shared" si="99"/>
        <v>0.33141522232725595</v>
      </c>
      <c r="I670" s="28"/>
      <c r="J670" s="28"/>
      <c r="K670" s="28">
        <f>SUM('IV. Country level, 1310-2018'!AO666:AV666)</f>
        <v>7.2689849798282449</v>
      </c>
      <c r="L670" s="29">
        <f>SUM('IV. Country level, 1310-2018'!AY666:BF666)</f>
        <v>5.1548615839217096</v>
      </c>
      <c r="M670" s="28">
        <f t="shared" si="93"/>
        <v>2.1141233959065353</v>
      </c>
      <c r="N670" s="28">
        <f t="shared" si="101"/>
        <v>6.41</v>
      </c>
      <c r="O670" s="28">
        <f>'IV. Country level, 1310-2018'!Z666</f>
        <v>3.4063260340632571</v>
      </c>
      <c r="P670" s="28">
        <f>'IV. Country level, 1310-2018'!H666</f>
        <v>3.0036739659367431</v>
      </c>
      <c r="Q670" s="2"/>
      <c r="R670" s="2"/>
      <c r="V670" s="28">
        <v>8.3583333333333325</v>
      </c>
      <c r="W670" s="28">
        <v>6.4316631184426223</v>
      </c>
      <c r="X670" s="28">
        <f t="shared" si="100"/>
        <v>1.9266702148907102</v>
      </c>
      <c r="Y670" s="56">
        <f>'VIII. Pers. sov. loans, 1312-'!C665</f>
        <v>6.1379310344827616</v>
      </c>
    </row>
    <row r="671" spans="1:25" x14ac:dyDescent="0.25">
      <c r="A671">
        <v>1973</v>
      </c>
      <c r="C671" s="28">
        <f t="shared" si="94"/>
        <v>8.1451421827376045</v>
      </c>
      <c r="D671" s="28">
        <f t="shared" si="95"/>
        <v>8.423509158239991</v>
      </c>
      <c r="E671" s="28">
        <f t="shared" si="96"/>
        <v>-0.27836697550238526</v>
      </c>
      <c r="F671" s="28">
        <f t="shared" si="97"/>
        <v>6.8100000000000005</v>
      </c>
      <c r="G671" s="28">
        <f t="shared" si="98"/>
        <v>6.4411107442832174</v>
      </c>
      <c r="H671" s="28">
        <f t="shared" si="99"/>
        <v>0.36888925571678272</v>
      </c>
      <c r="I671" s="28"/>
      <c r="J671" s="28"/>
      <c r="K671" s="28">
        <f>SUM('IV. Country level, 1310-2018'!AO667:AV667)</f>
        <v>8.0080676942123645</v>
      </c>
      <c r="L671" s="29">
        <f>SUM('IV. Country level, 1310-2018'!AY667:BF667)</f>
        <v>10.65152109208149</v>
      </c>
      <c r="M671" s="28">
        <f t="shared" si="93"/>
        <v>-2.6434533978691253</v>
      </c>
      <c r="N671" s="28">
        <f t="shared" si="101"/>
        <v>6.9</v>
      </c>
      <c r="O671" s="28">
        <f>'IV. Country level, 1310-2018'!Z667</f>
        <v>8.7058823529411828</v>
      </c>
      <c r="P671" s="28">
        <f>'IV. Country level, 1310-2018'!H667</f>
        <v>-1.8058823529411825</v>
      </c>
      <c r="Q671" s="2"/>
      <c r="R671" s="2"/>
      <c r="V671" s="28">
        <v>9.5916666666666668</v>
      </c>
      <c r="W671" s="28">
        <v>7.7699616516102603</v>
      </c>
      <c r="X671" s="28">
        <f t="shared" si="100"/>
        <v>1.8217050150564065</v>
      </c>
      <c r="Y671" s="56">
        <f>'VIII. Pers. sov. loans, 1312-'!C666</f>
        <v>6.31034482758621</v>
      </c>
    </row>
    <row r="672" spans="1:25" x14ac:dyDescent="0.25">
      <c r="A672">
        <v>1974</v>
      </c>
      <c r="C672" s="28">
        <f t="shared" si="94"/>
        <v>8.3296077254002352</v>
      </c>
      <c r="D672" s="28">
        <f t="shared" si="95"/>
        <v>8.7726624664759765</v>
      </c>
      <c r="E672" s="28">
        <f t="shared" si="96"/>
        <v>-0.44305474107574089</v>
      </c>
      <c r="F672" s="28">
        <f t="shared" si="97"/>
        <v>6.9928571428571429</v>
      </c>
      <c r="G672" s="28">
        <f t="shared" si="98"/>
        <v>6.6026449086613228</v>
      </c>
      <c r="H672" s="28">
        <f t="shared" si="99"/>
        <v>0.39021223419582057</v>
      </c>
      <c r="I672" s="28"/>
      <c r="J672" s="28"/>
      <c r="K672" s="28">
        <f>SUM('IV. Country level, 1310-2018'!AO668:AV668)</f>
        <v>9.3425919903510604</v>
      </c>
      <c r="L672" s="29">
        <f>SUM('IV. Country level, 1310-2018'!AY668:BF668)</f>
        <v>14.608004154301639</v>
      </c>
      <c r="M672" s="28">
        <f t="shared" si="93"/>
        <v>-5.2654121639505789</v>
      </c>
      <c r="N672" s="28">
        <f t="shared" si="101"/>
        <v>7.4</v>
      </c>
      <c r="O672" s="28">
        <f>'IV. Country level, 1310-2018'!Z668</f>
        <v>12.337662337662328</v>
      </c>
      <c r="P672" s="28">
        <f>'IV. Country level, 1310-2018'!H668</f>
        <v>-4.9376623376623279</v>
      </c>
      <c r="Q672" s="2"/>
      <c r="R672" s="2"/>
      <c r="V672" s="28">
        <v>10.708333333333334</v>
      </c>
      <c r="W672" s="28">
        <v>5.7408302185708138</v>
      </c>
      <c r="X672" s="28">
        <f t="shared" si="100"/>
        <v>4.9675031147625202</v>
      </c>
      <c r="Y672" s="56">
        <f>'VIII. Pers. sov. loans, 1312-'!C667</f>
        <v>6.4827586206896584</v>
      </c>
    </row>
    <row r="673" spans="1:25" x14ac:dyDescent="0.25">
      <c r="A673">
        <v>1975</v>
      </c>
      <c r="C673" s="28">
        <f t="shared" si="94"/>
        <v>8.6286377061071722</v>
      </c>
      <c r="D673" s="28">
        <f t="shared" si="95"/>
        <v>9.177954202255183</v>
      </c>
      <c r="E673" s="28">
        <f t="shared" si="96"/>
        <v>-0.54931649614801281</v>
      </c>
      <c r="F673" s="28">
        <f t="shared" si="97"/>
        <v>7.4585714285714291</v>
      </c>
      <c r="G673" s="28">
        <f t="shared" si="98"/>
        <v>7.4242708668396062</v>
      </c>
      <c r="H673" s="28">
        <f t="shared" si="99"/>
        <v>3.430056173182245E-2</v>
      </c>
      <c r="I673" s="28"/>
      <c r="J673" s="28"/>
      <c r="K673" s="28">
        <f>SUM('IV. Country level, 1310-2018'!AO669:AV669)</f>
        <v>9.1302354579785625</v>
      </c>
      <c r="L673" s="29">
        <f>SUM('IV. Country level, 1310-2018'!AY669:BF669)</f>
        <v>9.1861850114018093</v>
      </c>
      <c r="M673" s="28">
        <f t="shared" si="93"/>
        <v>-5.5949553423246812E-2</v>
      </c>
      <c r="N673" s="28">
        <f t="shared" si="101"/>
        <v>7.76</v>
      </c>
      <c r="O673" s="28">
        <f>'IV. Country level, 1310-2018'!Z669</f>
        <v>6.9364161849711019</v>
      </c>
      <c r="P673" s="28">
        <f>'IV. Country level, 1310-2018'!H669</f>
        <v>0.82358381502889788</v>
      </c>
      <c r="Q673" s="2"/>
      <c r="R673" s="2"/>
      <c r="V673" s="28">
        <v>8.9999999999999982</v>
      </c>
      <c r="W673" s="28">
        <v>5.4293713237254781</v>
      </c>
      <c r="X673" s="28">
        <f t="shared" si="100"/>
        <v>3.5706286762745201</v>
      </c>
      <c r="Y673" s="56">
        <f>'VIII. Pers. sov. loans, 1312-'!C668</f>
        <v>6.6551724137931068</v>
      </c>
    </row>
    <row r="674" spans="1:25" x14ac:dyDescent="0.25">
      <c r="A674">
        <v>1976</v>
      </c>
      <c r="C674" s="28">
        <f t="shared" si="94"/>
        <v>9.0626668767771488</v>
      </c>
      <c r="D674" s="28">
        <f t="shared" si="95"/>
        <v>10.067586276422881</v>
      </c>
      <c r="E674" s="28">
        <f t="shared" si="96"/>
        <v>-1.004919399645734</v>
      </c>
      <c r="F674" s="28">
        <f t="shared" si="97"/>
        <v>8.0185714285714287</v>
      </c>
      <c r="G674" s="28">
        <f t="shared" si="98"/>
        <v>8.8367877005469655</v>
      </c>
      <c r="H674" s="28">
        <f t="shared" si="99"/>
        <v>-0.81821627197553681</v>
      </c>
      <c r="I674" s="28"/>
      <c r="J674" s="28"/>
      <c r="K674" s="28">
        <f>SUM('IV. Country level, 1310-2018'!AO670:AV670)</f>
        <v>8.8158512197094385</v>
      </c>
      <c r="L674" s="29">
        <f>SUM('IV. Country level, 1310-2018'!AY670:BF670)</f>
        <v>8.6903669775203447</v>
      </c>
      <c r="M674" s="28">
        <f t="shared" si="93"/>
        <v>0.12548424218909382</v>
      </c>
      <c r="N674" s="28">
        <f t="shared" si="101"/>
        <v>6.81</v>
      </c>
      <c r="O674" s="28">
        <f>'IV. Country level, 1310-2018'!Z670</f>
        <v>4.8648648648648702</v>
      </c>
      <c r="P674" s="28">
        <f>'IV. Country level, 1310-2018'!H670</f>
        <v>1.9451351351351294</v>
      </c>
      <c r="Q674" s="2"/>
      <c r="R674" s="2"/>
      <c r="V674" s="28">
        <v>8.2416666666666654</v>
      </c>
      <c r="W674" s="28">
        <v>3.7125676277977062</v>
      </c>
      <c r="X674" s="28">
        <f t="shared" si="100"/>
        <v>4.5290990388689591</v>
      </c>
      <c r="Y674" s="56">
        <f>'VIII. Pers. sov. loans, 1312-'!C669</f>
        <v>6.8275862068965552</v>
      </c>
    </row>
    <row r="675" spans="1:25" x14ac:dyDescent="0.25">
      <c r="A675">
        <v>1977</v>
      </c>
      <c r="C675" s="28">
        <f t="shared" si="94"/>
        <v>9.6351589545905814</v>
      </c>
      <c r="D675" s="28">
        <f t="shared" si="95"/>
        <v>10.250700630306161</v>
      </c>
      <c r="E675" s="28">
        <f t="shared" si="96"/>
        <v>-0.61554167571558061</v>
      </c>
      <c r="F675" s="28">
        <f t="shared" si="97"/>
        <v>8.8085714285714278</v>
      </c>
      <c r="G675" s="28">
        <f t="shared" si="98"/>
        <v>9.3811326875639356</v>
      </c>
      <c r="H675" s="28">
        <f t="shared" si="99"/>
        <v>-0.57256125899250598</v>
      </c>
      <c r="I675" s="28"/>
      <c r="J675" s="28"/>
      <c r="K675" s="28">
        <f>SUM('IV. Country level, 1310-2018'!AO671:AV671)</f>
        <v>8.7327404676908369</v>
      </c>
      <c r="L675" s="29">
        <f>SUM('IV. Country level, 1310-2018'!AY671:BF671)</f>
        <v>8.1865848233680705</v>
      </c>
      <c r="M675" s="28">
        <f t="shared" si="93"/>
        <v>0.54615564432276642</v>
      </c>
      <c r="N675" s="28">
        <f t="shared" si="101"/>
        <v>7.78</v>
      </c>
      <c r="O675" s="28">
        <f>'IV. Country level, 1310-2018'!Z671</f>
        <v>6.7010309278350482</v>
      </c>
      <c r="P675" s="28">
        <f>'IV. Country level, 1310-2018'!H671</f>
        <v>1.0789690721649521</v>
      </c>
      <c r="Q675" s="2"/>
      <c r="R675" s="2"/>
      <c r="V675" s="28">
        <v>6.6166666666666663</v>
      </c>
      <c r="W675" s="28">
        <v>3.4641901549852889</v>
      </c>
      <c r="X675" s="28">
        <f t="shared" si="100"/>
        <v>3.1524765116813773</v>
      </c>
      <c r="Y675" s="56">
        <f>'VIII. Pers. sov. loans, 1312-'!C670</f>
        <v>7</v>
      </c>
    </row>
    <row r="676" spans="1:25" x14ac:dyDescent="0.25">
      <c r="A676">
        <v>1978</v>
      </c>
      <c r="C676" s="28">
        <f t="shared" si="94"/>
        <v>10.190000056168371</v>
      </c>
      <c r="D676" s="28">
        <f t="shared" si="95"/>
        <v>9.5976822896296188</v>
      </c>
      <c r="E676" s="28">
        <f t="shared" si="96"/>
        <v>0.59231776653875123</v>
      </c>
      <c r="F676" s="28">
        <f t="shared" si="97"/>
        <v>9.7401950659781988</v>
      </c>
      <c r="G676" s="28">
        <f t="shared" si="98"/>
        <v>9.1012252107550307</v>
      </c>
      <c r="H676" s="28">
        <f t="shared" si="99"/>
        <v>0.63896985522316796</v>
      </c>
      <c r="I676" s="28"/>
      <c r="J676" s="28"/>
      <c r="K676" s="28">
        <f>SUM('IV. Country level, 1310-2018'!AO672:AV672)</f>
        <v>9.1019921329796869</v>
      </c>
      <c r="L676" s="29">
        <f>SUM('IV. Country level, 1310-2018'!AY672:BF672)</f>
        <v>7.7681557731912214</v>
      </c>
      <c r="M676" s="28">
        <f t="shared" si="93"/>
        <v>1.3338363597884655</v>
      </c>
      <c r="N676" s="28">
        <f t="shared" si="101"/>
        <v>9.15</v>
      </c>
      <c r="O676" s="28">
        <f>'IV. Country level, 1310-2018'!Z672</f>
        <v>9.0177133655394552</v>
      </c>
      <c r="P676" s="28">
        <f>'IV. Country level, 1310-2018'!H672</f>
        <v>0.13228663446054512</v>
      </c>
      <c r="Q676" s="2"/>
      <c r="R676" s="2"/>
      <c r="V676" s="28">
        <v>6.3666666666666663</v>
      </c>
      <c r="W676" s="28">
        <v>2.4552966550593833</v>
      </c>
      <c r="X676" s="28">
        <f t="shared" si="100"/>
        <v>3.9113700116072829</v>
      </c>
      <c r="Y676" s="56">
        <f>'VIII. Pers. sov. loans, 1312-'!C671</f>
        <v>7.8</v>
      </c>
    </row>
    <row r="677" spans="1:25" x14ac:dyDescent="0.25">
      <c r="A677">
        <v>1979</v>
      </c>
      <c r="C677" s="28">
        <f t="shared" si="94"/>
        <v>10.631495181721856</v>
      </c>
      <c r="D677" s="28">
        <f t="shared" si="95"/>
        <v>9.2511942386272068</v>
      </c>
      <c r="E677" s="28">
        <f t="shared" si="96"/>
        <v>1.3803009430946476</v>
      </c>
      <c r="F677" s="28">
        <f t="shared" si="97"/>
        <v>10.489552495697072</v>
      </c>
      <c r="G677" s="28">
        <f t="shared" si="98"/>
        <v>8.990074327187731</v>
      </c>
      <c r="H677" s="28">
        <f t="shared" si="99"/>
        <v>1.4994781685093435</v>
      </c>
      <c r="I677" s="28"/>
      <c r="J677" s="28"/>
      <c r="K677" s="28">
        <f>SUM('IV. Country level, 1310-2018'!AO673:AV673)</f>
        <v>10.307189174518088</v>
      </c>
      <c r="L677" s="29">
        <f>SUM('IV. Country level, 1310-2018'!AY673:BF673)</f>
        <v>11.3822861030956</v>
      </c>
      <c r="M677" s="28">
        <f t="shared" si="93"/>
        <v>-1.075096928577512</v>
      </c>
      <c r="N677" s="28">
        <f t="shared" si="101"/>
        <v>10.33</v>
      </c>
      <c r="O677" s="28">
        <f>'IV. Country level, 1310-2018'!Z673</f>
        <v>13.293943870014772</v>
      </c>
      <c r="P677" s="28">
        <f>'IV. Country level, 1310-2018'!H673</f>
        <v>-2.9639438700147718</v>
      </c>
      <c r="Q677" s="2"/>
      <c r="R677" s="2"/>
      <c r="V677" s="28">
        <v>7.6749999999999998</v>
      </c>
      <c r="W677" s="28">
        <v>5.4467328845128824</v>
      </c>
      <c r="X677" s="28">
        <f t="shared" si="100"/>
        <v>2.2282671154871174</v>
      </c>
      <c r="Y677" s="56">
        <f>'VIII. Pers. sov. loans, 1312-'!C672</f>
        <v>8.1666666666666661</v>
      </c>
    </row>
    <row r="678" spans="1:25" x14ac:dyDescent="0.25">
      <c r="A678">
        <v>1980</v>
      </c>
      <c r="C678" s="28">
        <f t="shared" si="94"/>
        <v>10.935410790845157</v>
      </c>
      <c r="D678" s="28">
        <f t="shared" si="95"/>
        <v>8.6490247030659226</v>
      </c>
      <c r="E678" s="28">
        <f t="shared" si="96"/>
        <v>2.286386087779237</v>
      </c>
      <c r="F678" s="28">
        <f t="shared" si="97"/>
        <v>11.102838209982787</v>
      </c>
      <c r="G678" s="28">
        <f t="shared" si="98"/>
        <v>8.7464550607784624</v>
      </c>
      <c r="H678" s="28">
        <f t="shared" si="99"/>
        <v>2.3563831492043255</v>
      </c>
      <c r="I678" s="28"/>
      <c r="J678" s="28"/>
      <c r="K678" s="28">
        <f>SUM('IV. Country level, 1310-2018'!AO674:AV674)</f>
        <v>12.015512238906398</v>
      </c>
      <c r="L678" s="29">
        <f>SUM('IV. Country level, 1310-2018'!AY674:BF674)</f>
        <v>11.93332156926445</v>
      </c>
      <c r="M678" s="28">
        <f t="shared" si="93"/>
        <v>8.2190669641947878E-2</v>
      </c>
      <c r="N678" s="28">
        <f t="shared" si="101"/>
        <v>12.43</v>
      </c>
      <c r="O678" s="28">
        <f>'IV. Country level, 1310-2018'!Z674</f>
        <v>12.516297262059966</v>
      </c>
      <c r="P678" s="28">
        <f>'IV. Country level, 1310-2018'!H674</f>
        <v>-8.6297262059966684E-2</v>
      </c>
      <c r="Q678" s="2"/>
      <c r="R678" s="2"/>
      <c r="V678" s="28">
        <v>8.7083333333333339</v>
      </c>
      <c r="W678" s="28">
        <v>5.475142358527461</v>
      </c>
      <c r="X678" s="28">
        <f t="shared" si="100"/>
        <v>3.2331909748058729</v>
      </c>
      <c r="Y678" s="56">
        <f>'VIII. Pers. sov. loans, 1312-'!C673</f>
        <v>8</v>
      </c>
    </row>
    <row r="679" spans="1:25" x14ac:dyDescent="0.25">
      <c r="A679">
        <v>1981</v>
      </c>
      <c r="C679" s="28">
        <f t="shared" si="94"/>
        <v>11.231342795930207</v>
      </c>
      <c r="D679" s="28">
        <f t="shared" si="95"/>
        <v>8.1294309406415941</v>
      </c>
      <c r="E679" s="28">
        <f t="shared" si="96"/>
        <v>3.1019118552886118</v>
      </c>
      <c r="F679" s="28">
        <f t="shared" si="97"/>
        <v>11.771139988525531</v>
      </c>
      <c r="G679" s="28">
        <f t="shared" si="98"/>
        <v>8.4131934996591706</v>
      </c>
      <c r="H679" s="28">
        <f t="shared" si="99"/>
        <v>3.3579464888663599</v>
      </c>
      <c r="I679" s="28"/>
      <c r="J679" s="28"/>
      <c r="K679" s="28">
        <f>SUM('IV. Country level, 1310-2018'!AO675:AV675)</f>
        <v>13.226479701395577</v>
      </c>
      <c r="L679" s="29">
        <f>SUM('IV. Country level, 1310-2018'!AY675:BF675)</f>
        <v>10.036875769565833</v>
      </c>
      <c r="M679" s="28">
        <f t="shared" si="93"/>
        <v>3.189603931829744</v>
      </c>
      <c r="N679" s="28">
        <f t="shared" si="101"/>
        <v>13.92136546184739</v>
      </c>
      <c r="O679" s="28">
        <f>'IV. Country level, 1310-2018'!Z675</f>
        <v>10.378310000000001</v>
      </c>
      <c r="P679" s="28">
        <f>'IV. Country level, 1310-2018'!H675</f>
        <v>3.5430554618473895</v>
      </c>
      <c r="Q679" s="2"/>
      <c r="R679" s="2"/>
      <c r="V679" s="28">
        <v>10.633333333333335</v>
      </c>
      <c r="W679" s="28">
        <v>6.7581078952922047</v>
      </c>
      <c r="X679" s="28">
        <f t="shared" si="100"/>
        <v>3.87522543804113</v>
      </c>
      <c r="Y679" s="56">
        <f>'VIII. Pers. sov. loans, 1312-'!C674</f>
        <v>7.9</v>
      </c>
    </row>
    <row r="680" spans="1:25" x14ac:dyDescent="0.25">
      <c r="A680">
        <v>1982</v>
      </c>
      <c r="C680" s="28">
        <f t="shared" si="94"/>
        <v>11.298560336345203</v>
      </c>
      <c r="D680" s="28">
        <f t="shared" si="95"/>
        <v>7.555727887897369</v>
      </c>
      <c r="E680" s="28">
        <f t="shared" si="96"/>
        <v>3.7428324484478344</v>
      </c>
      <c r="F680" s="28">
        <f t="shared" si="97"/>
        <v>11.981111186682213</v>
      </c>
      <c r="G680" s="28">
        <f t="shared" si="98"/>
        <v>7.6289344474392493</v>
      </c>
      <c r="H680" s="28">
        <f t="shared" si="99"/>
        <v>4.3521767392429647</v>
      </c>
      <c r="I680" s="28"/>
      <c r="J680" s="28"/>
      <c r="K680" s="28">
        <f>SUM('IV. Country level, 1310-2018'!AO676:AV676)</f>
        <v>12.220701336852965</v>
      </c>
      <c r="L680" s="29">
        <f>SUM('IV. Country level, 1310-2018'!AY676:BF676)</f>
        <v>6.7607686543849379</v>
      </c>
      <c r="M680" s="28">
        <f t="shared" si="93"/>
        <v>5.4599326824680272</v>
      </c>
      <c r="N680" s="28">
        <f t="shared" si="101"/>
        <v>13.005502008032128</v>
      </c>
      <c r="O680" s="28">
        <f>'IV. Country level, 1310-2018'!Z676</f>
        <v>6.1583600000000001</v>
      </c>
      <c r="P680" s="28">
        <f>'IV. Country level, 1310-2018'!H676</f>
        <v>6.8471420080321277</v>
      </c>
      <c r="Q680" s="2"/>
      <c r="R680" s="2"/>
      <c r="V680" s="28">
        <v>9.0916666666666668</v>
      </c>
      <c r="W680" s="28">
        <v>4.5872452624016811</v>
      </c>
      <c r="X680" s="28">
        <f t="shared" si="100"/>
        <v>4.5044214042649857</v>
      </c>
      <c r="Y680" s="56">
        <f>'VIII. Pers. sov. loans, 1312-'!C675</f>
        <v>7.833333333333333</v>
      </c>
    </row>
    <row r="681" spans="1:25" x14ac:dyDescent="0.25">
      <c r="A681">
        <v>1983</v>
      </c>
      <c r="C681" s="28">
        <f t="shared" si="94"/>
        <v>10.917082752085804</v>
      </c>
      <c r="D681" s="28">
        <f t="shared" si="95"/>
        <v>6.1693848548382659</v>
      </c>
      <c r="E681" s="28">
        <f t="shared" si="96"/>
        <v>4.747697897247539</v>
      </c>
      <c r="F681" s="28">
        <f t="shared" si="97"/>
        <v>11.601516900967926</v>
      </c>
      <c r="G681" s="28">
        <f t="shared" si="98"/>
        <v>6.0075038945799966</v>
      </c>
      <c r="H681" s="28">
        <f t="shared" si="99"/>
        <v>5.5940130063879314</v>
      </c>
      <c r="I681" s="28"/>
      <c r="J681" s="28"/>
      <c r="K681" s="28">
        <f>SUM('IV. Country level, 1310-2018'!AO677:AV677)</f>
        <v>10.943260483572557</v>
      </c>
      <c r="L681" s="29">
        <f>SUM('IV. Country level, 1310-2018'!AY677:BF677)</f>
        <v>4.4751802285913387</v>
      </c>
      <c r="M681" s="28">
        <f t="shared" si="93"/>
        <v>6.468080254981218</v>
      </c>
      <c r="N681" s="28">
        <f t="shared" si="101"/>
        <v>11.103</v>
      </c>
      <c r="O681" s="28">
        <f>'IV. Country level, 1310-2018'!Z677</f>
        <v>3.1595300000000002</v>
      </c>
      <c r="P681" s="28">
        <f>'IV. Country level, 1310-2018'!H677</f>
        <v>7.9434699999999996</v>
      </c>
      <c r="Q681" s="2"/>
      <c r="R681" s="2"/>
      <c r="V681" s="28">
        <v>7.991666666666668</v>
      </c>
      <c r="W681" s="28">
        <v>2.6314143447209708</v>
      </c>
      <c r="X681" s="28">
        <f t="shared" si="100"/>
        <v>5.3602523219456977</v>
      </c>
      <c r="Y681" s="56">
        <f>'VIII. Pers. sov. loans, 1312-'!C676</f>
        <v>7.7714285714285714</v>
      </c>
    </row>
    <row r="682" spans="1:25" x14ac:dyDescent="0.25">
      <c r="A682">
        <v>1984</v>
      </c>
      <c r="C682" s="28">
        <f t="shared" si="94"/>
        <v>10.351807860936916</v>
      </c>
      <c r="D682" s="28">
        <f t="shared" si="95"/>
        <v>4.8737937432130272</v>
      </c>
      <c r="E682" s="28">
        <f t="shared" si="96"/>
        <v>5.4780141177238857</v>
      </c>
      <c r="F682" s="28">
        <f t="shared" si="97"/>
        <v>11.024756900967926</v>
      </c>
      <c r="G682" s="28">
        <f t="shared" si="98"/>
        <v>4.7306342857142853</v>
      </c>
      <c r="H682" s="28">
        <f t="shared" si="99"/>
        <v>6.2941226152536407</v>
      </c>
      <c r="I682" s="28"/>
      <c r="J682" s="28"/>
      <c r="K682" s="28">
        <f>SUM('IV. Country level, 1310-2018'!AO678:AV678)</f>
        <v>10.80426450328617</v>
      </c>
      <c r="L682" s="29">
        <f>SUM('IV. Country level, 1310-2018'!AY678:BF678)</f>
        <v>4.5494284863977779</v>
      </c>
      <c r="M682" s="28">
        <f t="shared" si="93"/>
        <v>6.2548360168883921</v>
      </c>
      <c r="N682" s="28">
        <f t="shared" si="101"/>
        <v>12.458112449799197</v>
      </c>
      <c r="O682" s="28">
        <f>'IV. Country level, 1310-2018'!Z678</f>
        <v>4.3681999999999999</v>
      </c>
      <c r="P682" s="28">
        <f>'IV. Country level, 1310-2018'!H678</f>
        <v>8.089912449799197</v>
      </c>
      <c r="Q682" s="2"/>
      <c r="R682" s="2"/>
      <c r="V682" s="28">
        <v>7.8083333333333336</v>
      </c>
      <c r="W682" s="28">
        <v>1.9659200625324453</v>
      </c>
      <c r="X682" s="28">
        <f t="shared" si="100"/>
        <v>5.842413270800888</v>
      </c>
      <c r="Y682" s="56">
        <f>'VIII. Pers. sov. loans, 1312-'!C677</f>
        <v>7.6285714285714281</v>
      </c>
    </row>
    <row r="683" spans="1:25" x14ac:dyDescent="0.25">
      <c r="A683">
        <v>1985</v>
      </c>
      <c r="C683" s="28">
        <f t="shared" si="94"/>
        <v>9.6222625215775217</v>
      </c>
      <c r="D683" s="28">
        <f t="shared" si="95"/>
        <v>3.9231705172022155</v>
      </c>
      <c r="E683" s="28">
        <f t="shared" si="96"/>
        <v>5.6990920043753075</v>
      </c>
      <c r="F683" s="28">
        <f t="shared" si="97"/>
        <v>10.299990406418299</v>
      </c>
      <c r="G683" s="28">
        <f t="shared" si="98"/>
        <v>3.833738571428571</v>
      </c>
      <c r="H683" s="28">
        <f t="shared" si="99"/>
        <v>6.4662518349897278</v>
      </c>
      <c r="I683" s="28"/>
      <c r="J683" s="28"/>
      <c r="K683" s="28">
        <f>SUM('IV. Country level, 1310-2018'!AO679:AV679)</f>
        <v>9.572514915884657</v>
      </c>
      <c r="L683" s="29">
        <f>SUM('IV. Country level, 1310-2018'!AY679:BF679)</f>
        <v>3.7522344039816367</v>
      </c>
      <c r="M683" s="28">
        <f t="shared" si="93"/>
        <v>5.8202805119030199</v>
      </c>
      <c r="N683" s="28">
        <f t="shared" si="101"/>
        <v>10.619798387096774</v>
      </c>
      <c r="O683" s="28">
        <f>'IV. Country level, 1310-2018'!Z679</f>
        <v>3.5278999999999998</v>
      </c>
      <c r="P683" s="28">
        <f>'IV. Country level, 1310-2018'!H679</f>
        <v>7.0918983870967738</v>
      </c>
      <c r="Q683" s="2"/>
      <c r="R683" s="2"/>
      <c r="V683" s="28">
        <v>7.0000000000000009</v>
      </c>
      <c r="W683" s="28">
        <v>1.7602174502731252</v>
      </c>
      <c r="X683" s="28">
        <f t="shared" si="100"/>
        <v>5.2397825497268755</v>
      </c>
      <c r="Y683" s="56">
        <f>'VIII. Pers. sov. loans, 1312-'!C678</f>
        <v>7.2571428571428571</v>
      </c>
    </row>
    <row r="684" spans="1:25" x14ac:dyDescent="0.25">
      <c r="A684">
        <v>1986</v>
      </c>
      <c r="C684" s="28">
        <f t="shared" si="94"/>
        <v>9.0943659658943403</v>
      </c>
      <c r="D684" s="28">
        <f t="shared" si="95"/>
        <v>3.6000758175857976</v>
      </c>
      <c r="E684" s="28">
        <f t="shared" si="96"/>
        <v>5.4942901483085427</v>
      </c>
      <c r="F684" s="28">
        <f t="shared" si="97"/>
        <v>9.6554501195565656</v>
      </c>
      <c r="G684" s="28">
        <f t="shared" si="98"/>
        <v>3.638414285714286</v>
      </c>
      <c r="H684" s="28">
        <f t="shared" si="99"/>
        <v>6.0170358338422805</v>
      </c>
      <c r="I684" s="28"/>
      <c r="J684" s="28"/>
      <c r="K684" s="28">
        <f>SUM('IV. Country level, 1310-2018'!AO680:AV680)</f>
        <v>7.6368460847023059</v>
      </c>
      <c r="L684" s="29">
        <f>SUM('IV. Country level, 1310-2018'!AY680:BF680)</f>
        <v>1.6778848716818837</v>
      </c>
      <c r="M684" s="28">
        <f t="shared" si="93"/>
        <v>5.9589612130204221</v>
      </c>
      <c r="N684" s="28">
        <f t="shared" si="101"/>
        <v>7.6728399999999999</v>
      </c>
      <c r="O684" s="28">
        <f>'IV. Country level, 1310-2018'!Z680</f>
        <v>1.9439299999999999</v>
      </c>
      <c r="P684" s="28">
        <f>'IV. Country level, 1310-2018'!H680</f>
        <v>5.7289099999999999</v>
      </c>
      <c r="Q684" s="2"/>
      <c r="R684" s="2"/>
      <c r="V684" s="28">
        <v>6.1416666666666666</v>
      </c>
      <c r="W684" s="28">
        <v>-1.0707551642717323</v>
      </c>
      <c r="X684" s="28">
        <f t="shared" si="100"/>
        <v>7.2124218309383989</v>
      </c>
      <c r="Y684" s="56">
        <f>'VIII. Pers. sov. loans, 1312-'!C679</f>
        <v>6.8428571428571425</v>
      </c>
    </row>
    <row r="685" spans="1:25" x14ac:dyDescent="0.25">
      <c r="A685">
        <v>1987</v>
      </c>
      <c r="C685" s="28">
        <f t="shared" si="94"/>
        <v>8.8310501162965878</v>
      </c>
      <c r="D685" s="28">
        <f t="shared" si="95"/>
        <v>3.6841860926694179</v>
      </c>
      <c r="E685" s="28">
        <f t="shared" si="96"/>
        <v>5.1468640236271694</v>
      </c>
      <c r="F685" s="28">
        <f t="shared" si="97"/>
        <v>9.2910786909851399</v>
      </c>
      <c r="G685" s="28">
        <f t="shared" si="98"/>
        <v>3.9612271428571426</v>
      </c>
      <c r="H685" s="28">
        <f t="shared" si="99"/>
        <v>5.329851548127996</v>
      </c>
      <c r="I685" s="28"/>
      <c r="J685" s="28"/>
      <c r="K685" s="28">
        <f>SUM('IV. Country level, 1310-2018'!AO681:AV681)</f>
        <v>8.0585880008641624</v>
      </c>
      <c r="L685" s="29">
        <f>SUM('IV. Country level, 1310-2018'!AY681:BF681)</f>
        <v>2.8641837878877885</v>
      </c>
      <c r="M685" s="28">
        <f t="shared" si="93"/>
        <v>5.1944042129763739</v>
      </c>
      <c r="N685" s="28">
        <f t="shared" si="101"/>
        <v>8.3926800000000004</v>
      </c>
      <c r="O685" s="28">
        <f>'IV. Country level, 1310-2018'!Z681</f>
        <v>3.5782099999999999</v>
      </c>
      <c r="P685" s="28">
        <f>'IV. Country level, 1310-2018'!H681</f>
        <v>4.81447</v>
      </c>
      <c r="Q685" s="2"/>
      <c r="R685" s="2"/>
      <c r="V685" s="28">
        <v>5.9250000000000007</v>
      </c>
      <c r="W685" s="28">
        <v>0.9992208428138577</v>
      </c>
      <c r="X685" s="28">
        <f t="shared" si="100"/>
        <v>4.9257791571861427</v>
      </c>
      <c r="Y685" s="56">
        <f>'VIII. Pers. sov. loans, 1312-'!C680</f>
        <v>6.6285714285714281</v>
      </c>
    </row>
    <row r="686" spans="1:25" x14ac:dyDescent="0.25">
      <c r="A686">
        <v>1988</v>
      </c>
      <c r="C686" s="28">
        <f t="shared" si="94"/>
        <v>8.4586238412389427</v>
      </c>
      <c r="D686" s="28">
        <f t="shared" si="95"/>
        <v>3.6113515120969164</v>
      </c>
      <c r="E686" s="28">
        <f t="shared" si="96"/>
        <v>4.847272329142025</v>
      </c>
      <c r="F686" s="28">
        <f t="shared" si="97"/>
        <v>8.634554055299537</v>
      </c>
      <c r="G686" s="28">
        <f t="shared" si="98"/>
        <v>3.93946</v>
      </c>
      <c r="H686" s="28">
        <f t="shared" si="99"/>
        <v>4.6950940552995393</v>
      </c>
      <c r="I686" s="28"/>
      <c r="J686" s="28"/>
      <c r="K686" s="28">
        <f>SUM('IV. Country level, 1310-2018'!AO682:AV682)</f>
        <v>8.1196623258798404</v>
      </c>
      <c r="L686" s="29">
        <f>SUM('IV. Country level, 1310-2018'!AY682:BF682)</f>
        <v>3.3825131874901424</v>
      </c>
      <c r="M686" s="28">
        <f t="shared" si="93"/>
        <v>4.7371491383896984</v>
      </c>
      <c r="N686" s="28">
        <f t="shared" si="101"/>
        <v>8.8480000000000008</v>
      </c>
      <c r="O686" s="28">
        <f>'IV. Country level, 1310-2018'!Z682</f>
        <v>4.1000399999999999</v>
      </c>
      <c r="P686" s="28">
        <f>'IV. Country level, 1310-2018'!H682</f>
        <v>4.7479600000000008</v>
      </c>
      <c r="Q686" s="2"/>
      <c r="R686" s="2"/>
      <c r="V686" s="28">
        <v>6.0500000000000007</v>
      </c>
      <c r="W686" s="28">
        <v>1.6486053723941705</v>
      </c>
      <c r="X686" s="28">
        <f t="shared" si="100"/>
        <v>4.4013946276058302</v>
      </c>
      <c r="Y686" s="56">
        <f>'VIII. Pers. sov. loans, 1312-'!C681</f>
        <v>6.4142857142857137</v>
      </c>
    </row>
    <row r="687" spans="1:25" x14ac:dyDescent="0.25">
      <c r="A687">
        <v>1989</v>
      </c>
      <c r="C687" s="28">
        <f t="shared" si="94"/>
        <v>8.1686174673017895</v>
      </c>
      <c r="D687" s="28">
        <f t="shared" si="95"/>
        <v>3.4792939078743701</v>
      </c>
      <c r="E687" s="28">
        <f t="shared" si="96"/>
        <v>4.6893235594274207</v>
      </c>
      <c r="F687" s="28">
        <f t="shared" si="97"/>
        <v>8.1187035173591351</v>
      </c>
      <c r="G687" s="28">
        <f t="shared" si="98"/>
        <v>3.8699914285714283</v>
      </c>
      <c r="H687" s="28">
        <f t="shared" si="99"/>
        <v>4.2487120887877063</v>
      </c>
      <c r="I687" s="28"/>
      <c r="J687" s="28"/>
      <c r="K687" s="28">
        <f>SUM('IV. Country level, 1310-2018'!AO683:AV683)</f>
        <v>8.5254254470706865</v>
      </c>
      <c r="L687" s="29">
        <f>SUM('IV. Country level, 1310-2018'!AY683:BF683)</f>
        <v>4.4991057570700121</v>
      </c>
      <c r="M687" s="28">
        <f t="shared" si="93"/>
        <v>4.0263196900006744</v>
      </c>
      <c r="N687" s="28">
        <f t="shared" si="101"/>
        <v>8.4937199999999997</v>
      </c>
      <c r="O687" s="28">
        <f>'IV. Country level, 1310-2018'!Z683</f>
        <v>4.7910899999999996</v>
      </c>
      <c r="P687" s="28">
        <f>'IV. Country level, 1310-2018'!H683</f>
        <v>3.7026300000000001</v>
      </c>
      <c r="Q687" s="2"/>
      <c r="R687" s="2"/>
      <c r="V687" s="28">
        <v>7.2166666666666686</v>
      </c>
      <c r="W687" s="28">
        <v>3.2633410958934181</v>
      </c>
      <c r="X687" s="28">
        <f t="shared" si="100"/>
        <v>3.9533255707732504</v>
      </c>
      <c r="Y687" s="56">
        <f>'VIII. Pers. sov. loans, 1312-'!C682</f>
        <v>6.2</v>
      </c>
    </row>
    <row r="688" spans="1:25" x14ac:dyDescent="0.25">
      <c r="A688">
        <v>1990</v>
      </c>
      <c r="C688" s="28">
        <f t="shared" si="94"/>
        <v>7.8988647121559952</v>
      </c>
      <c r="D688" s="28">
        <f t="shared" si="95"/>
        <v>3.6271880474180769</v>
      </c>
      <c r="E688" s="28">
        <f t="shared" si="96"/>
        <v>4.2716766647379183</v>
      </c>
      <c r="F688" s="28">
        <f t="shared" si="97"/>
        <v>7.8606235173591346</v>
      </c>
      <c r="G688" s="28">
        <f t="shared" si="98"/>
        <v>4.0165228571428573</v>
      </c>
      <c r="H688" s="28">
        <f t="shared" si="99"/>
        <v>3.8441006602162777</v>
      </c>
      <c r="I688" s="28"/>
      <c r="J688" s="28"/>
      <c r="K688" s="28">
        <f>SUM('IV. Country level, 1310-2018'!AO684:AV684)</f>
        <v>9.1000495363882905</v>
      </c>
      <c r="L688" s="29">
        <f>SUM('IV. Country level, 1310-2018'!AY684:BF684)</f>
        <v>5.0639521541766843</v>
      </c>
      <c r="M688" s="28">
        <f t="shared" si="93"/>
        <v>4.0360973822116062</v>
      </c>
      <c r="N688" s="28">
        <f t="shared" si="101"/>
        <v>8.5524000000000004</v>
      </c>
      <c r="O688" s="28">
        <f>'IV. Country level, 1310-2018'!Z684</f>
        <v>5.4192200000000001</v>
      </c>
      <c r="P688" s="28">
        <f>'IV. Country level, 1310-2018'!H684</f>
        <v>3.1331800000000003</v>
      </c>
      <c r="Q688" s="2"/>
      <c r="R688" s="2"/>
      <c r="V688" s="28">
        <v>8.9499999999999993</v>
      </c>
      <c r="W688" s="28">
        <v>2.7397615372378037</v>
      </c>
      <c r="X688" s="28">
        <f t="shared" si="100"/>
        <v>6.2102384627621952</v>
      </c>
      <c r="Y688" s="56">
        <f>'VIII. Pers. sov. loans, 1312-'!C683</f>
        <v>5.7285714285714286</v>
      </c>
    </row>
    <row r="689" spans="1:25" x14ac:dyDescent="0.25">
      <c r="A689">
        <v>1991</v>
      </c>
      <c r="C689" s="28">
        <f t="shared" si="94"/>
        <v>7.8115555573253408</v>
      </c>
      <c r="D689" s="28">
        <f t="shared" si="95"/>
        <v>3.546735511424564</v>
      </c>
      <c r="E689" s="28">
        <f t="shared" si="96"/>
        <v>4.2648200459007777</v>
      </c>
      <c r="F689" s="28">
        <f t="shared" si="97"/>
        <v>7.6738379063436435</v>
      </c>
      <c r="G689" s="28">
        <f t="shared" si="98"/>
        <v>3.87615</v>
      </c>
      <c r="H689" s="28">
        <f t="shared" si="99"/>
        <v>3.7976879063436444</v>
      </c>
      <c r="I689" s="28"/>
      <c r="J689" s="28"/>
      <c r="K689" s="28">
        <f>SUM('IV. Country level, 1310-2018'!AO685:AV685)</f>
        <v>8.1972805778826476</v>
      </c>
      <c r="L689" s="29">
        <f>SUM('IV. Country level, 1310-2018'!AY685:BF685)</f>
        <v>4.0395864223902676</v>
      </c>
      <c r="M689" s="28">
        <f t="shared" si="93"/>
        <v>4.1576941554923801</v>
      </c>
      <c r="N689" s="28">
        <f t="shared" si="101"/>
        <v>7.8624400000000003</v>
      </c>
      <c r="O689" s="28">
        <f>'IV. Country level, 1310-2018'!Z685</f>
        <v>4.2158300000000004</v>
      </c>
      <c r="P689" s="28">
        <f>'IV. Country level, 1310-2018'!H685</f>
        <v>3.6466099999999999</v>
      </c>
      <c r="Q689" s="2"/>
      <c r="R689" s="2"/>
      <c r="V689" s="28">
        <v>8.8833333333333346</v>
      </c>
      <c r="W689" s="28">
        <v>3.245857076318782</v>
      </c>
      <c r="X689" s="28">
        <f t="shared" si="100"/>
        <v>5.6374762570145531</v>
      </c>
      <c r="Y689" s="56">
        <f>'VIII. Pers. sov. loans, 1312-'!C684</f>
        <v>5.4571428571428573</v>
      </c>
    </row>
    <row r="690" spans="1:25" x14ac:dyDescent="0.25">
      <c r="A690">
        <v>1992</v>
      </c>
      <c r="C690" s="28">
        <f t="shared" si="94"/>
        <v>7.5766810907758639</v>
      </c>
      <c r="D690" s="28">
        <f t="shared" si="95"/>
        <v>3.3943816772357431</v>
      </c>
      <c r="E690" s="28">
        <f t="shared" si="96"/>
        <v>4.1822994135401199</v>
      </c>
      <c r="F690" s="28">
        <f t="shared" si="97"/>
        <v>7.3489693349150729</v>
      </c>
      <c r="G690" s="28">
        <f t="shared" si="98"/>
        <v>3.6912042857142859</v>
      </c>
      <c r="H690" s="28">
        <f t="shared" si="99"/>
        <v>3.6577650492007874</v>
      </c>
      <c r="I690" s="28"/>
      <c r="J690" s="28"/>
      <c r="K690" s="28">
        <f>SUM('IV. Country level, 1310-2018'!AO686:AV686)</f>
        <v>7.5424702983245977</v>
      </c>
      <c r="L690" s="29">
        <f>SUM('IV. Country level, 1310-2018'!AY686:BF686)</f>
        <v>2.8278311744238107</v>
      </c>
      <c r="M690" s="28">
        <f t="shared" si="93"/>
        <v>4.7146391239007865</v>
      </c>
      <c r="N690" s="28">
        <f t="shared" si="101"/>
        <v>7.0088446215139442</v>
      </c>
      <c r="O690" s="28">
        <f>'IV. Country level, 1310-2018'!Z686</f>
        <v>3.04162</v>
      </c>
      <c r="P690" s="28">
        <f>'IV. Country level, 1310-2018'!H686</f>
        <v>3.9672246215139442</v>
      </c>
      <c r="Q690" s="2"/>
      <c r="R690" s="2"/>
      <c r="V690" s="28">
        <v>8.3166666666666664</v>
      </c>
      <c r="W690" s="28">
        <v>3.3293799793557031</v>
      </c>
      <c r="X690" s="28">
        <f t="shared" si="100"/>
        <v>4.9872866873109629</v>
      </c>
      <c r="Y690" s="56">
        <f>'VIII. Pers. sov. loans, 1312-'!C685</f>
        <v>5.1857142857142859</v>
      </c>
    </row>
    <row r="691" spans="1:25" x14ac:dyDescent="0.25">
      <c r="A691">
        <v>1993</v>
      </c>
      <c r="C691" s="28">
        <f t="shared" si="94"/>
        <v>7.1979704602275811</v>
      </c>
      <c r="D691" s="28">
        <f t="shared" si="95"/>
        <v>3.070505045587939</v>
      </c>
      <c r="E691" s="28">
        <f t="shared" si="96"/>
        <v>4.1274654146396426</v>
      </c>
      <c r="F691" s="28">
        <f t="shared" si="97"/>
        <v>7.056085298633894</v>
      </c>
      <c r="G691" s="28">
        <f t="shared" si="98"/>
        <v>3.4262871428571424</v>
      </c>
      <c r="H691" s="28">
        <f t="shared" si="99"/>
        <v>3.6297981557767507</v>
      </c>
      <c r="I691" s="28"/>
      <c r="J691" s="28"/>
      <c r="K691" s="28">
        <f>SUM('IV. Country level, 1310-2018'!AO687:AV687)</f>
        <v>5.7485767986817384</v>
      </c>
      <c r="L691" s="29">
        <f>SUM('IV. Country level, 1310-2018'!AY687:BF687)</f>
        <v>2.7131438484878307</v>
      </c>
      <c r="M691" s="28">
        <f t="shared" si="93"/>
        <v>3.0354329501939077</v>
      </c>
      <c r="N691" s="28">
        <f t="shared" si="101"/>
        <v>5.8662799999999997</v>
      </c>
      <c r="O691" s="28">
        <f>'IV. Country level, 1310-2018'!Z687</f>
        <v>2.9696500000000001</v>
      </c>
      <c r="P691" s="28">
        <f>'IV. Country level, 1310-2018'!H687</f>
        <v>2.8966299999999996</v>
      </c>
      <c r="Q691" s="2"/>
      <c r="R691" s="2"/>
      <c r="V691" s="28">
        <v>6.4749999999999988</v>
      </c>
      <c r="W691" s="28">
        <v>4.2577532938451856</v>
      </c>
      <c r="X691" s="28">
        <f t="shared" si="100"/>
        <v>2.2172467061548131</v>
      </c>
      <c r="Y691" s="56">
        <f>'VIII. Pers. sov. loans, 1312-'!C686</f>
        <v>4.9657142857142862</v>
      </c>
    </row>
    <row r="692" spans="1:25" x14ac:dyDescent="0.25">
      <c r="A692">
        <v>1994</v>
      </c>
      <c r="C692" s="28">
        <f t="shared" si="94"/>
        <v>6.6655574170849254</v>
      </c>
      <c r="D692" s="28">
        <f t="shared" si="95"/>
        <v>2.6544565169535965</v>
      </c>
      <c r="E692" s="28">
        <f t="shared" si="96"/>
        <v>4.0111009001313294</v>
      </c>
      <c r="F692" s="28">
        <f t="shared" si="97"/>
        <v>6.742022441491037</v>
      </c>
      <c r="G692" s="28">
        <f t="shared" si="98"/>
        <v>2.9860514285714288</v>
      </c>
      <c r="H692" s="28">
        <f t="shared" si="99"/>
        <v>3.7559710129196082</v>
      </c>
      <c r="I692" s="28"/>
      <c r="J692" s="28"/>
      <c r="K692" s="28">
        <f>SUM('IV. Country level, 1310-2018'!AO688:AV688)</f>
        <v>7.4474239170495826</v>
      </c>
      <c r="L692" s="29">
        <f>SUM('IV. Country level, 1310-2018'!AY688:BF688)</f>
        <v>2.301016035933197</v>
      </c>
      <c r="M692" s="28">
        <f t="shared" si="93"/>
        <v>5.1464078811163851</v>
      </c>
      <c r="N692" s="28">
        <f t="shared" si="101"/>
        <v>7.0851807228915664</v>
      </c>
      <c r="O692" s="28">
        <f>'IV. Country level, 1310-2018'!Z688</f>
        <v>2.5956000000000001</v>
      </c>
      <c r="P692" s="28">
        <f>'IV. Country level, 1310-2018'!H688</f>
        <v>4.4895807228915663</v>
      </c>
      <c r="Q692" s="2"/>
      <c r="R692" s="2"/>
      <c r="V692" s="28">
        <v>6.7749999999999995</v>
      </c>
      <c r="W692" s="28">
        <v>2.5955702290019942</v>
      </c>
      <c r="X692" s="28">
        <f t="shared" si="100"/>
        <v>4.1794297709980057</v>
      </c>
      <c r="Y692" s="56">
        <f>'VIII. Pers. sov. loans, 1312-'!C687</f>
        <v>4.9135714285714291</v>
      </c>
    </row>
    <row r="693" spans="1:25" x14ac:dyDescent="0.25">
      <c r="A693">
        <v>1995</v>
      </c>
      <c r="C693" s="28">
        <f t="shared" si="94"/>
        <v>6.1182677591729107</v>
      </c>
      <c r="D693" s="28">
        <f t="shared" si="95"/>
        <v>2.2640385940260583</v>
      </c>
      <c r="E693" s="28">
        <f t="shared" si="96"/>
        <v>3.8542291651468514</v>
      </c>
      <c r="F693" s="28">
        <f t="shared" si="97"/>
        <v>6.3706567272053229</v>
      </c>
      <c r="G693" s="28">
        <f t="shared" si="98"/>
        <v>2.6047914285714286</v>
      </c>
      <c r="H693" s="28">
        <f t="shared" si="99"/>
        <v>3.7658652986338934</v>
      </c>
      <c r="I693" s="28"/>
      <c r="J693" s="28"/>
      <c r="K693" s="28">
        <f>SUM('IV. Country level, 1310-2018'!AO689:AV689)</f>
        <v>6.4755410600335015</v>
      </c>
      <c r="L693" s="29">
        <f>SUM('IV. Country level, 1310-2018'!AY689:BF689)</f>
        <v>2.3160363481683981</v>
      </c>
      <c r="M693" s="28">
        <f t="shared" si="93"/>
        <v>4.1595047118651038</v>
      </c>
      <c r="N693" s="28">
        <f t="shared" si="101"/>
        <v>6.5739200000000002</v>
      </c>
      <c r="O693" s="28">
        <f>'IV. Country level, 1310-2018'!Z689</f>
        <v>2.8054199999999998</v>
      </c>
      <c r="P693" s="28">
        <f>'IV. Country level, 1310-2018'!H689</f>
        <v>3.7685000000000004</v>
      </c>
      <c r="Q693" s="2"/>
      <c r="R693" s="2"/>
      <c r="V693" s="28">
        <v>6.5916666666666668</v>
      </c>
      <c r="W693" s="28">
        <v>1.5075376884422149</v>
      </c>
      <c r="X693" s="28">
        <f t="shared" si="100"/>
        <v>5.0841289782244523</v>
      </c>
      <c r="Y693" s="56">
        <f>'VIII. Pers. sov. loans, 1312-'!C688</f>
        <v>4.746428571428571</v>
      </c>
    </row>
    <row r="694" spans="1:25" x14ac:dyDescent="0.25">
      <c r="A694">
        <v>1996</v>
      </c>
      <c r="C694" s="28">
        <f t="shared" si="94"/>
        <v>5.7422291461323445</v>
      </c>
      <c r="D694" s="28">
        <f t="shared" si="95"/>
        <v>2.0691844167070026</v>
      </c>
      <c r="E694" s="28">
        <f t="shared" si="96"/>
        <v>3.673044729425341</v>
      </c>
      <c r="F694" s="28">
        <f t="shared" si="97"/>
        <v>6.1759839895843767</v>
      </c>
      <c r="G694" s="28">
        <f t="shared" si="98"/>
        <v>2.4835799999999999</v>
      </c>
      <c r="H694" s="28">
        <f t="shared" si="99"/>
        <v>3.6924039895843772</v>
      </c>
      <c r="I694" s="28"/>
      <c r="J694" s="28"/>
      <c r="K694" s="28">
        <f>SUM('IV. Country level, 1310-2018'!AO690:AV690)</f>
        <v>5.8744510332327122</v>
      </c>
      <c r="L694" s="29">
        <f>SUM('IV. Country level, 1310-2018'!AY690:BF690)</f>
        <v>2.2319693355353829</v>
      </c>
      <c r="M694" s="28">
        <f t="shared" si="93"/>
        <v>3.6424816976973293</v>
      </c>
      <c r="N694" s="28">
        <f t="shared" si="101"/>
        <v>6.4435317460317458</v>
      </c>
      <c r="O694" s="28">
        <f>'IV. Country level, 1310-2018'!Z690</f>
        <v>2.9366699999999999</v>
      </c>
      <c r="P694" s="28">
        <f>'IV. Country level, 1310-2018'!H690</f>
        <v>3.5068617460317459</v>
      </c>
      <c r="Q694" s="2"/>
      <c r="R694" s="2"/>
      <c r="V694" s="28">
        <v>5.5750000000000002</v>
      </c>
      <c r="W694" s="28">
        <v>1.4851485148514887</v>
      </c>
      <c r="X694" s="28">
        <f t="shared" si="100"/>
        <v>4.089851485148511</v>
      </c>
      <c r="Y694" s="56">
        <f>'VIII. Pers. sov. loans, 1312-'!C689</f>
        <v>4.5678571428571422</v>
      </c>
    </row>
    <row r="695" spans="1:25" x14ac:dyDescent="0.25">
      <c r="A695">
        <v>1997</v>
      </c>
      <c r="C695" s="28">
        <f t="shared" si="94"/>
        <v>5.6332072378667153</v>
      </c>
      <c r="D695" s="28">
        <f t="shared" si="95"/>
        <v>2.030031933298702</v>
      </c>
      <c r="E695" s="28">
        <f t="shared" si="96"/>
        <v>3.6031753045680142</v>
      </c>
      <c r="F695" s="28">
        <f t="shared" si="97"/>
        <v>6.1994124016503989</v>
      </c>
      <c r="G695" s="28">
        <f t="shared" si="98"/>
        <v>2.5402985714285715</v>
      </c>
      <c r="H695" s="28">
        <f t="shared" si="99"/>
        <v>3.6591138302218273</v>
      </c>
      <c r="I695" s="28"/>
      <c r="J695" s="28"/>
      <c r="K695" s="28">
        <f>SUM('IV. Country level, 1310-2018'!AO691:AV691)</f>
        <v>5.3731582343896962</v>
      </c>
      <c r="L695" s="29">
        <f>SUM('IV. Country level, 1310-2018'!AY691:BF691)</f>
        <v>2.1516124537362868</v>
      </c>
      <c r="M695" s="28">
        <f t="shared" si="93"/>
        <v>3.2215457806534094</v>
      </c>
      <c r="N695" s="28">
        <f t="shared" si="101"/>
        <v>6.3539599999999989</v>
      </c>
      <c r="O695" s="28">
        <f>'IV. Country level, 1310-2018'!Z691</f>
        <v>2.3375699999999999</v>
      </c>
      <c r="P695" s="28">
        <f>'IV. Country level, 1310-2018'!H691</f>
        <v>4.0163899999999995</v>
      </c>
      <c r="Q695" s="2"/>
      <c r="R695" s="2"/>
      <c r="V695" s="28">
        <v>5.0583333333333327</v>
      </c>
      <c r="W695" s="28">
        <v>2.0731707317073207</v>
      </c>
      <c r="X695" s="28">
        <f t="shared" si="100"/>
        <v>2.985162601626012</v>
      </c>
      <c r="Y695" s="56">
        <f>'VIII. Pers. sov. loans, 1312-'!C690</f>
        <v>4.7871428571428565</v>
      </c>
    </row>
    <row r="696" spans="1:25" x14ac:dyDescent="0.25">
      <c r="A696">
        <v>1998</v>
      </c>
      <c r="C696" s="28">
        <f t="shared" si="94"/>
        <v>5.208219465561517</v>
      </c>
      <c r="D696" s="28">
        <f t="shared" si="95"/>
        <v>1.9619009160323237</v>
      </c>
      <c r="E696" s="28">
        <f t="shared" si="96"/>
        <v>3.2463185495291933</v>
      </c>
      <c r="F696" s="28">
        <f t="shared" si="97"/>
        <v>5.9044845103617423</v>
      </c>
      <c r="G696" s="28">
        <f t="shared" si="98"/>
        <v>2.5718742857142858</v>
      </c>
      <c r="H696" s="28">
        <f t="shared" si="99"/>
        <v>3.332610224647456</v>
      </c>
      <c r="I696" s="28"/>
      <c r="J696" s="28"/>
      <c r="K696" s="28">
        <f>SUM('IV. Country level, 1310-2018'!AO692:AV692)</f>
        <v>4.3662529724985477</v>
      </c>
      <c r="L696" s="29">
        <f>SUM('IV. Country level, 1310-2018'!AY692:BF692)</f>
        <v>1.3066609618975034</v>
      </c>
      <c r="M696" s="28">
        <f t="shared" si="93"/>
        <v>3.0595920106010444</v>
      </c>
      <c r="N696" s="28">
        <f t="shared" si="101"/>
        <v>5.26288</v>
      </c>
      <c r="O696" s="28">
        <f>'IV. Country level, 1310-2018'!Z692</f>
        <v>1.54701</v>
      </c>
      <c r="P696" s="28">
        <f>'IV. Country level, 1310-2018'!H692</f>
        <v>3.7158699999999998</v>
      </c>
      <c r="Q696" s="2"/>
      <c r="R696" s="2"/>
      <c r="V696" s="28">
        <v>4.5166666666666666</v>
      </c>
      <c r="W696" s="28">
        <v>0.35842293906809691</v>
      </c>
      <c r="X696" s="28">
        <f t="shared" si="100"/>
        <v>4.1582437275985695</v>
      </c>
      <c r="Y696" s="56">
        <f>'VIII. Pers. sov. loans, 1312-'!C691</f>
        <v>4.8135714285714277</v>
      </c>
    </row>
    <row r="697" spans="1:25" x14ac:dyDescent="0.25">
      <c r="A697">
        <v>1999</v>
      </c>
      <c r="C697" s="28">
        <f t="shared" si="94"/>
        <v>4.851490819923427</v>
      </c>
      <c r="D697" s="28">
        <f t="shared" si="95"/>
        <v>1.8473471514634632</v>
      </c>
      <c r="E697" s="28">
        <f t="shared" si="96"/>
        <v>3.0041436684599638</v>
      </c>
      <c r="F697" s="28">
        <f t="shared" si="97"/>
        <v>5.6243645103617421</v>
      </c>
      <c r="G697" s="28">
        <f t="shared" si="98"/>
        <v>2.3990528571428569</v>
      </c>
      <c r="H697" s="28">
        <f t="shared" si="99"/>
        <v>3.2253116532188852</v>
      </c>
      <c r="I697" s="28"/>
      <c r="J697" s="28"/>
      <c r="K697" s="28">
        <f>SUM('IV. Country level, 1310-2018'!AO693:AV693)</f>
        <v>4.9102000070406282</v>
      </c>
      <c r="L697" s="29">
        <f>SUM('IV. Country level, 1310-2018'!AY693:BF693)</f>
        <v>1.4638519331904216</v>
      </c>
      <c r="M697" s="28">
        <f t="shared" si="93"/>
        <v>3.4463480738502064</v>
      </c>
      <c r="N697" s="28">
        <f t="shared" si="101"/>
        <v>5.6461354581673309</v>
      </c>
      <c r="O697" s="28">
        <f>'IV. Country level, 1310-2018'!Z693</f>
        <v>2.1931400000000001</v>
      </c>
      <c r="P697" s="28">
        <f>'IV. Country level, 1310-2018'!H693</f>
        <v>3.4529954581673308</v>
      </c>
      <c r="Q697" s="2"/>
      <c r="R697" s="2"/>
      <c r="V697" s="28">
        <v>4.3250000000000002</v>
      </c>
      <c r="W697" s="28">
        <v>1.1904761904761905</v>
      </c>
      <c r="X697" s="28">
        <f t="shared" si="100"/>
        <v>3.1345238095238095</v>
      </c>
      <c r="Y697" s="56">
        <f>'VIII. Pers. sov. loans, 1312-'!C692</f>
        <v>4.742857142857142</v>
      </c>
    </row>
    <row r="698" spans="1:25" x14ac:dyDescent="0.25">
      <c r="A698">
        <v>2000</v>
      </c>
      <c r="C698" s="28">
        <f t="shared" si="94"/>
        <v>4.5495756099828482</v>
      </c>
      <c r="D698" s="28">
        <f t="shared" si="95"/>
        <v>1.7887973375269794</v>
      </c>
      <c r="E698" s="28">
        <f t="shared" si="96"/>
        <v>2.7607782724558687</v>
      </c>
      <c r="F698" s="28">
        <f t="shared" si="97"/>
        <v>5.2772714037857797</v>
      </c>
      <c r="G698" s="28">
        <f t="shared" si="98"/>
        <v>2.3078142857142856</v>
      </c>
      <c r="H698" s="28">
        <f t="shared" si="99"/>
        <v>2.9694571180714928</v>
      </c>
      <c r="I698" s="28"/>
      <c r="J698" s="28"/>
      <c r="K698" s="28">
        <f>SUM('IV. Country level, 1310-2018'!AO694:AV694)</f>
        <v>4.9854234408223439</v>
      </c>
      <c r="L698" s="29">
        <f>SUM('IV. Country level, 1310-2018'!AY694:BF694)</f>
        <v>2.4390764646297258</v>
      </c>
      <c r="M698" s="28">
        <f t="shared" si="93"/>
        <v>2.5463469761926181</v>
      </c>
      <c r="N698" s="28">
        <f t="shared" si="101"/>
        <v>6.0302788844621515</v>
      </c>
      <c r="O698" s="28">
        <f>'IV. Country level, 1310-2018'!Z694</f>
        <v>3.3666800000000001</v>
      </c>
      <c r="P698" s="28">
        <f>'IV. Country level, 1310-2018'!H694</f>
        <v>2.6635988844621514</v>
      </c>
      <c r="Q698" s="2"/>
      <c r="R698" s="2"/>
      <c r="V698" s="28">
        <v>5.5583333333333336</v>
      </c>
      <c r="W698" s="28">
        <v>2.0000000000000036</v>
      </c>
      <c r="X698" s="28">
        <f t="shared" si="100"/>
        <v>3.55833333333333</v>
      </c>
      <c r="Y698" s="56">
        <f>'VIII. Pers. sov. loans, 1312-'!C693</f>
        <v>4.4821428571428568</v>
      </c>
    </row>
    <row r="699" spans="1:25" x14ac:dyDescent="0.25">
      <c r="A699">
        <v>2001</v>
      </c>
      <c r="C699" s="28">
        <f t="shared" si="94"/>
        <v>4.3132054544670853</v>
      </c>
      <c r="D699" s="28">
        <f t="shared" si="95"/>
        <v>1.7954265453747555</v>
      </c>
      <c r="E699" s="28">
        <f t="shared" si="96"/>
        <v>2.5177789090923284</v>
      </c>
      <c r="F699" s="28">
        <f t="shared" si="97"/>
        <v>4.9797514037857784</v>
      </c>
      <c r="G699" s="28">
        <f t="shared" si="98"/>
        <v>2.3549571428571427</v>
      </c>
      <c r="H699" s="28">
        <f t="shared" si="99"/>
        <v>2.6247942609286357</v>
      </c>
      <c r="I699" s="28"/>
      <c r="J699" s="28"/>
      <c r="K699" s="28">
        <f>SUM('IV. Country level, 1310-2018'!AO695:AV695)</f>
        <v>4.4725095109131896</v>
      </c>
      <c r="L699" s="29">
        <f>SUM('IV. Country level, 1310-2018'!AY695:BF695)</f>
        <v>1.8240989150685456</v>
      </c>
      <c r="M699" s="28">
        <f t="shared" si="93"/>
        <v>2.648410595844644</v>
      </c>
      <c r="N699" s="28">
        <f t="shared" si="101"/>
        <v>5.0206854838709676</v>
      </c>
      <c r="O699" s="28">
        <f>'IV. Country level, 1310-2018'!Z695</f>
        <v>2.81663</v>
      </c>
      <c r="P699" s="28">
        <f>'IV. Country level, 1310-2018'!H695</f>
        <v>2.2040554838709676</v>
      </c>
      <c r="Q699" s="2"/>
      <c r="R699" s="2"/>
      <c r="V699" s="28">
        <v>4.9083333333333332</v>
      </c>
      <c r="W699" s="28">
        <v>1.6147635524798056</v>
      </c>
      <c r="X699" s="28">
        <f t="shared" si="100"/>
        <v>3.2935697808535274</v>
      </c>
      <c r="Y699" s="56">
        <f>'VIII. Pers. sov. loans, 1312-'!C694</f>
        <v>4.1121428571428575</v>
      </c>
    </row>
    <row r="700" spans="1:25" x14ac:dyDescent="0.25">
      <c r="A700">
        <v>2002</v>
      </c>
      <c r="C700" s="28">
        <f t="shared" si="94"/>
        <v>4.2043066887582539</v>
      </c>
      <c r="D700" s="28">
        <f t="shared" si="95"/>
        <v>1.9376026730753058</v>
      </c>
      <c r="E700" s="28">
        <f t="shared" si="96"/>
        <v>2.2667040156829477</v>
      </c>
      <c r="F700" s="28">
        <f t="shared" si="97"/>
        <v>4.8406085466429207</v>
      </c>
      <c r="G700" s="28">
        <f t="shared" si="98"/>
        <v>2.6147885714285715</v>
      </c>
      <c r="H700" s="28">
        <f t="shared" si="99"/>
        <v>2.2258199752143502</v>
      </c>
      <c r="I700" s="28"/>
      <c r="J700" s="28"/>
      <c r="K700" s="28">
        <f>SUM('IV. Country level, 1310-2018'!AO696:AV696)</f>
        <v>3.9784405405668712</v>
      </c>
      <c r="L700" s="29">
        <f>SUM('IV. Country level, 1310-2018'!AY696:BF696)</f>
        <v>1.5141599961863759</v>
      </c>
      <c r="M700" s="28">
        <f t="shared" si="93"/>
        <v>2.4642805443804954</v>
      </c>
      <c r="N700" s="28">
        <f t="shared" si="101"/>
        <v>4.6130800000000001</v>
      </c>
      <c r="O700" s="28">
        <f>'IV. Country level, 1310-2018'!Z696</f>
        <v>1.5956699999999999</v>
      </c>
      <c r="P700" s="28">
        <f>'IV. Country level, 1310-2018'!H696</f>
        <v>3.0174099999999999</v>
      </c>
      <c r="Q700" s="2"/>
      <c r="R700" s="2"/>
      <c r="V700" s="28">
        <v>4.7416666666666663</v>
      </c>
      <c r="W700" s="28">
        <v>1.1350737797956869</v>
      </c>
      <c r="X700" s="28">
        <f t="shared" si="100"/>
        <v>3.6065928868709793</v>
      </c>
      <c r="Y700" s="56">
        <f>'VIII. Pers. sov. loans, 1312-'!C695</f>
        <v>3.9242857142857139</v>
      </c>
    </row>
    <row r="701" spans="1:25" x14ac:dyDescent="0.25">
      <c r="A701">
        <v>2003</v>
      </c>
      <c r="C701" s="28">
        <f t="shared" si="94"/>
        <v>4.0819830647083348</v>
      </c>
      <c r="D701" s="28">
        <f t="shared" si="95"/>
        <v>2.0652077099097732</v>
      </c>
      <c r="E701" s="28">
        <f t="shared" si="96"/>
        <v>2.0167753547985625</v>
      </c>
      <c r="F701" s="28">
        <f t="shared" si="97"/>
        <v>4.7190177669047317</v>
      </c>
      <c r="G701" s="28">
        <f t="shared" si="98"/>
        <v>2.7617814285714286</v>
      </c>
      <c r="H701" s="28">
        <f t="shared" si="99"/>
        <v>1.9572363383333027</v>
      </c>
      <c r="I701" s="28"/>
      <c r="J701" s="28"/>
      <c r="K701" s="28">
        <f>SUM('IV. Country level, 1310-2018'!AO697:AV697)</f>
        <v>3.7610445636486589</v>
      </c>
      <c r="L701" s="29">
        <f>SUM('IV. Country level, 1310-2018'!AY697:BF697)</f>
        <v>1.8221206379799983</v>
      </c>
      <c r="M701" s="28">
        <f t="shared" si="93"/>
        <v>1.9389239256686606</v>
      </c>
      <c r="N701" s="28">
        <f t="shared" si="101"/>
        <v>4.0138800000000003</v>
      </c>
      <c r="O701" s="28">
        <f>'IV. Country level, 1310-2018'!Z697</f>
        <v>2.298</v>
      </c>
      <c r="P701" s="28">
        <f>'IV. Country level, 1310-2018'!H697</f>
        <v>1.7158800000000003</v>
      </c>
      <c r="Q701" s="2"/>
      <c r="R701" s="2"/>
      <c r="V701" s="28">
        <v>3.7249999999999996</v>
      </c>
      <c r="W701" s="28">
        <v>1.122334455667789</v>
      </c>
      <c r="X701" s="28">
        <f t="shared" si="100"/>
        <v>2.6026655443322104</v>
      </c>
      <c r="Y701" s="56">
        <f>'VIII. Pers. sov. loans, 1312-'!C696</f>
        <v>3.8528571428571428</v>
      </c>
    </row>
    <row r="702" spans="1:25" x14ac:dyDescent="0.25">
      <c r="A702">
        <v>2004</v>
      </c>
      <c r="C702" s="28">
        <f t="shared" si="94"/>
        <v>3.9554354243286807</v>
      </c>
      <c r="D702" s="28">
        <f t="shared" si="95"/>
        <v>2.1035270642546822</v>
      </c>
      <c r="E702" s="28">
        <f t="shared" si="96"/>
        <v>1.8519083600739978</v>
      </c>
      <c r="F702" s="28">
        <f t="shared" si="97"/>
        <v>4.5196438340646621</v>
      </c>
      <c r="G702" s="28">
        <f t="shared" si="98"/>
        <v>2.6909057142857145</v>
      </c>
      <c r="H702" s="28">
        <f t="shared" si="99"/>
        <v>1.828738119778949</v>
      </c>
      <c r="I702" s="28"/>
      <c r="J702" s="28"/>
      <c r="K702" s="28">
        <f>SUM('IV. Country level, 1310-2018'!AO698:AV698)</f>
        <v>3.7185671457793532</v>
      </c>
      <c r="L702" s="29">
        <f>SUM('IV. Country level, 1310-2018'!AY698:BF698)</f>
        <v>2.1980169086707186</v>
      </c>
      <c r="M702" s="28">
        <f t="shared" si="93"/>
        <v>1.5205502371086346</v>
      </c>
      <c r="N702" s="28">
        <f t="shared" si="101"/>
        <v>4.2713200000000002</v>
      </c>
      <c r="O702" s="28">
        <f>'IV. Country level, 1310-2018'!Z698</f>
        <v>2.66757</v>
      </c>
      <c r="P702" s="28">
        <f>'IV. Country level, 1310-2018'!H698</f>
        <v>1.6037500000000002</v>
      </c>
      <c r="Q702" s="2"/>
      <c r="R702" s="2"/>
      <c r="V702" s="28">
        <v>3.5500000000000003</v>
      </c>
      <c r="W702" s="28">
        <v>2.2197558268590458</v>
      </c>
      <c r="X702" s="28">
        <f t="shared" si="100"/>
        <v>1.3302441731409544</v>
      </c>
      <c r="Y702" s="56">
        <f>'VIII. Pers. sov. loans, 1312-'!C697</f>
        <v>3.6378571428571433</v>
      </c>
    </row>
    <row r="703" spans="1:25" x14ac:dyDescent="0.25">
      <c r="A703">
        <v>2005</v>
      </c>
      <c r="C703" s="28">
        <f t="shared" si="94"/>
        <v>3.7912886274110718</v>
      </c>
      <c r="D703" s="28">
        <f t="shared" si="95"/>
        <v>2.2201014492057185</v>
      </c>
      <c r="E703" s="28">
        <f t="shared" si="96"/>
        <v>1.5711871782053539</v>
      </c>
      <c r="F703" s="28">
        <f t="shared" si="97"/>
        <v>4.3258691861126923</v>
      </c>
      <c r="G703" s="28">
        <f t="shared" si="98"/>
        <v>2.833522857142857</v>
      </c>
      <c r="H703" s="28">
        <f t="shared" si="99"/>
        <v>1.4923463289698351</v>
      </c>
      <c r="I703" s="28"/>
      <c r="J703" s="28"/>
      <c r="K703" s="28">
        <f>SUM('IV. Country level, 1310-2018'!AO699:AV699)</f>
        <v>3.6039616125367315</v>
      </c>
      <c r="L703" s="29">
        <f>SUM('IV. Country level, 1310-2018'!AY699:BF699)</f>
        <v>2.3018938558013549</v>
      </c>
      <c r="M703" s="28">
        <f t="shared" si="93"/>
        <v>1.3020677567353767</v>
      </c>
      <c r="N703" s="28">
        <f t="shared" si="101"/>
        <v>4.2888799999999998</v>
      </c>
      <c r="O703" s="28">
        <f>'IV. Country level, 1310-2018'!Z699</f>
        <v>3.3658299999999999</v>
      </c>
      <c r="P703" s="28">
        <f>'IV. Country level, 1310-2018'!H699</f>
        <v>0.92304999999999993</v>
      </c>
      <c r="Q703" s="2"/>
      <c r="R703" s="2"/>
      <c r="V703" s="28">
        <v>3.0583333333333331</v>
      </c>
      <c r="W703" s="28">
        <v>1.411509229098818</v>
      </c>
      <c r="X703" s="28">
        <f t="shared" si="100"/>
        <v>1.6468241042345151</v>
      </c>
      <c r="Y703" s="56">
        <f>'VIII. Pers. sov. loans, 1312-'!C698</f>
        <v>3.4214285714285713</v>
      </c>
    </row>
    <row r="704" spans="1:25" x14ac:dyDescent="0.25">
      <c r="A704">
        <v>2006</v>
      </c>
      <c r="C704" s="28">
        <f t="shared" si="94"/>
        <v>3.6780977134976309</v>
      </c>
      <c r="D704" s="28">
        <f t="shared" si="95"/>
        <v>1.9730141686864469</v>
      </c>
      <c r="E704" s="28">
        <f t="shared" si="96"/>
        <v>1.7050835448111836</v>
      </c>
      <c r="F704" s="28">
        <f t="shared" si="97"/>
        <v>4.1331606146841207</v>
      </c>
      <c r="G704" s="28">
        <f t="shared" si="98"/>
        <v>2.5598042857142853</v>
      </c>
      <c r="H704" s="28">
        <f t="shared" si="99"/>
        <v>1.5733563289698351</v>
      </c>
      <c r="I704" s="28"/>
      <c r="J704" s="28"/>
      <c r="K704" s="28">
        <f>SUM('IV. Country level, 1310-2018'!AO700:AV700)</f>
        <v>4.0539346386911976</v>
      </c>
      <c r="L704" s="29">
        <f>SUM('IV. Country level, 1310-2018'!AY700:BF700)</f>
        <v>2.3570871910316913</v>
      </c>
      <c r="M704" s="28">
        <f t="shared" si="93"/>
        <v>1.6968474476595063</v>
      </c>
      <c r="N704" s="28">
        <f t="shared" si="101"/>
        <v>4.7949999999999999</v>
      </c>
      <c r="O704" s="28">
        <f>'IV. Country level, 1310-2018'!Z700</f>
        <v>3.2220900000000001</v>
      </c>
      <c r="P704" s="28">
        <f>'IV. Country level, 1310-2018'!H700</f>
        <v>1.5729099999999998</v>
      </c>
      <c r="Q704" s="2"/>
      <c r="R704" s="2"/>
      <c r="V704" s="28">
        <v>3.7833333333333332</v>
      </c>
      <c r="W704" s="28">
        <v>1.3918629550321167</v>
      </c>
      <c r="X704" s="28">
        <f t="shared" si="100"/>
        <v>2.3914703783012166</v>
      </c>
      <c r="Y704" s="56">
        <f>'VIII. Pers. sov. loans, 1312-'!C699</f>
        <v>3.18</v>
      </c>
    </row>
    <row r="705" spans="1:25" x14ac:dyDescent="0.25">
      <c r="A705">
        <v>2007</v>
      </c>
      <c r="C705" s="28">
        <f t="shared" si="94"/>
        <v>3.5957129832136765</v>
      </c>
      <c r="D705" s="28">
        <f t="shared" si="95"/>
        <v>1.9423827518317029</v>
      </c>
      <c r="E705" s="28">
        <f t="shared" si="96"/>
        <v>1.6533302313819738</v>
      </c>
      <c r="F705" s="28">
        <f t="shared" si="97"/>
        <v>4.0190434376778601</v>
      </c>
      <c r="G705" s="28">
        <f t="shared" si="98"/>
        <v>2.4658099999999998</v>
      </c>
      <c r="H705" s="28">
        <f t="shared" si="99"/>
        <v>1.55323343767786</v>
      </c>
      <c r="I705" s="28"/>
      <c r="J705" s="28"/>
      <c r="K705" s="28">
        <f>SUM('IV. Country level, 1310-2018'!AO701:AV701)</f>
        <v>4.0995899581647617</v>
      </c>
      <c r="L705" s="29">
        <f>SUM('IV. Country level, 1310-2018'!AY701:BF701)</f>
        <v>2.7073119450440926</v>
      </c>
      <c r="M705" s="28">
        <f t="shared" si="93"/>
        <v>1.3922780131206691</v>
      </c>
      <c r="N705" s="28">
        <f t="shared" si="101"/>
        <v>4.6346613545816737</v>
      </c>
      <c r="O705" s="28">
        <f>'IV. Country level, 1310-2018'!Z701</f>
        <v>2.8705500000000002</v>
      </c>
      <c r="P705" s="28">
        <f>'IV. Country level, 1310-2018'!H701</f>
        <v>1.7641113545816736</v>
      </c>
      <c r="Q705" s="2"/>
      <c r="R705" s="2"/>
      <c r="V705" s="28">
        <v>4.416666666666667</v>
      </c>
      <c r="W705" s="28">
        <v>3.167898627243928</v>
      </c>
      <c r="X705" s="28">
        <f t="shared" si="100"/>
        <v>1.248768039422739</v>
      </c>
      <c r="Y705" s="56">
        <f>'VIII. Pers. sov. loans, 1312-'!C700</f>
        <v>3.0649999999999999</v>
      </c>
    </row>
    <row r="706" spans="1:25" x14ac:dyDescent="0.25">
      <c r="A706">
        <v>2008</v>
      </c>
      <c r="C706" s="28">
        <f t="shared" si="94"/>
        <v>3.4801950337882568</v>
      </c>
      <c r="D706" s="28">
        <f t="shared" si="95"/>
        <v>1.9998798820065442</v>
      </c>
      <c r="E706" s="28">
        <f t="shared" si="96"/>
        <v>1.4803151517817128</v>
      </c>
      <c r="F706" s="28">
        <f t="shared" si="97"/>
        <v>3.8062320091064317</v>
      </c>
      <c r="G706" s="28">
        <f t="shared" si="98"/>
        <v>2.5332499999999998</v>
      </c>
      <c r="H706" s="28">
        <f t="shared" si="99"/>
        <v>1.2729820091064314</v>
      </c>
      <c r="I706" s="28"/>
      <c r="J706" s="28"/>
      <c r="K706" s="28">
        <f>SUM('IV. Country level, 1310-2018'!AO702:AV702)</f>
        <v>3.3234819324899285</v>
      </c>
      <c r="L706" s="29">
        <f>SUM('IV. Country level, 1310-2018'!AY702:BF702)</f>
        <v>2.640119609725796</v>
      </c>
      <c r="M706" s="28">
        <f t="shared" si="93"/>
        <v>0.68336232276413256</v>
      </c>
      <c r="N706" s="28">
        <f t="shared" si="101"/>
        <v>3.6642629482071714</v>
      </c>
      <c r="O706" s="28">
        <f>'IV. Country level, 1310-2018'!Z702</f>
        <v>3.8149500000000001</v>
      </c>
      <c r="P706" s="28">
        <f>'IV. Country level, 1310-2018'!H702</f>
        <v>-0.15068705179282871</v>
      </c>
      <c r="Q706" s="2"/>
      <c r="R706" s="2"/>
      <c r="V706" s="28">
        <v>4.458333333333333</v>
      </c>
      <c r="W706" s="28">
        <v>1.1258955987717443</v>
      </c>
      <c r="X706" s="28">
        <f t="shared" si="100"/>
        <v>3.332437734561589</v>
      </c>
      <c r="Y706" s="56">
        <f>'VIII. Pers. sov. loans, 1312-'!C701</f>
        <v>2.8414285714285712</v>
      </c>
    </row>
    <row r="707" spans="1:25" x14ac:dyDescent="0.25">
      <c r="A707">
        <v>2009</v>
      </c>
      <c r="C707" s="28">
        <f t="shared" si="94"/>
        <v>3.2636065301145654</v>
      </c>
      <c r="D707" s="28">
        <f t="shared" si="95"/>
        <v>1.933425214353454</v>
      </c>
      <c r="E707" s="28">
        <f t="shared" si="96"/>
        <v>1.3301813157611115</v>
      </c>
      <c r="F707" s="28">
        <f t="shared" si="97"/>
        <v>3.4511691519635748</v>
      </c>
      <c r="G707" s="28">
        <f t="shared" si="98"/>
        <v>2.3485871428571428</v>
      </c>
      <c r="H707" s="28">
        <f t="shared" si="99"/>
        <v>1.1025820091064313</v>
      </c>
      <c r="I707" s="28"/>
      <c r="J707" s="28"/>
      <c r="K707" s="28">
        <f>SUM('IV. Country level, 1310-2018'!AO703:AV703)</f>
        <v>3.1861041431727837</v>
      </c>
      <c r="L707" s="29">
        <f>SUM('IV. Country level, 1310-2018'!AY703:BF703)</f>
        <v>-0.21545096744852235</v>
      </c>
      <c r="M707" s="28">
        <f t="shared" si="93"/>
        <v>3.401555110621306</v>
      </c>
      <c r="N707" s="28">
        <f t="shared" si="101"/>
        <v>3.2641200000000001</v>
      </c>
      <c r="O707" s="28">
        <f>'IV. Country level, 1310-2018'!Z703</f>
        <v>-0.32035999999999998</v>
      </c>
      <c r="P707" s="28">
        <f>'IV. Country level, 1310-2018'!H703</f>
        <v>3.5844800000000001</v>
      </c>
      <c r="Q707" s="2"/>
      <c r="R707" s="2"/>
      <c r="V707" s="28">
        <v>3.2750000000000004</v>
      </c>
      <c r="W707" s="28">
        <v>0.80971659919028061</v>
      </c>
      <c r="X707" s="28">
        <f t="shared" si="100"/>
        <v>2.46528340080972</v>
      </c>
      <c r="Y707" s="56">
        <f>'VIII. Pers. sov. loans, 1312-'!C702</f>
        <v>2.4421428571428572</v>
      </c>
    </row>
    <row r="708" spans="1:25" x14ac:dyDescent="0.25">
      <c r="A708" s="2">
        <v>2010</v>
      </c>
      <c r="C708" s="28">
        <f t="shared" si="94"/>
        <v>3.0267472963608482</v>
      </c>
      <c r="D708" s="28">
        <f t="shared" si="95"/>
        <v>1.7777832475157711</v>
      </c>
      <c r="E708" s="28">
        <f t="shared" si="96"/>
        <v>1.2489640488450768</v>
      </c>
      <c r="F708" s="28">
        <f t="shared" si="97"/>
        <v>3.1019062948207163</v>
      </c>
      <c r="G708" s="28">
        <f t="shared" si="98"/>
        <v>2.0977128571428572</v>
      </c>
      <c r="H708" s="28">
        <f t="shared" si="99"/>
        <v>1.0041934376778598</v>
      </c>
      <c r="I708" s="28"/>
      <c r="J708" s="28"/>
      <c r="K708" s="28">
        <f>SUM('IV. Country level, 1310-2018'!AO704:AV704)</f>
        <v>3.1843514516609792</v>
      </c>
      <c r="L708" s="29">
        <f>SUM('IV. Country level, 1310-2018'!AY704:BF704)</f>
        <v>1.6077007199967885</v>
      </c>
      <c r="M708" s="28">
        <f t="shared" si="93"/>
        <v>1.5766507316641907</v>
      </c>
      <c r="N708" s="28">
        <f t="shared" si="101"/>
        <v>3.2150597609561755</v>
      </c>
      <c r="O708" s="28">
        <f>'IV. Country level, 1310-2018'!Z704</f>
        <v>1.6400399999999999</v>
      </c>
      <c r="P708" s="28">
        <f>'IV. Country level, 1310-2018'!H704</f>
        <v>1.5750197609561756</v>
      </c>
      <c r="Q708" s="2"/>
      <c r="R708" s="2"/>
      <c r="V708" s="28">
        <v>2.4499999999999997</v>
      </c>
      <c r="W708" s="28">
        <v>1.3052208835341481</v>
      </c>
      <c r="X708" s="28">
        <f t="shared" si="100"/>
        <v>1.1447791164658516</v>
      </c>
      <c r="Y708" s="56">
        <f>'VIII. Pers. sov. loans, 1312-'!C703</f>
        <v>1.9685714285714291</v>
      </c>
    </row>
    <row r="709" spans="1:25" x14ac:dyDescent="0.25">
      <c r="A709" s="2">
        <v>2011</v>
      </c>
      <c r="C709" s="28">
        <f t="shared" si="94"/>
        <v>2.6970722575001034</v>
      </c>
      <c r="D709" s="28">
        <f t="shared" si="95"/>
        <v>1.6126891533525647</v>
      </c>
      <c r="E709" s="28">
        <f t="shared" si="96"/>
        <v>1.0843831041475387</v>
      </c>
      <c r="F709" s="28">
        <f t="shared" si="97"/>
        <v>2.8026061013090495</v>
      </c>
      <c r="G709" s="28">
        <f t="shared" si="98"/>
        <v>1.9178928571428571</v>
      </c>
      <c r="H709" s="28">
        <f t="shared" si="99"/>
        <v>0.88471324416619246</v>
      </c>
      <c r="I709" s="28"/>
      <c r="J709" s="28"/>
      <c r="K709" s="28">
        <f>SUM('IV. Country level, 1310-2018'!AO705:AV705)</f>
        <v>2.9099414998014144</v>
      </c>
      <c r="L709" s="29">
        <f>SUM('IV. Country level, 1310-2018'!AY705:BF705)</f>
        <v>2.6004968198946066</v>
      </c>
      <c r="M709" s="28">
        <f t="shared" si="93"/>
        <v>0.3094446799068078</v>
      </c>
      <c r="N709" s="28">
        <f t="shared" si="101"/>
        <v>2.7816399999999999</v>
      </c>
      <c r="O709" s="28">
        <f>'IV. Country level, 1310-2018'!Z705</f>
        <v>3.1396500000000001</v>
      </c>
      <c r="P709" s="28">
        <f>'IV. Country level, 1310-2018'!H705</f>
        <v>-0.35801000000000016</v>
      </c>
      <c r="Q709" s="2"/>
      <c r="R709" s="2"/>
      <c r="V709" s="28">
        <v>2.7416666666666667</v>
      </c>
      <c r="W709" s="28">
        <v>1.9821605550049552</v>
      </c>
      <c r="X709" s="28">
        <f t="shared" si="100"/>
        <v>0.75950611166171145</v>
      </c>
      <c r="Y709" s="56">
        <f>'VIII. Pers. sov. loans, 1312-'!C704</f>
        <v>1.5864285714285717</v>
      </c>
    </row>
    <row r="710" spans="1:25" x14ac:dyDescent="0.25">
      <c r="A710" s="2">
        <v>2012</v>
      </c>
      <c r="C710" s="28">
        <f t="shared" si="94"/>
        <v>2.443433176668127</v>
      </c>
      <c r="D710" s="28">
        <f t="shared" si="95"/>
        <v>1.2651111062545719</v>
      </c>
      <c r="E710" s="28">
        <f t="shared" si="96"/>
        <v>1.1783220704135555</v>
      </c>
      <c r="F710" s="28">
        <f t="shared" si="97"/>
        <v>2.5846095162208309</v>
      </c>
      <c r="G710" s="28">
        <f t="shared" si="98"/>
        <v>1.3901757142857143</v>
      </c>
      <c r="H710" s="28">
        <f t="shared" si="99"/>
        <v>1.1944338019351164</v>
      </c>
      <c r="I710" s="28"/>
      <c r="J710" s="28"/>
      <c r="K710" s="28">
        <f>SUM('IV. Country level, 1310-2018'!AO706:AV706)</f>
        <v>2.0878420868208964</v>
      </c>
      <c r="L710" s="29">
        <f>SUM('IV. Country level, 1310-2018'!AY706:BF706)</f>
        <v>1.8367111822297282</v>
      </c>
      <c r="M710" s="28">
        <f t="shared" si="93"/>
        <v>0.25113090459116827</v>
      </c>
      <c r="N710" s="28">
        <f t="shared" si="101"/>
        <v>1.8034399999999999</v>
      </c>
      <c r="O710" s="28">
        <f>'IV. Country level, 1310-2018'!Z706</f>
        <v>2.0731899999999999</v>
      </c>
      <c r="P710" s="28">
        <f>'IV. Country level, 1310-2018'!H706</f>
        <v>-0.26974999999999993</v>
      </c>
      <c r="Q710" s="2"/>
      <c r="R710" s="2"/>
      <c r="V710" s="28">
        <v>1.4333333333333333</v>
      </c>
      <c r="W710" s="28">
        <v>2.0408163265306065</v>
      </c>
      <c r="X710" s="28">
        <f t="shared" si="100"/>
        <v>-0.60748299319727317</v>
      </c>
      <c r="Y710" s="56">
        <f>'VIII. Pers. sov. loans, 1312-'!C705</f>
        <v>1.3864285714285711</v>
      </c>
    </row>
    <row r="711" spans="1:25" x14ac:dyDescent="0.25">
      <c r="A711" s="2">
        <v>2013</v>
      </c>
      <c r="C711" s="28">
        <f t="shared" si="94"/>
        <v>2.1655807002784617</v>
      </c>
      <c r="D711" s="28">
        <f t="shared" si="95"/>
        <v>1.4070550721709592</v>
      </c>
      <c r="E711" s="28">
        <f t="shared" si="96"/>
        <v>0.75852562810750246</v>
      </c>
      <c r="F711" s="28">
        <f t="shared" si="97"/>
        <v>2.3807980876494028</v>
      </c>
      <c r="G711" s="28">
        <f t="shared" si="98"/>
        <v>1.6161685714285716</v>
      </c>
      <c r="H711" s="28">
        <f t="shared" si="99"/>
        <v>0.76462951622083086</v>
      </c>
      <c r="I711" s="28"/>
      <c r="J711" s="28"/>
      <c r="K711" s="28">
        <f>SUM('IV. Country level, 1310-2018'!AO707:AV707)</f>
        <v>2.3959200024151732</v>
      </c>
      <c r="L711" s="29">
        <f>SUM('IV. Country level, 1310-2018'!AY707:BF707)</f>
        <v>1.2675934231679087</v>
      </c>
      <c r="M711" s="28">
        <f t="shared" si="93"/>
        <v>1.1283265792472645</v>
      </c>
      <c r="N711" s="28">
        <f t="shared" si="101"/>
        <v>2.3501599999999998</v>
      </c>
      <c r="O711" s="28">
        <f>'IV. Country level, 1310-2018'!Z707</f>
        <v>1.46597</v>
      </c>
      <c r="P711" s="28">
        <f>'IV. Country level, 1310-2018'!H707</f>
        <v>0.88418999999999981</v>
      </c>
      <c r="Q711" s="2"/>
      <c r="R711" s="2"/>
      <c r="V711" s="28">
        <v>1.2583333333333335</v>
      </c>
      <c r="W711" s="28">
        <v>1.4285714285714286</v>
      </c>
      <c r="X711" s="28">
        <f t="shared" si="100"/>
        <v>-0.17023809523809508</v>
      </c>
      <c r="Y711" s="56">
        <f>'VIII. Pers. sov. loans, 1312-'!C706</f>
        <v>1.2828571428571429</v>
      </c>
    </row>
    <row r="712" spans="1:25" x14ac:dyDescent="0.25">
      <c r="A712" s="2">
        <v>2014</v>
      </c>
      <c r="C712" s="28">
        <f t="shared" si="94"/>
        <v>1.929107784526527</v>
      </c>
      <c r="D712" s="28">
        <f t="shared" si="95"/>
        <v>1.4318987954730442</v>
      </c>
      <c r="E712" s="28">
        <f t="shared" si="96"/>
        <v>0.4972089890534826</v>
      </c>
      <c r="F712" s="28">
        <f t="shared" si="97"/>
        <v>2.2542866932270913</v>
      </c>
      <c r="G712" s="28">
        <f t="shared" si="98"/>
        <v>1.6874</v>
      </c>
      <c r="H712" s="28">
        <f t="shared" si="99"/>
        <v>0.56688669322709162</v>
      </c>
      <c r="I712" s="28"/>
      <c r="J712" s="28"/>
      <c r="K712" s="28">
        <f>SUM('IV. Country level, 1310-2018'!AO708:AV708)</f>
        <v>1.791864686139546</v>
      </c>
      <c r="L712" s="29">
        <f>SUM('IV. Country level, 1310-2018'!AY708:BF708)</f>
        <v>1.5516532859016463</v>
      </c>
      <c r="M712" s="28">
        <f t="shared" si="93"/>
        <v>0.24021140023789966</v>
      </c>
      <c r="N712" s="28">
        <f t="shared" si="101"/>
        <v>2.5395599999999998</v>
      </c>
      <c r="O712" s="28">
        <f>'IV. Country level, 1310-2018'!Z708</f>
        <v>1.61181</v>
      </c>
      <c r="P712" s="28">
        <f>'IV. Country level, 1310-2018'!H708</f>
        <v>0.92774999999999985</v>
      </c>
      <c r="Q712" s="2"/>
      <c r="R712" s="2"/>
      <c r="V712" s="28">
        <v>0.85000000000000009</v>
      </c>
      <c r="W712" s="56">
        <v>0.8</v>
      </c>
      <c r="X712" s="28">
        <f t="shared" si="100"/>
        <v>5.0000000000000044E-2</v>
      </c>
      <c r="Y712" s="56">
        <f>'VIII. Pers. sov. loans, 1312-'!C707</f>
        <v>1.26</v>
      </c>
    </row>
    <row r="713" spans="1:25" x14ac:dyDescent="0.25">
      <c r="A713" s="2">
        <v>2015</v>
      </c>
      <c r="C713" s="28">
        <f t="shared" si="94"/>
        <v>1.7729900897333339</v>
      </c>
      <c r="D713" s="28">
        <f t="shared" si="95"/>
        <v>1.3537899770709141</v>
      </c>
      <c r="E713" s="28">
        <f t="shared" si="96"/>
        <v>0.4192001126624198</v>
      </c>
      <c r="F713" s="28">
        <f t="shared" si="97"/>
        <v>2.2626238360842343</v>
      </c>
      <c r="G713" s="28">
        <f t="shared" si="98"/>
        <v>1.58745</v>
      </c>
      <c r="H713" s="28">
        <f t="shared" si="99"/>
        <v>0.67517383608423465</v>
      </c>
      <c r="I713" s="28"/>
      <c r="J713" s="28"/>
      <c r="K713" s="28">
        <f>SUM('IV. Country level, 1310-2018'!AO709:AV709)</f>
        <v>1.548008366666098</v>
      </c>
      <c r="L713" s="29">
        <f>SUM('IV. Country level, 1310-2018'!AY709:BF709)</f>
        <v>0.2070732800398464</v>
      </c>
      <c r="M713" s="28">
        <f t="shared" si="93"/>
        <v>1.3409350866262515</v>
      </c>
      <c r="N713" s="28">
        <f t="shared" si="101"/>
        <v>2.1382868525896415</v>
      </c>
      <c r="O713" s="28">
        <f>'IV. Country level, 1310-2018'!Z709</f>
        <v>0.12093</v>
      </c>
      <c r="P713" s="28">
        <f>'IV. Country level, 1310-2018'!H709</f>
        <v>2.0173568525896415</v>
      </c>
      <c r="Q713" s="2"/>
      <c r="R713" s="2"/>
      <c r="V713" s="28">
        <v>0.40000000000000008</v>
      </c>
      <c r="W713" s="56">
        <v>0.7</v>
      </c>
      <c r="X713" s="28">
        <f t="shared" si="100"/>
        <v>-0.29999999999999988</v>
      </c>
      <c r="Y713" s="56">
        <f>'VIII. Pers. sov. loans, 1312-'!C708</f>
        <v>1.3871428571428572</v>
      </c>
    </row>
    <row r="714" spans="1:25" x14ac:dyDescent="0.25">
      <c r="A714" s="2">
        <v>2016</v>
      </c>
      <c r="C714" s="28">
        <f t="shared" si="94"/>
        <v>1.7205147568854071</v>
      </c>
      <c r="D714" s="28">
        <f t="shared" si="95"/>
        <v>1.2733031095444449</v>
      </c>
      <c r="E714" s="28">
        <f t="shared" si="96"/>
        <v>0.44721164734096175</v>
      </c>
      <c r="F714" s="28">
        <f t="shared" si="97"/>
        <v>2.3391544754316071</v>
      </c>
      <c r="G714" s="28">
        <f t="shared" si="98"/>
        <v>1.5064933333333332</v>
      </c>
      <c r="H714" s="28">
        <f t="shared" si="99"/>
        <v>0.83266114209827347</v>
      </c>
      <c r="I714" s="28"/>
      <c r="J714" s="28"/>
      <c r="K714" s="28">
        <f>SUM('IV. Country level, 1310-2018'!AO710:AV710)</f>
        <v>1.2411368084451249</v>
      </c>
      <c r="L714" s="29">
        <f>SUM('IV. Country level, 1310-2018'!AY710:BF710)</f>
        <v>0.77815679396619031</v>
      </c>
      <c r="M714" s="28">
        <f t="shared" si="93"/>
        <v>0.46298001447893455</v>
      </c>
      <c r="N714" s="28">
        <f t="shared" si="101"/>
        <v>1.83744</v>
      </c>
      <c r="O714" s="28">
        <f>'IV. Country level, 1310-2018'!Z710</f>
        <v>1.26159</v>
      </c>
      <c r="P714" s="28">
        <f>'IV. Country level, 1310-2018'!H710</f>
        <v>0.57584999999999997</v>
      </c>
      <c r="Q714" s="2"/>
      <c r="R714" s="2"/>
      <c r="V714" s="28">
        <v>0.15</v>
      </c>
      <c r="W714" s="56">
        <v>0.4</v>
      </c>
      <c r="X714" s="28">
        <f t="shared" si="100"/>
        <v>-0.25</v>
      </c>
      <c r="Y714" s="56">
        <f>'VIII. Pers. sov. loans, 1312-'!C709</f>
        <v>1.4983333333333333</v>
      </c>
    </row>
    <row r="715" spans="1:25" x14ac:dyDescent="0.25">
      <c r="A715" s="2">
        <v>2017</v>
      </c>
      <c r="C715" s="28">
        <f t="shared" si="94"/>
        <v>1.5854337077794536</v>
      </c>
      <c r="D715" s="28">
        <f t="shared" si="95"/>
        <v>1.2744450468197523</v>
      </c>
      <c r="E715" s="28">
        <f t="shared" si="96"/>
        <v>0.31098866095970112</v>
      </c>
      <c r="F715" s="28">
        <f t="shared" si="97"/>
        <v>2.3369533705179282</v>
      </c>
      <c r="G715" s="28">
        <f t="shared" si="98"/>
        <v>1.5145979999999999</v>
      </c>
      <c r="H715" s="28">
        <f t="shared" si="99"/>
        <v>0.82235537051792851</v>
      </c>
      <c r="I715" s="28"/>
      <c r="J715" s="28"/>
      <c r="K715" s="28">
        <f>SUM('IV. Country level, 1310-2018'!AO711:AV711)</f>
        <v>1.529041041397436</v>
      </c>
      <c r="L715" s="29">
        <f>SUM('IV. Country level, 1310-2018'!AY711:BF711)</f>
        <v>1.7816067831113842</v>
      </c>
      <c r="M715" s="28">
        <f t="shared" si="93"/>
        <v>-0.25256574171394819</v>
      </c>
      <c r="N715" s="28">
        <f t="shared" si="101"/>
        <v>2.3294800000000002</v>
      </c>
      <c r="O715" s="28">
        <f>'IV. Country level, 1310-2018'!Z711</f>
        <v>2.1386599999999998</v>
      </c>
      <c r="P715" s="28">
        <f>'IV. Country level, 1310-2018'!H711</f>
        <v>0.19082000000000043</v>
      </c>
      <c r="Q715" s="2"/>
      <c r="R715" s="2"/>
      <c r="V715" s="28">
        <v>0.28333333333333327</v>
      </c>
      <c r="W715" s="56">
        <v>1.7</v>
      </c>
      <c r="X715" s="28">
        <f t="shared" si="100"/>
        <v>-1.4166666666666667</v>
      </c>
      <c r="Y715" s="56">
        <f>'VIII. Pers. sov. loans, 1312-'!C710</f>
        <v>1.611</v>
      </c>
    </row>
    <row r="716" spans="1:25" x14ac:dyDescent="0.25">
      <c r="A716" s="2">
        <v>2018</v>
      </c>
      <c r="C716" s="28">
        <f t="shared" si="94"/>
        <v>2.7939527146341829</v>
      </c>
      <c r="D716" s="28">
        <f t="shared" si="95"/>
        <v>1.2704236593205511</v>
      </c>
      <c r="E716" s="28">
        <f t="shared" si="96"/>
        <v>1.5318124771216974</v>
      </c>
      <c r="F716" s="28">
        <f t="shared" si="97"/>
        <v>3.0591186845021943</v>
      </c>
      <c r="G716" s="28">
        <f t="shared" si="98"/>
        <v>1.4953026991474587</v>
      </c>
      <c r="H716" s="28">
        <f t="shared" si="99"/>
        <v>1.563815985354736</v>
      </c>
      <c r="I716" s="28"/>
      <c r="J716" s="28"/>
      <c r="K716" s="28">
        <f>SUM('IV. Country level, 1310-2018'!AO712:AV712)</f>
        <v>1.8171176362490633</v>
      </c>
      <c r="L716" s="29">
        <f>SUM('IV. Country level, 1310-2018'!AY712:BF712)</f>
        <v>2.053735091079695</v>
      </c>
      <c r="M716" s="28">
        <f t="shared" si="93"/>
        <v>-0.23661745483063168</v>
      </c>
      <c r="N716" s="28">
        <f t="shared" si="101"/>
        <v>2.84</v>
      </c>
      <c r="O716" s="28">
        <f>'IV. Country level, 1310-2018'!Z712</f>
        <v>2.44</v>
      </c>
      <c r="P716" s="28">
        <f>'IV. Country level, 1310-2018'!H712</f>
        <v>0.39999999999999991</v>
      </c>
      <c r="Q716" s="2"/>
      <c r="R716" s="2"/>
      <c r="V716" s="28">
        <v>0.43333333333333329</v>
      </c>
      <c r="W716" s="56">
        <v>1.9</v>
      </c>
      <c r="X716" s="28">
        <f t="shared" si="100"/>
        <v>-1.4666666666666666</v>
      </c>
      <c r="Y716" s="56">
        <f>'VIII. Pers. sov. loans, 1312-'!C711</f>
        <v>1.6500000000000001</v>
      </c>
    </row>
    <row r="717" spans="1:25" x14ac:dyDescent="0.25">
      <c r="N717" s="1"/>
      <c r="P717" s="4"/>
    </row>
    <row r="719" spans="1:25" x14ac:dyDescent="0.25">
      <c r="A719" t="s">
        <v>609</v>
      </c>
      <c r="C719" s="54">
        <f>AVERAGE(C15:C716)</f>
        <v>7.8236174024125749</v>
      </c>
      <c r="D719" s="54">
        <f>AVERAGE(D12:D716)</f>
        <v>1.5051171319191097</v>
      </c>
      <c r="E719" s="54">
        <f t="shared" ref="E719:H719" si="102">AVERAGE(E15:E716)</f>
        <v>6.3201263329787647</v>
      </c>
      <c r="F719" s="54">
        <f t="shared" si="102"/>
        <v>6.1437208316138054</v>
      </c>
      <c r="G719" s="54">
        <f t="shared" si="102"/>
        <v>1.5399102742076667</v>
      </c>
      <c r="H719" s="54">
        <f t="shared" si="102"/>
        <v>4.6038105574061428</v>
      </c>
      <c r="I719" s="54"/>
      <c r="J719" s="54"/>
      <c r="K719" s="54">
        <f t="shared" ref="K719:O719" si="103">AVERAGE(K12:K716)</f>
        <v>7.8344597204131938</v>
      </c>
      <c r="L719" s="54">
        <f>AVERAGE(L9:L716)</f>
        <v>1.5315463484056393</v>
      </c>
      <c r="M719" s="54">
        <f t="shared" si="103"/>
        <v>6.3443304810478809</v>
      </c>
      <c r="N719" s="54">
        <f t="shared" si="103"/>
        <v>6.1503865699213289</v>
      </c>
      <c r="O719" s="54">
        <f t="shared" si="103"/>
        <v>1.5153334957372944</v>
      </c>
      <c r="P719" s="54">
        <f>AVERAGE(P12:P716)</f>
        <v>4.6350530741840386</v>
      </c>
    </row>
  </sheetData>
  <mergeCells count="5">
    <mergeCell ref="K1:Y1"/>
    <mergeCell ref="C1:H1"/>
    <mergeCell ref="K4:P4"/>
    <mergeCell ref="V4:X4"/>
    <mergeCell ref="C4:H4"/>
  </mergeCells>
  <hyperlinks>
    <hyperlink ref="Y4" location="'VIII. Personal sovereign loans'!A1" display="Cf sheet VIII."/>
    <hyperlink ref="A1" location="'0. Contents'!A1" display="back to contents"/>
  </hyperlink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6"/>
  <sheetViews>
    <sheetView zoomScale="60" zoomScaleNormal="60" workbookViewId="0">
      <selection activeCell="J82" sqref="J82"/>
    </sheetView>
  </sheetViews>
  <sheetFormatPr defaultRowHeight="15" x14ac:dyDescent="0.25"/>
  <cols>
    <col min="2" max="2" width="7.28515625" style="2" customWidth="1"/>
    <col min="13" max="13" width="9.140625" style="2"/>
  </cols>
  <sheetData>
    <row r="1" spans="1:15" x14ac:dyDescent="0.25">
      <c r="A1" s="17" t="s">
        <v>616</v>
      </c>
    </row>
    <row r="2" spans="1:15" x14ac:dyDescent="0.25">
      <c r="A2" s="10" t="s">
        <v>0</v>
      </c>
      <c r="C2" t="s">
        <v>17</v>
      </c>
      <c r="D2" t="s">
        <v>18</v>
      </c>
      <c r="E2" t="s">
        <v>588</v>
      </c>
      <c r="F2" t="s">
        <v>19</v>
      </c>
      <c r="G2" t="s">
        <v>20</v>
      </c>
      <c r="H2" t="s">
        <v>21</v>
      </c>
      <c r="I2" t="s">
        <v>22</v>
      </c>
      <c r="J2" t="s">
        <v>16</v>
      </c>
      <c r="M2" s="2" t="s">
        <v>33</v>
      </c>
      <c r="N2" t="s">
        <v>34</v>
      </c>
      <c r="O2" t="s">
        <v>587</v>
      </c>
    </row>
    <row r="3" spans="1:15" s="2" customFormat="1" x14ac:dyDescent="0.25"/>
    <row r="4" spans="1:15" s="2" customFormat="1" x14ac:dyDescent="0.25">
      <c r="B4" s="2" t="s">
        <v>41</v>
      </c>
      <c r="C4" s="104" t="s">
        <v>260</v>
      </c>
      <c r="D4" s="104"/>
      <c r="E4" s="104"/>
      <c r="F4" s="104"/>
      <c r="G4" s="104"/>
      <c r="H4" s="104"/>
      <c r="I4" s="104"/>
      <c r="J4" s="104"/>
    </row>
    <row r="6" spans="1:15" x14ac:dyDescent="0.25">
      <c r="A6">
        <f>'II. Headline series'!A8</f>
        <v>1310</v>
      </c>
      <c r="C6">
        <v>0.79654214263661627</v>
      </c>
      <c r="D6">
        <v>0.20345785736338376</v>
      </c>
      <c r="E6">
        <v>0</v>
      </c>
      <c r="F6">
        <v>0</v>
      </c>
      <c r="G6">
        <v>0</v>
      </c>
      <c r="M6" s="2">
        <v>15820</v>
      </c>
      <c r="N6">
        <v>32677</v>
      </c>
      <c r="O6">
        <f>M6/N6</f>
        <v>0.48413257030939194</v>
      </c>
    </row>
    <row r="7" spans="1:15" x14ac:dyDescent="0.25">
      <c r="A7" s="2">
        <f>'II. Headline series'!A9</f>
        <v>1311</v>
      </c>
      <c r="C7">
        <v>0.79654214263661627</v>
      </c>
      <c r="D7">
        <v>0.20345785736338376</v>
      </c>
      <c r="E7">
        <v>0</v>
      </c>
      <c r="F7">
        <v>0</v>
      </c>
      <c r="G7">
        <v>0</v>
      </c>
      <c r="M7" s="2">
        <v>15820</v>
      </c>
      <c r="N7">
        <v>32677</v>
      </c>
      <c r="O7" s="2">
        <f t="shared" ref="O7:O70" si="0">M7/N7</f>
        <v>0.48413257030939194</v>
      </c>
    </row>
    <row r="8" spans="1:15" x14ac:dyDescent="0.25">
      <c r="A8" s="2">
        <f>'II. Headline series'!A10</f>
        <v>1312</v>
      </c>
      <c r="C8">
        <v>0.79654214263661627</v>
      </c>
      <c r="D8">
        <v>0.20345785736338376</v>
      </c>
      <c r="E8">
        <v>0</v>
      </c>
      <c r="F8">
        <v>0</v>
      </c>
      <c r="G8">
        <v>0</v>
      </c>
      <c r="M8" s="2">
        <v>15820</v>
      </c>
      <c r="N8">
        <v>32677</v>
      </c>
      <c r="O8" s="2">
        <f t="shared" si="0"/>
        <v>0.48413257030939194</v>
      </c>
    </row>
    <row r="9" spans="1:15" x14ac:dyDescent="0.25">
      <c r="A9" s="2">
        <f>'II. Headline series'!A11</f>
        <v>1313</v>
      </c>
      <c r="C9">
        <v>0.79654214263661627</v>
      </c>
      <c r="D9">
        <v>0.20345785736338376</v>
      </c>
      <c r="E9">
        <v>0</v>
      </c>
      <c r="F9">
        <v>0</v>
      </c>
      <c r="G9">
        <v>0</v>
      </c>
      <c r="M9" s="2">
        <v>15820</v>
      </c>
      <c r="N9">
        <v>32677</v>
      </c>
      <c r="O9" s="2">
        <f t="shared" si="0"/>
        <v>0.48413257030939194</v>
      </c>
    </row>
    <row r="10" spans="1:15" x14ac:dyDescent="0.25">
      <c r="A10" s="2">
        <f>'II. Headline series'!A12</f>
        <v>1314</v>
      </c>
      <c r="C10">
        <v>0.79654214263661627</v>
      </c>
      <c r="D10">
        <v>0.20345785736338376</v>
      </c>
      <c r="E10">
        <v>0</v>
      </c>
      <c r="F10">
        <v>0</v>
      </c>
      <c r="G10">
        <v>0</v>
      </c>
      <c r="M10" s="2">
        <v>15827.414130434783</v>
      </c>
      <c r="N10">
        <v>32743.682539682541</v>
      </c>
      <c r="O10" s="2">
        <f t="shared" si="0"/>
        <v>0.48337306322382378</v>
      </c>
    </row>
    <row r="11" spans="1:15" x14ac:dyDescent="0.25">
      <c r="A11" s="2">
        <f>'II. Headline series'!A13</f>
        <v>1315</v>
      </c>
      <c r="C11">
        <v>0.79654214263661627</v>
      </c>
      <c r="D11">
        <v>0.20345785736338376</v>
      </c>
      <c r="E11">
        <v>0</v>
      </c>
      <c r="F11">
        <v>0</v>
      </c>
      <c r="G11">
        <v>0</v>
      </c>
      <c r="M11" s="2">
        <v>15834.828260869564</v>
      </c>
      <c r="N11">
        <v>32810.365079365081</v>
      </c>
      <c r="O11" s="2">
        <f t="shared" si="0"/>
        <v>0.48261664332495707</v>
      </c>
    </row>
    <row r="12" spans="1:15" x14ac:dyDescent="0.25">
      <c r="A12" s="2">
        <f>'II. Headline series'!A14</f>
        <v>1316</v>
      </c>
      <c r="C12">
        <v>0.79654214263661627</v>
      </c>
      <c r="D12">
        <v>0.20345785736338376</v>
      </c>
      <c r="E12">
        <v>0</v>
      </c>
      <c r="F12">
        <v>0</v>
      </c>
      <c r="G12">
        <v>0</v>
      </c>
      <c r="M12" s="2">
        <v>15842.242391304346</v>
      </c>
      <c r="N12">
        <v>32877.047619047618</v>
      </c>
      <c r="O12" s="2">
        <f t="shared" si="0"/>
        <v>0.48186329182812626</v>
      </c>
    </row>
    <row r="13" spans="1:15" x14ac:dyDescent="0.25">
      <c r="A13" s="2">
        <f>'II. Headline series'!A15</f>
        <v>1317</v>
      </c>
      <c r="C13">
        <v>0.79654214263661627</v>
      </c>
      <c r="D13">
        <v>0.20345785736338376</v>
      </c>
      <c r="E13">
        <v>0</v>
      </c>
      <c r="F13">
        <v>0</v>
      </c>
      <c r="G13">
        <v>0</v>
      </c>
      <c r="M13" s="2">
        <v>15849.656521739129</v>
      </c>
      <c r="N13">
        <v>32943.730158730163</v>
      </c>
      <c r="O13" s="2">
        <f t="shared" si="0"/>
        <v>0.4811129901007562</v>
      </c>
    </row>
    <row r="14" spans="1:15" x14ac:dyDescent="0.25">
      <c r="A14" s="2">
        <f>'II. Headline series'!A16</f>
        <v>1318</v>
      </c>
      <c r="C14">
        <v>0.79654214263661627</v>
      </c>
      <c r="D14">
        <v>0.20345785736338376</v>
      </c>
      <c r="E14">
        <v>0</v>
      </c>
      <c r="F14">
        <v>0</v>
      </c>
      <c r="G14">
        <v>0</v>
      </c>
      <c r="M14" s="2">
        <v>15857.070652173912</v>
      </c>
      <c r="N14">
        <v>33010.4126984127</v>
      </c>
      <c r="O14" s="2">
        <f t="shared" si="0"/>
        <v>0.48036571966082681</v>
      </c>
    </row>
    <row r="15" spans="1:15" x14ac:dyDescent="0.25">
      <c r="A15" s="2">
        <f>'II. Headline series'!A17</f>
        <v>1319</v>
      </c>
      <c r="C15">
        <v>0.79654214263661627</v>
      </c>
      <c r="D15">
        <v>0.20345785736338376</v>
      </c>
      <c r="E15">
        <v>0</v>
      </c>
      <c r="F15">
        <v>0</v>
      </c>
      <c r="G15">
        <v>0</v>
      </c>
      <c r="M15" s="2">
        <v>15864.484782608693</v>
      </c>
      <c r="N15">
        <v>33077.095238095244</v>
      </c>
      <c r="O15" s="2">
        <f t="shared" si="0"/>
        <v>0.4796214621753544</v>
      </c>
    </row>
    <row r="16" spans="1:15" x14ac:dyDescent="0.25">
      <c r="A16" s="2">
        <f>'II. Headline series'!A18</f>
        <v>1320</v>
      </c>
      <c r="C16">
        <v>0.79654214263661627</v>
      </c>
      <c r="D16">
        <v>0.20345785736338376</v>
      </c>
      <c r="E16">
        <v>0</v>
      </c>
      <c r="F16">
        <v>0</v>
      </c>
      <c r="G16">
        <v>0</v>
      </c>
      <c r="M16" s="2">
        <v>15871.898913043475</v>
      </c>
      <c r="N16">
        <v>33143.777777777781</v>
      </c>
      <c r="O16" s="2">
        <f t="shared" si="0"/>
        <v>0.47888019945889376</v>
      </c>
    </row>
    <row r="17" spans="1:15" x14ac:dyDescent="0.25">
      <c r="A17" s="2">
        <f>'II. Headline series'!A19</f>
        <v>1321</v>
      </c>
      <c r="C17">
        <v>0.79654214263661627</v>
      </c>
      <c r="D17">
        <v>0.20345785736338376</v>
      </c>
      <c r="E17">
        <v>0</v>
      </c>
      <c r="F17">
        <v>0</v>
      </c>
      <c r="G17">
        <v>0</v>
      </c>
      <c r="M17" s="2">
        <v>15879.313043478258</v>
      </c>
      <c r="N17">
        <v>33210.460317460325</v>
      </c>
      <c r="O17" s="2">
        <f t="shared" si="0"/>
        <v>0.47814191347205581</v>
      </c>
    </row>
    <row r="18" spans="1:15" x14ac:dyDescent="0.25">
      <c r="A18" s="2">
        <f>'II. Headline series'!A20</f>
        <v>1322</v>
      </c>
      <c r="C18">
        <v>0.79654214263661627</v>
      </c>
      <c r="D18">
        <v>0.20345785736338376</v>
      </c>
      <c r="E18">
        <v>0</v>
      </c>
      <c r="F18">
        <v>0</v>
      </c>
      <c r="G18">
        <v>0</v>
      </c>
      <c r="M18" s="2">
        <v>15886.727173913041</v>
      </c>
      <c r="N18">
        <v>33277.142857142862</v>
      </c>
      <c r="O18" s="2">
        <f t="shared" si="0"/>
        <v>0.47740658632004496</v>
      </c>
    </row>
    <row r="19" spans="1:15" x14ac:dyDescent="0.25">
      <c r="A19" s="2">
        <f>'II. Headline series'!A21</f>
        <v>1323</v>
      </c>
      <c r="C19">
        <v>0.79654214263661627</v>
      </c>
      <c r="D19">
        <v>0.20345785736338376</v>
      </c>
      <c r="E19">
        <v>0</v>
      </c>
      <c r="F19">
        <v>0</v>
      </c>
      <c r="G19">
        <v>0</v>
      </c>
      <c r="M19" s="2">
        <v>15894.141304347822</v>
      </c>
      <c r="N19">
        <v>33343.825396825407</v>
      </c>
      <c r="O19" s="2">
        <f t="shared" si="0"/>
        <v>0.4766742002512126</v>
      </c>
    </row>
    <row r="20" spans="1:15" x14ac:dyDescent="0.25">
      <c r="A20" s="2">
        <f>'II. Headline series'!A22</f>
        <v>1324</v>
      </c>
      <c r="C20">
        <v>0.79654214263661627</v>
      </c>
      <c r="D20">
        <v>0.20345785736338376</v>
      </c>
      <c r="E20">
        <v>0</v>
      </c>
      <c r="F20">
        <v>0</v>
      </c>
      <c r="G20">
        <v>0</v>
      </c>
      <c r="M20" s="2">
        <v>15901.555434782604</v>
      </c>
      <c r="N20">
        <v>33410.507936507944</v>
      </c>
      <c r="O20" s="2">
        <f t="shared" si="0"/>
        <v>0.47594473765562961</v>
      </c>
    </row>
    <row r="21" spans="1:15" x14ac:dyDescent="0.25">
      <c r="A21" s="2">
        <f>'II. Headline series'!A23</f>
        <v>1325</v>
      </c>
      <c r="C21">
        <v>0.79654214263661627</v>
      </c>
      <c r="D21">
        <v>0.20345785736338376</v>
      </c>
      <c r="E21">
        <v>0</v>
      </c>
      <c r="F21">
        <v>0</v>
      </c>
      <c r="G21">
        <v>0</v>
      </c>
      <c r="M21" s="2">
        <v>15908.969565217387</v>
      </c>
      <c r="N21">
        <v>33477.190476190481</v>
      </c>
      <c r="O21" s="2">
        <f t="shared" si="0"/>
        <v>0.47521818106367386</v>
      </c>
    </row>
    <row r="22" spans="1:15" x14ac:dyDescent="0.25">
      <c r="A22" s="2">
        <f>'II. Headline series'!A24</f>
        <v>1326</v>
      </c>
      <c r="C22">
        <v>0.50655350826974654</v>
      </c>
      <c r="D22">
        <v>0.12938711703479183</v>
      </c>
      <c r="E22">
        <v>0</v>
      </c>
      <c r="F22">
        <v>0.36405937469546157</v>
      </c>
      <c r="G22">
        <v>0</v>
      </c>
      <c r="M22" s="2">
        <v>15916.38369565217</v>
      </c>
      <c r="N22">
        <v>33543.873015873025</v>
      </c>
      <c r="O22" s="2">
        <f t="shared" si="0"/>
        <v>0.4744945131446362</v>
      </c>
    </row>
    <row r="23" spans="1:15" x14ac:dyDescent="0.25">
      <c r="A23" s="2">
        <f>'II. Headline series'!A25</f>
        <v>1327</v>
      </c>
      <c r="C23">
        <v>0.50631765663287409</v>
      </c>
      <c r="D23">
        <v>0.12932687431048995</v>
      </c>
      <c r="E23">
        <v>0</v>
      </c>
      <c r="F23">
        <v>0.36435546905663596</v>
      </c>
      <c r="G23">
        <v>0</v>
      </c>
      <c r="M23" s="2">
        <v>15923.797826086951</v>
      </c>
      <c r="N23">
        <v>33610.555555555562</v>
      </c>
      <c r="O23" s="2">
        <f t="shared" si="0"/>
        <v>0.47377371670534235</v>
      </c>
    </row>
    <row r="24" spans="1:15" x14ac:dyDescent="0.25">
      <c r="A24" s="2">
        <f>'II. Headline series'!A26</f>
        <v>1328</v>
      </c>
      <c r="C24">
        <v>0.50608202451913697</v>
      </c>
      <c r="D24">
        <v>0.12926668765818267</v>
      </c>
      <c r="E24">
        <v>0</v>
      </c>
      <c r="F24">
        <v>0.36465128782268041</v>
      </c>
      <c r="G24">
        <v>0</v>
      </c>
      <c r="M24" s="2">
        <v>15931.211956521733</v>
      </c>
      <c r="N24">
        <v>33677.238095238106</v>
      </c>
      <c r="O24" s="2">
        <f t="shared" si="0"/>
        <v>0.47305577468879118</v>
      </c>
    </row>
    <row r="25" spans="1:15" x14ac:dyDescent="0.25">
      <c r="A25" s="2">
        <f>'II. Headline series'!A27</f>
        <v>1329</v>
      </c>
      <c r="C25">
        <v>0.50584661162219013</v>
      </c>
      <c r="D25">
        <v>0.12920655699962141</v>
      </c>
      <c r="E25">
        <v>0</v>
      </c>
      <c r="F25">
        <v>0.36494683137818851</v>
      </c>
      <c r="G25">
        <v>0</v>
      </c>
      <c r="M25" s="2">
        <v>15938.626086956516</v>
      </c>
      <c r="N25">
        <v>33743.920634920643</v>
      </c>
      <c r="O25" s="2">
        <f t="shared" si="0"/>
        <v>0.47234067017280962</v>
      </c>
    </row>
    <row r="26" spans="1:15" x14ac:dyDescent="0.25">
      <c r="A26" s="2">
        <f>'II. Headline series'!A28</f>
        <v>1330</v>
      </c>
      <c r="C26">
        <v>0.50561141763625805</v>
      </c>
      <c r="D26">
        <v>0.12914648225670314</v>
      </c>
      <c r="E26">
        <v>0</v>
      </c>
      <c r="F26">
        <v>0.36524210010703873</v>
      </c>
      <c r="G26">
        <v>0</v>
      </c>
      <c r="M26" s="2">
        <v>15946.040217391299</v>
      </c>
      <c r="N26">
        <v>33810.603174603188</v>
      </c>
      <c r="O26" s="2">
        <f t="shared" si="0"/>
        <v>0.47162838636872223</v>
      </c>
    </row>
    <row r="27" spans="1:15" x14ac:dyDescent="0.25">
      <c r="A27" s="2">
        <f>'II. Headline series'!A29</f>
        <v>1331</v>
      </c>
      <c r="C27">
        <v>0.50537644225613421</v>
      </c>
      <c r="D27">
        <v>0.12908646335146992</v>
      </c>
      <c r="E27">
        <v>0</v>
      </c>
      <c r="F27">
        <v>0.3655370943923959</v>
      </c>
      <c r="G27">
        <v>0</v>
      </c>
      <c r="M27" s="2">
        <v>15953.45434782608</v>
      </c>
      <c r="N27">
        <v>33877.285714285725</v>
      </c>
      <c r="O27" s="2">
        <f t="shared" si="0"/>
        <v>0.47091890662003838</v>
      </c>
    </row>
    <row r="28" spans="1:15" x14ac:dyDescent="0.25">
      <c r="A28" s="2">
        <f>'II. Headline series'!A30</f>
        <v>1332</v>
      </c>
      <c r="C28">
        <v>0.5051416851771785</v>
      </c>
      <c r="D28">
        <v>0.12902650020610876</v>
      </c>
      <c r="E28">
        <v>0</v>
      </c>
      <c r="F28">
        <v>0.36583181461671282</v>
      </c>
      <c r="G28">
        <v>0</v>
      </c>
      <c r="M28" s="2">
        <v>15960.868478260862</v>
      </c>
      <c r="N28">
        <v>33943.968253968269</v>
      </c>
      <c r="O28" s="2">
        <f t="shared" si="0"/>
        <v>0.47021221440115307</v>
      </c>
    </row>
    <row r="29" spans="1:15" x14ac:dyDescent="0.25">
      <c r="A29" s="2">
        <f>'II. Headline series'!A31</f>
        <v>1333</v>
      </c>
      <c r="C29">
        <v>0.50490714609531695</v>
      </c>
      <c r="D29">
        <v>0.12896659274295111</v>
      </c>
      <c r="E29">
        <v>0</v>
      </c>
      <c r="F29">
        <v>0.36612626116173203</v>
      </c>
      <c r="G29">
        <v>0</v>
      </c>
      <c r="M29" s="2">
        <v>15968.282608695645</v>
      </c>
      <c r="N29">
        <v>34010.650793650806</v>
      </c>
      <c r="O29" s="2">
        <f t="shared" si="0"/>
        <v>0.46950829331606453</v>
      </c>
    </row>
    <row r="30" spans="1:15" x14ac:dyDescent="0.25">
      <c r="A30" s="2">
        <f>'II. Headline series'!A32</f>
        <v>1334</v>
      </c>
      <c r="C30">
        <v>0.50467282470703989</v>
      </c>
      <c r="D30">
        <v>0.1289067408844726</v>
      </c>
      <c r="E30">
        <v>0</v>
      </c>
      <c r="F30">
        <v>0.36642043440848737</v>
      </c>
      <c r="G30">
        <v>0</v>
      </c>
      <c r="M30" s="2">
        <v>15975.696739130428</v>
      </c>
      <c r="N30">
        <v>34077.33333333335</v>
      </c>
      <c r="O30" s="2">
        <f t="shared" si="0"/>
        <v>0.4688071270971052</v>
      </c>
    </row>
    <row r="31" spans="1:15" x14ac:dyDescent="0.25">
      <c r="A31" s="2">
        <f>'II. Headline series'!A33</f>
        <v>1335</v>
      </c>
      <c r="C31">
        <v>0.50443872070940121</v>
      </c>
      <c r="D31">
        <v>0.12884694455329279</v>
      </c>
      <c r="E31">
        <v>0</v>
      </c>
      <c r="F31">
        <v>0.36671433473730597</v>
      </c>
      <c r="G31">
        <v>0</v>
      </c>
      <c r="M31" s="2">
        <v>15983.110869565209</v>
      </c>
      <c r="N31">
        <v>34144.015873015887</v>
      </c>
      <c r="O31" s="2">
        <f t="shared" si="0"/>
        <v>0.46810869960368978</v>
      </c>
    </row>
    <row r="32" spans="1:15" x14ac:dyDescent="0.25">
      <c r="A32" s="2">
        <f>'II. Headline series'!A34</f>
        <v>1336</v>
      </c>
      <c r="C32">
        <v>0.50420483380001624</v>
      </c>
      <c r="D32">
        <v>0.12878720367217469</v>
      </c>
      <c r="E32">
        <v>0</v>
      </c>
      <c r="F32">
        <v>0.3670079625278091</v>
      </c>
      <c r="G32">
        <v>0</v>
      </c>
      <c r="M32" s="2">
        <v>15990.524999999991</v>
      </c>
      <c r="N32">
        <v>34210.698412698424</v>
      </c>
      <c r="O32" s="2">
        <f t="shared" si="0"/>
        <v>0.46741299482107568</v>
      </c>
    </row>
    <row r="33" spans="1:15" x14ac:dyDescent="0.25">
      <c r="A33" s="2">
        <f>'II. Headline series'!A35</f>
        <v>1337</v>
      </c>
      <c r="C33">
        <v>0.50397116367706085</v>
      </c>
      <c r="D33">
        <v>0.12872751816402445</v>
      </c>
      <c r="E33">
        <v>0</v>
      </c>
      <c r="F33">
        <v>0.3673013181589147</v>
      </c>
      <c r="G33">
        <v>0</v>
      </c>
      <c r="M33" s="2">
        <v>15997.939130434774</v>
      </c>
      <c r="N33">
        <v>34277.380952380969</v>
      </c>
      <c r="O33" s="2">
        <f t="shared" si="0"/>
        <v>0.46671999685913951</v>
      </c>
    </row>
    <row r="34" spans="1:15" x14ac:dyDescent="0.25">
      <c r="A34" s="2">
        <f>'II. Headline series'!A36</f>
        <v>1338</v>
      </c>
      <c r="C34">
        <v>0.50373771003927037</v>
      </c>
      <c r="D34">
        <v>0.12866788795189116</v>
      </c>
      <c r="E34">
        <v>0</v>
      </c>
      <c r="F34">
        <v>0.36759440200883836</v>
      </c>
      <c r="G34">
        <v>0</v>
      </c>
      <c r="M34" s="2">
        <v>16005.353260869557</v>
      </c>
      <c r="N34">
        <v>34344.063492063506</v>
      </c>
      <c r="O34" s="2">
        <f t="shared" si="0"/>
        <v>0.46602968995116723</v>
      </c>
    </row>
    <row r="35" spans="1:15" x14ac:dyDescent="0.25">
      <c r="A35" s="2">
        <f>'II. Headline series'!A37</f>
        <v>1339</v>
      </c>
      <c r="C35">
        <v>0.50350447258593822</v>
      </c>
      <c r="D35">
        <v>0.12860831295896638</v>
      </c>
      <c r="E35">
        <v>0</v>
      </c>
      <c r="F35">
        <v>0.36788721445509542</v>
      </c>
      <c r="G35">
        <v>0</v>
      </c>
      <c r="M35" s="2">
        <v>16012.767391304338</v>
      </c>
      <c r="N35">
        <v>34410.74603174605</v>
      </c>
      <c r="O35" s="2">
        <f t="shared" si="0"/>
        <v>0.46534205845265797</v>
      </c>
    </row>
    <row r="36" spans="1:15" x14ac:dyDescent="0.25">
      <c r="A36" s="2">
        <f>'II. Headline series'!A38</f>
        <v>1340</v>
      </c>
      <c r="C36">
        <v>0.50327145101691395</v>
      </c>
      <c r="D36">
        <v>0.12854879310858386</v>
      </c>
      <c r="E36">
        <v>0</v>
      </c>
      <c r="F36">
        <v>0.36817975587450219</v>
      </c>
      <c r="G36">
        <v>0</v>
      </c>
      <c r="M36" s="2">
        <v>16020.181521739119</v>
      </c>
      <c r="N36">
        <v>34477.428571428587</v>
      </c>
      <c r="O36" s="2">
        <f t="shared" si="0"/>
        <v>0.46465708684014295</v>
      </c>
    </row>
    <row r="37" spans="1:15" x14ac:dyDescent="0.25">
      <c r="A37" s="2">
        <f>'II. Headline series'!A39</f>
        <v>1341</v>
      </c>
      <c r="C37">
        <v>0.50303864503260309</v>
      </c>
      <c r="D37">
        <v>0.12848932832421917</v>
      </c>
      <c r="E37">
        <v>0</v>
      </c>
      <c r="F37">
        <v>0.3684720266431778</v>
      </c>
      <c r="G37">
        <v>0</v>
      </c>
      <c r="M37" s="2">
        <v>16027.595652173903</v>
      </c>
      <c r="N37">
        <v>34544.111111111131</v>
      </c>
      <c r="O37" s="2">
        <f t="shared" si="0"/>
        <v>0.46397475971001662</v>
      </c>
    </row>
    <row r="38" spans="1:15" x14ac:dyDescent="0.25">
      <c r="A38" s="2">
        <f>'II. Headline series'!A40</f>
        <v>1342</v>
      </c>
      <c r="C38">
        <v>0.50280605433396486</v>
      </c>
      <c r="D38">
        <v>0.12842991852948946</v>
      </c>
      <c r="E38">
        <v>0</v>
      </c>
      <c r="F38">
        <v>0.36876402713654566</v>
      </c>
      <c r="G38">
        <v>0</v>
      </c>
      <c r="M38" s="2">
        <v>16035.009782608686</v>
      </c>
      <c r="N38">
        <v>34610.793650793668</v>
      </c>
      <c r="O38" s="2">
        <f t="shared" si="0"/>
        <v>0.46329506177738239</v>
      </c>
    </row>
    <row r="39" spans="1:15" x14ac:dyDescent="0.25">
      <c r="A39" s="2">
        <f>'II. Headline series'!A41</f>
        <v>1343</v>
      </c>
      <c r="C39">
        <v>0.50257367862251145</v>
      </c>
      <c r="D39">
        <v>0.12837056364815311</v>
      </c>
      <c r="E39">
        <v>0</v>
      </c>
      <c r="F39">
        <v>0.36905575772933541</v>
      </c>
      <c r="G39">
        <v>0</v>
      </c>
      <c r="M39" s="2">
        <v>16042.423913043467</v>
      </c>
      <c r="N39">
        <v>34677.476190476213</v>
      </c>
      <c r="O39" s="2">
        <f t="shared" si="0"/>
        <v>0.46261797787491071</v>
      </c>
    </row>
    <row r="40" spans="1:15" x14ac:dyDescent="0.25">
      <c r="A40" s="2">
        <f>'II. Headline series'!A42</f>
        <v>1344</v>
      </c>
      <c r="C40">
        <v>0.50234151760030665</v>
      </c>
      <c r="D40">
        <v>0.12831126360410933</v>
      </c>
      <c r="E40">
        <v>0</v>
      </c>
      <c r="F40">
        <v>0.36934721879558408</v>
      </c>
      <c r="G40">
        <v>0</v>
      </c>
      <c r="M40" s="2">
        <v>16049.838043478248</v>
      </c>
      <c r="N40">
        <v>34744.15873015875</v>
      </c>
      <c r="O40" s="2">
        <f t="shared" si="0"/>
        <v>0.46194349295171194</v>
      </c>
    </row>
    <row r="41" spans="1:15" x14ac:dyDescent="0.25">
      <c r="A41" s="2">
        <f>'II. Headline series'!A43</f>
        <v>1345</v>
      </c>
      <c r="C41">
        <v>0.50210957096996434</v>
      </c>
      <c r="D41">
        <v>0.12825201832139788</v>
      </c>
      <c r="E41">
        <v>0</v>
      </c>
      <c r="F41">
        <v>0.36963841070863773</v>
      </c>
      <c r="G41">
        <v>0</v>
      </c>
      <c r="M41" s="2">
        <v>16057.252173913032</v>
      </c>
      <c r="N41">
        <v>34810.841269841287</v>
      </c>
      <c r="O41" s="2">
        <f t="shared" si="0"/>
        <v>0.46127159207222002</v>
      </c>
    </row>
    <row r="42" spans="1:15" x14ac:dyDescent="0.25">
      <c r="A42" s="2">
        <f>'II. Headline series'!A44</f>
        <v>1346</v>
      </c>
      <c r="C42">
        <v>0.50187783843464762</v>
      </c>
      <c r="D42">
        <v>0.12819282772419874</v>
      </c>
      <c r="E42">
        <v>0</v>
      </c>
      <c r="F42">
        <v>0.36992933384115356</v>
      </c>
      <c r="G42">
        <v>0</v>
      </c>
      <c r="M42" s="2">
        <v>16064.666304347815</v>
      </c>
      <c r="N42">
        <v>34877.523809523831</v>
      </c>
      <c r="O42" s="2">
        <f t="shared" si="0"/>
        <v>0.4606022604150905</v>
      </c>
    </row>
    <row r="43" spans="1:15" x14ac:dyDescent="0.25">
      <c r="A43" s="2">
        <f>'II. Headline series'!A45</f>
        <v>1347</v>
      </c>
      <c r="C43">
        <v>0.50164631969806717</v>
      </c>
      <c r="D43">
        <v>0.12813369173683187</v>
      </c>
      <c r="E43">
        <v>0</v>
      </c>
      <c r="F43">
        <v>0.37021998856510097</v>
      </c>
      <c r="G43">
        <v>0</v>
      </c>
      <c r="M43" s="2">
        <v>16072.080434782596</v>
      </c>
      <c r="N43">
        <v>34944.206349206368</v>
      </c>
      <c r="O43" s="2">
        <f t="shared" si="0"/>
        <v>0.45993548327211087</v>
      </c>
    </row>
    <row r="44" spans="1:15" x14ac:dyDescent="0.25">
      <c r="A44" s="2">
        <f>'II. Headline series'!A46</f>
        <v>1348</v>
      </c>
      <c r="C44">
        <v>0.50141501446448011</v>
      </c>
      <c r="D44">
        <v>0.12807461028375672</v>
      </c>
      <c r="E44">
        <v>0</v>
      </c>
      <c r="F44">
        <v>0.37051037525176328</v>
      </c>
      <c r="G44">
        <v>0</v>
      </c>
      <c r="M44" s="2">
        <v>16079.494565217377</v>
      </c>
      <c r="N44">
        <v>35010.888888888912</v>
      </c>
      <c r="O44" s="2">
        <f t="shared" si="0"/>
        <v>0.45927124604712277</v>
      </c>
    </row>
    <row r="45" spans="1:15" x14ac:dyDescent="0.25">
      <c r="A45" s="2">
        <f>'II. Headline series'!A47</f>
        <v>1349</v>
      </c>
      <c r="C45">
        <v>0.5011839224386887</v>
      </c>
      <c r="D45">
        <v>0.12801558328957205</v>
      </c>
      <c r="E45">
        <v>0</v>
      </c>
      <c r="F45">
        <v>0.37080049427173922</v>
      </c>
      <c r="G45">
        <v>0</v>
      </c>
      <c r="M45" s="2">
        <v>16086.908695652161</v>
      </c>
      <c r="N45">
        <v>35077.571428571449</v>
      </c>
      <c r="O45" s="2">
        <f t="shared" si="0"/>
        <v>0.4586095342549576</v>
      </c>
    </row>
    <row r="46" spans="1:15" x14ac:dyDescent="0.25">
      <c r="A46" s="2">
        <f>'II. Headline series'!A48</f>
        <v>1350</v>
      </c>
      <c r="C46">
        <v>0.50095304332603952</v>
      </c>
      <c r="D46">
        <v>0.12795661067901554</v>
      </c>
      <c r="E46">
        <v>0</v>
      </c>
      <c r="F46">
        <v>0.37109034599494484</v>
      </c>
      <c r="G46">
        <v>0</v>
      </c>
      <c r="M46" s="2">
        <v>16094.322826086944</v>
      </c>
      <c r="N46">
        <v>35144.253968253994</v>
      </c>
      <c r="O46" s="2">
        <f t="shared" si="0"/>
        <v>0.45795033352038256</v>
      </c>
    </row>
    <row r="47" spans="1:15" x14ac:dyDescent="0.25">
      <c r="A47" s="2">
        <f>'II. Headline series'!A49</f>
        <v>1351</v>
      </c>
      <c r="C47">
        <v>0.5007223768324216</v>
      </c>
      <c r="D47">
        <v>0.1278976923769635</v>
      </c>
      <c r="E47">
        <v>0</v>
      </c>
      <c r="F47">
        <v>0.37137993079061493</v>
      </c>
      <c r="G47">
        <v>0</v>
      </c>
      <c r="M47" s="2">
        <v>16101.736956521725</v>
      </c>
      <c r="N47">
        <v>35210.936507936531</v>
      </c>
      <c r="O47" s="2">
        <f t="shared" si="0"/>
        <v>0.45729362957706055</v>
      </c>
    </row>
    <row r="48" spans="1:15" x14ac:dyDescent="0.25">
      <c r="A48" s="2">
        <f>'II. Headline series'!A50</f>
        <v>1352</v>
      </c>
      <c r="C48">
        <v>0.50049192266426523</v>
      </c>
      <c r="D48">
        <v>0.12783882830843055</v>
      </c>
      <c r="E48">
        <v>0</v>
      </c>
      <c r="F48">
        <v>0.3716692490273043</v>
      </c>
      <c r="G48">
        <v>0</v>
      </c>
      <c r="M48" s="2">
        <v>16109.151086956506</v>
      </c>
      <c r="N48">
        <v>35277.619047619075</v>
      </c>
      <c r="O48" s="2">
        <f t="shared" si="0"/>
        <v>0.4566394082665205</v>
      </c>
    </row>
    <row r="49" spans="1:15" x14ac:dyDescent="0.25">
      <c r="A49" s="2">
        <f>'II. Headline series'!A51</f>
        <v>1353</v>
      </c>
      <c r="C49">
        <v>0.50026168052854114</v>
      </c>
      <c r="D49">
        <v>0.12778001839856923</v>
      </c>
      <c r="E49">
        <v>0</v>
      </c>
      <c r="F49">
        <v>0.37195830107288957</v>
      </c>
      <c r="G49">
        <v>0</v>
      </c>
      <c r="M49" s="2">
        <v>16116.565217391289</v>
      </c>
      <c r="N49">
        <v>35344.301587301612</v>
      </c>
      <c r="O49" s="2">
        <f t="shared" si="0"/>
        <v>0.45598765553714032</v>
      </c>
    </row>
    <row r="50" spans="1:15" x14ac:dyDescent="0.25">
      <c r="A50" s="2">
        <f>'II. Headline series'!A52</f>
        <v>1354</v>
      </c>
      <c r="C50">
        <v>0.50003165013275908</v>
      </c>
      <c r="D50">
        <v>0.12772126257266986</v>
      </c>
      <c r="E50">
        <v>0</v>
      </c>
      <c r="F50">
        <v>0.37224708729457096</v>
      </c>
      <c r="G50">
        <v>0</v>
      </c>
      <c r="M50" s="2">
        <v>16123.979347826073</v>
      </c>
      <c r="N50">
        <v>35410.984126984156</v>
      </c>
      <c r="O50" s="2">
        <f t="shared" si="0"/>
        <v>0.45533835744314011</v>
      </c>
    </row>
    <row r="51" spans="1:15" x14ac:dyDescent="0.25">
      <c r="A51" s="2">
        <f>'II. Headline series'!A53</f>
        <v>1355</v>
      </c>
      <c r="C51">
        <v>0.49980183118496646</v>
      </c>
      <c r="D51">
        <v>0.12766256075616003</v>
      </c>
      <c r="E51">
        <v>0</v>
      </c>
      <c r="F51">
        <v>0.37253560805887354</v>
      </c>
      <c r="G51">
        <v>0</v>
      </c>
      <c r="M51" s="2">
        <v>16131.393478260854</v>
      </c>
      <c r="N51">
        <v>35477.666666666693</v>
      </c>
      <c r="O51" s="2">
        <f t="shared" si="0"/>
        <v>0.45469150014358822</v>
      </c>
    </row>
    <row r="52" spans="1:15" x14ac:dyDescent="0.25">
      <c r="A52" s="2">
        <f>'II. Headline series'!A54</f>
        <v>1356</v>
      </c>
      <c r="C52">
        <v>0.49957222339374702</v>
      </c>
      <c r="D52">
        <v>0.12760391287460437</v>
      </c>
      <c r="E52">
        <v>0</v>
      </c>
      <c r="F52">
        <v>0.37282386373164866</v>
      </c>
      <c r="G52">
        <v>0</v>
      </c>
      <c r="M52" s="2">
        <v>16138.807608695635</v>
      </c>
      <c r="N52">
        <v>35544.34920634923</v>
      </c>
      <c r="O52" s="2">
        <f t="shared" si="0"/>
        <v>0.4540470699014173</v>
      </c>
    </row>
    <row r="53" spans="1:15" x14ac:dyDescent="0.25">
      <c r="A53" s="2">
        <f>'II. Headline series'!A55</f>
        <v>1357</v>
      </c>
      <c r="C53">
        <v>0.49934282646821987</v>
      </c>
      <c r="D53">
        <v>0.12754531885370424</v>
      </c>
      <c r="E53">
        <v>0</v>
      </c>
      <c r="F53">
        <v>0.37311185467807589</v>
      </c>
      <c r="G53">
        <v>0</v>
      </c>
      <c r="M53" s="2">
        <v>16146.221739130418</v>
      </c>
      <c r="N53">
        <v>35611.031746031775</v>
      </c>
      <c r="O53" s="2">
        <f t="shared" si="0"/>
        <v>0.45340505308245194</v>
      </c>
    </row>
    <row r="54" spans="1:15" x14ac:dyDescent="0.25">
      <c r="A54" s="2">
        <f>'II. Headline series'!A56</f>
        <v>1358</v>
      </c>
      <c r="C54">
        <v>0.49911364011803827</v>
      </c>
      <c r="D54">
        <v>0.12748677861929736</v>
      </c>
      <c r="E54">
        <v>0</v>
      </c>
      <c r="F54">
        <v>0.37339958126266432</v>
      </c>
      <c r="G54">
        <v>0</v>
      </c>
      <c r="M54" s="2">
        <v>16153.635869565202</v>
      </c>
      <c r="N54">
        <v>35677.714285714312</v>
      </c>
      <c r="O54" s="2">
        <f t="shared" si="0"/>
        <v>0.45276543615444748</v>
      </c>
    </row>
    <row r="55" spans="1:15" x14ac:dyDescent="0.25">
      <c r="A55" s="2">
        <f>'II. Headline series'!A57</f>
        <v>1359</v>
      </c>
      <c r="C55">
        <v>0.49888466405338816</v>
      </c>
      <c r="D55">
        <v>0.12742829209735768</v>
      </c>
      <c r="E55">
        <v>0</v>
      </c>
      <c r="F55">
        <v>0.37368704384925416</v>
      </c>
      <c r="G55">
        <v>0</v>
      </c>
      <c r="M55" s="2">
        <v>16161.049999999983</v>
      </c>
      <c r="N55">
        <v>35744.396825396856</v>
      </c>
      <c r="O55" s="2">
        <f t="shared" si="0"/>
        <v>0.45212820568613843</v>
      </c>
    </row>
    <row r="56" spans="1:15" x14ac:dyDescent="0.25">
      <c r="A56" s="2">
        <f>'II. Headline series'!A58</f>
        <v>1360</v>
      </c>
      <c r="C56">
        <v>0.49865589798498705</v>
      </c>
      <c r="D56">
        <v>0.12736985921399474</v>
      </c>
      <c r="E56">
        <v>0</v>
      </c>
      <c r="F56">
        <v>0.37397424280101826</v>
      </c>
      <c r="G56">
        <v>0</v>
      </c>
      <c r="M56" s="2">
        <v>16168.464130434764</v>
      </c>
      <c r="N56">
        <v>35811.079365079393</v>
      </c>
      <c r="O56" s="2">
        <f t="shared" si="0"/>
        <v>0.45149334834629939</v>
      </c>
    </row>
    <row r="57" spans="1:15" x14ac:dyDescent="0.25">
      <c r="A57" s="2">
        <f>'II. Headline series'!A59</f>
        <v>1361</v>
      </c>
      <c r="C57">
        <v>0.49842734162408281</v>
      </c>
      <c r="D57">
        <v>0.12731147989545372</v>
      </c>
      <c r="E57">
        <v>0</v>
      </c>
      <c r="F57">
        <v>0.37426117848046353</v>
      </c>
      <c r="G57">
        <v>0</v>
      </c>
      <c r="M57" s="2">
        <v>16175.878260869547</v>
      </c>
      <c r="N57">
        <v>35877.761904761937</v>
      </c>
      <c r="O57" s="2">
        <f t="shared" si="0"/>
        <v>0.45086085090281441</v>
      </c>
    </row>
    <row r="58" spans="1:15" x14ac:dyDescent="0.25">
      <c r="A58" s="2">
        <f>'II. Headline series'!A60</f>
        <v>1362</v>
      </c>
      <c r="C58">
        <v>0.49819899468245249</v>
      </c>
      <c r="D58">
        <v>0.1272531540681148</v>
      </c>
      <c r="E58">
        <v>0</v>
      </c>
      <c r="F58">
        <v>0.37454785124943263</v>
      </c>
      <c r="G58">
        <v>0</v>
      </c>
      <c r="M58" s="2">
        <v>16183.292391304331</v>
      </c>
      <c r="N58">
        <v>35944.444444444474</v>
      </c>
      <c r="O58" s="2">
        <f t="shared" si="0"/>
        <v>0.45023070022175843</v>
      </c>
    </row>
    <row r="59" spans="1:15" x14ac:dyDescent="0.25">
      <c r="A59" s="2">
        <f>'II. Headline series'!A61</f>
        <v>1363</v>
      </c>
      <c r="C59">
        <v>0.49797085687240122</v>
      </c>
      <c r="D59">
        <v>0.12719488165849319</v>
      </c>
      <c r="E59">
        <v>0</v>
      </c>
      <c r="F59">
        <v>0.37483426146910565</v>
      </c>
      <c r="G59">
        <v>0</v>
      </c>
      <c r="M59" s="2">
        <v>16190.706521739112</v>
      </c>
      <c r="N59">
        <v>36011.126984127019</v>
      </c>
      <c r="O59" s="2">
        <f t="shared" si="0"/>
        <v>0.44960288326648734</v>
      </c>
    </row>
    <row r="60" spans="1:15" x14ac:dyDescent="0.25">
      <c r="A60" s="2">
        <f>'II. Headline series'!A62</f>
        <v>1364</v>
      </c>
      <c r="C60">
        <v>0.49774292790676061</v>
      </c>
      <c r="D60">
        <v>0.12713666259323847</v>
      </c>
      <c r="E60">
        <v>0</v>
      </c>
      <c r="F60">
        <v>0.37512040950000103</v>
      </c>
      <c r="G60">
        <v>0</v>
      </c>
      <c r="M60" s="2">
        <v>16198.120652173893</v>
      </c>
      <c r="N60">
        <v>36077.809523809556</v>
      </c>
      <c r="O60" s="2">
        <f t="shared" si="0"/>
        <v>0.4489773870967399</v>
      </c>
    </row>
    <row r="61" spans="1:15" x14ac:dyDescent="0.25">
      <c r="A61" s="2">
        <f>'II. Headline series'!A63</f>
        <v>1365</v>
      </c>
      <c r="C61">
        <v>0.49751520749888783</v>
      </c>
      <c r="D61">
        <v>0.12707849679913452</v>
      </c>
      <c r="E61">
        <v>0</v>
      </c>
      <c r="F61">
        <v>0.37540629570197764</v>
      </c>
      <c r="G61">
        <v>0</v>
      </c>
      <c r="M61" s="2">
        <v>16205.534782608676</v>
      </c>
      <c r="N61">
        <v>36144.4920634921</v>
      </c>
      <c r="O61" s="2">
        <f t="shared" si="0"/>
        <v>0.44835419886774802</v>
      </c>
    </row>
    <row r="62" spans="1:15" x14ac:dyDescent="0.25">
      <c r="A62" s="2">
        <f>'II. Headline series'!A64</f>
        <v>1366</v>
      </c>
      <c r="C62">
        <v>0.49728769536266459</v>
      </c>
      <c r="D62">
        <v>0.12702038420309922</v>
      </c>
      <c r="E62">
        <v>0</v>
      </c>
      <c r="F62">
        <v>0.37569192043423616</v>
      </c>
      <c r="G62">
        <v>0</v>
      </c>
      <c r="M62" s="2">
        <v>16212.948913043459</v>
      </c>
      <c r="N62">
        <v>36211.174603174637</v>
      </c>
      <c r="O62" s="2">
        <f t="shared" si="0"/>
        <v>0.44773330582935766</v>
      </c>
    </row>
    <row r="63" spans="1:15" x14ac:dyDescent="0.25">
      <c r="A63" s="2">
        <f>'II. Headline series'!A65</f>
        <v>1367</v>
      </c>
      <c r="C63">
        <v>0.49706039121249557</v>
      </c>
      <c r="D63">
        <v>0.12696232473218394</v>
      </c>
      <c r="E63">
        <v>0</v>
      </c>
      <c r="F63">
        <v>0.37597728405532044</v>
      </c>
      <c r="G63">
        <v>0</v>
      </c>
      <c r="M63" s="2">
        <v>16220.363043478241</v>
      </c>
      <c r="N63">
        <v>36277.857142857174</v>
      </c>
      <c r="O63" s="2">
        <f t="shared" si="0"/>
        <v>0.44711469532515935</v>
      </c>
    </row>
    <row r="64" spans="1:15" x14ac:dyDescent="0.25">
      <c r="A64" s="2">
        <f>'II. Headline series'!A66</f>
        <v>1368</v>
      </c>
      <c r="C64">
        <v>0.4968332947633074</v>
      </c>
      <c r="D64">
        <v>0.12690431831357349</v>
      </c>
      <c r="E64">
        <v>0</v>
      </c>
      <c r="F64">
        <v>0.3762623869231192</v>
      </c>
      <c r="G64">
        <v>0</v>
      </c>
      <c r="M64" s="2">
        <v>16227.777173913022</v>
      </c>
      <c r="N64">
        <v>36344.539682539718</v>
      </c>
      <c r="O64" s="2">
        <f t="shared" si="0"/>
        <v>0.44649835479162803</v>
      </c>
    </row>
    <row r="65" spans="1:15" x14ac:dyDescent="0.25">
      <c r="A65" s="2">
        <f>'II. Headline series'!A67</f>
        <v>1369</v>
      </c>
      <c r="C65">
        <v>0.49660640573054732</v>
      </c>
      <c r="D65">
        <v>0.12684636487458553</v>
      </c>
      <c r="E65">
        <v>0</v>
      </c>
      <c r="F65">
        <v>0.37654722939486712</v>
      </c>
      <c r="G65">
        <v>0</v>
      </c>
      <c r="M65" s="2">
        <v>16235.191304347805</v>
      </c>
      <c r="N65">
        <v>36411.222222222255</v>
      </c>
      <c r="O65" s="2">
        <f t="shared" si="0"/>
        <v>0.44588427175727297</v>
      </c>
    </row>
    <row r="66" spans="1:15" x14ac:dyDescent="0.25">
      <c r="A66" s="2">
        <f>'II. Headline series'!A68</f>
        <v>1370</v>
      </c>
      <c r="C66">
        <v>0.49637972383018236</v>
      </c>
      <c r="D66">
        <v>0.1267884643426706</v>
      </c>
      <c r="E66">
        <v>0</v>
      </c>
      <c r="F66">
        <v>0.37683181182714698</v>
      </c>
      <c r="G66">
        <v>0</v>
      </c>
      <c r="M66" s="2">
        <v>16242.605434782588</v>
      </c>
      <c r="N66">
        <v>36477.9047619048</v>
      </c>
      <c r="O66" s="2">
        <f t="shared" si="0"/>
        <v>0.44527243384179593</v>
      </c>
    </row>
    <row r="67" spans="1:15" x14ac:dyDescent="0.25">
      <c r="A67" s="2">
        <f>'II. Headline series'!A69</f>
        <v>1371</v>
      </c>
      <c r="C67">
        <v>0.49615324877869776</v>
      </c>
      <c r="D67">
        <v>0.12673061664541158</v>
      </c>
      <c r="E67">
        <v>0</v>
      </c>
      <c r="F67">
        <v>0.37711613457589066</v>
      </c>
      <c r="G67">
        <v>0</v>
      </c>
      <c r="M67" s="2">
        <v>16250.01956521737</v>
      </c>
      <c r="N67">
        <v>36544.587301587337</v>
      </c>
      <c r="O67" s="2">
        <f t="shared" si="0"/>
        <v>0.44466282875525975</v>
      </c>
    </row>
    <row r="68" spans="1:15" x14ac:dyDescent="0.25">
      <c r="A68" s="2">
        <f>'II. Headline series'!A70</f>
        <v>1372</v>
      </c>
      <c r="C68">
        <v>0.49592698029309606</v>
      </c>
      <c r="D68">
        <v>0.12667282171052338</v>
      </c>
      <c r="E68">
        <v>0</v>
      </c>
      <c r="F68">
        <v>0.37740019799638064</v>
      </c>
      <c r="G68">
        <v>0</v>
      </c>
      <c r="M68" s="2">
        <v>16257.433695652151</v>
      </c>
      <c r="N68">
        <v>36611.269841269881</v>
      </c>
      <c r="O68" s="2">
        <f t="shared" si="0"/>
        <v>0.4440554442972649</v>
      </c>
    </row>
    <row r="69" spans="1:15" x14ac:dyDescent="0.25">
      <c r="A69" s="2">
        <f>'II. Headline series'!A71</f>
        <v>1373</v>
      </c>
      <c r="C69">
        <v>0.49570091809089556</v>
      </c>
      <c r="D69">
        <v>0.12661507946585279</v>
      </c>
      <c r="E69">
        <v>0</v>
      </c>
      <c r="F69">
        <v>0.37768400244325168</v>
      </c>
      <c r="G69">
        <v>0</v>
      </c>
      <c r="M69" s="2">
        <v>16264.847826086934</v>
      </c>
      <c r="N69">
        <v>36677.952380952418</v>
      </c>
      <c r="O69" s="2">
        <f t="shared" si="0"/>
        <v>0.44345026835613621</v>
      </c>
    </row>
    <row r="70" spans="1:15" x14ac:dyDescent="0.25">
      <c r="A70" s="2">
        <f>'II. Headline series'!A72</f>
        <v>1374</v>
      </c>
      <c r="C70">
        <v>0.49547506189012963</v>
      </c>
      <c r="D70">
        <v>0.12655738983937809</v>
      </c>
      <c r="E70">
        <v>0</v>
      </c>
      <c r="F70">
        <v>0.37796754827049223</v>
      </c>
      <c r="G70">
        <v>0</v>
      </c>
      <c r="M70" s="2">
        <v>16272.261956521717</v>
      </c>
      <c r="N70">
        <v>36744.634920634962</v>
      </c>
      <c r="O70" s="2">
        <f t="shared" si="0"/>
        <v>0.44284728890811703</v>
      </c>
    </row>
    <row r="71" spans="1:15" x14ac:dyDescent="0.25">
      <c r="A71" s="2">
        <f>'II. Headline series'!A73</f>
        <v>1375</v>
      </c>
      <c r="C71">
        <v>0.52136166865712186</v>
      </c>
      <c r="D71">
        <v>0.13062299801450114</v>
      </c>
      <c r="E71">
        <v>0</v>
      </c>
      <c r="F71">
        <v>0.34801533332837714</v>
      </c>
      <c r="G71">
        <v>0</v>
      </c>
      <c r="M71" s="2">
        <v>17694.051086956497</v>
      </c>
      <c r="N71">
        <v>36878</v>
      </c>
      <c r="O71" s="2">
        <f t="shared" ref="O71:O134" si="1">M71/N71</f>
        <v>0.47979963899768147</v>
      </c>
    </row>
    <row r="72" spans="1:15" x14ac:dyDescent="0.25">
      <c r="A72" s="2">
        <f>'II. Headline series'!A74</f>
        <v>1376</v>
      </c>
      <c r="C72">
        <v>0.52114330010018894</v>
      </c>
      <c r="D72">
        <v>0.13056828751832647</v>
      </c>
      <c r="E72">
        <v>0</v>
      </c>
      <c r="F72">
        <v>0.34828841238148467</v>
      </c>
      <c r="G72">
        <v>0</v>
      </c>
      <c r="M72" s="2">
        <v>17701.46521739128</v>
      </c>
      <c r="N72">
        <v>36944.682539682544</v>
      </c>
      <c r="O72" s="2">
        <f t="shared" si="1"/>
        <v>0.4791343165116661</v>
      </c>
    </row>
    <row r="73" spans="1:15" x14ac:dyDescent="0.25">
      <c r="A73" s="2">
        <f>'II. Headline series'!A75</f>
        <v>1377</v>
      </c>
      <c r="C73">
        <v>0.52092511439084699</v>
      </c>
      <c r="D73">
        <v>0.13051362283315393</v>
      </c>
      <c r="E73">
        <v>0</v>
      </c>
      <c r="F73">
        <v>0.34856126277599908</v>
      </c>
      <c r="G73">
        <v>0</v>
      </c>
      <c r="M73" s="2">
        <v>17708.879347826063</v>
      </c>
      <c r="N73">
        <v>37011.365079365081</v>
      </c>
      <c r="O73" s="2">
        <f t="shared" si="1"/>
        <v>0.47847139141861267</v>
      </c>
    </row>
    <row r="74" spans="1:15" x14ac:dyDescent="0.25">
      <c r="A74" s="2">
        <f>'II. Headline series'!A76</f>
        <v>1378</v>
      </c>
      <c r="C74">
        <v>0.52070711129953517</v>
      </c>
      <c r="D74">
        <v>0.13045900390146892</v>
      </c>
      <c r="E74">
        <v>0</v>
      </c>
      <c r="F74">
        <v>0.34883388479899585</v>
      </c>
      <c r="G74">
        <v>0</v>
      </c>
      <c r="M74" s="2">
        <v>17716.293478260846</v>
      </c>
      <c r="N74">
        <v>37078.047619047618</v>
      </c>
      <c r="O74" s="2">
        <f t="shared" si="1"/>
        <v>0.47781085078383922</v>
      </c>
    </row>
    <row r="75" spans="1:15" x14ac:dyDescent="0.25">
      <c r="A75" s="2">
        <f>'II. Headline series'!A77</f>
        <v>1379</v>
      </c>
      <c r="C75">
        <v>0.52048929059707671</v>
      </c>
      <c r="D75">
        <v>0.13040443066585297</v>
      </c>
      <c r="E75">
        <v>0</v>
      </c>
      <c r="F75">
        <v>0.34910627873707017</v>
      </c>
      <c r="G75">
        <v>0</v>
      </c>
      <c r="M75" s="2">
        <v>17723.707608695629</v>
      </c>
      <c r="N75">
        <v>37144.730158730163</v>
      </c>
      <c r="O75" s="2">
        <f t="shared" si="1"/>
        <v>0.47715268176554537</v>
      </c>
    </row>
    <row r="76" spans="1:15" x14ac:dyDescent="0.25">
      <c r="A76" s="2">
        <f>'II. Headline series'!A78</f>
        <v>1380</v>
      </c>
      <c r="C76">
        <v>0.5202716520546784</v>
      </c>
      <c r="D76">
        <v>0.13034990306898378</v>
      </c>
      <c r="E76">
        <v>0</v>
      </c>
      <c r="F76">
        <v>0.3493784448763379</v>
      </c>
      <c r="G76">
        <v>0</v>
      </c>
      <c r="M76" s="2">
        <v>17731.121739130409</v>
      </c>
      <c r="N76">
        <v>37211.412698412707</v>
      </c>
      <c r="O76" s="2">
        <f t="shared" si="1"/>
        <v>0.47649687161398063</v>
      </c>
    </row>
    <row r="77" spans="1:15" x14ac:dyDescent="0.25">
      <c r="A77" s="2">
        <f>'II. Headline series'!A79</f>
        <v>1381</v>
      </c>
      <c r="C77">
        <v>0.52005419544392895</v>
      </c>
      <c r="D77">
        <v>0.13029542105363476</v>
      </c>
      <c r="E77">
        <v>0</v>
      </c>
      <c r="F77">
        <v>0.34965038350243632</v>
      </c>
      <c r="G77">
        <v>0</v>
      </c>
      <c r="M77" s="2">
        <v>17738.535869565192</v>
      </c>
      <c r="N77">
        <v>37278.095238095244</v>
      </c>
      <c r="O77" s="2">
        <f t="shared" si="1"/>
        <v>0.47584340767062105</v>
      </c>
    </row>
    <row r="78" spans="1:15" x14ac:dyDescent="0.25">
      <c r="A78" s="2">
        <f>'II. Headline series'!A80</f>
        <v>1382</v>
      </c>
      <c r="C78">
        <v>0.51983692053679931</v>
      </c>
      <c r="D78">
        <v>0.13024098456267505</v>
      </c>
      <c r="E78">
        <v>0</v>
      </c>
      <c r="F78">
        <v>0.34992209490052562</v>
      </c>
      <c r="G78">
        <v>0</v>
      </c>
      <c r="M78" s="2">
        <v>17745.949999999975</v>
      </c>
      <c r="N78">
        <v>37344.777777777781</v>
      </c>
      <c r="O78" s="2">
        <f t="shared" si="1"/>
        <v>0.47519227736735392</v>
      </c>
    </row>
    <row r="79" spans="1:15" x14ac:dyDescent="0.25">
      <c r="A79" s="2">
        <f>'II. Headline series'!A81</f>
        <v>1383</v>
      </c>
      <c r="C79">
        <v>0.51961982710564125</v>
      </c>
      <c r="D79">
        <v>0.1301865935390692</v>
      </c>
      <c r="E79">
        <v>0</v>
      </c>
      <c r="F79">
        <v>0.35019357935528966</v>
      </c>
      <c r="G79">
        <v>0</v>
      </c>
      <c r="M79" s="2">
        <v>17753.364130434755</v>
      </c>
      <c r="N79">
        <v>37411.460317460325</v>
      </c>
      <c r="O79" s="2">
        <f t="shared" si="1"/>
        <v>0.47454346822567284</v>
      </c>
    </row>
    <row r="80" spans="1:15" x14ac:dyDescent="0.25">
      <c r="A80" s="2">
        <f>'II. Headline series'!A82</f>
        <v>1384</v>
      </c>
      <c r="C80">
        <v>0.51940291492318647</v>
      </c>
      <c r="D80">
        <v>0.13013224792587694</v>
      </c>
      <c r="E80">
        <v>0</v>
      </c>
      <c r="F80">
        <v>0.35046483715093668</v>
      </c>
      <c r="G80">
        <v>0</v>
      </c>
      <c r="M80" s="2">
        <v>17760.778260869538</v>
      </c>
      <c r="N80">
        <v>37478.14285714287</v>
      </c>
      <c r="O80" s="2">
        <f t="shared" si="1"/>
        <v>0.47389696785588065</v>
      </c>
    </row>
    <row r="81" spans="1:15" x14ac:dyDescent="0.25">
      <c r="A81" s="2">
        <f>'II. Headline series'!A83</f>
        <v>1385</v>
      </c>
      <c r="C81">
        <v>0.51918618376254622</v>
      </c>
      <c r="D81">
        <v>0.13007794766625311</v>
      </c>
      <c r="E81">
        <v>0</v>
      </c>
      <c r="F81">
        <v>0.3507358685712007</v>
      </c>
      <c r="G81">
        <v>0</v>
      </c>
      <c r="M81" s="2">
        <v>17768.192391304321</v>
      </c>
      <c r="N81">
        <v>37544.825396825407</v>
      </c>
      <c r="O81" s="2">
        <f t="shared" si="1"/>
        <v>0.47325276395630023</v>
      </c>
    </row>
    <row r="82" spans="1:15" x14ac:dyDescent="0.25">
      <c r="A82" s="2">
        <f>'II. Headline series'!A84</f>
        <v>1386</v>
      </c>
      <c r="C82">
        <v>0.51896963339721014</v>
      </c>
      <c r="D82">
        <v>0.13002369270344735</v>
      </c>
      <c r="E82">
        <v>0</v>
      </c>
      <c r="F82">
        <v>0.35100667389934248</v>
      </c>
      <c r="G82">
        <v>0</v>
      </c>
      <c r="M82" s="2">
        <v>17775.606521739104</v>
      </c>
      <c r="N82">
        <v>37611.507936507944</v>
      </c>
      <c r="O82" s="2">
        <f t="shared" si="1"/>
        <v>0.47261084431249445</v>
      </c>
    </row>
    <row r="83" spans="1:15" x14ac:dyDescent="0.25">
      <c r="A83" s="2">
        <f>'II. Headline series'!A85</f>
        <v>1387</v>
      </c>
      <c r="C83">
        <v>0.34605294345000753</v>
      </c>
      <c r="D83">
        <v>8.6700798433477486E-2</v>
      </c>
      <c r="E83">
        <v>0</v>
      </c>
      <c r="F83">
        <v>0.23433207276334916</v>
      </c>
      <c r="G83">
        <v>0.33291418535316575</v>
      </c>
      <c r="M83" s="2">
        <v>26657.770652173887</v>
      </c>
      <c r="N83">
        <v>37678.190476190488</v>
      </c>
      <c r="O83" s="2">
        <f t="shared" si="1"/>
        <v>0.70751196687694973</v>
      </c>
    </row>
    <row r="84" spans="1:15" x14ac:dyDescent="0.25">
      <c r="A84" s="2">
        <f>'II. Headline series'!A86</f>
        <v>1388</v>
      </c>
      <c r="C84">
        <v>0.34595672504083486</v>
      </c>
      <c r="D84">
        <v>8.6676691680285051E-2</v>
      </c>
      <c r="E84">
        <v>0</v>
      </c>
      <c r="F84">
        <v>0.23454496316439244</v>
      </c>
      <c r="G84">
        <v>0.33282162011448768</v>
      </c>
      <c r="M84" s="2">
        <v>26665.184782608667</v>
      </c>
      <c r="N84">
        <v>37744.873015873032</v>
      </c>
      <c r="O84" s="2">
        <f t="shared" si="1"/>
        <v>0.70645845785187911</v>
      </c>
    </row>
    <row r="85" spans="1:15" x14ac:dyDescent="0.25">
      <c r="A85" s="2">
        <f>'II. Headline series'!A87</f>
        <v>1389</v>
      </c>
      <c r="C85">
        <v>0.34586056012295019</v>
      </c>
      <c r="D85">
        <v>8.6652598328907163E-2</v>
      </c>
      <c r="E85">
        <v>0</v>
      </c>
      <c r="F85">
        <v>0.23475773521197438</v>
      </c>
      <c r="G85">
        <v>0.33272910633616826</v>
      </c>
      <c r="M85" s="2">
        <v>26672.59891304345</v>
      </c>
      <c r="N85">
        <v>37811.555555555569</v>
      </c>
      <c r="O85" s="2">
        <f t="shared" si="1"/>
        <v>0.70540866465686847</v>
      </c>
    </row>
    <row r="86" spans="1:15" x14ac:dyDescent="0.25">
      <c r="A86" s="2">
        <f>'II. Headline series'!A88</f>
        <v>1390</v>
      </c>
      <c r="C86">
        <v>0.34576444865175937</v>
      </c>
      <c r="D86">
        <v>8.6628518368171148E-2</v>
      </c>
      <c r="E86">
        <v>0</v>
      </c>
      <c r="F86">
        <v>0.23497038900476303</v>
      </c>
      <c r="G86">
        <v>0.3326366439753064</v>
      </c>
      <c r="M86" s="2">
        <v>26680.013043478233</v>
      </c>
      <c r="N86">
        <v>37878.238095238106</v>
      </c>
      <c r="O86" s="2">
        <f t="shared" si="1"/>
        <v>0.7043625676673787</v>
      </c>
    </row>
    <row r="87" spans="1:15" x14ac:dyDescent="0.25">
      <c r="A87" s="2">
        <f>'II. Headline series'!A89</f>
        <v>1391</v>
      </c>
      <c r="C87">
        <v>0.34566839058271781</v>
      </c>
      <c r="D87">
        <v>8.6604451786916697E-2</v>
      </c>
      <c r="E87">
        <v>0</v>
      </c>
      <c r="F87">
        <v>0.23518292464131682</v>
      </c>
      <c r="G87">
        <v>0.33254423298904878</v>
      </c>
      <c r="M87" s="2">
        <v>26687.427173913013</v>
      </c>
      <c r="N87">
        <v>37944.920634920651</v>
      </c>
      <c r="O87" s="2">
        <f t="shared" si="1"/>
        <v>0.70332014739681958</v>
      </c>
    </row>
    <row r="88" spans="1:15" x14ac:dyDescent="0.25">
      <c r="A88" s="2">
        <f>'II. Headline series'!A90</f>
        <v>1392</v>
      </c>
      <c r="C88">
        <v>0.34557238587133021</v>
      </c>
      <c r="D88">
        <v>8.6580398573995868E-2</v>
      </c>
      <c r="E88">
        <v>0</v>
      </c>
      <c r="F88">
        <v>0.23539534222008451</v>
      </c>
      <c r="G88">
        <v>0.33245187333458948</v>
      </c>
      <c r="M88" s="2">
        <v>26694.841304347796</v>
      </c>
      <c r="N88">
        <v>38011.603174603195</v>
      </c>
      <c r="O88" s="2">
        <f t="shared" si="1"/>
        <v>0.70228138449534006</v>
      </c>
    </row>
    <row r="89" spans="1:15" x14ac:dyDescent="0.25">
      <c r="A89" s="2">
        <f>'II. Headline series'!A91</f>
        <v>1393</v>
      </c>
      <c r="C89">
        <v>0.34547643447315085</v>
      </c>
      <c r="D89">
        <v>8.6556358718273163E-2</v>
      </c>
      <c r="E89">
        <v>0</v>
      </c>
      <c r="F89">
        <v>0.23560764183940572</v>
      </c>
      <c r="G89">
        <v>0.33235956496917024</v>
      </c>
      <c r="M89" s="2">
        <v>26702.255434782579</v>
      </c>
      <c r="N89">
        <v>38078.285714285732</v>
      </c>
      <c r="O89" s="2">
        <f t="shared" si="1"/>
        <v>0.70124625974863053</v>
      </c>
    </row>
    <row r="90" spans="1:15" x14ac:dyDescent="0.25">
      <c r="A90" s="2">
        <f>'II. Headline series'!A92</f>
        <v>1394</v>
      </c>
      <c r="C90">
        <v>0.34538053634378341</v>
      </c>
      <c r="D90">
        <v>8.6532332208625398E-2</v>
      </c>
      <c r="E90">
        <v>0</v>
      </c>
      <c r="F90">
        <v>0.2358198235975108</v>
      </c>
      <c r="G90">
        <v>0.33226730785008041</v>
      </c>
      <c r="M90" s="2">
        <v>26709.669565217362</v>
      </c>
      <c r="N90">
        <v>38144.968253968269</v>
      </c>
      <c r="O90" s="2">
        <f t="shared" si="1"/>
        <v>0.70021475407673783</v>
      </c>
    </row>
    <row r="91" spans="1:15" x14ac:dyDescent="0.25">
      <c r="A91" s="2">
        <f>'II. Headline series'!A93</f>
        <v>1395</v>
      </c>
      <c r="C91">
        <v>0.34528469143888063</v>
      </c>
      <c r="D91">
        <v>8.650831903394178E-2</v>
      </c>
      <c r="E91">
        <v>0</v>
      </c>
      <c r="F91">
        <v>0.23603188759252103</v>
      </c>
      <c r="G91">
        <v>0.33217510193465649</v>
      </c>
      <c r="M91" s="2">
        <v>26717.083695652145</v>
      </c>
      <c r="N91">
        <v>38211.650793650813</v>
      </c>
      <c r="O91" s="2">
        <f t="shared" si="1"/>
        <v>0.69918684853289337</v>
      </c>
    </row>
    <row r="92" spans="1:15" x14ac:dyDescent="0.25">
      <c r="A92" s="2">
        <f>'II. Headline series'!A94</f>
        <v>1396</v>
      </c>
      <c r="C92">
        <v>0.34518889971414479</v>
      </c>
      <c r="D92">
        <v>8.6484319183123812E-2</v>
      </c>
      <c r="E92">
        <v>0</v>
      </c>
      <c r="F92">
        <v>0.23624383392244888</v>
      </c>
      <c r="G92">
        <v>0.33208294718028253</v>
      </c>
      <c r="M92" s="2">
        <v>26724.497826086925</v>
      </c>
      <c r="N92">
        <v>38278.333333333358</v>
      </c>
      <c r="O92" s="2">
        <f t="shared" si="1"/>
        <v>0.69816252430235315</v>
      </c>
    </row>
    <row r="93" spans="1:15" x14ac:dyDescent="0.25">
      <c r="A93" s="2">
        <f>'II. Headline series'!A95</f>
        <v>1397</v>
      </c>
      <c r="C93">
        <v>0.34509316112532695</v>
      </c>
      <c r="D93">
        <v>8.6460332645085305E-2</v>
      </c>
      <c r="E93">
        <v>0</v>
      </c>
      <c r="F93">
        <v>0.23645566268519799</v>
      </c>
      <c r="G93">
        <v>0.33199084354438974</v>
      </c>
      <c r="M93" s="2">
        <v>26731.911956521708</v>
      </c>
      <c r="N93">
        <v>38345.015873015895</v>
      </c>
      <c r="O93" s="2">
        <f t="shared" si="1"/>
        <v>0.69714176270124995</v>
      </c>
    </row>
    <row r="94" spans="1:15" x14ac:dyDescent="0.25">
      <c r="A94" s="2">
        <f>'II. Headline series'!A96</f>
        <v>1398</v>
      </c>
      <c r="C94">
        <v>0.34499747562822752</v>
      </c>
      <c r="D94">
        <v>8.6436359408752397E-2</v>
      </c>
      <c r="E94">
        <v>0</v>
      </c>
      <c r="F94">
        <v>0.23666737397856347</v>
      </c>
      <c r="G94">
        <v>0.33189879098445657</v>
      </c>
      <c r="M94" s="2">
        <v>26739.326086956491</v>
      </c>
      <c r="N94">
        <v>38411.698412698432</v>
      </c>
      <c r="O94" s="2">
        <f t="shared" si="1"/>
        <v>0.6961245451754563</v>
      </c>
    </row>
    <row r="95" spans="1:15" x14ac:dyDescent="0.25">
      <c r="A95" s="2">
        <f>'II. Headline series'!A97</f>
        <v>1399</v>
      </c>
      <c r="C95">
        <v>0.34490184317869582</v>
      </c>
      <c r="D95">
        <v>8.6412399463063491E-2</v>
      </c>
      <c r="E95">
        <v>0</v>
      </c>
      <c r="F95">
        <v>0.23687896790023205</v>
      </c>
      <c r="G95">
        <v>0.33180678945800873</v>
      </c>
      <c r="M95" s="2">
        <v>26746.740217391271</v>
      </c>
      <c r="N95">
        <v>38478.380952380976</v>
      </c>
      <c r="O95" s="2">
        <f t="shared" si="1"/>
        <v>0.6951108532994611</v>
      </c>
    </row>
    <row r="96" spans="1:15" x14ac:dyDescent="0.25">
      <c r="A96" s="2">
        <f>'II. Headline series'!A98</f>
        <v>1400</v>
      </c>
      <c r="C96">
        <v>0.33756241593504649</v>
      </c>
      <c r="D96">
        <v>8.4573564642805008E-2</v>
      </c>
      <c r="E96">
        <v>2.1008457674656755E-2</v>
      </c>
      <c r="F96">
        <v>0.23210953997843439</v>
      </c>
      <c r="G96">
        <v>0.32474602176905737</v>
      </c>
      <c r="M96" s="2">
        <v>27328.279347826054</v>
      </c>
      <c r="N96">
        <v>38545.06349206352</v>
      </c>
      <c r="O96" s="2">
        <f t="shared" si="1"/>
        <v>0.70899557224631327</v>
      </c>
    </row>
    <row r="97" spans="1:15" x14ac:dyDescent="0.25">
      <c r="A97" s="2">
        <f>'II. Headline series'!A99</f>
        <v>1401</v>
      </c>
      <c r="C97">
        <v>0.33747086048269942</v>
      </c>
      <c r="D97">
        <v>8.4550626156166833E-2</v>
      </c>
      <c r="E97">
        <v>2.1002759650366375E-2</v>
      </c>
      <c r="F97">
        <v>0.23231781126428094</v>
      </c>
      <c r="G97">
        <v>0.32465794244648638</v>
      </c>
      <c r="M97" s="2">
        <v>27335.693478260837</v>
      </c>
      <c r="N97">
        <v>38611.746031746057</v>
      </c>
      <c r="O97" s="2">
        <f t="shared" si="1"/>
        <v>0.70796315338306115</v>
      </c>
    </row>
    <row r="98" spans="1:15" x14ac:dyDescent="0.25">
      <c r="A98" s="2">
        <f>'II. Headline series'!A100</f>
        <v>1402</v>
      </c>
      <c r="C98">
        <v>0.33737935468118763</v>
      </c>
      <c r="D98">
        <v>8.4527700109148507E-2</v>
      </c>
      <c r="E98">
        <v>2.0997064716134075E-2</v>
      </c>
      <c r="F98">
        <v>0.23252596960389615</v>
      </c>
      <c r="G98">
        <v>0.32456991088963361</v>
      </c>
      <c r="M98" s="2">
        <v>27343.10760869562</v>
      </c>
      <c r="N98">
        <v>38678.428571428594</v>
      </c>
      <c r="O98" s="2">
        <f t="shared" si="1"/>
        <v>0.70693429434963462</v>
      </c>
    </row>
    <row r="99" spans="1:15" x14ac:dyDescent="0.25">
      <c r="A99" s="2">
        <f>'II. Headline series'!A101</f>
        <v>1403</v>
      </c>
      <c r="C99">
        <v>0.3372878984901333</v>
      </c>
      <c r="D99">
        <v>8.4504786491633677E-2</v>
      </c>
      <c r="E99">
        <v>2.0991372869446915E-2</v>
      </c>
      <c r="F99">
        <v>0.23273401508913175</v>
      </c>
      <c r="G99">
        <v>0.32448192705965428</v>
      </c>
      <c r="M99" s="2">
        <v>27350.521739130403</v>
      </c>
      <c r="N99">
        <v>38745.111111111139</v>
      </c>
      <c r="O99" s="2">
        <f t="shared" si="1"/>
        <v>0.70590897676602482</v>
      </c>
    </row>
    <row r="100" spans="1:15" x14ac:dyDescent="0.25">
      <c r="A100" s="2">
        <f>'II. Headline series'!A102</f>
        <v>1404</v>
      </c>
      <c r="C100">
        <v>0.33719649186920253</v>
      </c>
      <c r="D100">
        <v>8.4481885293516995E-2</v>
      </c>
      <c r="E100">
        <v>2.0985684107794677E-2</v>
      </c>
      <c r="F100">
        <v>0.23294194781174005</v>
      </c>
      <c r="G100">
        <v>0.32439399091774579</v>
      </c>
      <c r="M100" s="2">
        <v>27357.935869565183</v>
      </c>
      <c r="N100">
        <v>38811.793650793683</v>
      </c>
      <c r="O100" s="2">
        <f t="shared" si="1"/>
        <v>0.70488718237853776</v>
      </c>
    </row>
    <row r="101" spans="1:15" x14ac:dyDescent="0.25">
      <c r="A101" s="2">
        <f>'II. Headline series'!A103</f>
        <v>1405</v>
      </c>
      <c r="C101">
        <v>0.33710513477810483</v>
      </c>
      <c r="D101">
        <v>8.4458996504704051E-2</v>
      </c>
      <c r="E101">
        <v>2.097999842866986E-2</v>
      </c>
      <c r="F101">
        <v>0.23314976786337371</v>
      </c>
      <c r="G101">
        <v>0.32430610242514751</v>
      </c>
      <c r="M101" s="2">
        <v>27365.349999999966</v>
      </c>
      <c r="N101">
        <v>38878.47619047622</v>
      </c>
      <c r="O101" s="2">
        <f t="shared" si="1"/>
        <v>0.70386889305871148</v>
      </c>
    </row>
    <row r="102" spans="1:15" x14ac:dyDescent="0.25">
      <c r="A102" s="2">
        <f>'II. Headline series'!A104</f>
        <v>1406</v>
      </c>
      <c r="C102">
        <v>0.33701382717659373</v>
      </c>
      <c r="D102">
        <v>8.4436120115111354E-2</v>
      </c>
      <c r="E102">
        <v>2.0974315829567682E-2</v>
      </c>
      <c r="F102">
        <v>0.23335747533558629</v>
      </c>
      <c r="G102">
        <v>0.32421826154314093</v>
      </c>
      <c r="M102" s="2">
        <v>27372.764130434749</v>
      </c>
      <c r="N102">
        <v>38945.158730158757</v>
      </c>
      <c r="O102" s="2">
        <f t="shared" si="1"/>
        <v>0.70285409080224248</v>
      </c>
    </row>
    <row r="103" spans="1:15" x14ac:dyDescent="0.25">
      <c r="A103" s="2">
        <f>'II. Headline series'!A105</f>
        <v>1407</v>
      </c>
      <c r="C103">
        <v>0.3369225690244661</v>
      </c>
      <c r="D103">
        <v>8.4413256114666366E-2</v>
      </c>
      <c r="E103">
        <v>2.096863630798608E-2</v>
      </c>
      <c r="F103">
        <v>0.23356507031983212</v>
      </c>
      <c r="G103">
        <v>0.32413046823304936</v>
      </c>
      <c r="M103" s="2">
        <v>27380.178260869528</v>
      </c>
      <c r="N103">
        <v>39011.841269841301</v>
      </c>
      <c r="O103" s="2">
        <f t="shared" si="1"/>
        <v>0.70184275772792593</v>
      </c>
    </row>
    <row r="104" spans="1:15" x14ac:dyDescent="0.25">
      <c r="A104" s="2">
        <f>'II. Headline series'!A106</f>
        <v>1408</v>
      </c>
      <c r="C104">
        <v>0.33683136028156241</v>
      </c>
      <c r="D104">
        <v>8.4390404493307439E-2</v>
      </c>
      <c r="E104">
        <v>2.0962959861425694E-2</v>
      </c>
      <c r="F104">
        <v>0.23377255290746643</v>
      </c>
      <c r="G104">
        <v>0.32404272245623805</v>
      </c>
      <c r="M104" s="2">
        <v>27387.592391304312</v>
      </c>
      <c r="N104">
        <v>39078.523809523846</v>
      </c>
      <c r="O104" s="2">
        <f t="shared" si="1"/>
        <v>0.70083487607660522</v>
      </c>
    </row>
    <row r="105" spans="1:15" x14ac:dyDescent="0.25">
      <c r="A105" s="2">
        <f>'II. Headline series'!A107</f>
        <v>1409</v>
      </c>
      <c r="C105">
        <v>0.33674020090776663</v>
      </c>
      <c r="D105">
        <v>8.4367565240983808E-2</v>
      </c>
      <c r="E105">
        <v>2.0957286487389867E-2</v>
      </c>
      <c r="F105">
        <v>0.23397992318974567</v>
      </c>
      <c r="G105">
        <v>0.32395502417411404</v>
      </c>
      <c r="M105" s="2">
        <v>27395.006521739095</v>
      </c>
      <c r="N105">
        <v>39145.206349206383</v>
      </c>
      <c r="O105" s="2">
        <f t="shared" si="1"/>
        <v>0.6998304282101323</v>
      </c>
    </row>
    <row r="106" spans="1:15" x14ac:dyDescent="0.25">
      <c r="A106" s="2">
        <f>'II. Headline series'!A108</f>
        <v>1410</v>
      </c>
      <c r="C106">
        <v>0.33664909086300615</v>
      </c>
      <c r="D106">
        <v>8.4344738347655601E-2</v>
      </c>
      <c r="E106">
        <v>2.0951616183384651E-2</v>
      </c>
      <c r="F106">
        <v>0.23418718125782739</v>
      </c>
      <c r="G106">
        <v>0.32386737334812615</v>
      </c>
      <c r="M106" s="2">
        <v>27402.420652173878</v>
      </c>
      <c r="N106">
        <v>39211.88888888892</v>
      </c>
      <c r="O106" s="2">
        <f t="shared" si="1"/>
        <v>0.69882939661033849</v>
      </c>
    </row>
    <row r="107" spans="1:15" x14ac:dyDescent="0.25">
      <c r="A107" s="2">
        <f>'II. Headline series'!A109</f>
        <v>1411</v>
      </c>
      <c r="C107">
        <v>0.33655803010725166</v>
      </c>
      <c r="D107">
        <v>8.4321923803293813E-2</v>
      </c>
      <c r="E107">
        <v>2.0945948946918792E-2</v>
      </c>
      <c r="F107">
        <v>0.23439432720277067</v>
      </c>
      <c r="G107">
        <v>0.32377976993976498</v>
      </c>
      <c r="M107" s="2">
        <v>27409.834782608661</v>
      </c>
      <c r="N107">
        <v>39278.571428571464</v>
      </c>
      <c r="O107" s="2">
        <f t="shared" si="1"/>
        <v>0.69783176387801582</v>
      </c>
    </row>
    <row r="108" spans="1:15" x14ac:dyDescent="0.25">
      <c r="A108" s="2">
        <f>'II. Headline series'!A110</f>
        <v>1412</v>
      </c>
      <c r="C108">
        <v>0.33646701860051731</v>
      </c>
      <c r="D108">
        <v>8.4299121597880278E-2</v>
      </c>
      <c r="E108">
        <v>2.0940284775503738E-2</v>
      </c>
      <c r="F108">
        <v>0.23460136111553601</v>
      </c>
      <c r="G108">
        <v>0.32369221391056269</v>
      </c>
      <c r="M108" s="2">
        <v>27417.248913043441</v>
      </c>
      <c r="N108">
        <v>39345.253968254008</v>
      </c>
      <c r="O108" s="2">
        <f t="shared" si="1"/>
        <v>0.69683751273191019</v>
      </c>
    </row>
    <row r="109" spans="1:15" x14ac:dyDescent="0.25">
      <c r="A109" s="2">
        <f>'II. Headline series'!A111</f>
        <v>1413</v>
      </c>
      <c r="C109">
        <v>0.33637605630286016</v>
      </c>
      <c r="D109">
        <v>8.4276331721407652E-2</v>
      </c>
      <c r="E109">
        <v>2.0934623666653617E-2</v>
      </c>
      <c r="F109">
        <v>0.23480828308698548</v>
      </c>
      <c r="G109">
        <v>0.32360470522209306</v>
      </c>
      <c r="M109" s="2">
        <v>27424.663043478224</v>
      </c>
      <c r="N109">
        <v>39411.936507936545</v>
      </c>
      <c r="O109" s="2">
        <f t="shared" si="1"/>
        <v>0.6958466260077224</v>
      </c>
    </row>
    <row r="110" spans="1:15" x14ac:dyDescent="0.25">
      <c r="A110" s="2">
        <f>'II. Headline series'!A112</f>
        <v>1414</v>
      </c>
      <c r="C110">
        <v>0.33628514317438085</v>
      </c>
      <c r="D110">
        <v>8.4253554163879432E-2</v>
      </c>
      <c r="E110">
        <v>2.0928965617885247E-2</v>
      </c>
      <c r="F110">
        <v>0.23501509320788302</v>
      </c>
      <c r="G110">
        <v>0.32351724383597141</v>
      </c>
      <c r="M110" s="2">
        <v>27432.077173913007</v>
      </c>
      <c r="N110">
        <v>39478.619047619082</v>
      </c>
      <c r="O110" s="2">
        <f t="shared" si="1"/>
        <v>0.69485908665712082</v>
      </c>
    </row>
    <row r="111" spans="1:15" x14ac:dyDescent="0.25">
      <c r="A111" s="2">
        <f>'II. Headline series'!A113</f>
        <v>1415</v>
      </c>
      <c r="C111">
        <v>0.33619427917522288</v>
      </c>
      <c r="D111">
        <v>8.4230788915309898E-2</v>
      </c>
      <c r="E111">
        <v>2.092331062671814E-2</v>
      </c>
      <c r="F111">
        <v>0.2352217915688945</v>
      </c>
      <c r="G111">
        <v>0.32342982971385464</v>
      </c>
      <c r="M111" s="2">
        <v>27439.491304347786</v>
      </c>
      <c r="N111">
        <v>39545.301587301627</v>
      </c>
      <c r="O111" s="2">
        <f t="shared" si="1"/>
        <v>0.69387487774676293</v>
      </c>
    </row>
    <row r="112" spans="1:15" x14ac:dyDescent="0.25">
      <c r="A112" s="2">
        <f>'II. Headline series'!A114</f>
        <v>1416</v>
      </c>
      <c r="C112">
        <v>0.3361034642655728</v>
      </c>
      <c r="D112">
        <v>8.420803596572414E-2</v>
      </c>
      <c r="E112">
        <v>2.0917658690674471E-2</v>
      </c>
      <c r="F112">
        <v>0.23542837826058768</v>
      </c>
      <c r="G112">
        <v>0.32334246281744089</v>
      </c>
      <c r="M112" s="2">
        <v>27446.90543478257</v>
      </c>
      <c r="N112">
        <v>39611.984126984171</v>
      </c>
      <c r="O112" s="2">
        <f t="shared" si="1"/>
        <v>0.69289398245732914</v>
      </c>
    </row>
    <row r="113" spans="1:15" x14ac:dyDescent="0.25">
      <c r="A113" s="2">
        <f>'II. Headline series'!A115</f>
        <v>1417</v>
      </c>
      <c r="C113">
        <v>0.33601269840566039</v>
      </c>
      <c r="D113">
        <v>8.4185295305158003E-2</v>
      </c>
      <c r="E113">
        <v>2.091200980727911E-2</v>
      </c>
      <c r="F113">
        <v>0.2356348533734326</v>
      </c>
      <c r="G113">
        <v>0.32325514310846987</v>
      </c>
      <c r="M113" s="2">
        <v>27454.319565217353</v>
      </c>
      <c r="N113">
        <v>39678.666666666708</v>
      </c>
      <c r="O113" s="2">
        <f t="shared" si="1"/>
        <v>0.69191638408256306</v>
      </c>
    </row>
    <row r="114" spans="1:15" x14ac:dyDescent="0.25">
      <c r="A114" s="2">
        <f>'II. Headline series'!A116</f>
        <v>1418</v>
      </c>
      <c r="C114">
        <v>0.29273712759353776</v>
      </c>
      <c r="D114">
        <v>7.3342947008191231E-2</v>
      </c>
      <c r="E114">
        <v>1.8218721233565296E-2</v>
      </c>
      <c r="F114">
        <v>0.20552236597425855</v>
      </c>
      <c r="G114">
        <v>0.28162263665157172</v>
      </c>
      <c r="I114">
        <v>0.12855620153887537</v>
      </c>
      <c r="M114" s="2">
        <v>31512.914251207691</v>
      </c>
      <c r="N114">
        <v>39745.349206349245</v>
      </c>
      <c r="O114" s="2">
        <f t="shared" si="1"/>
        <v>0.7928704837287871</v>
      </c>
    </row>
    <row r="115" spans="1:15" x14ac:dyDescent="0.25">
      <c r="A115" s="2">
        <f>'II. Headline series'!A117</f>
        <v>1419</v>
      </c>
      <c r="C115">
        <v>0.29261862984053288</v>
      </c>
      <c r="D115">
        <v>7.3313258343515625E-2</v>
      </c>
      <c r="E115">
        <v>1.8211346434384382E-2</v>
      </c>
      <c r="F115">
        <v>0.20567434961780959</v>
      </c>
      <c r="G115">
        <v>0.28150863795959558</v>
      </c>
      <c r="I115">
        <v>0.12867377780416198</v>
      </c>
      <c r="M115" s="2">
        <v>31525.675603864693</v>
      </c>
      <c r="N115">
        <v>39812.031746031789</v>
      </c>
      <c r="O115" s="2">
        <f t="shared" si="1"/>
        <v>0.7918630178176469</v>
      </c>
    </row>
    <row r="116" spans="1:15" x14ac:dyDescent="0.25">
      <c r="A116" s="2">
        <f>'II. Headline series'!A118</f>
        <v>1420</v>
      </c>
      <c r="C116">
        <v>0.29250022798268077</v>
      </c>
      <c r="D116">
        <v>7.3283593704603897E-2</v>
      </c>
      <c r="E116">
        <v>1.8203977603312368E-2</v>
      </c>
      <c r="F116">
        <v>0.2058262102675118</v>
      </c>
      <c r="G116">
        <v>0.28139473152187489</v>
      </c>
      <c r="I116">
        <v>0.12879125892001633</v>
      </c>
      <c r="M116" s="2">
        <v>31538.436956521695</v>
      </c>
      <c r="N116">
        <v>39878.714285714334</v>
      </c>
      <c r="O116" s="2">
        <f t="shared" si="1"/>
        <v>0.79085892114178924</v>
      </c>
    </row>
    <row r="117" spans="1:15" x14ac:dyDescent="0.25">
      <c r="A117" s="2">
        <f>'II. Headline series'!A119</f>
        <v>1421</v>
      </c>
      <c r="C117">
        <v>0.29238192190362272</v>
      </c>
      <c r="D117">
        <v>7.3253953062303312E-2</v>
      </c>
      <c r="E117">
        <v>1.8196614733107578E-2</v>
      </c>
      <c r="F117">
        <v>0.20597794807260528</v>
      </c>
      <c r="G117">
        <v>0.28128091722646892</v>
      </c>
      <c r="I117">
        <v>0.12890864500189225</v>
      </c>
      <c r="M117" s="2">
        <v>31551.198309178701</v>
      </c>
      <c r="N117">
        <v>39945.396825396871</v>
      </c>
      <c r="O117" s="2">
        <f t="shared" si="1"/>
        <v>0.78985817682799375</v>
      </c>
    </row>
    <row r="118" spans="1:15" x14ac:dyDescent="0.25">
      <c r="A118" s="2">
        <f>'II. Headline series'!A120</f>
        <v>1422</v>
      </c>
      <c r="C118">
        <v>0.29226371148718827</v>
      </c>
      <c r="D118">
        <v>7.322433638750829E-2</v>
      </c>
      <c r="E118">
        <v>1.8189257816540051E-2</v>
      </c>
      <c r="F118">
        <v>0.20612956318208875</v>
      </c>
      <c r="G118">
        <v>0.28116719496161779</v>
      </c>
      <c r="I118">
        <v>0.12902593616505681</v>
      </c>
      <c r="M118" s="2">
        <v>31563.959661835706</v>
      </c>
      <c r="N118">
        <v>40012.079365079408</v>
      </c>
      <c r="O118" s="2">
        <f t="shared" si="1"/>
        <v>0.78886076811552042</v>
      </c>
    </row>
    <row r="119" spans="1:15" x14ac:dyDescent="0.25">
      <c r="A119" s="2">
        <f>'II. Headline series'!A121</f>
        <v>1423</v>
      </c>
      <c r="C119">
        <v>0.29214559661739481</v>
      </c>
      <c r="D119">
        <v>7.3194743651160299E-2</v>
      </c>
      <c r="E119">
        <v>1.8181906846391521E-2</v>
      </c>
      <c r="F119">
        <v>0.20628105574472014</v>
      </c>
      <c r="G119">
        <v>0.28105356461574249</v>
      </c>
      <c r="I119">
        <v>0.12914313252459084</v>
      </c>
      <c r="M119" s="2">
        <v>31576.721014492708</v>
      </c>
      <c r="N119">
        <v>40078.761904761952</v>
      </c>
      <c r="O119" s="2">
        <f t="shared" si="1"/>
        <v>0.78786667835517454</v>
      </c>
    </row>
    <row r="120" spans="1:15" x14ac:dyDescent="0.25">
      <c r="A120" s="2">
        <f>'II. Headline series'!A122</f>
        <v>1424</v>
      </c>
      <c r="C120">
        <v>0.29202757717844691</v>
      </c>
      <c r="D120">
        <v>7.3165174824247739E-2</v>
      </c>
      <c r="E120">
        <v>1.8174561815455372E-2</v>
      </c>
      <c r="F120">
        <v>0.20643242590901686</v>
      </c>
      <c r="G120">
        <v>0.28094002607744406</v>
      </c>
      <c r="I120">
        <v>0.1292602341953891</v>
      </c>
      <c r="M120" s="2">
        <v>31589.482367149714</v>
      </c>
      <c r="N120">
        <v>40145.444444444496</v>
      </c>
      <c r="O120" s="2">
        <f t="shared" si="1"/>
        <v>0.78687589100838085</v>
      </c>
    </row>
    <row r="121" spans="1:15" x14ac:dyDescent="0.25">
      <c r="A121" s="2">
        <f>'II. Headline series'!A123</f>
        <v>1425</v>
      </c>
      <c r="C121">
        <v>0.29190965305473632</v>
      </c>
      <c r="D121">
        <v>7.3135629877805891E-2</v>
      </c>
      <c r="E121">
        <v>1.8167222716536639E-2</v>
      </c>
      <c r="F121">
        <v>0.2065836738232566</v>
      </c>
      <c r="G121">
        <v>0.28082657923550369</v>
      </c>
      <c r="I121">
        <v>0.12937724129216083</v>
      </c>
      <c r="M121" s="2">
        <v>31602.24371980672</v>
      </c>
      <c r="N121">
        <v>40212.126984127033</v>
      </c>
      <c r="O121" s="2">
        <f t="shared" si="1"/>
        <v>0.78588838964626517</v>
      </c>
    </row>
    <row r="122" spans="1:15" x14ac:dyDescent="0.25">
      <c r="A122" s="2">
        <f>'II. Headline series'!A124</f>
        <v>1426</v>
      </c>
      <c r="C122">
        <v>0.29179182413084159</v>
      </c>
      <c r="D122">
        <v>7.3106108782916818E-2</v>
      </c>
      <c r="E122">
        <v>1.8159889542451971E-2</v>
      </c>
      <c r="F122">
        <v>0.2067347996354775</v>
      </c>
      <c r="G122">
        <v>0.28071322397888199</v>
      </c>
      <c r="I122">
        <v>0.12949415392943009</v>
      </c>
      <c r="M122" s="2">
        <v>31615.005072463726</v>
      </c>
      <c r="N122">
        <v>40278.80952380957</v>
      </c>
      <c r="O122" s="2">
        <f t="shared" si="1"/>
        <v>0.78490415794874713</v>
      </c>
    </row>
    <row r="123" spans="1:15" x14ac:dyDescent="0.25">
      <c r="A123" s="2">
        <f>'II. Headline series'!A125</f>
        <v>1427</v>
      </c>
      <c r="C123">
        <v>0.2916740902915273</v>
      </c>
      <c r="D123">
        <v>7.3076611510709211E-2</v>
      </c>
      <c r="E123">
        <v>1.8152562286029607E-2</v>
      </c>
      <c r="F123">
        <v>0.20688580349347882</v>
      </c>
      <c r="G123">
        <v>0.2805999601967189</v>
      </c>
      <c r="I123">
        <v>0.12961097222153603</v>
      </c>
      <c r="M123" s="2">
        <v>31627.766425120732</v>
      </c>
      <c r="N123">
        <v>40345.492063492115</v>
      </c>
      <c r="O123" s="2">
        <f t="shared" si="1"/>
        <v>0.78392317970364056</v>
      </c>
    </row>
    <row r="124" spans="1:15" x14ac:dyDescent="0.25">
      <c r="A124" s="2">
        <f>'II. Headline series'!A126</f>
        <v>1428</v>
      </c>
      <c r="C124">
        <v>0.2915564514217438</v>
      </c>
      <c r="D124">
        <v>7.3047138032358294E-2</v>
      </c>
      <c r="E124">
        <v>1.8145240940109338E-2</v>
      </c>
      <c r="F124">
        <v>0.20703668554482255</v>
      </c>
      <c r="G124">
        <v>0.28048678777833286</v>
      </c>
      <c r="I124">
        <v>0.12972769628263325</v>
      </c>
      <c r="M124" s="2">
        <v>31640.527777777774</v>
      </c>
      <c r="N124">
        <v>40412.174603174659</v>
      </c>
      <c r="O124" s="2">
        <f t="shared" si="1"/>
        <v>0.78294543880576495</v>
      </c>
    </row>
    <row r="125" spans="1:15" x14ac:dyDescent="0.25">
      <c r="A125" s="2">
        <f>'II. Headline series'!A127</f>
        <v>1429</v>
      </c>
      <c r="C125">
        <v>0.29150718695564587</v>
      </c>
      <c r="D125">
        <v>7.3034795214226178E-2</v>
      </c>
      <c r="E125">
        <v>1.8142174928011946E-2</v>
      </c>
      <c r="F125">
        <v>0.20700170243357152</v>
      </c>
      <c r="G125">
        <v>0.28043939375985022</v>
      </c>
      <c r="I125">
        <v>0.1298747467086942</v>
      </c>
      <c r="M125" s="2">
        <v>31645.875</v>
      </c>
      <c r="N125">
        <v>40478.857142857196</v>
      </c>
      <c r="O125" s="2">
        <f t="shared" si="1"/>
        <v>0.78178775868883832</v>
      </c>
    </row>
    <row r="126" spans="1:15" x14ac:dyDescent="0.25">
      <c r="A126" s="2">
        <f>'II. Headline series'!A128</f>
        <v>1430</v>
      </c>
      <c r="C126">
        <v>0.29145793913522738</v>
      </c>
      <c r="D126">
        <v>7.302245656653597E-2</v>
      </c>
      <c r="E126">
        <v>1.8139109951871266E-2</v>
      </c>
      <c r="F126">
        <v>0.20696673114255726</v>
      </c>
      <c r="G126">
        <v>0.28039201575505251</v>
      </c>
      <c r="I126">
        <v>0.13002174744875566</v>
      </c>
      <c r="M126" s="2">
        <v>31651.222222222219</v>
      </c>
      <c r="N126">
        <v>40545.539682539733</v>
      </c>
      <c r="O126" s="2">
        <f t="shared" si="1"/>
        <v>0.78063388649016541</v>
      </c>
    </row>
    <row r="127" spans="1:15" x14ac:dyDescent="0.25">
      <c r="A127" s="2">
        <f>'II. Headline series'!A129</f>
        <v>1431</v>
      </c>
      <c r="C127">
        <v>0.29140870795205315</v>
      </c>
      <c r="D127">
        <v>7.3010122087174292E-2</v>
      </c>
      <c r="E127">
        <v>1.8136046011162331E-2</v>
      </c>
      <c r="F127">
        <v>0.20693177166578991</v>
      </c>
      <c r="G127">
        <v>0.28034465375582479</v>
      </c>
      <c r="I127">
        <v>0.13016869852799551</v>
      </c>
      <c r="M127" s="2">
        <v>31656.569444444445</v>
      </c>
      <c r="N127">
        <v>40612.222222222277</v>
      </c>
      <c r="O127" s="2">
        <f t="shared" si="1"/>
        <v>0.77948380345270885</v>
      </c>
    </row>
    <row r="128" spans="1:15" x14ac:dyDescent="0.25">
      <c r="A128" s="2">
        <f>'II. Headline series'!A130</f>
        <v>1432</v>
      </c>
      <c r="C128">
        <v>0.2913594933976939</v>
      </c>
      <c r="D128">
        <v>7.2997791774029264E-2</v>
      </c>
      <c r="E128">
        <v>1.8132983105360542E-2</v>
      </c>
      <c r="F128">
        <v>0.20689682399728382</v>
      </c>
      <c r="G128">
        <v>0.28029730775405787</v>
      </c>
      <c r="I128">
        <v>0.13031559997157469</v>
      </c>
      <c r="M128" s="2">
        <v>31661.916666666664</v>
      </c>
      <c r="N128">
        <v>40678.904761904821</v>
      </c>
      <c r="O128" s="2">
        <f t="shared" si="1"/>
        <v>0.77833749094242011</v>
      </c>
    </row>
    <row r="129" spans="1:15" x14ac:dyDescent="0.25">
      <c r="A129" s="2">
        <f>'II. Headline series'!A131</f>
        <v>1433</v>
      </c>
      <c r="C129">
        <v>0.29131029546372589</v>
      </c>
      <c r="D129">
        <v>7.2985465624990406E-2</v>
      </c>
      <c r="E129">
        <v>1.8129921233941641E-2</v>
      </c>
      <c r="F129">
        <v>0.20686188813105716</v>
      </c>
      <c r="G129">
        <v>0.28024997774164784</v>
      </c>
      <c r="I129">
        <v>0.130462451804637</v>
      </c>
      <c r="M129" s="2">
        <v>31667.263888888891</v>
      </c>
      <c r="N129">
        <v>40745.587301587359</v>
      </c>
      <c r="O129" s="2">
        <f t="shared" si="1"/>
        <v>0.77719493044723409</v>
      </c>
    </row>
    <row r="130" spans="1:15" x14ac:dyDescent="0.25">
      <c r="A130" s="2">
        <f>'II. Headline series'!A132</f>
        <v>1434</v>
      </c>
      <c r="C130">
        <v>0.29126111414173128</v>
      </c>
      <c r="D130">
        <v>7.297314363794867E-2</v>
      </c>
      <c r="E130">
        <v>1.8126860396381731E-2</v>
      </c>
      <c r="F130">
        <v>0.20682696406113241</v>
      </c>
      <c r="G130">
        <v>0.28020266371049646</v>
      </c>
      <c r="I130">
        <v>0.1306092540523095</v>
      </c>
      <c r="M130" s="2">
        <v>31672.611111111109</v>
      </c>
      <c r="N130">
        <v>40812.269841269896</v>
      </c>
      <c r="O130" s="2">
        <f t="shared" si="1"/>
        <v>0.77605610357607102</v>
      </c>
    </row>
    <row r="131" spans="1:15" x14ac:dyDescent="0.25">
      <c r="A131" s="2">
        <f>'II. Headline series'!A133</f>
        <v>1435</v>
      </c>
      <c r="C131">
        <v>0.2912119494232977</v>
      </c>
      <c r="D131">
        <v>7.2960825810796409E-2</v>
      </c>
      <c r="E131">
        <v>1.812380059215727E-2</v>
      </c>
      <c r="F131">
        <v>0.20679205178153579</v>
      </c>
      <c r="G131">
        <v>0.2801553656525107</v>
      </c>
      <c r="I131">
        <v>0.13075600673970203</v>
      </c>
      <c r="M131" s="2">
        <v>31677.958333333336</v>
      </c>
      <c r="N131">
        <v>40878.95238095244</v>
      </c>
      <c r="O131" s="2">
        <f t="shared" si="1"/>
        <v>0.77492099205785148</v>
      </c>
    </row>
    <row r="132" spans="1:15" x14ac:dyDescent="0.25">
      <c r="A132" s="2">
        <f>'II. Headline series'!A134</f>
        <v>1436</v>
      </c>
      <c r="C132">
        <v>0.2911628013000187</v>
      </c>
      <c r="D132">
        <v>7.2948512141427446E-2</v>
      </c>
      <c r="E132">
        <v>1.8120741820745065E-2</v>
      </c>
      <c r="F132">
        <v>0.20675715128629782</v>
      </c>
      <c r="G132">
        <v>0.28010808355960332</v>
      </c>
      <c r="I132">
        <v>0.13090270989190772</v>
      </c>
      <c r="M132" s="2">
        <v>31683.305555555555</v>
      </c>
      <c r="N132">
        <v>40945.634920634984</v>
      </c>
      <c r="O132" s="2">
        <f t="shared" si="1"/>
        <v>0.77378957774051804</v>
      </c>
    </row>
    <row r="133" spans="1:15" x14ac:dyDescent="0.25">
      <c r="A133" s="2">
        <f>'II. Headline series'!A135</f>
        <v>1437</v>
      </c>
      <c r="C133">
        <v>0.29111366976349312</v>
      </c>
      <c r="D133">
        <v>7.2936202627736965E-2</v>
      </c>
      <c r="E133">
        <v>1.8117684081622277E-2</v>
      </c>
      <c r="F133">
        <v>0.20672226256945286</v>
      </c>
      <c r="G133">
        <v>0.28006081742369221</v>
      </c>
      <c r="I133">
        <v>0.13104936353400251</v>
      </c>
      <c r="M133" s="2">
        <v>31688.652777777781</v>
      </c>
      <c r="N133">
        <v>41012.317460317521</v>
      </c>
      <c r="O133" s="2">
        <f t="shared" si="1"/>
        <v>0.77266184259006865</v>
      </c>
    </row>
    <row r="134" spans="1:15" x14ac:dyDescent="0.25">
      <c r="A134" s="2">
        <f>'II. Headline series'!A136</f>
        <v>1438</v>
      </c>
      <c r="C134">
        <v>0.29632799336738785</v>
      </c>
      <c r="D134">
        <v>7.3119199807440291E-2</v>
      </c>
      <c r="E134">
        <v>1.850177850284828E-2</v>
      </c>
      <c r="F134">
        <v>0.21119877332334874</v>
      </c>
      <c r="G134">
        <v>0.28223190963957456</v>
      </c>
      <c r="I134">
        <v>0.11862034535940021</v>
      </c>
      <c r="M134" s="2">
        <v>35054.0625</v>
      </c>
      <c r="N134">
        <v>41079</v>
      </c>
      <c r="O134" s="2">
        <f t="shared" si="1"/>
        <v>0.85333290732491052</v>
      </c>
    </row>
    <row r="135" spans="1:15" x14ac:dyDescent="0.25">
      <c r="A135" s="2">
        <f>'II. Headline series'!A137</f>
        <v>1439</v>
      </c>
      <c r="C135">
        <v>0.29628206890245901</v>
      </c>
      <c r="D135">
        <v>7.3107867904271012E-2</v>
      </c>
      <c r="E135">
        <v>1.8498911125155337E-2</v>
      </c>
      <c r="F135">
        <v>0.21116604205638914</v>
      </c>
      <c r="G135">
        <v>0.28218816976441541</v>
      </c>
      <c r="I135">
        <v>0.11875694024731001</v>
      </c>
      <c r="M135" s="2">
        <v>35059.495967741939</v>
      </c>
      <c r="N135">
        <v>41146.741935483871</v>
      </c>
      <c r="O135" s="2">
        <f t="shared" ref="O135:O198" si="2">M135/N135</f>
        <v>0.85206007374079717</v>
      </c>
    </row>
    <row r="136" spans="1:15" x14ac:dyDescent="0.25">
      <c r="A136" s="2">
        <f>'II. Headline series'!A138</f>
        <v>1440</v>
      </c>
      <c r="C136">
        <v>0.29623615866993286</v>
      </c>
      <c r="D136">
        <v>7.3096539512959968E-2</v>
      </c>
      <c r="E136">
        <v>1.8496044636088407E-2</v>
      </c>
      <c r="F136">
        <v>0.21113332093314216</v>
      </c>
      <c r="G136">
        <v>0.28214444344463513</v>
      </c>
      <c r="I136">
        <v>0.11889349280324146</v>
      </c>
      <c r="M136" s="2">
        <v>35064.929435483871</v>
      </c>
      <c r="N136">
        <v>41214.483870967742</v>
      </c>
      <c r="O136" s="2">
        <f t="shared" si="2"/>
        <v>0.8507914243270257</v>
      </c>
    </row>
    <row r="137" spans="1:15" x14ac:dyDescent="0.25">
      <c r="A137" s="2">
        <f>'II. Headline series'!A139</f>
        <v>1441</v>
      </c>
      <c r="C137">
        <v>0.29619026266319443</v>
      </c>
      <c r="D137">
        <v>7.3085214631874867E-2</v>
      </c>
      <c r="E137">
        <v>1.8493179035234467E-2</v>
      </c>
      <c r="F137">
        <v>0.2111006099488931</v>
      </c>
      <c r="G137">
        <v>0.28210073067393321</v>
      </c>
      <c r="I137">
        <v>0.11903000304687009</v>
      </c>
      <c r="M137" s="2">
        <v>35070.362903225803</v>
      </c>
      <c r="N137">
        <v>41282.225806451614</v>
      </c>
      <c r="O137" s="2">
        <f t="shared" si="2"/>
        <v>0.84952693848559357</v>
      </c>
    </row>
    <row r="138" spans="1:15" x14ac:dyDescent="0.25">
      <c r="A138" s="2">
        <f>'II. Headline series'!A140</f>
        <v>1442</v>
      </c>
      <c r="C138">
        <v>0.2961443808756325</v>
      </c>
      <c r="D138">
        <v>7.3073893259384418E-2</v>
      </c>
      <c r="E138">
        <v>1.8490314322180738E-2</v>
      </c>
      <c r="F138">
        <v>0.21106790909893006</v>
      </c>
      <c r="G138">
        <v>0.28205703144601307</v>
      </c>
      <c r="I138">
        <v>0.11916647099785919</v>
      </c>
      <c r="M138" s="2">
        <v>35075.796370967742</v>
      </c>
      <c r="N138">
        <v>41349.967741935485</v>
      </c>
      <c r="O138" s="2">
        <f t="shared" si="2"/>
        <v>0.84826659575347796</v>
      </c>
    </row>
    <row r="139" spans="1:15" x14ac:dyDescent="0.25">
      <c r="A139" s="2">
        <f>'II. Headline series'!A141</f>
        <v>1443</v>
      </c>
      <c r="C139">
        <v>0.29609851330064035</v>
      </c>
      <c r="D139">
        <v>7.3062575393858367E-2</v>
      </c>
      <c r="E139">
        <v>1.848745049651471E-2</v>
      </c>
      <c r="F139">
        <v>0.21103521837854425</v>
      </c>
      <c r="G139">
        <v>0.2820133457545822</v>
      </c>
      <c r="I139">
        <v>0.11930289667586</v>
      </c>
      <c r="M139" s="2">
        <v>35081.229838709682</v>
      </c>
      <c r="N139">
        <v>41417.709677419356</v>
      </c>
      <c r="O139" s="2">
        <f t="shared" si="2"/>
        <v>0.84701037580153116</v>
      </c>
    </row>
    <row r="140" spans="1:15" x14ac:dyDescent="0.25">
      <c r="A140" s="2">
        <f>'II. Headline series'!A142</f>
        <v>1444</v>
      </c>
      <c r="C140">
        <v>0.29605265993161517</v>
      </c>
      <c r="D140">
        <v>7.3051261033667506E-2</v>
      </c>
      <c r="E140">
        <v>1.8484587557824131E-2</v>
      </c>
      <c r="F140">
        <v>0.21100253778302974</v>
      </c>
      <c r="G140">
        <v>0.28196967359335195</v>
      </c>
      <c r="I140">
        <v>0.11943928010051151</v>
      </c>
      <c r="M140" s="2">
        <v>35086.663306451614</v>
      </c>
      <c r="N140">
        <v>41485.451612903227</v>
      </c>
      <c r="O140" s="2">
        <f t="shared" si="2"/>
        <v>0.84575825843338781</v>
      </c>
    </row>
    <row r="141" spans="1:15" x14ac:dyDescent="0.25">
      <c r="A141" s="2">
        <f>'II. Headline series'!A143</f>
        <v>1445</v>
      </c>
      <c r="C141">
        <v>0.29600682076195817</v>
      </c>
      <c r="D141">
        <v>7.3039950177183552E-2</v>
      </c>
      <c r="E141">
        <v>1.8481725505696992E-2</v>
      </c>
      <c r="F141">
        <v>0.2109698673076835</v>
      </c>
      <c r="G141">
        <v>0.28192601495603736</v>
      </c>
      <c r="I141">
        <v>0.11957562129144053</v>
      </c>
      <c r="M141" s="2">
        <v>35092.096774193546</v>
      </c>
      <c r="N141">
        <v>41553.193548387098</v>
      </c>
      <c r="O141" s="2">
        <f t="shared" si="2"/>
        <v>0.84451022358438343</v>
      </c>
    </row>
    <row r="142" spans="1:15" x14ac:dyDescent="0.25">
      <c r="A142" s="2">
        <f>'II. Headline series'!A144</f>
        <v>1446</v>
      </c>
      <c r="C142">
        <v>0.29596099578507473</v>
      </c>
      <c r="D142">
        <v>7.3028642822779266E-2</v>
      </c>
      <c r="E142">
        <v>1.847886433972154E-2</v>
      </c>
      <c r="F142">
        <v>0.21093720694780529</v>
      </c>
      <c r="G142">
        <v>0.2818823698363575</v>
      </c>
      <c r="I142">
        <v>0.1197119202682617</v>
      </c>
      <c r="M142" s="2">
        <v>35097.530241935485</v>
      </c>
      <c r="N142">
        <v>41620.93548387097</v>
      </c>
      <c r="O142" s="2">
        <f t="shared" si="2"/>
        <v>0.8432662513204815</v>
      </c>
    </row>
    <row r="143" spans="1:15" x14ac:dyDescent="0.25">
      <c r="A143" s="2">
        <f>'II. Headline series'!A145</f>
        <v>1447</v>
      </c>
      <c r="C143">
        <v>0.29591518499437425</v>
      </c>
      <c r="D143">
        <v>7.3017338968828449E-2</v>
      </c>
      <c r="E143">
        <v>1.8476004059486288E-2</v>
      </c>
      <c r="F143">
        <v>0.21090455669869798</v>
      </c>
      <c r="G143">
        <v>0.28183873822803535</v>
      </c>
      <c r="I143">
        <v>0.11984817705057761</v>
      </c>
      <c r="M143" s="2">
        <v>35102.963709677424</v>
      </c>
      <c r="N143">
        <v>41688.677419354841</v>
      </c>
      <c r="O143" s="2">
        <f t="shared" si="2"/>
        <v>0.84202632183721282</v>
      </c>
    </row>
    <row r="144" spans="1:15" x14ac:dyDescent="0.25">
      <c r="A144" s="2">
        <f>'II. Headline series'!A146</f>
        <v>1448</v>
      </c>
      <c r="C144">
        <v>0.29586938838327037</v>
      </c>
      <c r="D144">
        <v>7.3006038613705873E-2</v>
      </c>
      <c r="E144">
        <v>1.8473144664580003E-2</v>
      </c>
      <c r="F144">
        <v>0.21087191655566731</v>
      </c>
      <c r="G144">
        <v>0.28179512012479779</v>
      </c>
      <c r="I144">
        <v>0.11998439165797864</v>
      </c>
      <c r="M144" s="2">
        <v>35108.397177419356</v>
      </c>
      <c r="N144">
        <v>41756.419354838712</v>
      </c>
      <c r="O144" s="2">
        <f t="shared" si="2"/>
        <v>0.84079041545862365</v>
      </c>
    </row>
    <row r="145" spans="1:15" x14ac:dyDescent="0.25">
      <c r="A145" s="2">
        <f>'II. Headline series'!A147</f>
        <v>1449</v>
      </c>
      <c r="C145">
        <v>0.29582360594518059</v>
      </c>
      <c r="D145">
        <v>7.2994741755787351E-2</v>
      </c>
      <c r="E145">
        <v>1.8470286154591693E-2</v>
      </c>
      <c r="F145">
        <v>0.21083928651402181</v>
      </c>
      <c r="G145">
        <v>0.28175151552037558</v>
      </c>
      <c r="I145">
        <v>0.12012056411004307</v>
      </c>
      <c r="M145" s="2">
        <v>35113.830645161288</v>
      </c>
      <c r="N145">
        <v>41824.161290322583</v>
      </c>
      <c r="O145" s="2">
        <f t="shared" si="2"/>
        <v>0.8395585126362366</v>
      </c>
    </row>
    <row r="146" spans="1:15" x14ac:dyDescent="0.25">
      <c r="A146" s="2">
        <f>'II. Headline series'!A148</f>
        <v>1450</v>
      </c>
      <c r="C146">
        <v>0.29577783767352661</v>
      </c>
      <c r="D146">
        <v>7.2983448393449626E-2</v>
      </c>
      <c r="E146">
        <v>1.8467428529110624E-2</v>
      </c>
      <c r="F146">
        <v>0.21080666656907296</v>
      </c>
      <c r="G146">
        <v>0.28170792440850317</v>
      </c>
      <c r="I146">
        <v>0.12025669442633702</v>
      </c>
      <c r="M146" s="2">
        <v>35119.264112903227</v>
      </c>
      <c r="N146">
        <v>41891.903225806454</v>
      </c>
      <c r="O146" s="2">
        <f t="shared" si="2"/>
        <v>0.83833059394801823</v>
      </c>
    </row>
    <row r="147" spans="1:15" x14ac:dyDescent="0.25">
      <c r="A147" s="2">
        <f>'II. Headline series'!A149</f>
        <v>1451</v>
      </c>
      <c r="C147">
        <v>0.29573208356173419</v>
      </c>
      <c r="D147">
        <v>7.2972158525070524E-2</v>
      </c>
      <c r="E147">
        <v>1.8464571787726331E-2</v>
      </c>
      <c r="F147">
        <v>0.21077405671613517</v>
      </c>
      <c r="G147">
        <v>0.28166434678291913</v>
      </c>
      <c r="I147">
        <v>0.12039278262641456</v>
      </c>
      <c r="M147" s="2">
        <v>35124.697580645166</v>
      </c>
      <c r="N147">
        <v>41959.645161290326</v>
      </c>
      <c r="O147" s="2">
        <f t="shared" si="2"/>
        <v>0.83710664009735936</v>
      </c>
    </row>
    <row r="148" spans="1:15" x14ac:dyDescent="0.25">
      <c r="A148" s="2">
        <f>'II. Headline series'!A150</f>
        <v>1452</v>
      </c>
      <c r="C148">
        <v>0.29568634360323326</v>
      </c>
      <c r="D148">
        <v>7.2960872149028855E-2</v>
      </c>
      <c r="E148">
        <v>1.8461715930028589E-2</v>
      </c>
      <c r="F148">
        <v>0.21074145695052582</v>
      </c>
      <c r="G148">
        <v>0.28162078263736584</v>
      </c>
      <c r="I148">
        <v>0.12052882872981767</v>
      </c>
      <c r="M148" s="2">
        <v>35130.131048387098</v>
      </c>
      <c r="N148">
        <v>42027.387096774197</v>
      </c>
      <c r="O148" s="2">
        <f t="shared" si="2"/>
        <v>0.83588663191206347</v>
      </c>
    </row>
    <row r="149" spans="1:15" x14ac:dyDescent="0.25">
      <c r="A149" s="2">
        <f>'II. Headline series'!A151</f>
        <v>1453</v>
      </c>
      <c r="C149">
        <v>0.29564061779145751</v>
      </c>
      <c r="D149">
        <v>7.2949589263704415E-2</v>
      </c>
      <c r="E149">
        <v>1.8458860955607431E-2</v>
      </c>
      <c r="F149">
        <v>0.21070886726756505</v>
      </c>
      <c r="G149">
        <v>0.28157723196558954</v>
      </c>
      <c r="I149">
        <v>0.12066483275607617</v>
      </c>
      <c r="M149" s="2">
        <v>35135.56451612903</v>
      </c>
      <c r="N149">
        <v>42095.129032258068</v>
      </c>
      <c r="O149" s="2">
        <f t="shared" si="2"/>
        <v>0.83467055034334658</v>
      </c>
    </row>
    <row r="150" spans="1:15" x14ac:dyDescent="0.25">
      <c r="A150" s="2">
        <f>'II. Headline series'!A152</f>
        <v>1454</v>
      </c>
      <c r="C150">
        <v>0.29559490611984496</v>
      </c>
      <c r="D150">
        <v>7.2938309867477985E-2</v>
      </c>
      <c r="E150">
        <v>1.8456006864053135E-2</v>
      </c>
      <c r="F150">
        <v>0.2106762876625759</v>
      </c>
      <c r="G150">
        <v>0.28153369476134016</v>
      </c>
      <c r="I150">
        <v>0.12080079472470785</v>
      </c>
      <c r="M150" s="2">
        <v>35140.99798387097</v>
      </c>
      <c r="N150">
        <v>42162.870967741939</v>
      </c>
      <c r="O150" s="2">
        <f t="shared" si="2"/>
        <v>0.83345837646484555</v>
      </c>
    </row>
    <row r="151" spans="1:15" x14ac:dyDescent="0.25">
      <c r="A151" s="2">
        <f>'II. Headline series'!A153</f>
        <v>1455</v>
      </c>
      <c r="C151">
        <v>0.29554920858183759</v>
      </c>
      <c r="D151">
        <v>7.2927033958731402E-2</v>
      </c>
      <c r="E151">
        <v>1.8453153654956249E-2</v>
      </c>
      <c r="F151">
        <v>0.21064371813088439</v>
      </c>
      <c r="G151">
        <v>0.28149017101837182</v>
      </c>
      <c r="I151">
        <v>0.12093671465521844</v>
      </c>
      <c r="M151" s="2">
        <v>35146.431451612909</v>
      </c>
      <c r="N151">
        <v>42230.612903225803</v>
      </c>
      <c r="O151" s="2">
        <f t="shared" si="2"/>
        <v>0.83225009147163553</v>
      </c>
    </row>
    <row r="152" spans="1:15" x14ac:dyDescent="0.25">
      <c r="A152" s="2">
        <f>'II. Headline series'!A154</f>
        <v>1456</v>
      </c>
      <c r="C152">
        <v>0.29550352517088152</v>
      </c>
      <c r="D152">
        <v>7.2915761535847473E-2</v>
      </c>
      <c r="E152">
        <v>1.8450301327907564E-2</v>
      </c>
      <c r="F152">
        <v>0.21061115866781949</v>
      </c>
      <c r="G152">
        <v>0.28144666073044233</v>
      </c>
      <c r="I152">
        <v>0.12107259256710161</v>
      </c>
      <c r="M152" s="2">
        <v>35151.864919354841</v>
      </c>
      <c r="N152">
        <v>42298.354838709674</v>
      </c>
      <c r="O152" s="2">
        <f t="shared" si="2"/>
        <v>0.83104567667925777</v>
      </c>
    </row>
    <row r="153" spans="1:15" x14ac:dyDescent="0.25">
      <c r="A153" s="2">
        <f>'II. Headline series'!A155</f>
        <v>1457</v>
      </c>
      <c r="C153">
        <v>0.29545785588042678</v>
      </c>
      <c r="D153">
        <v>7.2904492597210005E-2</v>
      </c>
      <c r="E153">
        <v>1.8447449882498128E-2</v>
      </c>
      <c r="F153">
        <v>0.21057860926871286</v>
      </c>
      <c r="G153">
        <v>0.28140316389131337</v>
      </c>
      <c r="I153">
        <v>0.12120842847983895</v>
      </c>
      <c r="M153" s="2">
        <v>35157.298387096773</v>
      </c>
      <c r="N153">
        <v>42366.096774193546</v>
      </c>
      <c r="O153" s="2">
        <f t="shared" si="2"/>
        <v>0.82984511352275747</v>
      </c>
    </row>
    <row r="154" spans="1:15" x14ac:dyDescent="0.25">
      <c r="A154" s="2">
        <f>'II. Headline series'!A156</f>
        <v>1458</v>
      </c>
      <c r="C154">
        <v>0.29541220070392754</v>
      </c>
      <c r="D154">
        <v>7.2893227141203776E-2</v>
      </c>
      <c r="E154">
        <v>1.8444599318319231E-2</v>
      </c>
      <c r="F154">
        <v>0.21054606992889913</v>
      </c>
      <c r="G154">
        <v>0.28135968049475035</v>
      </c>
      <c r="I154">
        <v>0.12134422241289999</v>
      </c>
      <c r="M154" s="2">
        <v>35162.731854838712</v>
      </c>
      <c r="N154">
        <v>42433.838709677417</v>
      </c>
      <c r="O154" s="2">
        <f t="shared" si="2"/>
        <v>0.82864838355572901</v>
      </c>
    </row>
    <row r="155" spans="1:15" x14ac:dyDescent="0.25">
      <c r="A155" s="2">
        <f>'II. Headline series'!A157</f>
        <v>1459</v>
      </c>
      <c r="C155">
        <v>0.29536655963484199</v>
      </c>
      <c r="D155">
        <v>7.2881965166214618E-2</v>
      </c>
      <c r="E155">
        <v>1.8441749634962427E-2</v>
      </c>
      <c r="F155">
        <v>0.21051354064371583</v>
      </c>
      <c r="G155">
        <v>0.28131621053452271</v>
      </c>
      <c r="I155">
        <v>0.12147997438574229</v>
      </c>
      <c r="M155" s="2">
        <v>35168.165322580651</v>
      </c>
      <c r="N155">
        <v>42501.580645161288</v>
      </c>
      <c r="O155" s="2">
        <f t="shared" si="2"/>
        <v>0.8274554684493709</v>
      </c>
    </row>
    <row r="156" spans="1:15" x14ac:dyDescent="0.25">
      <c r="A156" s="2">
        <f>'II. Headline series'!A158</f>
        <v>1460</v>
      </c>
      <c r="C156">
        <v>0.29532093266663245</v>
      </c>
      <c r="D156">
        <v>7.2870706670629337E-2</v>
      </c>
      <c r="E156">
        <v>1.8438900832019524E-2</v>
      </c>
      <c r="F156">
        <v>0.2104810214085035</v>
      </c>
      <c r="G156">
        <v>0.28127275400440382</v>
      </c>
      <c r="I156">
        <v>0.12161568441781137</v>
      </c>
      <c r="M156" s="2">
        <v>35173.598790322583</v>
      </c>
      <c r="N156">
        <v>42569.322580645159</v>
      </c>
      <c r="O156" s="2">
        <f t="shared" si="2"/>
        <v>0.82626634999155091</v>
      </c>
    </row>
    <row r="157" spans="1:15" x14ac:dyDescent="0.25">
      <c r="A157" s="2">
        <f>'II. Headline series'!A159</f>
        <v>1461</v>
      </c>
      <c r="C157">
        <v>0.29527531979276511</v>
      </c>
      <c r="D157">
        <v>7.2859451652835722E-2</v>
      </c>
      <c r="E157">
        <v>1.8436052909082574E-2</v>
      </c>
      <c r="F157">
        <v>0.2104485122186053</v>
      </c>
      <c r="G157">
        <v>0.28122931089817066</v>
      </c>
      <c r="I157">
        <v>0.12175135252854072</v>
      </c>
      <c r="M157" s="2">
        <v>35179.032258064515</v>
      </c>
      <c r="N157">
        <v>42637.06451612903</v>
      </c>
      <c r="O157" s="2">
        <f t="shared" si="2"/>
        <v>0.82508101008587864</v>
      </c>
    </row>
    <row r="158" spans="1:15" x14ac:dyDescent="0.25">
      <c r="A158" s="2">
        <f>'II. Headline series'!A160</f>
        <v>1462</v>
      </c>
      <c r="C158">
        <v>0.2952297210067103</v>
      </c>
      <c r="D158">
        <v>7.2848200111222561E-2</v>
      </c>
      <c r="E158">
        <v>1.843320586574388E-2</v>
      </c>
      <c r="F158">
        <v>0.21041601306936739</v>
      </c>
      <c r="G158">
        <v>0.28118588120960408</v>
      </c>
      <c r="I158">
        <v>0.1218869787373518</v>
      </c>
      <c r="M158" s="2">
        <v>35184.465725806454</v>
      </c>
      <c r="N158">
        <v>42704.806451612902</v>
      </c>
      <c r="O158" s="2">
        <f t="shared" si="2"/>
        <v>0.82389943075078809</v>
      </c>
    </row>
    <row r="159" spans="1:15" x14ac:dyDescent="0.25">
      <c r="A159" s="2">
        <f>'II. Headline series'!A161</f>
        <v>1463</v>
      </c>
      <c r="C159">
        <v>0.29518413630194235</v>
      </c>
      <c r="D159">
        <v>7.2836952044179643E-2</v>
      </c>
      <c r="E159">
        <v>1.8430359701596004E-2</v>
      </c>
      <c r="F159">
        <v>0.21038352395613885</v>
      </c>
      <c r="G159">
        <v>0.28114246493248896</v>
      </c>
      <c r="I159">
        <v>0.12202256306365412</v>
      </c>
      <c r="M159" s="2">
        <v>35189.899193548394</v>
      </c>
      <c r="N159">
        <v>42772.548387096773</v>
      </c>
      <c r="O159" s="2">
        <f t="shared" si="2"/>
        <v>0.82272159411862766</v>
      </c>
    </row>
    <row r="160" spans="1:15" x14ac:dyDescent="0.25">
      <c r="A160" s="2">
        <f>'II. Headline series'!A162</f>
        <v>1464</v>
      </c>
      <c r="C160">
        <v>0.29513856567193975</v>
      </c>
      <c r="D160">
        <v>7.2825707450097768E-2</v>
      </c>
      <c r="E160">
        <v>1.842751441623176E-2</v>
      </c>
      <c r="F160">
        <v>0.21035104487427164</v>
      </c>
      <c r="G160">
        <v>0.28109906206061386</v>
      </c>
      <c r="I160">
        <v>0.12215810552684521</v>
      </c>
      <c r="M160" s="2">
        <v>35195.332661290326</v>
      </c>
      <c r="N160">
        <v>42840.290322580644</v>
      </c>
      <c r="O160" s="2">
        <f t="shared" si="2"/>
        <v>0.82154748243475961</v>
      </c>
    </row>
    <row r="161" spans="1:15" x14ac:dyDescent="0.25">
      <c r="A161" s="2">
        <f>'II. Headline series'!A163</f>
        <v>1465</v>
      </c>
      <c r="C161">
        <v>0.29509300911018477</v>
      </c>
      <c r="D161">
        <v>7.2814466327368696E-2</v>
      </c>
      <c r="E161">
        <v>1.842467000924421E-2</v>
      </c>
      <c r="F161">
        <v>0.2103185758191205</v>
      </c>
      <c r="G161">
        <v>0.28105567258777131</v>
      </c>
      <c r="I161">
        <v>0.1222936061463106</v>
      </c>
      <c r="M161" s="2">
        <v>35200.766129032258</v>
      </c>
      <c r="N161">
        <v>42908.032258064515</v>
      </c>
      <c r="O161" s="2">
        <f t="shared" si="2"/>
        <v>0.82037707805666882</v>
      </c>
    </row>
    <row r="162" spans="1:15" x14ac:dyDescent="0.25">
      <c r="A162" s="2">
        <f>'II. Headline series'!A164</f>
        <v>1466</v>
      </c>
      <c r="C162">
        <v>0.2950474666101639</v>
      </c>
      <c r="D162">
        <v>7.2803228674385198E-2</v>
      </c>
      <c r="E162">
        <v>1.8421826480226659E-2</v>
      </c>
      <c r="F162">
        <v>0.21028611678604303</v>
      </c>
      <c r="G162">
        <v>0.28101229650775739</v>
      </c>
      <c r="I162">
        <v>0.1224290649414238</v>
      </c>
      <c r="M162" s="2">
        <v>35206.199596774197</v>
      </c>
      <c r="N162">
        <v>42975.774193548386</v>
      </c>
      <c r="O162" s="2">
        <f t="shared" si="2"/>
        <v>0.81921036345307829</v>
      </c>
    </row>
    <row r="163" spans="1:15" x14ac:dyDescent="0.25">
      <c r="A163" s="2">
        <f>'II. Headline series'!A165</f>
        <v>1467</v>
      </c>
      <c r="C163">
        <v>0.29500193816536752</v>
      </c>
      <c r="D163">
        <v>7.2791994489541045E-2</v>
      </c>
      <c r="E163">
        <v>1.8418983828772675E-2</v>
      </c>
      <c r="F163">
        <v>0.2102536677703998</v>
      </c>
      <c r="G163">
        <v>0.28096893381437238</v>
      </c>
      <c r="I163">
        <v>0.12256448193154648</v>
      </c>
      <c r="M163" s="2">
        <v>35211.633064516136</v>
      </c>
      <c r="N163">
        <v>43043.516129032258</v>
      </c>
      <c r="O163" s="2">
        <f t="shared" si="2"/>
        <v>0.81804732120307377</v>
      </c>
    </row>
    <row r="164" spans="1:15" x14ac:dyDescent="0.25">
      <c r="A164" s="2">
        <f>'II. Headline series'!A166</f>
        <v>1468</v>
      </c>
      <c r="C164">
        <v>0.29495642376929027</v>
      </c>
      <c r="D164">
        <v>7.2780763771231008E-2</v>
      </c>
      <c r="E164">
        <v>1.8416142054476083E-2</v>
      </c>
      <c r="F164">
        <v>0.2102212287675542</v>
      </c>
      <c r="G164">
        <v>0.28092558450142019</v>
      </c>
      <c r="I164">
        <v>0.12269985713602828</v>
      </c>
      <c r="M164" s="2">
        <v>35217.066532258068</v>
      </c>
      <c r="N164">
        <v>43111.258064516129</v>
      </c>
      <c r="O164" s="2">
        <f t="shared" si="2"/>
        <v>0.81688793399523674</v>
      </c>
    </row>
    <row r="165" spans="1:15" x14ac:dyDescent="0.25">
      <c r="A165" s="2">
        <f>'II. Headline series'!A167</f>
        <v>1469</v>
      </c>
      <c r="C165">
        <v>0.29491092341543046</v>
      </c>
      <c r="D165">
        <v>7.27695365178508E-2</v>
      </c>
      <c r="E165">
        <v>1.841330115693094E-2</v>
      </c>
      <c r="F165">
        <v>0.21018879977287244</v>
      </c>
      <c r="G165">
        <v>0.28088224856270849</v>
      </c>
      <c r="I165">
        <v>0.12283519057420693</v>
      </c>
      <c r="M165" s="2">
        <v>35222.5</v>
      </c>
      <c r="N165">
        <v>43179</v>
      </c>
      <c r="O165" s="2">
        <f t="shared" si="2"/>
        <v>0.81573218462678621</v>
      </c>
    </row>
    <row r="166" spans="1:15" x14ac:dyDescent="0.25">
      <c r="A166" s="2">
        <f>'II. Headline series'!A168</f>
        <v>1470</v>
      </c>
      <c r="C166">
        <v>0.29486543709729063</v>
      </c>
      <c r="D166">
        <v>7.2758312727797161E-2</v>
      </c>
      <c r="E166">
        <v>1.8410461135731557E-2</v>
      </c>
      <c r="F166">
        <v>0.21015638078172361</v>
      </c>
      <c r="G166">
        <v>0.28083892599204885</v>
      </c>
      <c r="I166">
        <v>0.12297048226540817</v>
      </c>
      <c r="M166" s="2">
        <v>35227.933467741939</v>
      </c>
      <c r="N166">
        <v>43246.741935483871</v>
      </c>
      <c r="O166" s="2">
        <f t="shared" si="2"/>
        <v>0.81458005600272709</v>
      </c>
    </row>
    <row r="167" spans="1:15" x14ac:dyDescent="0.25">
      <c r="A167" s="2">
        <f>'II. Headline series'!A169</f>
        <v>1471</v>
      </c>
      <c r="C167">
        <v>0.29481996480837724</v>
      </c>
      <c r="D167">
        <v>7.2747092399467819E-2</v>
      </c>
      <c r="E167">
        <v>1.8407621990472509E-2</v>
      </c>
      <c r="F167">
        <v>0.21012397178947967</v>
      </c>
      <c r="G167">
        <v>0.28079561678325676</v>
      </c>
      <c r="I167">
        <v>0.12310573222894591</v>
      </c>
      <c r="M167" s="2">
        <v>35233.366935483878</v>
      </c>
      <c r="N167">
        <v>43314.483870967742</v>
      </c>
      <c r="O167" s="2">
        <f t="shared" si="2"/>
        <v>0.81343153113500755</v>
      </c>
    </row>
    <row r="168" spans="1:15" x14ac:dyDescent="0.25">
      <c r="A168" s="2">
        <f>'II. Headline series'!A170</f>
        <v>1472</v>
      </c>
      <c r="C168">
        <v>0.29477450654220094</v>
      </c>
      <c r="D168">
        <v>7.2735875531261499E-2</v>
      </c>
      <c r="E168">
        <v>1.8404783720748611E-2</v>
      </c>
      <c r="F168">
        <v>0.21009157279151547</v>
      </c>
      <c r="G168">
        <v>0.28075232093015134</v>
      </c>
      <c r="I168">
        <v>0.12324094048412211</v>
      </c>
      <c r="M168" s="2">
        <v>35238.80040322581</v>
      </c>
      <c r="N168">
        <v>43382.225806451614</v>
      </c>
      <c r="O168" s="2">
        <f t="shared" si="2"/>
        <v>0.81228659314168361</v>
      </c>
    </row>
    <row r="169" spans="1:15" x14ac:dyDescent="0.25">
      <c r="A169" s="2">
        <f>'II. Headline series'!A171</f>
        <v>1473</v>
      </c>
      <c r="C169">
        <v>0.29472906229227613</v>
      </c>
      <c r="D169">
        <v>7.2724662121577882E-2</v>
      </c>
      <c r="E169">
        <v>1.8401946326154932E-2</v>
      </c>
      <c r="F169">
        <v>0.21005918378320865</v>
      </c>
      <c r="G169">
        <v>0.2807090384265557</v>
      </c>
      <c r="I169">
        <v>0.12337610705022682</v>
      </c>
      <c r="M169" s="2">
        <v>35244.233870967742</v>
      </c>
      <c r="N169">
        <v>43449.967741935485</v>
      </c>
      <c r="O169" s="2">
        <f t="shared" si="2"/>
        <v>0.81114522524609323</v>
      </c>
    </row>
    <row r="170" spans="1:15" x14ac:dyDescent="0.25">
      <c r="A170" s="2">
        <f>'II. Headline series'!A172</f>
        <v>1474</v>
      </c>
      <c r="C170">
        <v>0.29468363205212128</v>
      </c>
      <c r="D170">
        <v>7.2713452168817638E-2</v>
      </c>
      <c r="E170">
        <v>1.8399109806286777E-2</v>
      </c>
      <c r="F170">
        <v>0.21002680475993965</v>
      </c>
      <c r="G170">
        <v>0.28066576926629649</v>
      </c>
      <c r="I170">
        <v>0.12351123194653815</v>
      </c>
      <c r="M170" s="2">
        <v>35249.667338709682</v>
      </c>
      <c r="N170">
        <v>43517.709677419356</v>
      </c>
      <c r="O170" s="2">
        <f t="shared" si="2"/>
        <v>0.81000741077603566</v>
      </c>
    </row>
    <row r="171" spans="1:15" x14ac:dyDescent="0.25">
      <c r="A171" s="2">
        <f>'II. Headline series'!A173</f>
        <v>1475</v>
      </c>
      <c r="C171">
        <v>0.2946382158152589</v>
      </c>
      <c r="D171">
        <v>7.2702245671382476E-2</v>
      </c>
      <c r="E171">
        <v>1.8396274160739721E-2</v>
      </c>
      <c r="F171">
        <v>0.20999443571709192</v>
      </c>
      <c r="G171">
        <v>0.28062251344320449</v>
      </c>
      <c r="I171">
        <v>0.12364631519232241</v>
      </c>
      <c r="M171" s="2">
        <v>35255.100806451621</v>
      </c>
      <c r="N171">
        <v>43585.451612903227</v>
      </c>
      <c r="O171" s="2">
        <f t="shared" si="2"/>
        <v>0.80887313316295995</v>
      </c>
    </row>
    <row r="172" spans="1:15" x14ac:dyDescent="0.25">
      <c r="A172" s="2">
        <f>'II. Headline series'!A174</f>
        <v>1476</v>
      </c>
      <c r="C172">
        <v>0.29459281357521555</v>
      </c>
      <c r="D172">
        <v>7.2691042627675034E-2</v>
      </c>
      <c r="E172">
        <v>1.8393439389109579E-2</v>
      </c>
      <c r="F172">
        <v>0.20996207665005165</v>
      </c>
      <c r="G172">
        <v>0.28057927095111412</v>
      </c>
      <c r="I172">
        <v>0.12378135680683404</v>
      </c>
      <c r="M172" s="2">
        <v>35260.534274193553</v>
      </c>
      <c r="N172">
        <v>43653.193548387098</v>
      </c>
      <c r="O172" s="2">
        <f t="shared" si="2"/>
        <v>0.80774237594116094</v>
      </c>
    </row>
    <row r="173" spans="1:15" x14ac:dyDescent="0.25">
      <c r="A173" s="2">
        <f>'II. Headline series'!A175</f>
        <v>1477</v>
      </c>
      <c r="C173">
        <v>0.29454742532552169</v>
      </c>
      <c r="D173">
        <v>7.2679843036098951E-2</v>
      </c>
      <c r="E173">
        <v>1.8390605490992411E-2</v>
      </c>
      <c r="F173">
        <v>0.20992972755420788</v>
      </c>
      <c r="G173">
        <v>0.28053604178386365</v>
      </c>
      <c r="I173">
        <v>0.12391635680931551</v>
      </c>
      <c r="M173" s="2">
        <v>35265.967741935485</v>
      </c>
      <c r="N173">
        <v>43720.93548387097</v>
      </c>
      <c r="O173" s="2">
        <f t="shared" si="2"/>
        <v>0.80661512274698255</v>
      </c>
    </row>
    <row r="174" spans="1:15" x14ac:dyDescent="0.25">
      <c r="A174" s="2">
        <f>'II. Headline series'!A176</f>
        <v>1478</v>
      </c>
      <c r="C174">
        <v>0.29450205105971178</v>
      </c>
      <c r="D174">
        <v>7.2668646895058836E-2</v>
      </c>
      <c r="E174">
        <v>1.8387772465984529E-2</v>
      </c>
      <c r="F174">
        <v>0.20989738842495245</v>
      </c>
      <c r="G174">
        <v>0.2804928259352949</v>
      </c>
      <c r="I174">
        <v>0.12405131521899751</v>
      </c>
      <c r="M174" s="2">
        <v>35271.401209677424</v>
      </c>
      <c r="N174">
        <v>43788.677419354841</v>
      </c>
      <c r="O174" s="2">
        <f t="shared" si="2"/>
        <v>0.80549135731802823</v>
      </c>
    </row>
    <row r="175" spans="1:15" x14ac:dyDescent="0.25">
      <c r="A175" s="2">
        <f>'II. Headline series'!A177</f>
        <v>1479</v>
      </c>
      <c r="C175">
        <v>0.29445669077132419</v>
      </c>
      <c r="D175">
        <v>7.2657454202960325E-2</v>
      </c>
      <c r="E175">
        <v>1.8384940313682499E-2</v>
      </c>
      <c r="F175">
        <v>0.20986505925768012</v>
      </c>
      <c r="G175">
        <v>0.28044962339925389</v>
      </c>
      <c r="I175">
        <v>0.12418623205509886</v>
      </c>
      <c r="M175" s="2">
        <v>35276.834677419363</v>
      </c>
      <c r="N175">
        <v>43856.419354838712</v>
      </c>
      <c r="O175" s="2">
        <f t="shared" si="2"/>
        <v>0.80437106349237886</v>
      </c>
    </row>
    <row r="176" spans="1:15" x14ac:dyDescent="0.25">
      <c r="A176" s="2">
        <f>'II. Headline series'!A178</f>
        <v>1480</v>
      </c>
      <c r="C176">
        <v>0.29441134445390155</v>
      </c>
      <c r="D176">
        <v>7.264626495821E-2</v>
      </c>
      <c r="E176">
        <v>1.838210903368313E-2</v>
      </c>
      <c r="F176">
        <v>0.20983274004778854</v>
      </c>
      <c r="G176">
        <v>0.28040643416959021</v>
      </c>
      <c r="I176">
        <v>0.12432110733682659</v>
      </c>
      <c r="M176" s="2">
        <v>35282.268145161295</v>
      </c>
      <c r="N176">
        <v>43924.161290322583</v>
      </c>
      <c r="O176" s="2">
        <f t="shared" si="2"/>
        <v>0.80325422520781797</v>
      </c>
    </row>
    <row r="177" spans="1:15" x14ac:dyDescent="0.25">
      <c r="A177" s="2">
        <f>'II. Headline series'!A179</f>
        <v>1481</v>
      </c>
      <c r="C177">
        <v>0.29436601210099012</v>
      </c>
      <c r="D177">
        <v>7.2635079159215438E-2</v>
      </c>
      <c r="E177">
        <v>1.837927862558348E-2</v>
      </c>
      <c r="F177">
        <v>0.20980043079067801</v>
      </c>
      <c r="G177">
        <v>0.28036325824015723</v>
      </c>
      <c r="I177">
        <v>0.12445594108337585</v>
      </c>
      <c r="M177" s="2">
        <v>35287.701612903227</v>
      </c>
      <c r="N177">
        <v>43991.903225806454</v>
      </c>
      <c r="O177" s="2">
        <f t="shared" si="2"/>
        <v>0.80214082650106433</v>
      </c>
    </row>
    <row r="178" spans="1:15" x14ac:dyDescent="0.25">
      <c r="A178" s="2">
        <f>'II. Headline series'!A180</f>
        <v>1482</v>
      </c>
      <c r="C178">
        <v>0.29432069370614028</v>
      </c>
      <c r="D178">
        <v>7.2623896804385149E-2</v>
      </c>
      <c r="E178">
        <v>1.837644908898085E-2</v>
      </c>
      <c r="F178">
        <v>0.20976813148175175</v>
      </c>
      <c r="G178">
        <v>0.28032009560481208</v>
      </c>
      <c r="I178">
        <v>0.12459073331392992</v>
      </c>
      <c r="M178" s="2">
        <v>35293.135080645166</v>
      </c>
      <c r="N178">
        <v>44059.645161290326</v>
      </c>
      <c r="O178" s="2">
        <f t="shared" si="2"/>
        <v>0.80103085150701148</v>
      </c>
    </row>
    <row r="179" spans="1:15" x14ac:dyDescent="0.25">
      <c r="A179" s="2">
        <f>'II. Headline series'!A181</f>
        <v>1483</v>
      </c>
      <c r="C179">
        <v>0.29427538926290636</v>
      </c>
      <c r="D179">
        <v>7.2612717892128711E-2</v>
      </c>
      <c r="E179">
        <v>1.8373620423472802E-2</v>
      </c>
      <c r="F179">
        <v>0.20973584211641585</v>
      </c>
      <c r="G179">
        <v>0.28027694625741578</v>
      </c>
      <c r="I179">
        <v>0.12472548404766037</v>
      </c>
      <c r="M179" s="2">
        <v>35298.568548387106</v>
      </c>
      <c r="N179">
        <v>44127.387096774197</v>
      </c>
      <c r="O179" s="2">
        <f t="shared" si="2"/>
        <v>0.79992428445797337</v>
      </c>
    </row>
    <row r="180" spans="1:15" x14ac:dyDescent="0.25">
      <c r="A180" s="2">
        <f>'II. Headline series'!A182</f>
        <v>1484</v>
      </c>
      <c r="C180">
        <v>0.2942300987648469</v>
      </c>
      <c r="D180">
        <v>7.2601542420856618E-2</v>
      </c>
      <c r="E180">
        <v>1.8370792628657137E-2</v>
      </c>
      <c r="F180">
        <v>0.20970356269007925</v>
      </c>
      <c r="G180">
        <v>0.28023381019183319</v>
      </c>
      <c r="I180">
        <v>0.12486019330372695</v>
      </c>
      <c r="M180" s="2">
        <v>35304.002016129038</v>
      </c>
      <c r="N180">
        <v>44195.129032258068</v>
      </c>
      <c r="O180" s="2">
        <f t="shared" si="2"/>
        <v>0.7988211096829384</v>
      </c>
    </row>
    <row r="181" spans="1:15" x14ac:dyDescent="0.25">
      <c r="A181" s="2">
        <f>'II. Headline series'!A183</f>
        <v>1485</v>
      </c>
      <c r="C181">
        <v>0.29418482220552394</v>
      </c>
      <c r="D181">
        <v>7.2590370388980377E-2</v>
      </c>
      <c r="E181">
        <v>1.8367965704131902E-2</v>
      </c>
      <c r="F181">
        <v>0.20967129319815364</v>
      </c>
      <c r="G181">
        <v>0.28019068740193265</v>
      </c>
      <c r="I181">
        <v>0.12499486110127757</v>
      </c>
      <c r="M181" s="2">
        <v>35309.43548387097</v>
      </c>
      <c r="N181">
        <v>44262.870967741939</v>
      </c>
      <c r="O181" s="2">
        <f t="shared" si="2"/>
        <v>0.7977213116068298</v>
      </c>
    </row>
    <row r="182" spans="1:15" x14ac:dyDescent="0.25">
      <c r="A182" s="2">
        <f>'II. Headline series'!A184</f>
        <v>1486</v>
      </c>
      <c r="C182">
        <v>0.2941395595785038</v>
      </c>
      <c r="D182">
        <v>7.257920179491241E-2</v>
      </c>
      <c r="E182">
        <v>1.8365139649495391E-2</v>
      </c>
      <c r="F182">
        <v>0.20963903363605349</v>
      </c>
      <c r="G182">
        <v>0.28014757788158656</v>
      </c>
      <c r="I182">
        <v>0.12512948745944832</v>
      </c>
      <c r="M182" s="2">
        <v>35314.868951612909</v>
      </c>
      <c r="N182">
        <v>44330.612903225803</v>
      </c>
      <c r="O182" s="2">
        <f t="shared" si="2"/>
        <v>0.79662487474977262</v>
      </c>
    </row>
    <row r="183" spans="1:15" x14ac:dyDescent="0.25">
      <c r="A183" s="2">
        <f>'II. Headline series'!A185</f>
        <v>1487</v>
      </c>
      <c r="C183">
        <v>0.29409431087735671</v>
      </c>
      <c r="D183">
        <v>7.256803663706618E-2</v>
      </c>
      <c r="E183">
        <v>1.8362314464346153E-2</v>
      </c>
      <c r="F183">
        <v>0.20960678399919624</v>
      </c>
      <c r="G183">
        <v>0.28010448162467094</v>
      </c>
      <c r="I183">
        <v>0.12526407239736365</v>
      </c>
      <c r="M183" s="2">
        <v>35320.302419354848</v>
      </c>
      <c r="N183">
        <v>44398.354838709674</v>
      </c>
      <c r="O183" s="2">
        <f t="shared" si="2"/>
        <v>0.79553178372636613</v>
      </c>
    </row>
    <row r="184" spans="1:15" x14ac:dyDescent="0.25">
      <c r="A184" s="2">
        <f>'II. Headline series'!A186</f>
        <v>1488</v>
      </c>
      <c r="C184">
        <v>0.29404907609565695</v>
      </c>
      <c r="D184">
        <v>7.2556874913856137E-2</v>
      </c>
      <c r="E184">
        <v>1.8359490148282986E-2</v>
      </c>
      <c r="F184">
        <v>0.2095745442830021</v>
      </c>
      <c r="G184">
        <v>0.28006139862506568</v>
      </c>
      <c r="I184">
        <v>0.12539861593413618</v>
      </c>
      <c r="M184" s="2">
        <v>35325.73588709678</v>
      </c>
      <c r="N184">
        <v>44466.096774193546</v>
      </c>
      <c r="O184" s="2">
        <f t="shared" si="2"/>
        <v>0.79444202324496604</v>
      </c>
    </row>
    <row r="185" spans="1:15" x14ac:dyDescent="0.25">
      <c r="A185" s="2">
        <f>'II. Headline series'!A187</f>
        <v>1489</v>
      </c>
      <c r="C185">
        <v>0.29400385522698247</v>
      </c>
      <c r="D185">
        <v>7.2545716623697659E-2</v>
      </c>
      <c r="E185">
        <v>1.8356666700904915E-2</v>
      </c>
      <c r="F185">
        <v>0.20954231448289398</v>
      </c>
      <c r="G185">
        <v>0.2800183288766544</v>
      </c>
      <c r="I185">
        <v>0.12553311808886669</v>
      </c>
      <c r="M185" s="2">
        <v>35331.169354838712</v>
      </c>
      <c r="N185">
        <v>44533.838709677417</v>
      </c>
      <c r="O185" s="2">
        <f t="shared" si="2"/>
        <v>0.79335557810697055</v>
      </c>
    </row>
    <row r="186" spans="1:15" x14ac:dyDescent="0.25">
      <c r="A186" s="2">
        <f>'II. Headline series'!A188</f>
        <v>1490</v>
      </c>
      <c r="C186">
        <v>0.29395864826491536</v>
      </c>
      <c r="D186">
        <v>7.2534561765007083E-2</v>
      </c>
      <c r="E186">
        <v>1.8353844121811229E-2</v>
      </c>
      <c r="F186">
        <v>0.20951009459429773</v>
      </c>
      <c r="G186">
        <v>0.27997527237332437</v>
      </c>
      <c r="I186">
        <v>0.12566757888064428</v>
      </c>
      <c r="M186" s="2">
        <v>35336.602822580651</v>
      </c>
      <c r="N186">
        <v>44601.580645161288</v>
      </c>
      <c r="O186" s="2">
        <f t="shared" si="2"/>
        <v>0.79227243320611396</v>
      </c>
    </row>
    <row r="187" spans="1:15" x14ac:dyDescent="0.25">
      <c r="A187" s="2">
        <f>'II. Headline series'!A189</f>
        <v>1491</v>
      </c>
      <c r="C187">
        <v>0.29391345520304163</v>
      </c>
      <c r="D187">
        <v>7.2523410336201785E-2</v>
      </c>
      <c r="E187">
        <v>1.8351022410601461E-2</v>
      </c>
      <c r="F187">
        <v>0.20947788461264194</v>
      </c>
      <c r="G187">
        <v>0.27993222910896676</v>
      </c>
      <c r="I187">
        <v>0.12580199832854635</v>
      </c>
      <c r="M187" s="2">
        <v>35342.036290322591</v>
      </c>
      <c r="N187">
        <v>44669.322580645159</v>
      </c>
      <c r="O187" s="2">
        <f t="shared" si="2"/>
        <v>0.79119257352776595</v>
      </c>
    </row>
    <row r="188" spans="1:15" x14ac:dyDescent="0.25">
      <c r="A188" s="2">
        <f>'II. Headline series'!A190</f>
        <v>1492</v>
      </c>
      <c r="C188">
        <v>0.29386827603495136</v>
      </c>
      <c r="D188">
        <v>7.2512262335700087E-2</v>
      </c>
      <c r="E188">
        <v>1.8348201566875392E-2</v>
      </c>
      <c r="F188">
        <v>0.20944568453335816</v>
      </c>
      <c r="G188">
        <v>0.27988919907747645</v>
      </c>
      <c r="I188">
        <v>0.12593637645163855</v>
      </c>
      <c r="M188" s="2">
        <v>35347.469758064522</v>
      </c>
      <c r="N188">
        <v>44737.06451612903</v>
      </c>
      <c r="O188" s="2">
        <f t="shared" si="2"/>
        <v>0.79011598414823836</v>
      </c>
    </row>
    <row r="189" spans="1:15" x14ac:dyDescent="0.25">
      <c r="A189" s="2">
        <f>'II. Headline series'!A191</f>
        <v>1493</v>
      </c>
      <c r="C189">
        <v>0.29382311075423834</v>
      </c>
      <c r="D189">
        <v>7.2501117761921266E-2</v>
      </c>
      <c r="E189">
        <v>1.834538159023304E-2</v>
      </c>
      <c r="F189">
        <v>0.20941349435188056</v>
      </c>
      <c r="G189">
        <v>0.27984618227275215</v>
      </c>
      <c r="I189">
        <v>0.12607071326897476</v>
      </c>
      <c r="M189" s="2">
        <v>35352.903225806454</v>
      </c>
      <c r="N189">
        <v>44804.806451612902</v>
      </c>
      <c r="O189" s="2">
        <f t="shared" si="2"/>
        <v>0.78904265023409792</v>
      </c>
    </row>
    <row r="190" spans="1:15" x14ac:dyDescent="0.25">
      <c r="A190" s="2">
        <f>'II. Headline series'!A192</f>
        <v>1494</v>
      </c>
      <c r="C190">
        <v>0.29377795935450041</v>
      </c>
      <c r="D190">
        <v>7.2489976613285573E-2</v>
      </c>
      <c r="E190">
        <v>1.8342562480274674E-2</v>
      </c>
      <c r="F190">
        <v>0.20938131406364616</v>
      </c>
      <c r="G190">
        <v>0.27980317868869609</v>
      </c>
      <c r="I190">
        <v>0.12620500879959715</v>
      </c>
      <c r="M190" s="2">
        <v>35358.336693548394</v>
      </c>
      <c r="N190">
        <v>44872.548387096773</v>
      </c>
      <c r="O190" s="2">
        <f t="shared" si="2"/>
        <v>0.78797255704148472</v>
      </c>
    </row>
    <row r="191" spans="1:15" x14ac:dyDescent="0.25">
      <c r="A191" s="2">
        <f>'II. Headline series'!A193</f>
        <v>1495</v>
      </c>
      <c r="C191">
        <v>0.29373282182933935</v>
      </c>
      <c r="D191">
        <v>7.2478838888214242E-2</v>
      </c>
      <c r="E191">
        <v>1.8339744236600806E-2</v>
      </c>
      <c r="F191">
        <v>0.20934914366409482</v>
      </c>
      <c r="G191">
        <v>0.27976018831921445</v>
      </c>
      <c r="I191">
        <v>0.12633926306253626</v>
      </c>
      <c r="M191" s="2">
        <v>35363.770161290333</v>
      </c>
      <c r="N191">
        <v>44940.290322580644</v>
      </c>
      <c r="O191" s="2">
        <f t="shared" si="2"/>
        <v>0.78690568991543641</v>
      </c>
    </row>
    <row r="192" spans="1:15" x14ac:dyDescent="0.25">
      <c r="A192" s="2">
        <f>'II. Headline series'!A194</f>
        <v>1496</v>
      </c>
      <c r="C192">
        <v>0.2936876981723609</v>
      </c>
      <c r="D192">
        <v>7.2467704585129494E-2</v>
      </c>
      <c r="E192">
        <v>1.8336926858812209E-2</v>
      </c>
      <c r="F192">
        <v>0.20931698314866931</v>
      </c>
      <c r="G192">
        <v>0.27971721115821718</v>
      </c>
      <c r="I192">
        <v>0.12647347607681089</v>
      </c>
      <c r="M192" s="2">
        <v>35369.203629032265</v>
      </c>
      <c r="N192">
        <v>45008.032258064515</v>
      </c>
      <c r="O192" s="2">
        <f t="shared" si="2"/>
        <v>0.78584203428922028</v>
      </c>
    </row>
    <row r="193" spans="1:15" x14ac:dyDescent="0.25">
      <c r="A193" s="2">
        <f>'II. Headline series'!A195</f>
        <v>1497</v>
      </c>
      <c r="C193">
        <v>0.29364258837717472</v>
      </c>
      <c r="D193">
        <v>7.245657370245448E-2</v>
      </c>
      <c r="E193">
        <v>1.8334110346509881E-2</v>
      </c>
      <c r="F193">
        <v>0.20928483251281499</v>
      </c>
      <c r="G193">
        <v>0.27967424719961786</v>
      </c>
      <c r="I193">
        <v>0.12660764786142814</v>
      </c>
      <c r="M193" s="2">
        <v>35374.637096774197</v>
      </c>
      <c r="N193">
        <v>45075.774193548386</v>
      </c>
      <c r="O193" s="2">
        <f t="shared" si="2"/>
        <v>0.78478157568366969</v>
      </c>
    </row>
    <row r="194" spans="1:15" x14ac:dyDescent="0.25">
      <c r="A194" s="2">
        <f>'II. Headline series'!A196</f>
        <v>1498</v>
      </c>
      <c r="C194">
        <v>0.29359749243739419</v>
      </c>
      <c r="D194">
        <v>7.2445446238613334E-2</v>
      </c>
      <c r="E194">
        <v>1.8331294699295064E-2</v>
      </c>
      <c r="F194">
        <v>0.20925269175198011</v>
      </c>
      <c r="G194">
        <v>0.27963129643733381</v>
      </c>
      <c r="I194">
        <v>0.12674177843538345</v>
      </c>
      <c r="M194" s="2">
        <v>35380.070564516136</v>
      </c>
      <c r="N194">
        <v>45143.516129032258</v>
      </c>
      <c r="O194" s="2">
        <f t="shared" si="2"/>
        <v>0.78372429970652757</v>
      </c>
    </row>
    <row r="195" spans="1:15" x14ac:dyDescent="0.25">
      <c r="A195" s="2">
        <f>'II. Headline series'!A197</f>
        <v>1499</v>
      </c>
      <c r="C195">
        <v>0.29355241034663698</v>
      </c>
      <c r="D195">
        <v>7.2434322192031178E-2</v>
      </c>
      <c r="E195">
        <v>1.8328479916769266E-2</v>
      </c>
      <c r="F195">
        <v>0.20922056086161575</v>
      </c>
      <c r="G195">
        <v>0.2795883588652861</v>
      </c>
      <c r="I195">
        <v>0.12687586781766061</v>
      </c>
      <c r="M195" s="2">
        <v>35385.504032258075</v>
      </c>
      <c r="N195">
        <v>45211.258064516129</v>
      </c>
      <c r="O195" s="2">
        <f t="shared" si="2"/>
        <v>0.78267019205179433</v>
      </c>
    </row>
    <row r="196" spans="1:15" x14ac:dyDescent="0.25">
      <c r="A196" s="2">
        <f>'II. Headline series'!A198</f>
        <v>1500</v>
      </c>
      <c r="C196">
        <v>0.29805682434001701</v>
      </c>
      <c r="D196">
        <v>7.2643286624861289E-2</v>
      </c>
      <c r="E196">
        <v>1.8657583030115353E-2</v>
      </c>
      <c r="F196">
        <v>0.21305256638538361</v>
      </c>
      <c r="G196">
        <v>0.28159273309075894</v>
      </c>
      <c r="I196">
        <v>0.11599700652886377</v>
      </c>
      <c r="M196" s="2">
        <v>38751</v>
      </c>
      <c r="N196">
        <v>45279</v>
      </c>
      <c r="O196" s="2">
        <f t="shared" si="2"/>
        <v>0.85582720466441398</v>
      </c>
    </row>
    <row r="197" spans="1:15" x14ac:dyDescent="0.25">
      <c r="A197" s="2">
        <f>'II. Headline series'!A199</f>
        <v>1501</v>
      </c>
      <c r="C197">
        <v>0.29733837140563546</v>
      </c>
      <c r="D197">
        <v>7.3108886767150758E-2</v>
      </c>
      <c r="E197">
        <v>1.8913058327996172E-2</v>
      </c>
      <c r="F197">
        <v>0.21314394509411971</v>
      </c>
      <c r="G197">
        <v>0.28141343710789851</v>
      </c>
      <c r="I197">
        <v>0.11608230129719917</v>
      </c>
      <c r="M197" s="2">
        <v>38940.820000000007</v>
      </c>
      <c r="N197">
        <v>45490.49</v>
      </c>
      <c r="O197" s="2">
        <f t="shared" si="2"/>
        <v>0.85602111562218852</v>
      </c>
    </row>
    <row r="198" spans="1:15" x14ac:dyDescent="0.25">
      <c r="A198" s="2">
        <f>'II. Headline series'!A200</f>
        <v>1502</v>
      </c>
      <c r="C198">
        <v>0.29662688880120541</v>
      </c>
      <c r="D198">
        <v>7.3569969721936579E-2</v>
      </c>
      <c r="E198">
        <v>1.9166055040244677E-2</v>
      </c>
      <c r="F198">
        <v>0.2132344372593957</v>
      </c>
      <c r="G198">
        <v>0.28123588062960381</v>
      </c>
      <c r="I198">
        <v>0.11616676854761385</v>
      </c>
      <c r="M198" s="2">
        <v>39130.639999999999</v>
      </c>
      <c r="N198">
        <v>45701.979999999996</v>
      </c>
      <c r="O198" s="2">
        <f t="shared" si="2"/>
        <v>0.85621323189936194</v>
      </c>
    </row>
    <row r="199" spans="1:15" x14ac:dyDescent="0.25">
      <c r="A199" s="2">
        <f>'II. Headline series'!A201</f>
        <v>1503</v>
      </c>
      <c r="C199">
        <v>0.29592227557866829</v>
      </c>
      <c r="D199">
        <v>7.4026600909551946E-2</v>
      </c>
      <c r="E199">
        <v>1.9416609063067934E-2</v>
      </c>
      <c r="F199">
        <v>0.21332405572060961</v>
      </c>
      <c r="G199">
        <v>0.28106003846343608</v>
      </c>
      <c r="I199">
        <v>0.11625042026466632</v>
      </c>
      <c r="M199" s="2">
        <v>39320.459999999992</v>
      </c>
      <c r="N199">
        <v>45913.469999999994</v>
      </c>
      <c r="O199" s="2">
        <f t="shared" ref="O199:O262" si="3">M199/N199</f>
        <v>0.85640357829630387</v>
      </c>
    </row>
    <row r="200" spans="1:15" x14ac:dyDescent="0.25">
      <c r="A200" s="2">
        <f>'II. Headline series'!A202</f>
        <v>1504</v>
      </c>
      <c r="C200">
        <v>0.29522443272991239</v>
      </c>
      <c r="D200">
        <v>7.4478844493129387E-2</v>
      </c>
      <c r="E200">
        <v>1.9664755602845641E-2</v>
      </c>
      <c r="F200">
        <v>0.21341281307042118</v>
      </c>
      <c r="G200">
        <v>0.28088588590108693</v>
      </c>
      <c r="I200">
        <v>0.11633326820260451</v>
      </c>
      <c r="M200" s="2">
        <v>39510.28</v>
      </c>
      <c r="N200">
        <v>46124.959999999992</v>
      </c>
      <c r="O200" s="2">
        <f t="shared" si="3"/>
        <v>0.85659217915852948</v>
      </c>
    </row>
    <row r="201" spans="1:15" x14ac:dyDescent="0.25">
      <c r="A201" s="2">
        <f>'II. Headline series'!A203</f>
        <v>1505</v>
      </c>
      <c r="C201">
        <v>0.29453326314039513</v>
      </c>
      <c r="D201">
        <v>7.4926763408656394E-2</v>
      </c>
      <c r="E201">
        <v>1.9910529192621679E-2</v>
      </c>
      <c r="F201">
        <v>0.21350072166065071</v>
      </c>
      <c r="G201">
        <v>0.28071339870680412</v>
      </c>
      <c r="I201">
        <v>0.11641532389087181</v>
      </c>
      <c r="M201" s="2">
        <v>39700.100000000006</v>
      </c>
      <c r="N201">
        <v>46336.44999999999</v>
      </c>
      <c r="O201" s="2">
        <f t="shared" si="3"/>
        <v>0.85677905838708002</v>
      </c>
    </row>
    <row r="202" spans="1:15" x14ac:dyDescent="0.25">
      <c r="A202" s="2">
        <f>'II. Headline series'!A204</f>
        <v>1506</v>
      </c>
      <c r="C202">
        <v>0.29384867154408933</v>
      </c>
      <c r="D202">
        <v>7.5370419394172758E-2</v>
      </c>
      <c r="E202">
        <v>2.0153963708124757E-2</v>
      </c>
      <c r="F202">
        <v>0.21358779360800922</v>
      </c>
      <c r="G202">
        <v>0.28054255310614801</v>
      </c>
      <c r="I202">
        <v>0.11649659863945579</v>
      </c>
      <c r="M202" s="2">
        <v>39889.920000000006</v>
      </c>
      <c r="N202">
        <v>46547.939999999988</v>
      </c>
      <c r="O202" s="2">
        <f t="shared" si="3"/>
        <v>0.85696423944862044</v>
      </c>
    </row>
    <row r="203" spans="1:15" x14ac:dyDescent="0.25">
      <c r="A203" s="2">
        <f>'II. Headline series'!A205</f>
        <v>1507</v>
      </c>
      <c r="C203">
        <v>0.29317056447970974</v>
      </c>
      <c r="D203">
        <v>7.5809873018138338E-2</v>
      </c>
      <c r="E203">
        <v>2.0395092383333823E-2</v>
      </c>
      <c r="F203">
        <v>0.21367404079966584</v>
      </c>
      <c r="G203">
        <v>0.28037332577506724</v>
      </c>
      <c r="I203">
        <v>0.11657710354408488</v>
      </c>
      <c r="M203" s="2">
        <v>40079.740000000005</v>
      </c>
      <c r="N203">
        <v>46759.429999999986</v>
      </c>
      <c r="O203" s="2">
        <f t="shared" si="3"/>
        <v>0.85714774538526273</v>
      </c>
    </row>
    <row r="204" spans="1:15" x14ac:dyDescent="0.25">
      <c r="A204" s="2">
        <f>'II. Headline series'!A206</f>
        <v>1508</v>
      </c>
      <c r="C204">
        <v>0.29249885024817762</v>
      </c>
      <c r="D204">
        <v>7.6245183706998551E-2</v>
      </c>
      <c r="E204">
        <v>2.0633947825603263E-2</v>
      </c>
      <c r="F204">
        <v>0.21375947489865796</v>
      </c>
      <c r="G204">
        <v>0.28020569382928434</v>
      </c>
      <c r="I204">
        <v>0.11665684949127832</v>
      </c>
      <c r="M204" s="2">
        <v>40269.56</v>
      </c>
      <c r="N204">
        <v>46970.919999999984</v>
      </c>
      <c r="O204" s="2">
        <f t="shared" si="3"/>
        <v>0.85732959882412374</v>
      </c>
    </row>
    <row r="205" spans="1:15" x14ac:dyDescent="0.25">
      <c r="A205" s="2">
        <f>'II. Headline series'!A207</f>
        <v>1509</v>
      </c>
      <c r="C205">
        <v>0.29183343887128282</v>
      </c>
      <c r="D205">
        <v>7.6676409771973777E-2</v>
      </c>
      <c r="E205">
        <v>2.0870562030362305E-2</v>
      </c>
      <c r="F205">
        <v>0.21384410734914869</v>
      </c>
      <c r="G205">
        <v>0.2800396348139787</v>
      </c>
      <c r="I205">
        <v>0.11673584716325364</v>
      </c>
      <c r="M205" s="2">
        <v>40459.380000000005</v>
      </c>
      <c r="N205">
        <v>47182.409999999982</v>
      </c>
      <c r="O205" s="2">
        <f t="shared" si="3"/>
        <v>0.8575098219866264</v>
      </c>
    </row>
    <row r="206" spans="1:15" x14ac:dyDescent="0.25">
      <c r="A206" s="2">
        <f>'II. Headline series'!A208</f>
        <v>1510</v>
      </c>
      <c r="C206">
        <v>0.29117424205150416</v>
      </c>
      <c r="D206">
        <v>7.7103608435098364E-2</v>
      </c>
      <c r="E206">
        <v>2.1104966395402616E-2</v>
      </c>
      <c r="F206">
        <v>0.21392794938153761</v>
      </c>
      <c r="G206">
        <v>0.27987512669376008</v>
      </c>
      <c r="I206">
        <v>0.11681410704269705</v>
      </c>
      <c r="M206" s="2">
        <v>40649.200000000004</v>
      </c>
      <c r="N206">
        <v>47393.89999999998</v>
      </c>
      <c r="O206" s="2">
        <f t="shared" si="3"/>
        <v>0.85768843669755013</v>
      </c>
    </row>
    <row r="207" spans="1:15" x14ac:dyDescent="0.25">
      <c r="A207" s="2">
        <f>'II. Headline series'!A209</f>
        <v>1511</v>
      </c>
      <c r="C207">
        <v>0.29052117313294989</v>
      </c>
      <c r="D207">
        <v>7.7526835854533252E-2</v>
      </c>
      <c r="E207">
        <v>2.1337191734767388E-2</v>
      </c>
      <c r="F207">
        <v>0.21401101201742842</v>
      </c>
      <c r="G207">
        <v>0.27971214784292059</v>
      </c>
      <c r="I207">
        <v>0.11689163941740034</v>
      </c>
      <c r="M207" s="2">
        <v>40839.020000000004</v>
      </c>
      <c r="N207">
        <v>47605.389999999978</v>
      </c>
      <c r="O207" s="2">
        <f t="shared" si="3"/>
        <v>0.85786546439384326</v>
      </c>
    </row>
    <row r="208" spans="1:15" x14ac:dyDescent="0.25">
      <c r="A208" s="2">
        <f>'II. Headline series'!A210</f>
        <v>1512</v>
      </c>
      <c r="C208">
        <v>0.28987414706338288</v>
      </c>
      <c r="D208">
        <v>7.7946147149176068E-2</v>
      </c>
      <c r="E208">
        <v>2.1567268292254915E-2</v>
      </c>
      <c r="F208">
        <v>0.21409330607445887</v>
      </c>
      <c r="G208">
        <v>0.27955067703595793</v>
      </c>
      <c r="I208">
        <v>0.1169684543847694</v>
      </c>
      <c r="M208" s="2">
        <v>41028.839999999997</v>
      </c>
      <c r="N208">
        <v>47816.879999999976</v>
      </c>
      <c r="O208" s="2">
        <f t="shared" si="3"/>
        <v>0.85804092613319849</v>
      </c>
    </row>
    <row r="209" spans="1:15" x14ac:dyDescent="0.25">
      <c r="A209" s="2">
        <f>'II. Headline series'!A211</f>
        <v>1513</v>
      </c>
      <c r="C209">
        <v>0.28923308035729456</v>
      </c>
      <c r="D209">
        <v>7.8361596422591148E-2</v>
      </c>
      <c r="E209">
        <v>2.1795225754549032E-2</v>
      </c>
      <c r="F209">
        <v>0.2141748421709973</v>
      </c>
      <c r="G209">
        <v>0.27939069343835998</v>
      </c>
      <c r="I209">
        <v>0.11704456185620787</v>
      </c>
      <c r="M209" s="2">
        <v>41218.660000000003</v>
      </c>
      <c r="N209">
        <v>48028.369999999974</v>
      </c>
      <c r="O209" s="2">
        <f t="shared" si="3"/>
        <v>0.8582148426024041</v>
      </c>
    </row>
    <row r="210" spans="1:15" x14ac:dyDescent="0.25">
      <c r="A210" s="2">
        <f>'II. Headline series'!A212</f>
        <v>1514</v>
      </c>
      <c r="C210">
        <v>0.28859789105999556</v>
      </c>
      <c r="D210">
        <v>7.8773236786281481E-2</v>
      </c>
      <c r="E210">
        <v>2.2021093263988441E-2</v>
      </c>
      <c r="F210">
        <v>0.21425563073071022</v>
      </c>
      <c r="G210">
        <v>0.27923217659764354</v>
      </c>
      <c r="I210">
        <v>0.11711997156138071</v>
      </c>
      <c r="M210" s="2">
        <v>41408.480000000003</v>
      </c>
      <c r="N210">
        <v>48239.859999999971</v>
      </c>
      <c r="O210" s="2">
        <f t="shared" si="3"/>
        <v>0.8583872341254728</v>
      </c>
    </row>
    <row r="211" spans="1:15" x14ac:dyDescent="0.25">
      <c r="A211" s="2">
        <f>'II. Headline series'!A213</f>
        <v>1515</v>
      </c>
      <c r="C211">
        <v>0.28796849871268787</v>
      </c>
      <c r="D211">
        <v>7.9181120382323333E-2</v>
      </c>
      <c r="E211">
        <v>2.2244899430986363E-2</v>
      </c>
      <c r="F211">
        <v>0.21433568198700426</v>
      </c>
      <c r="G211">
        <v>0.27907510643463768</v>
      </c>
      <c r="I211">
        <v>0.11719469305236035</v>
      </c>
      <c r="M211" s="2">
        <v>41598.300000000003</v>
      </c>
      <c r="N211">
        <v>48451.349999999969</v>
      </c>
      <c r="O211" s="2">
        <f t="shared" si="3"/>
        <v>0.85855812067156079</v>
      </c>
    </row>
    <row r="212" spans="1:15" x14ac:dyDescent="0.25">
      <c r="A212" s="2">
        <f>'II. Headline series'!A214</f>
        <v>1516</v>
      </c>
      <c r="C212">
        <v>0.28734482431849068</v>
      </c>
      <c r="D212">
        <v>7.9585298405384156E-2</v>
      </c>
      <c r="E212">
        <v>2.2466672346111771E-2</v>
      </c>
      <c r="F212">
        <v>0.21441500598734761</v>
      </c>
      <c r="G212">
        <v>0.27891946323500533</v>
      </c>
      <c r="I212">
        <v>0.11726873570766053</v>
      </c>
      <c r="M212" s="2">
        <v>41788.119999999995</v>
      </c>
      <c r="N212">
        <v>48662.839999999967</v>
      </c>
      <c r="O212" s="2">
        <f t="shared" si="3"/>
        <v>0.85872752186267842</v>
      </c>
    </row>
    <row r="213" spans="1:15" x14ac:dyDescent="0.25">
      <c r="A213" s="2">
        <f>'II. Headline series'!A215</f>
        <v>1517</v>
      </c>
      <c r="C213">
        <v>0.28672679030938647</v>
      </c>
      <c r="D213">
        <v>7.9985821124142847E-2</v>
      </c>
      <c r="E213">
        <v>2.2686439591842765E-2</v>
      </c>
      <c r="F213">
        <v>0.21449361259747379</v>
      </c>
      <c r="G213">
        <v>0.27876522764099404</v>
      </c>
      <c r="I213">
        <v>0.11734210873616005</v>
      </c>
      <c r="M213" s="2">
        <v>41977.94</v>
      </c>
      <c r="N213">
        <v>48874.329999999965</v>
      </c>
      <c r="O213" s="2">
        <f t="shared" si="3"/>
        <v>0.85889545698120118</v>
      </c>
    </row>
    <row r="214" spans="1:15" x14ac:dyDescent="0.25">
      <c r="A214" s="2">
        <f>'II. Headline series'!A216</f>
        <v>1518</v>
      </c>
      <c r="C214">
        <v>0.2861143205140611</v>
      </c>
      <c r="D214">
        <v>8.0382737902131893E-2</v>
      </c>
      <c r="E214">
        <v>2.2904228254002585E-2</v>
      </c>
      <c r="F214">
        <v>0.21457151150547241</v>
      </c>
      <c r="G214">
        <v>0.27861238064341071</v>
      </c>
      <c r="I214">
        <v>0.11741482118092121</v>
      </c>
      <c r="M214" s="2">
        <v>42167.76</v>
      </c>
      <c r="N214">
        <v>49085.819999999963</v>
      </c>
      <c r="O214" s="2">
        <f t="shared" si="3"/>
        <v>0.85906194497718558</v>
      </c>
    </row>
    <row r="215" spans="1:15" x14ac:dyDescent="0.25">
      <c r="A215" s="2">
        <f>'II. Headline series'!A217</f>
        <v>1519</v>
      </c>
      <c r="C215">
        <v>0.28550734012660794</v>
      </c>
      <c r="D215">
        <v>8.0776097218018622E-2</v>
      </c>
      <c r="E215">
        <v>2.3120064932888047E-2</v>
      </c>
      <c r="F215">
        <v>0.21464871222576926</v>
      </c>
      <c r="G215">
        <v>0.27846090357381104</v>
      </c>
      <c r="I215">
        <v>0.117486881922905</v>
      </c>
      <c r="M215" s="2">
        <v>42357.58</v>
      </c>
      <c r="N215">
        <v>49297.309999999961</v>
      </c>
      <c r="O215" s="2">
        <f t="shared" si="3"/>
        <v>0.85922700447549849</v>
      </c>
    </row>
    <row r="216" spans="1:15" x14ac:dyDescent="0.25">
      <c r="A216" s="2">
        <f>'II. Headline series'!A218</f>
        <v>1520</v>
      </c>
      <c r="C216">
        <v>0.28490577567606973</v>
      </c>
      <c r="D216">
        <v>8.1165946685343923E-2</v>
      </c>
      <c r="E216">
        <v>2.333397575410014E-2</v>
      </c>
      <c r="F216">
        <v>0.21472522410300046</v>
      </c>
      <c r="G216">
        <v>0.27831077809689869</v>
      </c>
      <c r="I216">
        <v>0.11755829968458716</v>
      </c>
      <c r="M216" s="2">
        <v>42547.399999999994</v>
      </c>
      <c r="N216">
        <v>49508.799999999959</v>
      </c>
      <c r="O216" s="2">
        <f t="shared" si="3"/>
        <v>0.85939065378276247</v>
      </c>
    </row>
    <row r="217" spans="1:15" x14ac:dyDescent="0.25">
      <c r="A217" s="2">
        <f>'II. Headline series'!A219</f>
        <v>1521</v>
      </c>
      <c r="C217">
        <v>0.28430955499679217</v>
      </c>
      <c r="D217">
        <v>8.1552333071734692E-2</v>
      </c>
      <c r="E217">
        <v>2.3545986379085962E-2</v>
      </c>
      <c r="F217">
        <v>0.21480105631578281</v>
      </c>
      <c r="G217">
        <v>0.2781619862031266</v>
      </c>
      <c r="I217">
        <v>0.11762908303347767</v>
      </c>
      <c r="M217" s="2">
        <v>42737.22</v>
      </c>
      <c r="N217">
        <v>49720.289999999957</v>
      </c>
      <c r="O217" s="2">
        <f t="shared" si="3"/>
        <v>0.85955291089412467</v>
      </c>
    </row>
    <row r="218" spans="1:15" x14ac:dyDescent="0.25">
      <c r="A218" s="2">
        <f>'II. Headline series'!A220</f>
        <v>1522</v>
      </c>
      <c r="C218">
        <v>0.28371860719956482</v>
      </c>
      <c r="D218">
        <v>8.1935302317606845E-2</v>
      </c>
      <c r="E218">
        <v>2.3756122015401018E-2</v>
      </c>
      <c r="F218">
        <v>0.21487621788038494</v>
      </c>
      <c r="G218">
        <v>0.27801451020149504</v>
      </c>
      <c r="I218">
        <v>0.11769924038554727</v>
      </c>
      <c r="M218" s="2">
        <v>42927.040000000001</v>
      </c>
      <c r="N218">
        <v>49931.779999999955</v>
      </c>
      <c r="O218" s="2">
        <f t="shared" si="3"/>
        <v>0.859713793499852</v>
      </c>
    </row>
    <row r="219" spans="1:15" x14ac:dyDescent="0.25">
      <c r="A219" s="2">
        <f>'II. Headline series'!A221</f>
        <v>1523</v>
      </c>
      <c r="C219">
        <v>0.28313286264352294</v>
      </c>
      <c r="D219">
        <v>8.2314899554373891E-2</v>
      </c>
      <c r="E219">
        <v>2.3964407426700373E-2</v>
      </c>
      <c r="F219">
        <v>0.21495071765430043</v>
      </c>
      <c r="G219">
        <v>0.27786833271253947</v>
      </c>
      <c r="I219">
        <v>0.11776878000856285</v>
      </c>
      <c r="M219" s="2">
        <v>43116.86</v>
      </c>
      <c r="N219">
        <v>50143.269999999953</v>
      </c>
      <c r="O219" s="2">
        <f t="shared" si="3"/>
        <v>0.85987331899176178</v>
      </c>
    </row>
    <row r="220" spans="1:15" x14ac:dyDescent="0.25">
      <c r="A220" s="2">
        <f>'II. Headline series'!A222</f>
        <v>1524</v>
      </c>
      <c r="C220">
        <v>0.28255225290878933</v>
      </c>
      <c r="D220">
        <v>8.2691169122177027E-2</v>
      </c>
      <c r="E220">
        <v>2.4170866942467079E-2</v>
      </c>
      <c r="F220">
        <v>0.21502456433972772</v>
      </c>
      <c r="G220">
        <v>0.27772343666150312</v>
      </c>
      <c r="I220">
        <v>0.11783771002533566</v>
      </c>
      <c r="M220" s="2">
        <v>43306.68</v>
      </c>
      <c r="N220">
        <v>50354.759999999951</v>
      </c>
      <c r="O220" s="2">
        <f t="shared" si="3"/>
        <v>0.86003150446948895</v>
      </c>
    </row>
    <row r="221" spans="1:15" x14ac:dyDescent="0.25">
      <c r="A221" s="2">
        <f>'II. Headline series'!A223</f>
        <v>1525</v>
      </c>
      <c r="C221">
        <v>0.28197671076983227</v>
      </c>
      <c r="D221">
        <v>8.3064154587150732E-2</v>
      </c>
      <c r="E221">
        <v>2.4375524467485896E-2</v>
      </c>
      <c r="F221">
        <v>0.21509776648695872</v>
      </c>
      <c r="G221">
        <v>0.27757980527168813</v>
      </c>
      <c r="I221">
        <v>0.1179060384168842</v>
      </c>
      <c r="M221" s="2">
        <v>43496.5</v>
      </c>
      <c r="N221">
        <v>50566.249999999949</v>
      </c>
      <c r="O221" s="2">
        <f t="shared" si="3"/>
        <v>0.86018836674659571</v>
      </c>
    </row>
    <row r="222" spans="1:15" x14ac:dyDescent="0.25">
      <c r="A222" s="2">
        <f>'II. Headline series'!A224</f>
        <v>1526</v>
      </c>
      <c r="C222">
        <v>0.2814061701695178</v>
      </c>
      <c r="D222">
        <v>8.3433898758238326E-2</v>
      </c>
      <c r="E222">
        <v>2.4578403491069978E-2</v>
      </c>
      <c r="F222">
        <v>0.21517033249767892</v>
      </c>
      <c r="G222">
        <v>0.27743742205798022</v>
      </c>
      <c r="I222">
        <v>0.11797377302551471</v>
      </c>
      <c r="M222" s="2">
        <v>43686.32</v>
      </c>
      <c r="N222">
        <v>50777.739999999947</v>
      </c>
      <c r="O222" s="2">
        <f t="shared" si="3"/>
        <v>0.86034392235652957</v>
      </c>
    </row>
    <row r="223" spans="1:15" x14ac:dyDescent="0.25">
      <c r="A223" s="2">
        <f>'II. Headline series'!A225</f>
        <v>1527</v>
      </c>
      <c r="C223">
        <v>0.28084056619383585</v>
      </c>
      <c r="D223">
        <v>8.3800443703571051E-2</v>
      </c>
      <c r="E223">
        <v>2.477952709604811E-2</v>
      </c>
      <c r="F223">
        <v>0.21524227062818196</v>
      </c>
      <c r="G223">
        <v>0.27729627082054126</v>
      </c>
      <c r="I223">
        <v>0.11804092155782173</v>
      </c>
      <c r="M223" s="2">
        <v>43876.14</v>
      </c>
      <c r="N223">
        <v>50989.229999999945</v>
      </c>
      <c r="O223" s="2">
        <f t="shared" si="3"/>
        <v>0.86049818755843233</v>
      </c>
    </row>
    <row r="224" spans="1:15" x14ac:dyDescent="0.25">
      <c r="A224" s="2">
        <f>'II. Headline series'!A226</f>
        <v>1528</v>
      </c>
      <c r="C224">
        <v>0.28027983504727938</v>
      </c>
      <c r="D224">
        <v>8.4163830766423836E-2</v>
      </c>
      <c r="E224">
        <v>2.4978917967519606E-2</v>
      </c>
      <c r="F224">
        <v>0.21531358899250125</v>
      </c>
      <c r="G224">
        <v>0.27715633563866487</v>
      </c>
      <c r="I224">
        <v>0.11810749158761102</v>
      </c>
      <c r="M224" s="2">
        <v>44065.96</v>
      </c>
      <c r="N224">
        <v>51200.719999999943</v>
      </c>
      <c r="O224" s="2">
        <f t="shared" si="3"/>
        <v>0.86065117834280547</v>
      </c>
    </row>
    <row r="225" spans="1:15" x14ac:dyDescent="0.25">
      <c r="A225" s="2">
        <f>'II. Headline series'!A227</f>
        <v>1529</v>
      </c>
      <c r="C225">
        <v>0.27972391402885705</v>
      </c>
      <c r="D225">
        <v>8.4524100580760347E-2</v>
      </c>
      <c r="E225">
        <v>2.5176598401383962E-2</v>
      </c>
      <c r="F225">
        <v>0.2153842955654606</v>
      </c>
      <c r="G225">
        <v>0.27701760086479055</v>
      </c>
      <c r="I225">
        <v>0.11817349055874746</v>
      </c>
      <c r="M225" s="2">
        <v>44255.78</v>
      </c>
      <c r="N225">
        <v>51412.209999999941</v>
      </c>
      <c r="O225" s="2">
        <f t="shared" si="3"/>
        <v>0.86080291043703527</v>
      </c>
    </row>
    <row r="226" spans="1:15" x14ac:dyDescent="0.25">
      <c r="A226" s="2">
        <f>'II. Headline series'!A228</f>
        <v>1530</v>
      </c>
      <c r="C226">
        <v>0.27917274150872101</v>
      </c>
      <c r="D226">
        <v>8.4881293086379803E-2</v>
      </c>
      <c r="E226">
        <v>2.5372590312651877E-2</v>
      </c>
      <c r="F226">
        <v>0.21545439818564718</v>
      </c>
      <c r="G226">
        <v>0.27688005111867048</v>
      </c>
      <c r="I226">
        <v>0.11823892578792962</v>
      </c>
      <c r="M226" s="2">
        <v>44445.599999999999</v>
      </c>
      <c r="N226">
        <v>51623.699999999939</v>
      </c>
      <c r="O226" s="2">
        <f t="shared" si="3"/>
        <v>0.86095339931078263</v>
      </c>
    </row>
    <row r="227" spans="1:15" x14ac:dyDescent="0.25">
      <c r="A227" s="2">
        <f>'II. Headline series'!A229</f>
        <v>1531</v>
      </c>
      <c r="C227">
        <v>0.27862625690539067</v>
      </c>
      <c r="D227">
        <v>8.5235447543677248E-2</v>
      </c>
      <c r="E227">
        <v>2.556691524354426E-2</v>
      </c>
      <c r="F227">
        <v>0.21552390455830819</v>
      </c>
      <c r="G227">
        <v>0.2767436712816857</v>
      </c>
      <c r="I227">
        <v>0.11830380446739394</v>
      </c>
      <c r="M227" s="2">
        <v>44635.42</v>
      </c>
      <c r="N227">
        <v>51835.189999999937</v>
      </c>
      <c r="O227" s="2">
        <f t="shared" si="3"/>
        <v>0.86110266018124082</v>
      </c>
    </row>
    <row r="228" spans="1:15" x14ac:dyDescent="0.25">
      <c r="A228" s="2">
        <f>'II. Headline series'!A230</f>
        <v>1532</v>
      </c>
      <c r="C228">
        <v>0.278084400663555</v>
      </c>
      <c r="D228">
        <v>8.5586602548028801E-2</v>
      </c>
      <c r="E228">
        <v>2.5759594371385416E-2</v>
      </c>
      <c r="F228">
        <v>0.21559282225817419</v>
      </c>
      <c r="G228">
        <v>0.27660844649130667</v>
      </c>
      <c r="I228">
        <v>0.1183681336675499</v>
      </c>
      <c r="M228" s="2">
        <v>44825.24</v>
      </c>
      <c r="N228">
        <v>52046.679999999935</v>
      </c>
      <c r="O228" s="2">
        <f t="shared" si="3"/>
        <v>0.86125070801826464</v>
      </c>
    </row>
    <row r="229" spans="1:15" x14ac:dyDescent="0.25">
      <c r="A229" s="2">
        <f>'II. Headline series'!A231</f>
        <v>1533</v>
      </c>
      <c r="C229">
        <v>0.27754711423243716</v>
      </c>
      <c r="D229">
        <v>8.5934796043812947E-2</v>
      </c>
      <c r="E229">
        <v>2.5950648516296554E-2</v>
      </c>
      <c r="F229">
        <v>0.21566115873221098</v>
      </c>
      <c r="G229">
        <v>0.27647436213569365</v>
      </c>
      <c r="I229">
        <v>0.1184319203395487</v>
      </c>
      <c r="M229" s="2">
        <v>45015.06</v>
      </c>
      <c r="N229">
        <v>52258.169999999933</v>
      </c>
      <c r="O229" s="2">
        <f t="shared" si="3"/>
        <v>0.86139755754937564</v>
      </c>
    </row>
    <row r="230" spans="1:15" x14ac:dyDescent="0.25">
      <c r="A230" s="2">
        <f>'II. Headline series'!A232</f>
        <v>1534</v>
      </c>
      <c r="C230">
        <v>0.27701434004470343</v>
      </c>
      <c r="D230">
        <v>8.628006533807861E-2</v>
      </c>
      <c r="E230">
        <v>2.6140098148695459E-2</v>
      </c>
      <c r="F230">
        <v>0.2157289213023019</v>
      </c>
      <c r="G230">
        <v>0.27634140384843359</v>
      </c>
      <c r="I230">
        <v>0.11849517131778704</v>
      </c>
      <c r="M230" s="2">
        <v>45204.88</v>
      </c>
      <c r="N230">
        <v>52469.659999999931</v>
      </c>
      <c r="O230" s="2">
        <f t="shared" si="3"/>
        <v>0.86154322326464583</v>
      </c>
    </row>
    <row r="231" spans="1:15" x14ac:dyDescent="0.25">
      <c r="A231" s="2">
        <f>'II. Headline series'!A233</f>
        <v>1535</v>
      </c>
      <c r="C231">
        <v>0.27648602149590179</v>
      </c>
      <c r="D231">
        <v>8.6622447113870182E-2</v>
      </c>
      <c r="E231">
        <v>2.6327963396607982E-2</v>
      </c>
      <c r="F231">
        <v>0.21579611716786323</v>
      </c>
      <c r="G231">
        <v>0.27620955750340848</v>
      </c>
      <c r="I231">
        <v>0.11855789332234833</v>
      </c>
      <c r="M231" s="2">
        <v>45394.7</v>
      </c>
      <c r="N231">
        <v>52681.149999999929</v>
      </c>
      <c r="O231" s="2">
        <f t="shared" si="3"/>
        <v>0.86168771942146405</v>
      </c>
    </row>
    <row r="232" spans="1:15" x14ac:dyDescent="0.25">
      <c r="A232" s="2">
        <f>'II. Headline series'!A234</f>
        <v>1536</v>
      </c>
      <c r="C232">
        <v>0.27596210292441414</v>
      </c>
      <c r="D232">
        <v>8.6961977443219818E-2</v>
      </c>
      <c r="E232">
        <v>2.6514264052796881E-2</v>
      </c>
      <c r="F232">
        <v>0.21586275340839392</v>
      </c>
      <c r="G232">
        <v>0.27607880920979266</v>
      </c>
      <c r="I232">
        <v>0.11862009296138262</v>
      </c>
      <c r="M232" s="2">
        <v>45584.52</v>
      </c>
      <c r="N232">
        <v>52892.639999999927</v>
      </c>
      <c r="O232" s="2">
        <f t="shared" si="3"/>
        <v>0.86183106004918753</v>
      </c>
    </row>
    <row r="233" spans="1:15" x14ac:dyDescent="0.25">
      <c r="A233" s="2">
        <f>'II. Headline series'!A235</f>
        <v>1537</v>
      </c>
      <c r="C233">
        <v>0.27544252959190707</v>
      </c>
      <c r="D233">
        <v>8.7298691799816294E-2</v>
      </c>
      <c r="E233">
        <v>2.6699019581713258E-2</v>
      </c>
      <c r="F233">
        <v>0.21592883698596202</v>
      </c>
      <c r="G233">
        <v>0.27594914530717379</v>
      </c>
      <c r="I233">
        <v>0.11868177673342763</v>
      </c>
      <c r="M233" s="2">
        <v>45774.34</v>
      </c>
      <c r="N233">
        <v>53104.129999999925</v>
      </c>
      <c r="O233" s="2">
        <f t="shared" si="3"/>
        <v>0.86197325895368326</v>
      </c>
    </row>
    <row r="234" spans="1:15" x14ac:dyDescent="0.25">
      <c r="A234" s="2">
        <f>'II. Headline series'!A236</f>
        <v>1538</v>
      </c>
      <c r="C234">
        <v>0.27492724766426746</v>
      </c>
      <c r="D234">
        <v>8.7632625071360021E-2</v>
      </c>
      <c r="E234">
        <v>2.6882249126275785E-2</v>
      </c>
      <c r="F234">
        <v>0.21599437474762948</v>
      </c>
      <c r="G234">
        <v>0.27582055236079539</v>
      </c>
      <c r="I234">
        <v>0.11874295102967194</v>
      </c>
      <c r="M234" s="2">
        <v>45964.159999999996</v>
      </c>
      <c r="N234">
        <v>53315.619999999923</v>
      </c>
      <c r="O234" s="2">
        <f t="shared" si="3"/>
        <v>0.86211432972176005</v>
      </c>
    </row>
    <row r="235" spans="1:15" x14ac:dyDescent="0.25">
      <c r="A235" s="2">
        <f>'II. Headline series'!A237</f>
        <v>1539</v>
      </c>
      <c r="C235">
        <v>0.27441620419300816</v>
      </c>
      <c r="D235">
        <v>8.7963811571613176E-2</v>
      </c>
      <c r="E235">
        <v>2.7063971514482619E-2</v>
      </c>
      <c r="F235">
        <v>0.21605937342781709</v>
      </c>
      <c r="G235">
        <v>0.27569301715691641</v>
      </c>
      <c r="I235">
        <v>0.11880362213616261</v>
      </c>
      <c r="M235" s="2">
        <v>46153.979999999996</v>
      </c>
      <c r="N235">
        <v>53527.109999999921</v>
      </c>
      <c r="O235" s="2">
        <f t="shared" si="3"/>
        <v>0.86225428572549623</v>
      </c>
    </row>
    <row r="236" spans="1:15" x14ac:dyDescent="0.25">
      <c r="A236" s="2">
        <f>'II. Headline series'!A238</f>
        <v>1540</v>
      </c>
      <c r="C236">
        <v>0.27390934709713094</v>
      </c>
      <c r="D236">
        <v>8.8292285052153752E-2</v>
      </c>
      <c r="E236">
        <v>2.7244205265860817E-2</v>
      </c>
      <c r="F236">
        <v>0.21612383965061133</v>
      </c>
      <c r="G236">
        <v>0.27556652669828491</v>
      </c>
      <c r="I236">
        <v>0.11886379623595834</v>
      </c>
      <c r="M236" s="2">
        <v>46343.799999999996</v>
      </c>
      <c r="N236">
        <v>53738.599999999919</v>
      </c>
      <c r="O236" s="2">
        <f t="shared" si="3"/>
        <v>0.86239314012646529</v>
      </c>
    </row>
    <row r="237" spans="1:15" x14ac:dyDescent="0.25">
      <c r="A237" s="2">
        <f>'II. Headline series'!A239</f>
        <v>1541</v>
      </c>
      <c r="C237">
        <v>0.27340662514543285</v>
      </c>
      <c r="D237">
        <v>8.8618078713841808E-2</v>
      </c>
      <c r="E237">
        <v>2.7422968597757932E-2</v>
      </c>
      <c r="F237">
        <v>0.21618777993201477</v>
      </c>
      <c r="G237">
        <v>0.27544106819972258</v>
      </c>
      <c r="I237">
        <v>0.11892347941123013</v>
      </c>
      <c r="M237" s="2">
        <v>46533.619999999995</v>
      </c>
      <c r="N237">
        <v>53950.089999999916</v>
      </c>
      <c r="O237" s="2">
        <f t="shared" si="3"/>
        <v>0.8625309058798617</v>
      </c>
    </row>
    <row r="238" spans="1:15" x14ac:dyDescent="0.25">
      <c r="A238" s="2">
        <f>'II. Headline series'!A240</f>
        <v>1542</v>
      </c>
      <c r="C238">
        <v>0.27290798793924453</v>
      </c>
      <c r="D238">
        <v>8.8941225218006278E-2</v>
      </c>
      <c r="E238">
        <v>2.7600279431480228E-2</v>
      </c>
      <c r="F238">
        <v>0.21625120068214157</v>
      </c>
      <c r="G238">
        <v>0.27531662908381688</v>
      </c>
      <c r="I238">
        <v>0.11898267764531051</v>
      </c>
      <c r="M238" s="2">
        <v>46723.439999999995</v>
      </c>
      <c r="N238">
        <v>54161.579999999914</v>
      </c>
      <c r="O238" s="2">
        <f t="shared" si="3"/>
        <v>0.86266759573853036</v>
      </c>
    </row>
    <row r="239" spans="1:15" x14ac:dyDescent="0.25">
      <c r="A239" s="2">
        <f>'II. Headline series'!A241</f>
        <v>1543</v>
      </c>
      <c r="C239">
        <v>0.27241338589558722</v>
      </c>
      <c r="D239">
        <v>8.9261756697360264E-2</v>
      </c>
      <c r="E239">
        <v>2.7776155398281863E-2</v>
      </c>
      <c r="F239">
        <v>0.21631410820735975</v>
      </c>
      <c r="G239">
        <v>0.27519319697671774</v>
      </c>
      <c r="I239">
        <v>0.11904139682469321</v>
      </c>
      <c r="M239" s="2">
        <v>46913.259999999995</v>
      </c>
      <c r="N239">
        <v>54373.069999999912</v>
      </c>
      <c r="O239" s="2">
        <f t="shared" si="3"/>
        <v>0.86280322225690165</v>
      </c>
    </row>
    <row r="240" spans="1:15" x14ac:dyDescent="0.25">
      <c r="A240" s="2">
        <f>'II. Headline series'!A242</f>
        <v>1544</v>
      </c>
      <c r="C240">
        <v>0.27192277023073685</v>
      </c>
      <c r="D240">
        <v>8.9579704766652266E-2</v>
      </c>
      <c r="E240">
        <v>2.795061384520928E-2</v>
      </c>
      <c r="F240">
        <v>0.21637650871238143</v>
      </c>
      <c r="G240">
        <v>0.27507075970403572</v>
      </c>
      <c r="I240">
        <v>0.11909964274098438</v>
      </c>
      <c r="M240" s="2">
        <v>47103.08</v>
      </c>
      <c r="N240">
        <v>54584.55999999991</v>
      </c>
      <c r="O240" s="2">
        <f t="shared" si="3"/>
        <v>0.8629377977948357</v>
      </c>
    </row>
    <row r="241" spans="1:15" x14ac:dyDescent="0.25">
      <c r="A241" s="2">
        <f>'II. Headline series'!A243</f>
        <v>1545</v>
      </c>
      <c r="C241">
        <v>0.27143609294418442</v>
      </c>
      <c r="D241">
        <v>8.9895100533061073E-2</v>
      </c>
      <c r="E241">
        <v>2.812367184080487E-2</v>
      </c>
      <c r="F241">
        <v>0.21643840830230332</v>
      </c>
      <c r="G241">
        <v>0.27494930528683953</v>
      </c>
      <c r="I241">
        <v>0.1191574210928069</v>
      </c>
      <c r="M241" s="2">
        <v>47292.899999999994</v>
      </c>
      <c r="N241">
        <v>54796.049999999908</v>
      </c>
      <c r="O241" s="2">
        <f t="shared" si="3"/>
        <v>0.86307133452137652</v>
      </c>
    </row>
    <row r="242" spans="1:15" x14ac:dyDescent="0.25">
      <c r="A242" s="2">
        <f>'II. Headline series'!A244</f>
        <v>1546</v>
      </c>
      <c r="C242">
        <v>0.27095330680298052</v>
      </c>
      <c r="D242">
        <v>9.0207974606341085E-2</v>
      </c>
      <c r="E242">
        <v>2.8295346180673739E-2</v>
      </c>
      <c r="F242">
        <v>0.21649981298459736</v>
      </c>
      <c r="G242">
        <v>0.27482882193774855</v>
      </c>
      <c r="I242">
        <v>0.11921473748765883</v>
      </c>
      <c r="M242" s="2">
        <v>47482.719999999994</v>
      </c>
      <c r="N242">
        <v>55007.539999999906</v>
      </c>
      <c r="O242" s="2">
        <f t="shared" si="3"/>
        <v>0.86320384441842113</v>
      </c>
    </row>
    <row r="243" spans="1:15" x14ac:dyDescent="0.25">
      <c r="A243" s="2">
        <f>'II. Headline series'!A245</f>
        <v>1547</v>
      </c>
      <c r="C243">
        <v>0.27047436532645458</v>
      </c>
      <c r="D243">
        <v>9.0518357108725564E-2</v>
      </c>
      <c r="E243">
        <v>2.8465653392917612E-2</v>
      </c>
      <c r="F243">
        <v>0.21656072867105469</v>
      </c>
      <c r="G243">
        <v>0.27470929805711991</v>
      </c>
      <c r="I243">
        <v>0.11927159744372773</v>
      </c>
      <c r="M243" s="2">
        <v>47672.539999999994</v>
      </c>
      <c r="N243">
        <v>55219.029999999904</v>
      </c>
      <c r="O243" s="2">
        <f t="shared" si="3"/>
        <v>0.86333533928430251</v>
      </c>
    </row>
    <row r="244" spans="1:15" x14ac:dyDescent="0.25">
      <c r="A244" s="2">
        <f>'II. Headline series'!A246</f>
        <v>1548</v>
      </c>
      <c r="C244">
        <v>0.26999922277129706</v>
      </c>
      <c r="D244">
        <v>9.0826277684593976E-2</v>
      </c>
      <c r="E244">
        <v>2.8634609743439322E-2</v>
      </c>
      <c r="F244">
        <v>0.21662116117968275</v>
      </c>
      <c r="G244">
        <v>0.27459072222932529</v>
      </c>
      <c r="I244">
        <v>0.11932800639166156</v>
      </c>
      <c r="M244" s="2">
        <v>47862.36</v>
      </c>
      <c r="N244">
        <v>55430.519999999902</v>
      </c>
      <c r="O244" s="2">
        <f t="shared" si="3"/>
        <v>0.86346583073729211</v>
      </c>
    </row>
    <row r="245" spans="1:15" x14ac:dyDescent="0.25">
      <c r="A245" s="2">
        <f>'II. Headline series'!A247</f>
        <v>1549</v>
      </c>
      <c r="C245">
        <v>0.26952783411699571</v>
      </c>
      <c r="D245">
        <v>9.1131765509910354E-2</v>
      </c>
      <c r="E245">
        <v>2.8802231241121645E-2</v>
      </c>
      <c r="F245">
        <v>0.21668111623655786</v>
      </c>
      <c r="G245">
        <v>0.27447308321911656</v>
      </c>
      <c r="I245">
        <v>0.11938396967629789</v>
      </c>
      <c r="M245" s="2">
        <v>48052.179999999993</v>
      </c>
      <c r="N245">
        <v>55642.0099999999</v>
      </c>
      <c r="O245" s="2">
        <f t="shared" si="3"/>
        <v>0.86359533021902124</v>
      </c>
    </row>
    <row r="246" spans="1:15" x14ac:dyDescent="0.25">
      <c r="A246" s="2">
        <f>'II. Headline series'!A248</f>
        <v>1550</v>
      </c>
      <c r="C246">
        <v>0.26906015505161518</v>
      </c>
      <c r="D246">
        <v>9.1434849301438664E-2</v>
      </c>
      <c r="E246">
        <v>2.8968533642883806E-2</v>
      </c>
      <c r="F246">
        <v>0.21674059947763363</v>
      </c>
      <c r="G246">
        <v>0.274356369968077</v>
      </c>
      <c r="I246">
        <v>0.11943949255835182</v>
      </c>
      <c r="M246" s="2">
        <v>48241.999999999993</v>
      </c>
      <c r="N246">
        <v>55853.499999999898</v>
      </c>
      <c r="O246" s="2">
        <f t="shared" si="3"/>
        <v>0.86372384899782606</v>
      </c>
    </row>
    <row r="247" spans="1:15" x14ac:dyDescent="0.25">
      <c r="A247" s="2">
        <f>'II. Headline series'!A249</f>
        <v>1551</v>
      </c>
      <c r="C247">
        <v>0.26859614195791159</v>
      </c>
      <c r="D247">
        <v>9.1735557325741721E-2</v>
      </c>
      <c r="E247">
        <v>2.913353245861916E-2</v>
      </c>
      <c r="F247">
        <v>0.21679961645050716</v>
      </c>
      <c r="G247">
        <v>0.27424057159115572</v>
      </c>
      <c r="I247">
        <v>0.11949458021606474</v>
      </c>
      <c r="M247" s="2">
        <v>48431.819999999992</v>
      </c>
      <c r="N247">
        <v>56064.989999999896</v>
      </c>
      <c r="O247" s="2">
        <f t="shared" si="3"/>
        <v>0.86385139817201573</v>
      </c>
    </row>
    <row r="248" spans="1:15" x14ac:dyDescent="0.25">
      <c r="A248" s="2">
        <f>'II. Headline series'!A250</f>
        <v>1552</v>
      </c>
      <c r="C248">
        <v>0.26813575189977179</v>
      </c>
      <c r="D248">
        <v>9.203391740796904E-2</v>
      </c>
      <c r="E248">
        <v>2.9297242956017124E-2</v>
      </c>
      <c r="F248">
        <v>0.21685817261614376</v>
      </c>
      <c r="G248">
        <v>0.27412567737328414</v>
      </c>
      <c r="I248">
        <v>0.11954923774681413</v>
      </c>
      <c r="M248" s="2">
        <v>48621.64</v>
      </c>
      <c r="N248">
        <v>56276.479999999894</v>
      </c>
      <c r="O248" s="2">
        <f t="shared" si="3"/>
        <v>0.86397798867306719</v>
      </c>
    </row>
    <row r="249" spans="1:15" x14ac:dyDescent="0.25">
      <c r="A249" s="2">
        <f>'II. Headline series'!A251</f>
        <v>1553</v>
      </c>
      <c r="C249">
        <v>0.26767894260896974</v>
      </c>
      <c r="D249">
        <v>9.2329956940439897E-2</v>
      </c>
      <c r="E249">
        <v>2.9459680165272679E-2</v>
      </c>
      <c r="F249">
        <v>0.21691627335056157</v>
      </c>
      <c r="G249">
        <v>0.27401167676607024</v>
      </c>
      <c r="I249">
        <v>0.11960347016868597</v>
      </c>
      <c r="M249" s="2">
        <v>48811.459999999992</v>
      </c>
      <c r="N249">
        <v>56487.969999999892</v>
      </c>
      <c r="O249" s="2">
        <f t="shared" si="3"/>
        <v>0.86410363126874778</v>
      </c>
    </row>
    <row r="250" spans="1:15" x14ac:dyDescent="0.25">
      <c r="A250" s="2">
        <f>'II. Headline series'!A252</f>
        <v>1554</v>
      </c>
      <c r="C250">
        <v>0.26722567247222972</v>
      </c>
      <c r="D250">
        <v>9.2623702891026616E-2</v>
      </c>
      <c r="E250">
        <v>2.9620858883686318E-2</v>
      </c>
      <c r="F250">
        <v>0.21697392394647655</v>
      </c>
      <c r="G250">
        <v>0.27389855938457053</v>
      </c>
      <c r="I250">
        <v>0.11965728242201037</v>
      </c>
      <c r="M250" s="2">
        <v>49001.279999999992</v>
      </c>
      <c r="N250">
        <v>56699.45999999989</v>
      </c>
      <c r="O250" s="2">
        <f t="shared" si="3"/>
        <v>0.86422833656616993</v>
      </c>
    </row>
    <row r="251" spans="1:15" x14ac:dyDescent="0.25">
      <c r="A251" s="2">
        <f>'II. Headline series'!A253</f>
        <v>1555</v>
      </c>
      <c r="C251">
        <v>0.26677590051859018</v>
      </c>
      <c r="D251">
        <v>9.2915181811344019E-2</v>
      </c>
      <c r="E251">
        <v>2.9780793680157604E-2</v>
      </c>
      <c r="F251">
        <v>0.21703112961491006</v>
      </c>
      <c r="G251">
        <v>0.27378631500413625</v>
      </c>
      <c r="I251">
        <v>0.11971067937086198</v>
      </c>
      <c r="M251" s="2">
        <v>49191.099999999991</v>
      </c>
      <c r="N251">
        <v>56910.949999999888</v>
      </c>
      <c r="O251" s="2">
        <f t="shared" si="3"/>
        <v>0.8643521150147746</v>
      </c>
    </row>
    <row r="252" spans="1:15" x14ac:dyDescent="0.25">
      <c r="A252" s="2">
        <f>'II. Headline series'!A254</f>
        <v>1556</v>
      </c>
      <c r="C252">
        <v>0.26632958640705806</v>
      </c>
      <c r="D252">
        <v>9.3204419844749836E-2</v>
      </c>
      <c r="E252">
        <v>2.9939498899574989E-2</v>
      </c>
      <c r="F252">
        <v>0.21708789548675886</v>
      </c>
      <c r="G252">
        <v>0.27367493355733274</v>
      </c>
      <c r="I252">
        <v>0.11976366580452548</v>
      </c>
      <c r="M252" s="2">
        <v>49380.92</v>
      </c>
      <c r="N252">
        <v>57122.439999999886</v>
      </c>
      <c r="O252" s="2">
        <f t="shared" si="3"/>
        <v>0.86447497690925135</v>
      </c>
    </row>
    <row r="253" spans="1:15" x14ac:dyDescent="0.25">
      <c r="A253" s="2">
        <f>'II. Headline series'!A255</f>
        <v>1557</v>
      </c>
      <c r="C253">
        <v>0.26588669041454743</v>
      </c>
      <c r="D253">
        <v>9.349144273416142E-2</v>
      </c>
      <c r="E253">
        <v>3.0096988667104845E-2</v>
      </c>
      <c r="F253">
        <v>0.21714422661432939</v>
      </c>
      <c r="G253">
        <v>0.27356440513092933</v>
      </c>
      <c r="I253">
        <v>0.11981624643892767</v>
      </c>
      <c r="M253" s="2">
        <v>49570.739999999991</v>
      </c>
      <c r="N253">
        <v>57333.929999999884</v>
      </c>
      <c r="O253" s="2">
        <f t="shared" si="3"/>
        <v>0.86459693239239122</v>
      </c>
    </row>
    <row r="254" spans="1:15" x14ac:dyDescent="0.25">
      <c r="A254" s="2">
        <f>'II. Headline series'!A256</f>
        <v>1558</v>
      </c>
      <c r="C254">
        <v>0.26544717342409374</v>
      </c>
      <c r="D254">
        <v>9.377627582969332E-2</v>
      </c>
      <c r="E254">
        <v>3.0253276892382251E-2</v>
      </c>
      <c r="F254">
        <v>0.21720012797283633</v>
      </c>
      <c r="G254">
        <v>0.27345471996295789</v>
      </c>
      <c r="I254">
        <v>0.11986842591803647</v>
      </c>
      <c r="M254" s="2">
        <v>49760.56</v>
      </c>
      <c r="N254">
        <v>57545.419999999882</v>
      </c>
      <c r="O254" s="2">
        <f t="shared" si="3"/>
        <v>0.86471799145787975</v>
      </c>
    </row>
    <row r="255" spans="1:15" x14ac:dyDescent="0.25">
      <c r="A255" s="2">
        <f>'II. Headline series'!A257</f>
        <v>1559</v>
      </c>
      <c r="C255">
        <v>0.26501099691333729</v>
      </c>
      <c r="D255">
        <v>9.4058944096121089E-2</v>
      </c>
      <c r="E255">
        <v>3.0408377273606343E-2</v>
      </c>
      <c r="F255">
        <v>0.21725560446186801</v>
      </c>
      <c r="G255">
        <v>0.27334586843983899</v>
      </c>
      <c r="I255">
        <v>0.11992020881522843</v>
      </c>
      <c r="M255" s="2">
        <v>49950.37999999999</v>
      </c>
      <c r="N255">
        <v>57756.90999999988</v>
      </c>
      <c r="O255" s="2">
        <f t="shared" si="3"/>
        <v>0.86483816395302471</v>
      </c>
    </row>
    <row r="256" spans="1:15" x14ac:dyDescent="0.25">
      <c r="A256" s="2">
        <f>'II. Headline series'!A258</f>
        <v>1560</v>
      </c>
      <c r="C256">
        <v>0.26457812294326755</v>
      </c>
      <c r="D256">
        <v>9.4339472120175127E-2</v>
      </c>
      <c r="E256">
        <v>3.0562303301542488E-2</v>
      </c>
      <c r="F256">
        <v>0.2173106609068173</v>
      </c>
      <c r="G256">
        <v>0.27323784109357285</v>
      </c>
      <c r="I256">
        <v>0.1199715996346247</v>
      </c>
      <c r="M256" s="2">
        <v>50140.2</v>
      </c>
      <c r="N256">
        <v>57968.399999999878</v>
      </c>
      <c r="O256" s="2">
        <f t="shared" si="3"/>
        <v>0.86495745958142889</v>
      </c>
    </row>
    <row r="257" spans="1:15" x14ac:dyDescent="0.25">
      <c r="A257" s="2">
        <f>'II. Headline series'!A259</f>
        <v>1561</v>
      </c>
      <c r="C257">
        <v>0.26414851414722318</v>
      </c>
      <c r="D257">
        <v>9.4617884117669845E-2</v>
      </c>
      <c r="E257">
        <v>3.0715068263434047E-2</v>
      </c>
      <c r="F257">
        <v>0.21736530206028137</v>
      </c>
      <c r="G257">
        <v>0.27313062859899445</v>
      </c>
      <c r="I257">
        <v>0.12002260281239725</v>
      </c>
      <c r="M257" s="2">
        <v>50330.01999999999</v>
      </c>
      <c r="N257">
        <v>58179.889999999876</v>
      </c>
      <c r="O257" s="2">
        <f t="shared" si="3"/>
        <v>0.86507588790559931</v>
      </c>
    </row>
    <row r="258" spans="1:15" x14ac:dyDescent="0.25">
      <c r="A258" s="2">
        <f>'II. Headline series'!A260</f>
        <v>1562</v>
      </c>
      <c r="C258">
        <v>0.26372213372013892</v>
      </c>
      <c r="D258">
        <v>9.4894203940471794E-2</v>
      </c>
      <c r="E258">
        <v>3.0866685246825815E-2</v>
      </c>
      <c r="F258">
        <v>0.21741953260342869</v>
      </c>
      <c r="G258">
        <v>0.27302422177108954</v>
      </c>
      <c r="I258">
        <v>0.12007322271804521</v>
      </c>
      <c r="M258" s="2">
        <v>50519.839999999997</v>
      </c>
      <c r="N258">
        <v>58391.379999999874</v>
      </c>
      <c r="O258" s="2">
        <f t="shared" si="3"/>
        <v>0.86519345834950478</v>
      </c>
    </row>
    <row r="259" spans="1:15" x14ac:dyDescent="0.25">
      <c r="A259" s="2">
        <f>'II. Headline series'!A261</f>
        <v>1563</v>
      </c>
      <c r="C259">
        <v>0.26329894540803517</v>
      </c>
      <c r="D259">
        <v>9.5168455083311648E-2</v>
      </c>
      <c r="E259">
        <v>3.1017167143301709E-2</v>
      </c>
      <c r="F259">
        <v>0.21747335714733648</v>
      </c>
      <c r="G259">
        <v>0.27291861156237218</v>
      </c>
      <c r="I259">
        <v>0.12012346365564294</v>
      </c>
      <c r="M259" s="2">
        <v>50709.659999999989</v>
      </c>
      <c r="N259">
        <v>58602.869999999872</v>
      </c>
      <c r="O259" s="2">
        <f t="shared" si="3"/>
        <v>0.86531018020107375</v>
      </c>
    </row>
    <row r="260" spans="1:15" x14ac:dyDescent="0.25">
      <c r="A260" s="2">
        <f>'II. Headline series'!A262</f>
        <v>1564</v>
      </c>
      <c r="C260">
        <v>0.26287891349774151</v>
      </c>
      <c r="D260">
        <v>9.5440660690443296E-2</v>
      </c>
      <c r="E260">
        <v>3.1166526652138701E-2</v>
      </c>
      <c r="F260">
        <v>0.21752678023429711</v>
      </c>
      <c r="G260">
        <v>0.27281378906031967</v>
      </c>
      <c r="I260">
        <v>0.12017332986505971</v>
      </c>
      <c r="M260" s="2">
        <v>50899.479999999996</v>
      </c>
      <c r="N260">
        <v>58814.35999999987</v>
      </c>
      <c r="O260" s="2">
        <f t="shared" si="3"/>
        <v>0.86542606261464217</v>
      </c>
    </row>
    <row r="261" spans="1:15" x14ac:dyDescent="0.25">
      <c r="A261" s="2">
        <f>'II. Headline series'!A263</f>
        <v>1565</v>
      </c>
      <c r="C261">
        <v>0.26246200280685039</v>
      </c>
      <c r="D261">
        <v>9.5710843562154979E-2</v>
      </c>
      <c r="E261">
        <v>3.1314776283879416E-2</v>
      </c>
      <c r="F261">
        <v>0.21757980633909643</v>
      </c>
      <c r="G261">
        <v>0.27270974548486587</v>
      </c>
      <c r="I261">
        <v>0.12022282552315278</v>
      </c>
      <c r="M261" s="2">
        <v>51089.3</v>
      </c>
      <c r="N261">
        <v>59025.849999999868</v>
      </c>
      <c r="O261" s="2">
        <f t="shared" si="3"/>
        <v>0.86554111461334515</v>
      </c>
    </row>
    <row r="262" spans="1:15" x14ac:dyDescent="0.25">
      <c r="A262" s="2">
        <f>'II. Headline series'!A264</f>
        <v>1566</v>
      </c>
      <c r="C262">
        <v>0.26204817867389352</v>
      </c>
      <c r="D262">
        <v>9.5979026161135475E-2</v>
      </c>
      <c r="E262">
        <v>3.1461928363825289E-2</v>
      </c>
      <c r="F262">
        <v>0.21763243987026301</v>
      </c>
      <c r="G262">
        <v>0.27260647218594936</v>
      </c>
      <c r="I262">
        <v>0.12027195474493342</v>
      </c>
      <c r="M262" s="2">
        <v>51279.119999999995</v>
      </c>
      <c r="N262">
        <v>59237.339999999866</v>
      </c>
      <c r="O262" s="2">
        <f t="shared" si="3"/>
        <v>0.86565534509145936</v>
      </c>
    </row>
    <row r="263" spans="1:15" x14ac:dyDescent="0.25">
      <c r="A263" s="2">
        <f>'II. Headline series'!A265</f>
        <v>1567</v>
      </c>
      <c r="C263">
        <v>0.261637406948735</v>
      </c>
      <c r="D263">
        <v>9.624523061869944E-2</v>
      </c>
      <c r="E263">
        <v>3.160799503545246E-2</v>
      </c>
      <c r="F263">
        <v>0.21768468517128969</v>
      </c>
      <c r="G263">
        <v>0.27250396064111587</v>
      </c>
      <c r="I263">
        <v>0.12032072158470739</v>
      </c>
      <c r="M263" s="2">
        <v>51468.94</v>
      </c>
      <c r="N263">
        <v>59448.829999999864</v>
      </c>
      <c r="O263" s="2">
        <f t="shared" ref="O263:O326" si="4">M263/N263</f>
        <v>0.86576876281669668</v>
      </c>
    </row>
    <row r="264" spans="1:15" x14ac:dyDescent="0.25">
      <c r="A264" s="2">
        <f>'II. Headline series'!A266</f>
        <v>1568</v>
      </c>
      <c r="C264">
        <v>0.26122965398317782</v>
      </c>
      <c r="D264">
        <v>9.6509478740875801E-2</v>
      </c>
      <c r="E264">
        <v>3.1752988263752377E-2</v>
      </c>
      <c r="F264">
        <v>0.21773654652182903</v>
      </c>
      <c r="G264">
        <v>0.27240220245317459</v>
      </c>
      <c r="I264">
        <v>0.12036913003719041</v>
      </c>
      <c r="M264" s="2">
        <v>51658.759999999995</v>
      </c>
      <c r="N264">
        <v>59660.319999999861</v>
      </c>
      <c r="O264" s="2">
        <f t="shared" si="4"/>
        <v>0.86588137643244478</v>
      </c>
    </row>
    <row r="265" spans="1:15" x14ac:dyDescent="0.25">
      <c r="A265" s="2">
        <f>'II. Headline series'!A267</f>
        <v>1569</v>
      </c>
      <c r="C265">
        <v>0.26082488662177489</v>
      </c>
      <c r="D265">
        <v>9.677179201436191E-2</v>
      </c>
      <c r="E265">
        <v>3.1896919838498961E-2</v>
      </c>
      <c r="F265">
        <v>0.21778802813886128</v>
      </c>
      <c r="G265">
        <v>0.27230118934790409</v>
      </c>
      <c r="I265">
        <v>0.12041718403859875</v>
      </c>
      <c r="M265" s="2">
        <v>51848.58</v>
      </c>
      <c r="N265">
        <v>59871.809999999859</v>
      </c>
      <c r="O265" s="2">
        <f t="shared" si="4"/>
        <v>0.86599319445996581</v>
      </c>
    </row>
    <row r="266" spans="1:15" x14ac:dyDescent="0.25">
      <c r="A266" s="2">
        <f>'II. Headline series'!A268</f>
        <v>1570</v>
      </c>
      <c r="C266">
        <v>0.26042307219284272</v>
      </c>
      <c r="D266">
        <v>9.7032191612347912E-2</v>
      </c>
      <c r="E266">
        <v>3.2039801377444367E-2</v>
      </c>
      <c r="F266">
        <v>0.21783913417783793</v>
      </c>
      <c r="G266">
        <v>0.27220091317181072</v>
      </c>
      <c r="I266">
        <v>0.12046488746771636</v>
      </c>
      <c r="M266" s="2">
        <v>52038.399999999994</v>
      </c>
      <c r="N266">
        <v>60083.299999999857</v>
      </c>
      <c r="O266" s="2">
        <f t="shared" si="4"/>
        <v>0.8661042253005431</v>
      </c>
    </row>
    <row r="267" spans="1:15" x14ac:dyDescent="0.25">
      <c r="A267" s="2">
        <f>'II. Headline series'!A269</f>
        <v>1571</v>
      </c>
      <c r="C267">
        <v>0.2600241784996698</v>
      </c>
      <c r="D267">
        <v>9.7290698400213621E-2</v>
      </c>
      <c r="E267">
        <v>3.2181644329444897E-2</v>
      </c>
      <c r="F267">
        <v>0.21788986873379945</v>
      </c>
      <c r="G267">
        <v>0.27210136588993372</v>
      </c>
      <c r="I267">
        <v>0.12051224414693838</v>
      </c>
      <c r="M267" s="2">
        <v>52228.22</v>
      </c>
      <c r="N267">
        <v>60294.789999999855</v>
      </c>
      <c r="O267" s="2">
        <f t="shared" si="4"/>
        <v>0.8662144772375876</v>
      </c>
    </row>
    <row r="268" spans="1:15" x14ac:dyDescent="0.25">
      <c r="A268" s="2">
        <f>'II. Headline series'!A270</f>
        <v>1572</v>
      </c>
      <c r="C268">
        <v>0.25962817381191722</v>
      </c>
      <c r="D268">
        <v>9.7547332941102072E-2</v>
      </c>
      <c r="E268">
        <v>3.2322459977519209E-2</v>
      </c>
      <c r="F268">
        <v>0.21794023584246952</v>
      </c>
      <c r="G268">
        <v>0.27200253958369969</v>
      </c>
      <c r="I268">
        <v>0.12055925784329233</v>
      </c>
      <c r="M268" s="2">
        <v>52418.039999999994</v>
      </c>
      <c r="N268">
        <v>60506.279999999853</v>
      </c>
      <c r="O268" s="2">
        <f t="shared" si="4"/>
        <v>0.86632395843869625</v>
      </c>
    </row>
    <row r="269" spans="1:15" x14ac:dyDescent="0.25">
      <c r="A269" s="2">
        <f>'II. Headline series'!A271</f>
        <v>1573</v>
      </c>
      <c r="C269">
        <v>0.25923502685720395</v>
      </c>
      <c r="D269">
        <v>9.7802115501371953E-2</v>
      </c>
      <c r="E269">
        <v>3.2462259441840072E-2</v>
      </c>
      <c r="F269">
        <v>0.21799023948132465</v>
      </c>
      <c r="G269">
        <v>0.27190442644882251</v>
      </c>
      <c r="I269">
        <v>0.12060593226943675</v>
      </c>
      <c r="M269" s="2">
        <v>52607.86</v>
      </c>
      <c r="N269">
        <v>60717.769999999851</v>
      </c>
      <c r="O269" s="2">
        <f t="shared" si="4"/>
        <v>0.86643267695767034</v>
      </c>
    </row>
    <row r="270" spans="1:15" x14ac:dyDescent="0.25">
      <c r="A270" s="2">
        <f>'II. Headline series'!A272</f>
        <v>1574</v>
      </c>
      <c r="C270">
        <v>0.25884470681287564</v>
      </c>
      <c r="D270">
        <v>9.8055066055932866E-2</v>
      </c>
      <c r="E270">
        <v>3.2601053682661828E-2</v>
      </c>
      <c r="F270">
        <v>0.21803988357064175</v>
      </c>
      <c r="G270">
        <v>0.27180701879324909</v>
      </c>
      <c r="I270">
        <v>0.12065227108463877</v>
      </c>
      <c r="M270" s="2">
        <v>52797.68</v>
      </c>
      <c r="N270">
        <v>60929.259999999849</v>
      </c>
      <c r="O270" s="2">
        <f t="shared" si="4"/>
        <v>0.86654064073648907</v>
      </c>
    </row>
    <row r="271" spans="1:15" x14ac:dyDescent="0.25">
      <c r="A271" s="2">
        <f>'II. Headline series'!A273</f>
        <v>1575</v>
      </c>
      <c r="C271">
        <v>0.25845718329794815</v>
      </c>
      <c r="D271">
        <v>9.8306204293465538E-2</v>
      </c>
      <c r="E271">
        <v>3.2738853503184728E-2</v>
      </c>
      <c r="F271">
        <v>0.21808917197452229</v>
      </c>
      <c r="G271">
        <v>0.27171030903514887</v>
      </c>
      <c r="I271">
        <v>0.12069827789573033</v>
      </c>
      <c r="M271" s="2">
        <v>52987.5</v>
      </c>
      <c r="N271">
        <v>61140.749999999847</v>
      </c>
      <c r="O271" s="2">
        <f t="shared" si="4"/>
        <v>0.8666478576072445</v>
      </c>
    </row>
    <row r="272" spans="1:15" x14ac:dyDescent="0.25">
      <c r="A272" s="2">
        <f>'II. Headline series'!A274</f>
        <v>1576</v>
      </c>
      <c r="C272">
        <v>0.25807242636522543</v>
      </c>
      <c r="D272">
        <v>9.85555496215305E-2</v>
      </c>
      <c r="E272">
        <v>3.2875669552358051E-2</v>
      </c>
      <c r="F272">
        <v>0.21813810850189519</v>
      </c>
      <c r="G272">
        <v>0.27161428970094681</v>
      </c>
      <c r="I272">
        <v>0.12074395625804407</v>
      </c>
      <c r="M272" s="2">
        <v>53177.319999999992</v>
      </c>
      <c r="N272">
        <v>61352.239999999845</v>
      </c>
      <c r="O272" s="2">
        <f t="shared" si="4"/>
        <v>0.86675433529403534</v>
      </c>
    </row>
    <row r="273" spans="1:15" x14ac:dyDescent="0.25">
      <c r="A273" s="2">
        <f>'II. Headline series'!A275</f>
        <v>1577</v>
      </c>
      <c r="C273">
        <v>0.25769040649358443</v>
      </c>
      <c r="D273">
        <v>9.8803121171567476E-2</v>
      </c>
      <c r="E273">
        <v>3.3011512327623338E-2</v>
      </c>
      <c r="F273">
        <v>0.21818669690749776</v>
      </c>
      <c r="G273">
        <v>0.27151895342339782</v>
      </c>
      <c r="I273">
        <v>0.12078930967632913</v>
      </c>
      <c r="M273" s="2">
        <v>53367.14</v>
      </c>
      <c r="N273">
        <v>61563.729999999843</v>
      </c>
      <c r="O273" s="2">
        <f t="shared" si="4"/>
        <v>0.86686008141482229</v>
      </c>
    </row>
    <row r="274" spans="1:15" x14ac:dyDescent="0.25">
      <c r="A274" s="2">
        <f>'II. Headline series'!A276</f>
        <v>1578</v>
      </c>
      <c r="C274">
        <v>0.25731109458042484</v>
      </c>
      <c r="D274">
        <v>9.9048937803788817E-2</v>
      </c>
      <c r="E274">
        <v>3.3146392177599342E-2</v>
      </c>
      <c r="F274">
        <v>0.21823494089283635</v>
      </c>
      <c r="G274">
        <v>0.27142429293970288</v>
      </c>
      <c r="I274">
        <v>0.12083434160564774</v>
      </c>
      <c r="M274" s="2">
        <v>53556.959999999999</v>
      </c>
      <c r="N274">
        <v>61775.219999999841</v>
      </c>
      <c r="O274" s="2">
        <f t="shared" si="4"/>
        <v>0.86696510348324352</v>
      </c>
    </row>
    <row r="275" spans="1:15" x14ac:dyDescent="0.25">
      <c r="A275" s="2">
        <f>'II. Headline series'!A277</f>
        <v>1579</v>
      </c>
      <c r="C275">
        <v>0.25693446193427827</v>
      </c>
      <c r="D275">
        <v>9.9293018111968862E-2</v>
      </c>
      <c r="E275">
        <v>3.3280319304709989E-2</v>
      </c>
      <c r="F275">
        <v>0.21828284410712606</v>
      </c>
      <c r="G275">
        <v>0.27133030108966433</v>
      </c>
      <c r="I275">
        <v>0.12087905545225243</v>
      </c>
      <c r="M275" s="2">
        <v>53746.78</v>
      </c>
      <c r="N275">
        <v>61986.709999999839</v>
      </c>
      <c r="O275" s="2">
        <f t="shared" si="4"/>
        <v>0.86706940891039608</v>
      </c>
    </row>
    <row r="276" spans="1:15" x14ac:dyDescent="0.25">
      <c r="A276" s="2">
        <f>'II. Headline series'!A278</f>
        <v>1580</v>
      </c>
      <c r="C276">
        <v>0.256560480267574</v>
      </c>
      <c r="D276">
        <v>9.9535380428132411E-2</v>
      </c>
      <c r="E276">
        <v>3.3413303767756981E-2</v>
      </c>
      <c r="F276">
        <v>0.21833041014821108</v>
      </c>
      <c r="G276">
        <v>0.27123697081388054</v>
      </c>
      <c r="I276">
        <v>0.12092345457444505</v>
      </c>
      <c r="M276" s="2">
        <v>53936.599999999991</v>
      </c>
      <c r="N276">
        <v>62198.199999999837</v>
      </c>
      <c r="O276" s="2">
        <f t="shared" si="4"/>
        <v>0.8671730050065779</v>
      </c>
    </row>
    <row r="277" spans="1:15" x14ac:dyDescent="0.25">
      <c r="A277" s="2">
        <f>'II. Headline series'!A279</f>
        <v>1581</v>
      </c>
      <c r="C277">
        <v>0.25618912168955621</v>
      </c>
      <c r="D277">
        <v>9.9776042827144418E-2</v>
      </c>
      <c r="E277">
        <v>3.3545355484438114E-2</v>
      </c>
      <c r="F277">
        <v>0.21837764256346531</v>
      </c>
      <c r="G277">
        <v>0.27114429515197841</v>
      </c>
      <c r="I277">
        <v>0.12096754228341745</v>
      </c>
      <c r="M277" s="2">
        <v>54126.42</v>
      </c>
      <c r="N277">
        <v>62409.689999999835</v>
      </c>
      <c r="O277" s="2">
        <f t="shared" si="4"/>
        <v>0.86727589898299673</v>
      </c>
    </row>
    <row r="278" spans="1:15" x14ac:dyDescent="0.25">
      <c r="A278" s="2">
        <f>'II. Headline series'!A280</f>
        <v>1582</v>
      </c>
      <c r="C278">
        <v>0.25582035869935088</v>
      </c>
      <c r="D278">
        <v>0.1000150231312036</v>
      </c>
      <c r="E278">
        <v>3.3676484233812962E-2</v>
      </c>
      <c r="F278">
        <v>0.2184245448506745</v>
      </c>
      <c r="G278">
        <v>0.27105226724088316</v>
      </c>
      <c r="I278">
        <v>0.12101132184407486</v>
      </c>
      <c r="M278" s="2">
        <v>54316.24</v>
      </c>
      <c r="N278">
        <v>62621.179999999833</v>
      </c>
      <c r="O278" s="2">
        <f t="shared" si="4"/>
        <v>0.86737809795344234</v>
      </c>
    </row>
    <row r="279" spans="1:15" x14ac:dyDescent="0.25">
      <c r="A279" s="2">
        <f>'II. Headline series'!A281</f>
        <v>1583</v>
      </c>
      <c r="C279">
        <v>0.25545416417917621</v>
      </c>
      <c r="D279">
        <v>0.10025233891424194</v>
      </c>
      <c r="E279">
        <v>3.3806699658716861E-2</v>
      </c>
      <c r="F279">
        <v>0.21847112045889944</v>
      </c>
      <c r="G279">
        <v>0.27096088031312382</v>
      </c>
      <c r="I279">
        <v>0.12105479647584162</v>
      </c>
      <c r="M279" s="2">
        <v>54506.06</v>
      </c>
      <c r="N279">
        <v>62832.669999999831</v>
      </c>
      <c r="O279" s="2">
        <f t="shared" si="4"/>
        <v>0.8674796089359269</v>
      </c>
    </row>
    <row r="280" spans="1:15" x14ac:dyDescent="0.25">
      <c r="A280" s="2">
        <f>'II. Headline series'!A282</f>
        <v>1584</v>
      </c>
      <c r="C280">
        <v>0.25509051138769556</v>
      </c>
      <c r="D280">
        <v>0.10048800750623277</v>
      </c>
      <c r="E280">
        <v>3.3936011268124781E-2</v>
      </c>
      <c r="F280">
        <v>0.21851737278932162</v>
      </c>
      <c r="G280">
        <v>0.2708701276951746</v>
      </c>
      <c r="I280">
        <v>0.12109796935345062</v>
      </c>
      <c r="M280" s="2">
        <v>54695.88</v>
      </c>
      <c r="N280">
        <v>63044.159999999829</v>
      </c>
      <c r="O280" s="2">
        <f t="shared" si="4"/>
        <v>0.86758043885429115</v>
      </c>
    </row>
    <row r="281" spans="1:15" x14ac:dyDescent="0.25">
      <c r="A281" s="2">
        <f>'II. Headline series'!A283</f>
        <v>1585</v>
      </c>
      <c r="C281">
        <v>0.25472937395350759</v>
      </c>
      <c r="D281">
        <v>0.10072204599740928</v>
      </c>
      <c r="E281">
        <v>3.4064428439466034E-2</v>
      </c>
      <c r="F281">
        <v>0.21856330519607112</v>
      </c>
      <c r="G281">
        <v>0.27078000280583003</v>
      </c>
      <c r="I281">
        <v>0.1211408436077159</v>
      </c>
      <c r="M281" s="2">
        <v>54885.7</v>
      </c>
      <c r="N281">
        <v>63255.649999999827</v>
      </c>
      <c r="O281" s="2">
        <f t="shared" si="4"/>
        <v>0.86768059453977864</v>
      </c>
    </row>
    <row r="282" spans="1:15" x14ac:dyDescent="0.25">
      <c r="A282" s="2">
        <f>'II. Headline series'!A284</f>
        <v>1586</v>
      </c>
      <c r="C282">
        <v>0.2543707258687713</v>
      </c>
      <c r="D282">
        <v>0.10095447124239601</v>
      </c>
      <c r="E282">
        <v>3.4191960420891183E-2</v>
      </c>
      <c r="F282">
        <v>0.21860892098703744</v>
      </c>
      <c r="G282">
        <v>0.27069049915461435</v>
      </c>
      <c r="I282">
        <v>0.12118342232628966</v>
      </c>
      <c r="M282" s="2">
        <v>55075.519999999997</v>
      </c>
      <c r="N282">
        <v>63467.139999999825</v>
      </c>
      <c r="O282" s="2">
        <f t="shared" si="4"/>
        <v>0.86778008273257856</v>
      </c>
    </row>
    <row r="283" spans="1:15" x14ac:dyDescent="0.25">
      <c r="A283" s="2">
        <f>'II. Headline series'!A285</f>
        <v>1587</v>
      </c>
      <c r="C283">
        <v>0.2540145414829626</v>
      </c>
      <c r="D283">
        <v>0.10118529986425501</v>
      </c>
      <c r="E283">
        <v>3.4318616333492223E-2</v>
      </c>
      <c r="F283">
        <v>0.21865422342466365</v>
      </c>
      <c r="G283">
        <v>0.27060161034022306</v>
      </c>
      <c r="I283">
        <v>0.12122570855440341</v>
      </c>
      <c r="M283" s="2">
        <v>55265.34</v>
      </c>
      <c r="N283">
        <v>63678.629999999823</v>
      </c>
      <c r="O283" s="2">
        <f t="shared" si="4"/>
        <v>0.86787891008333806</v>
      </c>
    </row>
    <row r="284" spans="1:15" x14ac:dyDescent="0.25">
      <c r="A284" s="2">
        <f>'II. Headline series'!A286</f>
        <v>1588</v>
      </c>
      <c r="C284">
        <v>0.25366079549675868</v>
      </c>
      <c r="D284">
        <v>0.10141454825844894</v>
      </c>
      <c r="E284">
        <v>3.4444405173477112E-2</v>
      </c>
      <c r="F284">
        <v>0.2186992157267241</v>
      </c>
      <c r="G284">
        <v>0.27051333004899714</v>
      </c>
      <c r="I284">
        <v>0.12126770529559401</v>
      </c>
      <c r="M284" s="2">
        <v>55455.159999999996</v>
      </c>
      <c r="N284">
        <v>63890.119999999821</v>
      </c>
      <c r="O284" s="2">
        <f t="shared" si="4"/>
        <v>0.8679770831546435</v>
      </c>
    </row>
    <row r="285" spans="1:15" x14ac:dyDescent="0.25">
      <c r="A285" s="2">
        <f>'II. Headline series'!A287</f>
        <v>1589</v>
      </c>
      <c r="C285">
        <v>0.253309462956048</v>
      </c>
      <c r="D285">
        <v>0.10164223259672313</v>
      </c>
      <c r="E285">
        <v>3.4569335814299884E-2</v>
      </c>
      <c r="F285">
        <v>0.21874390106708638</v>
      </c>
      <c r="G285">
        <v>0.27042565205342767</v>
      </c>
      <c r="I285">
        <v>0.12130941551241484</v>
      </c>
      <c r="M285" s="2">
        <v>55644.979999999996</v>
      </c>
      <c r="N285">
        <v>64101.609999999819</v>
      </c>
      <c r="O285" s="2">
        <f t="shared" si="4"/>
        <v>0.86807460842247419</v>
      </c>
    </row>
    <row r="286" spans="1:15" x14ac:dyDescent="0.25">
      <c r="A286" s="2">
        <f>'II. Headline series'!A288</f>
        <v>1590</v>
      </c>
      <c r="C286">
        <v>0.25296051924606222</v>
      </c>
      <c r="D286">
        <v>0.10186836883090845</v>
      </c>
      <c r="E286">
        <v>3.469341700874725E-2</v>
      </c>
      <c r="F286">
        <v>0.21878828257645772</v>
      </c>
      <c r="G286">
        <v>0.27033857021069196</v>
      </c>
      <c r="I286">
        <v>0.12135084212713243</v>
      </c>
      <c r="M286" s="2">
        <v>55834.799999999996</v>
      </c>
      <c r="N286">
        <v>64313.099999999817</v>
      </c>
      <c r="O286" s="2">
        <f t="shared" si="4"/>
        <v>0.86817149227762547</v>
      </c>
    </row>
    <row r="287" spans="1:15" x14ac:dyDescent="0.25">
      <c r="A287" s="2">
        <f>'II. Headline series'!A289</f>
        <v>1591</v>
      </c>
      <c r="C287">
        <v>0.25261394008562726</v>
      </c>
      <c r="D287">
        <v>0.1020929726966467</v>
      </c>
      <c r="E287">
        <v>3.4816657390982768E-2</v>
      </c>
      <c r="F287">
        <v>0.21883236334311595</v>
      </c>
      <c r="G287">
        <v>0.27025207846121835</v>
      </c>
      <c r="I287">
        <v>0.12139198802240897</v>
      </c>
      <c r="M287" s="2">
        <v>56024.619999999995</v>
      </c>
      <c r="N287">
        <v>64524.589999999815</v>
      </c>
      <c r="O287" s="2">
        <f t="shared" si="4"/>
        <v>0.86826774102710547</v>
      </c>
    </row>
    <row r="288" spans="1:15" x14ac:dyDescent="0.25">
      <c r="A288" s="2">
        <f>'II. Headline series'!A290</f>
        <v>1592</v>
      </c>
      <c r="C288">
        <v>0.25226970152153139</v>
      </c>
      <c r="D288">
        <v>0.1023160597170408</v>
      </c>
      <c r="E288">
        <v>3.4939065478549657E-2</v>
      </c>
      <c r="F288">
        <v>0.21887614641362613</v>
      </c>
      <c r="G288">
        <v>0.27016617082728106</v>
      </c>
      <c r="I288">
        <v>0.12143285604197096</v>
      </c>
      <c r="M288" s="2">
        <v>56214.439999999995</v>
      </c>
      <c r="N288">
        <v>64736.079999999813</v>
      </c>
      <c r="O288" s="2">
        <f t="shared" si="4"/>
        <v>0.86836336089550303</v>
      </c>
    </row>
    <row r="289" spans="1:15" x14ac:dyDescent="0.25">
      <c r="A289" s="2">
        <f>'II. Headline series'!A291</f>
        <v>1593</v>
      </c>
      <c r="C289">
        <v>0.25192777992300641</v>
      </c>
      <c r="D289">
        <v>0.102537645206231</v>
      </c>
      <c r="E289">
        <v>3.506064967433313E-2</v>
      </c>
      <c r="F289">
        <v>0.21891963479354221</v>
      </c>
      <c r="G289">
        <v>0.27008084141162281</v>
      </c>
      <c r="I289">
        <v>0.12147344899126439</v>
      </c>
      <c r="M289" s="2">
        <v>56404.259999999995</v>
      </c>
      <c r="N289">
        <v>64947.569999999811</v>
      </c>
      <c r="O289" s="2">
        <f t="shared" si="4"/>
        <v>0.86845835802633042</v>
      </c>
    </row>
    <row r="290" spans="1:15" x14ac:dyDescent="0.25">
      <c r="A290" s="2">
        <f>'II. Headline series'!A292</f>
        <v>1594</v>
      </c>
      <c r="C290">
        <v>0.2515881519763204</v>
      </c>
      <c r="D290">
        <v>0.10275774427289934</v>
      </c>
      <c r="E290">
        <v>3.5181418268483221E-2</v>
      </c>
      <c r="F290">
        <v>0.21896283144809495</v>
      </c>
      <c r="G290">
        <v>0.2699960843961054</v>
      </c>
      <c r="I290">
        <v>0.12151376963809668</v>
      </c>
      <c r="M290" s="2">
        <v>56594.079999999994</v>
      </c>
      <c r="N290">
        <v>65159.059999999808</v>
      </c>
      <c r="O290" s="2">
        <f t="shared" si="4"/>
        <v>0.86855273848333847</v>
      </c>
    </row>
    <row r="291" spans="1:15" x14ac:dyDescent="0.25">
      <c r="A291" s="2">
        <f>'II. Headline series'!A293</f>
        <v>1595</v>
      </c>
      <c r="C291">
        <v>0.25125079467947842</v>
      </c>
      <c r="D291">
        <v>0.10297637182370369</v>
      </c>
      <c r="E291">
        <v>3.5301379440299117E-2</v>
      </c>
      <c r="F291">
        <v>0.21900573930286579</v>
      </c>
      <c r="G291">
        <v>0.26991189404038712</v>
      </c>
      <c r="I291">
        <v>0.12155382071326581</v>
      </c>
      <c r="M291" s="2">
        <v>56783.899999999994</v>
      </c>
      <c r="N291">
        <v>65370.549999999806</v>
      </c>
      <c r="O291" s="2">
        <f t="shared" si="4"/>
        <v>0.868646508251807</v>
      </c>
    </row>
    <row r="292" spans="1:15" x14ac:dyDescent="0.25">
      <c r="A292" s="2">
        <f>'II. Headline series'!A294</f>
        <v>1596</v>
      </c>
      <c r="C292">
        <v>0.25091568533702974</v>
      </c>
      <c r="D292">
        <v>0.10319354256664313</v>
      </c>
      <c r="E292">
        <v>3.5420541260075718E-2</v>
      </c>
      <c r="F292">
        <v>0.21904836124444746</v>
      </c>
      <c r="G292">
        <v>0.26982826468062709</v>
      </c>
      <c r="I292">
        <v>0.12159360491117685</v>
      </c>
      <c r="M292" s="2">
        <v>56973.719999999994</v>
      </c>
      <c r="N292">
        <v>65582.039999999804</v>
      </c>
      <c r="O292" s="2">
        <f t="shared" si="4"/>
        <v>0.86873967323981027</v>
      </c>
    </row>
    <row r="293" spans="1:15" x14ac:dyDescent="0.25">
      <c r="A293" s="2">
        <f>'II. Headline series'!A295</f>
        <v>1597</v>
      </c>
      <c r="C293">
        <v>0.25058280155497781</v>
      </c>
      <c r="D293">
        <v>0.10340927101435649</v>
      </c>
      <c r="E293">
        <v>3.5538911690913493E-2</v>
      </c>
      <c r="F293">
        <v>0.21909070012109119</v>
      </c>
      <c r="G293">
        <v>0.26974519072821485</v>
      </c>
      <c r="I293">
        <v>0.12163312489044617</v>
      </c>
      <c r="M293" s="2">
        <v>57163.539999999994</v>
      </c>
      <c r="N293">
        <v>65793.529999999795</v>
      </c>
      <c r="O293" s="2">
        <f t="shared" si="4"/>
        <v>0.86883223927945763</v>
      </c>
    </row>
    <row r="294" spans="1:15" x14ac:dyDescent="0.25">
      <c r="A294" s="2">
        <f>'II. Headline series'!A296</f>
        <v>1598</v>
      </c>
      <c r="C294">
        <v>0.25025212123579227</v>
      </c>
      <c r="D294">
        <v>0.10362357148735502</v>
      </c>
      <c r="E294">
        <v>3.5656498590492365E-2</v>
      </c>
      <c r="F294">
        <v>0.21913275874334132</v>
      </c>
      <c r="G294">
        <v>0.2696626666685254</v>
      </c>
      <c r="I294">
        <v>0.12167238327449369</v>
      </c>
      <c r="M294" s="2">
        <v>57353.359999999993</v>
      </c>
      <c r="N294">
        <v>66005.0199999998</v>
      </c>
      <c r="O294" s="2">
        <f t="shared" si="4"/>
        <v>0.86892421212811033</v>
      </c>
    </row>
    <row r="295" spans="1:15" x14ac:dyDescent="0.25">
      <c r="A295" s="2">
        <f>'II. Headline series'!A297</f>
        <v>1599</v>
      </c>
      <c r="C295">
        <v>0.24992362257351849</v>
      </c>
      <c r="D295">
        <v>0.10383645811719143</v>
      </c>
      <c r="E295">
        <v>3.5773309712810467E-2</v>
      </c>
      <c r="F295">
        <v>0.21917453988465707</v>
      </c>
      <c r="G295">
        <v>0.26958068705969912</v>
      </c>
      <c r="I295">
        <v>0.12171138265212342</v>
      </c>
      <c r="M295" s="2">
        <v>57543.179999999993</v>
      </c>
      <c r="N295">
        <v>66216.509999999806</v>
      </c>
      <c r="O295" s="2">
        <f t="shared" si="4"/>
        <v>0.86901559746957613</v>
      </c>
    </row>
    <row r="296" spans="1:15" x14ac:dyDescent="0.25">
      <c r="A296" s="2">
        <f>'II. Headline series'!A298</f>
        <v>1600</v>
      </c>
      <c r="C296">
        <v>0.24959728404898412</v>
      </c>
      <c r="D296">
        <v>0.1040479448495661</v>
      </c>
      <c r="E296">
        <v>3.5889352709888626E-2</v>
      </c>
      <c r="F296">
        <v>0.2192160462820224</v>
      </c>
      <c r="G296">
        <v>0.26949924653144647</v>
      </c>
      <c r="I296">
        <v>0.12175012557809226</v>
      </c>
      <c r="M296" s="2">
        <v>57733</v>
      </c>
      <c r="N296">
        <v>66428</v>
      </c>
      <c r="O296" s="2">
        <f t="shared" si="4"/>
        <v>0.86910640091527669</v>
      </c>
    </row>
    <row r="297" spans="1:15" x14ac:dyDescent="0.25">
      <c r="A297" s="2">
        <f>'II. Headline series'!A299</f>
        <v>1601</v>
      </c>
      <c r="C297">
        <v>0.24910368338897987</v>
      </c>
      <c r="D297">
        <v>0.10463903368746977</v>
      </c>
      <c r="E297">
        <v>3.6154274137806759E-2</v>
      </c>
      <c r="F297">
        <v>0.21892093556735373</v>
      </c>
      <c r="G297">
        <v>0.26961314278514165</v>
      </c>
      <c r="I297">
        <v>0.12156893043324805</v>
      </c>
      <c r="M297" s="2">
        <v>57856.23000000001</v>
      </c>
      <c r="N297">
        <v>66581.320000000007</v>
      </c>
      <c r="O297" s="2">
        <f t="shared" si="4"/>
        <v>0.86895588732695606</v>
      </c>
    </row>
    <row r="298" spans="1:15" x14ac:dyDescent="0.25">
      <c r="A298" s="2">
        <f>'II. Headline series'!A300</f>
        <v>1602</v>
      </c>
      <c r="C298">
        <v>0.24861218093442056</v>
      </c>
      <c r="D298">
        <v>0.10522760991564944</v>
      </c>
      <c r="E298">
        <v>3.6418069433554572E-2</v>
      </c>
      <c r="F298">
        <v>0.21862707931395015</v>
      </c>
      <c r="G298">
        <v>0.26972655488685127</v>
      </c>
      <c r="I298">
        <v>0.12138850551557397</v>
      </c>
      <c r="M298" s="2">
        <v>57979.460000000006</v>
      </c>
      <c r="N298">
        <v>66734.64</v>
      </c>
      <c r="O298" s="2">
        <f t="shared" si="4"/>
        <v>0.86880606533578375</v>
      </c>
    </row>
    <row r="299" spans="1:15" x14ac:dyDescent="0.25">
      <c r="A299" s="2">
        <f>'II. Headline series'!A301</f>
        <v>1603</v>
      </c>
      <c r="C299">
        <v>0.24812276333505387</v>
      </c>
      <c r="D299">
        <v>0.10581368952108759</v>
      </c>
      <c r="E299">
        <v>3.6680745762373478E-2</v>
      </c>
      <c r="F299">
        <v>0.21833446954005056</v>
      </c>
      <c r="G299">
        <v>0.26983948591708917</v>
      </c>
      <c r="I299">
        <v>0.12120884592434535</v>
      </c>
      <c r="M299" s="2">
        <v>58102.69</v>
      </c>
      <c r="N299">
        <v>66887.960000000006</v>
      </c>
      <c r="O299" s="2">
        <f t="shared" si="4"/>
        <v>0.8686569301859407</v>
      </c>
    </row>
    <row r="300" spans="1:15" x14ac:dyDescent="0.25">
      <c r="A300" s="2">
        <f>'II. Headline series'!A302</f>
        <v>1604</v>
      </c>
      <c r="C300">
        <v>0.24763541735364597</v>
      </c>
      <c r="D300">
        <v>0.10639728835542661</v>
      </c>
      <c r="E300">
        <v>3.6942310228846531E-2</v>
      </c>
      <c r="F300">
        <v>0.21804309833146476</v>
      </c>
      <c r="G300">
        <v>0.26995193893029079</v>
      </c>
      <c r="I300">
        <v>0.12102994680032537</v>
      </c>
      <c r="M300" s="2">
        <v>58225.920000000006</v>
      </c>
      <c r="N300">
        <v>67041.280000000013</v>
      </c>
      <c r="O300" s="2">
        <f t="shared" si="4"/>
        <v>0.8685084771651137</v>
      </c>
    </row>
    <row r="301" spans="1:15" x14ac:dyDescent="0.25">
      <c r="A301" s="2">
        <f>'II. Headline series'!A303</f>
        <v>1605</v>
      </c>
      <c r="C301">
        <v>0.24715012986478813</v>
      </c>
      <c r="D301">
        <v>0.1069784221363979</v>
      </c>
      <c r="E301">
        <v>3.7202769877538913E-2</v>
      </c>
      <c r="F301">
        <v>0.21775295784085974</v>
      </c>
      <c r="G301">
        <v>0.27006391695508836</v>
      </c>
      <c r="I301">
        <v>0.12085180332532695</v>
      </c>
      <c r="M301" s="2">
        <v>58349.150000000009</v>
      </c>
      <c r="N301">
        <v>67194.600000000006</v>
      </c>
      <c r="O301" s="2">
        <f t="shared" si="4"/>
        <v>0.86836070160399803</v>
      </c>
    </row>
    <row r="302" spans="1:15" x14ac:dyDescent="0.25">
      <c r="A302" s="2">
        <f>'II. Headline series'!A304</f>
        <v>1606</v>
      </c>
      <c r="C302">
        <v>0.24666688785371835</v>
      </c>
      <c r="D302">
        <v>0.10755710644923298</v>
      </c>
      <c r="E302">
        <v>3.7462131693630392E-2</v>
      </c>
      <c r="F302">
        <v>0.21746404028705521</v>
      </c>
      <c r="G302">
        <v>0.27017542299458297</v>
      </c>
      <c r="I302">
        <v>0.12067441072178013</v>
      </c>
      <c r="M302" s="2">
        <v>58472.380000000005</v>
      </c>
      <c r="N302">
        <v>67347.920000000013</v>
      </c>
      <c r="O302" s="2">
        <f t="shared" si="4"/>
        <v>0.86821359887580785</v>
      </c>
    </row>
    <row r="303" spans="1:15" x14ac:dyDescent="0.25">
      <c r="A303" s="2">
        <f>'II. Headline series'!A305</f>
        <v>1607</v>
      </c>
      <c r="C303">
        <v>0.24618567841515782</v>
      </c>
      <c r="D303">
        <v>0.10813335674805677</v>
      </c>
      <c r="E303">
        <v>3.7720402603539753E-2</v>
      </c>
      <c r="F303">
        <v>0.21717633795432803</v>
      </c>
      <c r="G303">
        <v>0.27028646002661283</v>
      </c>
      <c r="I303">
        <v>0.12049776425230496</v>
      </c>
      <c r="M303" s="2">
        <v>58595.61</v>
      </c>
      <c r="N303">
        <v>67501.24000000002</v>
      </c>
      <c r="O303" s="2">
        <f t="shared" si="4"/>
        <v>0.86806716439579457</v>
      </c>
    </row>
    <row r="304" spans="1:15" x14ac:dyDescent="0.25">
      <c r="A304" s="2">
        <f>'II. Headline series'!A306</f>
        <v>1608</v>
      </c>
      <c r="C304">
        <v>0.24570648875216206</v>
      </c>
      <c r="D304">
        <v>0.10870718835726323</v>
      </c>
      <c r="E304">
        <v>3.7977589475541404E-2</v>
      </c>
      <c r="F304">
        <v>0.21688984319172522</v>
      </c>
      <c r="G304">
        <v>0.2703970310040183</v>
      </c>
      <c r="I304">
        <v>0.1203218592192898</v>
      </c>
      <c r="M304" s="2">
        <v>58718.840000000011</v>
      </c>
      <c r="N304">
        <v>67654.560000000012</v>
      </c>
      <c r="O304" s="2">
        <f t="shared" si="4"/>
        <v>0.86792139362077003</v>
      </c>
    </row>
    <row r="305" spans="1:15" x14ac:dyDescent="0.25">
      <c r="A305" s="2">
        <f>'II. Headline series'!A307</f>
        <v>1609</v>
      </c>
      <c r="C305">
        <v>0.24522930617498673</v>
      </c>
      <c r="D305">
        <v>0.10927861647287394</v>
      </c>
      <c r="E305">
        <v>3.8233699120374234E-2</v>
      </c>
      <c r="F305">
        <v>0.21660454841238591</v>
      </c>
      <c r="G305">
        <v>0.27050713885490413</v>
      </c>
      <c r="I305">
        <v>0.12014669096447493</v>
      </c>
      <c r="M305" s="2">
        <v>58842.070000000022</v>
      </c>
      <c r="N305">
        <v>67807.880000000019</v>
      </c>
      <c r="O305" s="2">
        <f t="shared" si="4"/>
        <v>0.86777628204863511</v>
      </c>
    </row>
    <row r="306" spans="1:15" x14ac:dyDescent="0.25">
      <c r="A306" s="2">
        <f>'II. Headline series'!A308</f>
        <v>1610</v>
      </c>
      <c r="C306">
        <v>0.24475411809996733</v>
      </c>
      <c r="D306">
        <v>0.10984765616387948</v>
      </c>
      <c r="E306">
        <v>3.8488738291842815E-2</v>
      </c>
      <c r="F306">
        <v>0.2163204460928716</v>
      </c>
      <c r="G306">
        <v>0.27061678648289739</v>
      </c>
      <c r="I306">
        <v>0.11997225486854136</v>
      </c>
      <c r="M306" s="2">
        <v>58965.300000000017</v>
      </c>
      <c r="N306">
        <v>67961.200000000026</v>
      </c>
      <c r="O306" s="2">
        <f t="shared" si="4"/>
        <v>0.86763182521791837</v>
      </c>
    </row>
    <row r="307" spans="1:15" x14ac:dyDescent="0.25">
      <c r="A307" s="2">
        <f>'II. Headline series'!A309</f>
        <v>1611</v>
      </c>
      <c r="C307">
        <v>0.24428091204841287</v>
      </c>
      <c r="D307">
        <v>0.11041432237356393</v>
      </c>
      <c r="E307">
        <v>3.8742713687411071E-2</v>
      </c>
      <c r="F307">
        <v>0.21603752877250462</v>
      </c>
      <c r="G307">
        <v>0.2707259767674029</v>
      </c>
      <c r="I307">
        <v>0.11979854635070467</v>
      </c>
      <c r="M307" s="2">
        <v>59088.530000000013</v>
      </c>
      <c r="N307">
        <v>68114.520000000019</v>
      </c>
      <c r="O307" s="2">
        <f t="shared" si="4"/>
        <v>0.86748801870731818</v>
      </c>
    </row>
    <row r="308" spans="1:15" x14ac:dyDescent="0.25">
      <c r="A308" s="2">
        <f>'II. Headline series'!A310</f>
        <v>1612</v>
      </c>
      <c r="C308">
        <v>0.24380967564551373</v>
      </c>
      <c r="D308">
        <v>0.11097862992081309</v>
      </c>
      <c r="E308">
        <v>3.8995631948788544E-2</v>
      </c>
      <c r="F308">
        <v>0.21575578905271525</v>
      </c>
      <c r="G308">
        <v>0.27083471256385533</v>
      </c>
      <c r="I308">
        <v>0.11962556086831405</v>
      </c>
      <c r="M308" s="2">
        <v>59211.760000000017</v>
      </c>
      <c r="N308">
        <v>68267.840000000026</v>
      </c>
      <c r="O308" s="2">
        <f t="shared" si="4"/>
        <v>0.86734485813525075</v>
      </c>
    </row>
    <row r="309" spans="1:15" x14ac:dyDescent="0.25">
      <c r="A309" s="2">
        <f>'II. Headline series'!A311</f>
        <v>1613</v>
      </c>
      <c r="C309">
        <v>0.24334039661926302</v>
      </c>
      <c r="D309">
        <v>0.11154059350140623</v>
      </c>
      <c r="E309">
        <v>3.9247499662509407E-2</v>
      </c>
      <c r="F309">
        <v>0.21547521959639671</v>
      </c>
      <c r="G309">
        <v>0.27094299670396821</v>
      </c>
      <c r="I309">
        <v>0.11945329391645643</v>
      </c>
      <c r="M309" s="2">
        <v>59334.99000000002</v>
      </c>
      <c r="N309">
        <v>68421.160000000033</v>
      </c>
      <c r="O309" s="2">
        <f t="shared" si="4"/>
        <v>0.86720233915940614</v>
      </c>
    </row>
    <row r="310" spans="1:15" x14ac:dyDescent="0.25">
      <c r="A310" s="2">
        <f>'II. Headline series'!A312</f>
        <v>1614</v>
      </c>
      <c r="C310">
        <v>0.242873062799391</v>
      </c>
      <c r="D310">
        <v>0.11210022768929181</v>
      </c>
      <c r="E310">
        <v>3.9498323360504226E-2</v>
      </c>
      <c r="F310">
        <v>0.21519581312726827</v>
      </c>
      <c r="G310">
        <v>0.27105083199597946</v>
      </c>
      <c r="I310">
        <v>0.11928174102756531</v>
      </c>
      <c r="M310" s="2">
        <v>59458.220000000016</v>
      </c>
      <c r="N310">
        <v>68574.48000000004</v>
      </c>
      <c r="O310" s="2">
        <f t="shared" si="4"/>
        <v>0.86706045747630867</v>
      </c>
    </row>
    <row r="311" spans="1:15" x14ac:dyDescent="0.25">
      <c r="A311" s="2">
        <f>'II. Headline series'!A313</f>
        <v>1615</v>
      </c>
      <c r="C311">
        <v>0.24240766211631318</v>
      </c>
      <c r="D311">
        <v>0.11265754693784735</v>
      </c>
      <c r="E311">
        <v>3.9748109520664564E-2</v>
      </c>
      <c r="F311">
        <v>0.21491756242924609</v>
      </c>
      <c r="G311">
        <v>0.27115822122489441</v>
      </c>
      <c r="I311">
        <v>0.11911089777103452</v>
      </c>
      <c r="M311" s="2">
        <v>59581.450000000012</v>
      </c>
      <c r="N311">
        <v>68727.800000000032</v>
      </c>
      <c r="O311" s="2">
        <f t="shared" si="4"/>
        <v>0.86691920882088447</v>
      </c>
    </row>
    <row r="312" spans="1:15" x14ac:dyDescent="0.25">
      <c r="A312" s="2">
        <f>'II. Headline series'!A314</f>
        <v>1616</v>
      </c>
      <c r="C312">
        <v>0.2419441826000911</v>
      </c>
      <c r="D312">
        <v>0.11321256558112369</v>
      </c>
      <c r="E312">
        <v>3.9996864567400731E-2</v>
      </c>
      <c r="F312">
        <v>0.21464046034582218</v>
      </c>
      <c r="G312">
        <v>0.27126516715272542</v>
      </c>
      <c r="I312">
        <v>0.11894075975283687</v>
      </c>
      <c r="M312" s="2">
        <v>59704.680000000022</v>
      </c>
      <c r="N312">
        <v>68881.120000000039</v>
      </c>
      <c r="O312" s="2">
        <f t="shared" si="4"/>
        <v>0.86677858896603288</v>
      </c>
    </row>
    <row r="313" spans="1:15" x14ac:dyDescent="0.25">
      <c r="A313" s="2">
        <f>'II. Headline series'!A315</f>
        <v>1617</v>
      </c>
      <c r="C313">
        <v>0.24148261237940627</v>
      </c>
      <c r="D313">
        <v>0.11376529783507403</v>
      </c>
      <c r="E313">
        <v>4.024459487219257E-2</v>
      </c>
      <c r="F313">
        <v>0.2143644997794508</v>
      </c>
      <c r="G313">
        <v>0.27137167251872879</v>
      </c>
      <c r="I313">
        <v>0.1187713226151474</v>
      </c>
      <c r="M313" s="2">
        <v>59827.910000000033</v>
      </c>
      <c r="N313">
        <v>69034.440000000046</v>
      </c>
      <c r="O313" s="2">
        <f t="shared" si="4"/>
        <v>0.86663859372220575</v>
      </c>
    </row>
    <row r="314" spans="1:15" x14ac:dyDescent="0.25">
      <c r="A314" s="2">
        <f>'II. Headline series'!A316</f>
        <v>1618</v>
      </c>
      <c r="C314">
        <v>0.24102293968054664</v>
      </c>
      <c r="D314">
        <v>0.11431575779876754</v>
      </c>
      <c r="E314">
        <v>4.0491306754133427E-2</v>
      </c>
      <c r="F314">
        <v>0.21408967369094237</v>
      </c>
      <c r="G314">
        <v>0.27147774003963859</v>
      </c>
      <c r="I314">
        <v>0.11860258203597136</v>
      </c>
      <c r="M314" s="2">
        <v>59951.140000000029</v>
      </c>
      <c r="N314">
        <v>69187.760000000038</v>
      </c>
      <c r="O314" s="2">
        <f t="shared" si="4"/>
        <v>0.86649921893699111</v>
      </c>
    </row>
    <row r="315" spans="1:15" x14ac:dyDescent="0.25">
      <c r="A315" s="2">
        <f>'II. Headline series'!A317</f>
        <v>1619</v>
      </c>
      <c r="C315">
        <v>0.24056515282640514</v>
      </c>
      <c r="D315">
        <v>0.11486395945558822</v>
      </c>
      <c r="E315">
        <v>4.0737006480467443E-2</v>
      </c>
      <c r="F315">
        <v>0.21381597509886502</v>
      </c>
      <c r="G315">
        <v>0.27158337240989761</v>
      </c>
      <c r="I315">
        <v>0.1184345337287766</v>
      </c>
      <c r="M315" s="2">
        <v>60074.370000000024</v>
      </c>
      <c r="N315">
        <v>69341.080000000045</v>
      </c>
      <c r="O315" s="2">
        <f t="shared" si="4"/>
        <v>0.86636046049470217</v>
      </c>
    </row>
    <row r="316" spans="1:15" x14ac:dyDescent="0.25">
      <c r="A316" s="2">
        <f>'II. Headline series'!A318</f>
        <v>1620</v>
      </c>
      <c r="C316">
        <v>0.24010924023549124</v>
      </c>
      <c r="D316">
        <v>0.11540991667441901</v>
      </c>
      <c r="E316">
        <v>4.0981700267120266E-2</v>
      </c>
      <c r="F316">
        <v>0.2135433970789534</v>
      </c>
      <c r="G316">
        <v>0.27168857230188542</v>
      </c>
      <c r="I316">
        <v>0.11826717344213067</v>
      </c>
      <c r="M316" s="2">
        <v>60197.600000000028</v>
      </c>
      <c r="N316">
        <v>69494.400000000052</v>
      </c>
      <c r="O316" s="2">
        <f t="shared" si="4"/>
        <v>0.86622231431597341</v>
      </c>
    </row>
    <row r="317" spans="1:15" x14ac:dyDescent="0.25">
      <c r="A317" s="2">
        <f>'II. Headline series'!A319</f>
        <v>1621</v>
      </c>
      <c r="C317">
        <v>0.23965519042095421</v>
      </c>
      <c r="D317">
        <v>0.11595364321081135</v>
      </c>
      <c r="E317">
        <v>4.1225394279223261E-2</v>
      </c>
      <c r="F317">
        <v>0.21327193276352471</v>
      </c>
      <c r="G317">
        <v>0.27179334236614411</v>
      </c>
      <c r="I317">
        <v>0.11810049695934233</v>
      </c>
      <c r="M317" s="2">
        <v>60320.830000000031</v>
      </c>
      <c r="N317">
        <v>69647.720000000045</v>
      </c>
      <c r="O317" s="2">
        <f t="shared" si="4"/>
        <v>0.86608477635735948</v>
      </c>
    </row>
    <row r="318" spans="1:15" x14ac:dyDescent="0.25">
      <c r="A318" s="2">
        <f>'II. Headline series'!A320</f>
        <v>1622</v>
      </c>
      <c r="C318">
        <v>0.23920299198961834</v>
      </c>
      <c r="D318">
        <v>0.1164951527081405</v>
      </c>
      <c r="E318">
        <v>4.1468094631631279E-2</v>
      </c>
      <c r="F318">
        <v>0.21300157534090208</v>
      </c>
      <c r="G318">
        <v>0.27189768523160052</v>
      </c>
      <c r="I318">
        <v>0.11793450009810735</v>
      </c>
      <c r="M318" s="2">
        <v>60444.060000000027</v>
      </c>
      <c r="N318">
        <v>69801.040000000052</v>
      </c>
      <c r="O318" s="2">
        <f t="shared" si="4"/>
        <v>0.86594784261094082</v>
      </c>
    </row>
    <row r="319" spans="1:15" x14ac:dyDescent="0.25">
      <c r="A319" s="2">
        <f>'II. Headline series'!A321</f>
        <v>1623</v>
      </c>
      <c r="C319">
        <v>0.23875263364102986</v>
      </c>
      <c r="D319">
        <v>0.1170344586987466</v>
      </c>
      <c r="E319">
        <v>4.1709807389434118E-2</v>
      </c>
      <c r="F319">
        <v>0.21273231805484458</v>
      </c>
      <c r="G319">
        <v>0.27200160350578634</v>
      </c>
      <c r="I319">
        <v>0.11776917871015868</v>
      </c>
      <c r="M319" s="2">
        <v>60567.290000000023</v>
      </c>
      <c r="N319">
        <v>69954.360000000059</v>
      </c>
      <c r="O319" s="2">
        <f t="shared" si="4"/>
        <v>0.86581150910393534</v>
      </c>
    </row>
    <row r="320" spans="1:15" x14ac:dyDescent="0.25">
      <c r="A320" s="2">
        <f>'II. Headline series'!A322</f>
        <v>1624</v>
      </c>
      <c r="C320">
        <v>0.23830410416651579</v>
      </c>
      <c r="D320">
        <v>0.11757157460506198</v>
      </c>
      <c r="E320">
        <v>4.1950538568461739E-2</v>
      </c>
      <c r="F320">
        <v>0.21246415420398448</v>
      </c>
      <c r="G320">
        <v>0.27210509977505504</v>
      </c>
      <c r="I320">
        <v>0.11760452868092094</v>
      </c>
      <c r="M320" s="2">
        <v>60690.520000000033</v>
      </c>
      <c r="N320">
        <v>70107.680000000051</v>
      </c>
      <c r="O320" s="2">
        <f t="shared" si="4"/>
        <v>0.86567577189831402</v>
      </c>
    </row>
    <row r="321" spans="1:15" x14ac:dyDescent="0.25">
      <c r="A321" s="2">
        <f>'II. Headline series'!A323</f>
        <v>1625</v>
      </c>
      <c r="C321">
        <v>0.23785739244825402</v>
      </c>
      <c r="D321">
        <v>0.11810651374072485</v>
      </c>
      <c r="E321">
        <v>4.2190294135783409E-2</v>
      </c>
      <c r="F321">
        <v>0.21219707714127156</v>
      </c>
      <c r="G321">
        <v>0.27220817660479696</v>
      </c>
      <c r="I321">
        <v>0.11744054592916907</v>
      </c>
      <c r="M321" s="2">
        <v>60813.750000000044</v>
      </c>
      <c r="N321">
        <v>70261.000000000058</v>
      </c>
      <c r="O321" s="2">
        <f t="shared" si="4"/>
        <v>0.8655406270904199</v>
      </c>
    </row>
    <row r="322" spans="1:15" x14ac:dyDescent="0.25">
      <c r="A322" s="2">
        <f>'II. Headline series'!A324</f>
        <v>1626</v>
      </c>
      <c r="C322">
        <v>0.23741248745835467</v>
      </c>
      <c r="D322">
        <v>0.11863928931167916</v>
      </c>
      <c r="E322">
        <v>4.2429080010200675E-2</v>
      </c>
      <c r="F322">
        <v>0.21193108027342353</v>
      </c>
      <c r="G322">
        <v>0.27231083653965082</v>
      </c>
      <c r="I322">
        <v>0.11727722640669108</v>
      </c>
      <c r="M322" s="2">
        <v>60936.98000000004</v>
      </c>
      <c r="N322">
        <v>70414.320000000065</v>
      </c>
      <c r="O322" s="2">
        <f t="shared" si="4"/>
        <v>0.86540607081059628</v>
      </c>
    </row>
    <row r="323" spans="1:15" x14ac:dyDescent="0.25">
      <c r="A323" s="2">
        <f>'II. Headline series'!A325</f>
        <v>1627</v>
      </c>
      <c r="C323">
        <v>0.23696937825795245</v>
      </c>
      <c r="D323">
        <v>0.11916991441726138</v>
      </c>
      <c r="E323">
        <v>4.2666902062734449E-2</v>
      </c>
      <c r="F323">
        <v>0.21166615706038361</v>
      </c>
      <c r="G323">
        <v>0.27241308210371323</v>
      </c>
      <c r="I323">
        <v>0.11711456609795491</v>
      </c>
      <c r="M323" s="2">
        <v>61060.210000000036</v>
      </c>
      <c r="N323">
        <v>70567.640000000058</v>
      </c>
      <c r="O323" s="2">
        <f t="shared" si="4"/>
        <v>0.86527209922281634</v>
      </c>
    </row>
    <row r="324" spans="1:15" x14ac:dyDescent="0.25">
      <c r="A324" s="2">
        <f>'II. Headline series'!A326</f>
        <v>1628</v>
      </c>
      <c r="C324">
        <v>0.2365280539963103</v>
      </c>
      <c r="D324">
        <v>0.11969840205127413</v>
      </c>
      <c r="E324">
        <v>4.2903766117106168E-2</v>
      </c>
      <c r="F324">
        <v>0.21140230101478449</v>
      </c>
      <c r="G324">
        <v>0.27251491580074561</v>
      </c>
      <c r="I324">
        <v>0.11695256101977933</v>
      </c>
      <c r="M324" s="2">
        <v>61183.440000000039</v>
      </c>
      <c r="N324">
        <v>70720.960000000065</v>
      </c>
      <c r="O324" s="2">
        <f t="shared" si="4"/>
        <v>0.8651387085243184</v>
      </c>
    </row>
    <row r="325" spans="1:15" x14ac:dyDescent="0.25">
      <c r="A325" s="2">
        <f>'II. Headline series'!A327</f>
        <v>1629</v>
      </c>
      <c r="C325">
        <v>0.23608850390993363</v>
      </c>
      <c r="D325">
        <v>0.12022476510304682</v>
      </c>
      <c r="E325">
        <v>4.3139677950213215E-2</v>
      </c>
      <c r="F325">
        <v>0.21113950570141887</v>
      </c>
      <c r="G325">
        <v>0.27261634011437852</v>
      </c>
      <c r="I325">
        <v>0.11679120722100887</v>
      </c>
      <c r="M325" s="2">
        <v>61306.670000000042</v>
      </c>
      <c r="N325">
        <v>70874.280000000072</v>
      </c>
      <c r="O325" s="2">
        <f t="shared" si="4"/>
        <v>0.86500589494524638</v>
      </c>
    </row>
    <row r="326" spans="1:15" x14ac:dyDescent="0.25">
      <c r="A326" s="2">
        <f>'II. Headline series'!A328</f>
        <v>1630</v>
      </c>
      <c r="C326">
        <v>0.23565071732169535</v>
      </c>
      <c r="D326">
        <v>0.12074901635848355</v>
      </c>
      <c r="E326">
        <v>4.3374643292598526E-2</v>
      </c>
      <c r="F326">
        <v>0.21087776473671627</v>
      </c>
      <c r="G326">
        <v>0.27271735750831383</v>
      </c>
      <c r="I326">
        <v>0.11663050078219253</v>
      </c>
      <c r="M326" s="2">
        <v>61429.900000000038</v>
      </c>
      <c r="N326">
        <v>71027.600000000064</v>
      </c>
      <c r="O326" s="2">
        <f t="shared" si="4"/>
        <v>0.86487365474829481</v>
      </c>
    </row>
    <row r="327" spans="1:15" x14ac:dyDescent="0.25">
      <c r="A327" s="2">
        <f>'II. Headline series'!A329</f>
        <v>1631</v>
      </c>
      <c r="C327">
        <v>0.23521468363997111</v>
      </c>
      <c r="D327">
        <v>0.12127116850109831</v>
      </c>
      <c r="E327">
        <v>4.3608667828914607E-2</v>
      </c>
      <c r="F327">
        <v>0.21061707178822603</v>
      </c>
      <c r="G327">
        <v>0.27281797042652367</v>
      </c>
      <c r="I327">
        <v>0.11647043781526642</v>
      </c>
      <c r="M327" s="2">
        <v>61553.130000000034</v>
      </c>
      <c r="N327">
        <v>71180.920000000071</v>
      </c>
      <c r="O327" s="2">
        <f t="shared" ref="O327:O390" si="5">M327/N327</f>
        <v>0.86474198422835746</v>
      </c>
    </row>
    <row r="328" spans="1:15" x14ac:dyDescent="0.25">
      <c r="A328" s="2">
        <f>'II. Headline series'!A330</f>
        <v>1632</v>
      </c>
      <c r="C328">
        <v>0.23478039235778528</v>
      </c>
      <c r="D328">
        <v>0.12179123411303794</v>
      </c>
      <c r="E328">
        <v>4.3841757198381973E-2</v>
      </c>
      <c r="F328">
        <v>0.21035742057410664</v>
      </c>
      <c r="G328">
        <v>0.27291818129344803</v>
      </c>
      <c r="I328">
        <v>0.11631101446324019</v>
      </c>
      <c r="M328" s="2">
        <v>61676.360000000044</v>
      </c>
      <c r="N328">
        <v>71334.240000000078</v>
      </c>
      <c r="O328" s="2">
        <f t="shared" si="5"/>
        <v>0.86461087971218276</v>
      </c>
    </row>
    <row r="329" spans="1:15" x14ac:dyDescent="0.25">
      <c r="A329" s="2">
        <f>'II. Headline series'!A331</f>
        <v>1633</v>
      </c>
      <c r="C329">
        <v>0.23434783305196702</v>
      </c>
      <c r="D329">
        <v>0.1223092256760928</v>
      </c>
      <c r="E329">
        <v>4.4073916995242164E-2</v>
      </c>
      <c r="F329">
        <v>0.21009880486262134</v>
      </c>
      <c r="G329">
        <v>0.27301799251418918</v>
      </c>
      <c r="I329">
        <v>0.11615222689988733</v>
      </c>
      <c r="M329" s="2">
        <v>61799.590000000055</v>
      </c>
      <c r="N329">
        <v>71487.56000000007</v>
      </c>
      <c r="O329" s="2">
        <f t="shared" si="5"/>
        <v>0.864480337558031</v>
      </c>
    </row>
    <row r="330" spans="1:15" x14ac:dyDescent="0.25">
      <c r="A330" s="2">
        <f>'II. Headline series'!A332</f>
        <v>1634</v>
      </c>
      <c r="C330">
        <v>0.23391699538231644</v>
      </c>
      <c r="D330">
        <v>0.12282515557269531</v>
      </c>
      <c r="E330">
        <v>4.4305152769205242E-2</v>
      </c>
      <c r="F330">
        <v>0.20984121847163947</v>
      </c>
      <c r="G330">
        <v>0.2731174064747045</v>
      </c>
      <c r="I330">
        <v>0.11599407132943895</v>
      </c>
      <c r="M330" s="2">
        <v>61922.820000000051</v>
      </c>
      <c r="N330">
        <v>71640.880000000077</v>
      </c>
      <c r="O330" s="2">
        <f t="shared" si="5"/>
        <v>0.86435035415533679</v>
      </c>
    </row>
    <row r="331" spans="1:15" x14ac:dyDescent="0.25">
      <c r="A331" s="2">
        <f>'II. Headline series'!A333</f>
        <v>1635</v>
      </c>
      <c r="C331">
        <v>0.2334878690907804</v>
      </c>
      <c r="D331">
        <v>0.12333903608690658</v>
      </c>
      <c r="E331">
        <v>4.4535470025892025E-2</v>
      </c>
      <c r="F331">
        <v>0.20958465526814371</v>
      </c>
      <c r="G331">
        <v>0.27321642554199599</v>
      </c>
      <c r="I331">
        <v>0.11583654398628132</v>
      </c>
      <c r="M331" s="2">
        <v>62046.050000000047</v>
      </c>
      <c r="N331">
        <v>71794.200000000084</v>
      </c>
      <c r="O331" s="2">
        <f t="shared" si="5"/>
        <v>0.86422092592437794</v>
      </c>
    </row>
    <row r="332" spans="1:15" x14ac:dyDescent="0.25">
      <c r="A332" s="2">
        <f>'II. Headline series'!A334</f>
        <v>1636</v>
      </c>
      <c r="C332">
        <v>0.23306044400063849</v>
      </c>
      <c r="D332">
        <v>0.12385087940539137</v>
      </c>
      <c r="E332">
        <v>4.4764874227271052E-2</v>
      </c>
      <c r="F332">
        <v>0.20932910916774342</v>
      </c>
      <c r="G332">
        <v>0.27331505206429862</v>
      </c>
      <c r="I332">
        <v>0.11567964113465702</v>
      </c>
      <c r="M332" s="2">
        <v>62169.28000000005</v>
      </c>
      <c r="N332">
        <v>71947.520000000077</v>
      </c>
      <c r="O332" s="2">
        <f t="shared" si="5"/>
        <v>0.86409204931594563</v>
      </c>
    </row>
    <row r="333" spans="1:15" x14ac:dyDescent="0.25">
      <c r="A333" s="2">
        <f>'II. Headline series'!A335</f>
        <v>1637</v>
      </c>
      <c r="C333">
        <v>0.23263471001569874</v>
      </c>
      <c r="D333">
        <v>0.12436069761838156</v>
      </c>
      <c r="E333">
        <v>4.4993370792090377E-2</v>
      </c>
      <c r="F333">
        <v>0.20907457413419378</v>
      </c>
      <c r="G333">
        <v>0.27341328837126583</v>
      </c>
      <c r="I333">
        <v>0.11552335906836969</v>
      </c>
      <c r="M333" s="2">
        <v>62292.510000000053</v>
      </c>
      <c r="N333">
        <v>72100.840000000084</v>
      </c>
      <c r="O333" s="2">
        <f t="shared" si="5"/>
        <v>0.86396372081101935</v>
      </c>
    </row>
    <row r="334" spans="1:15" x14ac:dyDescent="0.25">
      <c r="A334" s="2">
        <f>'II. Headline series'!A336</f>
        <v>1638</v>
      </c>
      <c r="C334">
        <v>0.23221065711950248</v>
      </c>
      <c r="D334">
        <v>0.12486850272062801</v>
      </c>
      <c r="E334">
        <v>4.5220965096304196E-2</v>
      </c>
      <c r="F334">
        <v>0.20882104417892039</v>
      </c>
      <c r="G334">
        <v>0.27351113677415279</v>
      </c>
      <c r="I334">
        <v>0.11536769411049218</v>
      </c>
      <c r="M334" s="2">
        <v>62415.740000000049</v>
      </c>
      <c r="N334">
        <v>72254.160000000091</v>
      </c>
      <c r="O334" s="2">
        <f t="shared" si="5"/>
        <v>0.86383593692044813</v>
      </c>
    </row>
    <row r="335" spans="1:15" x14ac:dyDescent="0.25">
      <c r="A335" s="2">
        <f>'II. Headline series'!A337</f>
        <v>1639</v>
      </c>
      <c r="C335">
        <v>0.23178827537453875</v>
      </c>
      <c r="D335">
        <v>0.12537430661234125</v>
      </c>
      <c r="E335">
        <v>4.5447662473494493E-2</v>
      </c>
      <c r="F335">
        <v>0.2085685133605496</v>
      </c>
      <c r="G335">
        <v>0.27360859956599798</v>
      </c>
      <c r="I335">
        <v>0.11521264261307808</v>
      </c>
      <c r="M335" s="2">
        <v>62538.970000000045</v>
      </c>
      <c r="N335">
        <v>72407.480000000098</v>
      </c>
      <c r="O335" s="2">
        <f t="shared" si="5"/>
        <v>0.86370869418463336</v>
      </c>
    </row>
    <row r="336" spans="1:15" x14ac:dyDescent="0.25">
      <c r="A336" s="2">
        <f>'II. Headline series'!A338</f>
        <v>1640</v>
      </c>
      <c r="C336">
        <v>0.23136755492146807</v>
      </c>
      <c r="D336">
        <v>0.12587812110012114</v>
      </c>
      <c r="E336">
        <v>4.5673468215287644E-2</v>
      </c>
      <c r="F336">
        <v>0.20831697578444436</v>
      </c>
      <c r="G336">
        <v>0.27370567902180193</v>
      </c>
      <c r="I336">
        <v>0.1150582009568769</v>
      </c>
      <c r="M336" s="2">
        <v>62662.200000000055</v>
      </c>
      <c r="N336">
        <v>72560.80000000009</v>
      </c>
      <c r="O336" s="2">
        <f t="shared" si="5"/>
        <v>0.86358198917321716</v>
      </c>
    </row>
    <row r="337" spans="1:15" x14ac:dyDescent="0.25">
      <c r="A337" s="2">
        <f>'II. Headline series'!A339</f>
        <v>1641</v>
      </c>
      <c r="C337">
        <v>0.23094848597835541</v>
      </c>
      <c r="D337">
        <v>0.12637995789787551</v>
      </c>
      <c r="E337">
        <v>4.5898387571766203E-2</v>
      </c>
      <c r="F337">
        <v>0.20806642560224572</v>
      </c>
      <c r="G337">
        <v>0.27380237739870461</v>
      </c>
      <c r="I337">
        <v>0.11490436555105238</v>
      </c>
      <c r="M337" s="2">
        <v>62785.430000000066</v>
      </c>
      <c r="N337">
        <v>72714.120000000097</v>
      </c>
      <c r="O337" s="2">
        <f t="shared" si="5"/>
        <v>0.86345581848477271</v>
      </c>
    </row>
    <row r="338" spans="1:15" x14ac:dyDescent="0.25">
      <c r="A338" s="2">
        <f>'II. Headline series'!A340</f>
        <v>1642</v>
      </c>
      <c r="C338">
        <v>0.23053105883991196</v>
      </c>
      <c r="D338">
        <v>0.12687982862772806</v>
      </c>
      <c r="E338">
        <v>4.6122425751875772E-2</v>
      </c>
      <c r="F338">
        <v>0.20781685701141955</v>
      </c>
      <c r="G338">
        <v>0.27389869693616031</v>
      </c>
      <c r="I338">
        <v>0.11475113283290427</v>
      </c>
      <c r="M338" s="2">
        <v>62908.660000000062</v>
      </c>
      <c r="N338">
        <v>72867.440000000104</v>
      </c>
      <c r="O338" s="2">
        <f t="shared" si="5"/>
        <v>0.86333017874650153</v>
      </c>
    </row>
    <row r="339" spans="1:15" x14ac:dyDescent="0.25">
      <c r="A339" s="2">
        <f>'II. Headline series'!A341</f>
        <v>1643</v>
      </c>
      <c r="C339">
        <v>0.23011526387674586</v>
      </c>
      <c r="D339">
        <v>0.12737774482091543</v>
      </c>
      <c r="E339">
        <v>4.6345587923827085E-2</v>
      </c>
      <c r="F339">
        <v>0.20756826425480832</v>
      </c>
      <c r="G339">
        <v>0.27399463985611017</v>
      </c>
      <c r="I339">
        <v>0.11459849926759315</v>
      </c>
      <c r="M339" s="2">
        <v>63031.890000000058</v>
      </c>
      <c r="N339">
        <v>73020.760000000097</v>
      </c>
      <c r="O339" s="2">
        <f t="shared" si="5"/>
        <v>0.86320506661393248</v>
      </c>
    </row>
    <row r="340" spans="1:15" x14ac:dyDescent="0.25">
      <c r="A340" s="2">
        <f>'II. Headline series'!A342</f>
        <v>1644</v>
      </c>
      <c r="C340">
        <v>0.2297010915346217</v>
      </c>
      <c r="D340">
        <v>0.12787371791867408</v>
      </c>
      <c r="E340">
        <v>4.6567879215493491E-2</v>
      </c>
      <c r="F340">
        <v>0.20732064162018868</v>
      </c>
      <c r="G340">
        <v>0.27409020836315334</v>
      </c>
      <c r="I340">
        <v>0.11444646134786875</v>
      </c>
      <c r="M340" s="2">
        <v>63155.120000000061</v>
      </c>
      <c r="N340">
        <v>73174.080000000104</v>
      </c>
      <c r="O340" s="2">
        <f t="shared" si="5"/>
        <v>0.86308047877062444</v>
      </c>
    </row>
    <row r="341" spans="1:15" x14ac:dyDescent="0.25">
      <c r="A341" s="2">
        <f>'II. Headline series'!A343</f>
        <v>1645</v>
      </c>
      <c r="C341">
        <v>0.22928853233372895</v>
      </c>
      <c r="D341">
        <v>0.1283677592731165</v>
      </c>
      <c r="E341">
        <v>4.6789304714803671E-2</v>
      </c>
      <c r="F341">
        <v>0.20707398343983385</v>
      </c>
      <c r="G341">
        <v>0.27418540464471575</v>
      </c>
      <c r="I341">
        <v>0.11429501559380123</v>
      </c>
      <c r="M341" s="2">
        <v>63278.350000000064</v>
      </c>
      <c r="N341">
        <v>73327.400000000111</v>
      </c>
      <c r="O341" s="2">
        <f t="shared" si="5"/>
        <v>0.86295641192787376</v>
      </c>
    </row>
    <row r="342" spans="1:15" x14ac:dyDescent="0.25">
      <c r="A342" s="2">
        <f>'II. Headline series'!A344</f>
        <v>1646</v>
      </c>
      <c r="C342">
        <v>0.22887757686795848</v>
      </c>
      <c r="D342">
        <v>0.12885988014809746</v>
      </c>
      <c r="E342">
        <v>4.7009869470129882E-2</v>
      </c>
      <c r="F342">
        <v>0.20682828409008122</v>
      </c>
      <c r="G342">
        <v>0.27428023087121722</v>
      </c>
      <c r="I342">
        <v>0.11414415855251578</v>
      </c>
      <c r="M342" s="2">
        <v>63401.58000000006</v>
      </c>
      <c r="N342">
        <v>73480.720000000103</v>
      </c>
      <c r="O342" s="2">
        <f t="shared" si="5"/>
        <v>0.86283286282442484</v>
      </c>
    </row>
    <row r="343" spans="1:15" x14ac:dyDescent="0.25">
      <c r="A343" s="2">
        <f>'II. Headline series'!A345</f>
        <v>1647</v>
      </c>
      <c r="C343">
        <v>0.22846821580418772</v>
      </c>
      <c r="D343">
        <v>0.12935009172006989</v>
      </c>
      <c r="E343">
        <v>4.7229578490671553E-2</v>
      </c>
      <c r="F343">
        <v>0.20658353799090484</v>
      </c>
      <c r="G343">
        <v>0.27437468919623609</v>
      </c>
      <c r="I343">
        <v>0.11399388679793004</v>
      </c>
      <c r="M343" s="2">
        <v>63524.810000000056</v>
      </c>
      <c r="N343">
        <v>73634.04000000011</v>
      </c>
      <c r="O343" s="2">
        <f t="shared" si="5"/>
        <v>0.86270982822618403</v>
      </c>
    </row>
    <row r="344" spans="1:15" x14ac:dyDescent="0.25">
      <c r="A344" s="2">
        <f>'II. Headline series'!A346</f>
        <v>1648</v>
      </c>
      <c r="C344">
        <v>0.22806043988157404</v>
      </c>
      <c r="D344">
        <v>0.12983840507893113</v>
      </c>
      <c r="E344">
        <v>4.7448436746834577E-2</v>
      </c>
      <c r="F344">
        <v>0.20633973960549312</v>
      </c>
      <c r="G344">
        <v>0.27446878175667228</v>
      </c>
      <c r="I344">
        <v>0.11384419693049484</v>
      </c>
      <c r="M344" s="2">
        <v>63648.040000000066</v>
      </c>
      <c r="N344">
        <v>73787.360000000117</v>
      </c>
      <c r="O344" s="2">
        <f t="shared" si="5"/>
        <v>0.86258730492593805</v>
      </c>
    </row>
    <row r="345" spans="1:15" x14ac:dyDescent="0.25">
      <c r="A345" s="2">
        <f>'II. Headline series'!A347</f>
        <v>1649</v>
      </c>
      <c r="C345">
        <v>0.2276542399108567</v>
      </c>
      <c r="D345">
        <v>0.13032483122885918</v>
      </c>
      <c r="E345">
        <v>4.7666449170606078E-2</v>
      </c>
      <c r="F345">
        <v>0.20609688343983126</v>
      </c>
      <c r="G345">
        <v>0.27456251067290871</v>
      </c>
      <c r="I345">
        <v>0.1136950855769379</v>
      </c>
      <c r="M345" s="2">
        <v>63771.270000000077</v>
      </c>
      <c r="N345">
        <v>73940.680000000109</v>
      </c>
      <c r="O345" s="2">
        <f t="shared" si="5"/>
        <v>0.8624652897430749</v>
      </c>
    </row>
    <row r="346" spans="1:15" x14ac:dyDescent="0.25">
      <c r="A346" s="2">
        <f>'II. Headline series'!A348</f>
        <v>1650</v>
      </c>
      <c r="C346">
        <v>0.22724960677366626</v>
      </c>
      <c r="D346">
        <v>0.13080938108913931</v>
      </c>
      <c r="E346">
        <v>4.7883620655924948E-2</v>
      </c>
      <c r="F346">
        <v>0.20585496404228862</v>
      </c>
      <c r="G346">
        <v>0.27465587804897046</v>
      </c>
      <c r="I346">
        <v>0.11354654939001031</v>
      </c>
      <c r="M346" s="2">
        <v>63894.500000000073</v>
      </c>
      <c r="N346">
        <v>74094.000000000116</v>
      </c>
      <c r="O346" s="2">
        <f t="shared" si="5"/>
        <v>0.86234377952330787</v>
      </c>
    </row>
    <row r="347" spans="1:15" x14ac:dyDescent="0.25">
      <c r="A347" s="2">
        <f>'II. Headline series'!A349</f>
        <v>1651</v>
      </c>
      <c r="C347">
        <v>0.22684653142184238</v>
      </c>
      <c r="D347">
        <v>0.13129206549498104</v>
      </c>
      <c r="E347">
        <v>4.8099956059047967E-2</v>
      </c>
      <c r="F347">
        <v>0.20561397600321055</v>
      </c>
      <c r="G347">
        <v>0.27474888597268199</v>
      </c>
      <c r="I347">
        <v>0.11339858504823608</v>
      </c>
      <c r="M347" s="2">
        <v>64017.730000000069</v>
      </c>
      <c r="N347">
        <v>74247.320000000123</v>
      </c>
      <c r="O347" s="2">
        <f t="shared" si="5"/>
        <v>0.86222277113840562</v>
      </c>
    </row>
    <row r="348" spans="1:15" x14ac:dyDescent="0.25">
      <c r="A348" s="2">
        <f>'II. Headline series'!A350</f>
        <v>1652</v>
      </c>
      <c r="C348">
        <v>0.22644500487675928</v>
      </c>
      <c r="D348">
        <v>0.13177289519832588</v>
      </c>
      <c r="E348">
        <v>4.8315460198911843E-2</v>
      </c>
      <c r="F348">
        <v>0.20537391395451537</v>
      </c>
      <c r="G348">
        <v>0.27484153651582299</v>
      </c>
      <c r="I348">
        <v>0.11325118925566463</v>
      </c>
      <c r="M348" s="2">
        <v>64140.960000000072</v>
      </c>
      <c r="N348">
        <v>74400.640000000116</v>
      </c>
      <c r="O348" s="2">
        <f t="shared" si="5"/>
        <v>0.86210226148592228</v>
      </c>
    </row>
    <row r="349" spans="1:15" x14ac:dyDescent="0.25">
      <c r="A349" s="2">
        <f>'II. Headline series'!A351</f>
        <v>1653</v>
      </c>
      <c r="C349">
        <v>0.22604501822865924</v>
      </c>
      <c r="D349">
        <v>0.13225188086864573</v>
      </c>
      <c r="E349">
        <v>4.8530137857491031E-2</v>
      </c>
      <c r="F349">
        <v>0.20513477256929577</v>
      </c>
      <c r="G349">
        <v>0.27493383173428221</v>
      </c>
      <c r="I349">
        <v>0.11310435874162601</v>
      </c>
      <c r="M349" s="2">
        <v>64264.190000000075</v>
      </c>
      <c r="N349">
        <v>74553.960000000123</v>
      </c>
      <c r="O349" s="2">
        <f t="shared" si="5"/>
        <v>0.86198224748893248</v>
      </c>
    </row>
    <row r="350" spans="1:15" x14ac:dyDescent="0.25">
      <c r="A350" s="2">
        <f>'II. Headline series'!A352</f>
        <v>1654</v>
      </c>
      <c r="C350">
        <v>0.22564656263599353</v>
      </c>
      <c r="D350">
        <v>0.13272903309373188</v>
      </c>
      <c r="E350">
        <v>4.8743993780151408E-2</v>
      </c>
      <c r="F350">
        <v>0.20489654656142478</v>
      </c>
      <c r="G350">
        <v>0.27502577366820941</v>
      </c>
      <c r="I350">
        <v>0.11295809026048902</v>
      </c>
      <c r="M350" s="2">
        <v>64387.420000000071</v>
      </c>
      <c r="N350">
        <v>74707.28000000013</v>
      </c>
      <c r="O350" s="2">
        <f t="shared" si="5"/>
        <v>0.86186272609576953</v>
      </c>
    </row>
    <row r="351" spans="1:15" x14ac:dyDescent="0.25">
      <c r="A351" s="2">
        <f>'II. Headline series'!A353</f>
        <v>1655</v>
      </c>
      <c r="C351">
        <v>0.2252496293247708</v>
      </c>
      <c r="D351">
        <v>0.13320436238047539</v>
      </c>
      <c r="E351">
        <v>4.8957032675999962E-2</v>
      </c>
      <c r="F351">
        <v>0.20465923068516617</v>
      </c>
      <c r="G351">
        <v>0.27511736434216583</v>
      </c>
      <c r="I351">
        <v>0.11281238059142198</v>
      </c>
      <c r="M351" s="2">
        <v>64510.650000000067</v>
      </c>
      <c r="N351">
        <v>74860.600000000122</v>
      </c>
      <c r="O351" s="2">
        <f t="shared" si="5"/>
        <v>0.86174369427976749</v>
      </c>
    </row>
    <row r="352" spans="1:15" x14ac:dyDescent="0.25">
      <c r="A352" s="2">
        <f>'II. Headline series'!A354</f>
        <v>1656</v>
      </c>
      <c r="C352">
        <v>0.22485420958791308</v>
      </c>
      <c r="D352">
        <v>0.13367787915563809</v>
      </c>
      <c r="E352">
        <v>4.9169259218230378E-2</v>
      </c>
      <c r="F352">
        <v>0.20442281973478943</v>
      </c>
      <c r="G352">
        <v>0.27520860576527262</v>
      </c>
      <c r="I352">
        <v>0.11266722653815639</v>
      </c>
      <c r="M352" s="2">
        <v>64633.880000000077</v>
      </c>
      <c r="N352">
        <v>75013.920000000129</v>
      </c>
      <c r="O352" s="2">
        <f t="shared" si="5"/>
        <v>0.86162514903900456</v>
      </c>
    </row>
    <row r="353" spans="1:15" x14ac:dyDescent="0.25">
      <c r="A353" s="2">
        <f>'II. Headline series'!A355</f>
        <v>1657</v>
      </c>
      <c r="C353">
        <v>0.22446029478461935</v>
      </c>
      <c r="D353">
        <v>0.13414959376661517</v>
      </c>
      <c r="E353">
        <v>4.938067804446486E-2</v>
      </c>
      <c r="F353">
        <v>0.20418730854418937</v>
      </c>
      <c r="G353">
        <v>0.27529949993135788</v>
      </c>
      <c r="I353">
        <v>0.11252262492875323</v>
      </c>
      <c r="M353" s="2">
        <v>64757.110000000088</v>
      </c>
      <c r="N353">
        <v>75167.240000000136</v>
      </c>
      <c r="O353" s="2">
        <f t="shared" si="5"/>
        <v>0.86150708739605142</v>
      </c>
    </row>
    <row r="354" spans="1:15" x14ac:dyDescent="0.25">
      <c r="A354" s="2">
        <f>'II. Headline series'!A356</f>
        <v>1658</v>
      </c>
      <c r="C354">
        <v>0.22406787633973593</v>
      </c>
      <c r="D354">
        <v>0.13461951648218881</v>
      </c>
      <c r="E354">
        <v>4.9591293757091835E-2</v>
      </c>
      <c r="F354">
        <v>0.2039526919865095</v>
      </c>
      <c r="G354">
        <v>0.27539004881910195</v>
      </c>
      <c r="I354">
        <v>0.11237857261537186</v>
      </c>
      <c r="M354" s="2">
        <v>64880.340000000084</v>
      </c>
      <c r="N354">
        <v>75320.560000000129</v>
      </c>
      <c r="O354" s="2">
        <f t="shared" si="5"/>
        <v>0.8613895063977216</v>
      </c>
    </row>
    <row r="355" spans="1:15" x14ac:dyDescent="0.25">
      <c r="A355" s="2">
        <f>'II. Headline series'!A357</f>
        <v>1659</v>
      </c>
      <c r="C355">
        <v>0.22367694574313418</v>
      </c>
      <c r="D355">
        <v>0.13508765749327328</v>
      </c>
      <c r="E355">
        <v>4.9801110923599984E-2</v>
      </c>
      <c r="F355">
        <v>0.20371896497377012</v>
      </c>
      <c r="G355">
        <v>0.27548025439218082</v>
      </c>
      <c r="I355">
        <v>0.11223506647404161</v>
      </c>
      <c r="M355" s="2">
        <v>65003.57000000008</v>
      </c>
      <c r="N355">
        <v>75473.880000000136</v>
      </c>
      <c r="O355" s="2">
        <f t="shared" si="5"/>
        <v>0.86127240311482545</v>
      </c>
    </row>
    <row r="356" spans="1:15" x14ac:dyDescent="0.25">
      <c r="A356" s="2">
        <f>'II. Headline series'!A358</f>
        <v>1660</v>
      </c>
      <c r="C356">
        <v>0.22328749454909538</v>
      </c>
      <c r="D356">
        <v>0.13555402691365176</v>
      </c>
      <c r="E356">
        <v>5.0010134076908366E-2</v>
      </c>
      <c r="F356">
        <v>0.20348612245650044</v>
      </c>
      <c r="G356">
        <v>0.27557011859940811</v>
      </c>
      <c r="I356">
        <v>0.11209210340443591</v>
      </c>
      <c r="M356" s="2">
        <v>65126.800000000083</v>
      </c>
      <c r="N356">
        <v>75627.200000000143</v>
      </c>
      <c r="O356" s="2">
        <f t="shared" si="5"/>
        <v>0.86115577464192727</v>
      </c>
    </row>
    <row r="357" spans="1:15" x14ac:dyDescent="0.25">
      <c r="A357" s="2">
        <f>'II. Headline series'!A359</f>
        <v>1661</v>
      </c>
      <c r="C357">
        <v>0.2228995143757026</v>
      </c>
      <c r="D357">
        <v>0.13601863478070456</v>
      </c>
      <c r="E357">
        <v>5.0218367715692935E-2</v>
      </c>
      <c r="F357">
        <v>0.20325415942337519</v>
      </c>
      <c r="G357">
        <v>0.27565964337487558</v>
      </c>
      <c r="I357">
        <v>0.11194968032964915</v>
      </c>
      <c r="M357" s="2">
        <v>65250.030000000086</v>
      </c>
      <c r="N357">
        <v>75780.520000000135</v>
      </c>
      <c r="O357" s="2">
        <f t="shared" si="5"/>
        <v>0.86103961809710428</v>
      </c>
    </row>
    <row r="358" spans="1:15" x14ac:dyDescent="0.25">
      <c r="A358" s="2">
        <f>'II. Headline series'!A360</f>
        <v>1662</v>
      </c>
      <c r="C358">
        <v>0.22251299690423923</v>
      </c>
      <c r="D358">
        <v>0.13648149105612931</v>
      </c>
      <c r="E358">
        <v>5.0425816304709235E-2</v>
      </c>
      <c r="F358">
        <v>0.20302307090085481</v>
      </c>
      <c r="G358">
        <v>0.27574883063809169</v>
      </c>
      <c r="I358">
        <v>0.11180779419597582</v>
      </c>
      <c r="M358" s="2">
        <v>65373.260000000082</v>
      </c>
      <c r="N358">
        <v>75933.840000000142</v>
      </c>
      <c r="O358" s="2">
        <f t="shared" si="5"/>
        <v>0.86092393062170913</v>
      </c>
    </row>
    <row r="359" spans="1:15" x14ac:dyDescent="0.25">
      <c r="A359" s="2">
        <f>'II. Headline series'!A361</f>
        <v>1663</v>
      </c>
      <c r="C359">
        <v>0.22212793387859453</v>
      </c>
      <c r="D359">
        <v>0.13694260562665292</v>
      </c>
      <c r="E359">
        <v>5.0632484275111474E-2</v>
      </c>
      <c r="F359">
        <v>0.20279285195283009</v>
      </c>
      <c r="G359">
        <v>0.27583768229411887</v>
      </c>
      <c r="I359">
        <v>0.11166644197269227</v>
      </c>
      <c r="M359" s="2">
        <v>65496.490000000078</v>
      </c>
      <c r="N359">
        <v>76087.160000000149</v>
      </c>
      <c r="O359" s="2">
        <f t="shared" si="5"/>
        <v>0.86080870938013654</v>
      </c>
    </row>
    <row r="360" spans="1:15" x14ac:dyDescent="0.25">
      <c r="A360" s="2">
        <f>'II. Headline series'!A362</f>
        <v>1664</v>
      </c>
      <c r="C360">
        <v>0.22174431710467565</v>
      </c>
      <c r="D360">
        <v>0.13740198830473546</v>
      </c>
      <c r="E360">
        <v>5.0838376024768095E-2</v>
      </c>
      <c r="F360">
        <v>0.20256349768027074</v>
      </c>
      <c r="G360">
        <v>0.27592620023370917</v>
      </c>
      <c r="I360">
        <v>0.11152562065184091</v>
      </c>
      <c r="M360" s="2">
        <v>65619.720000000088</v>
      </c>
      <c r="N360">
        <v>76240.480000000156</v>
      </c>
      <c r="O360" s="2">
        <f t="shared" si="5"/>
        <v>0.86069395155959083</v>
      </c>
    </row>
    <row r="361" spans="1:15" x14ac:dyDescent="0.25">
      <c r="A361" s="2">
        <f>'II. Headline series'!A363</f>
        <v>1665</v>
      </c>
      <c r="C361">
        <v>0.22136213844982658</v>
      </c>
      <c r="D361">
        <v>0.13785964882926632</v>
      </c>
      <c r="E361">
        <v>5.1043495918573704E-2</v>
      </c>
      <c r="F361">
        <v>0.20233500322087788</v>
      </c>
      <c r="G361">
        <v>0.27601438633343844</v>
      </c>
      <c r="I361">
        <v>0.11138532724801697</v>
      </c>
      <c r="M361" s="2">
        <v>65742.950000000099</v>
      </c>
      <c r="N361">
        <v>76393.800000000148</v>
      </c>
      <c r="O361" s="2">
        <f t="shared" si="5"/>
        <v>0.86057965436985684</v>
      </c>
    </row>
    <row r="362" spans="1:15" x14ac:dyDescent="0.25">
      <c r="A362" s="2">
        <f>'II. Headline series'!A364</f>
        <v>1666</v>
      </c>
      <c r="C362">
        <v>0.2209813898422533</v>
      </c>
      <c r="D362">
        <v>0.13831559686625239</v>
      </c>
      <c r="E362">
        <v>5.1247848288757523E-2</v>
      </c>
      <c r="F362">
        <v>0.20210736374874047</v>
      </c>
      <c r="G362">
        <v>0.27610224245583886</v>
      </c>
      <c r="I362">
        <v>0.1112455587981574</v>
      </c>
      <c r="M362" s="2">
        <v>65866.180000000095</v>
      </c>
      <c r="N362">
        <v>76547.120000000155</v>
      </c>
      <c r="O362" s="2">
        <f t="shared" si="5"/>
        <v>0.86046581504307362</v>
      </c>
    </row>
    <row r="363" spans="1:15" x14ac:dyDescent="0.25">
      <c r="A363" s="2">
        <f>'II. Headline series'!A365</f>
        <v>1667</v>
      </c>
      <c r="C363">
        <v>0.22060206327045551</v>
      </c>
      <c r="D363">
        <v>0.13876984200949843</v>
      </c>
      <c r="E363">
        <v>5.1451437435188395E-2</v>
      </c>
      <c r="F363">
        <v>0.20188057447399538</v>
      </c>
      <c r="G363">
        <v>0.27618977044953008</v>
      </c>
      <c r="I363">
        <v>0.11110631236133221</v>
      </c>
      <c r="M363" s="2">
        <v>65989.410000000091</v>
      </c>
      <c r="N363">
        <v>76700.440000000162</v>
      </c>
      <c r="O363" s="2">
        <f t="shared" si="5"/>
        <v>0.86035243083351221</v>
      </c>
    </row>
    <row r="364" spans="1:15" x14ac:dyDescent="0.25">
      <c r="A364" s="2">
        <f>'II. Headline series'!A366</f>
        <v>1668</v>
      </c>
      <c r="C364">
        <v>0.22022415078266466</v>
      </c>
      <c r="D364">
        <v>0.13922239378128018</v>
      </c>
      <c r="E364">
        <v>5.1654267625676341E-2</v>
      </c>
      <c r="F364">
        <v>0.20165463064249156</v>
      </c>
      <c r="G364">
        <v>0.27627697214934877</v>
      </c>
      <c r="I364">
        <v>0.11096758501853833</v>
      </c>
      <c r="M364" s="2">
        <v>66112.640000000101</v>
      </c>
      <c r="N364">
        <v>76853.760000000155</v>
      </c>
      <c r="O364" s="2">
        <f t="shared" si="5"/>
        <v>0.86023949901735408</v>
      </c>
    </row>
    <row r="365" spans="1:15" x14ac:dyDescent="0.25">
      <c r="A365" s="2">
        <f>'II. Headline series'!A367</f>
        <v>1669</v>
      </c>
      <c r="C365">
        <v>0.2198476444862886</v>
      </c>
      <c r="D365">
        <v>0.13967326163300967</v>
      </c>
      <c r="E365">
        <v>5.1856343096270872E-2</v>
      </c>
      <c r="F365">
        <v>0.20142952753545798</v>
      </c>
      <c r="G365">
        <v>0.27636384937647718</v>
      </c>
      <c r="I365">
        <v>0.11082937387249567</v>
      </c>
      <c r="M365" s="2">
        <v>66235.870000000097</v>
      </c>
      <c r="N365">
        <v>77007.080000000162</v>
      </c>
      <c r="O365" s="2">
        <f t="shared" si="5"/>
        <v>0.86012701689247217</v>
      </c>
    </row>
    <row r="366" spans="1:15" x14ac:dyDescent="0.25">
      <c r="A366" s="2">
        <f>'II. Headline series'!A368</f>
        <v>1670</v>
      </c>
      <c r="C366">
        <v>0.21947253654736171</v>
      </c>
      <c r="D366">
        <v>0.14012245494589315</v>
      </c>
      <c r="E366">
        <v>5.2057668051555782E-2</v>
      </c>
      <c r="F366">
        <v>0.20120526046917478</v>
      </c>
      <c r="G366">
        <v>0.27645040393856946</v>
      </c>
      <c r="I366">
        <v>0.11069167604744519</v>
      </c>
      <c r="M366" s="2">
        <v>66359.100000000093</v>
      </c>
      <c r="N366">
        <v>77160.400000000169</v>
      </c>
      <c r="O366" s="2">
        <f t="shared" si="5"/>
        <v>0.86001498177821711</v>
      </c>
    </row>
    <row r="367" spans="1:15" x14ac:dyDescent="0.25">
      <c r="A367" s="2">
        <f>'II. Headline series'!A369</f>
        <v>1671</v>
      </c>
      <c r="C367">
        <v>0.21909881919000179</v>
      </c>
      <c r="D367">
        <v>0.14056998303158175</v>
      </c>
      <c r="E367">
        <v>5.2258246664940826E-2</v>
      </c>
      <c r="F367">
        <v>0.20098182479464871</v>
      </c>
      <c r="G367">
        <v>0.27653663762987735</v>
      </c>
      <c r="I367">
        <v>0.1105544886889497</v>
      </c>
      <c r="M367" s="2">
        <v>66482.330000000089</v>
      </c>
      <c r="N367">
        <v>77313.720000000161</v>
      </c>
      <c r="O367" s="2">
        <f t="shared" si="5"/>
        <v>0.85990339101520341</v>
      </c>
    </row>
    <row r="368" spans="1:15" x14ac:dyDescent="0.25">
      <c r="A368" s="2">
        <f>'II. Headline series'!A370</f>
        <v>1672</v>
      </c>
      <c r="C368">
        <v>0.21872648469587269</v>
      </c>
      <c r="D368">
        <v>0.141015855132815</v>
      </c>
      <c r="E368">
        <v>5.2458083078950085E-2</v>
      </c>
      <c r="F368">
        <v>0.2007592158972917</v>
      </c>
      <c r="G368">
        <v>0.27662255223137405</v>
      </c>
      <c r="I368">
        <v>0.11041780896369643</v>
      </c>
      <c r="M368" s="2">
        <v>66605.5600000001</v>
      </c>
      <c r="N368">
        <v>77467.040000000168</v>
      </c>
      <c r="O368" s="2">
        <f t="shared" si="5"/>
        <v>0.8597922419650984</v>
      </c>
    </row>
    <row r="369" spans="1:15" x14ac:dyDescent="0.25">
      <c r="A369" s="2">
        <f>'II. Headline series'!A371</f>
        <v>1673</v>
      </c>
      <c r="C369">
        <v>0.21835552540365305</v>
      </c>
      <c r="D369">
        <v>0.14146008042405708</v>
      </c>
      <c r="E369">
        <v>5.2657181405507195E-2</v>
      </c>
      <c r="F369">
        <v>0.20053742919660336</v>
      </c>
      <c r="G369">
        <v>0.27670814951087702</v>
      </c>
      <c r="I369">
        <v>0.11028163405930214</v>
      </c>
      <c r="M369" s="2">
        <v>66728.79000000011</v>
      </c>
      <c r="N369">
        <v>77620.360000000175</v>
      </c>
      <c r="O369" s="2">
        <f t="shared" si="5"/>
        <v>0.85968153201041531</v>
      </c>
    </row>
    <row r="370" spans="1:15" x14ac:dyDescent="0.25">
      <c r="A370" s="2">
        <f>'II. Headline series'!A372</f>
        <v>1674</v>
      </c>
      <c r="C370">
        <v>0.21798593370851069</v>
      </c>
      <c r="D370">
        <v>0.14190266801212614</v>
      </c>
      <c r="E370">
        <v>5.2855545726217312E-2</v>
      </c>
      <c r="F370">
        <v>0.20031646014585672</v>
      </c>
      <c r="G370">
        <v>0.27679343122316896</v>
      </c>
      <c r="I370">
        <v>0.11014596118412009</v>
      </c>
      <c r="M370" s="2">
        <v>66852.020000000106</v>
      </c>
      <c r="N370">
        <v>77773.680000000168</v>
      </c>
      <c r="O370" s="2">
        <f t="shared" si="5"/>
        <v>0.85957125855430738</v>
      </c>
    </row>
    <row r="371" spans="1:15" x14ac:dyDescent="0.25">
      <c r="A371" s="2">
        <f>'II. Headline series'!A373</f>
        <v>1675</v>
      </c>
      <c r="C371">
        <v>0.21761770206158293</v>
      </c>
      <c r="D371">
        <v>0.14234362693681649</v>
      </c>
      <c r="E371">
        <v>5.3053180092646084E-2</v>
      </c>
      <c r="F371">
        <v>0.20009630423178737</v>
      </c>
      <c r="G371">
        <v>0.2768783991101178</v>
      </c>
      <c r="I371">
        <v>0.11001078756704934</v>
      </c>
      <c r="M371" s="2">
        <v>66975.250000000102</v>
      </c>
      <c r="N371">
        <v>77927.000000000175</v>
      </c>
      <c r="O371" s="2">
        <f t="shared" si="5"/>
        <v>0.85946141902036455</v>
      </c>
    </row>
    <row r="372" spans="1:15" x14ac:dyDescent="0.25">
      <c r="A372" s="2">
        <f>'II. Headline series'!A374</f>
        <v>1676</v>
      </c>
      <c r="C372">
        <v>0.21725082296946271</v>
      </c>
      <c r="D372">
        <v>0.14278296617151415</v>
      </c>
      <c r="E372">
        <v>5.3250088526595456E-2</v>
      </c>
      <c r="F372">
        <v>0.19987695697428645</v>
      </c>
      <c r="G372">
        <v>0.27696305490079531</v>
      </c>
      <c r="I372">
        <v>0.10987611045734602</v>
      </c>
      <c r="M372" s="2">
        <v>67098.480000000098</v>
      </c>
      <c r="N372">
        <v>78080.320000000182</v>
      </c>
      <c r="O372" s="2">
        <f t="shared" si="5"/>
        <v>0.85935201085241375</v>
      </c>
    </row>
    <row r="373" spans="1:15" x14ac:dyDescent="0.25">
      <c r="A373" s="2">
        <f>'II. Headline series'!A375</f>
        <v>1677</v>
      </c>
      <c r="C373">
        <v>0.21688528899369017</v>
      </c>
      <c r="D373">
        <v>0.14322069462380557</v>
      </c>
      <c r="E373">
        <v>5.3446275020376514E-2</v>
      </c>
      <c r="F373">
        <v>0.19965841392609646</v>
      </c>
      <c r="G373">
        <v>0.27704740031159447</v>
      </c>
      <c r="I373">
        <v>0.10974192712443676</v>
      </c>
      <c r="M373" s="2">
        <v>67221.710000000108</v>
      </c>
      <c r="N373">
        <v>78233.640000000174</v>
      </c>
      <c r="O373" s="2">
        <f t="shared" si="5"/>
        <v>0.85924303151431991</v>
      </c>
    </row>
    <row r="374" spans="1:15" x14ac:dyDescent="0.25">
      <c r="A374" s="2">
        <f>'II. Headline series'!A376</f>
        <v>1678</v>
      </c>
      <c r="C374">
        <v>0.21652109275025019</v>
      </c>
      <c r="D374">
        <v>0.14365682113607969</v>
      </c>
      <c r="E374">
        <v>5.3641743537079317E-2</v>
      </c>
      <c r="F374">
        <v>0.19944067067251109</v>
      </c>
      <c r="G374">
        <v>0.27713143704634552</v>
      </c>
      <c r="I374">
        <v>0.10960823485773427</v>
      </c>
      <c r="M374" s="2">
        <v>67344.940000000104</v>
      </c>
      <c r="N374">
        <v>78386.960000000181</v>
      </c>
      <c r="O374" s="2">
        <f t="shared" si="5"/>
        <v>0.85913447848978897</v>
      </c>
    </row>
    <row r="375" spans="1:15" x14ac:dyDescent="0.25">
      <c r="A375" s="2">
        <f>'II. Headline series'!A377</f>
        <v>1679</v>
      </c>
      <c r="C375">
        <v>0.21615822690907485</v>
      </c>
      <c r="D375">
        <v>0.14409135448612317</v>
      </c>
      <c r="E375">
        <v>5.3836498010839701E-2</v>
      </c>
      <c r="F375">
        <v>0.19922372283107753</v>
      </c>
      <c r="G375">
        <v>0.27721516679643032</v>
      </c>
      <c r="I375">
        <v>0.1094750309664546</v>
      </c>
      <c r="M375" s="2">
        <v>67468.1700000001</v>
      </c>
      <c r="N375">
        <v>78540.280000000188</v>
      </c>
      <c r="O375" s="2">
        <f t="shared" si="5"/>
        <v>0.85902634928217647</v>
      </c>
    </row>
    <row r="376" spans="1:15" x14ac:dyDescent="0.25">
      <c r="A376" s="2">
        <f>'II. Headline series'!A378</f>
        <v>1680</v>
      </c>
      <c r="C376">
        <v>0.21579668419355175</v>
      </c>
      <c r="D376">
        <v>0.14452430338770936</v>
      </c>
      <c r="E376">
        <v>5.4030542347103243E-2</v>
      </c>
      <c r="F376">
        <v>0.19900756605130265</v>
      </c>
      <c r="G376">
        <v>0.27729859124089618</v>
      </c>
      <c r="I376">
        <v>0.10934231277943678</v>
      </c>
      <c r="M376" s="2">
        <v>67591.400000000111</v>
      </c>
      <c r="N376">
        <v>78693.60000000018</v>
      </c>
      <c r="O376" s="2">
        <f t="shared" si="5"/>
        <v>0.85891864141429486</v>
      </c>
    </row>
    <row r="377" spans="1:15" x14ac:dyDescent="0.25">
      <c r="A377" s="2">
        <f>'II. Headline series'!A379</f>
        <v>1681</v>
      </c>
      <c r="C377">
        <v>0.21543645738003786</v>
      </c>
      <c r="D377">
        <v>0.14495567649118096</v>
      </c>
      <c r="E377">
        <v>5.422388042288636E-2</v>
      </c>
      <c r="F377">
        <v>0.19879219601436229</v>
      </c>
      <c r="G377">
        <v>0.2773817120465682</v>
      </c>
      <c r="I377">
        <v>0.1092100776449642</v>
      </c>
      <c r="M377" s="2">
        <v>67714.630000000121</v>
      </c>
      <c r="N377">
        <v>78846.920000000187</v>
      </c>
      <c r="O377" s="2">
        <f t="shared" si="5"/>
        <v>0.85881135242822371</v>
      </c>
    </row>
    <row r="378" spans="1:15" x14ac:dyDescent="0.25">
      <c r="A378" s="2">
        <f>'II. Headline series'!A380</f>
        <v>1682</v>
      </c>
      <c r="C378">
        <v>0.21507753929737811</v>
      </c>
      <c r="D378">
        <v>0.14538548238402596</v>
      </c>
      <c r="E378">
        <v>5.4416516087034489E-2</v>
      </c>
      <c r="F378">
        <v>0.19857760843281347</v>
      </c>
      <c r="G378">
        <v>0.27746453086815986</v>
      </c>
      <c r="I378">
        <v>0.10907832293058807</v>
      </c>
      <c r="M378" s="2">
        <v>67837.860000000117</v>
      </c>
      <c r="N378">
        <v>79000.240000000194</v>
      </c>
      <c r="O378" s="2">
        <f t="shared" si="5"/>
        <v>0.85870447988512377</v>
      </c>
    </row>
    <row r="379" spans="1:15" x14ac:dyDescent="0.25">
      <c r="A379" s="2">
        <f>'II. Headline series'!A381</f>
        <v>1683</v>
      </c>
      <c r="C379">
        <v>0.2147199228264296</v>
      </c>
      <c r="D379">
        <v>0.14581372959144739</v>
      </c>
      <c r="E379">
        <v>5.4608453160477473E-2</v>
      </c>
      <c r="F379">
        <v>0.19836379905030982</v>
      </c>
      <c r="G379">
        <v>0.27754704934838315</v>
      </c>
      <c r="I379">
        <v>0.1089470460229526</v>
      </c>
      <c r="M379" s="2">
        <v>67961.090000000113</v>
      </c>
      <c r="N379">
        <v>79153.560000000187</v>
      </c>
      <c r="O379" s="2">
        <f t="shared" si="5"/>
        <v>0.85859802136505237</v>
      </c>
    </row>
    <row r="380" spans="1:15" x14ac:dyDescent="0.25">
      <c r="A380" s="2">
        <f>'II. Headline series'!A382</f>
        <v>1684</v>
      </c>
      <c r="C380">
        <v>0.21436360089959089</v>
      </c>
      <c r="D380">
        <v>0.14624042657692723</v>
      </c>
      <c r="E380">
        <v>5.4799695436482193E-2</v>
      </c>
      <c r="F380">
        <v>0.19815076364132034</v>
      </c>
      <c r="G380">
        <v>0.27762926911805691</v>
      </c>
      <c r="I380">
        <v>0.10881624432762232</v>
      </c>
      <c r="M380" s="2">
        <v>68084.320000000123</v>
      </c>
      <c r="N380">
        <v>79306.880000000194</v>
      </c>
      <c r="O380" s="2">
        <f t="shared" si="5"/>
        <v>0.85849197446677961</v>
      </c>
    </row>
    <row r="381" spans="1:15" x14ac:dyDescent="0.25">
      <c r="A381" s="2">
        <f>'II. Headline series'!A383</f>
        <v>1685</v>
      </c>
      <c r="C381">
        <v>0.21400856650033664</v>
      </c>
      <c r="D381">
        <v>0.14666558174278391</v>
      </c>
      <c r="E381">
        <v>5.4990246680902528E-2</v>
      </c>
      <c r="F381">
        <v>0.19793849801085101</v>
      </c>
      <c r="G381">
        <v>0.27771119179621473</v>
      </c>
      <c r="I381">
        <v>0.10868591526891121</v>
      </c>
      <c r="M381" s="2">
        <v>68207.550000000119</v>
      </c>
      <c r="N381">
        <v>79460.200000000201</v>
      </c>
      <c r="O381" s="2">
        <f t="shared" si="5"/>
        <v>0.85838633680760867</v>
      </c>
    </row>
    <row r="382" spans="1:15" x14ac:dyDescent="0.25">
      <c r="A382" s="2">
        <f>'II. Headline series'!A384</f>
        <v>1686</v>
      </c>
      <c r="C382">
        <v>0.21365481266275663</v>
      </c>
      <c r="D382">
        <v>0.14708920343072363</v>
      </c>
      <c r="E382">
        <v>5.5180110632426463E-2</v>
      </c>
      <c r="F382">
        <v>0.19772699799416926</v>
      </c>
      <c r="G382">
        <v>0.27779281899021063</v>
      </c>
      <c r="I382">
        <v>0.10855605628971343</v>
      </c>
      <c r="M382" s="2">
        <v>68330.780000000115</v>
      </c>
      <c r="N382">
        <v>79613.520000000193</v>
      </c>
      <c r="O382" s="2">
        <f t="shared" si="5"/>
        <v>0.8582811060231974</v>
      </c>
    </row>
    <row r="383" spans="1:15" x14ac:dyDescent="0.25">
      <c r="A383" s="2">
        <f>'II. Headline series'!A385</f>
        <v>1687</v>
      </c>
      <c r="C383">
        <v>0.21330233247110053</v>
      </c>
      <c r="D383">
        <v>0.14751129992238615</v>
      </c>
      <c r="E383">
        <v>5.5369291002820634E-2</v>
      </c>
      <c r="F383">
        <v>0.19751625945653181</v>
      </c>
      <c r="G383">
        <v>0.27787415229582468</v>
      </c>
      <c r="I383">
        <v>0.10842666485133634</v>
      </c>
      <c r="M383" s="2">
        <v>68454.010000000111</v>
      </c>
      <c r="N383">
        <v>79766.8400000002</v>
      </c>
      <c r="O383" s="2">
        <f t="shared" si="5"/>
        <v>0.85817627976738131</v>
      </c>
    </row>
    <row r="384" spans="1:15" x14ac:dyDescent="0.25">
      <c r="A384" s="2">
        <f>'II. Headline series'!A386</f>
        <v>1688</v>
      </c>
      <c r="C384">
        <v>0.21295111905932695</v>
      </c>
      <c r="D384">
        <v>0.14793187943988442</v>
      </c>
      <c r="E384">
        <v>5.5557791477172214E-2</v>
      </c>
      <c r="F384">
        <v>0.19730627829291497</v>
      </c>
      <c r="G384">
        <v>0.27795519329736662</v>
      </c>
      <c r="I384">
        <v>0.1082977384333348</v>
      </c>
      <c r="M384" s="2">
        <v>68577.240000000122</v>
      </c>
      <c r="N384">
        <v>79920.160000000207</v>
      </c>
      <c r="O384" s="2">
        <f t="shared" si="5"/>
        <v>0.85807185571199984</v>
      </c>
    </row>
    <row r="385" spans="1:15" x14ac:dyDescent="0.25">
      <c r="A385" s="2">
        <f>'II. Headline series'!A387</f>
        <v>1689</v>
      </c>
      <c r="C385">
        <v>0.21260116561065792</v>
      </c>
      <c r="D385">
        <v>0.14835095014633842</v>
      </c>
      <c r="E385">
        <v>5.5745615714128192E-2</v>
      </c>
      <c r="F385">
        <v>0.19709705042774844</v>
      </c>
      <c r="G385">
        <v>0.27803594356777905</v>
      </c>
      <c r="I385">
        <v>0.10816927453334781</v>
      </c>
      <c r="M385" s="2">
        <v>68700.470000000132</v>
      </c>
      <c r="N385">
        <v>80073.4800000002</v>
      </c>
      <c r="O385" s="2">
        <f t="shared" si="5"/>
        <v>0.85796783154672385</v>
      </c>
    </row>
    <row r="386" spans="1:15" x14ac:dyDescent="0.25">
      <c r="A386" s="2">
        <f>'II. Headline series'!A388</f>
        <v>1690</v>
      </c>
      <c r="C386">
        <v>0.21225246535713771</v>
      </c>
      <c r="D386">
        <v>0.14876852014640335</v>
      </c>
      <c r="E386">
        <v>5.5932767346132117E-2</v>
      </c>
      <c r="F386">
        <v>0.19688857181465136</v>
      </c>
      <c r="G386">
        <v>0.2781164046687391</v>
      </c>
      <c r="I386">
        <v>0.10804127066693632</v>
      </c>
      <c r="M386" s="2">
        <v>68823.700000000128</v>
      </c>
      <c r="N386">
        <v>80226.800000000207</v>
      </c>
      <c r="O386" s="2">
        <f t="shared" si="5"/>
        <v>0.85786420497888427</v>
      </c>
    </row>
    <row r="387" spans="1:15" x14ac:dyDescent="0.25">
      <c r="A387" s="2">
        <f>'II. Headline series'!A389</f>
        <v>1691</v>
      </c>
      <c r="C387">
        <v>0.21190501157919633</v>
      </c>
      <c r="D387">
        <v>0.14918459748679197</v>
      </c>
      <c r="E387">
        <v>5.611924997965817E-2</v>
      </c>
      <c r="F387">
        <v>0.19668083843617146</v>
      </c>
      <c r="G387">
        <v>0.27819657815075882</v>
      </c>
      <c r="I387">
        <v>0.10791372436742327</v>
      </c>
      <c r="M387" s="2">
        <v>68946.930000000124</v>
      </c>
      <c r="N387">
        <v>80380.120000000214</v>
      </c>
      <c r="O387" s="2">
        <f t="shared" si="5"/>
        <v>0.85776097373330551</v>
      </c>
    </row>
    <row r="388" spans="1:15" x14ac:dyDescent="0.25">
      <c r="A388" s="2">
        <f>'II. Headline series'!A390</f>
        <v>1692</v>
      </c>
      <c r="C388">
        <v>0.21155879760521826</v>
      </c>
      <c r="D388">
        <v>0.14959919015679163</v>
      </c>
      <c r="E388">
        <v>5.6305067195442912E-2</v>
      </c>
      <c r="F388">
        <v>0.19647384630352707</v>
      </c>
      <c r="G388">
        <v>0.27827646555328522</v>
      </c>
      <c r="I388">
        <v>0.10778663318573502</v>
      </c>
      <c r="M388" s="2">
        <v>69070.16000000012</v>
      </c>
      <c r="N388">
        <v>80533.440000000221</v>
      </c>
      <c r="O388" s="2">
        <f t="shared" si="5"/>
        <v>0.85765813555213744</v>
      </c>
    </row>
    <row r="389" spans="1:15" x14ac:dyDescent="0.25">
      <c r="A389" s="2">
        <f>'II. Headline series'!A391</f>
        <v>1693</v>
      </c>
      <c r="C389">
        <v>0.21121381681111506</v>
      </c>
      <c r="D389">
        <v>0.15001230608877555</v>
      </c>
      <c r="E389">
        <v>5.6490222548714449E-2</v>
      </c>
      <c r="F389">
        <v>0.19626759145635186</v>
      </c>
      <c r="G389">
        <v>0.27835606840479843</v>
      </c>
      <c r="I389">
        <v>0.10765999469024463</v>
      </c>
      <c r="M389" s="2">
        <v>69193.39000000013</v>
      </c>
      <c r="N389">
        <v>80686.760000000213</v>
      </c>
      <c r="O389" s="2">
        <f t="shared" si="5"/>
        <v>0.85755568819469197</v>
      </c>
    </row>
    <row r="390" spans="1:15" x14ac:dyDescent="0.25">
      <c r="A390" s="2">
        <f>'II. Headline series'!A392</f>
        <v>1694</v>
      </c>
      <c r="C390">
        <v>0.21087006261990329</v>
      </c>
      <c r="D390">
        <v>0.15042395315870885</v>
      </c>
      <c r="E390">
        <v>5.6674719569419177E-2</v>
      </c>
      <c r="F390">
        <v>0.19606206996244224</v>
      </c>
      <c r="G390">
        <v>0.27843538822290953</v>
      </c>
      <c r="I390">
        <v>0.10753380646661692</v>
      </c>
      <c r="M390" s="2">
        <v>69316.620000000126</v>
      </c>
      <c r="N390">
        <v>80840.08000000022</v>
      </c>
      <c r="O390" s="2">
        <f t="shared" si="5"/>
        <v>0.85745362943727832</v>
      </c>
    </row>
    <row r="391" spans="1:15" x14ac:dyDescent="0.25">
      <c r="A391" s="2">
        <f>'II. Headline series'!A393</f>
        <v>1695</v>
      </c>
      <c r="C391">
        <v>0.21052752850128628</v>
      </c>
      <c r="D391">
        <v>0.15083413918664892</v>
      </c>
      <c r="E391">
        <v>5.6858561762446101E-2</v>
      </c>
      <c r="F391">
        <v>0.19585727791750737</v>
      </c>
      <c r="G391">
        <v>0.27851442651445674</v>
      </c>
      <c r="I391">
        <v>0.10740806611765476</v>
      </c>
      <c r="M391" s="2">
        <v>69439.850000000122</v>
      </c>
      <c r="N391">
        <v>80993.400000000227</v>
      </c>
      <c r="O391" s="2">
        <f t="shared" ref="O391:O454" si="6">M391/N391</f>
        <v>0.85735195707304457</v>
      </c>
    </row>
    <row r="392" spans="1:15" x14ac:dyDescent="0.25">
      <c r="A392" s="2">
        <f>'II. Headline series'!A394</f>
        <v>1696</v>
      </c>
      <c r="C392">
        <v>0.21018620797124052</v>
      </c>
      <c r="D392">
        <v>0.15124287193724059</v>
      </c>
      <c r="E392">
        <v>5.7041752607848765E-2</v>
      </c>
      <c r="F392">
        <v>0.19565321144492198</v>
      </c>
      <c r="G392">
        <v>0.27859318477560069</v>
      </c>
      <c r="I392">
        <v>0.10728277126314746</v>
      </c>
      <c r="M392" s="2">
        <v>69563.080000000133</v>
      </c>
      <c r="N392">
        <v>81146.720000000219</v>
      </c>
      <c r="O392" s="2">
        <f t="shared" si="6"/>
        <v>0.85725066891181734</v>
      </c>
    </row>
    <row r="393" spans="1:15" x14ac:dyDescent="0.25">
      <c r="A393" s="2">
        <f>'II. Headline series'!A395</f>
        <v>1697</v>
      </c>
      <c r="C393">
        <v>0.20984609459160689</v>
      </c>
      <c r="D393">
        <v>0.15165015912020627</v>
      </c>
      <c r="E393">
        <v>5.722429556106489E-2</v>
      </c>
      <c r="F393">
        <v>0.19544986669548181</v>
      </c>
      <c r="G393">
        <v>0.27867166449191944</v>
      </c>
      <c r="I393">
        <v>0.10715791953972061</v>
      </c>
      <c r="M393" s="2">
        <v>69686.310000000143</v>
      </c>
      <c r="N393">
        <v>81300.040000000226</v>
      </c>
      <c r="O393" s="2">
        <f t="shared" si="6"/>
        <v>0.85714976277994392</v>
      </c>
    </row>
    <row r="394" spans="1:15" x14ac:dyDescent="0.25">
      <c r="A394" s="2">
        <f>'II. Headline series'!A396</f>
        <v>1698</v>
      </c>
      <c r="C394">
        <v>0.20950718196968554</v>
      </c>
      <c r="D394">
        <v>0.15205600839083055</v>
      </c>
      <c r="E394">
        <v>5.7406194053133595E-2</v>
      </c>
      <c r="F394">
        <v>0.19524723984716161</v>
      </c>
      <c r="G394">
        <v>0.27874986713850125</v>
      </c>
      <c r="I394">
        <v>0.10703350860068736</v>
      </c>
      <c r="M394" s="2">
        <v>69809.540000000139</v>
      </c>
      <c r="N394">
        <v>81453.360000000233</v>
      </c>
      <c r="O394" s="2">
        <f t="shared" si="6"/>
        <v>0.85704923652013787</v>
      </c>
    </row>
    <row r="395" spans="1:15" x14ac:dyDescent="0.25">
      <c r="A395" s="2">
        <f>'II. Headline series'!A397</f>
        <v>1699</v>
      </c>
      <c r="C395">
        <v>0.20916946375783546</v>
      </c>
      <c r="D395">
        <v>0.15246042735043991</v>
      </c>
      <c r="E395">
        <v>5.7587451490910373E-2</v>
      </c>
      <c r="F395">
        <v>0.19504532710487549</v>
      </c>
      <c r="G395">
        <v>0.27882779418003734</v>
      </c>
      <c r="I395">
        <v>0.10690953611590144</v>
      </c>
      <c r="M395" s="2">
        <v>69932.770000000135</v>
      </c>
      <c r="N395">
        <v>81606.680000000226</v>
      </c>
      <c r="O395" s="2">
        <f t="shared" si="6"/>
        <v>0.85694908799132552</v>
      </c>
    </row>
    <row r="396" spans="1:15" x14ac:dyDescent="0.25">
      <c r="A396" s="2">
        <f>'II. Headline series'!A398</f>
        <v>1700</v>
      </c>
      <c r="C396">
        <v>0.20883293365307753</v>
      </c>
      <c r="D396">
        <v>0.15286342354687679</v>
      </c>
      <c r="E396">
        <v>5.7768071257279889E-2</v>
      </c>
      <c r="F396">
        <v>0.19484412470023982</v>
      </c>
      <c r="G396">
        <v>0.27890544707091469</v>
      </c>
      <c r="I396">
        <v>0.10678599977161128</v>
      </c>
      <c r="M396" s="2">
        <v>70056</v>
      </c>
      <c r="N396">
        <v>81760</v>
      </c>
      <c r="O396" s="2">
        <f t="shared" si="6"/>
        <v>0.85684931506849316</v>
      </c>
    </row>
    <row r="397" spans="1:15" x14ac:dyDescent="0.25">
      <c r="A397" s="2">
        <f>'II. Headline series'!A399</f>
        <v>1701</v>
      </c>
      <c r="C397">
        <v>0.20795311392838536</v>
      </c>
      <c r="D397">
        <v>0.15525380525997842</v>
      </c>
      <c r="E397">
        <v>5.7295254024591825E-2</v>
      </c>
      <c r="F397">
        <v>0.19470641431241653</v>
      </c>
      <c r="G397">
        <v>0.27836382222753653</v>
      </c>
      <c r="I397">
        <v>0.10642759024709147</v>
      </c>
      <c r="M397" s="2">
        <v>70669.174999999988</v>
      </c>
      <c r="N397">
        <v>82514.991666666669</v>
      </c>
      <c r="O397" s="2">
        <f t="shared" si="6"/>
        <v>0.85644043067325426</v>
      </c>
    </row>
    <row r="398" spans="1:15" x14ac:dyDescent="0.25">
      <c r="A398" s="2">
        <f>'II. Headline series'!A400</f>
        <v>1702</v>
      </c>
      <c r="C398">
        <v>0.20708843072654032</v>
      </c>
      <c r="D398">
        <v>0.15760306256270545</v>
      </c>
      <c r="E398">
        <v>5.6830571195627906E-2</v>
      </c>
      <c r="F398">
        <v>0.19457107311043106</v>
      </c>
      <c r="G398">
        <v>0.277831515562174</v>
      </c>
      <c r="I398">
        <v>0.10607534684252133</v>
      </c>
      <c r="M398" s="2">
        <v>71282.349999999991</v>
      </c>
      <c r="N398">
        <v>83269.983333333337</v>
      </c>
      <c r="O398" s="2">
        <f t="shared" si="6"/>
        <v>0.85603896081801367</v>
      </c>
    </row>
    <row r="399" spans="1:15" x14ac:dyDescent="0.25">
      <c r="A399" s="2">
        <f>'II. Headline series'!A401</f>
        <v>1703</v>
      </c>
      <c r="C399">
        <v>0.2062384967631852</v>
      </c>
      <c r="D399">
        <v>0.15991224766770948</v>
      </c>
      <c r="E399">
        <v>5.6373814642844598E-2</v>
      </c>
      <c r="F399">
        <v>0.19443804047609364</v>
      </c>
      <c r="G399">
        <v>0.27730828865913415</v>
      </c>
      <c r="I399">
        <v>0.10572911179103288</v>
      </c>
      <c r="M399" s="2">
        <v>71895.524999999994</v>
      </c>
      <c r="N399">
        <v>84024.974999999991</v>
      </c>
      <c r="O399" s="2">
        <f t="shared" si="6"/>
        <v>0.85564470563662776</v>
      </c>
    </row>
    <row r="400" spans="1:15" x14ac:dyDescent="0.25">
      <c r="A400" s="2">
        <f>'II. Headline series'!A402</f>
        <v>1704</v>
      </c>
      <c r="C400">
        <v>0.20540293785435407</v>
      </c>
      <c r="D400">
        <v>0.16218237719519635</v>
      </c>
      <c r="E400">
        <v>5.5924783278880105E-2</v>
      </c>
      <c r="F400">
        <v>0.19430725784170272</v>
      </c>
      <c r="G400">
        <v>0.27679391116744151</v>
      </c>
      <c r="I400">
        <v>0.10538873266242534</v>
      </c>
      <c r="M400" s="2">
        <v>72508.699999999983</v>
      </c>
      <c r="N400">
        <v>84779.96666666666</v>
      </c>
      <c r="O400" s="2">
        <f t="shared" si="6"/>
        <v>0.85525747238242988</v>
      </c>
    </row>
    <row r="401" spans="1:15" x14ac:dyDescent="0.25">
      <c r="A401" s="2">
        <f>'II. Headline series'!A403</f>
        <v>1705</v>
      </c>
      <c r="C401">
        <v>0.20458139236719522</v>
      </c>
      <c r="D401">
        <v>0.16441443366525635</v>
      </c>
      <c r="E401">
        <v>5.5483282761371572E-2</v>
      </c>
      <c r="F401">
        <v>0.19417866860407146</v>
      </c>
      <c r="G401">
        <v>0.27628816046269777</v>
      </c>
      <c r="I401">
        <v>0.10505406213940767</v>
      </c>
      <c r="M401" s="2">
        <v>73121.874999999985</v>
      </c>
      <c r="N401">
        <v>85534.958333333328</v>
      </c>
      <c r="O401" s="2">
        <f t="shared" si="6"/>
        <v>0.85487707511402489</v>
      </c>
    </row>
    <row r="402" spans="1:15" x14ac:dyDescent="0.25">
      <c r="A402" s="2">
        <f>'II. Headline series'!A404</f>
        <v>1706</v>
      </c>
      <c r="C402">
        <v>0.20377351069810087</v>
      </c>
      <c r="D402">
        <v>0.16660936691573408</v>
      </c>
      <c r="E402">
        <v>5.5049125212500702E-2</v>
      </c>
      <c r="F402">
        <v>0.19405221804284398</v>
      </c>
      <c r="G402">
        <v>0.27579082132581445</v>
      </c>
      <c r="I402">
        <v>0.10472495780500589</v>
      </c>
      <c r="M402" s="2">
        <v>73735.049999999988</v>
      </c>
      <c r="N402">
        <v>86289.95</v>
      </c>
      <c r="O402" s="2">
        <f t="shared" si="6"/>
        <v>0.85450333439757453</v>
      </c>
    </row>
    <row r="403" spans="1:15" x14ac:dyDescent="0.25">
      <c r="A403" s="2">
        <f>'II. Headline series'!A405</f>
        <v>1707</v>
      </c>
      <c r="C403">
        <v>0.20297895477666081</v>
      </c>
      <c r="D403">
        <v>0.16876809544993618</v>
      </c>
      <c r="E403">
        <v>5.4622128952417262E-2</v>
      </c>
      <c r="F403">
        <v>0.19392785324285375</v>
      </c>
      <c r="G403">
        <v>0.27530168563764174</v>
      </c>
      <c r="I403">
        <v>0.10440128194049016</v>
      </c>
      <c r="M403" s="2">
        <v>74348.224999999991</v>
      </c>
      <c r="N403">
        <v>87044.941666666666</v>
      </c>
      <c r="O403" s="2">
        <f t="shared" si="6"/>
        <v>0.85413607702457905</v>
      </c>
    </row>
    <row r="404" spans="1:15" x14ac:dyDescent="0.25">
      <c r="A404" s="2">
        <f>'II. Headline series'!A406</f>
        <v>1708</v>
      </c>
      <c r="C404">
        <v>0.20219739759396174</v>
      </c>
      <c r="D404">
        <v>0.1708915077181945</v>
      </c>
      <c r="E404">
        <v>5.4202118245746035E-2</v>
      </c>
      <c r="F404">
        <v>0.19380552302029228</v>
      </c>
      <c r="G404">
        <v>0.27482055208858591</v>
      </c>
      <c r="I404">
        <v>0.10408290133321949</v>
      </c>
      <c r="M404" s="2">
        <v>74961.39999999998</v>
      </c>
      <c r="N404">
        <v>87799.93333333332</v>
      </c>
      <c r="O404" s="2">
        <f t="shared" si="6"/>
        <v>0.85377513574421837</v>
      </c>
    </row>
    <row r="405" spans="1:15" x14ac:dyDescent="0.25">
      <c r="A405" s="2">
        <f>'II. Headline series'!A407</f>
        <v>1709</v>
      </c>
      <c r="C405">
        <v>0.20142852275384951</v>
      </c>
      <c r="D405">
        <v>0.17298046333704162</v>
      </c>
      <c r="E405">
        <v>5.3788923060434021E-2</v>
      </c>
      <c r="F405">
        <v>0.1936851778524723</v>
      </c>
      <c r="G405">
        <v>0.27434722590236194</v>
      </c>
      <c r="I405">
        <v>0.10376968709384075</v>
      </c>
      <c r="M405" s="2">
        <v>75574.574999999968</v>
      </c>
      <c r="N405">
        <v>88554.924999999988</v>
      </c>
      <c r="O405" s="2">
        <f t="shared" si="6"/>
        <v>0.85342034900938568</v>
      </c>
    </row>
    <row r="406" spans="1:15" x14ac:dyDescent="0.25">
      <c r="A406" s="2">
        <f>'II. Headline series'!A408</f>
        <v>1710</v>
      </c>
      <c r="C406">
        <v>0.20067202404586046</v>
      </c>
      <c r="D406">
        <v>0.17503579424951299</v>
      </c>
      <c r="E406">
        <v>5.338237883824281E-2</v>
      </c>
      <c r="F406">
        <v>0.19356676981098239</v>
      </c>
      <c r="G406">
        <v>0.27388151857308635</v>
      </c>
      <c r="I406">
        <v>0.10346151448231507</v>
      </c>
      <c r="M406" s="2">
        <v>76187.749999999971</v>
      </c>
      <c r="N406">
        <v>89309.916666666657</v>
      </c>
      <c r="O406" s="2">
        <f t="shared" si="6"/>
        <v>0.85307156073560308</v>
      </c>
    </row>
    <row r="407" spans="1:15" x14ac:dyDescent="0.25">
      <c r="A407" s="2">
        <f>'II. Headline series'!A409</f>
        <v>1711</v>
      </c>
      <c r="C407">
        <v>0.19992760503861126</v>
      </c>
      <c r="D407">
        <v>0.17705830582986684</v>
      </c>
      <c r="E407">
        <v>5.298232627623517E-2</v>
      </c>
      <c r="F407">
        <v>0.19345025249804398</v>
      </c>
      <c r="G407">
        <v>0.27342324761496456</v>
      </c>
      <c r="I407">
        <v>0.10315826274227816</v>
      </c>
      <c r="M407" s="2">
        <v>76800.924999999974</v>
      </c>
      <c r="N407">
        <v>90064.908333333326</v>
      </c>
      <c r="O407" s="2">
        <f t="shared" si="6"/>
        <v>0.85272862007206074</v>
      </c>
    </row>
    <row r="408" spans="1:15" x14ac:dyDescent="0.25">
      <c r="A408" s="2">
        <f>'II. Headline series'!A410</f>
        <v>1712</v>
      </c>
      <c r="C408">
        <v>0.19919497869251215</v>
      </c>
      <c r="D408">
        <v>0.17904877793580237</v>
      </c>
      <c r="E408">
        <v>5.2588611118646343E-2</v>
      </c>
      <c r="F408">
        <v>0.19333558098589282</v>
      </c>
      <c r="G408">
        <v>0.27297223632387363</v>
      </c>
      <c r="I408">
        <v>0.10285981494327258</v>
      </c>
      <c r="M408" s="2">
        <v>77414.099999999977</v>
      </c>
      <c r="N408">
        <v>90819.9</v>
      </c>
      <c r="O408" s="2">
        <f t="shared" si="6"/>
        <v>0.85239138118407953</v>
      </c>
    </row>
    <row r="409" spans="1:15" x14ac:dyDescent="0.25">
      <c r="A409" s="2">
        <f>'II. Headline series'!A411</f>
        <v>1713</v>
      </c>
      <c r="C409">
        <v>0.19847386699074146</v>
      </c>
      <c r="D409">
        <v>0.18100796591106549</v>
      </c>
      <c r="E409">
        <v>5.2201083958568761E-2</v>
      </c>
      <c r="F409">
        <v>0.19322271175901856</v>
      </c>
      <c r="G409">
        <v>0.27252831355018681</v>
      </c>
      <c r="I409">
        <v>0.1025660578304189</v>
      </c>
      <c r="M409" s="2">
        <v>78027.274999999965</v>
      </c>
      <c r="N409">
        <v>91574.891666666648</v>
      </c>
      <c r="O409" s="2">
        <f t="shared" si="6"/>
        <v>0.8520597030463315</v>
      </c>
    </row>
    <row r="410" spans="1:15" x14ac:dyDescent="0.25">
      <c r="A410" s="2">
        <f>'II. Headline series'!A412</f>
        <v>1714</v>
      </c>
      <c r="C410">
        <v>0.197764000587484</v>
      </c>
      <c r="D410">
        <v>0.18293660154114919</v>
      </c>
      <c r="E410">
        <v>5.1819600048914609E-2</v>
      </c>
      <c r="F410">
        <v>0.19311160265910662</v>
      </c>
      <c r="G410">
        <v>0.27209131348222598</v>
      </c>
      <c r="I410">
        <v>0.10227688168111955</v>
      </c>
      <c r="M410" s="2">
        <v>78640.449999999968</v>
      </c>
      <c r="N410">
        <v>92329.883333333317</v>
      </c>
      <c r="O410" s="2">
        <f t="shared" si="6"/>
        <v>0.85173344924620809</v>
      </c>
    </row>
    <row r="411" spans="1:15" x14ac:dyDescent="0.25">
      <c r="A411" s="2">
        <f>'II. Headline series'!A413</f>
        <v>1715</v>
      </c>
      <c r="C411">
        <v>0.19706511847249897</v>
      </c>
      <c r="D411">
        <v>0.18483539396462936</v>
      </c>
      <c r="E411">
        <v>5.1444019122153711E-2</v>
      </c>
      <c r="F411">
        <v>0.19300221283253616</v>
      </c>
      <c r="G411">
        <v>0.27166107543976675</v>
      </c>
      <c r="I411">
        <v>0.10199218016841498</v>
      </c>
      <c r="M411" s="2">
        <v>79253.624999999971</v>
      </c>
      <c r="N411">
        <v>93084.874999999985</v>
      </c>
      <c r="O411" s="2">
        <f t="shared" si="6"/>
        <v>0.85141248779675516</v>
      </c>
    </row>
    <row r="412" spans="1:15" x14ac:dyDescent="0.25">
      <c r="A412" s="2">
        <f>'II. Headline series'!A414</f>
        <v>1716</v>
      </c>
      <c r="C412">
        <v>0.19637696765113924</v>
      </c>
      <c r="D412">
        <v>0.18670503054251997</v>
      </c>
      <c r="E412">
        <v>5.1074205218355227E-2</v>
      </c>
      <c r="F412">
        <v>0.19289450268029615</v>
      </c>
      <c r="G412">
        <v>0.27123744367705543</v>
      </c>
      <c r="I412">
        <v>0.10171185023063399</v>
      </c>
      <c r="M412" s="2">
        <v>79866.799999999959</v>
      </c>
      <c r="N412">
        <v>93839.866666666654</v>
      </c>
      <c r="O412" s="2">
        <f t="shared" si="6"/>
        <v>0.85109669095863982</v>
      </c>
    </row>
    <row r="413" spans="1:15" x14ac:dyDescent="0.25">
      <c r="A413" s="2">
        <f>'II. Headline series'!A415</f>
        <v>1717</v>
      </c>
      <c r="C413">
        <v>0.19569930283899828</v>
      </c>
      <c r="D413">
        <v>0.18854617768788656</v>
      </c>
      <c r="E413">
        <v>5.0710026521090086E-2</v>
      </c>
      <c r="F413">
        <v>0.19278843381019123</v>
      </c>
      <c r="G413">
        <v>0.27082026719483099</v>
      </c>
      <c r="I413">
        <v>0.10143579194700296</v>
      </c>
      <c r="M413" s="2">
        <v>80479.974999999948</v>
      </c>
      <c r="N413">
        <v>94594.858333333323</v>
      </c>
      <c r="O413" s="2">
        <f t="shared" si="6"/>
        <v>0.85078593507064249</v>
      </c>
    </row>
    <row r="414" spans="1:15" x14ac:dyDescent="0.25">
      <c r="A414" s="2">
        <f>'II. Headline series'!A416</f>
        <v>1718</v>
      </c>
      <c r="C414">
        <v>0.19503188617041031</v>
      </c>
      <c r="D414">
        <v>0.19035948165782191</v>
      </c>
      <c r="E414">
        <v>5.0351355200778367E-2</v>
      </c>
      <c r="F414">
        <v>0.19268396899121581</v>
      </c>
      <c r="G414">
        <v>0.27040939956087517</v>
      </c>
      <c r="I414">
        <v>0.1011639084188985</v>
      </c>
      <c r="M414" s="2">
        <v>81093.149999999951</v>
      </c>
      <c r="N414">
        <v>95349.849999999977</v>
      </c>
      <c r="O414" s="2">
        <f t="shared" si="6"/>
        <v>0.85048010038820165</v>
      </c>
    </row>
    <row r="415" spans="1:15" x14ac:dyDescent="0.25">
      <c r="A415" s="2">
        <f>'II. Headline series'!A417</f>
        <v>1719</v>
      </c>
      <c r="C415">
        <v>0.19437448692007636</v>
      </c>
      <c r="D415">
        <v>0.19214556930976071</v>
      </c>
      <c r="E415">
        <v>4.9998067265090353E-2</v>
      </c>
      <c r="F415">
        <v>0.19258107210998265</v>
      </c>
      <c r="G415">
        <v>0.27000469873864291</v>
      </c>
      <c r="I415">
        <v>0.10089610565644701</v>
      </c>
      <c r="M415" s="2">
        <v>81706.324999999953</v>
      </c>
      <c r="N415">
        <v>96104.841666666645</v>
      </c>
      <c r="O415" s="2">
        <f t="shared" si="6"/>
        <v>0.85017907092956868</v>
      </c>
    </row>
    <row r="416" spans="1:15" x14ac:dyDescent="0.25">
      <c r="A416" s="2">
        <f>'II. Headline series'!A418</f>
        <v>1720</v>
      </c>
      <c r="C416">
        <v>0.19372688123713108</v>
      </c>
      <c r="D416">
        <v>0.1939050488239927</v>
      </c>
      <c r="E416">
        <v>4.965004241603347E-2</v>
      </c>
      <c r="F416">
        <v>0.19247970812909879</v>
      </c>
      <c r="G416">
        <v>0.26960602692355173</v>
      </c>
      <c r="I416">
        <v>0.10063229247019234</v>
      </c>
      <c r="M416" s="2">
        <v>82319.499999999942</v>
      </c>
      <c r="N416">
        <v>96859.833333333314</v>
      </c>
      <c r="O416" s="2">
        <f t="shared" si="6"/>
        <v>0.84988273432915906</v>
      </c>
    </row>
    <row r="417" spans="1:15" x14ac:dyDescent="0.25">
      <c r="A417" s="2">
        <f>'II. Headline series'!A419</f>
        <v>1721</v>
      </c>
      <c r="C417">
        <v>0.19308885189100691</v>
      </c>
      <c r="D417">
        <v>0.19563851039412392</v>
      </c>
      <c r="E417">
        <v>4.9307163913379137E-2</v>
      </c>
      <c r="F417">
        <v>0.1923798430473877</v>
      </c>
      <c r="G417">
        <v>0.26921325038653315</v>
      </c>
      <c r="I417">
        <v>0.10037238036756921</v>
      </c>
      <c r="M417" s="2">
        <v>82932.674999999945</v>
      </c>
      <c r="N417">
        <v>97614.824999999983</v>
      </c>
      <c r="O417" s="2">
        <f t="shared" si="6"/>
        <v>0.84959098169770786</v>
      </c>
    </row>
    <row r="418" spans="1:15" x14ac:dyDescent="0.25">
      <c r="A418" s="2">
        <f>'II. Headline series'!A420</f>
        <v>1722</v>
      </c>
      <c r="C418">
        <v>0.19246018802848985</v>
      </c>
      <c r="D418">
        <v>0.19734652688713242</v>
      </c>
      <c r="E418">
        <v>4.8969318444103842E-2</v>
      </c>
      <c r="F418">
        <v>0.19228144386186363</v>
      </c>
      <c r="G418">
        <v>0.26882623932447447</v>
      </c>
      <c r="I418">
        <v>0.10011628345393574</v>
      </c>
      <c r="M418" s="2">
        <v>83545.849999999948</v>
      </c>
      <c r="N418">
        <v>98369.816666666651</v>
      </c>
      <c r="O418" s="2">
        <f t="shared" si="6"/>
        <v>0.84930370748886519</v>
      </c>
    </row>
    <row r="419" spans="1:15" x14ac:dyDescent="0.25">
      <c r="A419" s="2">
        <f>'II. Headline series'!A421</f>
        <v>1723</v>
      </c>
      <c r="C419">
        <v>0.19184068494139528</v>
      </c>
      <c r="D419">
        <v>0.19902965447456961</v>
      </c>
      <c r="E419">
        <v>4.8636395997537593E-2</v>
      </c>
      <c r="F419">
        <v>0.1921844785313678</v>
      </c>
      <c r="G419">
        <v>0.26844486771719739</v>
      </c>
      <c r="I419">
        <v>9.986391833793222E-2</v>
      </c>
      <c r="M419" s="2">
        <v>84159.024999999951</v>
      </c>
      <c r="N419">
        <v>99124.80833333332</v>
      </c>
      <c r="O419" s="2">
        <f t="shared" si="6"/>
        <v>0.84902080937188829</v>
      </c>
    </row>
    <row r="420" spans="1:15" x14ac:dyDescent="0.25">
      <c r="A420" s="2">
        <f>'II. Headline series'!A422</f>
        <v>1724</v>
      </c>
      <c r="C420">
        <v>0.19123014384432646</v>
      </c>
      <c r="D420">
        <v>0.20068843323636759</v>
      </c>
      <c r="E420">
        <v>4.8308289745930863E-2</v>
      </c>
      <c r="F420">
        <v>0.19208891594178298</v>
      </c>
      <c r="G420">
        <v>0.26806901319064474</v>
      </c>
      <c r="I420">
        <v>9.9615204040947355E-2</v>
      </c>
      <c r="M420" s="2">
        <v>84772.199999999939</v>
      </c>
      <c r="N420">
        <v>99879.799999999974</v>
      </c>
      <c r="O420" s="2">
        <f t="shared" si="6"/>
        <v>0.84874218811010793</v>
      </c>
    </row>
    <row r="421" spans="1:15" x14ac:dyDescent="0.25">
      <c r="A421" s="2">
        <f>'II. Headline series'!A423</f>
        <v>1725</v>
      </c>
      <c r="C421">
        <v>0.19062837166200902</v>
      </c>
      <c r="D421">
        <v>0.20232338773863012</v>
      </c>
      <c r="E421">
        <v>4.7984895930167595E-2</v>
      </c>
      <c r="F421">
        <v>0.19199472587274674</v>
      </c>
      <c r="G421">
        <v>0.26769855688596139</v>
      </c>
      <c r="I421">
        <v>9.9370061910485238E-2</v>
      </c>
      <c r="M421" s="2">
        <v>85385.374999999927</v>
      </c>
      <c r="N421">
        <v>100634.79166666664</v>
      </c>
      <c r="O421" s="2">
        <f t="shared" si="6"/>
        <v>0.84846774744486508</v>
      </c>
    </row>
    <row r="422" spans="1:15" x14ac:dyDescent="0.25">
      <c r="A422" s="2">
        <f>'II. Headline series'!A424</f>
        <v>1726</v>
      </c>
      <c r="C422">
        <v>0.19003518082572338</v>
      </c>
      <c r="D422">
        <v>0.20393502758670545</v>
      </c>
      <c r="E422">
        <v>4.76661137503675E-2</v>
      </c>
      <c r="F422">
        <v>0.19190187896578892</v>
      </c>
      <c r="G422">
        <v>0.26733338333417606</v>
      </c>
      <c r="I422">
        <v>9.9128415537238682E-2</v>
      </c>
      <c r="M422" s="2">
        <v>85998.54999999993</v>
      </c>
      <c r="N422">
        <v>101389.78333333331</v>
      </c>
      <c r="O422" s="2">
        <f t="shared" si="6"/>
        <v>0.84819739398463334</v>
      </c>
    </row>
    <row r="423" spans="1:15" x14ac:dyDescent="0.25">
      <c r="A423" s="2">
        <f>'II. Headline series'!A425</f>
        <v>1727</v>
      </c>
      <c r="C423">
        <v>0.18945038907838418</v>
      </c>
      <c r="D423">
        <v>0.20552384795476597</v>
      </c>
      <c r="E423">
        <v>4.7351845261135263E-2</v>
      </c>
      <c r="F423">
        <v>0.19181034669382249</v>
      </c>
      <c r="G423">
        <v>0.2669733803362071</v>
      </c>
      <c r="I423">
        <v>9.8890190675685052E-2</v>
      </c>
      <c r="M423" s="2">
        <v>86611.724999999919</v>
      </c>
      <c r="N423">
        <v>102144.77499999998</v>
      </c>
      <c r="O423" s="2">
        <f t="shared" si="6"/>
        <v>0.84793103709905804</v>
      </c>
    </row>
    <row r="424" spans="1:15" x14ac:dyDescent="0.25">
      <c r="A424" s="2">
        <f>'II. Headline series'!A426</f>
        <v>1728</v>
      </c>
      <c r="C424">
        <v>0.18887381928784117</v>
      </c>
      <c r="D424">
        <v>0.20709033009305072</v>
      </c>
      <c r="E424">
        <v>4.7041995271227988E-2</v>
      </c>
      <c r="F424">
        <v>0.19172010133192105</v>
      </c>
      <c r="G424">
        <v>0.26661843884792813</v>
      </c>
      <c r="I424">
        <v>9.8655315168031138E-2</v>
      </c>
      <c r="M424" s="2">
        <v>87224.899999999907</v>
      </c>
      <c r="N424">
        <v>102899.76666666665</v>
      </c>
      <c r="O424" s="2">
        <f t="shared" si="6"/>
        <v>0.84766858881766094</v>
      </c>
    </row>
    <row r="425" spans="1:15" x14ac:dyDescent="0.25">
      <c r="A425" s="2">
        <f>'II. Headline series'!A427</f>
        <v>1729</v>
      </c>
      <c r="C425">
        <v>0.18830529926799983</v>
      </c>
      <c r="D425">
        <v>0.20863494181386225</v>
      </c>
      <c r="E425">
        <v>4.6736471247425068E-2</v>
      </c>
      <c r="F425">
        <v>0.19163111592932042</v>
      </c>
      <c r="G425">
        <v>0.26626845287004869</v>
      </c>
      <c r="I425">
        <v>9.842371887134363E-2</v>
      </c>
      <c r="M425" s="2">
        <v>87838.074999999924</v>
      </c>
      <c r="N425">
        <v>103654.7583333333</v>
      </c>
      <c r="O425" s="2">
        <f t="shared" si="6"/>
        <v>0.84740996373297173</v>
      </c>
    </row>
    <row r="426" spans="1:15" x14ac:dyDescent="0.25">
      <c r="A426" s="2">
        <f>'II. Headline series'!A428</f>
        <v>1730</v>
      </c>
      <c r="C426">
        <v>0.18774466160738279</v>
      </c>
      <c r="D426">
        <v>0.21015813795734942</v>
      </c>
      <c r="E426">
        <v>4.6435183222396523E-2</v>
      </c>
      <c r="F426">
        <v>0.19154336428258514</v>
      </c>
      <c r="G426">
        <v>0.2659233193425754</v>
      </c>
      <c r="I426">
        <v>9.8195333587710723E-2</v>
      </c>
      <c r="M426" s="2">
        <v>88451.249999999913</v>
      </c>
      <c r="N426">
        <v>104409.74999999997</v>
      </c>
      <c r="O426" s="2">
        <f t="shared" si="6"/>
        <v>0.84715507890786002</v>
      </c>
    </row>
    <row r="427" spans="1:15" x14ac:dyDescent="0.25">
      <c r="A427" s="2">
        <f>'II. Headline series'!A429</f>
        <v>1731</v>
      </c>
      <c r="C427">
        <v>0.20752276842657877</v>
      </c>
      <c r="D427">
        <v>0.23464893923679239</v>
      </c>
      <c r="E427">
        <v>5.1149128591185686E-2</v>
      </c>
      <c r="F427">
        <v>0.2122510788428959</v>
      </c>
      <c r="G427">
        <v>0.29442808490254718</v>
      </c>
      <c r="M427" s="2">
        <v>80338.774999999921</v>
      </c>
      <c r="N427">
        <v>105164.74166666664</v>
      </c>
      <c r="O427" s="2">
        <f t="shared" si="6"/>
        <v>0.76393260447160272</v>
      </c>
    </row>
    <row r="428" spans="1:15" x14ac:dyDescent="0.25">
      <c r="A428" s="2">
        <f>'II. Headline series'!A430</f>
        <v>1732</v>
      </c>
      <c r="C428">
        <v>0.20686723073766766</v>
      </c>
      <c r="D428">
        <v>0.23623336357202127</v>
      </c>
      <c r="E428">
        <v>5.0811706903896178E-2</v>
      </c>
      <c r="F428">
        <v>0.21210420894521367</v>
      </c>
      <c r="G428">
        <v>0.29398348984120121</v>
      </c>
      <c r="M428" s="2">
        <v>80911.799999999916</v>
      </c>
      <c r="N428">
        <v>105919.73333333331</v>
      </c>
      <c r="O428" s="2">
        <f t="shared" si="6"/>
        <v>0.76389731595497412</v>
      </c>
    </row>
    <row r="429" spans="1:15" x14ac:dyDescent="0.25">
      <c r="A429" s="2">
        <f>'II. Headline series'!A431</f>
        <v>1733</v>
      </c>
      <c r="C429">
        <v>0.20622091291231243</v>
      </c>
      <c r="D429">
        <v>0.23779550364132224</v>
      </c>
      <c r="E429">
        <v>5.0479030911583851E-2</v>
      </c>
      <c r="F429">
        <v>0.21195940471124539</v>
      </c>
      <c r="G429">
        <v>0.29354514782353608</v>
      </c>
      <c r="M429" s="2">
        <v>81484.82499999991</v>
      </c>
      <c r="N429">
        <v>106674.72499999998</v>
      </c>
      <c r="O429" s="2">
        <f t="shared" si="6"/>
        <v>0.76386252694815882</v>
      </c>
    </row>
    <row r="430" spans="1:15" x14ac:dyDescent="0.25">
      <c r="A430" s="2">
        <f>'II. Headline series'!A432</f>
        <v>1734</v>
      </c>
      <c r="C430">
        <v>0.20558362179852407</v>
      </c>
      <c r="D430">
        <v>0.23933582629003003</v>
      </c>
      <c r="E430">
        <v>5.0151001194076304E-2</v>
      </c>
      <c r="F430">
        <v>0.21181662286626657</v>
      </c>
      <c r="G430">
        <v>0.29311292785110304</v>
      </c>
      <c r="M430" s="2">
        <v>82057.849999999904</v>
      </c>
      <c r="N430">
        <v>107429.71666666663</v>
      </c>
      <c r="O430" s="2">
        <f t="shared" si="6"/>
        <v>0.7638282269198321</v>
      </c>
    </row>
    <row r="431" spans="1:15" x14ac:dyDescent="0.25">
      <c r="A431" s="2">
        <f>'II. Headline series'!A433</f>
        <v>1735</v>
      </c>
      <c r="C431">
        <v>0.20495516960216167</v>
      </c>
      <c r="D431">
        <v>0.24085478541364441</v>
      </c>
      <c r="E431">
        <v>4.9827521089019902E-2</v>
      </c>
      <c r="F431">
        <v>0.21167582133595148</v>
      </c>
      <c r="G431">
        <v>0.29268670255922263</v>
      </c>
      <c r="M431" s="2">
        <v>82630.874999999898</v>
      </c>
      <c r="N431">
        <v>108184.7083333333</v>
      </c>
      <c r="O431" s="2">
        <f t="shared" si="6"/>
        <v>0.76379440563264989</v>
      </c>
    </row>
    <row r="432" spans="1:15" x14ac:dyDescent="0.25">
      <c r="A432" s="2">
        <f>'II. Headline series'!A434</f>
        <v>1736</v>
      </c>
      <c r="C432">
        <v>0.20433537370243485</v>
      </c>
      <c r="D432">
        <v>0.24235282240375758</v>
      </c>
      <c r="E432">
        <v>4.950849659691433E-2</v>
      </c>
      <c r="F432">
        <v>0.21153695920503729</v>
      </c>
      <c r="G432">
        <v>0.29226634809185587</v>
      </c>
      <c r="M432" s="2">
        <v>83203.899999999907</v>
      </c>
      <c r="N432">
        <v>108939.69999999997</v>
      </c>
      <c r="O432" s="2">
        <f t="shared" si="6"/>
        <v>0.76376105313306286</v>
      </c>
    </row>
    <row r="433" spans="1:15" x14ac:dyDescent="0.25">
      <c r="A433" s="2">
        <f>'II. Headline series'!A435</f>
        <v>1737</v>
      </c>
      <c r="C433">
        <v>0.20372405647497829</v>
      </c>
      <c r="D433">
        <v>0.24383036657568108</v>
      </c>
      <c r="E433">
        <v>4.9193836290044472E-2</v>
      </c>
      <c r="F433">
        <v>0.21139999667768503</v>
      </c>
      <c r="G433">
        <v>0.29185174398161107</v>
      </c>
      <c r="M433" s="2">
        <v>83776.924999999901</v>
      </c>
      <c r="N433">
        <v>109694.69166666664</v>
      </c>
      <c r="O433" s="2">
        <f t="shared" si="6"/>
        <v>0.76372815974154862</v>
      </c>
    </row>
    <row r="434" spans="1:15" x14ac:dyDescent="0.25">
      <c r="A434" s="2">
        <f>'II. Headline series'!A436</f>
        <v>1738</v>
      </c>
      <c r="C434">
        <v>0.20312104512213724</v>
      </c>
      <c r="D434">
        <v>0.24528783557864201</v>
      </c>
      <c r="E434">
        <v>4.8883451225124226E-2</v>
      </c>
      <c r="F434">
        <v>0.21126489503945567</v>
      </c>
      <c r="G434">
        <v>0.29144277303464078</v>
      </c>
      <c r="M434" s="2">
        <v>84349.949999999895</v>
      </c>
      <c r="N434">
        <v>110449.68333333331</v>
      </c>
      <c r="O434" s="2">
        <f t="shared" si="6"/>
        <v>0.76369571604324726</v>
      </c>
    </row>
    <row r="435" spans="1:15" x14ac:dyDescent="0.25">
      <c r="A435" s="2">
        <f>'II. Headline series'!A437</f>
        <v>1739</v>
      </c>
      <c r="C435">
        <v>0.20252617151012459</v>
      </c>
      <c r="D435">
        <v>0.24672563578937276</v>
      </c>
      <c r="E435">
        <v>4.857725485947708E-2</v>
      </c>
      <c r="F435">
        <v>0.21113161662082611</v>
      </c>
      <c r="G435">
        <v>0.29103932122019943</v>
      </c>
      <c r="M435" s="2">
        <v>84922.974999999889</v>
      </c>
      <c r="N435">
        <v>111204.67499999996</v>
      </c>
      <c r="O435" s="2">
        <f t="shared" si="6"/>
        <v>0.76366371287897672</v>
      </c>
    </row>
    <row r="436" spans="1:15" x14ac:dyDescent="0.25">
      <c r="A436" s="2">
        <f>'II. Headline series'!A438</f>
        <v>1740</v>
      </c>
      <c r="C436">
        <v>0.20193927201272602</v>
      </c>
      <c r="D436">
        <v>0.24814416268987255</v>
      </c>
      <c r="E436">
        <v>4.8275162970587329E-2</v>
      </c>
      <c r="F436">
        <v>0.21100012476217211</v>
      </c>
      <c r="G436">
        <v>0.29064127756464198</v>
      </c>
      <c r="M436" s="2">
        <v>85495.999999999884</v>
      </c>
      <c r="N436">
        <v>111959.66666666663</v>
      </c>
      <c r="O436" s="2">
        <f t="shared" si="6"/>
        <v>0.7636321413366115</v>
      </c>
    </row>
    <row r="437" spans="1:15" x14ac:dyDescent="0.25">
      <c r="A437" s="2">
        <f>'II. Headline series'!A439</f>
        <v>1741</v>
      </c>
      <c r="C437">
        <v>0.201360187361249</v>
      </c>
      <c r="D437">
        <v>0.24954380123007874</v>
      </c>
      <c r="E437">
        <v>4.7977093578864961E-2</v>
      </c>
      <c r="F437">
        <v>0.21087038378015011</v>
      </c>
      <c r="G437">
        <v>0.29024853404965723</v>
      </c>
      <c r="M437" s="2">
        <v>86069.024999999878</v>
      </c>
      <c r="N437">
        <v>112714.6583333333</v>
      </c>
      <c r="O437" s="2">
        <f t="shared" si="6"/>
        <v>0.76360099274280935</v>
      </c>
    </row>
    <row r="438" spans="1:15" x14ac:dyDescent="0.25">
      <c r="A438" s="2">
        <f>'II. Headline series'!A440</f>
        <v>1742</v>
      </c>
      <c r="C438">
        <v>0.2007887625004259</v>
      </c>
      <c r="D438">
        <v>0.2509249261761467</v>
      </c>
      <c r="E438">
        <v>4.7682966873475417E-2</v>
      </c>
      <c r="F438">
        <v>0.21074235893541299</v>
      </c>
      <c r="G438">
        <v>0.28986098551453904</v>
      </c>
      <c r="M438" s="2">
        <v>86642.049999999872</v>
      </c>
      <c r="N438">
        <v>113469.64999999997</v>
      </c>
      <c r="O438" s="2">
        <f t="shared" si="6"/>
        <v>0.76357025865506678</v>
      </c>
    </row>
    <row r="439" spans="1:15" x14ac:dyDescent="0.25">
      <c r="A439" s="2">
        <f>'II. Headline series'!A441</f>
        <v>1743</v>
      </c>
      <c r="C439">
        <v>0.20022484644999763</v>
      </c>
      <c r="D439">
        <v>0.25228790244499988</v>
      </c>
      <c r="E439">
        <v>4.7392705141093262E-2</v>
      </c>
      <c r="F439">
        <v>0.21061601640159874</v>
      </c>
      <c r="G439">
        <v>0.28947852956231057</v>
      </c>
      <c r="M439" s="2">
        <v>87215.074999999866</v>
      </c>
      <c r="N439">
        <v>114224.64166666663</v>
      </c>
      <c r="O439" s="2">
        <f t="shared" si="6"/>
        <v>0.76353993085409011</v>
      </c>
    </row>
    <row r="440" spans="1:15" x14ac:dyDescent="0.25">
      <c r="A440" s="2">
        <f>'II. Headline series'!A442</f>
        <v>1744</v>
      </c>
      <c r="C440">
        <v>0.19966829217171836</v>
      </c>
      <c r="D440">
        <v>0.25363308542577728</v>
      </c>
      <c r="E440">
        <v>4.7106232697446099E-2</v>
      </c>
      <c r="F440">
        <v>0.21049132323553343</v>
      </c>
      <c r="G440">
        <v>0.28910106646952488</v>
      </c>
      <c r="M440" s="2">
        <v>87788.09999999986</v>
      </c>
      <c r="N440">
        <v>114979.6333333333</v>
      </c>
      <c r="O440" s="2">
        <f t="shared" si="6"/>
        <v>0.76351000133646751</v>
      </c>
    </row>
    <row r="441" spans="1:15" x14ac:dyDescent="0.25">
      <c r="A441" s="2">
        <f>'II. Headline series'!A443</f>
        <v>1745</v>
      </c>
      <c r="C441">
        <v>0.19911895644153496</v>
      </c>
      <c r="D441">
        <v>0.2549608212887739</v>
      </c>
      <c r="E441">
        <v>4.6823475821522201E-2</v>
      </c>
      <c r="F441">
        <v>0.21036824734859358</v>
      </c>
      <c r="G441">
        <v>0.28872849909957532</v>
      </c>
      <c r="M441" s="2">
        <v>88361.124999999869</v>
      </c>
      <c r="N441">
        <v>115734.62499999996</v>
      </c>
      <c r="O441" s="2">
        <f t="shared" si="6"/>
        <v>0.76348046230762745</v>
      </c>
    </row>
    <row r="442" spans="1:15" x14ac:dyDescent="0.25">
      <c r="A442" s="2">
        <f>'II. Headline series'!A444</f>
        <v>1746</v>
      </c>
      <c r="C442">
        <v>0.19857669972670822</v>
      </c>
      <c r="D442">
        <v>0.256271447282437</v>
      </c>
      <c r="E442">
        <v>4.6544362692321616E-2</v>
      </c>
      <c r="F442">
        <v>0.21024675747917601</v>
      </c>
      <c r="G442">
        <v>0.28836073281935709</v>
      </c>
      <c r="M442" s="2">
        <v>88934.149999999863</v>
      </c>
      <c r="N442">
        <v>116489.61666666662</v>
      </c>
      <c r="O442" s="2">
        <f t="shared" si="6"/>
        <v>0.76345130617507018</v>
      </c>
    </row>
    <row r="443" spans="1:15" x14ac:dyDescent="0.25">
      <c r="A443" s="2">
        <f>'II. Headline series'!A445</f>
        <v>1747</v>
      </c>
      <c r="C443">
        <v>0.19804138606765356</v>
      </c>
      <c r="D443">
        <v>0.25756529201895467</v>
      </c>
      <c r="E443">
        <v>4.6268823328036744E-2</v>
      </c>
      <c r="F443">
        <v>0.21012682316622469</v>
      </c>
      <c r="G443">
        <v>0.28799767541913029</v>
      </c>
      <c r="M443" s="2">
        <v>89507.174999999857</v>
      </c>
      <c r="N443">
        <v>117244.60833333329</v>
      </c>
      <c r="O443" s="2">
        <f t="shared" si="6"/>
        <v>0.76342252554186296</v>
      </c>
    </row>
    <row r="444" spans="1:15" x14ac:dyDescent="0.25">
      <c r="A444" s="2">
        <f>'II. Headline series'!A446</f>
        <v>1748</v>
      </c>
      <c r="C444">
        <v>0.19751288296429215</v>
      </c>
      <c r="D444">
        <v>0.25884267574894387</v>
      </c>
      <c r="E444">
        <v>4.5996789527554344E-2</v>
      </c>
      <c r="F444">
        <v>0.2100084147237683</v>
      </c>
      <c r="G444">
        <v>0.28763923703544131</v>
      </c>
      <c r="M444" s="2">
        <v>90080.199999999852</v>
      </c>
      <c r="N444">
        <v>117999.59999999996</v>
      </c>
      <c r="O444" s="2">
        <f t="shared" si="6"/>
        <v>0.76339411320038275</v>
      </c>
    </row>
    <row r="445" spans="1:15" x14ac:dyDescent="0.25">
      <c r="A445" s="2">
        <f>'II. Headline series'!A447</f>
        <v>1749</v>
      </c>
      <c r="C445">
        <v>0.19699106126671204</v>
      </c>
      <c r="D445">
        <v>0.26010391062572069</v>
      </c>
      <c r="E445">
        <v>4.5728194814176046E-2</v>
      </c>
      <c r="F445">
        <v>0.20989150321642347</v>
      </c>
      <c r="G445">
        <v>0.28728533007696777</v>
      </c>
      <c r="M445" s="2">
        <v>90653.224999999846</v>
      </c>
      <c r="N445">
        <v>118754.59166666663</v>
      </c>
      <c r="O445" s="2">
        <f t="shared" si="6"/>
        <v>0.76336606212629843</v>
      </c>
    </row>
    <row r="446" spans="1:15" x14ac:dyDescent="0.25">
      <c r="A446" s="2">
        <f>'II. Headline series'!A448</f>
        <v>1750</v>
      </c>
      <c r="C446">
        <v>0.19647579506995005</v>
      </c>
      <c r="D446">
        <v>0.26134930095961068</v>
      </c>
      <c r="E446">
        <v>4.5462974381460027E-2</v>
      </c>
      <c r="F446">
        <v>0.20977606043582112</v>
      </c>
      <c r="G446">
        <v>0.28693586915315816</v>
      </c>
      <c r="M446" s="2">
        <v>91226.24999999984</v>
      </c>
      <c r="N446">
        <v>119509.58333333328</v>
      </c>
      <c r="O446" s="2">
        <f t="shared" si="6"/>
        <v>0.76333836547278189</v>
      </c>
    </row>
    <row r="447" spans="1:15" x14ac:dyDescent="0.25">
      <c r="A447" s="2">
        <f>'II. Headline series'!A449</f>
        <v>1751</v>
      </c>
      <c r="C447">
        <v>0.19596696161271462</v>
      </c>
      <c r="D447">
        <v>0.26257914346273453</v>
      </c>
      <c r="E447">
        <v>4.5201065041091025E-2</v>
      </c>
      <c r="F447">
        <v>0.20966205887791589</v>
      </c>
      <c r="G447">
        <v>0.28659077100554403</v>
      </c>
      <c r="M447" s="2">
        <v>91799.274999999834</v>
      </c>
      <c r="N447">
        <v>120264.57499999995</v>
      </c>
      <c r="O447" s="2">
        <f t="shared" si="6"/>
        <v>0.76331101656493505</v>
      </c>
    </row>
    <row r="448" spans="1:15" x14ac:dyDescent="0.25">
      <c r="A448" s="2">
        <f>'II. Headline series'!A450</f>
        <v>1752</v>
      </c>
      <c r="C448">
        <v>0.19546444117987788</v>
      </c>
      <c r="D448">
        <v>0.26379372748468266</v>
      </c>
      <c r="E448">
        <v>4.4942405172690672E-2</v>
      </c>
      <c r="F448">
        <v>0.20954947172113997</v>
      </c>
      <c r="G448">
        <v>0.28624995444160889</v>
      </c>
      <c r="M448" s="2">
        <v>92372.299999999828</v>
      </c>
      <c r="N448">
        <v>121019.56666666662</v>
      </c>
      <c r="O448" s="2">
        <f t="shared" si="6"/>
        <v>0.76328400889442838</v>
      </c>
    </row>
    <row r="449" spans="1:15" x14ac:dyDescent="0.25">
      <c r="A449" s="2">
        <f>'II. Headline series'!A451</f>
        <v>1753</v>
      </c>
      <c r="C449">
        <v>0.194968117008575</v>
      </c>
      <c r="D449">
        <v>0.26499333523947205</v>
      </c>
      <c r="E449">
        <v>4.4686934675484402E-2</v>
      </c>
      <c r="F449">
        <v>0.20943827280536509</v>
      </c>
      <c r="G449">
        <v>0.28591334027110338</v>
      </c>
      <c r="M449" s="2">
        <v>92945.324999999837</v>
      </c>
      <c r="N449">
        <v>121774.55833333329</v>
      </c>
      <c r="O449" s="2">
        <f t="shared" si="6"/>
        <v>0.76325733611433644</v>
      </c>
    </row>
    <row r="450" spans="1:15" x14ac:dyDescent="0.25">
      <c r="A450" s="2">
        <f>'II. Headline series'!A452</f>
        <v>1754</v>
      </c>
      <c r="C450">
        <v>0.19447787519775567</v>
      </c>
      <c r="D450">
        <v>0.26617824202415907</v>
      </c>
      <c r="E450">
        <v>4.4434594921745313E-2</v>
      </c>
      <c r="F450">
        <v>0.20932843661163811</v>
      </c>
      <c r="G450">
        <v>0.28558085124470178</v>
      </c>
      <c r="M450" s="2">
        <v>93518.349999999831</v>
      </c>
      <c r="N450">
        <v>122529.54999999996</v>
      </c>
      <c r="O450" s="2">
        <f t="shared" si="6"/>
        <v>0.76323099203416533</v>
      </c>
    </row>
    <row r="451" spans="1:15" x14ac:dyDescent="0.25">
      <c r="A451" s="2">
        <f>'II. Headline series'!A453</f>
        <v>1755</v>
      </c>
      <c r="C451">
        <v>0.19399360462104029</v>
      </c>
      <c r="D451">
        <v>0.26734871642946395</v>
      </c>
      <c r="E451">
        <v>4.4185328711939156E-2</v>
      </c>
      <c r="F451">
        <v>0.20921993824265672</v>
      </c>
      <c r="G451">
        <v>0.28525241199489987</v>
      </c>
      <c r="M451" s="2">
        <v>94091.374999999825</v>
      </c>
      <c r="N451">
        <v>123284.54166666663</v>
      </c>
      <c r="O451" s="2">
        <f t="shared" si="6"/>
        <v>0.76320497061506309</v>
      </c>
    </row>
    <row r="452" spans="1:15" x14ac:dyDescent="0.25">
      <c r="A452" s="2">
        <f>'II. Headline series'!A454</f>
        <v>1756</v>
      </c>
      <c r="C452">
        <v>0.19351519684274168</v>
      </c>
      <c r="D452">
        <v>0.26850502054274561</v>
      </c>
      <c r="E452">
        <v>4.3939080231498513E-2</v>
      </c>
      <c r="F452">
        <v>0.2091127534039546</v>
      </c>
      <c r="G452">
        <v>0.2849279489790596</v>
      </c>
      <c r="M452" s="2">
        <v>94664.39999999982</v>
      </c>
      <c r="N452">
        <v>124039.53333333328</v>
      </c>
      <c r="O452" s="2">
        <f t="shared" si="6"/>
        <v>0.76317926596520458</v>
      </c>
    </row>
    <row r="453" spans="1:15" x14ac:dyDescent="0.25">
      <c r="A453" s="2">
        <f>'II. Headline series'!A455</f>
        <v>1757</v>
      </c>
      <c r="C453">
        <v>0.19304254603691812</v>
      </c>
      <c r="D453">
        <v>0.26964741014364912</v>
      </c>
      <c r="E453">
        <v>4.3695795009157393E-2</v>
      </c>
      <c r="F453">
        <v>0.20900685838576574</v>
      </c>
      <c r="G453">
        <v>0.28460739042450967</v>
      </c>
      <c r="M453" s="2">
        <v>95237.424999999814</v>
      </c>
      <c r="N453">
        <v>124794.52499999995</v>
      </c>
      <c r="O453" s="2">
        <f t="shared" si="6"/>
        <v>0.7631538723353436</v>
      </c>
    </row>
    <row r="454" spans="1:15" x14ac:dyDescent="0.25">
      <c r="A454" s="2">
        <f>'II. Headline series'!A456</f>
        <v>1758</v>
      </c>
      <c r="C454">
        <v>0.19257554890933126</v>
      </c>
      <c r="D454">
        <v>0.270776134892732</v>
      </c>
      <c r="E454">
        <v>4.3455419876781025E-2</v>
      </c>
      <c r="F454">
        <v>0.20890223004553943</v>
      </c>
      <c r="G454">
        <v>0.28429066627561633</v>
      </c>
      <c r="M454" s="2">
        <v>95810.449999999808</v>
      </c>
      <c r="N454">
        <v>125549.51666666662</v>
      </c>
      <c r="O454" s="2">
        <f t="shared" si="6"/>
        <v>0.76312878411452678</v>
      </c>
    </row>
    <row r="455" spans="1:15" x14ac:dyDescent="0.25">
      <c r="A455" s="2">
        <f>'II. Headline series'!A457</f>
        <v>1759</v>
      </c>
      <c r="C455">
        <v>0.19211410462218798</v>
      </c>
      <c r="D455">
        <v>0.27189143851336228</v>
      </c>
      <c r="E455">
        <v>4.3217902930628598E-2</v>
      </c>
      <c r="F455">
        <v>0.20879884579107899</v>
      </c>
      <c r="G455">
        <v>0.2839777081427422</v>
      </c>
      <c r="M455" s="2">
        <v>96383.474999999802</v>
      </c>
      <c r="N455">
        <v>126304.50833333329</v>
      </c>
      <c r="O455" s="2">
        <f t="shared" ref="O455:O518" si="7">M455/N455</f>
        <v>0.76310399582595922</v>
      </c>
    </row>
    <row r="456" spans="1:15" x14ac:dyDescent="0.25">
      <c r="A456" s="2">
        <f>'II. Headline series'!A458</f>
        <v>1760</v>
      </c>
      <c r="C456">
        <v>0.19165811472155075</v>
      </c>
      <c r="D456">
        <v>0.27299355896716593</v>
      </c>
      <c r="E456">
        <v>4.2983193493989581E-2</v>
      </c>
      <c r="F456">
        <v>0.20869668356427865</v>
      </c>
      <c r="G456">
        <v>0.28366844925301504</v>
      </c>
      <c r="M456" s="2">
        <v>96956.499999999811</v>
      </c>
      <c r="N456">
        <v>127059.49999999996</v>
      </c>
      <c r="O456" s="2">
        <f t="shared" si="7"/>
        <v>0.76307950212301989</v>
      </c>
    </row>
    <row r="457" spans="1:15" x14ac:dyDescent="0.25">
      <c r="A457" s="2">
        <f>'II. Headline series'!A459</f>
        <v>1761</v>
      </c>
      <c r="C457">
        <v>0.19120748306730745</v>
      </c>
      <c r="D457">
        <v>0.27408272862328981</v>
      </c>
      <c r="E457">
        <v>4.2751242081137321E-2</v>
      </c>
      <c r="F457">
        <v>0.20859572182543334</v>
      </c>
      <c r="G457">
        <v>0.28336282440283206</v>
      </c>
      <c r="M457" s="2">
        <v>97529.524999999805</v>
      </c>
      <c r="N457">
        <v>127814.49166666661</v>
      </c>
      <c r="O457" s="2">
        <f t="shared" si="7"/>
        <v>0.76305529778541559</v>
      </c>
    </row>
    <row r="458" spans="1:15" x14ac:dyDescent="0.25">
      <c r="A458" s="2">
        <f>'II. Headline series'!A460</f>
        <v>1762</v>
      </c>
      <c r="C458">
        <v>0.19076211576559468</v>
      </c>
      <c r="D458">
        <v>0.2751591744217321</v>
      </c>
      <c r="E458">
        <v>4.252200036254581E-2</v>
      </c>
      <c r="F458">
        <v>0.20849593953809883</v>
      </c>
      <c r="G458">
        <v>0.28306076991202866</v>
      </c>
      <c r="M458" s="2">
        <v>98102.549999999785</v>
      </c>
      <c r="N458">
        <v>128569.48333333328</v>
      </c>
      <c r="O458" s="2">
        <f t="shared" si="7"/>
        <v>0.76303137771547258</v>
      </c>
    </row>
    <row r="459" spans="1:15" x14ac:dyDescent="0.25">
      <c r="A459" s="2">
        <f>'II. Headline series'!A461</f>
        <v>1763</v>
      </c>
      <c r="C459">
        <v>0.19032192110357643</v>
      </c>
      <c r="D459">
        <v>0.2762231180309821</v>
      </c>
      <c r="E459">
        <v>4.2295421131318477E-2</v>
      </c>
      <c r="F459">
        <v>0.20839731615447876</v>
      </c>
      <c r="G459">
        <v>0.2827622235796442</v>
      </c>
      <c r="M459" s="2">
        <v>98675.574999999793</v>
      </c>
      <c r="N459">
        <v>129324.47499999995</v>
      </c>
      <c r="O459" s="2">
        <f t="shared" si="7"/>
        <v>0.76300773693455803</v>
      </c>
    </row>
    <row r="460" spans="1:15" x14ac:dyDescent="0.25">
      <c r="A460" s="2">
        <f>'II. Headline series'!A462</f>
        <v>1764</v>
      </c>
      <c r="C460">
        <v>0.18988680948648182</v>
      </c>
      <c r="D460">
        <v>0.27727477600019912</v>
      </c>
      <c r="E460">
        <v>4.2071458270779988E-2</v>
      </c>
      <c r="F460">
        <v>0.20829983160131876</v>
      </c>
      <c r="G460">
        <v>0.28246712464122031</v>
      </c>
      <c r="M460" s="2">
        <v>99248.599999999788</v>
      </c>
      <c r="N460">
        <v>130079.46666666662</v>
      </c>
      <c r="O460" s="2">
        <f t="shared" si="7"/>
        <v>0.76298437057962387</v>
      </c>
    </row>
    <row r="461" spans="1:15" x14ac:dyDescent="0.25">
      <c r="A461" s="2">
        <f>'II. Headline series'!A463</f>
        <v>1765</v>
      </c>
      <c r="C461">
        <v>0.18945669337681131</v>
      </c>
      <c r="D461">
        <v>0.27831435990614956</v>
      </c>
      <c r="E461">
        <v>4.1850066723184157E-2</v>
      </c>
      <c r="F461">
        <v>0.20820346626628561</v>
      </c>
      <c r="G461">
        <v>0.28217541372756938</v>
      </c>
      <c r="M461" s="2">
        <v>99821.624999999782</v>
      </c>
      <c r="N461">
        <v>130834.45833333328</v>
      </c>
      <c r="O461" s="2">
        <f t="shared" si="7"/>
        <v>0.76296127389987267</v>
      </c>
    </row>
    <row r="462" spans="1:15" x14ac:dyDescent="0.25">
      <c r="A462" s="2">
        <f>'II. Headline series'!A464</f>
        <v>1766</v>
      </c>
      <c r="C462">
        <v>0.18903148723562499</v>
      </c>
      <c r="D462">
        <v>0.27934207649511228</v>
      </c>
      <c r="E462">
        <v>4.1631202459493616E-2</v>
      </c>
      <c r="F462">
        <v>0.2081082009848132</v>
      </c>
      <c r="G462">
        <v>0.28188703282495581</v>
      </c>
      <c r="M462" s="2">
        <v>100394.64999999979</v>
      </c>
      <c r="N462">
        <v>131589.44999999995</v>
      </c>
      <c r="O462" s="2">
        <f t="shared" si="7"/>
        <v>0.76293844225353802</v>
      </c>
    </row>
    <row r="463" spans="1:15" x14ac:dyDescent="0.25">
      <c r="A463" s="2">
        <f>'II. Headline series'!A465</f>
        <v>1767</v>
      </c>
      <c r="C463">
        <v>0.18861110746583046</v>
      </c>
      <c r="D463">
        <v>0.28035812781995195</v>
      </c>
      <c r="E463">
        <v>4.1414822450188488E-2</v>
      </c>
      <c r="F463">
        <v>0.20801401702739658</v>
      </c>
      <c r="G463">
        <v>0.28160192523663258</v>
      </c>
      <c r="M463" s="2">
        <v>100967.67499999977</v>
      </c>
      <c r="N463">
        <v>132344.44166666662</v>
      </c>
      <c r="O463" s="2">
        <f t="shared" si="7"/>
        <v>0.76291587110477288</v>
      </c>
    </row>
    <row r="464" spans="1:15" x14ac:dyDescent="0.25">
      <c r="A464" s="2">
        <f>'II. Headline series'!A466</f>
        <v>1768</v>
      </c>
      <c r="C464">
        <v>0.18819547235739012</v>
      </c>
      <c r="D464">
        <v>0.28136271137255014</v>
      </c>
      <c r="E464">
        <v>4.1200884637063444E-2</v>
      </c>
      <c r="F464">
        <v>0.20792089608731584</v>
      </c>
      <c r="G464">
        <v>0.28132003554568052</v>
      </c>
      <c r="M464" s="2">
        <v>101540.69999999976</v>
      </c>
      <c r="N464">
        <v>133099.43333333329</v>
      </c>
      <c r="O464" s="2">
        <f t="shared" si="7"/>
        <v>0.76289355602064768</v>
      </c>
    </row>
    <row r="465" spans="1:15" x14ac:dyDescent="0.25">
      <c r="A465" s="2">
        <f>'II. Headline series'!A467</f>
        <v>1769</v>
      </c>
      <c r="C465">
        <v>0.18778450203437436</v>
      </c>
      <c r="D465">
        <v>0.28235602021177886</v>
      </c>
      <c r="E465">
        <v>4.0989347905974451E-2</v>
      </c>
      <c r="F465">
        <v>0.20782882026877361</v>
      </c>
      <c r="G465">
        <v>0.28104130957909867</v>
      </c>
      <c r="M465" s="2">
        <v>102113.72499999977</v>
      </c>
      <c r="N465">
        <v>133854.42499999993</v>
      </c>
      <c r="O465" s="2">
        <f t="shared" si="7"/>
        <v>0.76287149266824628</v>
      </c>
    </row>
    <row r="466" spans="1:15" x14ac:dyDescent="0.25">
      <c r="A466" s="2">
        <f>'II. Headline series'!A468</f>
        <v>1770</v>
      </c>
      <c r="C466">
        <v>0.18737811840378671</v>
      </c>
      <c r="D466">
        <v>0.28333824308718863</v>
      </c>
      <c r="E466">
        <v>4.0780172060497916E-2</v>
      </c>
      <c r="F466">
        <v>0.20773777207542979</v>
      </c>
      <c r="G466">
        <v>0.28076569437309695</v>
      </c>
      <c r="M466" s="2">
        <v>102686.74999999977</v>
      </c>
      <c r="N466">
        <v>134609.4166666666</v>
      </c>
      <c r="O466" s="2">
        <f t="shared" si="7"/>
        <v>0.76284967681186111</v>
      </c>
    </row>
    <row r="467" spans="1:15" x14ac:dyDescent="0.25">
      <c r="A467" s="2">
        <f>'II. Headline series'!A469</f>
        <v>1771</v>
      </c>
      <c r="C467">
        <v>0.18697624510609329</v>
      </c>
      <c r="D467">
        <v>0.28430956455857764</v>
      </c>
      <c r="E467">
        <v>4.0573317796466897E-2</v>
      </c>
      <c r="F467">
        <v>0.20764773439931769</v>
      </c>
      <c r="G467">
        <v>0.28049313813954446</v>
      </c>
      <c r="M467" s="2">
        <v>103259.77499999976</v>
      </c>
      <c r="N467">
        <v>135364.40833333327</v>
      </c>
      <c r="O467" s="2">
        <f t="shared" si="7"/>
        <v>0.76282810431028347</v>
      </c>
    </row>
    <row r="468" spans="1:15" x14ac:dyDescent="0.25">
      <c r="A468" s="2">
        <f>'II. Headline series'!A470</f>
        <v>1772</v>
      </c>
      <c r="C468">
        <v>0.18657880746739031</v>
      </c>
      <c r="D468">
        <v>0.28527016511160286</v>
      </c>
      <c r="E468">
        <v>4.036874667735052E-2</v>
      </c>
      <c r="F468">
        <v>0.20755869051012754</v>
      </c>
      <c r="G468">
        <v>0.28022359023352877</v>
      </c>
      <c r="M468" s="2">
        <v>103832.79999999976</v>
      </c>
      <c r="N468">
        <v>136119.39999999994</v>
      </c>
      <c r="O468" s="2">
        <f t="shared" si="7"/>
        <v>0.76280677111418216</v>
      </c>
    </row>
    <row r="469" spans="1:15" x14ac:dyDescent="0.25">
      <c r="A469" s="2">
        <f>'II. Headline series'!A471</f>
        <v>1773</v>
      </c>
      <c r="C469">
        <v>0.18618573245314662</v>
      </c>
      <c r="D469">
        <v>0.28622022126958307</v>
      </c>
      <c r="E469">
        <v>4.016642111044412E-2</v>
      </c>
      <c r="F469">
        <v>0.20747062404484271</v>
      </c>
      <c r="G469">
        <v>0.27995700112198352</v>
      </c>
      <c r="M469" s="2">
        <v>104405.82499999975</v>
      </c>
      <c r="N469">
        <v>136874.3916666666</v>
      </c>
      <c r="O469" s="2">
        <f t="shared" si="7"/>
        <v>0.76278567326356916</v>
      </c>
    </row>
    <row r="470" spans="1:15" x14ac:dyDescent="0.25">
      <c r="A470" s="2">
        <f>'II. Headline series'!A472</f>
        <v>1774</v>
      </c>
      <c r="C470">
        <v>0.18579694862346127</v>
      </c>
      <c r="D470">
        <v>0.28715990570164091</v>
      </c>
      <c r="E470">
        <v>3.9966304323839213E-2</v>
      </c>
      <c r="F470">
        <v>0.20738351899771529</v>
      </c>
      <c r="G470">
        <v>0.27969332235334338</v>
      </c>
      <c r="M470" s="2">
        <v>104978.84999999974</v>
      </c>
      <c r="N470">
        <v>137629.38333333327</v>
      </c>
      <c r="O470" s="2">
        <f t="shared" si="7"/>
        <v>0.76276480688534987</v>
      </c>
    </row>
    <row r="471" spans="1:15" x14ac:dyDescent="0.25">
      <c r="A471" s="2">
        <f>'II. Headline series'!A473</f>
        <v>1775</v>
      </c>
      <c r="C471">
        <v>0.18541238608977859</v>
      </c>
      <c r="D471">
        <v>0.28808938732732164</v>
      </c>
      <c r="E471">
        <v>3.9768360344143591E-2</v>
      </c>
      <c r="F471">
        <v>0.20729735971056859</v>
      </c>
      <c r="G471">
        <v>0.27943250652818763</v>
      </c>
      <c r="M471" s="2">
        <v>105551.87499999974</v>
      </c>
      <c r="N471">
        <v>138384.37499999994</v>
      </c>
      <c r="O471" s="2">
        <f t="shared" si="7"/>
        <v>0.76274416819095203</v>
      </c>
    </row>
    <row r="472" spans="1:15" x14ac:dyDescent="0.25">
      <c r="A472" s="2">
        <f>'II. Headline series'!A474</f>
        <v>1776</v>
      </c>
      <c r="C472">
        <v>0.18503197647300537</v>
      </c>
      <c r="D472">
        <v>0.28900883141782341</v>
      </c>
      <c r="E472">
        <v>3.9572553974923264E-2</v>
      </c>
      <c r="F472">
        <v>0.20721213086341314</v>
      </c>
      <c r="G472">
        <v>0.2791745072708347</v>
      </c>
      <c r="M472" s="2">
        <v>106124.89999999975</v>
      </c>
      <c r="N472">
        <v>139139.36666666661</v>
      </c>
      <c r="O472" s="2">
        <f t="shared" si="7"/>
        <v>0.76272375347403332</v>
      </c>
    </row>
    <row r="473" spans="1:15" x14ac:dyDescent="0.25">
      <c r="A473" s="2">
        <f>'II. Headline series'!A475</f>
        <v>1777</v>
      </c>
      <c r="C473">
        <v>0.18465565286297786</v>
      </c>
      <c r="D473">
        <v>0.28991839969396505</v>
      </c>
      <c r="E473">
        <v>3.937885077583906E-2</v>
      </c>
      <c r="F473">
        <v>0.2071278174653659</v>
      </c>
      <c r="G473">
        <v>0.27891927920185211</v>
      </c>
      <c r="M473" s="2">
        <v>106697.92499999974</v>
      </c>
      <c r="N473">
        <v>139894.35833333325</v>
      </c>
      <c r="O473" s="2">
        <f t="shared" si="7"/>
        <v>0.76270355910826138</v>
      </c>
    </row>
    <row r="474" spans="1:15" x14ac:dyDescent="0.25">
      <c r="A474" s="2">
        <f>'II. Headline series'!A476</f>
        <v>1778</v>
      </c>
      <c r="C474">
        <v>0.18428334977922775</v>
      </c>
      <c r="D474">
        <v>0.29081825042101372</v>
      </c>
      <c r="E474">
        <v>3.9187217042451858E-2</v>
      </c>
      <c r="F474">
        <v>0.20704440484585965</v>
      </c>
      <c r="G474">
        <v>0.27866677791144712</v>
      </c>
      <c r="M474" s="2">
        <v>107270.94999999972</v>
      </c>
      <c r="N474">
        <v>140649.34999999992</v>
      </c>
      <c r="O474" s="2">
        <f t="shared" si="7"/>
        <v>0.76268358154516736</v>
      </c>
    </row>
    <row r="475" spans="1:15" x14ac:dyDescent="0.25">
      <c r="A475" s="2">
        <f>'II. Headline series'!A477</f>
        <v>1779</v>
      </c>
      <c r="C475">
        <v>0.18391500313299886</v>
      </c>
      <c r="D475">
        <v>0.29170853850048994</v>
      </c>
      <c r="E475">
        <v>3.899761978667176E-2</v>
      </c>
      <c r="F475">
        <v>0.2069618786461333</v>
      </c>
      <c r="G475">
        <v>0.27841695993370613</v>
      </c>
      <c r="M475" s="2">
        <v>107843.97499999973</v>
      </c>
      <c r="N475">
        <v>141404.34166666662</v>
      </c>
      <c r="O475" s="2">
        <f t="shared" si="7"/>
        <v>0.76266381731206701</v>
      </c>
    </row>
    <row r="476" spans="1:15" x14ac:dyDescent="0.25">
      <c r="A476" s="2">
        <f>'II. Headline series'!A478</f>
        <v>1780</v>
      </c>
      <c r="C476">
        <v>0.18355055019046876</v>
      </c>
      <c r="D476">
        <v>0.29258941555906093</v>
      </c>
      <c r="E476">
        <v>3.8810026717827163E-2</v>
      </c>
      <c r="F476">
        <v>0.2068802248109918</v>
      </c>
      <c r="G476">
        <v>0.27816978272165133</v>
      </c>
      <c r="M476" s="2">
        <v>108416.99999999972</v>
      </c>
      <c r="N476">
        <v>142159.33333333328</v>
      </c>
      <c r="O476" s="2">
        <f t="shared" si="7"/>
        <v>0.76264426301004806</v>
      </c>
    </row>
    <row r="477" spans="1:15" x14ac:dyDescent="0.25">
      <c r="A477" s="2">
        <f>'II. Headline series'!A479</f>
        <v>1781</v>
      </c>
      <c r="C477">
        <v>0.18318992953713015</v>
      </c>
      <c r="D477">
        <v>0.2934610300346297</v>
      </c>
      <c r="E477">
        <v>3.8624406224331088E-2</v>
      </c>
      <c r="F477">
        <v>0.20679942958082601</v>
      </c>
      <c r="G477">
        <v>0.27792520462308307</v>
      </c>
      <c r="M477" s="2">
        <v>108990.02499999972</v>
      </c>
      <c r="N477">
        <v>142914.32499999995</v>
      </c>
      <c r="O477" s="2">
        <f t="shared" si="7"/>
        <v>0.7626249153120217</v>
      </c>
    </row>
    <row r="478" spans="1:15" x14ac:dyDescent="0.25">
      <c r="A478" s="2">
        <f>'II. Headline series'!A480</f>
        <v>1782</v>
      </c>
      <c r="C478">
        <v>0.18283308104329013</v>
      </c>
      <c r="D478">
        <v>0.29432352725972283</v>
      </c>
      <c r="E478">
        <v>3.8440727355922764E-2</v>
      </c>
      <c r="F478">
        <v>0.20671947948388283</v>
      </c>
      <c r="G478">
        <v>0.27768318485718135</v>
      </c>
      <c r="M478" s="2">
        <v>109563.04999999973</v>
      </c>
      <c r="N478">
        <v>143669.31666666665</v>
      </c>
      <c r="O478" s="2">
        <f t="shared" si="7"/>
        <v>0.76260577096083548</v>
      </c>
    </row>
    <row r="479" spans="1:15" x14ac:dyDescent="0.25">
      <c r="A479" s="2">
        <f>'II. Headline series'!A481</f>
        <v>1783</v>
      </c>
      <c r="C479">
        <v>0.18247994583064681</v>
      </c>
      <c r="D479">
        <v>0.29517704954227497</v>
      </c>
      <c r="E479">
        <v>3.8258959806463669E-2</v>
      </c>
      <c r="F479">
        <v>0.20664036132877711</v>
      </c>
      <c r="G479">
        <v>0.27744368349183746</v>
      </c>
      <c r="M479" s="2">
        <v>110136.07499999971</v>
      </c>
      <c r="N479">
        <v>144424.30833333332</v>
      </c>
      <c r="O479" s="2">
        <f t="shared" si="7"/>
        <v>0.76258682676744494</v>
      </c>
    </row>
    <row r="480" spans="1:15" x14ac:dyDescent="0.25">
      <c r="A480" s="2">
        <f>'II. Headline series'!A482</f>
        <v>1784</v>
      </c>
      <c r="C480">
        <v>0.18213046623990309</v>
      </c>
      <c r="D480">
        <v>0.29602173624390449</v>
      </c>
      <c r="E480">
        <v>3.8079073897267716E-2</v>
      </c>
      <c r="F480">
        <v>0.2065620621972355</v>
      </c>
      <c r="G480">
        <v>0.27720666142168926</v>
      </c>
      <c r="M480" s="2">
        <v>110709.0999999997</v>
      </c>
      <c r="N480">
        <v>145179.30000000002</v>
      </c>
      <c r="O480" s="2">
        <f t="shared" si="7"/>
        <v>0.76256807960914319</v>
      </c>
    </row>
    <row r="481" spans="1:15" x14ac:dyDescent="0.25">
      <c r="A481" s="2">
        <f>'II. Headline series'!A483</f>
        <v>1785</v>
      </c>
      <c r="C481">
        <v>0.181784585799382</v>
      </c>
      <c r="D481">
        <v>0.29685772385577092</v>
      </c>
      <c r="E481">
        <v>3.790104056094664E-2</v>
      </c>
      <c r="F481">
        <v>0.20648456943706481</v>
      </c>
      <c r="G481">
        <v>0.27697208034683563</v>
      </c>
      <c r="M481" s="2">
        <v>111282.12499999971</v>
      </c>
      <c r="N481">
        <v>145934.29166666669</v>
      </c>
      <c r="O481" s="2">
        <f t="shared" si="7"/>
        <v>0.76254952642784513</v>
      </c>
    </row>
    <row r="482" spans="1:15" x14ac:dyDescent="0.25">
      <c r="A482" s="2">
        <f>'II. Headline series'!A484</f>
        <v>1786</v>
      </c>
      <c r="C482">
        <v>0.16228226531364298</v>
      </c>
      <c r="D482">
        <v>0.26625011577644886</v>
      </c>
      <c r="E482">
        <v>3.3741155179088683E-2</v>
      </c>
      <c r="F482">
        <v>0.18461156085310051</v>
      </c>
      <c r="G482">
        <v>0.24751665348425422</v>
      </c>
      <c r="H482">
        <v>0.10559824939346475</v>
      </c>
      <c r="M482" s="2">
        <v>125061.41666666634</v>
      </c>
      <c r="N482">
        <v>146689.28333333335</v>
      </c>
      <c r="O482" s="2">
        <f t="shared" si="7"/>
        <v>0.85256000864411918</v>
      </c>
    </row>
    <row r="483" spans="1:15" x14ac:dyDescent="0.25">
      <c r="A483" s="2">
        <f>'II. Headline series'!A485</f>
        <v>1787</v>
      </c>
      <c r="C483">
        <v>0.16187646272565148</v>
      </c>
      <c r="D483">
        <v>0.26681328291536477</v>
      </c>
      <c r="E483">
        <v>3.3563858067786001E-2</v>
      </c>
      <c r="F483">
        <v>0.18442661154478701</v>
      </c>
      <c r="G483">
        <v>0.24715425016521606</v>
      </c>
      <c r="H483">
        <v>0.1061655345811947</v>
      </c>
      <c r="M483" s="2">
        <v>125781.87499999967</v>
      </c>
      <c r="N483">
        <v>147444.27500000005</v>
      </c>
      <c r="O483" s="2">
        <f t="shared" si="7"/>
        <v>0.85308076559771218</v>
      </c>
    </row>
    <row r="484" spans="1:15" x14ac:dyDescent="0.25">
      <c r="A484" s="2">
        <f>'II. Headline series'!A486</f>
        <v>1788</v>
      </c>
      <c r="C484">
        <v>0.16147528240585857</v>
      </c>
      <c r="D484">
        <v>0.267370035335317</v>
      </c>
      <c r="E484">
        <v>3.3388580447791485E-2</v>
      </c>
      <c r="F484">
        <v>0.18424376888963806</v>
      </c>
      <c r="G484">
        <v>0.24679597477780332</v>
      </c>
      <c r="H484">
        <v>0.10672635814359162</v>
      </c>
      <c r="M484" s="2">
        <v>126502.33333333299</v>
      </c>
      <c r="N484">
        <v>148199.26666666672</v>
      </c>
      <c r="O484" s="2">
        <f t="shared" si="7"/>
        <v>0.85359621662545082</v>
      </c>
    </row>
    <row r="485" spans="1:15" x14ac:dyDescent="0.25">
      <c r="A485" s="2">
        <f>'II. Headline series'!A487</f>
        <v>1789</v>
      </c>
      <c r="C485">
        <v>0.16107864582702239</v>
      </c>
      <c r="D485">
        <v>0.26792048201531016</v>
      </c>
      <c r="E485">
        <v>3.321528801017376E-2</v>
      </c>
      <c r="F485">
        <v>0.18406299709793841</v>
      </c>
      <c r="G485">
        <v>0.24644175719300768</v>
      </c>
      <c r="H485">
        <v>0.10728082985654766</v>
      </c>
      <c r="J485" s="4"/>
      <c r="M485" s="2">
        <v>127222.79166666632</v>
      </c>
      <c r="N485">
        <v>148954.25833333339</v>
      </c>
      <c r="O485" s="2">
        <f t="shared" si="7"/>
        <v>0.85410644240840783</v>
      </c>
    </row>
    <row r="486" spans="1:15" x14ac:dyDescent="0.25">
      <c r="A486" s="2">
        <f>'II. Headline series'!A488</f>
        <v>1790</v>
      </c>
      <c r="C486">
        <v>0.16068647623067303</v>
      </c>
      <c r="D486">
        <v>0.26846472947967204</v>
      </c>
      <c r="E486">
        <v>3.3043947218786458E-2</v>
      </c>
      <c r="F486">
        <v>0.18388426118611145</v>
      </c>
      <c r="G486">
        <v>0.24609152886142827</v>
      </c>
      <c r="H486">
        <v>0.10782905702332878</v>
      </c>
      <c r="J486" s="4"/>
      <c r="M486" s="2">
        <v>127943.24999999965</v>
      </c>
      <c r="N486">
        <v>149709.25000000009</v>
      </c>
      <c r="O486" s="2">
        <f t="shared" si="7"/>
        <v>0.85461152200014079</v>
      </c>
    </row>
    <row r="487" spans="1:15" x14ac:dyDescent="0.25">
      <c r="A487" s="2">
        <f>'II. Headline series'!A489</f>
        <v>1791</v>
      </c>
      <c r="C487">
        <v>0.1602986985775908</v>
      </c>
      <c r="D487">
        <v>0.26900288186677906</v>
      </c>
      <c r="E487">
        <v>3.2874525288631967E-2</v>
      </c>
      <c r="F487">
        <v>0.18370752695414919</v>
      </c>
      <c r="G487">
        <v>0.24574522276904631</v>
      </c>
      <c r="H487">
        <v>0.10837114454380273</v>
      </c>
      <c r="J487" s="4"/>
      <c r="M487" s="2">
        <v>128663.70833333298</v>
      </c>
      <c r="N487">
        <v>150464.24166666676</v>
      </c>
      <c r="O487" s="2">
        <f t="shared" si="7"/>
        <v>0.85511153286752395</v>
      </c>
    </row>
    <row r="488" spans="1:15" x14ac:dyDescent="0.25">
      <c r="A488" s="2">
        <f>'II. Headline series'!A490</f>
        <v>1792</v>
      </c>
      <c r="C488">
        <v>0.15991523949993924</v>
      </c>
      <c r="D488">
        <v>0.26953504099548542</v>
      </c>
      <c r="E488">
        <v>3.2706990164948054E-2</v>
      </c>
      <c r="F488">
        <v>0.18353276096379606</v>
      </c>
      <c r="G488">
        <v>0.24540277339447714</v>
      </c>
      <c r="H488">
        <v>0.10890719498135402</v>
      </c>
      <c r="J488" s="4"/>
      <c r="M488" s="2">
        <v>129384.16666666632</v>
      </c>
      <c r="N488">
        <v>151219.23333333345</v>
      </c>
      <c r="O488" s="2">
        <f t="shared" si="7"/>
        <v>0.85560655093035709</v>
      </c>
    </row>
    <row r="489" spans="1:15" x14ac:dyDescent="0.25">
      <c r="A489" s="2">
        <f>'II. Headline series'!A491</f>
        <v>1793</v>
      </c>
      <c r="C489">
        <v>0.15953602725498847</v>
      </c>
      <c r="D489">
        <v>0.27006130642934523</v>
      </c>
      <c r="E489">
        <v>3.2541310502989425E-2</v>
      </c>
      <c r="F489">
        <v>0.18335993051745816</v>
      </c>
      <c r="G489">
        <v>0.24506411666764288</v>
      </c>
      <c r="H489">
        <v>0.10943730862757574</v>
      </c>
      <c r="J489" s="4"/>
      <c r="M489" s="2">
        <v>130104.62499999965</v>
      </c>
      <c r="N489">
        <v>151974.22500000012</v>
      </c>
      <c r="O489" s="2">
        <f t="shared" si="7"/>
        <v>0.85609665059979445</v>
      </c>
    </row>
    <row r="490" spans="1:15" x14ac:dyDescent="0.25">
      <c r="A490" s="2">
        <f>'II. Headline series'!A492</f>
        <v>1794</v>
      </c>
      <c r="C490">
        <v>0.15916099168036754</v>
      </c>
      <c r="D490">
        <v>0.27058177553871271</v>
      </c>
      <c r="E490">
        <v>3.2377455648477202E-2</v>
      </c>
      <c r="F490">
        <v>0.18318900363780863</v>
      </c>
      <c r="G490">
        <v>0.24472918992981033</v>
      </c>
      <c r="H490">
        <v>0.10996158356482358</v>
      </c>
      <c r="J490" s="4"/>
      <c r="M490" s="2">
        <v>130825.08333333296</v>
      </c>
      <c r="N490">
        <v>152729.21666666679</v>
      </c>
      <c r="O490" s="2">
        <f t="shared" si="7"/>
        <v>0.85658190481563301</v>
      </c>
    </row>
    <row r="491" spans="1:15" x14ac:dyDescent="0.25">
      <c r="A491" s="2">
        <f>'II. Headline series'!A493</f>
        <v>1795</v>
      </c>
      <c r="C491">
        <v>0.15879006415078725</v>
      </c>
      <c r="D491">
        <v>0.27109654356080143</v>
      </c>
      <c r="E491">
        <v>3.2215395618690995E-2</v>
      </c>
      <c r="F491">
        <v>0.18301994904806376</v>
      </c>
      <c r="G491">
        <v>0.24439793189494202</v>
      </c>
      <c r="H491">
        <v>0.11048011572671447</v>
      </c>
      <c r="J491" s="4"/>
      <c r="M491" s="2">
        <v>131545.54166666631</v>
      </c>
      <c r="N491">
        <v>153484.20833333349</v>
      </c>
      <c r="O491" s="2">
        <f t="shared" si="7"/>
        <v>0.85706238508250121</v>
      </c>
    </row>
    <row r="492" spans="1:15" x14ac:dyDescent="0.25">
      <c r="A492" s="2">
        <f>'II. Headline series'!A494</f>
        <v>1796</v>
      </c>
      <c r="C492">
        <v>0.15842317753617755</v>
      </c>
      <c r="D492">
        <v>0.27160570365778097</v>
      </c>
      <c r="E492">
        <v>3.2055101084178854E-2</v>
      </c>
      <c r="F492">
        <v>0.18285273615290362</v>
      </c>
      <c r="G492">
        <v>0.24407028261231101</v>
      </c>
      <c r="H492">
        <v>0.11099299895664802</v>
      </c>
      <c r="J492" s="4"/>
      <c r="M492" s="2">
        <v>132265.99999999962</v>
      </c>
      <c r="N492">
        <v>154239.20000000016</v>
      </c>
      <c r="O492" s="2">
        <f t="shared" si="7"/>
        <v>0.85753816150498374</v>
      </c>
    </row>
    <row r="493" spans="1:15" x14ac:dyDescent="0.25">
      <c r="A493" s="2">
        <f>'II. Headline series'!A495</f>
        <v>1797</v>
      </c>
      <c r="C493">
        <v>0.1580602661611854</v>
      </c>
      <c r="D493">
        <v>0.27210934697298478</v>
      </c>
      <c r="E493">
        <v>3.1896543351061749E-2</v>
      </c>
      <c r="F493">
        <v>0.18268733502001261</v>
      </c>
      <c r="G493">
        <v>0.24374618343032992</v>
      </c>
      <c r="H493">
        <v>0.11150032506442546</v>
      </c>
      <c r="J493" s="4"/>
      <c r="M493" s="2">
        <v>132986.45833333296</v>
      </c>
      <c r="N493">
        <v>154994.19166666683</v>
      </c>
      <c r="O493" s="2">
        <f t="shared" si="7"/>
        <v>0.85800930282172072</v>
      </c>
    </row>
    <row r="494" spans="1:15" x14ac:dyDescent="0.25">
      <c r="A494" s="2">
        <f>'II. Headline series'!A496</f>
        <v>1798</v>
      </c>
      <c r="C494">
        <v>0.1577012657659824</v>
      </c>
      <c r="D494">
        <v>0.27260756268530156</v>
      </c>
      <c r="E494">
        <v>3.1739694343910163E-2</v>
      </c>
      <c r="F494">
        <v>0.18252371636221723</v>
      </c>
      <c r="G494">
        <v>0.24342557696155032</v>
      </c>
      <c r="H494">
        <v>0.11200218388103837</v>
      </c>
      <c r="J494" s="4"/>
      <c r="M494" s="2">
        <v>133706.91666666628</v>
      </c>
      <c r="N494">
        <v>155749.18333333352</v>
      </c>
      <c r="O494" s="2">
        <f t="shared" si="7"/>
        <v>0.85847587643851386</v>
      </c>
    </row>
    <row r="495" spans="1:15" x14ac:dyDescent="0.25">
      <c r="A495" s="2">
        <f>'II. Headline series'!A497</f>
        <v>1799</v>
      </c>
      <c r="C495">
        <v>0.15734611346833235</v>
      </c>
      <c r="D495">
        <v>0.27310043806181639</v>
      </c>
      <c r="E495">
        <v>3.1584526589171297E-2</v>
      </c>
      <c r="F495">
        <v>0.18236185152019779</v>
      </c>
      <c r="G495">
        <v>0.24310840704878697</v>
      </c>
      <c r="H495">
        <v>0.11249866331169532</v>
      </c>
      <c r="J495" s="4"/>
      <c r="M495" s="2">
        <v>134427.37499999959</v>
      </c>
      <c r="N495">
        <v>156504.17500000019</v>
      </c>
      <c r="O495" s="2">
        <f t="shared" si="7"/>
        <v>0.85893794846047666</v>
      </c>
    </row>
    <row r="496" spans="1:15" x14ac:dyDescent="0.25">
      <c r="A496" s="2">
        <f>'II. Headline series'!A498</f>
        <v>1800</v>
      </c>
      <c r="C496">
        <v>0.14468729790887941</v>
      </c>
      <c r="D496">
        <v>0.25214039003799493</v>
      </c>
      <c r="E496">
        <v>2.8967009636727537E-2</v>
      </c>
      <c r="F496">
        <v>0.16791818726324401</v>
      </c>
      <c r="G496">
        <v>0.22376097187857605</v>
      </c>
      <c r="H496">
        <v>0.10413212056877041</v>
      </c>
      <c r="I496">
        <v>7.8394022705807587E-2</v>
      </c>
      <c r="J496" s="4"/>
      <c r="M496" s="2">
        <v>146643.83333333291</v>
      </c>
      <c r="N496">
        <v>157259.16666666689</v>
      </c>
      <c r="O496" s="2">
        <f t="shared" si="7"/>
        <v>0.93249784061342067</v>
      </c>
    </row>
    <row r="497" spans="1:15" x14ac:dyDescent="0.25">
      <c r="A497" s="2">
        <f>'II. Headline series'!A499</f>
        <v>1801</v>
      </c>
      <c r="C497">
        <v>0.14438760975825454</v>
      </c>
      <c r="D497">
        <v>0.25262123207164816</v>
      </c>
      <c r="E497">
        <v>2.8831164235044251E-2</v>
      </c>
      <c r="F497">
        <v>0.16779622142774606</v>
      </c>
      <c r="G497">
        <v>0.22350689002869775</v>
      </c>
      <c r="H497">
        <v>0.1045949938301837</v>
      </c>
      <c r="I497">
        <v>7.8261888648425482E-2</v>
      </c>
      <c r="J497" s="4"/>
      <c r="M497" s="2">
        <v>147404.44166666624</v>
      </c>
      <c r="N497">
        <v>158014.15833333356</v>
      </c>
      <c r="O497" s="2">
        <f t="shared" si="7"/>
        <v>0.93285591127672285</v>
      </c>
    </row>
    <row r="498" spans="1:15" x14ac:dyDescent="0.25">
      <c r="A498" s="2">
        <f>'II. Headline series'!A500</f>
        <v>1802</v>
      </c>
      <c r="C498">
        <v>0.14409099851820698</v>
      </c>
      <c r="D498">
        <v>0.25309713728035094</v>
      </c>
      <c r="E498">
        <v>2.8696713563691301E-2</v>
      </c>
      <c r="F498">
        <v>0.16767550782050114</v>
      </c>
      <c r="G498">
        <v>0.2232554168476299</v>
      </c>
      <c r="H498">
        <v>0.10505311475277068</v>
      </c>
      <c r="I498">
        <v>7.8131111216849014E-2</v>
      </c>
      <c r="J498" s="4"/>
      <c r="M498" s="2">
        <v>148165.04999999958</v>
      </c>
      <c r="N498">
        <v>158769.15000000023</v>
      </c>
      <c r="O498" s="2">
        <f t="shared" si="7"/>
        <v>0.9332105764879346</v>
      </c>
    </row>
    <row r="499" spans="1:15" x14ac:dyDescent="0.25">
      <c r="A499" s="2">
        <f>'II. Headline series'!A501</f>
        <v>1803</v>
      </c>
      <c r="C499">
        <v>0.14379741704460081</v>
      </c>
      <c r="D499">
        <v>0.2535681813056731</v>
      </c>
      <c r="E499">
        <v>2.8563636252741092E-2</v>
      </c>
      <c r="F499">
        <v>0.16755602725498517</v>
      </c>
      <c r="G499">
        <v>0.22300651236559316</v>
      </c>
      <c r="H499">
        <v>0.10550655615142213</v>
      </c>
      <c r="I499">
        <v>7.8001669624984574E-2</v>
      </c>
      <c r="J499" s="4"/>
      <c r="M499" s="2">
        <v>148925.65833333289</v>
      </c>
      <c r="N499">
        <v>159524.14166666692</v>
      </c>
      <c r="O499" s="2">
        <f t="shared" si="7"/>
        <v>0.93356188459875833</v>
      </c>
    </row>
    <row r="500" spans="1:15" x14ac:dyDescent="0.25">
      <c r="A500" s="2">
        <f>'II. Headline series'!A502</f>
        <v>1804</v>
      </c>
      <c r="C500">
        <v>0.14350681915152352</v>
      </c>
      <c r="D500">
        <v>0.25403443825173933</v>
      </c>
      <c r="E500">
        <v>2.8431911366618351E-2</v>
      </c>
      <c r="F500">
        <v>0.16743776093464777</v>
      </c>
      <c r="G500">
        <v>0.22276013742520978</v>
      </c>
      <c r="H500">
        <v>0.10595538936103692</v>
      </c>
      <c r="I500">
        <v>7.7873543509224138E-2</v>
      </c>
      <c r="J500" s="4"/>
      <c r="M500" s="2">
        <v>149686.26666666626</v>
      </c>
      <c r="N500">
        <v>160279.13333333359</v>
      </c>
      <c r="O500" s="2">
        <f t="shared" si="7"/>
        <v>0.93390988304985856</v>
      </c>
    </row>
    <row r="501" spans="1:15" x14ac:dyDescent="0.25">
      <c r="A501" s="2">
        <f>'II. Headline series'!A503</f>
        <v>1805</v>
      </c>
      <c r="C501">
        <v>0.14321915958706397</v>
      </c>
      <c r="D501">
        <v>0.25449598072409318</v>
      </c>
      <c r="E501">
        <v>2.8301518393120492E-2</v>
      </c>
      <c r="F501">
        <v>0.16732069044305464</v>
      </c>
      <c r="G501">
        <v>0.22251625366096794</v>
      </c>
      <c r="H501">
        <v>0.10639968427393394</v>
      </c>
      <c r="I501">
        <v>7.774671291776579E-2</v>
      </c>
      <c r="J501" s="4"/>
      <c r="M501" s="2">
        <v>150446.87499999956</v>
      </c>
      <c r="N501">
        <v>161034.12500000026</v>
      </c>
      <c r="O501" s="2">
        <f t="shared" si="7"/>
        <v>0.93425461839221546</v>
      </c>
    </row>
    <row r="502" spans="1:15" x14ac:dyDescent="0.25">
      <c r="A502" s="2">
        <f>'II. Headline series'!A504</f>
        <v>1806</v>
      </c>
      <c r="C502">
        <v>0.14293439400982072</v>
      </c>
      <c r="D502">
        <v>0.25495287986738796</v>
      </c>
      <c r="E502">
        <v>2.8172437232769236E-2</v>
      </c>
      <c r="F502">
        <v>0.16720479773432692</v>
      </c>
      <c r="G502">
        <v>0.22227482347930494</v>
      </c>
      <c r="H502">
        <v>0.10683950937613432</v>
      </c>
      <c r="I502">
        <v>7.7621158300256066E-2</v>
      </c>
      <c r="J502" s="4"/>
      <c r="M502" s="2">
        <v>151207.48333333287</v>
      </c>
      <c r="N502">
        <v>161789.11666666696</v>
      </c>
      <c r="O502" s="2">
        <f t="shared" si="7"/>
        <v>0.93459613630788674</v>
      </c>
    </row>
    <row r="503" spans="1:15" x14ac:dyDescent="0.25">
      <c r="A503" s="2">
        <f>'II. Headline series'!A505</f>
        <v>1807</v>
      </c>
      <c r="C503">
        <v>0.14265247896611671</v>
      </c>
      <c r="D503">
        <v>0.25540520540194583</v>
      </c>
      <c r="E503">
        <v>2.804464818848211E-2</v>
      </c>
      <c r="F503">
        <v>0.16709006512386798</v>
      </c>
      <c r="G503">
        <v>0.22203581003928913</v>
      </c>
      <c r="H503">
        <v>0.10727493178255461</v>
      </c>
      <c r="I503">
        <v>7.7496860497743722E-2</v>
      </c>
      <c r="J503" s="4"/>
      <c r="M503" s="2">
        <v>151968.09166666621</v>
      </c>
      <c r="N503">
        <v>162544.10833333363</v>
      </c>
      <c r="O503" s="2">
        <f t="shared" si="7"/>
        <v>0.93493448163018689</v>
      </c>
    </row>
    <row r="504" spans="1:15" x14ac:dyDescent="0.25">
      <c r="A504" s="2">
        <f>'II. Headline series'!A506</f>
        <v>1808</v>
      </c>
      <c r="C504">
        <v>0.14237337186789428</v>
      </c>
      <c r="D504">
        <v>0.25585302565922491</v>
      </c>
      <c r="E504">
        <v>2.7918131955552556E-2</v>
      </c>
      <c r="F504">
        <v>0.16697647527936751</v>
      </c>
      <c r="G504">
        <v>0.22179917723387907</v>
      </c>
      <c r="H504">
        <v>0.10770601727114815</v>
      </c>
      <c r="I504">
        <v>7.7373800732933595E-2</v>
      </c>
      <c r="J504" s="4"/>
      <c r="M504" s="2">
        <v>152728.69999999955</v>
      </c>
      <c r="N504">
        <v>163299.10000000033</v>
      </c>
      <c r="O504" s="2">
        <f t="shared" si="7"/>
        <v>0.93526969836330542</v>
      </c>
    </row>
    <row r="505" spans="1:15" x14ac:dyDescent="0.25">
      <c r="A505" s="2">
        <f>'II. Headline series'!A507</f>
        <v>1809</v>
      </c>
      <c r="C505">
        <v>0.1420970309712673</v>
      </c>
      <c r="D505">
        <v>0.25629640761623124</v>
      </c>
      <c r="E505">
        <v>2.7792869611927905E-2</v>
      </c>
      <c r="F505">
        <v>0.16686401121207259</v>
      </c>
      <c r="G505">
        <v>0.22156488967173954</v>
      </c>
      <c r="H505">
        <v>0.10813283031603127</v>
      </c>
      <c r="I505">
        <v>7.7251960600730196E-2</v>
      </c>
      <c r="J505" s="4"/>
      <c r="M505" s="2">
        <v>153489.30833333288</v>
      </c>
      <c r="N505">
        <v>164054.09166666699</v>
      </c>
      <c r="O505" s="2">
        <f t="shared" si="7"/>
        <v>0.93560182970138805</v>
      </c>
    </row>
    <row r="506" spans="1:15" x14ac:dyDescent="0.25">
      <c r="A506" s="2">
        <f>'II. Headline series'!A508</f>
        <v>1810</v>
      </c>
      <c r="C506">
        <v>0.14182341535570833</v>
      </c>
      <c r="D506">
        <v>0.25673541692891283</v>
      </c>
      <c r="E506">
        <v>2.766884260877504E-2</v>
      </c>
      <c r="F506">
        <v>0.16675265626831737</v>
      </c>
      <c r="G506">
        <v>0.22133291265959593</v>
      </c>
      <c r="H506">
        <v>0.10855543411962949</v>
      </c>
      <c r="I506">
        <v>7.713132205906105E-2</v>
      </c>
      <c r="J506" s="4"/>
      <c r="M506" s="2">
        <v>154249.91666666622</v>
      </c>
      <c r="N506">
        <v>164809.08333333366</v>
      </c>
      <c r="O506" s="2">
        <f t="shared" si="7"/>
        <v>0.93593091804708928</v>
      </c>
    </row>
    <row r="507" spans="1:15" x14ac:dyDescent="0.25">
      <c r="A507" s="2">
        <f>'II. Headline series'!A509</f>
        <v>1811</v>
      </c>
      <c r="C507">
        <v>0.14155248490384806</v>
      </c>
      <c r="D507">
        <v>0.25717011796457084</v>
      </c>
      <c r="E507">
        <v>2.754603276132378E-2</v>
      </c>
      <c r="F507">
        <v>0.16664239412130194</v>
      </c>
      <c r="G507">
        <v>0.22110321218510776</v>
      </c>
      <c r="H507">
        <v>0.10897389064387729</v>
      </c>
      <c r="I507">
        <v>7.7011867419970306E-2</v>
      </c>
      <c r="J507" s="4"/>
      <c r="M507" s="2">
        <v>155010.52499999956</v>
      </c>
      <c r="N507">
        <v>165564.07500000036</v>
      </c>
      <c r="O507" s="2">
        <f t="shared" si="7"/>
        <v>0.93625700502961906</v>
      </c>
    </row>
    <row r="508" spans="1:15" x14ac:dyDescent="0.25">
      <c r="A508" s="2">
        <f>'II. Headline series'!A510</f>
        <v>1812</v>
      </c>
      <c r="C508">
        <v>0.14128420028186692</v>
      </c>
      <c r="D508">
        <v>0.2576005738333208</v>
      </c>
      <c r="E508">
        <v>2.7424422239978558E-2</v>
      </c>
      <c r="F508">
        <v>0.16653320876311226</v>
      </c>
      <c r="G508">
        <v>0.22087575490024436</v>
      </c>
      <c r="H508">
        <v>0.10938826064050383</v>
      </c>
      <c r="I508">
        <v>7.6893579340973267E-2</v>
      </c>
      <c r="J508" s="4"/>
      <c r="M508" s="2">
        <v>155771.13333333289</v>
      </c>
      <c r="N508">
        <v>166319.06666666703</v>
      </c>
      <c r="O508" s="2">
        <f t="shared" si="7"/>
        <v>0.93658013152229824</v>
      </c>
    </row>
    <row r="509" spans="1:15" x14ac:dyDescent="0.25">
      <c r="A509" s="2">
        <f>'II. Headline series'!A511</f>
        <v>1813</v>
      </c>
      <c r="C509">
        <v>0.14101852292045811</v>
      </c>
      <c r="D509">
        <v>0.25802684641863677</v>
      </c>
      <c r="E509">
        <v>2.7303993561689208E-2</v>
      </c>
      <c r="F509">
        <v>0.16642508449697241</v>
      </c>
      <c r="G509">
        <v>0.22065050810514492</v>
      </c>
      <c r="H509">
        <v>0.10979860368043569</v>
      </c>
      <c r="I509">
        <v>7.677644081666285E-2</v>
      </c>
      <c r="J509" s="4"/>
      <c r="M509" s="2">
        <v>156531.74166666623</v>
      </c>
      <c r="N509">
        <v>167074.0583333337</v>
      </c>
      <c r="O509" s="2">
        <f t="shared" si="7"/>
        <v>0.93690033765963698</v>
      </c>
    </row>
    <row r="510" spans="1:15" x14ac:dyDescent="0.25">
      <c r="A510" s="2">
        <f>'II. Headline series'!A512</f>
        <v>1814</v>
      </c>
      <c r="C510">
        <v>0.1407554149963432</v>
      </c>
      <c r="D510">
        <v>0.25844899640700941</v>
      </c>
      <c r="E510">
        <v>2.7184729581572139E-2</v>
      </c>
      <c r="F510">
        <v>0.16631800592972212</v>
      </c>
      <c r="G510">
        <v>0.22042743973244699</v>
      </c>
      <c r="H510">
        <v>0.11020497818234652</v>
      </c>
      <c r="I510">
        <v>7.6660435170559746E-2</v>
      </c>
      <c r="J510" s="4"/>
      <c r="M510" s="2">
        <v>157292.34999999954</v>
      </c>
      <c r="N510">
        <v>167829.0500000004</v>
      </c>
      <c r="O510" s="2">
        <f t="shared" si="7"/>
        <v>0.93721766285395269</v>
      </c>
    </row>
    <row r="511" spans="1:15" x14ac:dyDescent="0.25">
      <c r="A511" s="2">
        <f>'II. Headline series'!A513</f>
        <v>1815</v>
      </c>
      <c r="C511">
        <v>0.14049483941432117</v>
      </c>
      <c r="D511">
        <v>0.25886708331674729</v>
      </c>
      <c r="E511">
        <v>2.7066613484773416E-2</v>
      </c>
      <c r="F511">
        <v>0.16621195796451085</v>
      </c>
      <c r="G511">
        <v>0.2202065183320672</v>
      </c>
      <c r="H511">
        <v>0.11060744144038226</v>
      </c>
      <c r="I511">
        <v>7.6545546047197724E-2</v>
      </c>
      <c r="J511" s="4"/>
      <c r="M511" s="2">
        <v>158052.95833333291</v>
      </c>
      <c r="N511">
        <v>168584.04166666706</v>
      </c>
      <c r="O511" s="2">
        <f t="shared" si="7"/>
        <v>0.93753214581154276</v>
      </c>
    </row>
    <row r="512" spans="1:15" x14ac:dyDescent="0.25">
      <c r="A512" s="2">
        <f>'II. Headline series'!A514</f>
        <v>1816</v>
      </c>
      <c r="C512">
        <v>0.14023675978983363</v>
      </c>
      <c r="D512">
        <v>0.25928116552595148</v>
      </c>
      <c r="E512">
        <v>2.6949628778565715E-2</v>
      </c>
      <c r="F512">
        <v>0.1661069257937027</v>
      </c>
      <c r="G512">
        <v>0.21998771305642001</v>
      </c>
      <c r="H512">
        <v>0.11100604965108993</v>
      </c>
      <c r="I512">
        <v>7.643175740443664E-2</v>
      </c>
      <c r="J512" s="4"/>
      <c r="M512" s="2">
        <v>158813.56666666621</v>
      </c>
      <c r="N512">
        <v>169339.03333333376</v>
      </c>
      <c r="O512" s="2">
        <f t="shared" si="7"/>
        <v>0.93784382454842063</v>
      </c>
    </row>
    <row r="513" spans="1:15" x14ac:dyDescent="0.25">
      <c r="A513" s="2">
        <f>'II. Headline series'!A515</f>
        <v>1817</v>
      </c>
      <c r="C513">
        <v>0.13998114043202833</v>
      </c>
      <c r="D513">
        <v>0.25969130029968857</v>
      </c>
      <c r="E513">
        <v>2.6833759284671205E-2</v>
      </c>
      <c r="F513">
        <v>0.16600289489198311</v>
      </c>
      <c r="G513">
        <v>0.21977099364605809</v>
      </c>
      <c r="H513">
        <v>0.11140085793957584</v>
      </c>
      <c r="I513">
        <v>7.6319053505994883E-2</v>
      </c>
      <c r="J513" s="4"/>
      <c r="M513" s="2">
        <v>159574.17499999955</v>
      </c>
      <c r="N513">
        <v>170094.02500000043</v>
      </c>
      <c r="O513" s="2">
        <f t="shared" si="7"/>
        <v>0.9381527364056389</v>
      </c>
    </row>
    <row r="514" spans="1:15" x14ac:dyDescent="0.25">
      <c r="A514" s="2">
        <f>'II. Headline series'!A516</f>
        <v>1818</v>
      </c>
      <c r="C514">
        <v>0.13972794632730492</v>
      </c>
      <c r="D514">
        <v>0.26009754381639205</v>
      </c>
      <c r="E514">
        <v>2.6718989131803053E-2</v>
      </c>
      <c r="F514">
        <v>0.1658998510096629</v>
      </c>
      <c r="G514">
        <v>0.21955633041572262</v>
      </c>
      <c r="H514">
        <v>0.11179192038491968</v>
      </c>
      <c r="I514">
        <v>7.6207418914194788E-2</v>
      </c>
      <c r="J514" s="4"/>
      <c r="M514" s="2">
        <v>160334.78333333289</v>
      </c>
      <c r="N514">
        <v>170849.0166666671</v>
      </c>
      <c r="O514" s="2">
        <f t="shared" si="7"/>
        <v>0.93845891806420001</v>
      </c>
    </row>
    <row r="515" spans="1:15" x14ac:dyDescent="0.25">
      <c r="A515" s="2">
        <f>'II. Headline series'!A517</f>
        <v>1819</v>
      </c>
      <c r="C515">
        <v>0.13947714312332687</v>
      </c>
      <c r="D515">
        <v>0.26049995119351427</v>
      </c>
      <c r="E515">
        <v>2.6605302748418148E-2</v>
      </c>
      <c r="F515">
        <v>0.16579778016617122</v>
      </c>
      <c r="G515">
        <v>0.2193436942407879</v>
      </c>
      <c r="H515">
        <v>0.11217929004486846</v>
      </c>
      <c r="I515">
        <v>7.6096838482913307E-2</v>
      </c>
      <c r="J515" s="4"/>
      <c r="M515" s="2">
        <v>161095.3916666662</v>
      </c>
      <c r="N515">
        <v>171604.0083333338</v>
      </c>
      <c r="O515" s="2">
        <f t="shared" si="7"/>
        <v>0.93876240555957735</v>
      </c>
    </row>
    <row r="516" spans="1:15" x14ac:dyDescent="0.25">
      <c r="A516" s="2">
        <f>'II. Headline series'!A518</f>
        <v>1820</v>
      </c>
      <c r="C516">
        <v>0.1392286971134836</v>
      </c>
      <c r="D516">
        <v>0.26089857651245552</v>
      </c>
      <c r="E516">
        <v>2.649268485567418E-2</v>
      </c>
      <c r="F516">
        <v>0.1656966686437327</v>
      </c>
      <c r="G516">
        <v>0.21913305654408857</v>
      </c>
      <c r="H516">
        <v>0.11256301897983392</v>
      </c>
      <c r="I516">
        <v>7.5987297350731509E-2</v>
      </c>
      <c r="J516" s="4"/>
      <c r="M516" s="2">
        <v>161856</v>
      </c>
      <c r="N516">
        <v>172359</v>
      </c>
      <c r="O516" s="2">
        <f t="shared" si="7"/>
        <v>0.93906323429585925</v>
      </c>
    </row>
    <row r="517" spans="1:15" x14ac:dyDescent="0.25">
      <c r="A517" s="2">
        <f>'II. Headline series'!A519</f>
        <v>1821</v>
      </c>
      <c r="C517">
        <v>0.13736497450981772</v>
      </c>
      <c r="D517">
        <v>0.25347534762738255</v>
      </c>
      <c r="E517">
        <v>2.6759332663703502E-2</v>
      </c>
      <c r="F517">
        <v>0.16724342813130849</v>
      </c>
      <c r="G517">
        <v>0.23124193170401833</v>
      </c>
      <c r="H517">
        <v>0.10936031444594305</v>
      </c>
      <c r="I517">
        <v>7.4554670917826166E-2</v>
      </c>
      <c r="J517" s="4"/>
      <c r="M517" s="2">
        <v>166596.08279569895</v>
      </c>
      <c r="N517">
        <v>176361.6888860839</v>
      </c>
      <c r="O517" s="2">
        <f t="shared" si="7"/>
        <v>0.94462739525763573</v>
      </c>
    </row>
    <row r="518" spans="1:15" x14ac:dyDescent="0.25">
      <c r="A518" s="2">
        <f>'II. Headline series'!A520</f>
        <v>1822</v>
      </c>
      <c r="C518">
        <v>0.13921440851698291</v>
      </c>
      <c r="D518">
        <v>0.25302414182367544</v>
      </c>
      <c r="E518">
        <v>2.6951373257622719E-2</v>
      </c>
      <c r="F518">
        <v>0.17319582798715788</v>
      </c>
      <c r="G518">
        <v>0.22329853872650643</v>
      </c>
      <c r="H518">
        <v>0.1091656445932922</v>
      </c>
      <c r="I518">
        <v>7.5150065094762436E-2</v>
      </c>
      <c r="J518" s="4"/>
      <c r="M518" s="2">
        <v>166893.16559139785</v>
      </c>
      <c r="N518">
        <v>180364.37777216779</v>
      </c>
      <c r="O518" s="2">
        <f t="shared" si="7"/>
        <v>0.92531112658073489</v>
      </c>
    </row>
    <row r="519" spans="1:15" x14ac:dyDescent="0.25">
      <c r="A519" s="2">
        <f>'II. Headline series'!A521</f>
        <v>1823</v>
      </c>
      <c r="C519">
        <v>0.13868489004682624</v>
      </c>
      <c r="D519">
        <v>0.24832659993458864</v>
      </c>
      <c r="E519">
        <v>2.7650650584740831E-2</v>
      </c>
      <c r="F519">
        <v>0.17611441491003693</v>
      </c>
      <c r="G519">
        <v>0.22761507476243698</v>
      </c>
      <c r="H519">
        <v>0.10713892024742518</v>
      </c>
      <c r="I519">
        <v>7.4469449513945379E-2</v>
      </c>
      <c r="J519" s="4"/>
      <c r="M519" s="2">
        <v>170050.24838709674</v>
      </c>
      <c r="N519">
        <v>184367.06665825172</v>
      </c>
      <c r="O519" s="2">
        <f t="shared" ref="O519:O582" si="8">M519/N519</f>
        <v>0.92234611891020069</v>
      </c>
    </row>
    <row r="520" spans="1:15" x14ac:dyDescent="0.25">
      <c r="A520" s="2">
        <f>'II. Headline series'!A522</f>
        <v>1824</v>
      </c>
      <c r="C520">
        <v>0.1382984355257619</v>
      </c>
      <c r="D520">
        <v>0.24401867175885911</v>
      </c>
      <c r="E520">
        <v>2.8147554943104166E-2</v>
      </c>
      <c r="F520">
        <v>0.17908686804839216</v>
      </c>
      <c r="G520">
        <v>0.23128841851729506</v>
      </c>
      <c r="H520">
        <v>0.10528029224151401</v>
      </c>
      <c r="I520">
        <v>7.3879758965073566E-2</v>
      </c>
      <c r="J520" s="4"/>
      <c r="M520" s="2">
        <v>173052.33118279569</v>
      </c>
      <c r="N520">
        <v>188369.75554433561</v>
      </c>
      <c r="O520" s="2">
        <f t="shared" si="8"/>
        <v>0.91868426904692391</v>
      </c>
    </row>
    <row r="521" spans="1:15" x14ac:dyDescent="0.25">
      <c r="A521" s="2">
        <f>'II. Headline series'!A523</f>
        <v>1825</v>
      </c>
      <c r="C521">
        <v>0.14030563452199418</v>
      </c>
      <c r="D521">
        <v>0.2439974055731095</v>
      </c>
      <c r="E521">
        <v>2.8145101888477228E-2</v>
      </c>
      <c r="F521">
        <v>0.18509839179766446</v>
      </c>
      <c r="G521">
        <v>0.22260689701405742</v>
      </c>
      <c r="H521">
        <v>0.10527111708194757</v>
      </c>
      <c r="I521">
        <v>7.4575452122749464E-2</v>
      </c>
      <c r="J521" s="4"/>
      <c r="M521" s="2">
        <v>173067.41397849465</v>
      </c>
      <c r="N521">
        <v>192372.44443041951</v>
      </c>
      <c r="O521" s="2">
        <f t="shared" si="8"/>
        <v>0.89964763140020598</v>
      </c>
    </row>
    <row r="522" spans="1:15" x14ac:dyDescent="0.25">
      <c r="A522" s="2">
        <f>'II. Headline series'!A524</f>
        <v>1826</v>
      </c>
      <c r="C522">
        <v>0.14005726093380388</v>
      </c>
      <c r="D522">
        <v>0.24010985858575781</v>
      </c>
      <c r="E522">
        <v>2.7872940389963644E-2</v>
      </c>
      <c r="F522">
        <v>0.18808036985782561</v>
      </c>
      <c r="G522">
        <v>0.22620750459688366</v>
      </c>
      <c r="H522">
        <v>0.10359385984592975</v>
      </c>
      <c r="I522">
        <v>7.4078205789835649E-2</v>
      </c>
      <c r="J522" s="4"/>
      <c r="M522" s="2">
        <v>175869.49677419354</v>
      </c>
      <c r="N522">
        <v>196375.1333165034</v>
      </c>
      <c r="O522" s="2">
        <f t="shared" si="8"/>
        <v>0.89557926099909835</v>
      </c>
    </row>
    <row r="523" spans="1:15" x14ac:dyDescent="0.25">
      <c r="A523" s="2">
        <f>'II. Headline series'!A525</f>
        <v>1827</v>
      </c>
      <c r="C523">
        <v>0.14113504293197263</v>
      </c>
      <c r="D523">
        <v>0.23857279426442238</v>
      </c>
      <c r="E523">
        <v>2.8954380283346706E-2</v>
      </c>
      <c r="F523">
        <v>0.1927695069919976</v>
      </c>
      <c r="G523">
        <v>0.22134705660902257</v>
      </c>
      <c r="H523">
        <v>0.10293070329410607</v>
      </c>
      <c r="I523">
        <v>7.4290515625132225E-2</v>
      </c>
      <c r="J523" s="4"/>
      <c r="M523" s="2">
        <v>177002.57956989243</v>
      </c>
      <c r="N523">
        <v>200377.82220258733</v>
      </c>
      <c r="O523" s="2">
        <f t="shared" si="8"/>
        <v>0.88334416266356119</v>
      </c>
    </row>
    <row r="524" spans="1:15" x14ac:dyDescent="0.25">
      <c r="A524" s="2">
        <f>'II. Headline series'!A526</f>
        <v>1828</v>
      </c>
      <c r="C524">
        <v>0.14171542083278679</v>
      </c>
      <c r="D524">
        <v>0.23624893571683356</v>
      </c>
      <c r="E524">
        <v>3.0059807038139309E-2</v>
      </c>
      <c r="F524">
        <v>0.19672753447379912</v>
      </c>
      <c r="G524">
        <v>0.2190735015818833</v>
      </c>
      <c r="H524">
        <v>0.10192808941519822</v>
      </c>
      <c r="I524">
        <v>7.424671094135972E-2</v>
      </c>
      <c r="J524" s="4"/>
      <c r="M524" s="2">
        <v>178743.66236559139</v>
      </c>
      <c r="N524">
        <v>204380.51108867122</v>
      </c>
      <c r="O524" s="2">
        <f t="shared" si="8"/>
        <v>0.87456314407611402</v>
      </c>
    </row>
    <row r="525" spans="1:15" x14ac:dyDescent="0.25">
      <c r="A525" s="2">
        <f>'II. Headline series'!A527</f>
        <v>1829</v>
      </c>
      <c r="C525">
        <v>0.14138452068582327</v>
      </c>
      <c r="D525">
        <v>0.23248983806671847</v>
      </c>
      <c r="E525">
        <v>3.0236672128976457E-2</v>
      </c>
      <c r="F525">
        <v>0.19934016098081525</v>
      </c>
      <c r="G525">
        <v>0.22250821268983675</v>
      </c>
      <c r="H525">
        <v>0.10030625082261874</v>
      </c>
      <c r="I525">
        <v>7.3734344625210918E-2</v>
      </c>
      <c r="J525" s="4"/>
      <c r="M525" s="2">
        <v>181633.74516129034</v>
      </c>
      <c r="N525">
        <v>208383.19997475512</v>
      </c>
      <c r="O525" s="2">
        <f t="shared" si="8"/>
        <v>0.87163334272290005</v>
      </c>
    </row>
    <row r="526" spans="1:15" x14ac:dyDescent="0.25">
      <c r="A526" s="2">
        <f>'II. Headline series'!A528</f>
        <v>1830</v>
      </c>
      <c r="C526">
        <v>0.14286642542007857</v>
      </c>
      <c r="D526">
        <v>0.23177259585751167</v>
      </c>
      <c r="E526">
        <v>2.9089579379672537E-2</v>
      </c>
      <c r="F526">
        <v>0.20445034564015133</v>
      </c>
      <c r="G526">
        <v>0.21765042835866311</v>
      </c>
      <c r="H526">
        <v>9.9996801267595081E-2</v>
      </c>
      <c r="I526">
        <v>7.4173824076327624E-2</v>
      </c>
      <c r="J526" s="4"/>
      <c r="M526" s="2">
        <v>182195.82795698926</v>
      </c>
      <c r="N526">
        <v>212385.88886083901</v>
      </c>
      <c r="O526" s="2">
        <f t="shared" si="8"/>
        <v>0.85785279301850847</v>
      </c>
    </row>
    <row r="527" spans="1:15" x14ac:dyDescent="0.25">
      <c r="A527" s="2">
        <f>'II. Headline series'!A529</f>
        <v>1831</v>
      </c>
      <c r="C527">
        <v>0.14103716963384266</v>
      </c>
      <c r="D527">
        <v>0.2365791794699309</v>
      </c>
      <c r="E527">
        <v>2.8325984606018078E-2</v>
      </c>
      <c r="F527">
        <v>0.20223383168110964</v>
      </c>
      <c r="G527">
        <v>0.21588271166889353</v>
      </c>
      <c r="H527">
        <v>0.1030373878187872</v>
      </c>
      <c r="I527">
        <v>7.2903735121418137E-2</v>
      </c>
      <c r="J527" s="4"/>
      <c r="M527" s="2">
        <v>187036.74642520276</v>
      </c>
      <c r="N527">
        <v>216823.9777469229</v>
      </c>
      <c r="O527" s="2">
        <f t="shared" si="8"/>
        <v>0.86262021557187818</v>
      </c>
    </row>
    <row r="528" spans="1:15" x14ac:dyDescent="0.25">
      <c r="A528" s="2">
        <f>'II. Headline series'!A530</f>
        <v>1832</v>
      </c>
      <c r="C528">
        <v>0.13867793478169421</v>
      </c>
      <c r="D528">
        <v>0.22725071808617753</v>
      </c>
      <c r="E528">
        <v>2.9252044487896551E-2</v>
      </c>
      <c r="F528">
        <v>0.19923514470077341</v>
      </c>
      <c r="G528">
        <v>0.22875534612830062</v>
      </c>
      <c r="H528">
        <v>0.10545136631923308</v>
      </c>
      <c r="I528">
        <v>7.1377445495924549E-2</v>
      </c>
      <c r="J528" s="4"/>
      <c r="M528" s="2">
        <v>192738.66489341634</v>
      </c>
      <c r="N528">
        <v>221262.06663300682</v>
      </c>
      <c r="O528" s="2">
        <f t="shared" si="8"/>
        <v>0.87108770078108144</v>
      </c>
    </row>
    <row r="529" spans="1:15" x14ac:dyDescent="0.25">
      <c r="A529" s="2">
        <f>'II. Headline series'!A531</f>
        <v>1833</v>
      </c>
      <c r="C529">
        <v>0.13906399855207488</v>
      </c>
      <c r="D529">
        <v>0.2272482355435553</v>
      </c>
      <c r="E529">
        <v>2.9489013728922566E-2</v>
      </c>
      <c r="F529">
        <v>0.20016514778212194</v>
      </c>
      <c r="G529">
        <v>0.2229702229284051</v>
      </c>
      <c r="H529">
        <v>0.10978691678063753</v>
      </c>
      <c r="I529">
        <v>7.127646468428242E-2</v>
      </c>
      <c r="J529" s="4"/>
      <c r="M529" s="2">
        <v>194716.58336162992</v>
      </c>
      <c r="N529">
        <v>225700.15551909071</v>
      </c>
      <c r="O529" s="2">
        <f t="shared" si="8"/>
        <v>0.86272241555970008</v>
      </c>
    </row>
    <row r="530" spans="1:15" x14ac:dyDescent="0.25">
      <c r="A530" s="2">
        <f>'II. Headline series'!A532</f>
        <v>1834</v>
      </c>
      <c r="C530">
        <v>0.13791862964518509</v>
      </c>
      <c r="D530">
        <v>0.23154109935668746</v>
      </c>
      <c r="E530">
        <v>2.8913723695890042E-2</v>
      </c>
      <c r="F530">
        <v>0.19887931016897867</v>
      </c>
      <c r="G530">
        <v>0.21955824656237338</v>
      </c>
      <c r="H530">
        <v>0.11278922350170084</v>
      </c>
      <c r="I530">
        <v>7.0399767069184535E-2</v>
      </c>
      <c r="M530" s="2">
        <v>198867.50182984342</v>
      </c>
      <c r="N530">
        <v>230138.24440517463</v>
      </c>
      <c r="O530" s="2">
        <f t="shared" si="8"/>
        <v>0.86412192090821349</v>
      </c>
    </row>
    <row r="531" spans="1:15" x14ac:dyDescent="0.25">
      <c r="A531" s="2">
        <f>'II. Headline series'!A533</f>
        <v>1835</v>
      </c>
      <c r="C531">
        <v>0.13539227182278735</v>
      </c>
      <c r="D531">
        <v>0.2364843882358128</v>
      </c>
      <c r="E531">
        <v>2.8382805876231796E-2</v>
      </c>
      <c r="F531">
        <v>0.19558346097580695</v>
      </c>
      <c r="G531">
        <v>0.22086239049696293</v>
      </c>
      <c r="H531">
        <v>0.11446166524926221</v>
      </c>
      <c r="I531">
        <v>6.8833017343135905E-2</v>
      </c>
      <c r="M531" s="2">
        <v>205159.42029805697</v>
      </c>
      <c r="N531">
        <v>234576.33329125852</v>
      </c>
      <c r="O531" s="2">
        <f t="shared" si="8"/>
        <v>0.87459556307124797</v>
      </c>
    </row>
    <row r="532" spans="1:15" x14ac:dyDescent="0.25">
      <c r="A532" s="2">
        <f>'II. Headline series'!A534</f>
        <v>1836</v>
      </c>
      <c r="C532">
        <v>0.13476768906972714</v>
      </c>
      <c r="D532">
        <v>0.24107903734279634</v>
      </c>
      <c r="E532">
        <v>2.8653111327064478E-2</v>
      </c>
      <c r="F532">
        <v>0.19501818997731774</v>
      </c>
      <c r="G532">
        <v>0.21467313491412537</v>
      </c>
      <c r="H532">
        <v>0.11756240610096069</v>
      </c>
      <c r="I532">
        <v>6.8246431268008251E-2</v>
      </c>
      <c r="M532" s="2">
        <v>208703.33876627049</v>
      </c>
      <c r="N532">
        <v>239014.42217734241</v>
      </c>
      <c r="O532" s="2">
        <f t="shared" si="8"/>
        <v>0.87318303583964529</v>
      </c>
    </row>
    <row r="533" spans="1:15" x14ac:dyDescent="0.25">
      <c r="A533" s="2">
        <f>'II. Headline series'!A535</f>
        <v>1837</v>
      </c>
      <c r="C533">
        <v>0.13481693717784893</v>
      </c>
      <c r="D533">
        <v>0.23501644996740234</v>
      </c>
      <c r="E533">
        <v>2.9377056245925293E-2</v>
      </c>
      <c r="F533">
        <v>0.19541828620927026</v>
      </c>
      <c r="G533">
        <v>0.21621608085337021</v>
      </c>
      <c r="H533">
        <v>0.12114636127158404</v>
      </c>
      <c r="I533">
        <v>6.8008828274599017E-2</v>
      </c>
      <c r="M533" s="2">
        <v>211219.25723448402</v>
      </c>
      <c r="N533">
        <v>243452.51106342633</v>
      </c>
      <c r="O533" s="2">
        <f t="shared" si="8"/>
        <v>0.86759941933585305</v>
      </c>
    </row>
    <row r="534" spans="1:15" x14ac:dyDescent="0.25">
      <c r="A534" s="2">
        <f>'II. Headline series'!A536</f>
        <v>1838</v>
      </c>
      <c r="C534">
        <v>0.13197284490825043</v>
      </c>
      <c r="D534">
        <v>0.2396126614415825</v>
      </c>
      <c r="E534">
        <v>2.9209889559715995E-2</v>
      </c>
      <c r="F534">
        <v>0.19160983930669523</v>
      </c>
      <c r="G534">
        <v>0.21929851097505274</v>
      </c>
      <c r="H534">
        <v>0.12197290891018221</v>
      </c>
      <c r="I534">
        <v>6.6323344898520847E-2</v>
      </c>
      <c r="M534" s="2">
        <v>218419.1757026976</v>
      </c>
      <c r="N534">
        <v>247890.59994951022</v>
      </c>
      <c r="O534" s="2">
        <f t="shared" si="8"/>
        <v>0.88111116656777111</v>
      </c>
    </row>
    <row r="535" spans="1:15" x14ac:dyDescent="0.25">
      <c r="A535" s="2">
        <f>'II. Headline series'!A537</f>
        <v>1839</v>
      </c>
      <c r="C535">
        <v>0.13167865403373269</v>
      </c>
      <c r="D535">
        <v>0.24736292355427225</v>
      </c>
      <c r="E535">
        <v>2.9269579229453991E-2</v>
      </c>
      <c r="F535">
        <v>0.19148858788314174</v>
      </c>
      <c r="G535">
        <v>0.20927410641975222</v>
      </c>
      <c r="H535">
        <v>0.12499486926453335</v>
      </c>
      <c r="I535">
        <v>6.5931279615113775E-2</v>
      </c>
      <c r="M535" s="2">
        <v>221561.09417091112</v>
      </c>
      <c r="N535">
        <v>252328.6888355941</v>
      </c>
      <c r="O535" s="2">
        <f t="shared" si="8"/>
        <v>0.87806541219445022</v>
      </c>
    </row>
    <row r="536" spans="1:15" x14ac:dyDescent="0.25">
      <c r="A536" s="2">
        <f>'II. Headline series'!A538</f>
        <v>1840</v>
      </c>
      <c r="C536">
        <v>0.13145340121732724</v>
      </c>
      <c r="D536">
        <v>0.23701772640883326</v>
      </c>
      <c r="E536">
        <v>2.933224596275676E-2</v>
      </c>
      <c r="F536">
        <v>0.19145915155906387</v>
      </c>
      <c r="G536">
        <v>0.22185293743658832</v>
      </c>
      <c r="H536">
        <v>0.1233040709915886</v>
      </c>
      <c r="I536">
        <v>6.5580466423841952E-2</v>
      </c>
      <c r="M536" s="2">
        <v>224599.23486134689</v>
      </c>
      <c r="N536">
        <v>256766.77772167802</v>
      </c>
      <c r="O536" s="2">
        <f t="shared" si="8"/>
        <v>0.87472077522739689</v>
      </c>
    </row>
    <row r="537" spans="1:15" x14ac:dyDescent="0.25">
      <c r="A537" s="2">
        <f>'II. Headline series'!A539</f>
        <v>1841</v>
      </c>
      <c r="C537">
        <v>0.13129049055381881</v>
      </c>
      <c r="D537">
        <v>0.2290193665770692</v>
      </c>
      <c r="E537">
        <v>2.959483438295147E-2</v>
      </c>
      <c r="F537">
        <v>0.19151266851671578</v>
      </c>
      <c r="G537">
        <v>0.22433447001451703</v>
      </c>
      <c r="H537">
        <v>0.12898115004687466</v>
      </c>
      <c r="I537">
        <v>6.5267019908052809E-2</v>
      </c>
      <c r="M537" s="2">
        <v>227539.70888511604</v>
      </c>
      <c r="N537">
        <v>261839.96660776192</v>
      </c>
      <c r="O537" s="2">
        <f t="shared" si="8"/>
        <v>0.86900297090998369</v>
      </c>
    </row>
    <row r="538" spans="1:15" x14ac:dyDescent="0.25">
      <c r="A538" s="2">
        <f>'II. Headline series'!A540</f>
        <v>1842</v>
      </c>
      <c r="C538">
        <v>0.1325423849960172</v>
      </c>
      <c r="D538">
        <v>0.22360492003435287</v>
      </c>
      <c r="E538">
        <v>2.9628046594337647E-2</v>
      </c>
      <c r="F538">
        <v>0.19362557644929665</v>
      </c>
      <c r="G538">
        <v>0.21897827865527852</v>
      </c>
      <c r="H538">
        <v>0.13596039854184705</v>
      </c>
      <c r="I538">
        <v>6.5660394728870156E-2</v>
      </c>
      <c r="M538" s="2">
        <v>228027.18290888506</v>
      </c>
      <c r="N538">
        <v>266913.15549384581</v>
      </c>
      <c r="O538" s="2">
        <f t="shared" si="8"/>
        <v>0.85431226680073724</v>
      </c>
    </row>
    <row r="539" spans="1:15" x14ac:dyDescent="0.25">
      <c r="A539" s="2">
        <f>'II. Headline series'!A541</f>
        <v>1843</v>
      </c>
      <c r="C539">
        <v>0.13053463578084973</v>
      </c>
      <c r="D539">
        <v>0.22153466091108961</v>
      </c>
      <c r="E539">
        <v>2.8521210632657723E-2</v>
      </c>
      <c r="F539">
        <v>0.19096851632982487</v>
      </c>
      <c r="G539">
        <v>0.22456183730907678</v>
      </c>
      <c r="H539">
        <v>0.13943370892675197</v>
      </c>
      <c r="I539">
        <v>6.4445430109749208E-2</v>
      </c>
      <c r="M539" s="2">
        <v>234211.65693265421</v>
      </c>
      <c r="N539">
        <v>271986.34437992971</v>
      </c>
      <c r="O539" s="2">
        <f t="shared" si="8"/>
        <v>0.86111549999543668</v>
      </c>
    </row>
    <row r="540" spans="1:15" x14ac:dyDescent="0.25">
      <c r="A540" s="2">
        <f>'II. Headline series'!A542</f>
        <v>1844</v>
      </c>
      <c r="C540">
        <v>0.12777656080048358</v>
      </c>
      <c r="D540">
        <v>0.22739882406204634</v>
      </c>
      <c r="E540">
        <v>2.7780747109250013E-2</v>
      </c>
      <c r="F540">
        <v>0.18719756866303466</v>
      </c>
      <c r="G540">
        <v>0.2251922319221773</v>
      </c>
      <c r="H540">
        <v>0.14178112067745255</v>
      </c>
      <c r="I540">
        <v>6.2872946765555451E-2</v>
      </c>
      <c r="M540" s="2">
        <v>242002.13095642329</v>
      </c>
      <c r="N540">
        <v>277059.5332660136</v>
      </c>
      <c r="O540" s="2">
        <f t="shared" si="8"/>
        <v>0.87346617567593099</v>
      </c>
    </row>
    <row r="541" spans="1:15" x14ac:dyDescent="0.25">
      <c r="A541" s="2">
        <f>'II. Headline series'!A543</f>
        <v>1845</v>
      </c>
      <c r="C541">
        <v>0.12709858387812226</v>
      </c>
      <c r="D541">
        <v>0.2355323786490772</v>
      </c>
      <c r="E541">
        <v>2.7665940216118248E-2</v>
      </c>
      <c r="F541">
        <v>0.18646107418975646</v>
      </c>
      <c r="G541">
        <v>0.21473110319350305</v>
      </c>
      <c r="H541">
        <v>0.14617658055425836</v>
      </c>
      <c r="I541">
        <v>6.2334339319164399E-2</v>
      </c>
      <c r="M541" s="2">
        <v>246042.60498019238</v>
      </c>
      <c r="N541">
        <v>282132.72215209756</v>
      </c>
      <c r="O541" s="2">
        <f t="shared" si="8"/>
        <v>0.87208106561829779</v>
      </c>
    </row>
    <row r="542" spans="1:15" x14ac:dyDescent="0.25">
      <c r="A542" s="2">
        <f>'II. Headline series'!A544</f>
        <v>1846</v>
      </c>
      <c r="C542">
        <v>0.12512117348674828</v>
      </c>
      <c r="D542">
        <v>0.24441675776779365</v>
      </c>
      <c r="E542">
        <v>2.705321957031577E-2</v>
      </c>
      <c r="F542">
        <v>0.18380728302134317</v>
      </c>
      <c r="G542">
        <v>0.20957638943129658</v>
      </c>
      <c r="H542">
        <v>0.14885799623157514</v>
      </c>
      <c r="I542">
        <v>6.1167180490927356E-2</v>
      </c>
      <c r="M542" s="2">
        <v>252724.07900396149</v>
      </c>
      <c r="N542">
        <v>287205.91103818145</v>
      </c>
      <c r="O542" s="2">
        <f t="shared" si="8"/>
        <v>0.87994038176451073</v>
      </c>
    </row>
    <row r="543" spans="1:15" x14ac:dyDescent="0.25">
      <c r="A543" s="2">
        <f>'II. Headline series'!A545</f>
        <v>1847</v>
      </c>
      <c r="C543">
        <v>0.12214334679934796</v>
      </c>
      <c r="D543">
        <v>0.23770704630218475</v>
      </c>
      <c r="E543">
        <v>2.6242943490729632E-2</v>
      </c>
      <c r="F543">
        <v>0.17966878137090103</v>
      </c>
      <c r="G543">
        <v>0.2246677150845606</v>
      </c>
      <c r="H543">
        <v>0.15004718449595952</v>
      </c>
      <c r="I543">
        <v>5.9522982456316625E-2</v>
      </c>
      <c r="M543" s="2">
        <v>261746.55302773055</v>
      </c>
      <c r="N543">
        <v>292279.09992426535</v>
      </c>
      <c r="O543" s="2">
        <f t="shared" si="8"/>
        <v>0.89553633186756665</v>
      </c>
    </row>
    <row r="544" spans="1:15" x14ac:dyDescent="0.25">
      <c r="A544" s="2">
        <f>'II. Headline series'!A546</f>
        <v>1848</v>
      </c>
      <c r="C544">
        <v>0.12355614424649893</v>
      </c>
      <c r="D544">
        <v>0.24043318537178307</v>
      </c>
      <c r="E544">
        <v>2.6523228977937623E-2</v>
      </c>
      <c r="F544">
        <v>0.18198055364060303</v>
      </c>
      <c r="G544">
        <v>0.21101602668264643</v>
      </c>
      <c r="H544">
        <v>0.15646589763068364</v>
      </c>
      <c r="I544">
        <v>6.0024963449847209E-2</v>
      </c>
      <c r="M544" s="2">
        <v>261582.0270514997</v>
      </c>
      <c r="N544">
        <v>297352.28881034924</v>
      </c>
      <c r="O544" s="2">
        <f t="shared" si="8"/>
        <v>0.87970409811890249</v>
      </c>
    </row>
    <row r="545" spans="1:15" x14ac:dyDescent="0.25">
      <c r="A545" s="2">
        <f>'II. Headline series'!A547</f>
        <v>1849</v>
      </c>
      <c r="C545">
        <v>0.12221064598965685</v>
      </c>
      <c r="D545">
        <v>0.23947194573763536</v>
      </c>
      <c r="E545">
        <v>2.6630854500534651E-2</v>
      </c>
      <c r="F545">
        <v>0.18022493441870449</v>
      </c>
      <c r="G545">
        <v>0.2129757605392526</v>
      </c>
      <c r="H545">
        <v>0.15929508037593301</v>
      </c>
      <c r="I545">
        <v>5.919077843828302E-2</v>
      </c>
      <c r="M545" s="2">
        <v>267321.50107526878</v>
      </c>
      <c r="N545">
        <v>302425.47769643314</v>
      </c>
      <c r="O545" s="2">
        <f t="shared" si="8"/>
        <v>0.88392520071870129</v>
      </c>
    </row>
    <row r="546" spans="1:15" x14ac:dyDescent="0.25">
      <c r="A546" s="2">
        <f>'II. Headline series'!A548</f>
        <v>1850</v>
      </c>
      <c r="C546">
        <v>0.12294282352590739</v>
      </c>
      <c r="D546">
        <v>0.23584737053750948</v>
      </c>
      <c r="E546">
        <v>2.7348346067348792E-2</v>
      </c>
      <c r="F546">
        <v>0.17938578854087545</v>
      </c>
      <c r="G546">
        <v>0.21610219978255366</v>
      </c>
      <c r="H546">
        <v>0.15855338605662542</v>
      </c>
      <c r="I546">
        <v>5.982008548917981E-2</v>
      </c>
      <c r="M546" s="2">
        <v>268572</v>
      </c>
      <c r="N546">
        <v>307498.66658251669</v>
      </c>
      <c r="O546" s="2">
        <f t="shared" si="8"/>
        <v>0.87340866542564088</v>
      </c>
    </row>
    <row r="547" spans="1:15" x14ac:dyDescent="0.25">
      <c r="A547" s="2">
        <f>'II. Headline series'!A549</f>
        <v>1851</v>
      </c>
      <c r="C547">
        <v>0.12227816532040835</v>
      </c>
      <c r="D547">
        <v>0.24092190745074996</v>
      </c>
      <c r="E547">
        <v>2.7548212716516696E-2</v>
      </c>
      <c r="F547">
        <v>0.17490251169944734</v>
      </c>
      <c r="G547">
        <v>0.20863821862430892</v>
      </c>
      <c r="H547">
        <v>0.16620378016008194</v>
      </c>
      <c r="I547">
        <v>5.9507204028486797E-2</v>
      </c>
      <c r="M547" s="2">
        <v>274101.26666666666</v>
      </c>
      <c r="N547">
        <v>315910.69950474869</v>
      </c>
      <c r="O547" s="2">
        <f t="shared" si="8"/>
        <v>0.86765426779268184</v>
      </c>
    </row>
    <row r="548" spans="1:15" x14ac:dyDescent="0.25">
      <c r="A548" s="2">
        <f>'II. Headline series'!A550</f>
        <v>1852</v>
      </c>
      <c r="C548">
        <v>0.11967537883727847</v>
      </c>
      <c r="D548">
        <v>0.23629538377241335</v>
      </c>
      <c r="E548">
        <v>2.6887571810434528E-2</v>
      </c>
      <c r="F548">
        <v>0.17201431376761894</v>
      </c>
      <c r="G548">
        <v>0.21437930358303928</v>
      </c>
      <c r="H548">
        <v>0.17074886449677104</v>
      </c>
      <c r="I548">
        <v>5.9999183732444387E-2</v>
      </c>
      <c r="M548" s="2">
        <v>284220.53333333333</v>
      </c>
      <c r="N548">
        <v>324322.73242698074</v>
      </c>
      <c r="O548" s="2">
        <f t="shared" si="8"/>
        <v>0.87635094588173468</v>
      </c>
    </row>
    <row r="549" spans="1:15" x14ac:dyDescent="0.25">
      <c r="A549" s="2">
        <f>'II. Headline series'!A551</f>
        <v>1853</v>
      </c>
      <c r="C549">
        <v>0.12023391959553899</v>
      </c>
      <c r="D549">
        <v>0.24258392941999479</v>
      </c>
      <c r="E549">
        <v>2.6400612042692489E-2</v>
      </c>
      <c r="F549">
        <v>0.16949973313712294</v>
      </c>
      <c r="G549">
        <v>0.20195527573275809</v>
      </c>
      <c r="H549">
        <v>0.17943218826165661</v>
      </c>
      <c r="I549">
        <v>5.9894341810236111E-2</v>
      </c>
      <c r="M549" s="2">
        <v>287038.8</v>
      </c>
      <c r="N549">
        <v>332734.76534921274</v>
      </c>
      <c r="O549" s="2">
        <f t="shared" si="8"/>
        <v>0.86266549183325103</v>
      </c>
    </row>
    <row r="550" spans="1:15" x14ac:dyDescent="0.25">
      <c r="A550" s="2">
        <f>'II. Headline series'!A552</f>
        <v>1854</v>
      </c>
      <c r="C550">
        <v>0.11795060925908497</v>
      </c>
      <c r="D550">
        <v>0.24064897193776308</v>
      </c>
      <c r="E550">
        <v>2.6245386842627182E-2</v>
      </c>
      <c r="F550">
        <v>0.1679165699918535</v>
      </c>
      <c r="G550">
        <v>0.20471738648505206</v>
      </c>
      <c r="H550">
        <v>0.18354139100774872</v>
      </c>
      <c r="I550">
        <v>5.8979684475870528E-2</v>
      </c>
      <c r="M550" s="2">
        <v>296814.06666666665</v>
      </c>
      <c r="N550">
        <v>341146.79827144474</v>
      </c>
      <c r="O550" s="2">
        <f t="shared" si="8"/>
        <v>0.87004793294438809</v>
      </c>
    </row>
    <row r="551" spans="1:15" x14ac:dyDescent="0.25">
      <c r="A551" s="2">
        <f>'II. Headline series'!A553</f>
        <v>1855</v>
      </c>
      <c r="C551">
        <v>0.11856877302730438</v>
      </c>
      <c r="D551">
        <v>0.23776867507429961</v>
      </c>
      <c r="E551">
        <v>2.6517436747960241E-2</v>
      </c>
      <c r="F551">
        <v>0.16405347343581297</v>
      </c>
      <c r="G551">
        <v>0.19983080844622048</v>
      </c>
      <c r="H551">
        <v>0.19184763855341219</v>
      </c>
      <c r="I551">
        <v>6.1413194714990155E-2</v>
      </c>
      <c r="M551" s="2">
        <v>299463.33333333331</v>
      </c>
      <c r="N551">
        <v>349558.83119367674</v>
      </c>
      <c r="O551" s="2">
        <f t="shared" si="8"/>
        <v>0.856689365594693</v>
      </c>
    </row>
    <row r="552" spans="1:15" x14ac:dyDescent="0.25">
      <c r="A552" s="2">
        <f>'II. Headline series'!A554</f>
        <v>1856</v>
      </c>
      <c r="C552">
        <v>0.11453352954237611</v>
      </c>
      <c r="D552">
        <v>0.24293911475620519</v>
      </c>
      <c r="E552">
        <v>2.5563162579296386E-2</v>
      </c>
      <c r="F552">
        <v>0.1691125994326225</v>
      </c>
      <c r="G552">
        <v>0.19871891527701169</v>
      </c>
      <c r="H552">
        <v>0.19221678681607562</v>
      </c>
      <c r="I552">
        <v>5.6915891596412506E-2</v>
      </c>
      <c r="M552" s="2">
        <v>314358.59999999998</v>
      </c>
      <c r="N552">
        <v>357970.86411590874</v>
      </c>
      <c r="O552" s="2">
        <f t="shared" si="8"/>
        <v>0.8781681178896521</v>
      </c>
    </row>
    <row r="553" spans="1:15" x14ac:dyDescent="0.25">
      <c r="A553" s="2">
        <f>'II. Headline series'!A555</f>
        <v>1857</v>
      </c>
      <c r="C553">
        <v>0.11228099604364071</v>
      </c>
      <c r="D553">
        <v>0.23905797923203609</v>
      </c>
      <c r="E553">
        <v>2.5158655276693944E-2</v>
      </c>
      <c r="F553">
        <v>0.17155809765827745</v>
      </c>
      <c r="G553">
        <v>0.20313330201275395</v>
      </c>
      <c r="H553">
        <v>0.19501469613261932</v>
      </c>
      <c r="I553">
        <v>5.3796273643978529E-2</v>
      </c>
      <c r="M553" s="2">
        <v>325096.86666666664</v>
      </c>
      <c r="N553">
        <v>366382.8970381408</v>
      </c>
      <c r="O553" s="2">
        <f t="shared" si="8"/>
        <v>0.88731452612763129</v>
      </c>
    </row>
    <row r="554" spans="1:15" x14ac:dyDescent="0.25">
      <c r="A554" s="2">
        <f>'II. Headline series'!A556</f>
        <v>1858</v>
      </c>
      <c r="C554">
        <v>0.11096517833900023</v>
      </c>
      <c r="D554">
        <v>0.23375391029406534</v>
      </c>
      <c r="E554">
        <v>2.4109564610274192E-2</v>
      </c>
      <c r="F554">
        <v>0.16655663393409473</v>
      </c>
      <c r="G554">
        <v>0.21186965939704197</v>
      </c>
      <c r="H554">
        <v>0.19905561124949062</v>
      </c>
      <c r="I554">
        <v>5.3689442176032914E-2</v>
      </c>
      <c r="M554" s="2">
        <v>333436.1333333333</v>
      </c>
      <c r="N554">
        <v>374794.9299603728</v>
      </c>
      <c r="O554" s="2">
        <f t="shared" si="8"/>
        <v>0.88964953012728221</v>
      </c>
    </row>
    <row r="555" spans="1:15" x14ac:dyDescent="0.25">
      <c r="A555" s="2">
        <f>'II. Headline series'!A557</f>
        <v>1859</v>
      </c>
      <c r="C555">
        <v>0.1118869809426848</v>
      </c>
      <c r="D555">
        <v>0.23860135753681191</v>
      </c>
      <c r="E555">
        <v>2.3303944304468274E-2</v>
      </c>
      <c r="F555">
        <v>0.16641880738708181</v>
      </c>
      <c r="G555">
        <v>0.19707199814761991</v>
      </c>
      <c r="H555">
        <v>0.20691873517767689</v>
      </c>
      <c r="I555">
        <v>5.5798176503656427E-2</v>
      </c>
      <c r="M555" s="2">
        <v>335136.39999999997</v>
      </c>
      <c r="N555">
        <v>383206.9628826048</v>
      </c>
      <c r="O555" s="2">
        <f t="shared" si="8"/>
        <v>0.87455717787327569</v>
      </c>
    </row>
    <row r="556" spans="1:15" x14ac:dyDescent="0.25">
      <c r="A556" s="2">
        <f>'II. Headline series'!A558</f>
        <v>1860</v>
      </c>
      <c r="C556">
        <v>0.10981309086494966</v>
      </c>
      <c r="D556">
        <v>0.23630262690138931</v>
      </c>
      <c r="E556">
        <v>2.2794995332329471E-2</v>
      </c>
      <c r="F556">
        <v>0.17079916877892004</v>
      </c>
      <c r="G556">
        <v>0.20398153741217409</v>
      </c>
      <c r="H556">
        <v>0.20042370309569157</v>
      </c>
      <c r="I556">
        <v>5.5884877614545789E-2</v>
      </c>
      <c r="M556" s="2">
        <v>345997</v>
      </c>
      <c r="N556">
        <v>391618.9958048368</v>
      </c>
      <c r="O556" s="2">
        <f t="shared" si="8"/>
        <v>0.88350412954030322</v>
      </c>
    </row>
    <row r="557" spans="1:15" x14ac:dyDescent="0.25">
      <c r="A557" s="2">
        <f>'II. Headline series'!A559</f>
        <v>1861</v>
      </c>
      <c r="C557">
        <v>0.10981171556178974</v>
      </c>
      <c r="D557">
        <v>0.24279386206604214</v>
      </c>
      <c r="E557">
        <v>2.3141529319732873E-2</v>
      </c>
      <c r="F557">
        <v>0.16668143860717299</v>
      </c>
      <c r="G557">
        <v>0.1911957950065703</v>
      </c>
      <c r="H557">
        <v>0.20974292969969288</v>
      </c>
      <c r="I557">
        <v>5.6632729738999084E-2</v>
      </c>
      <c r="M557" s="2">
        <v>346001.33333333331</v>
      </c>
      <c r="N557">
        <v>400226.22872706881</v>
      </c>
      <c r="O557" s="2">
        <f t="shared" si="8"/>
        <v>0.86451438835930527</v>
      </c>
    </row>
    <row r="558" spans="1:15" x14ac:dyDescent="0.25">
      <c r="A558" s="2">
        <f>'II. Headline series'!A560</f>
        <v>1862</v>
      </c>
      <c r="C558">
        <v>0.10878493243963111</v>
      </c>
      <c r="D558">
        <v>0.23535188367665522</v>
      </c>
      <c r="E558">
        <v>2.2576326772620104E-2</v>
      </c>
      <c r="F558">
        <v>0.16820377893376445</v>
      </c>
      <c r="G558">
        <v>0.19958773583594669</v>
      </c>
      <c r="H558">
        <v>0.21066235564964031</v>
      </c>
      <c r="I558">
        <v>5.4832986691742212E-2</v>
      </c>
      <c r="M558" s="2">
        <v>359801.66666666663</v>
      </c>
      <c r="N558">
        <v>408833.46164930082</v>
      </c>
      <c r="O558" s="2">
        <f t="shared" si="8"/>
        <v>0.88006902667694586</v>
      </c>
    </row>
    <row r="559" spans="1:15" x14ac:dyDescent="0.25">
      <c r="A559" s="2">
        <f>'II. Headline series'!A561</f>
        <v>1863</v>
      </c>
      <c r="C559">
        <v>0.10349365586613271</v>
      </c>
      <c r="D559">
        <v>0.23017946954680907</v>
      </c>
      <c r="E559">
        <v>2.2725617895716192E-2</v>
      </c>
      <c r="F559">
        <v>0.1753677709909254</v>
      </c>
      <c r="G559">
        <v>0.20068228092175344</v>
      </c>
      <c r="H559">
        <v>0.21310356916521711</v>
      </c>
      <c r="I559">
        <v>5.4447635613446059E-2</v>
      </c>
      <c r="M559" s="2">
        <v>370815</v>
      </c>
      <c r="N559">
        <v>417440.69457153283</v>
      </c>
      <c r="O559" s="2">
        <f t="shared" si="8"/>
        <v>0.88830582361072841</v>
      </c>
    </row>
    <row r="560" spans="1:15" x14ac:dyDescent="0.25">
      <c r="A560" s="2">
        <f>'II. Headline series'!A562</f>
        <v>1864</v>
      </c>
      <c r="C560">
        <v>0.10386567165486559</v>
      </c>
      <c r="D560">
        <v>0.23021108815034852</v>
      </c>
      <c r="E560">
        <v>2.3021108815034854E-2</v>
      </c>
      <c r="F560">
        <v>0.17588547611559963</v>
      </c>
      <c r="G560">
        <v>0.19777129737263274</v>
      </c>
      <c r="H560">
        <v>0.21614438475035497</v>
      </c>
      <c r="I560">
        <v>5.3100973141163722E-2</v>
      </c>
      <c r="M560" s="2">
        <v>380520.33333333331</v>
      </c>
      <c r="N560">
        <v>426047.92749376484</v>
      </c>
      <c r="O560" s="2">
        <f t="shared" si="8"/>
        <v>0.89313973564371385</v>
      </c>
    </row>
    <row r="561" spans="1:15" x14ac:dyDescent="0.25">
      <c r="A561" s="2">
        <f>'II. Headline series'!A563</f>
        <v>1865</v>
      </c>
      <c r="C561">
        <v>0.10514943093708463</v>
      </c>
      <c r="D561">
        <v>0.23441653743907845</v>
      </c>
      <c r="E561">
        <v>2.3403750830748783E-2</v>
      </c>
      <c r="F561">
        <v>0.17436638098139123</v>
      </c>
      <c r="G561">
        <v>0.18992215191626055</v>
      </c>
      <c r="H561">
        <v>0.22189473028356221</v>
      </c>
      <c r="I561">
        <v>5.0847017611874178E-2</v>
      </c>
      <c r="M561" s="2">
        <v>385194.66666666663</v>
      </c>
      <c r="N561">
        <v>434655.16041599686</v>
      </c>
      <c r="O561" s="2">
        <f t="shared" si="8"/>
        <v>0.88620750826472894</v>
      </c>
    </row>
    <row r="562" spans="1:15" x14ac:dyDescent="0.25">
      <c r="A562" s="2">
        <f>'II. Headline series'!A564</f>
        <v>1866</v>
      </c>
      <c r="C562">
        <v>0.10782726114391013</v>
      </c>
      <c r="D562">
        <v>0.23260961160662164</v>
      </c>
      <c r="E562">
        <v>2.3490920905015967E-2</v>
      </c>
      <c r="F562">
        <v>0.17168297028798271</v>
      </c>
      <c r="G562">
        <v>0.18694001248788017</v>
      </c>
      <c r="H562">
        <v>0.22513211263458729</v>
      </c>
      <c r="I562">
        <v>5.2317110934002063E-2</v>
      </c>
      <c r="M562" s="2">
        <v>393982</v>
      </c>
      <c r="N562">
        <v>443262.39333822887</v>
      </c>
      <c r="O562" s="2">
        <f t="shared" si="8"/>
        <v>0.88882342811196768</v>
      </c>
    </row>
    <row r="563" spans="1:15" x14ac:dyDescent="0.25">
      <c r="A563" s="2">
        <f>'II. Headline series'!A565</f>
        <v>1867</v>
      </c>
      <c r="C563">
        <v>0.10020469714341577</v>
      </c>
      <c r="D563">
        <v>0.23345507682360114</v>
      </c>
      <c r="E563">
        <v>2.4015682871214025E-2</v>
      </c>
      <c r="F563">
        <v>0.17462372857518954</v>
      </c>
      <c r="G563">
        <v>0.17830518997730066</v>
      </c>
      <c r="H563">
        <v>0.23648651545776431</v>
      </c>
      <c r="I563">
        <v>5.2909109151514477E-2</v>
      </c>
      <c r="M563" s="2">
        <v>388704.33333333331</v>
      </c>
      <c r="N563">
        <v>451869.62626046088</v>
      </c>
      <c r="O563" s="2">
        <f t="shared" si="8"/>
        <v>0.86021345703214258</v>
      </c>
    </row>
    <row r="564" spans="1:15" x14ac:dyDescent="0.25">
      <c r="A564" s="2">
        <f>'II. Headline series'!A566</f>
        <v>1868</v>
      </c>
      <c r="C564">
        <v>0.1003831713953544</v>
      </c>
      <c r="D564">
        <v>0.23119872501096364</v>
      </c>
      <c r="E564">
        <v>2.2921169705352143E-2</v>
      </c>
      <c r="F564">
        <v>0.17750453972122371</v>
      </c>
      <c r="G564">
        <v>0.18749151502036809</v>
      </c>
      <c r="H564">
        <v>0.23486094506834465</v>
      </c>
      <c r="I564">
        <v>4.5639934078393403E-2</v>
      </c>
      <c r="M564" s="2">
        <v>405127.66666666663</v>
      </c>
      <c r="N564">
        <v>460476.85918269289</v>
      </c>
      <c r="O564" s="2">
        <f t="shared" si="8"/>
        <v>0.87980027353759671</v>
      </c>
    </row>
    <row r="565" spans="1:15" x14ac:dyDescent="0.25">
      <c r="A565" s="2">
        <f>'II. Headline series'!A567</f>
        <v>1869</v>
      </c>
      <c r="C565">
        <v>9.965148862070386E-2</v>
      </c>
      <c r="D565">
        <v>0.22847960397094691</v>
      </c>
      <c r="E565">
        <v>2.3133986761895771E-2</v>
      </c>
      <c r="F565">
        <v>0.17531163795504473</v>
      </c>
      <c r="G565">
        <v>0.18897841845100136</v>
      </c>
      <c r="H565">
        <v>0.23825196961000142</v>
      </c>
      <c r="I565">
        <v>4.619289463040599E-2</v>
      </c>
      <c r="M565" s="2">
        <v>412898.99999999994</v>
      </c>
      <c r="N565">
        <v>469084.0921049249</v>
      </c>
      <c r="O565" s="2">
        <f t="shared" si="8"/>
        <v>0.88022383821884653</v>
      </c>
    </row>
    <row r="566" spans="1:15" x14ac:dyDescent="0.25">
      <c r="A566" s="2">
        <f>'II. Headline series'!A568</f>
        <v>1870</v>
      </c>
      <c r="C566">
        <v>9.5136129109487891E-2</v>
      </c>
      <c r="D566">
        <v>0.22793088495595901</v>
      </c>
      <c r="E566">
        <v>2.2643008487531056E-2</v>
      </c>
      <c r="F566">
        <v>0.16415482205288051</v>
      </c>
      <c r="G566">
        <v>0.16404352502251632</v>
      </c>
      <c r="H566">
        <v>0.2238226805619353</v>
      </c>
      <c r="I566">
        <v>4.4494239749010983E-2</v>
      </c>
      <c r="J566">
        <v>5.7774710060678865E-2</v>
      </c>
      <c r="M566" s="2">
        <v>439517.56700000004</v>
      </c>
      <c r="N566">
        <v>503084.3250271565</v>
      </c>
      <c r="O566" s="2">
        <f t="shared" si="8"/>
        <v>0.87364591806010827</v>
      </c>
    </row>
    <row r="567" spans="1:15" x14ac:dyDescent="0.25">
      <c r="A567" s="2">
        <f>'II. Headline series'!A569</f>
        <v>1871</v>
      </c>
      <c r="C567">
        <v>9.3771615807280453E-2</v>
      </c>
      <c r="D567">
        <v>0.23418440014604358</v>
      </c>
      <c r="E567">
        <v>2.2054098336333528E-2</v>
      </c>
      <c r="F567">
        <v>0.15899328771276705</v>
      </c>
      <c r="G567">
        <v>0.1589761626233327</v>
      </c>
      <c r="H567">
        <v>0.22817628878213028</v>
      </c>
      <c r="I567">
        <v>4.6814493189497361E-2</v>
      </c>
      <c r="J567">
        <v>5.7029653402615031E-2</v>
      </c>
      <c r="M567" s="2">
        <v>450800.56542691775</v>
      </c>
      <c r="N567">
        <v>516383.15087625105</v>
      </c>
      <c r="O567" s="2">
        <f t="shared" si="8"/>
        <v>0.87299627159010484</v>
      </c>
    </row>
    <row r="568" spans="1:15" x14ac:dyDescent="0.25">
      <c r="A568" s="2">
        <f>'II. Headline series'!A570</f>
        <v>1872</v>
      </c>
      <c r="C568">
        <v>8.867494280846383E-2</v>
      </c>
      <c r="D568">
        <v>0.22525706099409268</v>
      </c>
      <c r="E568">
        <v>2.1602688745558315E-2</v>
      </c>
      <c r="F568">
        <v>0.16321939799837898</v>
      </c>
      <c r="G568">
        <v>0.16674277396344181</v>
      </c>
      <c r="H568">
        <v>0.22796095708093841</v>
      </c>
      <c r="I568">
        <v>5.1172779549649966E-2</v>
      </c>
      <c r="J568">
        <v>5.5369398859476046E-2</v>
      </c>
      <c r="M568" s="2">
        <v>469663.75896547129</v>
      </c>
      <c r="N568">
        <v>530022.62972534564</v>
      </c>
      <c r="O568" s="2">
        <f t="shared" si="8"/>
        <v>0.88612020058246954</v>
      </c>
    </row>
    <row r="569" spans="1:15" x14ac:dyDescent="0.25">
      <c r="A569" s="2">
        <f>'II. Headline series'!A571</f>
        <v>1873</v>
      </c>
      <c r="C569">
        <v>9.0202336812596706E-2</v>
      </c>
      <c r="D569">
        <v>0.22567362377393788</v>
      </c>
      <c r="E569">
        <v>2.1828246124020435E-2</v>
      </c>
      <c r="F569">
        <v>0.16671528086026816</v>
      </c>
      <c r="G569">
        <v>0.1517939737322048</v>
      </c>
      <c r="H569">
        <v>0.23436599323914836</v>
      </c>
      <c r="I569">
        <v>5.4520588771951727E-2</v>
      </c>
      <c r="J569">
        <v>5.4899956685871873E-2</v>
      </c>
      <c r="M569" s="2">
        <v>479745.36939439707</v>
      </c>
      <c r="N569">
        <v>545645.5635744402</v>
      </c>
      <c r="O569" s="2">
        <f t="shared" si="8"/>
        <v>0.87922527263240058</v>
      </c>
    </row>
    <row r="570" spans="1:15" x14ac:dyDescent="0.25">
      <c r="A570" s="2">
        <f>'II. Headline series'!A572</f>
        <v>1874</v>
      </c>
      <c r="C570">
        <v>8.7355020421506613E-2</v>
      </c>
      <c r="D570">
        <v>0.22291782973456215</v>
      </c>
      <c r="E570">
        <v>2.0685094158763906E-2</v>
      </c>
      <c r="F570">
        <v>0.17400792965958753</v>
      </c>
      <c r="G570">
        <v>0.16622153605271733</v>
      </c>
      <c r="H570">
        <v>0.22630461136096006</v>
      </c>
      <c r="I570">
        <v>4.8544045510354773E-2</v>
      </c>
      <c r="J570">
        <v>5.3963933101547588E-2</v>
      </c>
      <c r="M570" s="2">
        <v>493737.17719689151</v>
      </c>
      <c r="N570">
        <v>554229.76842353481</v>
      </c>
      <c r="O570" s="2">
        <f t="shared" si="8"/>
        <v>0.89085286523185148</v>
      </c>
    </row>
    <row r="571" spans="1:15" x14ac:dyDescent="0.25">
      <c r="A571" s="2">
        <f>'II. Headline series'!A573</f>
        <v>1875</v>
      </c>
      <c r="C571">
        <v>8.6959912198661782E-2</v>
      </c>
      <c r="D571">
        <v>0.22101831349718709</v>
      </c>
      <c r="E571">
        <v>2.1380857391448696E-2</v>
      </c>
      <c r="F571">
        <v>0.16933146674913252</v>
      </c>
      <c r="G571">
        <v>0.16624663907522819</v>
      </c>
      <c r="H571">
        <v>0.23045577063483658</v>
      </c>
      <c r="I571">
        <v>4.8355862838929162E-2</v>
      </c>
      <c r="J571">
        <v>5.6251177614575966E-2</v>
      </c>
      <c r="M571" s="2">
        <v>510175.98594351369</v>
      </c>
      <c r="N571">
        <v>571256.34627262934</v>
      </c>
      <c r="O571" s="2">
        <f t="shared" si="8"/>
        <v>0.89307714351419154</v>
      </c>
    </row>
    <row r="572" spans="1:15" x14ac:dyDescent="0.25">
      <c r="A572" s="2">
        <f>'II. Headline series'!A574</f>
        <v>1876</v>
      </c>
      <c r="C572">
        <v>8.6119065997953437E-2</v>
      </c>
      <c r="D572">
        <v>0.22581671131865252</v>
      </c>
      <c r="E572">
        <v>2.1958773654802349E-2</v>
      </c>
      <c r="F572">
        <v>0.17036031426702564</v>
      </c>
      <c r="G572">
        <v>0.15442837925971728</v>
      </c>
      <c r="H572">
        <v>0.23591503854130891</v>
      </c>
      <c r="I572">
        <v>4.9842490029538729E-2</v>
      </c>
      <c r="J572">
        <v>5.5559226931001175E-2</v>
      </c>
      <c r="M572" s="2">
        <v>504308.67288338451</v>
      </c>
      <c r="N572">
        <v>579994.11812172388</v>
      </c>
      <c r="O572" s="2">
        <f t="shared" si="8"/>
        <v>0.86950652968095243</v>
      </c>
    </row>
    <row r="573" spans="1:15" x14ac:dyDescent="0.25">
      <c r="A573" s="2">
        <f>'II. Headline series'!A575</f>
        <v>1877</v>
      </c>
      <c r="C573">
        <v>8.400852866799019E-2</v>
      </c>
      <c r="D573">
        <v>0.22256406641970114</v>
      </c>
      <c r="E573">
        <v>2.1992355935214553E-2</v>
      </c>
      <c r="F573">
        <v>0.16534814631941944</v>
      </c>
      <c r="G573">
        <v>0.15882675092386361</v>
      </c>
      <c r="H573">
        <v>0.23770284252504381</v>
      </c>
      <c r="I573">
        <v>5.3608786673827728E-2</v>
      </c>
      <c r="J573">
        <v>5.5948522534939524E-2</v>
      </c>
      <c r="M573" s="2">
        <v>516724.994515197</v>
      </c>
      <c r="N573">
        <v>594188.14697081852</v>
      </c>
      <c r="O573" s="2">
        <f t="shared" si="8"/>
        <v>0.86963194595763982</v>
      </c>
    </row>
    <row r="574" spans="1:15" x14ac:dyDescent="0.25">
      <c r="A574" s="2">
        <f>'II. Headline series'!A576</f>
        <v>1878</v>
      </c>
      <c r="C574">
        <v>8.3861811386968438E-2</v>
      </c>
      <c r="D574">
        <v>0.21979628602333176</v>
      </c>
      <c r="E574">
        <v>2.1832343667358128E-2</v>
      </c>
      <c r="F574">
        <v>0.17033752160774002</v>
      </c>
      <c r="G574">
        <v>0.15431577396492691</v>
      </c>
      <c r="H574">
        <v>0.24361301229942584</v>
      </c>
      <c r="I574">
        <v>5.1367308757643615E-2</v>
      </c>
      <c r="J574">
        <v>5.487594229260534E-2</v>
      </c>
      <c r="M574" s="2">
        <v>525275.71820637758</v>
      </c>
      <c r="N574">
        <v>608385.59681991301</v>
      </c>
      <c r="O574" s="2">
        <f t="shared" si="8"/>
        <v>0.86339275773792423</v>
      </c>
    </row>
    <row r="575" spans="1:15" x14ac:dyDescent="0.25">
      <c r="A575" s="2">
        <f>'II. Headline series'!A577</f>
        <v>1879</v>
      </c>
      <c r="C575">
        <v>8.348883667341836E-2</v>
      </c>
      <c r="D575">
        <v>0.21547024567248149</v>
      </c>
      <c r="E575">
        <v>2.0748051105942397E-2</v>
      </c>
      <c r="F575">
        <v>0.16363526631278597</v>
      </c>
      <c r="G575">
        <v>0.14239453424107504</v>
      </c>
      <c r="H575">
        <v>0.26928249893919787</v>
      </c>
      <c r="I575">
        <v>4.7761361639216508E-2</v>
      </c>
      <c r="J575">
        <v>5.7219205415882324E-2</v>
      </c>
      <c r="M575" s="2">
        <v>533736.87694591819</v>
      </c>
      <c r="N575">
        <v>634873.20366900763</v>
      </c>
      <c r="O575" s="2">
        <f t="shared" si="8"/>
        <v>0.84069838490802473</v>
      </c>
    </row>
    <row r="576" spans="1:15" x14ac:dyDescent="0.25">
      <c r="A576" s="2">
        <f>'II. Headline series'!A578</f>
        <v>1880</v>
      </c>
      <c r="C576">
        <v>8.2055468543020024E-2</v>
      </c>
      <c r="D576">
        <v>0.21159046482070337</v>
      </c>
      <c r="E576">
        <v>2.1639669643251373E-2</v>
      </c>
      <c r="F576">
        <v>0.1522425012309615</v>
      </c>
      <c r="G576">
        <v>0.14550440933314279</v>
      </c>
      <c r="H576">
        <v>0.28234733746497137</v>
      </c>
      <c r="I576">
        <v>4.8769660732577408E-2</v>
      </c>
      <c r="J576">
        <v>5.5850488231372161E-2</v>
      </c>
      <c r="M576" s="2">
        <v>569001.29267176578</v>
      </c>
      <c r="N576">
        <v>662501.79851810227</v>
      </c>
      <c r="O576" s="2">
        <f t="shared" si="8"/>
        <v>0.85886754412519284</v>
      </c>
    </row>
    <row r="577" spans="1:15" x14ac:dyDescent="0.25">
      <c r="A577" s="2">
        <f>'II. Headline series'!A579</f>
        <v>1881</v>
      </c>
      <c r="C577">
        <v>7.4929097028792066E-2</v>
      </c>
      <c r="D577">
        <v>0.21453195315854087</v>
      </c>
      <c r="E577">
        <v>2.1580027020113208E-2</v>
      </c>
      <c r="F577">
        <v>0.15275039743252214</v>
      </c>
      <c r="G577">
        <v>0.14794701210884662</v>
      </c>
      <c r="H577">
        <v>0.28631739677235846</v>
      </c>
      <c r="I577">
        <v>4.8980121933529672E-2</v>
      </c>
      <c r="J577">
        <v>5.2963994545296982E-2</v>
      </c>
      <c r="M577" s="2">
        <v>581092.87760911323</v>
      </c>
      <c r="N577">
        <v>677566.48736719682</v>
      </c>
      <c r="O577" s="2">
        <f t="shared" si="8"/>
        <v>0.85761750092902511</v>
      </c>
    </row>
    <row r="578" spans="1:15" x14ac:dyDescent="0.25">
      <c r="A578" s="2">
        <f>'II. Headline series'!A580</f>
        <v>1882</v>
      </c>
      <c r="C578">
        <v>7.8128741485067474E-2</v>
      </c>
      <c r="D578">
        <v>0.21160800532539989</v>
      </c>
      <c r="E578">
        <v>2.1242159571079871E-2</v>
      </c>
      <c r="F578">
        <v>0.14879602344255849</v>
      </c>
      <c r="G578">
        <v>0.14851634793223831</v>
      </c>
      <c r="H578">
        <v>0.29203143521555569</v>
      </c>
      <c r="I578">
        <v>4.7567588550975051E-2</v>
      </c>
      <c r="J578">
        <v>5.2109698477125176E-2</v>
      </c>
      <c r="M578" s="2">
        <v>606105.98262940568</v>
      </c>
      <c r="N578">
        <v>697297.14121629135</v>
      </c>
      <c r="O578" s="2">
        <f t="shared" si="8"/>
        <v>0.86922195259854151</v>
      </c>
    </row>
    <row r="579" spans="1:15" x14ac:dyDescent="0.25">
      <c r="A579" s="2">
        <f>'II. Headline series'!A581</f>
        <v>1883</v>
      </c>
      <c r="C579">
        <v>7.639332685783605E-2</v>
      </c>
      <c r="D579">
        <v>0.20896061739989474</v>
      </c>
      <c r="E579">
        <v>2.2352925294979616E-2</v>
      </c>
      <c r="F579">
        <v>0.15397588671897433</v>
      </c>
      <c r="G579">
        <v>0.14610559419089778</v>
      </c>
      <c r="H579">
        <v>0.29336111177882845</v>
      </c>
      <c r="I579">
        <v>4.7695732317313194E-2</v>
      </c>
      <c r="J579">
        <v>5.1154805441275736E-2</v>
      </c>
      <c r="M579" s="2">
        <v>618084.64966789028</v>
      </c>
      <c r="N579">
        <v>711535.15706538595</v>
      </c>
      <c r="O579" s="2">
        <f t="shared" si="8"/>
        <v>0.86866354182284189</v>
      </c>
    </row>
    <row r="580" spans="1:15" x14ac:dyDescent="0.25">
      <c r="A580" s="2">
        <f>'II. Headline series'!A582</f>
        <v>1884</v>
      </c>
      <c r="C580">
        <v>7.6228480342390367E-2</v>
      </c>
      <c r="D580">
        <v>0.20738531380715755</v>
      </c>
      <c r="E580">
        <v>2.2545023652329785E-2</v>
      </c>
      <c r="F580">
        <v>0.15635403003696374</v>
      </c>
      <c r="G580">
        <v>0.14313116929299063</v>
      </c>
      <c r="H580">
        <v>0.29588400007161092</v>
      </c>
      <c r="I580">
        <v>4.7383821129507342E-2</v>
      </c>
      <c r="J580">
        <v>5.1088161667049763E-2</v>
      </c>
      <c r="M580" s="2">
        <v>623862.7298377899</v>
      </c>
      <c r="N580">
        <v>724537.86791448051</v>
      </c>
      <c r="O580" s="2">
        <f t="shared" si="8"/>
        <v>0.86104917005031734</v>
      </c>
    </row>
    <row r="581" spans="1:15" x14ac:dyDescent="0.25">
      <c r="A581" s="2">
        <f>'II. Headline series'!A583</f>
        <v>1885</v>
      </c>
      <c r="C581">
        <v>7.741162291810838E-2</v>
      </c>
      <c r="D581">
        <v>0.20525133713366434</v>
      </c>
      <c r="E581">
        <v>2.2929009614165073E-2</v>
      </c>
      <c r="F581">
        <v>0.15934014646017108</v>
      </c>
      <c r="G581">
        <v>0.13986540059644223</v>
      </c>
      <c r="H581">
        <v>0.29660678509930383</v>
      </c>
      <c r="I581">
        <v>4.5886724345387805E-2</v>
      </c>
      <c r="J581">
        <v>5.2708973832757272E-2</v>
      </c>
      <c r="M581" s="2">
        <v>627065.89782742143</v>
      </c>
      <c r="N581">
        <v>735652.26076357509</v>
      </c>
      <c r="O581" s="2">
        <f t="shared" si="8"/>
        <v>0.85239444133095477</v>
      </c>
    </row>
    <row r="582" spans="1:15" x14ac:dyDescent="0.25">
      <c r="A582" s="2">
        <f>'II. Headline series'!A584</f>
        <v>1886</v>
      </c>
      <c r="C582">
        <v>7.9094771854278559E-2</v>
      </c>
      <c r="D582">
        <v>0.20396133196522623</v>
      </c>
      <c r="E582">
        <v>2.2769560125129977E-2</v>
      </c>
      <c r="F582">
        <v>0.15700101297065608</v>
      </c>
      <c r="G582">
        <v>0.13909139031736203</v>
      </c>
      <c r="H582">
        <v>0.29892809659684821</v>
      </c>
      <c r="I582">
        <v>4.3930553956645524E-2</v>
      </c>
      <c r="J582">
        <v>5.5223282213853329E-2</v>
      </c>
      <c r="M582" s="2">
        <v>640943.43148478772</v>
      </c>
      <c r="N582">
        <v>752358.48061266961</v>
      </c>
      <c r="O582" s="2">
        <f t="shared" si="8"/>
        <v>0.85191228383954276</v>
      </c>
    </row>
    <row r="583" spans="1:15" x14ac:dyDescent="0.25">
      <c r="A583" s="2">
        <f>'II. Headline series'!A585</f>
        <v>1887</v>
      </c>
      <c r="C583">
        <v>7.8622416727609293E-2</v>
      </c>
      <c r="D583">
        <v>0.20511165590064009</v>
      </c>
      <c r="E583">
        <v>2.2908938093242567E-2</v>
      </c>
      <c r="F583">
        <v>0.15797388497401116</v>
      </c>
      <c r="G583">
        <v>0.13543059786348399</v>
      </c>
      <c r="H583">
        <v>0.30222652049272092</v>
      </c>
      <c r="I583">
        <v>4.1907146274797719E-2</v>
      </c>
      <c r="J583">
        <v>5.5818839673494304E-2</v>
      </c>
      <c r="M583" s="2">
        <v>662536.1655011432</v>
      </c>
      <c r="N583">
        <v>772670.19646176416</v>
      </c>
      <c r="O583" s="2">
        <f t="shared" ref="O583:O646" si="9">M583/N583</f>
        <v>0.8574630787301617</v>
      </c>
    </row>
    <row r="584" spans="1:15" x14ac:dyDescent="0.25">
      <c r="A584" s="2">
        <f>'II. Headline series'!A586</f>
        <v>1888</v>
      </c>
      <c r="C584">
        <v>7.7191066164968819E-2</v>
      </c>
      <c r="D584">
        <v>0.21105389988954032</v>
      </c>
      <c r="E584">
        <v>2.3352048879139289E-2</v>
      </c>
      <c r="F584">
        <v>0.16195737602623056</v>
      </c>
      <c r="G584">
        <v>0.13468960319871517</v>
      </c>
      <c r="H584">
        <v>0.29630801844465643</v>
      </c>
      <c r="I584">
        <v>4.2951594328537221E-2</v>
      </c>
      <c r="J584">
        <v>5.2496393068212154E-2</v>
      </c>
      <c r="M584" s="2">
        <v>672617.63973230124</v>
      </c>
      <c r="N584">
        <v>779325.87531085883</v>
      </c>
      <c r="O584" s="2">
        <f t="shared" si="9"/>
        <v>0.86307623170346603</v>
      </c>
    </row>
    <row r="585" spans="1:15" x14ac:dyDescent="0.25">
      <c r="A585" s="2">
        <f>'II. Headline series'!A587</f>
        <v>1889</v>
      </c>
      <c r="C585">
        <v>7.1241309154132057E-2</v>
      </c>
      <c r="D585">
        <v>0.21449464488479769</v>
      </c>
      <c r="E585">
        <v>2.2521168118979001E-2</v>
      </c>
      <c r="F585">
        <v>0.16061864821992636</v>
      </c>
      <c r="G585">
        <v>0.13321202405301139</v>
      </c>
      <c r="H585">
        <v>0.30351027090400695</v>
      </c>
      <c r="I585">
        <v>4.1327282656989352E-2</v>
      </c>
      <c r="J585">
        <v>5.3074652008157301E-2</v>
      </c>
      <c r="M585" s="2">
        <v>697432.74047865323</v>
      </c>
      <c r="N585">
        <v>803193.55115995335</v>
      </c>
      <c r="O585" s="2">
        <f t="shared" si="9"/>
        <v>0.86832462669980004</v>
      </c>
    </row>
    <row r="586" spans="1:15" x14ac:dyDescent="0.25">
      <c r="A586" s="2">
        <f>'II. Headline series'!A588</f>
        <v>1890</v>
      </c>
      <c r="C586">
        <v>7.4144893042020238E-2</v>
      </c>
      <c r="D586">
        <v>0.21076688065617188</v>
      </c>
      <c r="E586">
        <v>2.1137077833086718E-2</v>
      </c>
      <c r="F586">
        <v>0.16211266846114139</v>
      </c>
      <c r="G586">
        <v>0.13334980141196828</v>
      </c>
      <c r="H586">
        <v>0.30115629511042474</v>
      </c>
      <c r="I586">
        <v>4.0449382058950753E-2</v>
      </c>
      <c r="J586">
        <v>5.6883001426235973E-2</v>
      </c>
      <c r="M586" s="2">
        <v>712965.15625307127</v>
      </c>
      <c r="N586">
        <v>818600.97700904799</v>
      </c>
      <c r="O586" s="2">
        <f t="shared" si="9"/>
        <v>0.87095566249878897</v>
      </c>
    </row>
    <row r="587" spans="1:15" x14ac:dyDescent="0.25">
      <c r="A587" s="2">
        <f>'II. Headline series'!A589</f>
        <v>1891</v>
      </c>
      <c r="C587">
        <v>7.2877116558864516E-2</v>
      </c>
      <c r="D587">
        <v>0.20800606376118699</v>
      </c>
      <c r="E587">
        <v>2.0462933778523162E-2</v>
      </c>
      <c r="F587">
        <v>0.15966064897306956</v>
      </c>
      <c r="G587">
        <v>0.13460313390123432</v>
      </c>
      <c r="H587">
        <v>0.31010257532766483</v>
      </c>
      <c r="I587">
        <v>4.0827587891330626E-2</v>
      </c>
      <c r="J587">
        <v>5.3459939808126106E-2</v>
      </c>
      <c r="M587" s="2">
        <v>722428.1796540569</v>
      </c>
      <c r="N587">
        <v>841209.86700604227</v>
      </c>
      <c r="O587" s="2">
        <f t="shared" si="9"/>
        <v>0.85879660711215577</v>
      </c>
    </row>
    <row r="588" spans="1:15" x14ac:dyDescent="0.25">
      <c r="A588" s="2">
        <f>'II. Headline series'!A590</f>
        <v>1892</v>
      </c>
      <c r="C588">
        <v>6.6267024597070859E-2</v>
      </c>
      <c r="D588">
        <v>0.19561387881552811</v>
      </c>
      <c r="E588">
        <v>2.0012754582851722E-2</v>
      </c>
      <c r="F588">
        <v>0.16015803930112135</v>
      </c>
      <c r="G588">
        <v>0.13296146867092809</v>
      </c>
      <c r="H588">
        <v>0.32775376696396752</v>
      </c>
      <c r="I588">
        <v>4.2286046218744468E-2</v>
      </c>
      <c r="J588">
        <v>5.4947020849787934E-2</v>
      </c>
      <c r="M588" s="2">
        <v>749821.8167756953</v>
      </c>
      <c r="N588">
        <v>877579.0810030367</v>
      </c>
      <c r="O588" s="2">
        <f t="shared" si="9"/>
        <v>0.85442079580871488</v>
      </c>
    </row>
    <row r="589" spans="1:15" x14ac:dyDescent="0.25">
      <c r="A589" s="2">
        <f>'II. Headline series'!A591</f>
        <v>1893</v>
      </c>
      <c r="C589">
        <v>6.9562918231278414E-2</v>
      </c>
      <c r="D589">
        <v>0.19633911004761895</v>
      </c>
      <c r="E589">
        <v>2.0289078921711529E-2</v>
      </c>
      <c r="F589">
        <v>0.16869410288064243</v>
      </c>
      <c r="G589">
        <v>0.13577536481309377</v>
      </c>
      <c r="H589">
        <v>0.31303988143615807</v>
      </c>
      <c r="I589">
        <v>4.0956980125856544E-2</v>
      </c>
      <c r="J589">
        <v>5.5342563543640408E-2</v>
      </c>
      <c r="M589" s="2">
        <v>747052.14852214686</v>
      </c>
      <c r="N589">
        <v>878967.29300003103</v>
      </c>
      <c r="O589" s="2">
        <f t="shared" si="9"/>
        <v>0.84992030360124049</v>
      </c>
    </row>
    <row r="590" spans="1:15" x14ac:dyDescent="0.25">
      <c r="A590" s="2">
        <f>'II. Headline series'!A592</f>
        <v>1894</v>
      </c>
      <c r="C590">
        <v>6.7239530775711473E-2</v>
      </c>
      <c r="D590">
        <v>0.2054652331675238</v>
      </c>
      <c r="E590">
        <v>2.0373453168133059E-2</v>
      </c>
      <c r="F590">
        <v>0.16944010427021705</v>
      </c>
      <c r="G590">
        <v>0.13804706447191156</v>
      </c>
      <c r="H590">
        <v>0.29808332792413772</v>
      </c>
      <c r="I590">
        <v>4.0603856452516671E-2</v>
      </c>
      <c r="J590">
        <v>6.0747429769848607E-2</v>
      </c>
      <c r="M590" s="2">
        <v>761971.95791441551</v>
      </c>
      <c r="N590">
        <v>891949.26799702551</v>
      </c>
      <c r="O590" s="2">
        <f t="shared" si="9"/>
        <v>0.85427723891237783</v>
      </c>
    </row>
    <row r="591" spans="1:15" x14ac:dyDescent="0.25">
      <c r="A591" s="2">
        <f>'II. Headline series'!A593</f>
        <v>1895</v>
      </c>
      <c r="C591">
        <v>6.5034363249486235E-2</v>
      </c>
      <c r="D591">
        <v>0.20187653931933641</v>
      </c>
      <c r="E591">
        <v>2.0018860252315581E-2</v>
      </c>
      <c r="F591">
        <v>0.16909998130499279</v>
      </c>
      <c r="G591">
        <v>0.1287765304767241</v>
      </c>
      <c r="H591">
        <v>0.31819229741932598</v>
      </c>
      <c r="I591">
        <v>3.8335211128193207E-2</v>
      </c>
      <c r="J591">
        <v>5.8666216849625669E-2</v>
      </c>
      <c r="M591" s="2">
        <v>799995.59406223171</v>
      </c>
      <c r="N591">
        <v>933120.23199401994</v>
      </c>
      <c r="O591" s="2">
        <f t="shared" si="9"/>
        <v>0.8573338854229865</v>
      </c>
    </row>
    <row r="592" spans="1:15" x14ac:dyDescent="0.25">
      <c r="A592" s="2">
        <f>'II. Headline series'!A594</f>
        <v>1896</v>
      </c>
      <c r="C592">
        <v>6.6239372208232394E-2</v>
      </c>
      <c r="D592">
        <v>0.20847056922965018</v>
      </c>
      <c r="E592">
        <v>1.9088863886903149E-2</v>
      </c>
      <c r="F592">
        <v>0.17351087075390029</v>
      </c>
      <c r="G592">
        <v>0.13374383304469964</v>
      </c>
      <c r="H592">
        <v>0.30901358430637127</v>
      </c>
      <c r="I592">
        <v>3.4973326474777959E-2</v>
      </c>
      <c r="J592">
        <v>5.4959580095465109E-2</v>
      </c>
      <c r="M592" s="2">
        <v>807015.02673343255</v>
      </c>
      <c r="N592">
        <v>940144.99899101432</v>
      </c>
      <c r="O592" s="2">
        <f t="shared" si="9"/>
        <v>0.85839421323257581</v>
      </c>
    </row>
    <row r="593" spans="1:15" x14ac:dyDescent="0.25">
      <c r="A593" s="2">
        <f>'II. Headline series'!A595</f>
        <v>1897</v>
      </c>
      <c r="C593">
        <v>6.1025620805331963E-2</v>
      </c>
      <c r="D593">
        <v>0.20363576044297121</v>
      </c>
      <c r="E593">
        <v>2.0256665427686258E-2</v>
      </c>
      <c r="F593">
        <v>0.17207298991716297</v>
      </c>
      <c r="G593">
        <v>0.12719498490081771</v>
      </c>
      <c r="H593">
        <v>0.32629753438867459</v>
      </c>
      <c r="I593">
        <v>3.5426171349710878E-2</v>
      </c>
      <c r="J593">
        <v>5.409027276764445E-2</v>
      </c>
      <c r="M593" s="2">
        <v>837205.90936062462</v>
      </c>
      <c r="N593">
        <v>979354.63998800865</v>
      </c>
      <c r="O593" s="2">
        <f t="shared" si="9"/>
        <v>0.85485469223985655</v>
      </c>
    </row>
    <row r="594" spans="1:15" x14ac:dyDescent="0.25">
      <c r="A594" s="2">
        <f>'II. Headline series'!A596</f>
        <v>1898</v>
      </c>
      <c r="C594">
        <v>6.3351119816684079E-2</v>
      </c>
      <c r="D594">
        <v>0.20355415534547627</v>
      </c>
      <c r="E594">
        <v>1.9706950087980724E-2</v>
      </c>
      <c r="F594">
        <v>0.17103396261996795</v>
      </c>
      <c r="G594">
        <v>0.12715593276751683</v>
      </c>
      <c r="H594">
        <v>0.31748504194236188</v>
      </c>
      <c r="I594">
        <v>3.6368487611816533E-2</v>
      </c>
      <c r="J594">
        <v>6.1344349808195857E-2</v>
      </c>
      <c r="M594" s="2">
        <v>878370.31720892095</v>
      </c>
      <c r="N594">
        <v>1010032.6239850031</v>
      </c>
      <c r="O594" s="2">
        <f t="shared" si="9"/>
        <v>0.86964549099748978</v>
      </c>
    </row>
    <row r="595" spans="1:15" x14ac:dyDescent="0.25">
      <c r="A595" s="2">
        <f>'II. Headline series'!A597</f>
        <v>1899</v>
      </c>
      <c r="C595">
        <v>6.1828207689851131E-2</v>
      </c>
      <c r="D595">
        <v>0.20217962953788343</v>
      </c>
      <c r="E595">
        <v>1.9072656551099038E-2</v>
      </c>
      <c r="F595">
        <v>0.16904348920232531</v>
      </c>
      <c r="G595">
        <v>0.12817258750770802</v>
      </c>
      <c r="H595">
        <v>0.33031461570385046</v>
      </c>
      <c r="I595">
        <v>3.5240875195207876E-2</v>
      </c>
      <c r="J595">
        <v>5.41479386120748E-2</v>
      </c>
      <c r="M595" s="2">
        <v>921004.36837089586</v>
      </c>
      <c r="N595">
        <v>1046637.7289819975</v>
      </c>
      <c r="O595" s="2">
        <f t="shared" si="9"/>
        <v>0.87996480813538247</v>
      </c>
    </row>
    <row r="596" spans="1:15" x14ac:dyDescent="0.25">
      <c r="A596" s="2">
        <f>'II. Headline series'!A598</f>
        <v>1900</v>
      </c>
      <c r="C596">
        <v>6.3995326623027385E-2</v>
      </c>
      <c r="D596">
        <v>0.19679760079236833</v>
      </c>
      <c r="E596">
        <v>1.8740741412602107E-2</v>
      </c>
      <c r="F596">
        <v>0.17281753615087522</v>
      </c>
      <c r="G596">
        <v>0.12428581212565873</v>
      </c>
      <c r="H596">
        <v>0.33267832155322058</v>
      </c>
      <c r="I596">
        <v>3.5305495808199062E-2</v>
      </c>
      <c r="J596">
        <v>5.5379165534048612E-2</v>
      </c>
      <c r="M596" s="2">
        <v>939343.83984201867</v>
      </c>
      <c r="N596">
        <v>1072875.5319789916</v>
      </c>
      <c r="O596" s="2">
        <f t="shared" si="9"/>
        <v>0.87553850548659207</v>
      </c>
    </row>
    <row r="597" spans="1:15" x14ac:dyDescent="0.25">
      <c r="A597" s="2">
        <f>'II. Headline series'!A599</f>
        <v>1901</v>
      </c>
      <c r="C597">
        <v>6.5504512078782745E-2</v>
      </c>
      <c r="D597">
        <v>0.18915894765196439</v>
      </c>
      <c r="E597">
        <v>1.8375555011052688E-2</v>
      </c>
      <c r="F597">
        <v>0.16222405747956056</v>
      </c>
      <c r="G597">
        <v>0.11753965511491446</v>
      </c>
      <c r="H597">
        <v>0.35576557807141629</v>
      </c>
      <c r="I597">
        <v>3.629576299126016E-2</v>
      </c>
      <c r="J597">
        <v>5.513593160104871E-2</v>
      </c>
      <c r="M597" s="2">
        <v>977276.60411881248</v>
      </c>
      <c r="N597">
        <v>1133552.4145809747</v>
      </c>
      <c r="O597" s="2">
        <f t="shared" si="9"/>
        <v>0.8621362290336344</v>
      </c>
    </row>
    <row r="598" spans="1:15" x14ac:dyDescent="0.25">
      <c r="A598" s="2">
        <f>'II. Headline series'!A600</f>
        <v>1902</v>
      </c>
      <c r="C598">
        <v>6.3322669830479683E-2</v>
      </c>
      <c r="D598">
        <v>0.19290288537346703</v>
      </c>
      <c r="E598">
        <v>1.9125691993596403E-2</v>
      </c>
      <c r="F598">
        <v>0.16518253313691039</v>
      </c>
      <c r="G598">
        <v>0.11497231061831618</v>
      </c>
      <c r="H598">
        <v>0.35746510239363916</v>
      </c>
      <c r="I598">
        <v>3.5044096204482872E-2</v>
      </c>
      <c r="J598">
        <v>5.1984710449108171E-2</v>
      </c>
      <c r="M598" s="2">
        <v>982761.82667237404</v>
      </c>
      <c r="N598">
        <v>1159279.8451829576</v>
      </c>
      <c r="O598" s="2">
        <f t="shared" si="9"/>
        <v>0.84773476460920838</v>
      </c>
    </row>
    <row r="599" spans="1:15" x14ac:dyDescent="0.25">
      <c r="A599" s="2">
        <f>'II. Headline series'!A601</f>
        <v>1903</v>
      </c>
      <c r="C599">
        <v>6.4144406228020062E-2</v>
      </c>
      <c r="D599">
        <v>0.18453017784852804</v>
      </c>
      <c r="E599">
        <v>1.8887293701824424E-2</v>
      </c>
      <c r="F599">
        <v>0.16858924489990557</v>
      </c>
      <c r="G599">
        <v>0.1135842026132544</v>
      </c>
      <c r="H599">
        <v>0.36243365370941766</v>
      </c>
      <c r="I599">
        <v>3.4041796222489193E-2</v>
      </c>
      <c r="J599">
        <v>5.3789224776560798E-2</v>
      </c>
      <c r="M599" s="2">
        <v>1016397.6005808424</v>
      </c>
      <c r="N599">
        <v>1204820.7537849406</v>
      </c>
      <c r="O599" s="2">
        <f t="shared" si="9"/>
        <v>0.84360897451992967</v>
      </c>
    </row>
    <row r="600" spans="1:15" x14ac:dyDescent="0.25">
      <c r="A600" s="2">
        <f>'II. Headline series'!A602</f>
        <v>1904</v>
      </c>
      <c r="C600">
        <v>6.4409196125113102E-2</v>
      </c>
      <c r="D600">
        <v>0.18467630675649485</v>
      </c>
      <c r="E600">
        <v>1.8923830654022932E-2</v>
      </c>
      <c r="F600">
        <v>0.17445506171315861</v>
      </c>
      <c r="G600">
        <v>0.11384605982890976</v>
      </c>
      <c r="H600">
        <v>0.35600395145934904</v>
      </c>
      <c r="I600">
        <v>3.3753403336297755E-2</v>
      </c>
      <c r="J600">
        <v>5.3932190126654095E-2</v>
      </c>
      <c r="M600" s="2">
        <v>1021674.7525105268</v>
      </c>
      <c r="N600">
        <v>1224731.5323869234</v>
      </c>
      <c r="O600" s="2">
        <f t="shared" si="9"/>
        <v>0.83420302776017208</v>
      </c>
    </row>
    <row r="601" spans="1:15" x14ac:dyDescent="0.25">
      <c r="A601" s="2">
        <f>'II. Headline series'!A603</f>
        <v>1905</v>
      </c>
      <c r="C601">
        <v>6.5365917544287833E-2</v>
      </c>
      <c r="D601">
        <v>0.18279776932612041</v>
      </c>
      <c r="E601">
        <v>1.8772340839808752E-2</v>
      </c>
      <c r="F601">
        <v>0.17126234698944559</v>
      </c>
      <c r="G601">
        <v>0.11133428270630787</v>
      </c>
      <c r="H601">
        <v>0.36751014712803548</v>
      </c>
      <c r="I601">
        <v>3.1992855723835846E-2</v>
      </c>
      <c r="J601">
        <v>5.0964339742158131E-2</v>
      </c>
      <c r="M601" s="2">
        <v>1062893.5501579822</v>
      </c>
      <c r="N601">
        <v>1276391.5029889066</v>
      </c>
      <c r="O601" s="2">
        <f t="shared" si="9"/>
        <v>0.83273317604278974</v>
      </c>
    </row>
    <row r="602" spans="1:15" x14ac:dyDescent="0.25">
      <c r="A602" s="2">
        <f>'II. Headline series'!A604</f>
        <v>1906</v>
      </c>
      <c r="C602">
        <v>6.355721135931755E-2</v>
      </c>
      <c r="D602">
        <v>0.17704657511086427</v>
      </c>
      <c r="E602">
        <v>1.8216158350342904E-2</v>
      </c>
      <c r="F602">
        <v>0.1653060869244872</v>
      </c>
      <c r="G602">
        <v>0.10624445942781902</v>
      </c>
      <c r="H602">
        <v>0.38408708253051355</v>
      </c>
      <c r="I602">
        <v>3.1528475030650129E-2</v>
      </c>
      <c r="J602">
        <v>5.401395126600541E-2</v>
      </c>
      <c r="M602" s="2">
        <v>1134212.8017684405</v>
      </c>
      <c r="N602">
        <v>1355092.5145908894</v>
      </c>
      <c r="O602" s="2">
        <f t="shared" si="9"/>
        <v>0.83700027087144391</v>
      </c>
    </row>
    <row r="603" spans="1:15" x14ac:dyDescent="0.25">
      <c r="A603" s="2">
        <f>'II. Headline series'!A605</f>
        <v>1907</v>
      </c>
      <c r="C603">
        <v>6.8590294769939927E-2</v>
      </c>
      <c r="D603">
        <v>0.17497412688802186</v>
      </c>
      <c r="E603">
        <v>1.7682368432719739E-2</v>
      </c>
      <c r="F603">
        <v>0.16742532465405718</v>
      </c>
      <c r="G603">
        <v>0.10748922710254173</v>
      </c>
      <c r="H603">
        <v>0.37825891420939556</v>
      </c>
      <c r="I603">
        <v>3.1539927445276249E-2</v>
      </c>
      <c r="J603">
        <v>5.4039816498047615E-2</v>
      </c>
      <c r="M603" s="2">
        <v>1169470.0333092962</v>
      </c>
      <c r="N603">
        <v>1388996.9181928725</v>
      </c>
      <c r="O603" s="2">
        <f t="shared" si="9"/>
        <v>0.84195293595813914</v>
      </c>
    </row>
    <row r="604" spans="1:15" x14ac:dyDescent="0.25">
      <c r="A604" s="2">
        <f>'II. Headline series'!A606</f>
        <v>1908</v>
      </c>
      <c r="C604">
        <v>7.2610554215601281E-2</v>
      </c>
      <c r="D604">
        <v>0.17352094932150691</v>
      </c>
      <c r="E604">
        <v>1.8291123040562268E-2</v>
      </c>
      <c r="F604">
        <v>0.1760006153713746</v>
      </c>
      <c r="G604">
        <v>0.11047062707121622</v>
      </c>
      <c r="H604">
        <v>0.35898618672053517</v>
      </c>
      <c r="I604">
        <v>3.3880208624132227E-2</v>
      </c>
      <c r="J604">
        <v>5.6239735635071147E-2</v>
      </c>
      <c r="M604" s="2">
        <v>1131368.4760694643</v>
      </c>
      <c r="N604">
        <v>1375083.8667948556</v>
      </c>
      <c r="O604" s="2">
        <f t="shared" si="9"/>
        <v>0.82276325349270474</v>
      </c>
    </row>
    <row r="605" spans="1:15" x14ac:dyDescent="0.25">
      <c r="A605" s="2">
        <f>'II. Headline series'!A607</f>
        <v>1909</v>
      </c>
      <c r="C605">
        <v>7.3593367477288368E-2</v>
      </c>
      <c r="D605">
        <v>0.16699686652428694</v>
      </c>
      <c r="E605">
        <v>1.7844124664865391E-2</v>
      </c>
      <c r="F605">
        <v>0.16894926674219735</v>
      </c>
      <c r="G605">
        <v>0.10826443750572136</v>
      </c>
      <c r="H605">
        <v>0.37906554448691265</v>
      </c>
      <c r="I605">
        <v>3.2431615495195999E-2</v>
      </c>
      <c r="J605">
        <v>5.285477710353214E-2</v>
      </c>
      <c r="M605" s="2">
        <v>1202468.6221929544</v>
      </c>
      <c r="N605">
        <v>1451753.4603968381</v>
      </c>
      <c r="O605" s="2">
        <f t="shared" si="9"/>
        <v>0.82828707145926728</v>
      </c>
    </row>
    <row r="606" spans="1:15" x14ac:dyDescent="0.25">
      <c r="A606" s="2">
        <f>'II. Headline series'!A608</f>
        <v>1910</v>
      </c>
      <c r="C606">
        <v>7.0469789742079555E-2</v>
      </c>
      <c r="D606">
        <v>0.17112193799618661</v>
      </c>
      <c r="E606">
        <v>1.8540197524644034E-2</v>
      </c>
      <c r="F606">
        <v>0.17394427199220039</v>
      </c>
      <c r="G606">
        <v>0.10100325304024399</v>
      </c>
      <c r="H606">
        <v>0.38048047438027832</v>
      </c>
      <c r="I606">
        <v>3.1095608050848069E-2</v>
      </c>
      <c r="J606">
        <v>5.3344467273519047E-2</v>
      </c>
      <c r="M606" s="2">
        <v>1210235.2183775238</v>
      </c>
      <c r="N606">
        <v>1484683.4239988213</v>
      </c>
      <c r="O606" s="2">
        <f t="shared" si="9"/>
        <v>0.8151469860947842</v>
      </c>
    </row>
    <row r="607" spans="1:15" x14ac:dyDescent="0.25">
      <c r="A607" s="2">
        <f>'II. Headline series'!A609</f>
        <v>1911</v>
      </c>
      <c r="C607">
        <v>7.192253431490378E-2</v>
      </c>
      <c r="D607">
        <v>0.16877405243656696</v>
      </c>
      <c r="E607">
        <v>1.8418770249784656E-2</v>
      </c>
      <c r="F607">
        <v>0.17231399233569938</v>
      </c>
      <c r="G607">
        <v>0.10627849831505115</v>
      </c>
      <c r="H607">
        <v>0.37646324037676326</v>
      </c>
      <c r="I607">
        <v>3.1933363784306182E-2</v>
      </c>
      <c r="J607">
        <v>5.3895548186924686E-2</v>
      </c>
      <c r="M607" s="2">
        <v>1263005.0586722521</v>
      </c>
      <c r="N607">
        <v>1528478.4556008046</v>
      </c>
      <c r="O607" s="2">
        <f t="shared" si="9"/>
        <v>0.8263152509897812</v>
      </c>
    </row>
    <row r="608" spans="1:15" x14ac:dyDescent="0.25">
      <c r="A608" s="2">
        <f>'II. Headline series'!A610</f>
        <v>1912</v>
      </c>
      <c r="C608">
        <v>6.9764195820382957E-2</v>
      </c>
      <c r="D608">
        <v>0.16479054854841005</v>
      </c>
      <c r="E608">
        <v>1.8282538864690171E-2</v>
      </c>
      <c r="F608">
        <v>0.17303330105591125</v>
      </c>
      <c r="G608">
        <v>0.11073737447155342</v>
      </c>
      <c r="H608">
        <v>0.37918284702157073</v>
      </c>
      <c r="I608">
        <v>3.0494768967239693E-2</v>
      </c>
      <c r="J608">
        <v>5.3714425250241622E-2</v>
      </c>
      <c r="M608" s="2">
        <v>1312618.5688765764</v>
      </c>
      <c r="N608">
        <v>1578655.0632027874</v>
      </c>
      <c r="O608" s="2">
        <f t="shared" si="9"/>
        <v>0.83147902253803674</v>
      </c>
    </row>
    <row r="609" spans="1:15" x14ac:dyDescent="0.25">
      <c r="A609" s="2">
        <f>'II. Headline series'!A611</f>
        <v>1913</v>
      </c>
      <c r="C609">
        <v>7.0336704552988058E-2</v>
      </c>
      <c r="D609">
        <v>0.16545592492468161</v>
      </c>
      <c r="E609">
        <v>1.8382109209838168E-2</v>
      </c>
      <c r="F609">
        <v>0.17482118785771636</v>
      </c>
      <c r="G609">
        <v>0.10643208085034289</v>
      </c>
      <c r="H609">
        <v>0.38110962970601886</v>
      </c>
      <c r="I609">
        <v>3.0682027446098544E-2</v>
      </c>
      <c r="J609">
        <v>5.2780335452315537E-2</v>
      </c>
      <c r="M609" s="2">
        <v>1357570</v>
      </c>
      <c r="N609">
        <v>1556673.9679988218</v>
      </c>
      <c r="O609" s="2">
        <f t="shared" si="9"/>
        <v>0.87209655194865288</v>
      </c>
    </row>
    <row r="610" spans="1:15" x14ac:dyDescent="0.25">
      <c r="A610" s="2">
        <f>'II. Headline series'!A612</f>
        <v>1914</v>
      </c>
      <c r="C610">
        <v>7.5061933529855934E-2</v>
      </c>
      <c r="D610">
        <v>0.17847609228506164</v>
      </c>
      <c r="E610">
        <v>1.9102250382292272E-2</v>
      </c>
      <c r="F610">
        <v>0.15907795986099221</v>
      </c>
      <c r="G610">
        <v>0.10560017019524968</v>
      </c>
      <c r="H610">
        <v>0.37568856334441358</v>
      </c>
      <c r="I610">
        <v>3.2314072193366565E-2</v>
      </c>
      <c r="J610">
        <v>5.4678958208768245E-2</v>
      </c>
      <c r="M610" s="2">
        <v>1271118.0365695872</v>
      </c>
      <c r="N610">
        <v>1462280.4570663318</v>
      </c>
      <c r="O610" s="2">
        <f t="shared" si="9"/>
        <v>0.86927102829490044</v>
      </c>
    </row>
    <row r="611" spans="1:15" x14ac:dyDescent="0.25">
      <c r="A611" s="2">
        <f>'II. Headline series'!A613</f>
        <v>1915</v>
      </c>
      <c r="C611">
        <v>8.1530627366390565E-2</v>
      </c>
      <c r="D611">
        <v>0.18719971155094833</v>
      </c>
      <c r="E611">
        <v>1.9177474925631512E-2</v>
      </c>
      <c r="F611">
        <v>0.14666979647068232</v>
      </c>
      <c r="G611">
        <v>0.10044123552899832</v>
      </c>
      <c r="H611">
        <v>0.37507164723405351</v>
      </c>
      <c r="I611">
        <v>3.1889722305135849E-2</v>
      </c>
      <c r="J611">
        <v>5.8019784618159646E-2</v>
      </c>
      <c r="M611" s="2">
        <v>1309073.8012879088</v>
      </c>
      <c r="N611">
        <v>1497642.4927995407</v>
      </c>
      <c r="O611" s="2">
        <f t="shared" si="9"/>
        <v>0.87408964928663258</v>
      </c>
    </row>
    <row r="612" spans="1:15" x14ac:dyDescent="0.25">
      <c r="A612" s="2">
        <f>'II. Headline series'!A614</f>
        <v>1916</v>
      </c>
      <c r="C612">
        <v>8.4437210539152999E-2</v>
      </c>
      <c r="D612">
        <v>0.17660023691202451</v>
      </c>
      <c r="E612">
        <v>1.8177315875998971E-2</v>
      </c>
      <c r="F612">
        <v>0.13672571843728293</v>
      </c>
      <c r="G612">
        <v>9.7401251277992457E-2</v>
      </c>
      <c r="H612">
        <v>0.39401047567952358</v>
      </c>
      <c r="I612">
        <v>3.0805203429086856E-2</v>
      </c>
      <c r="J612">
        <v>6.1842587848937619E-2</v>
      </c>
      <c r="M612" s="2">
        <v>1418169.5018040331</v>
      </c>
      <c r="N612">
        <v>1612496.2307936435</v>
      </c>
      <c r="O612" s="2">
        <f t="shared" si="9"/>
        <v>0.8794870181532356</v>
      </c>
    </row>
    <row r="613" spans="1:15" x14ac:dyDescent="0.25">
      <c r="A613" s="2">
        <f>'II. Headline series'!A615</f>
        <v>1917</v>
      </c>
      <c r="C613">
        <v>9.007548754081314E-2</v>
      </c>
      <c r="D613">
        <v>0.18153669240141207</v>
      </c>
      <c r="E613">
        <v>1.7336099391002755E-2</v>
      </c>
      <c r="F613">
        <v>0.13946876095956592</v>
      </c>
      <c r="G613">
        <v>8.4078923803253033E-2</v>
      </c>
      <c r="H613">
        <v>0.3913883242622484</v>
      </c>
      <c r="I613">
        <v>3.0999032538684166E-2</v>
      </c>
      <c r="J613">
        <v>6.5116679103020533E-2</v>
      </c>
      <c r="M613" s="2">
        <v>1391978.9253471848</v>
      </c>
      <c r="N613">
        <v>1576228.0748164814</v>
      </c>
      <c r="O613" s="2">
        <f t="shared" si="9"/>
        <v>0.88310755758442594</v>
      </c>
    </row>
    <row r="614" spans="1:15" x14ac:dyDescent="0.25">
      <c r="A614" s="2">
        <f>'II. Headline series'!A616</f>
        <v>1918</v>
      </c>
      <c r="C614">
        <v>8.9646000205849091E-2</v>
      </c>
      <c r="D614">
        <v>0.17912929377823683</v>
      </c>
      <c r="E614">
        <v>1.5945586291725853E-2</v>
      </c>
      <c r="F614">
        <v>0.13710262889280359</v>
      </c>
      <c r="G614">
        <v>6.5044604058578107E-2</v>
      </c>
      <c r="H614">
        <v>0.41843660872627192</v>
      </c>
      <c r="I614">
        <v>3.0183225023684417E-2</v>
      </c>
      <c r="J614">
        <v>6.4512053022850152E-2</v>
      </c>
      <c r="M614" s="2">
        <v>1419463.9561008085</v>
      </c>
      <c r="N614">
        <v>1595291.6133038527</v>
      </c>
      <c r="O614" s="2">
        <f t="shared" si="9"/>
        <v>0.88978337519188433</v>
      </c>
    </row>
    <row r="615" spans="1:15" x14ac:dyDescent="0.25">
      <c r="A615" s="2">
        <f>'II. Headline series'!A617</f>
        <v>1919</v>
      </c>
      <c r="C615">
        <v>8.7393731440384093E-2</v>
      </c>
      <c r="D615">
        <v>0.18689309945183985</v>
      </c>
      <c r="E615">
        <v>2.313030873941781E-2</v>
      </c>
      <c r="F615">
        <v>0</v>
      </c>
      <c r="G615">
        <v>8.9719595275968414E-2</v>
      </c>
      <c r="H615">
        <v>0.49405836675829107</v>
      </c>
      <c r="I615">
        <v>3.5551318721520113E-2</v>
      </c>
      <c r="J615">
        <v>8.3253579612578649E-2</v>
      </c>
      <c r="M615" s="2">
        <v>1212669.5028587847</v>
      </c>
      <c r="N615">
        <v>1549633.8873523732</v>
      </c>
      <c r="O615" s="2">
        <f t="shared" si="9"/>
        <v>0.78255226138006773</v>
      </c>
    </row>
    <row r="616" spans="1:15" x14ac:dyDescent="0.25">
      <c r="A616" s="2">
        <f>'II. Headline series'!A618</f>
        <v>1920</v>
      </c>
      <c r="C616">
        <v>8.0714447958191798E-2</v>
      </c>
      <c r="D616">
        <v>0.17763163765259454</v>
      </c>
      <c r="E616">
        <v>2.4106466689289868E-2</v>
      </c>
      <c r="F616">
        <v>0</v>
      </c>
      <c r="G616">
        <v>0.10498333546924456</v>
      </c>
      <c r="H616">
        <v>0.49504308567875627</v>
      </c>
      <c r="I616">
        <v>3.8561484218367276E-2</v>
      </c>
      <c r="J616">
        <v>7.8959542333555635E-2</v>
      </c>
      <c r="M616" s="2">
        <v>1198760.9122675322</v>
      </c>
      <c r="N616">
        <v>1561043.6608049292</v>
      </c>
      <c r="O616" s="2">
        <f t="shared" si="9"/>
        <v>0.76792273167389102</v>
      </c>
    </row>
    <row r="617" spans="1:15" x14ac:dyDescent="0.25">
      <c r="A617" s="2">
        <f>'II. Headline series'!A619</f>
        <v>1921</v>
      </c>
      <c r="C617">
        <v>8.1119403880538496E-2</v>
      </c>
      <c r="D617">
        <v>0.16655416622827895</v>
      </c>
      <c r="E617">
        <v>2.6109721944663804E-2</v>
      </c>
      <c r="F617">
        <v>0</v>
      </c>
      <c r="G617">
        <v>0.10271031250040835</v>
      </c>
      <c r="H617">
        <v>0.49375392052097061</v>
      </c>
      <c r="I617">
        <v>4.0327024071113993E-2</v>
      </c>
      <c r="J617">
        <v>8.9425450854025756E-2</v>
      </c>
      <c r="M617" s="2">
        <v>1174646.5575160268</v>
      </c>
      <c r="N617">
        <v>1563800.6075500567</v>
      </c>
      <c r="O617" s="2">
        <f t="shared" si="9"/>
        <v>0.75114854914674711</v>
      </c>
    </row>
    <row r="618" spans="1:15" x14ac:dyDescent="0.25">
      <c r="A618" s="2">
        <f>'II. Headline series'!A620</f>
        <v>1922</v>
      </c>
      <c r="C618">
        <v>8.0371656572464728E-2</v>
      </c>
      <c r="D618">
        <v>0.16501798171307189</v>
      </c>
      <c r="E618">
        <v>2.5939035121141839E-2</v>
      </c>
      <c r="F618">
        <v>0</v>
      </c>
      <c r="G618">
        <v>0.11414641004840761</v>
      </c>
      <c r="H618">
        <v>0.49089447118890189</v>
      </c>
      <c r="I618">
        <v>3.9612318983837436E-2</v>
      </c>
      <c r="J618">
        <v>8.401812637217447E-2</v>
      </c>
      <c r="M618" s="2">
        <v>1246834.3501967669</v>
      </c>
      <c r="N618">
        <v>1670590.6449159824</v>
      </c>
      <c r="O618" s="2">
        <f t="shared" si="9"/>
        <v>0.7463434288891716</v>
      </c>
    </row>
    <row r="619" spans="1:15" x14ac:dyDescent="0.25">
      <c r="A619" s="2">
        <f>'II. Headline series'!A621</f>
        <v>1923</v>
      </c>
      <c r="C619">
        <v>7.8774223680628336E-2</v>
      </c>
      <c r="D619">
        <v>0.15734998328386957</v>
      </c>
      <c r="E619">
        <v>2.456665267947885E-2</v>
      </c>
      <c r="F619">
        <v>0</v>
      </c>
      <c r="G619">
        <v>0.11096470870003981</v>
      </c>
      <c r="H619">
        <v>0.51355039590281348</v>
      </c>
      <c r="I619">
        <v>3.7085443564952095E-2</v>
      </c>
      <c r="J619">
        <v>7.7708592188217934E-2</v>
      </c>
      <c r="M619" s="2">
        <v>1348992.898315483</v>
      </c>
      <c r="N619">
        <v>1747589.7708923833</v>
      </c>
      <c r="O619" s="2">
        <f t="shared" si="9"/>
        <v>0.77191622472511834</v>
      </c>
    </row>
    <row r="620" spans="1:15" x14ac:dyDescent="0.25">
      <c r="A620" s="2">
        <f>'II. Headline series'!A622</f>
        <v>1924</v>
      </c>
      <c r="C620">
        <v>6.6814321892247633E-2</v>
      </c>
      <c r="D620">
        <v>0.13761318053377444</v>
      </c>
      <c r="E620">
        <v>2.2140774900224397E-2</v>
      </c>
      <c r="F620">
        <v>0.12487002616398793</v>
      </c>
      <c r="G620">
        <v>0.10489474072376559</v>
      </c>
      <c r="H620">
        <v>0.44454079224653115</v>
      </c>
      <c r="I620">
        <v>3.2029242339853665E-2</v>
      </c>
      <c r="J620">
        <v>6.7096921199615342E-2</v>
      </c>
      <c r="M620" s="2">
        <v>1606126.0348949933</v>
      </c>
      <c r="N620">
        <v>1841589.6446192772</v>
      </c>
      <c r="O620" s="2">
        <f t="shared" si="9"/>
        <v>0.87214110895320396</v>
      </c>
    </row>
    <row r="621" spans="1:15" x14ac:dyDescent="0.25">
      <c r="A621" s="2">
        <f>'II. Headline series'!A623</f>
        <v>1925</v>
      </c>
      <c r="C621">
        <v>6.8381383453446729E-2</v>
      </c>
      <c r="D621">
        <v>0.13856361525169048</v>
      </c>
      <c r="E621">
        <v>2.2151797902696845E-2</v>
      </c>
      <c r="F621">
        <v>0.13334891369392629</v>
      </c>
      <c r="G621">
        <v>0.10113852908049564</v>
      </c>
      <c r="H621">
        <v>0.43668854928390005</v>
      </c>
      <c r="I621">
        <v>3.265369284997495E-2</v>
      </c>
      <c r="J621">
        <v>6.7073518483869027E-2</v>
      </c>
      <c r="M621" s="2">
        <v>1672919.5148303695</v>
      </c>
      <c r="N621">
        <v>1919319.9682768143</v>
      </c>
      <c r="O621" s="2">
        <f t="shared" si="9"/>
        <v>0.87162096079911799</v>
      </c>
    </row>
    <row r="622" spans="1:15" x14ac:dyDescent="0.25">
      <c r="A622" s="2">
        <f>'II. Headline series'!A624</f>
        <v>1926</v>
      </c>
      <c r="C622">
        <v>6.6906322927770989E-2</v>
      </c>
      <c r="D622">
        <v>0.12922892161216945</v>
      </c>
      <c r="E622">
        <v>2.3168115949281903E-2</v>
      </c>
      <c r="F622">
        <v>0.1327553830929375</v>
      </c>
      <c r="G622">
        <v>0.10052359989341772</v>
      </c>
      <c r="H622">
        <v>0.45039003269770195</v>
      </c>
      <c r="I622">
        <v>3.1500629872516624E-2</v>
      </c>
      <c r="J622">
        <v>6.5526993954203763E-2</v>
      </c>
      <c r="M622" s="2">
        <v>1727711.4845085477</v>
      </c>
      <c r="N622">
        <v>1982696.6661924676</v>
      </c>
      <c r="O622" s="2">
        <f t="shared" si="9"/>
        <v>0.87139475945476397</v>
      </c>
    </row>
    <row r="623" spans="1:15" x14ac:dyDescent="0.25">
      <c r="A623" s="2">
        <f>'II. Headline series'!A625</f>
        <v>1927</v>
      </c>
      <c r="C623">
        <v>6.3596042101212058E-2</v>
      </c>
      <c r="D623">
        <v>0.1356557510003091</v>
      </c>
      <c r="E623">
        <v>2.344894979340072E-2</v>
      </c>
      <c r="F623">
        <v>0.14188705344834737</v>
      </c>
      <c r="G623">
        <v>9.5631423599806822E-2</v>
      </c>
      <c r="H623">
        <v>0.44193591932304693</v>
      </c>
      <c r="I623">
        <v>3.3256052175345149E-2</v>
      </c>
      <c r="J623">
        <v>6.4588808558531788E-2</v>
      </c>
      <c r="M623" s="2">
        <v>1778322.925649133</v>
      </c>
      <c r="N623">
        <v>2045596.0138521437</v>
      </c>
      <c r="O623" s="2">
        <f t="shared" si="9"/>
        <v>0.86934219347656139</v>
      </c>
    </row>
    <row r="624" spans="1:15" x14ac:dyDescent="0.25">
      <c r="A624" s="2">
        <f>'II. Headline series'!A626</f>
        <v>1928</v>
      </c>
      <c r="C624">
        <v>6.6116568655975441E-2</v>
      </c>
      <c r="D624">
        <v>0.13321250783778021</v>
      </c>
      <c r="E624">
        <v>2.3962997712905644E-2</v>
      </c>
      <c r="F624">
        <v>0.14369189128282775</v>
      </c>
      <c r="G624">
        <v>9.925020666435698E-2</v>
      </c>
      <c r="H624">
        <v>0.43358502540457949</v>
      </c>
      <c r="I624">
        <v>3.2392559725982248E-2</v>
      </c>
      <c r="J624">
        <v>6.7788242715592251E-2</v>
      </c>
      <c r="M624" s="2">
        <v>1832859.1658774717</v>
      </c>
      <c r="N624">
        <v>2111440.3949891282</v>
      </c>
      <c r="O624" s="2">
        <f t="shared" si="9"/>
        <v>0.86806104980619592</v>
      </c>
    </row>
    <row r="625" spans="1:15" x14ac:dyDescent="0.25">
      <c r="A625" s="2">
        <f>'II. Headline series'!A627</f>
        <v>1929</v>
      </c>
      <c r="C625">
        <v>6.5460844368851218E-2</v>
      </c>
      <c r="D625">
        <v>0.13143762338967924</v>
      </c>
      <c r="E625">
        <v>2.3150279829898139E-2</v>
      </c>
      <c r="F625">
        <v>0.13715664509318584</v>
      </c>
      <c r="G625">
        <v>0.10154980862887703</v>
      </c>
      <c r="H625">
        <v>0.44100632104300636</v>
      </c>
      <c r="I625">
        <v>3.3242774734920259E-2</v>
      </c>
      <c r="J625">
        <v>6.699570291158187E-2</v>
      </c>
      <c r="M625" s="2">
        <v>1912295.2433095833</v>
      </c>
      <c r="N625">
        <v>2197158.3831085209</v>
      </c>
      <c r="O625" s="2">
        <f t="shared" si="9"/>
        <v>0.87034929207246514</v>
      </c>
    </row>
    <row r="626" spans="1:15" x14ac:dyDescent="0.25">
      <c r="A626" s="2">
        <f>'II. Headline series'!A628</f>
        <v>1930</v>
      </c>
      <c r="C626">
        <v>6.5810127319796435E-2</v>
      </c>
      <c r="D626">
        <v>0.13799184893197322</v>
      </c>
      <c r="E626">
        <v>2.4424498732206538E-2</v>
      </c>
      <c r="F626">
        <v>0.14299692488617535</v>
      </c>
      <c r="G626">
        <v>0.10426537651387677</v>
      </c>
      <c r="H626">
        <v>0.42484785234743094</v>
      </c>
      <c r="I626">
        <v>3.3971183828362436E-2</v>
      </c>
      <c r="J626">
        <v>6.5692187440178365E-2</v>
      </c>
      <c r="M626" s="2">
        <v>1808444.4837247063</v>
      </c>
      <c r="N626">
        <v>2089126.3362576654</v>
      </c>
      <c r="O626" s="2">
        <f t="shared" si="9"/>
        <v>0.86564630024445743</v>
      </c>
    </row>
    <row r="627" spans="1:15" x14ac:dyDescent="0.25">
      <c r="A627" s="2">
        <f>'II. Headline series'!A629</f>
        <v>1931</v>
      </c>
      <c r="C627">
        <v>6.9530931135659862E-2</v>
      </c>
      <c r="D627">
        <v>0.13912128763554826</v>
      </c>
      <c r="E627">
        <v>2.4372328070255269E-2</v>
      </c>
      <c r="F627">
        <v>0.14038213597200574</v>
      </c>
      <c r="G627">
        <v>0.10418081962783071</v>
      </c>
      <c r="H627">
        <v>0.41682910059664124</v>
      </c>
      <c r="I627">
        <v>3.5182357217582581E-2</v>
      </c>
      <c r="J627">
        <v>7.0401039744476215E-2</v>
      </c>
      <c r="M627" s="2">
        <v>1701733.6169299972</v>
      </c>
      <c r="N627">
        <v>1967117.1504570544</v>
      </c>
      <c r="O627" s="2">
        <f t="shared" si="9"/>
        <v>0.86509012263687701</v>
      </c>
    </row>
    <row r="628" spans="1:15" x14ac:dyDescent="0.25">
      <c r="A628" s="2">
        <f>'II. Headline series'!A630</f>
        <v>1932</v>
      </c>
      <c r="C628">
        <v>7.6581136356348931E-2</v>
      </c>
      <c r="D628">
        <v>0.14956555038646413</v>
      </c>
      <c r="E628">
        <v>2.5644783000893696E-2</v>
      </c>
      <c r="F628">
        <v>0.13851272452526645</v>
      </c>
      <c r="G628">
        <v>0.10391080373019207</v>
      </c>
      <c r="H628">
        <v>0.38603049780974014</v>
      </c>
      <c r="I628">
        <v>3.834875595311734E-2</v>
      </c>
      <c r="J628">
        <v>8.1405748237977124E-2</v>
      </c>
      <c r="M628" s="2">
        <v>1594914.8409083686</v>
      </c>
      <c r="N628">
        <v>1854273.4204982768</v>
      </c>
      <c r="O628" s="2">
        <f t="shared" si="9"/>
        <v>0.86012926857344807</v>
      </c>
    </row>
    <row r="629" spans="1:15" x14ac:dyDescent="0.25">
      <c r="A629" s="2">
        <f>'II. Headline series'!A631</f>
        <v>1933</v>
      </c>
      <c r="C629">
        <v>7.4642486853387049E-2</v>
      </c>
      <c r="D629">
        <v>0.15105243705818719</v>
      </c>
      <c r="E629">
        <v>2.511908943050602E-2</v>
      </c>
      <c r="F629">
        <v>0.14445095495401117</v>
      </c>
      <c r="G629">
        <v>0.10925710451277507</v>
      </c>
      <c r="H629">
        <v>0.37085240404731873</v>
      </c>
      <c r="I629">
        <v>3.6895049641671E-2</v>
      </c>
      <c r="J629">
        <v>8.7730473502143844E-2</v>
      </c>
      <c r="M629" s="2">
        <v>1625312.8965104192</v>
      </c>
      <c r="N629">
        <v>1889177.2599159686</v>
      </c>
      <c r="O629" s="2">
        <f t="shared" si="9"/>
        <v>0.86032842496882145</v>
      </c>
    </row>
    <row r="630" spans="1:15" x14ac:dyDescent="0.25">
      <c r="A630" s="2">
        <f>'II. Headline series'!A632</f>
        <v>1934</v>
      </c>
      <c r="C630">
        <v>7.1240601959434047E-2</v>
      </c>
      <c r="D630">
        <v>0.15302296041828331</v>
      </c>
      <c r="E630">
        <v>2.3436309976054514E-2</v>
      </c>
      <c r="F630">
        <v>0.14983012615895877</v>
      </c>
      <c r="G630">
        <v>0.10282802203174635</v>
      </c>
      <c r="H630">
        <v>0.37970122552469843</v>
      </c>
      <c r="I630">
        <v>3.6390908520014691E-2</v>
      </c>
      <c r="J630">
        <v>8.3549845410810022E-2</v>
      </c>
      <c r="M630" s="2">
        <v>1710069.9743666328</v>
      </c>
      <c r="N630">
        <v>1985290.7111391928</v>
      </c>
      <c r="O630" s="2">
        <f t="shared" si="9"/>
        <v>0.86137005768055308</v>
      </c>
    </row>
    <row r="631" spans="1:15" x14ac:dyDescent="0.25">
      <c r="A631" s="2">
        <f>'II. Headline series'!A633</f>
        <v>1935</v>
      </c>
      <c r="C631">
        <v>7.4073352318816579E-2</v>
      </c>
      <c r="D631">
        <v>0.15073651653436815</v>
      </c>
      <c r="E631">
        <v>2.3057972646937441E-2</v>
      </c>
      <c r="F631">
        <v>0.15279313646534173</v>
      </c>
      <c r="G631">
        <v>9.5040349074986735E-2</v>
      </c>
      <c r="H631">
        <v>0.38766451730158885</v>
      </c>
      <c r="I631">
        <v>3.5207821126596484E-2</v>
      </c>
      <c r="J631">
        <v>8.1426334531364053E-2</v>
      </c>
      <c r="M631" s="2">
        <v>1803065.2840384038</v>
      </c>
      <c r="N631">
        <v>2089944.1775772641</v>
      </c>
      <c r="O631" s="2">
        <f t="shared" si="9"/>
        <v>0.86273370522679682</v>
      </c>
    </row>
    <row r="632" spans="1:15" x14ac:dyDescent="0.25">
      <c r="A632" s="2">
        <f>'II. Headline series'!A634</f>
        <v>1936</v>
      </c>
      <c r="C632">
        <v>6.8790981033405127E-2</v>
      </c>
      <c r="D632">
        <v>0.14609535098222012</v>
      </c>
      <c r="E632">
        <v>2.2723616438868763E-2</v>
      </c>
      <c r="F632">
        <v>0.15412207695817981</v>
      </c>
      <c r="G632">
        <v>9.1452199048011024E-2</v>
      </c>
      <c r="H632">
        <v>0.41046808520222861</v>
      </c>
      <c r="I632">
        <v>2.5370373752214209E-2</v>
      </c>
      <c r="J632">
        <v>8.0977316584872325E-2</v>
      </c>
      <c r="M632" s="2">
        <v>1944906.3100890885</v>
      </c>
      <c r="N632">
        <v>2241253.9839304006</v>
      </c>
      <c r="O632" s="2">
        <f t="shared" si="9"/>
        <v>0.86777595222759241</v>
      </c>
    </row>
    <row r="633" spans="1:15" x14ac:dyDescent="0.25">
      <c r="A633" s="2">
        <f>'II. Headline series'!A635</f>
        <v>1937</v>
      </c>
      <c r="C633">
        <v>7.0338844411227092E-2</v>
      </c>
      <c r="D633">
        <v>0.14467166545517607</v>
      </c>
      <c r="E633">
        <v>2.2985962675523771E-2</v>
      </c>
      <c r="F633">
        <v>0.15636154002238153</v>
      </c>
      <c r="G633">
        <v>9.2564625446592899E-2</v>
      </c>
      <c r="H633">
        <v>0.40960710133075812</v>
      </c>
      <c r="I633">
        <v>2.2275576855568913E-2</v>
      </c>
      <c r="J633">
        <v>8.1194683802771658E-2</v>
      </c>
      <c r="M633" s="2">
        <v>2032360.3870524215</v>
      </c>
      <c r="N633">
        <v>2345496.7846600348</v>
      </c>
      <c r="O633" s="2">
        <f t="shared" si="9"/>
        <v>0.86649463787135372</v>
      </c>
    </row>
    <row r="634" spans="1:15" x14ac:dyDescent="0.25">
      <c r="A634" s="2">
        <f>'II. Headline series'!A636</f>
        <v>1938</v>
      </c>
      <c r="C634">
        <v>7.0661938492290355E-2</v>
      </c>
      <c r="D634">
        <v>0.14606275447006895</v>
      </c>
      <c r="E634">
        <v>2.2375624934582075E-2</v>
      </c>
      <c r="F634">
        <v>0.16801600454938448</v>
      </c>
      <c r="G634">
        <v>9.1971615191113229E-2</v>
      </c>
      <c r="H634">
        <v>0.39230124878952044</v>
      </c>
      <c r="I634">
        <v>2.220984979124464E-2</v>
      </c>
      <c r="J634">
        <v>8.6400963781795861E-2</v>
      </c>
      <c r="M634" s="2">
        <v>2037609.4582071421</v>
      </c>
      <c r="N634">
        <v>2359572.3980543558</v>
      </c>
      <c r="O634" s="2">
        <f t="shared" si="9"/>
        <v>0.86355030254096199</v>
      </c>
    </row>
    <row r="635" spans="1:15" x14ac:dyDescent="0.25">
      <c r="A635" s="2">
        <f>'II. Headline series'!A637</f>
        <v>1939</v>
      </c>
      <c r="C635">
        <v>7.0381822662648627E-2</v>
      </c>
      <c r="D635">
        <v>0.13693567797165049</v>
      </c>
      <c r="E635">
        <v>2.218353690705703E-2</v>
      </c>
      <c r="F635">
        <v>0.17066994714596373</v>
      </c>
      <c r="G635">
        <v>9.1509363069570956E-2</v>
      </c>
      <c r="H635">
        <v>0.3932096322324094</v>
      </c>
      <c r="I635">
        <v>2.2260445616690838E-2</v>
      </c>
      <c r="J635">
        <v>9.2849574394008857E-2</v>
      </c>
      <c r="M635" s="2">
        <v>2194744.9229573314</v>
      </c>
      <c r="N635">
        <v>2529994.6108427262</v>
      </c>
      <c r="O635" s="2">
        <f t="shared" si="9"/>
        <v>0.86748995968267095</v>
      </c>
    </row>
    <row r="636" spans="1:15" x14ac:dyDescent="0.25">
      <c r="A636" s="2">
        <f>'II. Headline series'!A638</f>
        <v>1940</v>
      </c>
      <c r="C636">
        <v>6.8619039861712874E-2</v>
      </c>
      <c r="D636">
        <v>0.14597545935394843</v>
      </c>
      <c r="E636">
        <v>1.8939169700957537E-2</v>
      </c>
      <c r="F636">
        <v>0.16656964971984042</v>
      </c>
      <c r="G636">
        <v>7.3168758785875934E-2</v>
      </c>
      <c r="H636">
        <v>0.41047594976346025</v>
      </c>
      <c r="I636">
        <v>2.3657601913247443E-2</v>
      </c>
      <c r="J636">
        <v>9.2594370900957221E-2</v>
      </c>
      <c r="M636" s="2">
        <v>2265022.4733891664</v>
      </c>
      <c r="N636">
        <v>2592861.0154889249</v>
      </c>
      <c r="O636" s="2">
        <f t="shared" si="9"/>
        <v>0.87356108170034741</v>
      </c>
    </row>
    <row r="637" spans="1:15" x14ac:dyDescent="0.25">
      <c r="A637" s="2">
        <f>'II. Headline series'!A639</f>
        <v>1941</v>
      </c>
      <c r="C637">
        <v>6.2625408428385251E-2</v>
      </c>
      <c r="D637">
        <v>0.14715846332423535</v>
      </c>
      <c r="E637">
        <v>1.657322864663658E-2</v>
      </c>
      <c r="F637">
        <v>0.16365449034517127</v>
      </c>
      <c r="G637">
        <v>5.3461017427658554E-2</v>
      </c>
      <c r="H637">
        <v>0.44829285223522769</v>
      </c>
      <c r="I637">
        <v>2.1508987765756257E-2</v>
      </c>
      <c r="J637">
        <v>8.6725551826929176E-2</v>
      </c>
      <c r="M637" s="2">
        <v>2451347.3425254957</v>
      </c>
      <c r="N637">
        <v>2789390.4762144526</v>
      </c>
      <c r="O637" s="2">
        <f t="shared" si="9"/>
        <v>0.87881111068116813</v>
      </c>
    </row>
    <row r="638" spans="1:15" x14ac:dyDescent="0.25">
      <c r="A638" s="2">
        <f>'II. Headline series'!A640</f>
        <v>1942</v>
      </c>
      <c r="C638">
        <v>5.68157564459882E-2</v>
      </c>
      <c r="D638">
        <v>0.13855318314504295</v>
      </c>
      <c r="E638">
        <v>1.3915622101775034E-2</v>
      </c>
      <c r="F638">
        <v>0.15236677270118193</v>
      </c>
      <c r="G638">
        <v>4.4021765082388135E-2</v>
      </c>
      <c r="H638">
        <v>0.49422431839383285</v>
      </c>
      <c r="I638">
        <v>2.0862355530433706E-2</v>
      </c>
      <c r="J638">
        <v>7.9240226599357158E-2</v>
      </c>
      <c r="M638" s="2">
        <v>2668442.6846618252</v>
      </c>
      <c r="N638">
        <v>3018799.8465210316</v>
      </c>
      <c r="O638" s="2">
        <f t="shared" si="9"/>
        <v>0.88394157291912878</v>
      </c>
    </row>
    <row r="639" spans="1:15" x14ac:dyDescent="0.25">
      <c r="A639" s="2">
        <f>'II. Headline series'!A641</f>
        <v>1943</v>
      </c>
      <c r="C639">
        <v>4.6848089091969969E-2</v>
      </c>
      <c r="D639">
        <v>0.1289051855357066</v>
      </c>
      <c r="E639">
        <v>1.2363004616995053E-2</v>
      </c>
      <c r="F639">
        <v>0.14149128383292073</v>
      </c>
      <c r="G639">
        <v>3.8058522707514253E-2</v>
      </c>
      <c r="H639">
        <v>0.53946757399292611</v>
      </c>
      <c r="I639">
        <v>1.9695012413844158E-2</v>
      </c>
      <c r="J639">
        <v>7.3171327808123188E-2</v>
      </c>
      <c r="M639" s="2">
        <v>2930894.3191842944</v>
      </c>
      <c r="N639">
        <v>3290496.4010101613</v>
      </c>
      <c r="O639" s="2">
        <f t="shared" si="9"/>
        <v>0.89071494449424982</v>
      </c>
    </row>
    <row r="640" spans="1:15" x14ac:dyDescent="0.25">
      <c r="A640" s="2">
        <f>'II. Headline series'!A642</f>
        <v>1944</v>
      </c>
      <c r="C640">
        <v>3.7220854035490206E-2</v>
      </c>
      <c r="D640">
        <v>0.12110353950640508</v>
      </c>
      <c r="E640">
        <v>8.1093763315907719E-3</v>
      </c>
      <c r="F640">
        <v>0.14180833201428583</v>
      </c>
      <c r="G640">
        <v>3.1430645850721979E-2</v>
      </c>
      <c r="H640">
        <v>0.57170686461615816</v>
      </c>
      <c r="I640">
        <v>2.0153857891325695E-2</v>
      </c>
      <c r="J640">
        <v>6.8466529754022315E-2</v>
      </c>
      <c r="M640" s="2">
        <v>2997292.1475247391</v>
      </c>
      <c r="N640">
        <v>3363092.3683572803</v>
      </c>
      <c r="O640" s="2">
        <f t="shared" si="9"/>
        <v>0.89123099196611777</v>
      </c>
    </row>
    <row r="641" spans="1:15" x14ac:dyDescent="0.25">
      <c r="A641" s="2">
        <f>'II. Headline series'!A643</f>
        <v>1945</v>
      </c>
      <c r="C641">
        <v>3.2742402893554436E-2</v>
      </c>
      <c r="D641">
        <v>0.13009438914781771</v>
      </c>
      <c r="E641">
        <v>9.3269201574915188E-3</v>
      </c>
      <c r="F641">
        <v>0.11338331926552699</v>
      </c>
      <c r="G641">
        <v>3.8294792942703292E-2</v>
      </c>
      <c r="H641">
        <v>0.61657826186756126</v>
      </c>
      <c r="I641">
        <v>2.1115162951923987E-2</v>
      </c>
      <c r="J641">
        <v>3.8464750773420937E-2</v>
      </c>
      <c r="M641" s="2">
        <v>2667561.7009561202</v>
      </c>
      <c r="N641">
        <v>3017918.6572871716</v>
      </c>
      <c r="O641" s="2">
        <f t="shared" si="9"/>
        <v>0.88390775361520524</v>
      </c>
    </row>
    <row r="642" spans="1:15" x14ac:dyDescent="0.25">
      <c r="A642" s="2">
        <f>'II. Headline series'!A644</f>
        <v>1946</v>
      </c>
      <c r="C642">
        <v>5.0566320276593274E-2</v>
      </c>
      <c r="D642">
        <v>0.14671332071951307</v>
      </c>
      <c r="E642">
        <v>1.8560610080101049E-2</v>
      </c>
      <c r="F642">
        <v>6.3363938247370966E-2</v>
      </c>
      <c r="G642">
        <v>6.8642612891047006E-2</v>
      </c>
      <c r="H642">
        <v>0.5768726673564164</v>
      </c>
      <c r="I642">
        <v>2.6009172914199026E-2</v>
      </c>
      <c r="J642">
        <v>4.9271357514759161E-2</v>
      </c>
      <c r="M642" s="2">
        <v>2262817.0528202457</v>
      </c>
      <c r="N642">
        <v>2631804.6703445311</v>
      </c>
      <c r="O642" s="2">
        <f t="shared" si="9"/>
        <v>0.85979673123842393</v>
      </c>
    </row>
    <row r="643" spans="1:15" x14ac:dyDescent="0.25">
      <c r="A643" s="2">
        <f>'II. Headline series'!A645</f>
        <v>1947</v>
      </c>
      <c r="C643">
        <v>5.831947092515357E-2</v>
      </c>
      <c r="D643">
        <v>0.14186355726782976</v>
      </c>
      <c r="E643">
        <v>2.10871233173172E-2</v>
      </c>
      <c r="F643">
        <v>6.9842610257432367E-2</v>
      </c>
      <c r="G643">
        <v>7.3017275740237364E-2</v>
      </c>
      <c r="H643">
        <v>0.55770361881306552</v>
      </c>
      <c r="I643">
        <v>2.5949745504533085E-2</v>
      </c>
      <c r="J643">
        <v>5.2216598174431222E-2</v>
      </c>
      <c r="M643" s="2">
        <v>2305340.5278887879</v>
      </c>
      <c r="N643">
        <v>2700174.7380960472</v>
      </c>
      <c r="O643" s="2">
        <f t="shared" si="9"/>
        <v>0.85377457072068397</v>
      </c>
    </row>
    <row r="644" spans="1:15" x14ac:dyDescent="0.25">
      <c r="A644" s="2">
        <f>'II. Headline series'!A646</f>
        <v>1948</v>
      </c>
      <c r="C644">
        <v>5.8295255905543478E-2</v>
      </c>
      <c r="D644">
        <v>0.1384305311771491</v>
      </c>
      <c r="E644">
        <v>2.207658840397796E-2</v>
      </c>
      <c r="F644">
        <v>7.8245019435294355E-2</v>
      </c>
      <c r="G644">
        <v>7.4107505527060524E-2</v>
      </c>
      <c r="H644">
        <v>0.54749592812908576</v>
      </c>
      <c r="I644">
        <v>2.4606590710478E-2</v>
      </c>
      <c r="J644">
        <v>5.6742580711410855E-2</v>
      </c>
      <c r="M644" s="2">
        <v>2437151.9283434711</v>
      </c>
      <c r="N644">
        <v>2847982.106796233</v>
      </c>
      <c r="O644" s="2">
        <f t="shared" si="9"/>
        <v>0.85574692429689625</v>
      </c>
    </row>
    <row r="645" spans="1:15" x14ac:dyDescent="0.25">
      <c r="A645" s="2">
        <f>'II. Headline series'!A647</f>
        <v>1949</v>
      </c>
      <c r="C645">
        <v>6.0158066383641275E-2</v>
      </c>
      <c r="D645">
        <v>0.13799277467336057</v>
      </c>
      <c r="E645">
        <v>2.3085621258114569E-2</v>
      </c>
      <c r="F645">
        <v>8.8002643752664464E-2</v>
      </c>
      <c r="G645">
        <v>8.0903529336734822E-2</v>
      </c>
      <c r="H645">
        <v>0.52818801573103491</v>
      </c>
      <c r="I645">
        <v>2.34945268920548E-2</v>
      </c>
      <c r="J645">
        <v>5.8174821972394694E-2</v>
      </c>
      <c r="M645" s="2">
        <v>2536037.44709366</v>
      </c>
      <c r="N645">
        <v>2964756.5500408411</v>
      </c>
      <c r="O645" s="2">
        <f t="shared" si="9"/>
        <v>0.85539483741379196</v>
      </c>
    </row>
    <row r="646" spans="1:15" x14ac:dyDescent="0.25">
      <c r="A646" s="2">
        <f>'II. Headline series'!A648</f>
        <v>1950</v>
      </c>
      <c r="C646">
        <v>6.0255931642464254E-2</v>
      </c>
      <c r="D646">
        <v>0.12706357306347224</v>
      </c>
      <c r="E646">
        <v>2.2151471029797566E-2</v>
      </c>
      <c r="F646">
        <v>9.692921479570106E-2</v>
      </c>
      <c r="G646">
        <v>8.0541904130835479E-2</v>
      </c>
      <c r="H646">
        <v>0.53182086830610398</v>
      </c>
      <c r="I646">
        <v>2.2438948482725419E-2</v>
      </c>
      <c r="J646">
        <v>5.8798088548900021E-2</v>
      </c>
      <c r="M646" s="2">
        <v>2737606</v>
      </c>
      <c r="N646">
        <v>3192743.0343770431</v>
      </c>
      <c r="O646" s="2">
        <f t="shared" si="9"/>
        <v>0.85744639343772056</v>
      </c>
    </row>
    <row r="647" spans="1:15" x14ac:dyDescent="0.25">
      <c r="A647" s="2">
        <f>'II. Headline series'!A649</f>
        <v>1951</v>
      </c>
      <c r="C647">
        <v>6.0368157492810354E-2</v>
      </c>
      <c r="D647">
        <v>0.12199290655760314</v>
      </c>
      <c r="E647">
        <v>2.108417631103536E-2</v>
      </c>
      <c r="F647">
        <v>9.8647205956720802E-2</v>
      </c>
      <c r="G647">
        <v>7.9711494748026149E-2</v>
      </c>
      <c r="H647">
        <v>0.53355218686095596</v>
      </c>
      <c r="I647">
        <v>2.2997669005606985E-2</v>
      </c>
      <c r="J647">
        <v>6.1646203067241272E-2</v>
      </c>
      <c r="M647" s="2">
        <v>2936515</v>
      </c>
      <c r="N647">
        <v>3413381.4979267051</v>
      </c>
      <c r="O647" s="2">
        <f t="shared" ref="O647:O710" si="10">M647/N647</f>
        <v>0.86029498952392081</v>
      </c>
    </row>
    <row r="648" spans="1:15" x14ac:dyDescent="0.25">
      <c r="A648" s="2">
        <f>'II. Headline series'!A650</f>
        <v>1952</v>
      </c>
      <c r="C648">
        <v>6.2133009072076063E-2</v>
      </c>
      <c r="D648">
        <v>0.11660394376558493</v>
      </c>
      <c r="E648">
        <v>2.0596328973871599E-2</v>
      </c>
      <c r="F648">
        <v>0.10265034012540668</v>
      </c>
      <c r="G648">
        <v>7.8354550206527415E-2</v>
      </c>
      <c r="H648">
        <v>0.52997182931414377</v>
      </c>
      <c r="I648">
        <v>2.3818724131083199E-2</v>
      </c>
      <c r="J648">
        <v>6.5871274411306358E-2</v>
      </c>
      <c r="M648" s="2">
        <v>3066663</v>
      </c>
      <c r="N648">
        <v>3555381.1498128064</v>
      </c>
      <c r="O648" s="2">
        <f t="shared" si="10"/>
        <v>0.86254127779280776</v>
      </c>
    </row>
    <row r="649" spans="1:15" x14ac:dyDescent="0.25">
      <c r="A649" s="2">
        <f>'II. Headline series'!A651</f>
        <v>1953</v>
      </c>
      <c r="C649">
        <v>6.3391819833775204E-2</v>
      </c>
      <c r="D649">
        <v>0.11532403407906104</v>
      </c>
      <c r="E649">
        <v>2.1303136822663767E-2</v>
      </c>
      <c r="F649">
        <v>0.10586093816715819</v>
      </c>
      <c r="G649">
        <v>7.6714813766669651E-2</v>
      </c>
      <c r="H649">
        <v>0.5275111213719007</v>
      </c>
      <c r="I649">
        <v>2.259214851003406E-2</v>
      </c>
      <c r="J649">
        <v>6.730198744873743E-2</v>
      </c>
      <c r="M649" s="2">
        <v>3222624</v>
      </c>
      <c r="N649">
        <v>3731149.5513947476</v>
      </c>
      <c r="O649" s="2">
        <f t="shared" si="10"/>
        <v>0.86370807591867904</v>
      </c>
    </row>
    <row r="650" spans="1:15" x14ac:dyDescent="0.25">
      <c r="A650" s="2">
        <f>'II. Headline series'!A652</f>
        <v>1954</v>
      </c>
      <c r="C650">
        <v>6.5174013013329063E-2</v>
      </c>
      <c r="D650">
        <v>0.1173125561671066</v>
      </c>
      <c r="E650">
        <v>2.2237548910687969E-2</v>
      </c>
      <c r="F650">
        <v>0.11118440826901128</v>
      </c>
      <c r="G650">
        <v>7.861954255900902E-2</v>
      </c>
      <c r="H650">
        <v>0.51221186255357387</v>
      </c>
      <c r="I650">
        <v>2.3758894610111186E-2</v>
      </c>
      <c r="J650">
        <v>6.9501173917170977E-2</v>
      </c>
      <c r="M650" s="2">
        <v>3297081</v>
      </c>
      <c r="N650">
        <v>3826421.8897923296</v>
      </c>
      <c r="O650" s="2">
        <f t="shared" si="10"/>
        <v>0.86166165022094354</v>
      </c>
    </row>
    <row r="651" spans="1:15" x14ac:dyDescent="0.25">
      <c r="A651" s="2">
        <f>'II. Headline series'!A653</f>
        <v>1955</v>
      </c>
      <c r="C651">
        <v>6.4480883924257104E-2</v>
      </c>
      <c r="D651">
        <v>0.11366936096749825</v>
      </c>
      <c r="E651">
        <v>2.2333753774327541E-2</v>
      </c>
      <c r="F651">
        <v>0.11539120295276617</v>
      </c>
      <c r="G651">
        <v>7.7726193095844665E-2</v>
      </c>
      <c r="H651">
        <v>0.5127317624266402</v>
      </c>
      <c r="I651">
        <v>2.3098827831681438E-2</v>
      </c>
      <c r="J651">
        <v>7.0568015026984593E-2</v>
      </c>
      <c r="M651" s="2">
        <v>3526456</v>
      </c>
      <c r="N651">
        <v>4086822.4028551811</v>
      </c>
      <c r="O651" s="2">
        <f t="shared" si="10"/>
        <v>0.86288457201768987</v>
      </c>
    </row>
    <row r="652" spans="1:15" x14ac:dyDescent="0.25">
      <c r="A652" s="2">
        <f>'II. Headline series'!A654</f>
        <v>1956</v>
      </c>
      <c r="C652">
        <v>6.5152680480810715E-2</v>
      </c>
      <c r="D652">
        <v>0.11123558179094152</v>
      </c>
      <c r="E652">
        <v>2.2381149992133403E-2</v>
      </c>
      <c r="F652">
        <v>0.11953004354311469</v>
      </c>
      <c r="G652">
        <v>7.8931557328295793E-2</v>
      </c>
      <c r="H652">
        <v>0.50528624266720901</v>
      </c>
      <c r="I652">
        <v>2.4143322247006719E-2</v>
      </c>
      <c r="J652">
        <v>7.3339421950488135E-2</v>
      </c>
      <c r="M652" s="2">
        <v>3648338</v>
      </c>
      <c r="N652">
        <v>4237682.0052280929</v>
      </c>
      <c r="O652" s="2">
        <f t="shared" si="10"/>
        <v>0.86092774198228883</v>
      </c>
    </row>
    <row r="653" spans="1:15" x14ac:dyDescent="0.25">
      <c r="A653" s="2">
        <f>'II. Headline series'!A655</f>
        <v>1957</v>
      </c>
      <c r="C653">
        <v>6.6764090418435895E-2</v>
      </c>
      <c r="D653">
        <v>0.10935374104554604</v>
      </c>
      <c r="E653">
        <v>2.2265128750527122E-2</v>
      </c>
      <c r="F653">
        <v>0.12228475495097428</v>
      </c>
      <c r="G653">
        <v>8.0973459542179091E-2</v>
      </c>
      <c r="H653">
        <v>0.49809784987017536</v>
      </c>
      <c r="I653">
        <v>2.4108665497935271E-2</v>
      </c>
      <c r="J653">
        <v>7.6152309924226946E-2</v>
      </c>
      <c r="M653" s="2">
        <v>3770470</v>
      </c>
      <c r="N653">
        <v>4380500.0945381541</v>
      </c>
      <c r="O653" s="2">
        <f t="shared" si="10"/>
        <v>0.8607396230172959</v>
      </c>
    </row>
    <row r="654" spans="1:15" x14ac:dyDescent="0.25">
      <c r="A654" s="2">
        <f>'II. Headline series'!A656</f>
        <v>1958</v>
      </c>
      <c r="C654">
        <v>6.9555236969671225E-2</v>
      </c>
      <c r="D654">
        <v>0.10791615980561715</v>
      </c>
      <c r="E654">
        <v>2.1953312654976208E-2</v>
      </c>
      <c r="F654">
        <v>0.12631501919121502</v>
      </c>
      <c r="G654">
        <v>8.2085524048425756E-2</v>
      </c>
      <c r="H654">
        <v>0.48760636213563052</v>
      </c>
      <c r="I654">
        <v>2.4871992996006485E-2</v>
      </c>
      <c r="J654">
        <v>7.9696392198457672E-2</v>
      </c>
      <c r="M654" s="2">
        <v>3812682</v>
      </c>
      <c r="N654">
        <v>4433761.0945381541</v>
      </c>
      <c r="O654" s="2">
        <f t="shared" si="10"/>
        <v>0.859920487077383</v>
      </c>
    </row>
    <row r="655" spans="1:15" x14ac:dyDescent="0.25">
      <c r="A655" s="2">
        <f>'II. Headline series'!A657</f>
        <v>1959</v>
      </c>
      <c r="C655">
        <v>6.94264194355627E-2</v>
      </c>
      <c r="D655">
        <v>0.10550655874827547</v>
      </c>
      <c r="E655">
        <v>2.1636500482793669E-2</v>
      </c>
      <c r="F655">
        <v>0.12737003879600772</v>
      </c>
      <c r="G655">
        <v>7.9337860437880797E-2</v>
      </c>
      <c r="H655">
        <v>0.49217376431684079</v>
      </c>
      <c r="I655">
        <v>2.283374991435896E-2</v>
      </c>
      <c r="J655">
        <v>8.1715107868279888E-2</v>
      </c>
      <c r="M655" s="2">
        <v>4057634</v>
      </c>
      <c r="N655">
        <v>4708699.9955117758</v>
      </c>
      <c r="O655" s="2">
        <f t="shared" si="10"/>
        <v>0.86173126422741797</v>
      </c>
    </row>
    <row r="656" spans="1:15" x14ac:dyDescent="0.25">
      <c r="A656" s="2">
        <f>'II. Headline series'!A658</f>
        <v>1960</v>
      </c>
      <c r="C656">
        <v>6.9649170863864449E-2</v>
      </c>
      <c r="D656">
        <v>0.10618496063280203</v>
      </c>
      <c r="E656">
        <v>2.2321993941776135E-2</v>
      </c>
      <c r="F656">
        <v>0.13097743034871842</v>
      </c>
      <c r="G656">
        <v>8.0819079746601519E-2</v>
      </c>
      <c r="H656">
        <v>0.48000659481476826</v>
      </c>
      <c r="I656">
        <v>2.207316398199231E-2</v>
      </c>
      <c r="J656">
        <v>8.7967605669476895E-2</v>
      </c>
      <c r="M656" s="2">
        <v>4263956</v>
      </c>
      <c r="N656">
        <v>4946543.2492311895</v>
      </c>
      <c r="O656" s="2">
        <f t="shared" si="10"/>
        <v>0.86200722103515826</v>
      </c>
    </row>
    <row r="657" spans="1:15" x14ac:dyDescent="0.25">
      <c r="A657" s="2">
        <f>'II. Headline series'!A659</f>
        <v>1961</v>
      </c>
      <c r="C657">
        <v>7.2338067101289968E-2</v>
      </c>
      <c r="D657">
        <v>0.10507118175256126</v>
      </c>
      <c r="E657">
        <v>2.1444725940873169E-2</v>
      </c>
      <c r="F657">
        <v>0.13063568543481763</v>
      </c>
      <c r="G657">
        <v>8.1720232988281169E-2</v>
      </c>
      <c r="H657">
        <v>0.47052274089006341</v>
      </c>
      <c r="I657">
        <v>2.3855755209088045E-2</v>
      </c>
      <c r="J657">
        <v>9.4411610683025365E-2</v>
      </c>
      <c r="M657" s="2">
        <v>4451211</v>
      </c>
      <c r="N657">
        <v>5166030.2127121324</v>
      </c>
      <c r="O657" s="2">
        <f t="shared" si="10"/>
        <v>0.86163084936027567</v>
      </c>
    </row>
    <row r="658" spans="1:15" x14ac:dyDescent="0.25">
      <c r="A658" s="2">
        <f>'II. Headline series'!A660</f>
        <v>1962</v>
      </c>
      <c r="C658">
        <v>7.3652653696425402E-2</v>
      </c>
      <c r="D658">
        <v>0.10025264003103147</v>
      </c>
      <c r="E658">
        <v>2.1642461519396583E-2</v>
      </c>
      <c r="F658">
        <v>0.12865246908629016</v>
      </c>
      <c r="G658">
        <v>8.2318508078497082E-2</v>
      </c>
      <c r="H658">
        <v>0.47122946530538973</v>
      </c>
      <c r="I658">
        <v>2.5120983297238868E-2</v>
      </c>
      <c r="J658">
        <v>9.7130818985730699E-2</v>
      </c>
      <c r="M658" s="2">
        <v>4712634</v>
      </c>
      <c r="N658">
        <v>5464248.2265039505</v>
      </c>
      <c r="O658" s="2">
        <f t="shared" si="10"/>
        <v>0.86244874036682695</v>
      </c>
    </row>
    <row r="659" spans="1:15" x14ac:dyDescent="0.25">
      <c r="A659" s="2">
        <f>'II. Headline series'!A661</f>
        <v>1963</v>
      </c>
      <c r="C659">
        <v>7.5216436752242044E-2</v>
      </c>
      <c r="D659">
        <v>9.924927594808472E-2</v>
      </c>
      <c r="E659">
        <v>2.1379381356125923E-2</v>
      </c>
      <c r="F659">
        <v>0.12610489098408956</v>
      </c>
      <c r="G659">
        <v>8.2553145521842328E-2</v>
      </c>
      <c r="H659">
        <v>0.46866190836558363</v>
      </c>
      <c r="I659">
        <v>2.6394390375293248E-2</v>
      </c>
      <c r="J659">
        <v>0.10044057069673852</v>
      </c>
      <c r="M659" s="2">
        <v>4943361</v>
      </c>
      <c r="N659">
        <v>5732056.2021579128</v>
      </c>
      <c r="O659" s="2">
        <f t="shared" si="10"/>
        <v>0.86240623358490498</v>
      </c>
    </row>
    <row r="660" spans="1:15" x14ac:dyDescent="0.25">
      <c r="A660" s="2">
        <f>'II. Headline series'!A662</f>
        <v>1964</v>
      </c>
      <c r="C660">
        <v>7.3410995773195167E-2</v>
      </c>
      <c r="D660">
        <v>9.8161290494211614E-2</v>
      </c>
      <c r="E660">
        <v>2.1747028657295893E-2</v>
      </c>
      <c r="F660">
        <v>0.12565509394208646</v>
      </c>
      <c r="G660">
        <v>8.271494492080346E-2</v>
      </c>
      <c r="H660">
        <v>0.46572286267406782</v>
      </c>
      <c r="I660">
        <v>2.7231385831044858E-2</v>
      </c>
      <c r="J660">
        <v>0.10535639770729471</v>
      </c>
      <c r="M660" s="2">
        <v>5262604</v>
      </c>
      <c r="N660">
        <v>6102276.9218602646</v>
      </c>
      <c r="O660" s="2">
        <f t="shared" si="10"/>
        <v>0.86240006269589409</v>
      </c>
    </row>
    <row r="661" spans="1:15" x14ac:dyDescent="0.25">
      <c r="A661" s="2">
        <f>'II. Headline series'!A663</f>
        <v>1965</v>
      </c>
      <c r="C661">
        <v>7.1257754751163388E-2</v>
      </c>
      <c r="D661">
        <v>9.5606108518803065E-2</v>
      </c>
      <c r="E661">
        <v>2.1725299208790346E-2</v>
      </c>
      <c r="F661">
        <v>0.12533478174674401</v>
      </c>
      <c r="G661">
        <v>8.2340209869619346E-2</v>
      </c>
      <c r="H661">
        <v>0.47033040457743858</v>
      </c>
      <c r="I661">
        <v>2.7562547160774789E-2</v>
      </c>
      <c r="J661">
        <v>0.10584289416666652</v>
      </c>
      <c r="M661" s="2">
        <v>5543537</v>
      </c>
      <c r="N661">
        <v>6427192.4110362455</v>
      </c>
      <c r="O661" s="2">
        <f t="shared" si="10"/>
        <v>0.86251299875216036</v>
      </c>
    </row>
    <row r="662" spans="1:15" x14ac:dyDescent="0.25">
      <c r="A662" s="2">
        <f>'II. Headline series'!A664</f>
        <v>1966</v>
      </c>
      <c r="C662">
        <v>7.085495633009857E-2</v>
      </c>
      <c r="D662">
        <v>9.2082855016336368E-2</v>
      </c>
      <c r="E662">
        <v>2.1096634978130101E-2</v>
      </c>
      <c r="F662">
        <v>0.12195472458998843</v>
      </c>
      <c r="G662">
        <v>8.1763822835589306E-2</v>
      </c>
      <c r="H662">
        <v>0.47358684389881173</v>
      </c>
      <c r="I662">
        <v>2.7991389100748134E-2</v>
      </c>
      <c r="J662">
        <v>0.11066877325029739</v>
      </c>
      <c r="M662" s="2">
        <v>5866054</v>
      </c>
      <c r="N662">
        <v>6786817.0279182307</v>
      </c>
      <c r="O662" s="2">
        <f t="shared" si="10"/>
        <v>0.86433065395301178</v>
      </c>
    </row>
    <row r="663" spans="1:15" x14ac:dyDescent="0.25">
      <c r="A663" s="2">
        <f>'II. Headline series'!A665</f>
        <v>1967</v>
      </c>
      <c r="C663">
        <v>7.3095583994531033E-2</v>
      </c>
      <c r="D663">
        <v>9.066960560280396E-2</v>
      </c>
      <c r="E663">
        <v>2.1386473659161007E-2</v>
      </c>
      <c r="F663">
        <v>0.11781300991464093</v>
      </c>
      <c r="G663">
        <v>8.2382422990422241E-2</v>
      </c>
      <c r="H663">
        <v>0.46749392925046457</v>
      </c>
      <c r="I663">
        <v>2.8767743326197779E-2</v>
      </c>
      <c r="J663">
        <v>0.11839123126177847</v>
      </c>
      <c r="M663" s="2">
        <v>6091093</v>
      </c>
      <c r="N663">
        <v>7047602.7227349449</v>
      </c>
      <c r="O663" s="2">
        <f t="shared" si="10"/>
        <v>0.86427871144760626</v>
      </c>
    </row>
    <row r="664" spans="1:15" x14ac:dyDescent="0.25">
      <c r="A664" s="2">
        <f>'II. Headline series'!A666</f>
        <v>1968</v>
      </c>
      <c r="C664">
        <v>7.4706423214484244E-2</v>
      </c>
      <c r="D664">
        <v>8.9000552174275244E-2</v>
      </c>
      <c r="E664">
        <v>2.1465581394916715E-2</v>
      </c>
      <c r="F664">
        <v>0.1169790337910217</v>
      </c>
      <c r="G664">
        <v>8.1133230083247312E-2</v>
      </c>
      <c r="H664">
        <v>0.46191267222928828</v>
      </c>
      <c r="I664">
        <v>2.8761838223157067E-2</v>
      </c>
      <c r="J664">
        <v>0.12604066888960944</v>
      </c>
      <c r="M664" s="2">
        <v>6458106</v>
      </c>
      <c r="N664">
        <v>7459579.8647723682</v>
      </c>
      <c r="O664" s="2">
        <f t="shared" si="10"/>
        <v>0.86574661268769348</v>
      </c>
    </row>
    <row r="665" spans="1:15" x14ac:dyDescent="0.25">
      <c r="A665" s="2">
        <f>'II. Headline series'!A667</f>
        <v>1969</v>
      </c>
      <c r="C665">
        <v>7.4973927116460351E-2</v>
      </c>
      <c r="D665">
        <v>8.6021333094224717E-2</v>
      </c>
      <c r="E665">
        <v>2.1689111272966737E-2</v>
      </c>
      <c r="F665">
        <v>0.11838963287763053</v>
      </c>
      <c r="G665">
        <v>8.2357238560085963E-2</v>
      </c>
      <c r="H665">
        <v>0.45222646623681012</v>
      </c>
      <c r="I665">
        <v>2.9761966883946819E-2</v>
      </c>
      <c r="J665">
        <v>0.13458032395787475</v>
      </c>
      <c r="M665" s="2">
        <v>6803045</v>
      </c>
      <c r="N665">
        <v>7864869.9564989153</v>
      </c>
      <c r="O665" s="2">
        <f t="shared" si="10"/>
        <v>0.86499141595831397</v>
      </c>
    </row>
    <row r="666" spans="1:15" x14ac:dyDescent="0.25">
      <c r="A666" s="2">
        <f>'II. Headline series'!A668</f>
        <v>1970</v>
      </c>
      <c r="C666">
        <v>7.4272300054930962E-2</v>
      </c>
      <c r="D666">
        <v>8.5311187387497989E-2</v>
      </c>
      <c r="E666">
        <v>2.2210936317255712E-2</v>
      </c>
      <c r="F666">
        <v>0.12007378437297454</v>
      </c>
      <c r="G666">
        <v>8.4367377474545827E-2</v>
      </c>
      <c r="H666">
        <v>0.43892074403610259</v>
      </c>
      <c r="I666">
        <v>3.0487609486293678E-2</v>
      </c>
      <c r="J666">
        <v>0.14435606087039868</v>
      </c>
      <c r="M666" s="2">
        <v>7021541</v>
      </c>
      <c r="N666">
        <v>8134761.4445956964</v>
      </c>
      <c r="O666" s="2">
        <f t="shared" si="10"/>
        <v>0.86315266253624923</v>
      </c>
    </row>
    <row r="667" spans="1:15" x14ac:dyDescent="0.25">
      <c r="A667" s="2">
        <f>'II. Headline series'!A669</f>
        <v>1971</v>
      </c>
      <c r="C667">
        <v>7.3190945333057131E-2</v>
      </c>
      <c r="D667">
        <v>8.4253916115354613E-2</v>
      </c>
      <c r="E667">
        <v>2.2387502589440372E-2</v>
      </c>
      <c r="F667">
        <v>0.11954358083241141</v>
      </c>
      <c r="G667">
        <v>8.5541749492028932E-2</v>
      </c>
      <c r="H667">
        <v>0.43774021191539253</v>
      </c>
      <c r="I667">
        <v>3.1172316788829486E-2</v>
      </c>
      <c r="J667">
        <v>0.14616977693348554</v>
      </c>
      <c r="M667" s="2">
        <v>7260256</v>
      </c>
      <c r="N667">
        <v>8424153.1530031487</v>
      </c>
      <c r="O667" s="2">
        <f t="shared" si="10"/>
        <v>0.86183808249162375</v>
      </c>
    </row>
    <row r="668" spans="1:15" x14ac:dyDescent="0.25">
      <c r="A668" s="2">
        <f>'II. Headline series'!A670</f>
        <v>1972</v>
      </c>
      <c r="C668">
        <v>7.1562798487445539E-2</v>
      </c>
      <c r="D668">
        <v>8.2870189854370835E-2</v>
      </c>
      <c r="E668">
        <v>2.1971162023892082E-2</v>
      </c>
      <c r="F668">
        <v>0.11824865557983436</v>
      </c>
      <c r="G668">
        <v>8.4874193675010146E-2</v>
      </c>
      <c r="H668">
        <v>0.43787588156018159</v>
      </c>
      <c r="I668">
        <v>3.2059219909194393E-2</v>
      </c>
      <c r="J668">
        <v>0.15053789891007105</v>
      </c>
      <c r="M668" s="2">
        <v>7642700</v>
      </c>
      <c r="N668">
        <v>8866300.9387252964</v>
      </c>
      <c r="O668" s="2">
        <f t="shared" si="10"/>
        <v>0.86199420173288044</v>
      </c>
    </row>
    <row r="669" spans="1:15" x14ac:dyDescent="0.25">
      <c r="A669" s="2">
        <f>'II. Headline series'!A671</f>
        <v>1973</v>
      </c>
      <c r="C669">
        <v>7.1854582492510435E-2</v>
      </c>
      <c r="D669">
        <v>8.3350565963982257E-2</v>
      </c>
      <c r="E669">
        <v>2.1676861355317115E-2</v>
      </c>
      <c r="F669">
        <v>0.11649813215547224</v>
      </c>
      <c r="G669">
        <v>8.43400087427085E-2</v>
      </c>
      <c r="H669">
        <v>0.43610233038189855</v>
      </c>
      <c r="I669">
        <v>3.2911056813424558E-2</v>
      </c>
      <c r="J669">
        <v>0.15326646209468636</v>
      </c>
      <c r="M669" s="2">
        <v>8109615</v>
      </c>
      <c r="N669">
        <v>9402254.6572110113</v>
      </c>
      <c r="O669" s="2">
        <f t="shared" si="10"/>
        <v>0.86251811886209362</v>
      </c>
    </row>
    <row r="670" spans="1:15" x14ac:dyDescent="0.25">
      <c r="A670" s="2">
        <f>'II. Headline series'!A672</f>
        <v>1974</v>
      </c>
      <c r="C670">
        <v>7.4784521305632512E-2</v>
      </c>
      <c r="D670">
        <v>8.1737186910918969E-2</v>
      </c>
      <c r="E670">
        <v>2.2404831596913834E-2</v>
      </c>
      <c r="F670">
        <v>0.11677523809033451</v>
      </c>
      <c r="G670">
        <v>8.6304505300342532E-2</v>
      </c>
      <c r="H670">
        <v>0.43233946317796457</v>
      </c>
      <c r="I670">
        <v>3.5150343195539016E-2</v>
      </c>
      <c r="J670">
        <v>0.15050391042235406</v>
      </c>
      <c r="M670" s="2">
        <v>8157303</v>
      </c>
      <c r="N670">
        <v>9485361.9277353361</v>
      </c>
      <c r="O670" s="2">
        <f t="shared" si="10"/>
        <v>0.85998858685064272</v>
      </c>
    </row>
    <row r="671" spans="1:15" x14ac:dyDescent="0.25">
      <c r="A671" s="2">
        <f>'II. Headline series'!A673</f>
        <v>1975</v>
      </c>
      <c r="C671">
        <v>7.30537581114446E-2</v>
      </c>
      <c r="D671">
        <v>8.1502571492383422E-2</v>
      </c>
      <c r="E671">
        <v>2.2345947566643109E-2</v>
      </c>
      <c r="F671">
        <v>0.11593994853955754</v>
      </c>
      <c r="G671">
        <v>8.5556014477456227E-2</v>
      </c>
      <c r="H671">
        <v>0.43038613688722455</v>
      </c>
      <c r="I671">
        <v>3.6325075798600594E-2</v>
      </c>
      <c r="J671">
        <v>0.15489054712668998</v>
      </c>
      <c r="M671" s="2">
        <v>8171325</v>
      </c>
      <c r="N671">
        <v>9506166.011300724</v>
      </c>
      <c r="O671" s="2">
        <f t="shared" si="10"/>
        <v>0.85958155898877697</v>
      </c>
    </row>
    <row r="672" spans="1:15" x14ac:dyDescent="0.25">
      <c r="A672" s="2">
        <f>'II. Headline series'!A674</f>
        <v>1976</v>
      </c>
      <c r="C672">
        <v>7.4294404917987E-2</v>
      </c>
      <c r="D672">
        <v>7.9576164395055882E-2</v>
      </c>
      <c r="E672">
        <v>2.2343586190342244E-2</v>
      </c>
      <c r="F672">
        <v>0.11606080965086232</v>
      </c>
      <c r="G672">
        <v>8.5231536250392509E-2</v>
      </c>
      <c r="H672">
        <v>0.43253059455320597</v>
      </c>
      <c r="I672">
        <v>3.6174606582192327E-2</v>
      </c>
      <c r="J672">
        <v>0.15378829745996173</v>
      </c>
      <c r="M672" s="2">
        <v>8556997</v>
      </c>
      <c r="N672">
        <v>9947302.1696268842</v>
      </c>
      <c r="O672" s="2">
        <f t="shared" si="10"/>
        <v>0.86023294096040981</v>
      </c>
    </row>
    <row r="673" spans="1:15" x14ac:dyDescent="0.25">
      <c r="A673" s="2">
        <f>'II. Headline series'!A675</f>
        <v>1977</v>
      </c>
      <c r="C673">
        <v>7.3587124244506516E-2</v>
      </c>
      <c r="D673">
        <v>7.8266110106861464E-2</v>
      </c>
      <c r="E673">
        <v>2.2094092267067707E-2</v>
      </c>
      <c r="F673">
        <v>0.11494233477018283</v>
      </c>
      <c r="G673">
        <v>8.5111282711051048E-2</v>
      </c>
      <c r="H673">
        <v>0.43524311016491146</v>
      </c>
      <c r="I673">
        <v>3.6210137326451938E-2</v>
      </c>
      <c r="J673">
        <v>0.15454580840896706</v>
      </c>
      <c r="M673" s="2">
        <v>8888892</v>
      </c>
      <c r="N673">
        <v>10309791.755556829</v>
      </c>
      <c r="O673" s="2">
        <f t="shared" si="10"/>
        <v>0.86217958720737642</v>
      </c>
    </row>
    <row r="674" spans="1:15" x14ac:dyDescent="0.25">
      <c r="A674" s="2">
        <f>'II. Headline series'!A676</f>
        <v>1978</v>
      </c>
      <c r="C674">
        <v>7.2985561854492939E-2</v>
      </c>
      <c r="D674">
        <v>7.7504252508826921E-2</v>
      </c>
      <c r="E674">
        <v>2.1624140502698015E-2</v>
      </c>
      <c r="F674">
        <v>0.11299189987561688</v>
      </c>
      <c r="G674">
        <v>8.3640364847131818E-2</v>
      </c>
      <c r="H674">
        <v>0.43991245097365322</v>
      </c>
      <c r="I674">
        <v>3.5777440796998627E-2</v>
      </c>
      <c r="J674">
        <v>0.1555638886405816</v>
      </c>
      <c r="M674" s="2">
        <v>9296277</v>
      </c>
      <c r="N674">
        <v>10755144.860954547</v>
      </c>
      <c r="O674" s="2">
        <f t="shared" si="10"/>
        <v>0.86435627973261264</v>
      </c>
    </row>
    <row r="675" spans="1:15" x14ac:dyDescent="0.25">
      <c r="A675" s="2">
        <f>'II. Headline series'!A677</f>
        <v>1979</v>
      </c>
      <c r="C675">
        <v>7.4303341403595527E-2</v>
      </c>
      <c r="D675">
        <v>7.6726907260106253E-2</v>
      </c>
      <c r="E675">
        <v>2.1296724838741569E-2</v>
      </c>
      <c r="F675">
        <v>0.113231181403894</v>
      </c>
      <c r="G675">
        <v>8.3164704855774721E-2</v>
      </c>
      <c r="H675">
        <v>0.43822819158626974</v>
      </c>
      <c r="I675">
        <v>3.4958895966575393E-2</v>
      </c>
      <c r="J675">
        <v>0.15809005268504275</v>
      </c>
      <c r="M675" s="2">
        <v>9649418</v>
      </c>
      <c r="N675">
        <v>11167905.11010571</v>
      </c>
      <c r="O675" s="2">
        <f t="shared" si="10"/>
        <v>0.86403115936831798</v>
      </c>
    </row>
    <row r="676" spans="1:15" x14ac:dyDescent="0.25">
      <c r="A676" s="2">
        <f>'II. Headline series'!A678</f>
        <v>1980</v>
      </c>
      <c r="C676">
        <v>7.6200709428225974E-2</v>
      </c>
      <c r="D676">
        <v>7.475584019736041E-2</v>
      </c>
      <c r="E676">
        <v>2.1350085809320789E-2</v>
      </c>
      <c r="F676">
        <v>0.11344394615703793</v>
      </c>
      <c r="G676">
        <v>8.3536846885744767E-2</v>
      </c>
      <c r="H676">
        <v>0.43428796331027908</v>
      </c>
      <c r="I676">
        <v>3.5414643079830901E-2</v>
      </c>
      <c r="J676">
        <v>0.16100996513220014</v>
      </c>
      <c r="M676" s="2">
        <v>9741366</v>
      </c>
      <c r="N676">
        <v>11296456.941691134</v>
      </c>
      <c r="O676" s="2">
        <f t="shared" si="10"/>
        <v>0.86233816941736341</v>
      </c>
    </row>
    <row r="677" spans="1:15" x14ac:dyDescent="0.25">
      <c r="A677" s="2">
        <f>'II. Headline series'!A679</f>
        <v>1981</v>
      </c>
      <c r="C677">
        <v>7.5304827563923926E-2</v>
      </c>
      <c r="D677">
        <v>7.2570264823363581E-2</v>
      </c>
      <c r="E677">
        <v>2.0893157888359808E-2</v>
      </c>
      <c r="F677">
        <v>0.11200327949628229</v>
      </c>
      <c r="G677">
        <v>8.3008816675350067E-2</v>
      </c>
      <c r="H677">
        <v>0.43781891283890484</v>
      </c>
      <c r="I677">
        <v>3.5013065480878354E-2</v>
      </c>
      <c r="J677">
        <v>0.16338767523293712</v>
      </c>
      <c r="M677" s="2">
        <v>9903960</v>
      </c>
      <c r="N677">
        <v>11484540.957198974</v>
      </c>
      <c r="O677" s="2">
        <f t="shared" si="10"/>
        <v>0.86237317076150077</v>
      </c>
    </row>
    <row r="678" spans="1:15" x14ac:dyDescent="0.25">
      <c r="A678" s="2">
        <f>'II. Headline series'!A680</f>
        <v>1982</v>
      </c>
      <c r="C678">
        <v>7.5667115310210906E-2</v>
      </c>
      <c r="D678">
        <v>7.3710683388780049E-2</v>
      </c>
      <c r="E678">
        <v>2.0654738141403815E-2</v>
      </c>
      <c r="F678">
        <v>0.11107174637403136</v>
      </c>
      <c r="G678">
        <v>8.5115392822989272E-2</v>
      </c>
      <c r="H678">
        <v>0.4297111031147281</v>
      </c>
      <c r="I678">
        <v>3.5648326615462661E-2</v>
      </c>
      <c r="J678">
        <v>0.16842089423239384</v>
      </c>
      <c r="M678" s="2">
        <v>9901699</v>
      </c>
      <c r="N678">
        <v>11481837.689332433</v>
      </c>
      <c r="O678" s="2">
        <f t="shared" si="10"/>
        <v>0.86237928700207012</v>
      </c>
    </row>
    <row r="679" spans="1:15" x14ac:dyDescent="0.25">
      <c r="A679" s="2">
        <f>'II. Headline series'!A681</f>
        <v>1983</v>
      </c>
      <c r="C679">
        <v>7.4381090984132175E-2</v>
      </c>
      <c r="D679">
        <v>7.4127942616826356E-2</v>
      </c>
      <c r="E679">
        <v>2.0402326414860054E-2</v>
      </c>
      <c r="F679">
        <v>0.1097918494660737</v>
      </c>
      <c r="G679">
        <v>8.3628607707519384E-2</v>
      </c>
      <c r="H679">
        <v>0.43480796916160519</v>
      </c>
      <c r="I679">
        <v>3.5495893229257086E-2</v>
      </c>
      <c r="J679">
        <v>0.16736432041972607</v>
      </c>
      <c r="M679" s="2">
        <v>10195602</v>
      </c>
      <c r="N679">
        <v>11800908.266481187</v>
      </c>
      <c r="O679" s="2">
        <f t="shared" si="10"/>
        <v>0.86396756671341701</v>
      </c>
    </row>
    <row r="680" spans="1:15" x14ac:dyDescent="0.25">
      <c r="A680" s="2">
        <f>'II. Headline series'!A682</f>
        <v>1984</v>
      </c>
      <c r="C680">
        <v>7.2832686350742901E-2</v>
      </c>
      <c r="D680">
        <v>7.2535303451345776E-2</v>
      </c>
      <c r="E680">
        <v>2.0117728421621534E-2</v>
      </c>
      <c r="F680">
        <v>0.1077686226209134</v>
      </c>
      <c r="G680">
        <v>8.1009873374436339E-2</v>
      </c>
      <c r="H680">
        <v>0.44532134113695027</v>
      </c>
      <c r="I680">
        <v>3.4379747850013402E-2</v>
      </c>
      <c r="J680">
        <v>0.16603469679397639</v>
      </c>
      <c r="M680" s="2">
        <v>10679834</v>
      </c>
      <c r="N680">
        <v>12350107.14614529</v>
      </c>
      <c r="O680" s="2">
        <f t="shared" si="10"/>
        <v>0.86475638418516765</v>
      </c>
    </row>
    <row r="681" spans="1:15" x14ac:dyDescent="0.25">
      <c r="A681" s="2">
        <f>'II. Headline series'!A683</f>
        <v>1985</v>
      </c>
      <c r="C681">
        <v>7.2417116185127708E-2</v>
      </c>
      <c r="D681">
        <v>7.2625665946567788E-2</v>
      </c>
      <c r="E681">
        <v>2.0055369373050337E-2</v>
      </c>
      <c r="F681">
        <v>0.10650535799925527</v>
      </c>
      <c r="G681">
        <v>7.9444962423009552E-2</v>
      </c>
      <c r="H681">
        <v>0.44737980723952925</v>
      </c>
      <c r="I681">
        <v>3.3924607676514777E-2</v>
      </c>
      <c r="J681">
        <v>0.16764711315694533</v>
      </c>
      <c r="M681" s="2">
        <v>11042928</v>
      </c>
      <c r="N681">
        <v>12775547.560664356</v>
      </c>
      <c r="O681" s="2">
        <f t="shared" si="10"/>
        <v>0.86438001561678224</v>
      </c>
    </row>
    <row r="682" spans="1:15" x14ac:dyDescent="0.25">
      <c r="A682" s="2">
        <f>'II. Headline series'!A684</f>
        <v>1986</v>
      </c>
      <c r="C682">
        <v>7.2204482380488724E-2</v>
      </c>
      <c r="D682">
        <v>7.3510548352799354E-2</v>
      </c>
      <c r="E682">
        <v>1.9979929639602701E-2</v>
      </c>
      <c r="F682">
        <v>0.10554507358693162</v>
      </c>
      <c r="G682">
        <v>7.8852899008158964E-2</v>
      </c>
      <c r="H682">
        <v>0.44868405688182456</v>
      </c>
      <c r="I682">
        <v>3.3977206181249581E-2</v>
      </c>
      <c r="J682">
        <v>0.16724580396894451</v>
      </c>
      <c r="M682" s="2">
        <v>11389930</v>
      </c>
      <c r="N682">
        <v>13164582.362313297</v>
      </c>
      <c r="O682" s="2">
        <f t="shared" si="10"/>
        <v>0.86519493642322787</v>
      </c>
    </row>
    <row r="683" spans="1:15" x14ac:dyDescent="0.25">
      <c r="A683" s="2">
        <f>'II. Headline series'!A685</f>
        <v>1987</v>
      </c>
      <c r="C683">
        <v>7.1974129482466565E-2</v>
      </c>
      <c r="D683">
        <v>7.4459060771862623E-2</v>
      </c>
      <c r="E683">
        <v>1.9591170102727415E-2</v>
      </c>
      <c r="F683">
        <v>0.10358767101251634</v>
      </c>
      <c r="G683">
        <v>7.8166890983645876E-2</v>
      </c>
      <c r="H683">
        <v>0.44906934981182417</v>
      </c>
      <c r="I683">
        <v>3.4721551959409874E-2</v>
      </c>
      <c r="J683">
        <v>0.16843017587554715</v>
      </c>
      <c r="M683" s="2">
        <v>11780205</v>
      </c>
      <c r="N683">
        <v>13609829.631879071</v>
      </c>
      <c r="O683" s="2">
        <f t="shared" si="10"/>
        <v>0.86556594157553313</v>
      </c>
    </row>
    <row r="684" spans="1:15" x14ac:dyDescent="0.25">
      <c r="A684" s="2">
        <f>'II. Headline series'!A686</f>
        <v>1988</v>
      </c>
      <c r="C684">
        <v>7.1530064409230099E-2</v>
      </c>
      <c r="D684">
        <v>7.4792761474670844E-2</v>
      </c>
      <c r="E684">
        <v>1.92353739065457E-2</v>
      </c>
      <c r="F684">
        <v>0.1024198539624266</v>
      </c>
      <c r="G684">
        <v>7.8077875876184824E-2</v>
      </c>
      <c r="H684">
        <v>0.44776557639357045</v>
      </c>
      <c r="I684">
        <v>3.5038377504690583E-2</v>
      </c>
      <c r="J684">
        <v>0.1711401164726809</v>
      </c>
      <c r="M684" s="2">
        <v>12311900</v>
      </c>
      <c r="N684">
        <v>14215024.891423589</v>
      </c>
      <c r="O684" s="2">
        <f t="shared" si="10"/>
        <v>0.86611877883015109</v>
      </c>
    </row>
    <row r="685" spans="1:15" x14ac:dyDescent="0.25">
      <c r="A685" s="2">
        <f>'II. Headline series'!A687</f>
        <v>1989</v>
      </c>
      <c r="C685">
        <v>7.0985536563639193E-2</v>
      </c>
      <c r="D685">
        <v>7.3716282863166532E-2</v>
      </c>
      <c r="E685">
        <v>1.9422418365532192E-2</v>
      </c>
      <c r="F685">
        <v>0.10202296945058371</v>
      </c>
      <c r="G685">
        <v>7.8368305636752372E-2</v>
      </c>
      <c r="H685">
        <v>0.44684747855476886</v>
      </c>
      <c r="I685">
        <v>3.5582043433399324E-2</v>
      </c>
      <c r="J685">
        <v>0.17305496513215779</v>
      </c>
      <c r="M685" s="2">
        <v>12763910</v>
      </c>
      <c r="N685">
        <v>14731076.791019708</v>
      </c>
      <c r="O685" s="2">
        <f t="shared" si="10"/>
        <v>0.86646143938242703</v>
      </c>
    </row>
    <row r="686" spans="1:15" x14ac:dyDescent="0.25">
      <c r="A686" s="2">
        <f>'II. Headline series'!A688</f>
        <v>1990</v>
      </c>
      <c r="C686">
        <v>7.1105667027653849E-2</v>
      </c>
      <c r="D686">
        <v>7.2561804012073738E-2</v>
      </c>
      <c r="E686">
        <v>1.9825924185316861E-2</v>
      </c>
      <c r="F686">
        <v>9.7129929115104111E-2</v>
      </c>
      <c r="G686">
        <v>7.8851630579982832E-2</v>
      </c>
      <c r="H686">
        <v>0.44578255686777224</v>
      </c>
      <c r="I686">
        <v>3.6439221183336375E-2</v>
      </c>
      <c r="J686">
        <v>0.17830326702876001</v>
      </c>
      <c r="M686" s="2">
        <v>13018006</v>
      </c>
      <c r="N686">
        <v>15020238</v>
      </c>
      <c r="O686" s="2">
        <f t="shared" si="10"/>
        <v>0.86669771810539886</v>
      </c>
    </row>
    <row r="687" spans="1:15" x14ac:dyDescent="0.25">
      <c r="A687" s="2">
        <f>'II. Headline series'!A689</f>
        <v>1991</v>
      </c>
      <c r="C687">
        <v>7.1196610894538145E-2</v>
      </c>
      <c r="D687">
        <v>7.0680323348800533E-2</v>
      </c>
      <c r="E687">
        <v>2.0023740550984812E-2</v>
      </c>
      <c r="F687">
        <v>0.10102319137839742</v>
      </c>
      <c r="G687">
        <v>7.8812986565646503E-2</v>
      </c>
      <c r="H687">
        <v>0.43937789029949698</v>
      </c>
      <c r="I687">
        <v>3.6901761424329813E-2</v>
      </c>
      <c r="J687">
        <v>0.18198349553780585</v>
      </c>
      <c r="M687" s="2">
        <v>13182117.215616144</v>
      </c>
      <c r="N687">
        <v>15186447.652124107</v>
      </c>
      <c r="O687" s="2">
        <f t="shared" si="10"/>
        <v>0.86801848052808983</v>
      </c>
    </row>
    <row r="688" spans="1:15" x14ac:dyDescent="0.25">
      <c r="A688" s="2">
        <f>'II. Headline series'!A690</f>
        <v>1992</v>
      </c>
      <c r="C688">
        <v>7.0218869074092541E-2</v>
      </c>
      <c r="D688">
        <v>6.9318518360673195E-2</v>
      </c>
      <c r="E688">
        <v>1.9996673894290624E-2</v>
      </c>
      <c r="F688">
        <v>0.10108478594383118</v>
      </c>
      <c r="G688">
        <v>7.8644040860916767E-2</v>
      </c>
      <c r="H688">
        <v>0.44442030037331615</v>
      </c>
      <c r="I688">
        <v>3.6455907868074726E-2</v>
      </c>
      <c r="J688">
        <v>0.17986090362480464</v>
      </c>
      <c r="M688" s="2">
        <v>13467322.478373528</v>
      </c>
      <c r="N688">
        <v>15496035.070513673</v>
      </c>
      <c r="O688" s="2">
        <f t="shared" si="10"/>
        <v>0.86908182751854757</v>
      </c>
    </row>
    <row r="689" spans="1:15" x14ac:dyDescent="0.25">
      <c r="A689" s="2">
        <f>'II. Headline series'!A691</f>
        <v>1993</v>
      </c>
      <c r="C689">
        <v>6.8801090563999662E-2</v>
      </c>
      <c r="D689">
        <v>7.0122492610250442E-2</v>
      </c>
      <c r="E689">
        <v>1.9918153275297751E-2</v>
      </c>
      <c r="F689">
        <v>9.9125282369363507E-2</v>
      </c>
      <c r="G689">
        <v>7.697368824700089E-2</v>
      </c>
      <c r="H689">
        <v>0.45115183320512725</v>
      </c>
      <c r="I689">
        <v>3.5666583630196431E-2</v>
      </c>
      <c r="J689">
        <v>0.17824087609876405</v>
      </c>
      <c r="M689" s="2">
        <v>13623373.296148203</v>
      </c>
      <c r="N689">
        <v>15674727.622202147</v>
      </c>
      <c r="O689" s="2">
        <f t="shared" si="10"/>
        <v>0.86912982633597125</v>
      </c>
    </row>
    <row r="690" spans="1:15" x14ac:dyDescent="0.25">
      <c r="A690" s="2">
        <f>'II. Headline series'!A692</f>
        <v>1994</v>
      </c>
      <c r="C690">
        <v>6.8241257086858548E-2</v>
      </c>
      <c r="D690">
        <v>7.1061655534606291E-2</v>
      </c>
      <c r="E690">
        <v>1.9782938117090858E-2</v>
      </c>
      <c r="F690">
        <v>9.8751253960479013E-2</v>
      </c>
      <c r="G690">
        <v>7.6253547304127117E-2</v>
      </c>
      <c r="H690">
        <v>0.45559957404692519</v>
      </c>
      <c r="I690">
        <v>3.5437197612066935E-2</v>
      </c>
      <c r="J690">
        <v>0.17487257633784592</v>
      </c>
      <c r="M690" s="2">
        <v>14038332.88633934</v>
      </c>
      <c r="N690">
        <v>16166907.14289753</v>
      </c>
      <c r="O690" s="2">
        <f t="shared" si="10"/>
        <v>0.8683375714511159</v>
      </c>
    </row>
    <row r="691" spans="1:15" x14ac:dyDescent="0.25">
      <c r="A691" s="2">
        <f>'II. Headline series'!A693</f>
        <v>1995</v>
      </c>
      <c r="C691">
        <v>6.8567880131670395E-2</v>
      </c>
      <c r="D691">
        <v>7.1352288678027356E-2</v>
      </c>
      <c r="E691">
        <v>1.9898709887816429E-2</v>
      </c>
      <c r="F691">
        <v>9.8227790849023652E-2</v>
      </c>
      <c r="G691">
        <v>7.6194311617607494E-2</v>
      </c>
      <c r="H691">
        <v>0.4560615196075028</v>
      </c>
      <c r="I691">
        <v>3.5549251821925754E-2</v>
      </c>
      <c r="J691">
        <v>0.17414824740642607</v>
      </c>
      <c r="M691" s="2">
        <v>14379969.336715188</v>
      </c>
      <c r="N691">
        <v>16575615.745264284</v>
      </c>
      <c r="O691" s="2">
        <f t="shared" si="10"/>
        <v>0.86753756588641961</v>
      </c>
    </row>
    <row r="692" spans="1:15" x14ac:dyDescent="0.25">
      <c r="A692" s="2">
        <f>'II. Headline series'!A694</f>
        <v>1996</v>
      </c>
      <c r="C692">
        <v>6.7357680579666443E-2</v>
      </c>
      <c r="D692">
        <v>7.1288286071968396E-2</v>
      </c>
      <c r="E692">
        <v>1.9923836811482794E-2</v>
      </c>
      <c r="F692">
        <v>9.6399556493369856E-2</v>
      </c>
      <c r="G692">
        <v>7.4850540517898939E-2</v>
      </c>
      <c r="H692">
        <v>0.45976564402712522</v>
      </c>
      <c r="I692">
        <v>3.5376916571773213E-2</v>
      </c>
      <c r="J692">
        <v>0.17503753892671495</v>
      </c>
      <c r="M692" s="2">
        <v>14798340.91808356</v>
      </c>
      <c r="N692">
        <v>17050420.591424417</v>
      </c>
      <c r="O692" s="2">
        <f t="shared" si="10"/>
        <v>0.86791647389193727</v>
      </c>
    </row>
    <row r="693" spans="1:15" x14ac:dyDescent="0.25">
      <c r="A693" s="2">
        <f>'II. Headline series'!A695</f>
        <v>1997</v>
      </c>
      <c r="C693">
        <v>6.651752559451353E-2</v>
      </c>
      <c r="D693">
        <v>7.1262314447111785E-2</v>
      </c>
      <c r="E693">
        <v>2.002481767226217E-2</v>
      </c>
      <c r="F693">
        <v>9.4990189301640118E-2</v>
      </c>
      <c r="G693">
        <v>7.4188630143717599E-2</v>
      </c>
      <c r="H693">
        <v>0.46502863311648091</v>
      </c>
      <c r="I693">
        <v>3.5565533597327656E-2</v>
      </c>
      <c r="J693">
        <v>0.17242235612694617</v>
      </c>
      <c r="M693" s="2">
        <v>15288896.304516125</v>
      </c>
      <c r="N693">
        <v>17630190.642710049</v>
      </c>
      <c r="O693" s="2">
        <f t="shared" si="10"/>
        <v>0.86719971521340122</v>
      </c>
    </row>
    <row r="694" spans="1:15" x14ac:dyDescent="0.25">
      <c r="A694" s="2">
        <f>'II. Headline series'!A696</f>
        <v>1998</v>
      </c>
      <c r="C694">
        <v>6.5560150231378247E-2</v>
      </c>
      <c r="D694">
        <v>7.1735815267374325E-2</v>
      </c>
      <c r="E694">
        <v>2.0694245878620926E-2</v>
      </c>
      <c r="F694">
        <v>9.4459595135659338E-2</v>
      </c>
      <c r="G694">
        <v>7.4292262859176672E-2</v>
      </c>
      <c r="H694">
        <v>0.47353602143373902</v>
      </c>
      <c r="I694">
        <v>3.6288946669751451E-2</v>
      </c>
      <c r="J694">
        <v>0.16343296252430006</v>
      </c>
      <c r="M694" s="2">
        <v>15655318</v>
      </c>
      <c r="N694">
        <v>18086848</v>
      </c>
      <c r="O694" s="2">
        <f t="shared" si="10"/>
        <v>0.86556364049722756</v>
      </c>
    </row>
    <row r="695" spans="1:15" x14ac:dyDescent="0.25">
      <c r="A695" s="2">
        <f>'II. Headline series'!A697</f>
        <v>1999</v>
      </c>
      <c r="C695">
        <v>6.4782682605783667E-2</v>
      </c>
      <c r="D695">
        <v>7.1663107335133591E-2</v>
      </c>
      <c r="E695">
        <v>2.1001449432875713E-2</v>
      </c>
      <c r="F695">
        <v>9.3421259195197823E-2</v>
      </c>
      <c r="G695">
        <v>7.4407399941601574E-2</v>
      </c>
      <c r="H695">
        <v>0.4797074133490879</v>
      </c>
      <c r="I695">
        <v>3.6796397256698248E-2</v>
      </c>
      <c r="J695">
        <v>0.15822029088362147</v>
      </c>
      <c r="M695" s="2">
        <v>16147695</v>
      </c>
      <c r="N695">
        <v>18680331</v>
      </c>
      <c r="O695" s="2">
        <f t="shared" si="10"/>
        <v>0.86442231671376701</v>
      </c>
    </row>
    <row r="696" spans="1:15" x14ac:dyDescent="0.25">
      <c r="A696" s="2">
        <f>'II. Headline series'!A698</f>
        <v>2000</v>
      </c>
      <c r="C696">
        <v>6.4737150315089365E-2</v>
      </c>
      <c r="D696">
        <v>7.2375562672380309E-2</v>
      </c>
      <c r="E696">
        <v>2.106177725432487E-2</v>
      </c>
      <c r="F696">
        <v>9.3015197486310833E-2</v>
      </c>
      <c r="G696">
        <v>7.4590107815394352E-2</v>
      </c>
      <c r="H696">
        <v>0.47986644622379665</v>
      </c>
      <c r="I696">
        <v>3.7346402821866284E-2</v>
      </c>
      <c r="J696">
        <v>0.15700735541083732</v>
      </c>
      <c r="M696" s="2">
        <v>16738426</v>
      </c>
      <c r="N696">
        <v>19373012</v>
      </c>
      <c r="O696" s="2">
        <f t="shared" si="10"/>
        <v>0.86400741402524295</v>
      </c>
    </row>
    <row r="697" spans="1:15" x14ac:dyDescent="0.25">
      <c r="A697" s="2">
        <f>'II. Headline series'!A699</f>
        <v>2001</v>
      </c>
      <c r="C697">
        <v>6.5214349039265665E-2</v>
      </c>
      <c r="D697">
        <v>7.270358051979188E-2</v>
      </c>
      <c r="E697">
        <v>2.1244439110233989E-2</v>
      </c>
      <c r="F697">
        <v>9.3191067575545183E-2</v>
      </c>
      <c r="G697">
        <v>7.5181840245455142E-2</v>
      </c>
      <c r="H697">
        <v>0.47849107404951613</v>
      </c>
      <c r="I697">
        <v>3.8308230190757478E-2</v>
      </c>
      <c r="J697">
        <v>0.15566541926943456</v>
      </c>
      <c r="M697" s="2">
        <v>16913885</v>
      </c>
      <c r="N697">
        <v>19604610</v>
      </c>
      <c r="O697" s="2">
        <f t="shared" si="10"/>
        <v>0.86275039391245223</v>
      </c>
    </row>
    <row r="698" spans="1:15" x14ac:dyDescent="0.25">
      <c r="A698" s="2">
        <f>'II. Headline series'!A700</f>
        <v>2002</v>
      </c>
      <c r="C698">
        <v>6.4684669374000067E-2</v>
      </c>
      <c r="D698">
        <v>7.3338840104316183E-2</v>
      </c>
      <c r="E698">
        <v>2.1012905340266549E-2</v>
      </c>
      <c r="F698">
        <v>9.2117225260673563E-2</v>
      </c>
      <c r="G698">
        <v>7.5077365184241115E-2</v>
      </c>
      <c r="H698">
        <v>0.48060487909103916</v>
      </c>
      <c r="I698">
        <v>3.8889534345513219E-2</v>
      </c>
      <c r="J698">
        <v>0.15427458129995017</v>
      </c>
      <c r="M698" s="2">
        <v>17111056</v>
      </c>
      <c r="N698">
        <v>19869223</v>
      </c>
      <c r="O698" s="2">
        <f t="shared" si="10"/>
        <v>0.86118395268904069</v>
      </c>
    </row>
    <row r="699" spans="1:15" x14ac:dyDescent="0.25">
      <c r="A699" s="2">
        <f>'II. Headline series'!A701</f>
        <v>2003</v>
      </c>
      <c r="C699">
        <v>6.3512564146116307E-2</v>
      </c>
      <c r="D699">
        <v>7.3980960221735517E-2</v>
      </c>
      <c r="E699">
        <v>2.0694430987902534E-2</v>
      </c>
      <c r="F699">
        <v>9.0220534891374299E-2</v>
      </c>
      <c r="G699">
        <v>7.4504919243252657E-2</v>
      </c>
      <c r="H699">
        <v>0.48363935947587117</v>
      </c>
      <c r="I699">
        <v>3.9355781656053544E-2</v>
      </c>
      <c r="J699">
        <v>0.15409144937769398</v>
      </c>
      <c r="M699" s="2">
        <v>17432661</v>
      </c>
      <c r="N699">
        <v>20247369</v>
      </c>
      <c r="O699" s="2">
        <f t="shared" si="10"/>
        <v>0.8609840122931528</v>
      </c>
    </row>
    <row r="700" spans="1:15" x14ac:dyDescent="0.25">
      <c r="A700" s="2">
        <f>'II. Headline series'!A702</f>
        <v>2004</v>
      </c>
      <c r="C700">
        <v>6.2465429508084126E-2</v>
      </c>
      <c r="D700">
        <v>7.4240274242604487E-2</v>
      </c>
      <c r="E700">
        <v>2.056105964181263E-2</v>
      </c>
      <c r="F700">
        <v>8.8607996460695199E-2</v>
      </c>
      <c r="G700">
        <v>7.4122814010446875E-2</v>
      </c>
      <c r="H700">
        <v>0.48717091205222257</v>
      </c>
      <c r="I700">
        <v>3.9495292280861405E-2</v>
      </c>
      <c r="J700">
        <v>0.15333622180327267</v>
      </c>
      <c r="M700" s="2">
        <v>17937986</v>
      </c>
      <c r="N700">
        <v>20835089</v>
      </c>
      <c r="O700" s="2">
        <f t="shared" si="10"/>
        <v>0.8609507739563772</v>
      </c>
    </row>
    <row r="701" spans="1:15" x14ac:dyDescent="0.25">
      <c r="A701" s="2">
        <f>'II. Headline series'!A703</f>
        <v>2005</v>
      </c>
      <c r="C701">
        <v>6.1431557360113589E-2</v>
      </c>
      <c r="D701">
        <v>7.4099051681488726E-2</v>
      </c>
      <c r="E701">
        <v>2.0481759066240852E-2</v>
      </c>
      <c r="F701">
        <v>8.714139159343022E-2</v>
      </c>
      <c r="G701">
        <v>7.3764657837297201E-2</v>
      </c>
      <c r="H701">
        <v>0.49052615199958755</v>
      </c>
      <c r="I701">
        <v>3.9960173268495117E-2</v>
      </c>
      <c r="J701">
        <v>0.15259525719334677</v>
      </c>
      <c r="M701" s="2">
        <v>18367563</v>
      </c>
      <c r="N701">
        <v>21345667</v>
      </c>
      <c r="O701" s="2">
        <f t="shared" si="10"/>
        <v>0.86048203600290396</v>
      </c>
    </row>
    <row r="702" spans="1:15" x14ac:dyDescent="0.25">
      <c r="A702" s="2">
        <f>'II. Headline series'!A704</f>
        <v>2006</v>
      </c>
      <c r="C702">
        <v>6.1040889101790716E-2</v>
      </c>
      <c r="D702">
        <v>7.4277515693082788E-2</v>
      </c>
      <c r="E702">
        <v>2.063086945905139E-2</v>
      </c>
      <c r="F702">
        <v>8.7606002162631869E-2</v>
      </c>
      <c r="G702">
        <v>7.3583050770509209E-2</v>
      </c>
      <c r="H702">
        <v>0.49075206509704372</v>
      </c>
      <c r="I702">
        <v>4.0484642534602849E-2</v>
      </c>
      <c r="J702">
        <v>0.15162496518128749</v>
      </c>
      <c r="M702" s="2">
        <v>18854804</v>
      </c>
      <c r="N702">
        <v>21928358</v>
      </c>
      <c r="O702" s="2">
        <f t="shared" si="10"/>
        <v>0.85983656414219434</v>
      </c>
    </row>
    <row r="703" spans="1:15" x14ac:dyDescent="0.25">
      <c r="A703" s="2">
        <f>'II. Headline series'!A705</f>
        <v>2007</v>
      </c>
      <c r="C703">
        <v>6.0636050325895779E-2</v>
      </c>
      <c r="D703">
        <v>7.4511109661463945E-2</v>
      </c>
      <c r="E703">
        <v>2.0897476331369846E-2</v>
      </c>
      <c r="F703">
        <v>8.7795795002236526E-2</v>
      </c>
      <c r="G703">
        <v>7.3598609776842266E-2</v>
      </c>
      <c r="H703">
        <v>0.48989617818270181</v>
      </c>
      <c r="I703">
        <v>4.1007735480922236E-2</v>
      </c>
      <c r="J703">
        <v>0.15165704523856763</v>
      </c>
      <c r="M703" s="2">
        <v>19284386</v>
      </c>
      <c r="N703">
        <v>22451214</v>
      </c>
      <c r="O703" s="2">
        <f t="shared" si="10"/>
        <v>0.85894624673748154</v>
      </c>
    </row>
    <row r="704" spans="1:15" x14ac:dyDescent="0.25">
      <c r="A704" s="2">
        <f>'II. Headline series'!A706</f>
        <v>2008</v>
      </c>
      <c r="C704" s="11">
        <v>5.9857637772345464E-2</v>
      </c>
      <c r="D704" s="11">
        <v>7.4817600431772352E-2</v>
      </c>
      <c r="E704" s="11">
        <v>2.1254333222629103E-2</v>
      </c>
      <c r="F704" s="11">
        <v>8.8594666930991758E-2</v>
      </c>
      <c r="G704" s="11">
        <v>7.3607816742461057E-2</v>
      </c>
      <c r="H704" s="11">
        <v>0.4904459043338612</v>
      </c>
      <c r="I704" s="11">
        <v>4.125824122157077E-2</v>
      </c>
      <c r="J704" s="11">
        <v>0.1501637993443683</v>
      </c>
      <c r="M704" s="11">
        <v>19339821</v>
      </c>
      <c r="N704" s="11">
        <v>22535848</v>
      </c>
      <c r="O704" s="11">
        <f t="shared" si="10"/>
        <v>0.85818030899036946</v>
      </c>
    </row>
    <row r="705" spans="1:17" x14ac:dyDescent="0.25">
      <c r="A705" s="2">
        <f>'II. Headline series'!A707</f>
        <v>2009</v>
      </c>
      <c r="C705">
        <v>5.9857637772345464E-2</v>
      </c>
      <c r="D705">
        <v>7.4817600431772352E-2</v>
      </c>
      <c r="E705">
        <v>2.1254333222629103E-2</v>
      </c>
      <c r="F705">
        <v>8.8594666930991758E-2</v>
      </c>
      <c r="G705">
        <v>7.3607816742461057E-2</v>
      </c>
      <c r="H705">
        <v>0.4904459043338612</v>
      </c>
      <c r="I705">
        <v>4.125824122157077E-2</v>
      </c>
      <c r="J705">
        <v>0.1501637993443683</v>
      </c>
      <c r="M705" s="2">
        <v>19339821</v>
      </c>
      <c r="N705">
        <v>22535848</v>
      </c>
      <c r="O705" s="2">
        <f t="shared" si="10"/>
        <v>0.85818030899036946</v>
      </c>
      <c r="Q705" s="55" t="s">
        <v>610</v>
      </c>
    </row>
    <row r="706" spans="1:17" x14ac:dyDescent="0.25">
      <c r="A706" s="2">
        <f>'II. Headline series'!A708</f>
        <v>2010</v>
      </c>
      <c r="C706">
        <v>5.9857637772345464E-2</v>
      </c>
      <c r="D706">
        <v>7.4817600431772352E-2</v>
      </c>
      <c r="E706">
        <v>2.1254333222629103E-2</v>
      </c>
      <c r="F706">
        <v>8.8594666930991758E-2</v>
      </c>
      <c r="G706">
        <v>7.3607816742461057E-2</v>
      </c>
      <c r="H706">
        <v>0.4904459043338612</v>
      </c>
      <c r="I706">
        <v>4.125824122157077E-2</v>
      </c>
      <c r="J706">
        <v>0.1501637993443683</v>
      </c>
      <c r="M706" s="2">
        <v>19339821</v>
      </c>
      <c r="N706">
        <v>22535848</v>
      </c>
      <c r="O706" s="2">
        <f t="shared" si="10"/>
        <v>0.85818030899036946</v>
      </c>
    </row>
    <row r="707" spans="1:17" x14ac:dyDescent="0.25">
      <c r="A707" s="2">
        <f>'II. Headline series'!A709</f>
        <v>2011</v>
      </c>
      <c r="C707">
        <v>5.9857637772345464E-2</v>
      </c>
      <c r="D707">
        <v>7.4817600431772352E-2</v>
      </c>
      <c r="E707">
        <v>2.1254333222629103E-2</v>
      </c>
      <c r="F707">
        <v>8.8594666930991758E-2</v>
      </c>
      <c r="G707">
        <v>7.3607816742461057E-2</v>
      </c>
      <c r="H707">
        <v>0.4904459043338612</v>
      </c>
      <c r="I707">
        <v>4.125824122157077E-2</v>
      </c>
      <c r="J707">
        <v>0.1501637993443683</v>
      </c>
      <c r="M707" s="2">
        <v>19339821</v>
      </c>
      <c r="N707">
        <v>22535848</v>
      </c>
      <c r="O707" s="2">
        <f t="shared" si="10"/>
        <v>0.85818030899036946</v>
      </c>
    </row>
    <row r="708" spans="1:17" x14ac:dyDescent="0.25">
      <c r="A708" s="2">
        <f>'II. Headline series'!A710</f>
        <v>2012</v>
      </c>
      <c r="C708">
        <v>5.9857637772345464E-2</v>
      </c>
      <c r="D708">
        <v>7.4817600431772352E-2</v>
      </c>
      <c r="E708">
        <v>2.1254333222629103E-2</v>
      </c>
      <c r="F708">
        <v>8.8594666930991758E-2</v>
      </c>
      <c r="G708">
        <v>7.3607816742461057E-2</v>
      </c>
      <c r="H708">
        <v>0.4904459043338612</v>
      </c>
      <c r="I708">
        <v>4.125824122157077E-2</v>
      </c>
      <c r="J708">
        <v>0.1501637993443683</v>
      </c>
      <c r="M708" s="2">
        <v>19339821</v>
      </c>
      <c r="N708">
        <v>22535848</v>
      </c>
      <c r="O708" s="2">
        <f t="shared" si="10"/>
        <v>0.85818030899036946</v>
      </c>
    </row>
    <row r="709" spans="1:17" x14ac:dyDescent="0.25">
      <c r="A709" s="2">
        <f>'II. Headline series'!A711</f>
        <v>2013</v>
      </c>
      <c r="C709">
        <v>5.9857637772345464E-2</v>
      </c>
      <c r="D709">
        <v>7.4817600431772352E-2</v>
      </c>
      <c r="E709">
        <v>2.1254333222629103E-2</v>
      </c>
      <c r="F709">
        <v>8.8594666930991758E-2</v>
      </c>
      <c r="G709">
        <v>7.3607816742461057E-2</v>
      </c>
      <c r="H709">
        <v>0.4904459043338612</v>
      </c>
      <c r="I709">
        <v>4.125824122157077E-2</v>
      </c>
      <c r="J709">
        <v>0.1501637993443683</v>
      </c>
      <c r="M709" s="2">
        <v>19339821</v>
      </c>
      <c r="N709">
        <v>22535848</v>
      </c>
      <c r="O709" s="2">
        <f t="shared" si="10"/>
        <v>0.85818030899036946</v>
      </c>
    </row>
    <row r="710" spans="1:17" x14ac:dyDescent="0.25">
      <c r="A710" s="2">
        <f>'II. Headline series'!A712</f>
        <v>2014</v>
      </c>
      <c r="C710">
        <v>5.9857637772345464E-2</v>
      </c>
      <c r="D710">
        <v>7.4817600431772352E-2</v>
      </c>
      <c r="E710">
        <v>2.1254333222629103E-2</v>
      </c>
      <c r="F710">
        <v>8.8594666930991758E-2</v>
      </c>
      <c r="G710">
        <v>7.3607816742461057E-2</v>
      </c>
      <c r="H710">
        <v>0.4904459043338612</v>
      </c>
      <c r="I710">
        <v>4.125824122157077E-2</v>
      </c>
      <c r="J710">
        <v>0.1501637993443683</v>
      </c>
      <c r="M710" s="2">
        <v>19339821</v>
      </c>
      <c r="N710">
        <v>22535848</v>
      </c>
      <c r="O710" s="2">
        <f t="shared" si="10"/>
        <v>0.85818030899036946</v>
      </c>
    </row>
    <row r="711" spans="1:17" x14ac:dyDescent="0.25">
      <c r="A711" s="2">
        <f>'II. Headline series'!A713</f>
        <v>2015</v>
      </c>
      <c r="C711">
        <v>5.9857637772345464E-2</v>
      </c>
      <c r="D711">
        <v>7.4817600431772352E-2</v>
      </c>
      <c r="E711">
        <v>2.1254333222629103E-2</v>
      </c>
      <c r="F711">
        <v>8.8594666930991758E-2</v>
      </c>
      <c r="G711">
        <v>7.3607816742461057E-2</v>
      </c>
      <c r="H711">
        <v>0.4904459043338612</v>
      </c>
      <c r="I711">
        <v>4.125824122157077E-2</v>
      </c>
      <c r="J711">
        <v>0.1501637993443683</v>
      </c>
      <c r="M711" s="2">
        <v>19339821</v>
      </c>
      <c r="N711">
        <v>22535848</v>
      </c>
      <c r="O711" s="2">
        <f t="shared" ref="O711:O714" si="11">M711/N711</f>
        <v>0.85818030899036946</v>
      </c>
    </row>
    <row r="712" spans="1:17" x14ac:dyDescent="0.25">
      <c r="A712" s="2">
        <f>'II. Headline series'!A714</f>
        <v>2016</v>
      </c>
      <c r="C712">
        <v>5.9857637772345464E-2</v>
      </c>
      <c r="D712">
        <v>7.4817600431772352E-2</v>
      </c>
      <c r="E712">
        <v>2.1254333222629103E-2</v>
      </c>
      <c r="F712">
        <v>8.8594666930991758E-2</v>
      </c>
      <c r="G712">
        <v>7.3607816742461057E-2</v>
      </c>
      <c r="H712">
        <v>0.4904459043338612</v>
      </c>
      <c r="I712">
        <v>4.125824122157077E-2</v>
      </c>
      <c r="J712">
        <v>0.1501637993443683</v>
      </c>
      <c r="M712" s="2">
        <v>19339821</v>
      </c>
      <c r="N712">
        <v>22535848</v>
      </c>
      <c r="O712" s="2">
        <f t="shared" si="11"/>
        <v>0.85818030899036946</v>
      </c>
    </row>
    <row r="713" spans="1:17" x14ac:dyDescent="0.25">
      <c r="A713" s="2">
        <f>'II. Headline series'!A715</f>
        <v>2017</v>
      </c>
      <c r="C713">
        <v>5.9857637772345464E-2</v>
      </c>
      <c r="D713">
        <v>7.4817600431772352E-2</v>
      </c>
      <c r="E713">
        <v>2.1254333222629103E-2</v>
      </c>
      <c r="F713">
        <v>8.8594666930991758E-2</v>
      </c>
      <c r="G713">
        <v>7.3607816742461057E-2</v>
      </c>
      <c r="H713">
        <v>0.4904459043338612</v>
      </c>
      <c r="I713">
        <v>4.125824122157077E-2</v>
      </c>
      <c r="J713">
        <v>0.1501637993443683</v>
      </c>
      <c r="M713" s="2">
        <v>19339821</v>
      </c>
      <c r="N713">
        <v>22535848</v>
      </c>
      <c r="O713" s="2">
        <f t="shared" si="11"/>
        <v>0.85818030899036946</v>
      </c>
    </row>
    <row r="714" spans="1:17" x14ac:dyDescent="0.25">
      <c r="A714" s="2">
        <f>'II. Headline series'!A716</f>
        <v>2018</v>
      </c>
      <c r="C714">
        <v>5.9857637772345464E-2</v>
      </c>
      <c r="D714">
        <v>7.4817600431772352E-2</v>
      </c>
      <c r="E714">
        <v>2.1254333222629103E-2</v>
      </c>
      <c r="F714">
        <v>8.8594666930991758E-2</v>
      </c>
      <c r="G714">
        <v>7.3607816742461057E-2</v>
      </c>
      <c r="H714">
        <v>0.4904459043338612</v>
      </c>
      <c r="I714">
        <v>4.125824122157077E-2</v>
      </c>
      <c r="J714">
        <v>0.1501637993443683</v>
      </c>
      <c r="M714" s="2">
        <v>19339821</v>
      </c>
      <c r="N714">
        <v>22535848</v>
      </c>
      <c r="O714" s="2">
        <f t="shared" si="11"/>
        <v>0.85818030899036946</v>
      </c>
    </row>
    <row r="715" spans="1:17" x14ac:dyDescent="0.25">
      <c r="A715" s="2"/>
    </row>
    <row r="716" spans="1:17" x14ac:dyDescent="0.25">
      <c r="A716" s="2" t="s">
        <v>609</v>
      </c>
      <c r="B716" s="12"/>
      <c r="O716" s="13">
        <f>AVERAGE(O6:O714)</f>
        <v>0.80061969279916678</v>
      </c>
    </row>
  </sheetData>
  <mergeCells count="1">
    <mergeCell ref="C4:J4"/>
  </mergeCells>
  <hyperlinks>
    <hyperlink ref="C4:J4" r:id="rId1" display="Maddison (2010, horizontal file)"/>
    <hyperlink ref="A1" location="'0. Contents'!A1" display="back to contents"/>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15"/>
  <sheetViews>
    <sheetView zoomScale="60" zoomScaleNormal="60" workbookViewId="0"/>
  </sheetViews>
  <sheetFormatPr defaultRowHeight="12.75" x14ac:dyDescent="0.2"/>
  <cols>
    <col min="1" max="16384" width="9.140625" style="6"/>
  </cols>
  <sheetData>
    <row r="1" spans="1:70" ht="15" x14ac:dyDescent="0.25">
      <c r="A1" s="17" t="s">
        <v>616</v>
      </c>
      <c r="C1" s="111" t="s">
        <v>179</v>
      </c>
      <c r="D1" s="112"/>
      <c r="E1" s="112"/>
      <c r="F1" s="112"/>
      <c r="G1" s="112"/>
      <c r="H1" s="112"/>
      <c r="I1" s="112"/>
      <c r="J1" s="113"/>
      <c r="L1" s="114" t="s">
        <v>180</v>
      </c>
      <c r="M1" s="115"/>
      <c r="N1" s="115"/>
      <c r="O1" s="115"/>
      <c r="P1" s="115"/>
      <c r="Q1" s="115"/>
      <c r="R1" s="115"/>
      <c r="S1" s="115"/>
      <c r="U1" s="116" t="s">
        <v>178</v>
      </c>
      <c r="V1" s="117"/>
      <c r="W1" s="117"/>
      <c r="X1" s="117"/>
      <c r="Y1" s="117"/>
      <c r="Z1" s="117"/>
      <c r="AA1" s="117"/>
      <c r="AB1" s="118"/>
      <c r="AE1" s="108" t="s">
        <v>266</v>
      </c>
      <c r="AF1" s="109"/>
      <c r="AG1" s="109"/>
      <c r="AH1" s="109"/>
      <c r="AI1" s="109"/>
      <c r="AJ1" s="109"/>
      <c r="AK1" s="109"/>
      <c r="AL1" s="110"/>
      <c r="AM1" s="30"/>
      <c r="AO1" s="119" t="s">
        <v>267</v>
      </c>
      <c r="AP1" s="120"/>
      <c r="AQ1" s="120"/>
      <c r="AR1" s="120"/>
      <c r="AS1" s="120"/>
      <c r="AT1" s="120"/>
      <c r="AU1" s="120"/>
      <c r="AV1" s="121"/>
      <c r="AY1" s="105" t="s">
        <v>268</v>
      </c>
      <c r="AZ1" s="106"/>
      <c r="BA1" s="106"/>
      <c r="BB1" s="106"/>
      <c r="BC1" s="106"/>
      <c r="BD1" s="106"/>
      <c r="BE1" s="106"/>
      <c r="BF1" s="107"/>
      <c r="BI1" s="6" t="s">
        <v>595</v>
      </c>
      <c r="BJ1" s="6" t="s">
        <v>596</v>
      </c>
      <c r="BN1" s="6" t="s">
        <v>603</v>
      </c>
      <c r="BO1" s="6" t="s">
        <v>604</v>
      </c>
    </row>
    <row r="2" spans="1:70" x14ac:dyDescent="0.2">
      <c r="A2" s="6" t="s">
        <v>0</v>
      </c>
      <c r="C2" s="6" t="s">
        <v>17</v>
      </c>
      <c r="D2" s="6" t="s">
        <v>18</v>
      </c>
      <c r="E2" s="7" t="s">
        <v>15</v>
      </c>
      <c r="F2" s="6" t="s">
        <v>19</v>
      </c>
      <c r="G2" s="6" t="s">
        <v>20</v>
      </c>
      <c r="H2" s="6" t="s">
        <v>21</v>
      </c>
      <c r="I2" s="6" t="s">
        <v>22</v>
      </c>
      <c r="J2" s="7" t="s">
        <v>16</v>
      </c>
      <c r="L2" s="6" t="str">
        <f>C2</f>
        <v>Italy</v>
      </c>
      <c r="M2" s="6" t="str">
        <f t="shared" ref="M2:R2" si="0">D2</f>
        <v>UK</v>
      </c>
      <c r="N2" s="6" t="str">
        <f t="shared" si="0"/>
        <v>Holland</v>
      </c>
      <c r="O2" s="6" t="str">
        <f t="shared" si="0"/>
        <v>Germany</v>
      </c>
      <c r="P2" s="6" t="str">
        <f t="shared" si="0"/>
        <v>France</v>
      </c>
      <c r="Q2" s="6" t="str">
        <f t="shared" si="0"/>
        <v>United States</v>
      </c>
      <c r="R2" s="6" t="str">
        <f t="shared" si="0"/>
        <v>Spain</v>
      </c>
      <c r="S2" s="6" t="str">
        <f>J2</f>
        <v>Japan</v>
      </c>
      <c r="U2" s="6" t="str">
        <f>L2</f>
        <v>Italy</v>
      </c>
      <c r="V2" s="6" t="str">
        <f t="shared" ref="V2" si="1">M2</f>
        <v>UK</v>
      </c>
      <c r="W2" s="6" t="str">
        <f t="shared" ref="W2" si="2">N2</f>
        <v>Holland</v>
      </c>
      <c r="X2" s="6" t="str">
        <f t="shared" ref="X2" si="3">O2</f>
        <v>Germany</v>
      </c>
      <c r="Y2" s="6" t="str">
        <f t="shared" ref="Y2" si="4">P2</f>
        <v>France</v>
      </c>
      <c r="Z2" s="6" t="str">
        <f t="shared" ref="Z2" si="5">Q2</f>
        <v>United States</v>
      </c>
      <c r="AA2" s="6" t="str">
        <f t="shared" ref="AA2" si="6">R2</f>
        <v>Spain</v>
      </c>
      <c r="AB2" s="6" t="str">
        <f>S2</f>
        <v>Japan</v>
      </c>
      <c r="AE2" s="6" t="str">
        <f>U2</f>
        <v>Italy</v>
      </c>
      <c r="AF2" s="6" t="str">
        <f t="shared" ref="AF2:AK2" si="7">V2</f>
        <v>UK</v>
      </c>
      <c r="AG2" s="6" t="str">
        <f t="shared" si="7"/>
        <v>Holland</v>
      </c>
      <c r="AH2" s="6" t="str">
        <f t="shared" si="7"/>
        <v>Germany</v>
      </c>
      <c r="AI2" s="6" t="str">
        <f t="shared" si="7"/>
        <v>France</v>
      </c>
      <c r="AJ2" s="6" t="str">
        <f t="shared" si="7"/>
        <v>United States</v>
      </c>
      <c r="AK2" s="6" t="str">
        <f t="shared" si="7"/>
        <v>Spain</v>
      </c>
      <c r="AL2" s="6" t="str">
        <f>AB2</f>
        <v>Japan</v>
      </c>
      <c r="AO2" s="6" t="str">
        <f t="shared" ref="AO2:AV2" si="8">L2</f>
        <v>Italy</v>
      </c>
      <c r="AP2" s="6" t="str">
        <f t="shared" si="8"/>
        <v>UK</v>
      </c>
      <c r="AQ2" s="6" t="str">
        <f t="shared" si="8"/>
        <v>Holland</v>
      </c>
      <c r="AR2" s="6" t="str">
        <f t="shared" si="8"/>
        <v>Germany</v>
      </c>
      <c r="AS2" s="6" t="str">
        <f t="shared" si="8"/>
        <v>France</v>
      </c>
      <c r="AT2" s="6" t="str">
        <f t="shared" si="8"/>
        <v>United States</v>
      </c>
      <c r="AU2" s="6" t="str">
        <f t="shared" si="8"/>
        <v>Spain</v>
      </c>
      <c r="AV2" s="6" t="str">
        <f t="shared" si="8"/>
        <v>Japan</v>
      </c>
      <c r="AY2" s="6" t="str">
        <f>AO2</f>
        <v>Italy</v>
      </c>
      <c r="AZ2" s="6" t="str">
        <f t="shared" ref="AZ2:BE2" si="9">AP2</f>
        <v>UK</v>
      </c>
      <c r="BA2" s="6" t="str">
        <f t="shared" si="9"/>
        <v>Holland</v>
      </c>
      <c r="BB2" s="6" t="str">
        <f t="shared" si="9"/>
        <v>Germany</v>
      </c>
      <c r="BC2" s="6" t="str">
        <f t="shared" si="9"/>
        <v>France</v>
      </c>
      <c r="BD2" s="6" t="str">
        <f t="shared" si="9"/>
        <v>United States</v>
      </c>
      <c r="BE2" s="6" t="str">
        <f t="shared" si="9"/>
        <v>Spain</v>
      </c>
      <c r="BF2" s="6" t="str">
        <f>AV2</f>
        <v>Japan</v>
      </c>
    </row>
    <row r="4" spans="1:70" x14ac:dyDescent="0.2">
      <c r="A4" s="6">
        <f>'[1]Nominal weighted'!B4</f>
        <v>1310</v>
      </c>
      <c r="V4" s="6">
        <v>5.4120236983720673</v>
      </c>
      <c r="AE4" s="6">
        <v>7.813421052631579</v>
      </c>
      <c r="AF4" s="6">
        <v>22</v>
      </c>
      <c r="AP4" s="6">
        <f>AF4*'III. GDP shares, 1310-2018'!D6</f>
        <v>4.4760728619944423</v>
      </c>
      <c r="AQ4" s="6">
        <f>AG4*'III. GDP shares, 1310-2018'!E6</f>
        <v>0</v>
      </c>
      <c r="AR4" s="6">
        <f>AH4*'III. GDP shares, 1310-2018'!F6</f>
        <v>0</v>
      </c>
      <c r="AS4" s="6">
        <f>AI4*'III. GDP shares, 1310-2018'!G6</f>
        <v>0</v>
      </c>
      <c r="AT4" s="6">
        <f>AJ4*'III. GDP shares, 1310-2018'!H6</f>
        <v>0</v>
      </c>
      <c r="AU4" s="6">
        <f>AK4*'III. GDP shares, 1310-2018'!I6</f>
        <v>0</v>
      </c>
      <c r="AV4" s="6">
        <f>AL4*'III. GDP shares, 1310-2018'!J6</f>
        <v>0</v>
      </c>
      <c r="AY4" s="6">
        <f>U4*'III. GDP shares, 1310-2018'!C6</f>
        <v>0</v>
      </c>
      <c r="AZ4" s="6">
        <f>V4*'III. GDP shares, 1310-2018'!D6</f>
        <v>1.1011187456706366</v>
      </c>
      <c r="BA4" s="6">
        <f>W4*'III. GDP shares, 1310-2018'!E6</f>
        <v>0</v>
      </c>
      <c r="BB4" s="6">
        <f>X4*'III. GDP shares, 1310-2018'!F6</f>
        <v>0</v>
      </c>
      <c r="BC4" s="6">
        <f>Y4*'III. GDP shares, 1310-2018'!G6</f>
        <v>0</v>
      </c>
      <c r="BD4" s="6">
        <f>Z4*'III. GDP shares, 1310-2018'!H6</f>
        <v>0</v>
      </c>
      <c r="BE4" s="6">
        <f>AA4*'III. GDP shares, 1310-2018'!I6</f>
        <v>0</v>
      </c>
      <c r="BF4" s="6">
        <f>AB4*'III. GDP shares, 1310-2018'!J6</f>
        <v>0</v>
      </c>
      <c r="BI4" s="6">
        <f>AVERAGE(AE4:AL4)</f>
        <v>14.90671052631579</v>
      </c>
      <c r="BJ4" s="6">
        <f>SUM(AO4:AV4)</f>
        <v>4.4760728619944423</v>
      </c>
      <c r="BL4" s="6">
        <f>SUM(AY4:BF4)</f>
        <v>1.1011187456706366</v>
      </c>
      <c r="BM4" s="6">
        <f>AVERAGE(U4:AB4)</f>
        <v>5.4120236983720673</v>
      </c>
      <c r="BR4" s="6">
        <f>((AO4+SUM(AQ4:AV4))-((AY4+(SUM(BA4:BF4)))))</f>
        <v>0</v>
      </c>
    </row>
    <row r="5" spans="1:70" x14ac:dyDescent="0.2">
      <c r="A5" s="6">
        <f>'[1]Nominal weighted'!B5</f>
        <v>1311</v>
      </c>
      <c r="U5" s="6">
        <v>60</v>
      </c>
      <c r="V5" s="6">
        <v>0.88148712778027516</v>
      </c>
      <c r="AE5" s="6">
        <v>7.813421052631579</v>
      </c>
      <c r="AF5" s="6">
        <v>22</v>
      </c>
      <c r="AP5" s="6">
        <f>AF5*'III. GDP shares, 1310-2018'!D7</f>
        <v>4.4760728619944423</v>
      </c>
      <c r="AQ5" s="6">
        <f>AG5*'III. GDP shares, 1310-2018'!E7</f>
        <v>0</v>
      </c>
      <c r="AR5" s="6">
        <f>AH5*'III. GDP shares, 1310-2018'!F7</f>
        <v>0</v>
      </c>
      <c r="AS5" s="6">
        <f>AI5*'III. GDP shares, 1310-2018'!G7</f>
        <v>0</v>
      </c>
      <c r="AT5" s="6">
        <f>AJ5*'III. GDP shares, 1310-2018'!H7</f>
        <v>0</v>
      </c>
      <c r="AU5" s="6">
        <f>AK5*'III. GDP shares, 1310-2018'!I7</f>
        <v>0</v>
      </c>
      <c r="AV5" s="6">
        <f>AL5*'III. GDP shares, 1310-2018'!J7</f>
        <v>0</v>
      </c>
      <c r="AY5" s="6">
        <f>U5*'III. GDP shares, 1310-2018'!C7</f>
        <v>47.792528558196977</v>
      </c>
      <c r="AZ5" s="6">
        <f>V5*'III. GDP shares, 1310-2018'!D7</f>
        <v>0.17934548231157807</v>
      </c>
      <c r="BA5" s="6">
        <f>W5*'III. GDP shares, 1310-2018'!E7</f>
        <v>0</v>
      </c>
      <c r="BB5" s="6">
        <f>X5*'III. GDP shares, 1310-2018'!F7</f>
        <v>0</v>
      </c>
      <c r="BC5" s="6">
        <f>Y5*'III. GDP shares, 1310-2018'!G7</f>
        <v>0</v>
      </c>
      <c r="BD5" s="6">
        <f>Z5*'III. GDP shares, 1310-2018'!H7</f>
        <v>0</v>
      </c>
      <c r="BE5" s="6">
        <f>AA5*'III. GDP shares, 1310-2018'!I7</f>
        <v>0</v>
      </c>
      <c r="BF5" s="6">
        <f>AB5*'III. GDP shares, 1310-2018'!J7</f>
        <v>0</v>
      </c>
      <c r="BI5" s="6">
        <f t="shared" ref="BI5:BI68" si="10">AVERAGE(AE5:AL5)</f>
        <v>14.90671052631579</v>
      </c>
      <c r="BJ5" s="6">
        <f t="shared" ref="BJ5:BJ68" si="11">SUM(AO5:AV5)</f>
        <v>4.4760728619944423</v>
      </c>
      <c r="BL5" s="6">
        <f t="shared" ref="BL5:BL68" si="12">SUM(AY5:BF5)</f>
        <v>47.971874040508553</v>
      </c>
      <c r="BM5" s="6">
        <f t="shared" ref="BM5:BM68" si="13">AVERAGE(U5:AB5)</f>
        <v>30.440743563890138</v>
      </c>
      <c r="BR5" s="6">
        <f t="shared" ref="BR5:BR68" si="14">((AO5+SUM(AQ5:AV5))-((AY5+(SUM(BA5:BF5)))))</f>
        <v>-47.792528558196977</v>
      </c>
    </row>
    <row r="6" spans="1:70" x14ac:dyDescent="0.2">
      <c r="A6" s="6">
        <f>'[1]Nominal weighted'!B6</f>
        <v>1312</v>
      </c>
      <c r="U6" s="6">
        <v>-12.5</v>
      </c>
      <c r="V6" s="6">
        <v>-18.280742128634259</v>
      </c>
      <c r="AE6" s="6">
        <v>7.813421052631579</v>
      </c>
      <c r="AF6" s="6">
        <v>22</v>
      </c>
      <c r="AP6" s="6">
        <f>AF6*'III. GDP shares, 1310-2018'!D8</f>
        <v>4.4760728619944423</v>
      </c>
      <c r="AQ6" s="6">
        <f>AG6*'III. GDP shares, 1310-2018'!E8</f>
        <v>0</v>
      </c>
      <c r="AR6" s="6">
        <f>AH6*'III. GDP shares, 1310-2018'!F8</f>
        <v>0</v>
      </c>
      <c r="AS6" s="6">
        <f>AI6*'III. GDP shares, 1310-2018'!G8</f>
        <v>0</v>
      </c>
      <c r="AT6" s="6">
        <f>AJ6*'III. GDP shares, 1310-2018'!H8</f>
        <v>0</v>
      </c>
      <c r="AU6" s="6">
        <f>AK6*'III. GDP shares, 1310-2018'!I8</f>
        <v>0</v>
      </c>
      <c r="AV6" s="6">
        <f>AL6*'III. GDP shares, 1310-2018'!J8</f>
        <v>0</v>
      </c>
      <c r="AY6" s="6">
        <f>U6*'III. GDP shares, 1310-2018'!C8</f>
        <v>-9.9567767829577036</v>
      </c>
      <c r="AZ6" s="6">
        <f>V6*'III. GDP shares, 1310-2018'!D8</f>
        <v>-3.7193606245044695</v>
      </c>
      <c r="BA6" s="6">
        <f>W6*'III. GDP shares, 1310-2018'!E8</f>
        <v>0</v>
      </c>
      <c r="BB6" s="6">
        <f>X6*'III. GDP shares, 1310-2018'!F8</f>
        <v>0</v>
      </c>
      <c r="BC6" s="6">
        <f>Y6*'III. GDP shares, 1310-2018'!G8</f>
        <v>0</v>
      </c>
      <c r="BD6" s="6">
        <f>Z6*'III. GDP shares, 1310-2018'!H8</f>
        <v>0</v>
      </c>
      <c r="BE6" s="6">
        <f>AA6*'III. GDP shares, 1310-2018'!I8</f>
        <v>0</v>
      </c>
      <c r="BF6" s="6">
        <f>AB6*'III. GDP shares, 1310-2018'!J8</f>
        <v>0</v>
      </c>
      <c r="BI6" s="6">
        <f t="shared" si="10"/>
        <v>14.90671052631579</v>
      </c>
      <c r="BJ6" s="6">
        <f t="shared" si="11"/>
        <v>4.4760728619944423</v>
      </c>
      <c r="BL6" s="6">
        <f t="shared" si="12"/>
        <v>-13.676137407462173</v>
      </c>
      <c r="BM6" s="6">
        <f t="shared" si="13"/>
        <v>-15.390371064317129</v>
      </c>
      <c r="BR6" s="6">
        <f t="shared" si="14"/>
        <v>9.9567767829577036</v>
      </c>
    </row>
    <row r="7" spans="1:70" x14ac:dyDescent="0.2">
      <c r="A7" s="6">
        <f>'[1]Nominal weighted'!B7</f>
        <v>1313</v>
      </c>
      <c r="U7" s="6">
        <v>0</v>
      </c>
      <c r="V7" s="6">
        <v>-2.4675169634576832</v>
      </c>
      <c r="AE7" s="6">
        <v>7.813421052631579</v>
      </c>
      <c r="AF7" s="6">
        <v>22</v>
      </c>
      <c r="AP7" s="6">
        <f>AF7*'III. GDP shares, 1310-2018'!D9</f>
        <v>4.4760728619944423</v>
      </c>
      <c r="AQ7" s="6">
        <f>AG7*'III. GDP shares, 1310-2018'!E9</f>
        <v>0</v>
      </c>
      <c r="AR7" s="6">
        <f>AH7*'III. GDP shares, 1310-2018'!F9</f>
        <v>0</v>
      </c>
      <c r="AS7" s="6">
        <f>AI7*'III. GDP shares, 1310-2018'!G9</f>
        <v>0</v>
      </c>
      <c r="AT7" s="6">
        <f>AJ7*'III. GDP shares, 1310-2018'!H9</f>
        <v>0</v>
      </c>
      <c r="AU7" s="6">
        <f>AK7*'III. GDP shares, 1310-2018'!I9</f>
        <v>0</v>
      </c>
      <c r="AV7" s="6">
        <f>AL7*'III. GDP shares, 1310-2018'!J9</f>
        <v>0</v>
      </c>
      <c r="AY7" s="6">
        <f>U7*'III. GDP shares, 1310-2018'!C9</f>
        <v>0</v>
      </c>
      <c r="AZ7" s="6">
        <f>V7*'III. GDP shares, 1310-2018'!D9</f>
        <v>-0.50203571439290318</v>
      </c>
      <c r="BA7" s="6">
        <f>W7*'III. GDP shares, 1310-2018'!E9</f>
        <v>0</v>
      </c>
      <c r="BB7" s="6">
        <f>X7*'III. GDP shares, 1310-2018'!F9</f>
        <v>0</v>
      </c>
      <c r="BC7" s="6">
        <f>Y7*'III. GDP shares, 1310-2018'!G9</f>
        <v>0</v>
      </c>
      <c r="BD7" s="6">
        <f>Z7*'III. GDP shares, 1310-2018'!H9</f>
        <v>0</v>
      </c>
      <c r="BE7" s="6">
        <f>AA7*'III. GDP shares, 1310-2018'!I9</f>
        <v>0</v>
      </c>
      <c r="BF7" s="6">
        <f>AB7*'III. GDP shares, 1310-2018'!J9</f>
        <v>0</v>
      </c>
      <c r="BI7" s="6">
        <f t="shared" si="10"/>
        <v>14.90671052631579</v>
      </c>
      <c r="BJ7" s="6">
        <f t="shared" si="11"/>
        <v>4.4760728619944423</v>
      </c>
      <c r="BL7" s="6">
        <f t="shared" si="12"/>
        <v>-0.50203571439290318</v>
      </c>
      <c r="BM7" s="6">
        <f t="shared" si="13"/>
        <v>-1.2337584817288416</v>
      </c>
      <c r="BN7" s="6">
        <f>AVERAGE(BL4:BL10)</f>
        <v>2.1733088636947526</v>
      </c>
      <c r="BO7" s="6">
        <f>AVERAGE(BM4:BM10)</f>
        <v>4.0171594002423001</v>
      </c>
      <c r="BR7" s="6">
        <f t="shared" si="14"/>
        <v>0</v>
      </c>
    </row>
    <row r="8" spans="1:70" x14ac:dyDescent="0.2">
      <c r="A8" s="6">
        <f>'[1]Nominal weighted'!B8</f>
        <v>1314</v>
      </c>
      <c r="C8" s="6">
        <f>AE8-U8</f>
        <v>22.099135338345864</v>
      </c>
      <c r="D8" s="6">
        <f t="shared" ref="D8" si="15">AF8-V8</f>
        <v>13.43097534126791</v>
      </c>
      <c r="U8" s="6">
        <v>-14.285714285714285</v>
      </c>
      <c r="V8" s="6">
        <v>8.56902465873209</v>
      </c>
      <c r="AE8" s="6">
        <v>7.813421052631579</v>
      </c>
      <c r="AF8" s="6">
        <v>22</v>
      </c>
      <c r="AO8" s="6">
        <f>AE8*'III. GDP shares, 1310-2018'!C10</f>
        <v>6.2237191465852035</v>
      </c>
      <c r="AP8" s="6">
        <f>AF8*'III. GDP shares, 1310-2018'!D10</f>
        <v>4.4760728619944423</v>
      </c>
      <c r="AQ8" s="6">
        <f>AG8*'III. GDP shares, 1310-2018'!E10</f>
        <v>0</v>
      </c>
      <c r="AR8" s="6">
        <f>AH8*'III. GDP shares, 1310-2018'!F10</f>
        <v>0</v>
      </c>
      <c r="AS8" s="6">
        <f>AI8*'III. GDP shares, 1310-2018'!G10</f>
        <v>0</v>
      </c>
      <c r="AT8" s="6">
        <f>AJ8*'III. GDP shares, 1310-2018'!H10</f>
        <v>0</v>
      </c>
      <c r="AU8" s="6">
        <f>AK8*'III. GDP shares, 1310-2018'!I10</f>
        <v>0</v>
      </c>
      <c r="AV8" s="6">
        <f>AL8*'III. GDP shares, 1310-2018'!J10</f>
        <v>0</v>
      </c>
      <c r="AY8" s="6">
        <f>U8*'III. GDP shares, 1310-2018'!C10</f>
        <v>-11.379173466237374</v>
      </c>
      <c r="AZ8" s="6">
        <f>V8*'III. GDP shares, 1310-2018'!D10</f>
        <v>1.7434353967596317</v>
      </c>
      <c r="BA8" s="6">
        <f>W8*'III. GDP shares, 1310-2018'!E10</f>
        <v>0</v>
      </c>
      <c r="BB8" s="6">
        <f>X8*'III. GDP shares, 1310-2018'!F10</f>
        <v>0</v>
      </c>
      <c r="BC8" s="6">
        <f>Y8*'III. GDP shares, 1310-2018'!G10</f>
        <v>0</v>
      </c>
      <c r="BD8" s="6">
        <f>Z8*'III. GDP shares, 1310-2018'!H10</f>
        <v>0</v>
      </c>
      <c r="BE8" s="6">
        <f>AA8*'III. GDP shares, 1310-2018'!I10</f>
        <v>0</v>
      </c>
      <c r="BF8" s="6">
        <f>AB8*'III. GDP shares, 1310-2018'!J10</f>
        <v>0</v>
      </c>
      <c r="BI8" s="6">
        <f t="shared" si="10"/>
        <v>14.90671052631579</v>
      </c>
      <c r="BJ8" s="6">
        <f t="shared" si="11"/>
        <v>10.699792008579646</v>
      </c>
      <c r="BL8" s="6">
        <f t="shared" si="12"/>
        <v>-9.6357380694777426</v>
      </c>
      <c r="BM8" s="6">
        <f t="shared" si="13"/>
        <v>-2.8583448134910974</v>
      </c>
      <c r="BN8" s="6">
        <f t="shared" ref="BN8:BO8" si="16">AVERAGE(BL5:BL11)</f>
        <v>7.1217452013692348</v>
      </c>
      <c r="BO8" s="6">
        <f t="shared" si="16"/>
        <v>6.5373843828012168</v>
      </c>
      <c r="BR8" s="6">
        <f t="shared" si="14"/>
        <v>17.602892612822579</v>
      </c>
    </row>
    <row r="9" spans="1:70" x14ac:dyDescent="0.2">
      <c r="A9" s="6">
        <f>'[1]Nominal weighted'!B9</f>
        <v>1315</v>
      </c>
      <c r="C9" s="6">
        <f t="shared" ref="C9:C72" si="17">AE9-U9</f>
        <v>32.937123287671234</v>
      </c>
      <c r="D9" s="6">
        <f t="shared" ref="D9:D72" si="18">AF9-V9</f>
        <v>15.084853503610844</v>
      </c>
      <c r="U9" s="6">
        <v>-25</v>
      </c>
      <c r="V9" s="6">
        <v>6.9151464963891556</v>
      </c>
      <c r="AE9" s="6">
        <v>7.9371232876712323</v>
      </c>
      <c r="AF9" s="6">
        <v>22</v>
      </c>
      <c r="AO9" s="6">
        <f>AE9*'III. GDP shares, 1310-2018'!C11</f>
        <v>6.3222531899326277</v>
      </c>
      <c r="AP9" s="6">
        <f>AF9*'III. GDP shares, 1310-2018'!D11</f>
        <v>4.4760728619944423</v>
      </c>
      <c r="AQ9" s="6">
        <f>AG9*'III. GDP shares, 1310-2018'!E11</f>
        <v>0</v>
      </c>
      <c r="AR9" s="6">
        <f>AH9*'III. GDP shares, 1310-2018'!F11</f>
        <v>0</v>
      </c>
      <c r="AS9" s="6">
        <f>AI9*'III. GDP shares, 1310-2018'!G11</f>
        <v>0</v>
      </c>
      <c r="AT9" s="6">
        <f>AJ9*'III. GDP shares, 1310-2018'!H11</f>
        <v>0</v>
      </c>
      <c r="AU9" s="6">
        <f>AK9*'III. GDP shares, 1310-2018'!I11</f>
        <v>0</v>
      </c>
      <c r="AV9" s="6">
        <f>AL9*'III. GDP shares, 1310-2018'!J11</f>
        <v>0</v>
      </c>
      <c r="AY9" s="6">
        <f>U9*'III. GDP shares, 1310-2018'!C11</f>
        <v>-19.913553565915407</v>
      </c>
      <c r="AZ9" s="6">
        <f>V9*'III. GDP shares, 1310-2018'!D11</f>
        <v>1.4069408895092477</v>
      </c>
      <c r="BA9" s="6">
        <f>W9*'III. GDP shares, 1310-2018'!E11</f>
        <v>0</v>
      </c>
      <c r="BB9" s="6">
        <f>X9*'III. GDP shares, 1310-2018'!F11</f>
        <v>0</v>
      </c>
      <c r="BC9" s="6">
        <f>Y9*'III. GDP shares, 1310-2018'!G11</f>
        <v>0</v>
      </c>
      <c r="BD9" s="6">
        <f>Z9*'III. GDP shares, 1310-2018'!H11</f>
        <v>0</v>
      </c>
      <c r="BE9" s="6">
        <f>AA9*'III. GDP shares, 1310-2018'!I11</f>
        <v>0</v>
      </c>
      <c r="BF9" s="6">
        <f>AB9*'III. GDP shares, 1310-2018'!J11</f>
        <v>0</v>
      </c>
      <c r="BI9" s="6">
        <f t="shared" si="10"/>
        <v>14.968561643835617</v>
      </c>
      <c r="BJ9" s="6">
        <f t="shared" si="11"/>
        <v>10.79832605192707</v>
      </c>
      <c r="BL9" s="6">
        <f t="shared" si="12"/>
        <v>-18.50661267640616</v>
      </c>
      <c r="BM9" s="6">
        <f t="shared" si="13"/>
        <v>-9.0424267518054222</v>
      </c>
      <c r="BN9" s="6">
        <f t="shared" ref="BN9:BO9" si="19">AVERAGE(BL6:BL12)</f>
        <v>-0.47611728245358076</v>
      </c>
      <c r="BO9" s="6">
        <f t="shared" si="19"/>
        <v>0.35850555170272663</v>
      </c>
      <c r="BR9" s="6">
        <f t="shared" si="14"/>
        <v>26.235806755848035</v>
      </c>
    </row>
    <row r="10" spans="1:70" x14ac:dyDescent="0.2">
      <c r="A10" s="6">
        <f>'[1]Nominal weighted'!B10</f>
        <v>1316</v>
      </c>
      <c r="C10" s="6">
        <f t="shared" si="17"/>
        <v>8.0735714285714284</v>
      </c>
      <c r="D10" s="6">
        <f t="shared" si="18"/>
        <v>-19.584499301552768</v>
      </c>
      <c r="U10" s="6">
        <v>0</v>
      </c>
      <c r="V10" s="6">
        <v>41.584499301552768</v>
      </c>
      <c r="AE10" s="6">
        <v>8.0735714285714284</v>
      </c>
      <c r="AF10" s="6">
        <v>22</v>
      </c>
      <c r="AO10" s="6">
        <f>AE10*'III. GDP shares, 1310-2018'!C12</f>
        <v>6.4309398844440526</v>
      </c>
      <c r="AP10" s="6">
        <f>AF10*'III. GDP shares, 1310-2018'!D12</f>
        <v>4.4760728619944423</v>
      </c>
      <c r="AQ10" s="6">
        <f>AG10*'III. GDP shares, 1310-2018'!E12</f>
        <v>0</v>
      </c>
      <c r="AR10" s="6">
        <f>AH10*'III. GDP shares, 1310-2018'!F12</f>
        <v>0</v>
      </c>
      <c r="AS10" s="6">
        <f>AI10*'III. GDP shares, 1310-2018'!G12</f>
        <v>0</v>
      </c>
      <c r="AT10" s="6">
        <f>AJ10*'III. GDP shares, 1310-2018'!H12</f>
        <v>0</v>
      </c>
      <c r="AU10" s="6">
        <f>AK10*'III. GDP shares, 1310-2018'!I12</f>
        <v>0</v>
      </c>
      <c r="AV10" s="6">
        <f>AL10*'III. GDP shares, 1310-2018'!J12</f>
        <v>0</v>
      </c>
      <c r="AY10" s="6">
        <f>U10*'III. GDP shares, 1310-2018'!C12</f>
        <v>0</v>
      </c>
      <c r="AZ10" s="6">
        <f>V10*'III. GDP shares, 1310-2018'!D12</f>
        <v>8.4606931274230543</v>
      </c>
      <c r="BA10" s="6">
        <f>W10*'III. GDP shares, 1310-2018'!E12</f>
        <v>0</v>
      </c>
      <c r="BB10" s="6">
        <f>X10*'III. GDP shares, 1310-2018'!F12</f>
        <v>0</v>
      </c>
      <c r="BC10" s="6">
        <f>Y10*'III. GDP shares, 1310-2018'!G12</f>
        <v>0</v>
      </c>
      <c r="BD10" s="6">
        <f>Z10*'III. GDP shares, 1310-2018'!H12</f>
        <v>0</v>
      </c>
      <c r="BE10" s="6">
        <f>AA10*'III. GDP shares, 1310-2018'!I12</f>
        <v>0</v>
      </c>
      <c r="BF10" s="6">
        <f>AB10*'III. GDP shares, 1310-2018'!J12</f>
        <v>0</v>
      </c>
      <c r="BI10" s="6">
        <f t="shared" si="10"/>
        <v>15.036785714285713</v>
      </c>
      <c r="BJ10" s="6">
        <f t="shared" si="11"/>
        <v>10.907012746438495</v>
      </c>
      <c r="BL10" s="6">
        <f t="shared" si="12"/>
        <v>8.4606931274230543</v>
      </c>
      <c r="BM10" s="6">
        <f t="shared" si="13"/>
        <v>20.792249650776384</v>
      </c>
      <c r="BN10" s="6">
        <f t="shared" ref="BN10:BO10" si="20">AVERAGE(BL7:BL13)</f>
        <v>-0.99706408029212867</v>
      </c>
      <c r="BO10" s="6">
        <f t="shared" si="20"/>
        <v>-0.3211043110273048</v>
      </c>
      <c r="BR10" s="6">
        <f t="shared" si="14"/>
        <v>6.4309398844440526</v>
      </c>
    </row>
    <row r="11" spans="1:70" x14ac:dyDescent="0.2">
      <c r="A11" s="6">
        <f>'[1]Nominal weighted'!B11</f>
        <v>1317</v>
      </c>
      <c r="C11" s="6">
        <f t="shared" si="17"/>
        <v>-36.483174603174604</v>
      </c>
      <c r="D11" s="6">
        <f t="shared" si="18"/>
        <v>20.337247291875471</v>
      </c>
      <c r="L11" s="6">
        <f>AVERAGE(C8:C14)</f>
        <v>11.894460562640344</v>
      </c>
      <c r="M11" s="6">
        <f>AVERAGE(D8:D14)</f>
        <v>19.044056500147487</v>
      </c>
      <c r="U11" s="6">
        <v>44.444444444444443</v>
      </c>
      <c r="V11" s="6">
        <v>1.662752708124529</v>
      </c>
      <c r="AE11" s="6">
        <v>7.9612698412698411</v>
      </c>
      <c r="AF11" s="6">
        <v>22</v>
      </c>
      <c r="AO11" s="6">
        <f>AE11*'III. GDP shares, 1310-2018'!C13</f>
        <v>6.3414869374733529</v>
      </c>
      <c r="AP11" s="6">
        <f>AF11*'III. GDP shares, 1310-2018'!D13</f>
        <v>4.4760728619944423</v>
      </c>
      <c r="AQ11" s="6">
        <f>AG11*'III. GDP shares, 1310-2018'!E13</f>
        <v>0</v>
      </c>
      <c r="AR11" s="6">
        <f>AH11*'III. GDP shares, 1310-2018'!F13</f>
        <v>0</v>
      </c>
      <c r="AS11" s="6">
        <f>AI11*'III. GDP shares, 1310-2018'!G13</f>
        <v>0</v>
      </c>
      <c r="AT11" s="6">
        <f>AJ11*'III. GDP shares, 1310-2018'!H13</f>
        <v>0</v>
      </c>
      <c r="AU11" s="6">
        <f>AK11*'III. GDP shares, 1310-2018'!I13</f>
        <v>0</v>
      </c>
      <c r="AV11" s="6">
        <f>AL11*'III. GDP shares, 1310-2018'!J13</f>
        <v>0</v>
      </c>
      <c r="AY11" s="6">
        <f>U11*'III. GDP shares, 1310-2018'!C13</f>
        <v>35.401873006071831</v>
      </c>
      <c r="AZ11" s="6">
        <f>V11*'III. GDP shares, 1310-2018'!D13</f>
        <v>0.33830010332018051</v>
      </c>
      <c r="BA11" s="6">
        <f>W11*'III. GDP shares, 1310-2018'!E13</f>
        <v>0</v>
      </c>
      <c r="BB11" s="6">
        <f>X11*'III. GDP shares, 1310-2018'!F13</f>
        <v>0</v>
      </c>
      <c r="BC11" s="6">
        <f>Y11*'III. GDP shares, 1310-2018'!G13</f>
        <v>0</v>
      </c>
      <c r="BD11" s="6">
        <f>Z11*'III. GDP shares, 1310-2018'!H13</f>
        <v>0</v>
      </c>
      <c r="BE11" s="6">
        <f>AA11*'III. GDP shares, 1310-2018'!I13</f>
        <v>0</v>
      </c>
      <c r="BF11" s="6">
        <f>AB11*'III. GDP shares, 1310-2018'!J13</f>
        <v>0</v>
      </c>
      <c r="BI11" s="6">
        <f t="shared" si="10"/>
        <v>14.98063492063492</v>
      </c>
      <c r="BJ11" s="6">
        <f t="shared" si="11"/>
        <v>10.817559799467794</v>
      </c>
      <c r="BL11" s="6">
        <f t="shared" si="12"/>
        <v>35.740173109392011</v>
      </c>
      <c r="BM11" s="6">
        <f t="shared" si="13"/>
        <v>23.053598576284486</v>
      </c>
      <c r="BN11" s="6">
        <f t="shared" ref="BN11:BO11" si="21">AVERAGE(BL8:BL14)</f>
        <v>-2.6311519175695834</v>
      </c>
      <c r="BO11" s="6">
        <f t="shared" si="21"/>
        <v>-0.55114992205255953</v>
      </c>
      <c r="BR11" s="6">
        <f t="shared" si="14"/>
        <v>-29.060386068598479</v>
      </c>
    </row>
    <row r="12" spans="1:70" x14ac:dyDescent="0.2">
      <c r="A12" s="6">
        <f>'[1]Nominal weighted'!B12</f>
        <v>1318</v>
      </c>
      <c r="C12" s="6">
        <f t="shared" si="17"/>
        <v>7.8489682539682555</v>
      </c>
      <c r="D12" s="6">
        <f t="shared" si="18"/>
        <v>47.622816507598586</v>
      </c>
      <c r="L12" s="6">
        <f t="shared" ref="L12:M12" si="22">AVERAGE(C9:C15)</f>
        <v>11.371912128061835</v>
      </c>
      <c r="M12" s="6">
        <f t="shared" si="22"/>
        <v>19.261276819825333</v>
      </c>
      <c r="U12" s="6">
        <v>0</v>
      </c>
      <c r="V12" s="6">
        <v>-25.622816507598586</v>
      </c>
      <c r="AE12" s="6">
        <v>7.8489682539682555</v>
      </c>
      <c r="AF12" s="6">
        <v>22</v>
      </c>
      <c r="AO12" s="6">
        <f>AE12*'III. GDP shares, 1310-2018'!C14</f>
        <v>6.252033990502655</v>
      </c>
      <c r="AP12" s="6">
        <f>AF12*'III. GDP shares, 1310-2018'!D14</f>
        <v>4.4760728619944423</v>
      </c>
      <c r="AQ12" s="6">
        <f>AG12*'III. GDP shares, 1310-2018'!E14</f>
        <v>0</v>
      </c>
      <c r="AR12" s="6">
        <f>AH12*'III. GDP shares, 1310-2018'!F14</f>
        <v>0</v>
      </c>
      <c r="AS12" s="6">
        <f>AI12*'III. GDP shares, 1310-2018'!G14</f>
        <v>0</v>
      </c>
      <c r="AT12" s="6">
        <f>AJ12*'III. GDP shares, 1310-2018'!H14</f>
        <v>0</v>
      </c>
      <c r="AU12" s="6">
        <f>AK12*'III. GDP shares, 1310-2018'!I14</f>
        <v>0</v>
      </c>
      <c r="AV12" s="6">
        <f>AL12*'III. GDP shares, 1310-2018'!J14</f>
        <v>0</v>
      </c>
      <c r="AY12" s="6">
        <f>U12*'III. GDP shares, 1310-2018'!C14</f>
        <v>0</v>
      </c>
      <c r="AZ12" s="6">
        <f>V12*'III. GDP shares, 1310-2018'!D14</f>
        <v>-5.2131633462511475</v>
      </c>
      <c r="BA12" s="6">
        <f>W12*'III. GDP shares, 1310-2018'!E14</f>
        <v>0</v>
      </c>
      <c r="BB12" s="6">
        <f>X12*'III. GDP shares, 1310-2018'!F14</f>
        <v>0</v>
      </c>
      <c r="BC12" s="6">
        <f>Y12*'III. GDP shares, 1310-2018'!G14</f>
        <v>0</v>
      </c>
      <c r="BD12" s="6">
        <f>Z12*'III. GDP shares, 1310-2018'!H14</f>
        <v>0</v>
      </c>
      <c r="BE12" s="6">
        <f>AA12*'III. GDP shares, 1310-2018'!I14</f>
        <v>0</v>
      </c>
      <c r="BF12" s="6">
        <f>AB12*'III. GDP shares, 1310-2018'!J14</f>
        <v>0</v>
      </c>
      <c r="BI12" s="6">
        <f t="shared" si="10"/>
        <v>14.924484126984128</v>
      </c>
      <c r="BJ12" s="6">
        <f t="shared" si="11"/>
        <v>10.728106852497097</v>
      </c>
      <c r="BL12" s="6">
        <f t="shared" si="12"/>
        <v>-5.2131633462511475</v>
      </c>
      <c r="BM12" s="6">
        <f t="shared" si="13"/>
        <v>-12.811408253799293</v>
      </c>
      <c r="BN12" s="6">
        <f t="shared" ref="BN12:BO12" si="23">AVERAGE(BL9:BL15)</f>
        <v>-2.3141034962842539</v>
      </c>
      <c r="BO12" s="6">
        <f t="shared" si="23"/>
        <v>-0.43300271227696996</v>
      </c>
      <c r="BR12" s="6">
        <f t="shared" si="14"/>
        <v>6.252033990502655</v>
      </c>
    </row>
    <row r="13" spans="1:70" x14ac:dyDescent="0.2">
      <c r="A13" s="6">
        <f>'[1]Nominal weighted'!B13</f>
        <v>1319</v>
      </c>
      <c r="C13" s="6">
        <f t="shared" si="17"/>
        <v>23.121282051282051</v>
      </c>
      <c r="D13" s="6">
        <f t="shared" si="18"/>
        <v>46.910664822239312</v>
      </c>
      <c r="L13" s="6">
        <f t="shared" ref="L13:M13" si="24">AVERAGE(C10:C16)</f>
        <v>-3.0222668601240028</v>
      </c>
      <c r="M13" s="6">
        <f t="shared" si="24"/>
        <v>15.270128963123417</v>
      </c>
      <c r="U13" s="6">
        <v>-15.384615384615385</v>
      </c>
      <c r="V13" s="6">
        <v>-24.910664822239312</v>
      </c>
      <c r="AE13" s="6">
        <v>7.7366666666666664</v>
      </c>
      <c r="AF13" s="6">
        <v>22</v>
      </c>
      <c r="AO13" s="6">
        <f>AE13*'III. GDP shares, 1310-2018'!C15</f>
        <v>6.1625810435319544</v>
      </c>
      <c r="AP13" s="6">
        <f>AF13*'III. GDP shares, 1310-2018'!D15</f>
        <v>4.4760728619944423</v>
      </c>
      <c r="AQ13" s="6">
        <f>AG13*'III. GDP shares, 1310-2018'!E15</f>
        <v>0</v>
      </c>
      <c r="AR13" s="6">
        <f>AH13*'III. GDP shares, 1310-2018'!F15</f>
        <v>0</v>
      </c>
      <c r="AS13" s="6">
        <f>AI13*'III. GDP shares, 1310-2018'!G15</f>
        <v>0</v>
      </c>
      <c r="AT13" s="6">
        <f>AJ13*'III. GDP shares, 1310-2018'!H15</f>
        <v>0</v>
      </c>
      <c r="AU13" s="6">
        <f>AK13*'III. GDP shares, 1310-2018'!I15</f>
        <v>0</v>
      </c>
      <c r="AV13" s="6">
        <f>AL13*'III. GDP shares, 1310-2018'!J15</f>
        <v>0</v>
      </c>
      <c r="AY13" s="6">
        <f>U13*'III. GDP shares, 1310-2018'!C15</f>
        <v>-12.254494502101789</v>
      </c>
      <c r="AZ13" s="6">
        <f>V13*'III. GDP shares, 1310-2018'!D15</f>
        <v>-5.0682704902302271</v>
      </c>
      <c r="BA13" s="6">
        <f>W13*'III. GDP shares, 1310-2018'!E15</f>
        <v>0</v>
      </c>
      <c r="BB13" s="6">
        <f>X13*'III. GDP shares, 1310-2018'!F15</f>
        <v>0</v>
      </c>
      <c r="BC13" s="6">
        <f>Y13*'III. GDP shares, 1310-2018'!G15</f>
        <v>0</v>
      </c>
      <c r="BD13" s="6">
        <f>Z13*'III. GDP shares, 1310-2018'!H15</f>
        <v>0</v>
      </c>
      <c r="BE13" s="6">
        <f>AA13*'III. GDP shares, 1310-2018'!I15</f>
        <v>0</v>
      </c>
      <c r="BF13" s="6">
        <f>AB13*'III. GDP shares, 1310-2018'!J15</f>
        <v>0</v>
      </c>
      <c r="BI13" s="6">
        <f t="shared" si="10"/>
        <v>14.868333333333332</v>
      </c>
      <c r="BJ13" s="6">
        <f t="shared" si="11"/>
        <v>10.638653905526397</v>
      </c>
      <c r="BL13" s="6">
        <f t="shared" si="12"/>
        <v>-17.322764992332015</v>
      </c>
      <c r="BM13" s="6">
        <f t="shared" si="13"/>
        <v>-20.147640103427349</v>
      </c>
      <c r="BN13" s="6">
        <f t="shared" ref="BN13:BO13" si="25">AVERAGE(BL10:BL16)</f>
        <v>9.8771003612981527</v>
      </c>
      <c r="BO13" s="6">
        <f t="shared" si="25"/>
        <v>8.7054283589311314</v>
      </c>
      <c r="BR13" s="6">
        <f t="shared" si="14"/>
        <v>18.417075545633743</v>
      </c>
    </row>
    <row r="14" spans="1:70" x14ac:dyDescent="0.2">
      <c r="A14" s="6">
        <f>'[1]Nominal weighted'!B14</f>
        <v>1320</v>
      </c>
      <c r="C14" s="6">
        <f t="shared" si="17"/>
        <v>25.664318181818182</v>
      </c>
      <c r="D14" s="6">
        <f t="shared" si="18"/>
        <v>9.5063373359930665</v>
      </c>
      <c r="L14" s="6">
        <f t="shared" ref="L14:M14" si="26">AVERAGE(C11:C17)</f>
        <v>-8.2740242297385151</v>
      </c>
      <c r="M14" s="6">
        <f t="shared" si="26"/>
        <v>23.197220379963621</v>
      </c>
      <c r="U14" s="6">
        <v>-18.181818181818183</v>
      </c>
      <c r="V14" s="6">
        <v>12.493662664006933</v>
      </c>
      <c r="AE14" s="6">
        <v>7.4824999999999999</v>
      </c>
      <c r="AF14" s="6">
        <v>22</v>
      </c>
      <c r="AO14" s="6">
        <f>AE14*'III. GDP shares, 1310-2018'!C16</f>
        <v>5.9601265822784812</v>
      </c>
      <c r="AP14" s="6">
        <f>AF14*'III. GDP shares, 1310-2018'!D16</f>
        <v>4.4760728619944423</v>
      </c>
      <c r="AQ14" s="6">
        <f>AG14*'III. GDP shares, 1310-2018'!E16</f>
        <v>0</v>
      </c>
      <c r="AR14" s="6">
        <f>AH14*'III. GDP shares, 1310-2018'!F16</f>
        <v>0</v>
      </c>
      <c r="AS14" s="6">
        <f>AI14*'III. GDP shares, 1310-2018'!G16</f>
        <v>0</v>
      </c>
      <c r="AT14" s="6">
        <f>AJ14*'III. GDP shares, 1310-2018'!H16</f>
        <v>0</v>
      </c>
      <c r="AU14" s="6">
        <f>AK14*'III. GDP shares, 1310-2018'!I16</f>
        <v>0</v>
      </c>
      <c r="AV14" s="6">
        <f>AL14*'III. GDP shares, 1310-2018'!J16</f>
        <v>0</v>
      </c>
      <c r="AY14" s="6">
        <f>U14*'III. GDP shares, 1310-2018'!C16</f>
        <v>-14.482584411574843</v>
      </c>
      <c r="AZ14" s="6">
        <f>V14*'III. GDP shares, 1310-2018'!D16</f>
        <v>2.5419338362397559</v>
      </c>
      <c r="BA14" s="6">
        <f>W14*'III. GDP shares, 1310-2018'!E16</f>
        <v>0</v>
      </c>
      <c r="BB14" s="6">
        <f>X14*'III. GDP shares, 1310-2018'!F16</f>
        <v>0</v>
      </c>
      <c r="BC14" s="6">
        <f>Y14*'III. GDP shares, 1310-2018'!G16</f>
        <v>0</v>
      </c>
      <c r="BD14" s="6">
        <f>Z14*'III. GDP shares, 1310-2018'!H16</f>
        <v>0</v>
      </c>
      <c r="BE14" s="6">
        <f>AA14*'III. GDP shares, 1310-2018'!I16</f>
        <v>0</v>
      </c>
      <c r="BF14" s="6">
        <f>AB14*'III. GDP shares, 1310-2018'!J16</f>
        <v>0</v>
      </c>
      <c r="BI14" s="6">
        <f t="shared" si="10"/>
        <v>14.741250000000001</v>
      </c>
      <c r="BJ14" s="6">
        <f t="shared" si="11"/>
        <v>10.436199444272923</v>
      </c>
      <c r="BL14" s="6">
        <f t="shared" si="12"/>
        <v>-11.940650575335088</v>
      </c>
      <c r="BM14" s="6">
        <f t="shared" si="13"/>
        <v>-2.844077758905625</v>
      </c>
      <c r="BN14" s="6">
        <f t="shared" ref="BN14:BO14" si="27">AVERAGE(BL11:BL17)</f>
        <v>12.328261850160382</v>
      </c>
      <c r="BO14" s="6">
        <f t="shared" si="27"/>
        <v>7.2929030586742964</v>
      </c>
      <c r="BR14" s="6">
        <f t="shared" si="14"/>
        <v>20.442710993853325</v>
      </c>
    </row>
    <row r="15" spans="1:70" x14ac:dyDescent="0.2">
      <c r="A15" s="6">
        <f>'[1]Nominal weighted'!B15</f>
        <v>1321</v>
      </c>
      <c r="C15" s="6">
        <f t="shared" si="17"/>
        <v>18.441296296296297</v>
      </c>
      <c r="D15" s="6">
        <f t="shared" si="18"/>
        <v>14.95151757901283</v>
      </c>
      <c r="L15" s="6">
        <f t="shared" ref="L15:M15" si="28">AVERAGE(C12:C18)</f>
        <v>0.96575871322243201</v>
      </c>
      <c r="M15" s="6">
        <f t="shared" si="28"/>
        <v>25.517475608337254</v>
      </c>
      <c r="U15" s="6">
        <v>-11.111111111111111</v>
      </c>
      <c r="V15" s="6">
        <v>7.0484824209871704</v>
      </c>
      <c r="AE15" s="6">
        <v>7.3301851851851856</v>
      </c>
      <c r="AF15" s="6">
        <v>22</v>
      </c>
      <c r="AO15" s="6">
        <f>AE15*'III. GDP shares, 1310-2018'!C17</f>
        <v>5.8388014133305894</v>
      </c>
      <c r="AP15" s="6">
        <f>AF15*'III. GDP shares, 1310-2018'!D17</f>
        <v>4.4760728619944423</v>
      </c>
      <c r="AQ15" s="6">
        <f>AG15*'III. GDP shares, 1310-2018'!E17</f>
        <v>0</v>
      </c>
      <c r="AR15" s="6">
        <f>AH15*'III. GDP shares, 1310-2018'!F17</f>
        <v>0</v>
      </c>
      <c r="AS15" s="6">
        <f>AI15*'III. GDP shares, 1310-2018'!G17</f>
        <v>0</v>
      </c>
      <c r="AT15" s="6">
        <f>AJ15*'III. GDP shares, 1310-2018'!H17</f>
        <v>0</v>
      </c>
      <c r="AU15" s="6">
        <f>AK15*'III. GDP shares, 1310-2018'!I17</f>
        <v>0</v>
      </c>
      <c r="AV15" s="6">
        <f>AL15*'III. GDP shares, 1310-2018'!J17</f>
        <v>0</v>
      </c>
      <c r="AY15" s="6">
        <f>U15*'III. GDP shares, 1310-2018'!C17</f>
        <v>-8.8504682515179578</v>
      </c>
      <c r="AZ15" s="6">
        <f>V15*'III. GDP shares, 1310-2018'!D17</f>
        <v>1.4340691310375255</v>
      </c>
      <c r="BA15" s="6">
        <f>W15*'III. GDP shares, 1310-2018'!E17</f>
        <v>0</v>
      </c>
      <c r="BB15" s="6">
        <f>X15*'III. GDP shares, 1310-2018'!F17</f>
        <v>0</v>
      </c>
      <c r="BC15" s="6">
        <f>Y15*'III. GDP shares, 1310-2018'!G17</f>
        <v>0</v>
      </c>
      <c r="BD15" s="6">
        <f>Z15*'III. GDP shares, 1310-2018'!H17</f>
        <v>0</v>
      </c>
      <c r="BE15" s="6">
        <f>AA15*'III. GDP shares, 1310-2018'!I17</f>
        <v>0</v>
      </c>
      <c r="BF15" s="6">
        <f>AB15*'III. GDP shares, 1310-2018'!J17</f>
        <v>0</v>
      </c>
      <c r="BI15" s="6">
        <f t="shared" si="10"/>
        <v>14.665092592592593</v>
      </c>
      <c r="BJ15" s="6">
        <f t="shared" si="11"/>
        <v>10.314874275325032</v>
      </c>
      <c r="BL15" s="6">
        <f t="shared" si="12"/>
        <v>-7.416399120480432</v>
      </c>
      <c r="BM15" s="6">
        <f t="shared" si="13"/>
        <v>-2.0313143450619702</v>
      </c>
      <c r="BN15" s="6">
        <f t="shared" ref="BN15:BO15" si="29">AVERAGE(BL12:BL18)</f>
        <v>4.4031617968441719</v>
      </c>
      <c r="BO15" s="6">
        <f t="shared" si="29"/>
        <v>1.4544128713880617</v>
      </c>
      <c r="BR15" s="6">
        <f t="shared" si="14"/>
        <v>14.689269664848547</v>
      </c>
    </row>
    <row r="16" spans="1:70" x14ac:dyDescent="0.2">
      <c r="A16" s="6">
        <f>'[1]Nominal weighted'!B16</f>
        <v>1322</v>
      </c>
      <c r="C16" s="6">
        <f t="shared" si="17"/>
        <v>-67.822129629629629</v>
      </c>
      <c r="D16" s="6">
        <f t="shared" si="18"/>
        <v>-12.853181493302571</v>
      </c>
      <c r="L16" s="6">
        <f t="shared" ref="L16:M16" si="30">AVERAGE(C13:C19)</f>
        <v>4.6990101619500697</v>
      </c>
      <c r="M16" s="6">
        <f t="shared" si="30"/>
        <v>20.751338154591945</v>
      </c>
      <c r="U16" s="6">
        <v>75</v>
      </c>
      <c r="V16" s="6">
        <v>34.853181493302571</v>
      </c>
      <c r="AE16" s="6">
        <v>7.1778703703703703</v>
      </c>
      <c r="AF16" s="6">
        <v>22</v>
      </c>
      <c r="AO16" s="6">
        <f>AE16*'III. GDP shares, 1310-2018'!C18</f>
        <v>5.7174762443826967</v>
      </c>
      <c r="AP16" s="6">
        <f>AF16*'III. GDP shares, 1310-2018'!D18</f>
        <v>4.4760728619944423</v>
      </c>
      <c r="AQ16" s="6">
        <f>AG16*'III. GDP shares, 1310-2018'!E18</f>
        <v>0</v>
      </c>
      <c r="AR16" s="6">
        <f>AH16*'III. GDP shares, 1310-2018'!F18</f>
        <v>0</v>
      </c>
      <c r="AS16" s="6">
        <f>AI16*'III. GDP shares, 1310-2018'!G18</f>
        <v>0</v>
      </c>
      <c r="AT16" s="6">
        <f>AJ16*'III. GDP shares, 1310-2018'!H18</f>
        <v>0</v>
      </c>
      <c r="AU16" s="6">
        <f>AK16*'III. GDP shares, 1310-2018'!I18</f>
        <v>0</v>
      </c>
      <c r="AV16" s="6">
        <f>AL16*'III. GDP shares, 1310-2018'!J18</f>
        <v>0</v>
      </c>
      <c r="AY16" s="6">
        <f>U16*'III. GDP shares, 1310-2018'!C18</f>
        <v>59.740660697746222</v>
      </c>
      <c r="AZ16" s="6">
        <f>V16*'III. GDP shares, 1310-2018'!D18</f>
        <v>7.0911536289244808</v>
      </c>
      <c r="BA16" s="6">
        <f>W16*'III. GDP shares, 1310-2018'!E18</f>
        <v>0</v>
      </c>
      <c r="BB16" s="6">
        <f>X16*'III. GDP shares, 1310-2018'!F18</f>
        <v>0</v>
      </c>
      <c r="BC16" s="6">
        <f>Y16*'III. GDP shares, 1310-2018'!G18</f>
        <v>0</v>
      </c>
      <c r="BD16" s="6">
        <f>Z16*'III. GDP shares, 1310-2018'!H18</f>
        <v>0</v>
      </c>
      <c r="BE16" s="6">
        <f>AA16*'III. GDP shares, 1310-2018'!I18</f>
        <v>0</v>
      </c>
      <c r="BF16" s="6">
        <f>AB16*'III. GDP shares, 1310-2018'!J18</f>
        <v>0</v>
      </c>
      <c r="BI16" s="6">
        <f t="shared" si="10"/>
        <v>14.588935185185186</v>
      </c>
      <c r="BJ16" s="6">
        <f t="shared" si="11"/>
        <v>10.193549106377139</v>
      </c>
      <c r="BL16" s="6">
        <f t="shared" si="12"/>
        <v>66.831814326670695</v>
      </c>
      <c r="BM16" s="6">
        <f t="shared" si="13"/>
        <v>54.926590746651286</v>
      </c>
      <c r="BN16" s="6">
        <f t="shared" ref="BN16:BO16" si="31">AVERAGE(BL13:BL19)</f>
        <v>2.3384236534192646</v>
      </c>
      <c r="BO16" s="6">
        <f t="shared" si="31"/>
        <v>1.9327196934988131</v>
      </c>
      <c r="BR16" s="6">
        <f t="shared" si="14"/>
        <v>-54.023184453363527</v>
      </c>
    </row>
    <row r="17" spans="1:70" x14ac:dyDescent="0.2">
      <c r="A17" s="6">
        <f>'[1]Nominal weighted'!B17</f>
        <v>1323</v>
      </c>
      <c r="C17" s="6">
        <f t="shared" si="17"/>
        <v>-28.688730158730159</v>
      </c>
      <c r="D17" s="6">
        <f t="shared" si="18"/>
        <v>35.905140616328652</v>
      </c>
      <c r="L17" s="6">
        <f t="shared" ref="L17:M17" si="32">AVERAGE(C14:C20)</f>
        <v>3.7421711676110756</v>
      </c>
      <c r="M17" s="6">
        <f t="shared" si="32"/>
        <v>19.359902975986451</v>
      </c>
      <c r="U17" s="6">
        <v>35.714285714285715</v>
      </c>
      <c r="V17" s="6">
        <v>-13.905140616328652</v>
      </c>
      <c r="AE17" s="6">
        <v>7.025555555555556</v>
      </c>
      <c r="AF17" s="6">
        <v>22</v>
      </c>
      <c r="AO17" s="6">
        <f>AE17*'III. GDP shares, 1310-2018'!C19</f>
        <v>5.5961510754348058</v>
      </c>
      <c r="AP17" s="6">
        <f>AF17*'III. GDP shares, 1310-2018'!D19</f>
        <v>4.4760728619944423</v>
      </c>
      <c r="AQ17" s="6">
        <f>AG17*'III. GDP shares, 1310-2018'!E19</f>
        <v>0</v>
      </c>
      <c r="AR17" s="6">
        <f>AH17*'III. GDP shares, 1310-2018'!F19</f>
        <v>0</v>
      </c>
      <c r="AS17" s="6">
        <f>AI17*'III. GDP shares, 1310-2018'!G19</f>
        <v>0</v>
      </c>
      <c r="AT17" s="6">
        <f>AJ17*'III. GDP shares, 1310-2018'!H19</f>
        <v>0</v>
      </c>
      <c r="AU17" s="6">
        <f>AK17*'III. GDP shares, 1310-2018'!I19</f>
        <v>0</v>
      </c>
      <c r="AV17" s="6">
        <f>AL17*'III. GDP shares, 1310-2018'!J19</f>
        <v>0</v>
      </c>
      <c r="AY17" s="6">
        <f>U17*'III. GDP shares, 1310-2018'!C19</f>
        <v>28.447933665593439</v>
      </c>
      <c r="AZ17" s="6">
        <f>V17*'III. GDP shares, 1310-2018'!D19</f>
        <v>-2.8291101161347889</v>
      </c>
      <c r="BA17" s="6">
        <f>W17*'III. GDP shares, 1310-2018'!E19</f>
        <v>0</v>
      </c>
      <c r="BB17" s="6">
        <f>X17*'III. GDP shares, 1310-2018'!F19</f>
        <v>0</v>
      </c>
      <c r="BC17" s="6">
        <f>Y17*'III. GDP shares, 1310-2018'!G19</f>
        <v>0</v>
      </c>
      <c r="BD17" s="6">
        <f>Z17*'III. GDP shares, 1310-2018'!H19</f>
        <v>0</v>
      </c>
      <c r="BE17" s="6">
        <f>AA17*'III. GDP shares, 1310-2018'!I19</f>
        <v>0</v>
      </c>
      <c r="BF17" s="6">
        <f>AB17*'III. GDP shares, 1310-2018'!J19</f>
        <v>0</v>
      </c>
      <c r="BI17" s="6">
        <f t="shared" si="10"/>
        <v>14.512777777777778</v>
      </c>
      <c r="BJ17" s="6">
        <f t="shared" si="11"/>
        <v>10.072223937429248</v>
      </c>
      <c r="BL17" s="6">
        <f t="shared" si="12"/>
        <v>25.61882354945865</v>
      </c>
      <c r="BM17" s="6">
        <f t="shared" si="13"/>
        <v>10.904572548978532</v>
      </c>
      <c r="BN17" s="6">
        <f t="shared" ref="BN17:BO17" si="33">AVERAGE(BL14:BL20)</f>
        <v>3.8871291420455196</v>
      </c>
      <c r="BO17" s="6">
        <f t="shared" si="33"/>
        <v>3.6669034723558758</v>
      </c>
      <c r="BR17" s="6">
        <f t="shared" si="14"/>
        <v>-22.851782590158635</v>
      </c>
    </row>
    <row r="18" spans="1:70" x14ac:dyDescent="0.2">
      <c r="A18" s="6">
        <f>'[1]Nominal weighted'!B18</f>
        <v>1324</v>
      </c>
      <c r="C18" s="6">
        <f t="shared" si="17"/>
        <v>28.195305997552019</v>
      </c>
      <c r="D18" s="6">
        <f t="shared" si="18"/>
        <v>36.579033890490919</v>
      </c>
      <c r="L18" s="6">
        <f t="shared" ref="L18:M18" si="34">AVERAGE(C15:C21)</f>
        <v>-0.22425749236725029</v>
      </c>
      <c r="M18" s="6">
        <f t="shared" si="34"/>
        <v>23.047360997914858</v>
      </c>
      <c r="U18" s="6">
        <v>-21.052631578947366</v>
      </c>
      <c r="V18" s="6">
        <v>-14.579033890490919</v>
      </c>
      <c r="AE18" s="6">
        <v>7.1426744186046509</v>
      </c>
      <c r="AF18" s="6">
        <v>22</v>
      </c>
      <c r="AO18" s="6">
        <f>AE18*'III. GDP shares, 1310-2018'!C20</f>
        <v>5.6894411855510958</v>
      </c>
      <c r="AP18" s="6">
        <f>AF18*'III. GDP shares, 1310-2018'!D20</f>
        <v>4.4760728619944423</v>
      </c>
      <c r="AQ18" s="6">
        <f>AG18*'III. GDP shares, 1310-2018'!E20</f>
        <v>0</v>
      </c>
      <c r="AR18" s="6">
        <f>AH18*'III. GDP shares, 1310-2018'!F20</f>
        <v>0</v>
      </c>
      <c r="AS18" s="6">
        <f>AI18*'III. GDP shares, 1310-2018'!G20</f>
        <v>0</v>
      </c>
      <c r="AT18" s="6">
        <f>AJ18*'III. GDP shares, 1310-2018'!H20</f>
        <v>0</v>
      </c>
      <c r="AU18" s="6">
        <f>AK18*'III. GDP shares, 1310-2018'!I20</f>
        <v>0</v>
      </c>
      <c r="AV18" s="6">
        <f>AL18*'III. GDP shares, 1310-2018'!J20</f>
        <v>0</v>
      </c>
      <c r="AY18" s="6">
        <f>U18*'III. GDP shares, 1310-2018'!C20</f>
        <v>-16.769308266034024</v>
      </c>
      <c r="AZ18" s="6">
        <f>V18*'III. GDP shares, 1310-2018'!D20</f>
        <v>-2.9662189977874394</v>
      </c>
      <c r="BA18" s="6">
        <f>W18*'III. GDP shares, 1310-2018'!E20</f>
        <v>0</v>
      </c>
      <c r="BB18" s="6">
        <f>X18*'III. GDP shares, 1310-2018'!F20</f>
        <v>0</v>
      </c>
      <c r="BC18" s="6">
        <f>Y18*'III. GDP shares, 1310-2018'!G20</f>
        <v>0</v>
      </c>
      <c r="BD18" s="6">
        <f>Z18*'III. GDP shares, 1310-2018'!H20</f>
        <v>0</v>
      </c>
      <c r="BE18" s="6">
        <f>AA18*'III. GDP shares, 1310-2018'!I20</f>
        <v>0</v>
      </c>
      <c r="BF18" s="6">
        <f>AB18*'III. GDP shares, 1310-2018'!J20</f>
        <v>0</v>
      </c>
      <c r="BI18" s="6">
        <f t="shared" si="10"/>
        <v>14.571337209302325</v>
      </c>
      <c r="BJ18" s="6">
        <f t="shared" si="11"/>
        <v>10.165514047545539</v>
      </c>
      <c r="BL18" s="6">
        <f t="shared" si="12"/>
        <v>-19.735527263821464</v>
      </c>
      <c r="BM18" s="6">
        <f t="shared" si="13"/>
        <v>-17.815832734719145</v>
      </c>
      <c r="BN18" s="6">
        <f t="shared" ref="BN18:BO18" si="35">AVERAGE(BL15:BL21)</f>
        <v>6.0334656891106011</v>
      </c>
      <c r="BO18" s="6">
        <f t="shared" si="35"/>
        <v>3.8941461999822873</v>
      </c>
      <c r="BR18" s="6">
        <f t="shared" si="14"/>
        <v>22.45874945158512</v>
      </c>
    </row>
    <row r="19" spans="1:70" x14ac:dyDescent="0.2">
      <c r="A19" s="6">
        <f>'[1]Nominal weighted'!B19</f>
        <v>1325</v>
      </c>
      <c r="C19" s="6">
        <f t="shared" si="17"/>
        <v>33.981728395061729</v>
      </c>
      <c r="D19" s="6">
        <f t="shared" si="18"/>
        <v>14.259854331381405</v>
      </c>
      <c r="L19" s="6">
        <f t="shared" ref="L19:M19" si="36">AVERAGE(C16:C22)</f>
        <v>-3.4666637743559479</v>
      </c>
      <c r="M19" s="6">
        <f t="shared" si="36"/>
        <v>22.576002520849904</v>
      </c>
      <c r="U19" s="6">
        <v>-26.666666666666668</v>
      </c>
      <c r="V19" s="6">
        <v>7.7401456686185952</v>
      </c>
      <c r="AE19" s="6">
        <v>7.3150617283950616</v>
      </c>
      <c r="AF19" s="6">
        <v>22</v>
      </c>
      <c r="AO19" s="6">
        <f>AE19*'III. GDP shares, 1310-2018'!C21</f>
        <v>5.8267549426549117</v>
      </c>
      <c r="AP19" s="6">
        <f>AF19*'III. GDP shares, 1310-2018'!D21</f>
        <v>4.4760728619944423</v>
      </c>
      <c r="AQ19" s="6">
        <f>AG19*'III. GDP shares, 1310-2018'!E21</f>
        <v>0</v>
      </c>
      <c r="AR19" s="6">
        <f>AH19*'III. GDP shares, 1310-2018'!F21</f>
        <v>0</v>
      </c>
      <c r="AS19" s="6">
        <f>AI19*'III. GDP shares, 1310-2018'!G21</f>
        <v>0</v>
      </c>
      <c r="AT19" s="6">
        <f>AJ19*'III. GDP shares, 1310-2018'!H21</f>
        <v>0</v>
      </c>
      <c r="AU19" s="6">
        <f>AK19*'III. GDP shares, 1310-2018'!I21</f>
        <v>0</v>
      </c>
      <c r="AV19" s="6">
        <f>AL19*'III. GDP shares, 1310-2018'!J21</f>
        <v>0</v>
      </c>
      <c r="AY19" s="6">
        <f>U19*'III. GDP shares, 1310-2018'!C21</f>
        <v>-21.241123803643102</v>
      </c>
      <c r="AZ19" s="6">
        <f>V19*'III. GDP shares, 1310-2018'!D21</f>
        <v>1.5747934534176147</v>
      </c>
      <c r="BA19" s="6">
        <f>W19*'III. GDP shares, 1310-2018'!E21</f>
        <v>0</v>
      </c>
      <c r="BB19" s="6">
        <f>X19*'III. GDP shares, 1310-2018'!F21</f>
        <v>0</v>
      </c>
      <c r="BC19" s="6">
        <f>Y19*'III. GDP shares, 1310-2018'!G21</f>
        <v>0</v>
      </c>
      <c r="BD19" s="6">
        <f>Z19*'III. GDP shares, 1310-2018'!H21</f>
        <v>0</v>
      </c>
      <c r="BE19" s="6">
        <f>AA19*'III. GDP shares, 1310-2018'!I21</f>
        <v>0</v>
      </c>
      <c r="BF19" s="6">
        <f>AB19*'III. GDP shares, 1310-2018'!J21</f>
        <v>0</v>
      </c>
      <c r="BI19" s="6">
        <f t="shared" si="10"/>
        <v>14.657530864197531</v>
      </c>
      <c r="BJ19" s="6">
        <f t="shared" si="11"/>
        <v>10.302827804649354</v>
      </c>
      <c r="BL19" s="6">
        <f t="shared" si="12"/>
        <v>-19.666330350225486</v>
      </c>
      <c r="BM19" s="6">
        <f t="shared" si="13"/>
        <v>-9.4632604990240363</v>
      </c>
      <c r="BN19" s="6">
        <f t="shared" ref="BN19:BO19" si="37">AVERAGE(BL16:BL22)</f>
        <v>8.0996341506420446</v>
      </c>
      <c r="BO19" s="6">
        <f t="shared" si="37"/>
        <v>5.181954363805354</v>
      </c>
      <c r="BR19" s="6">
        <f t="shared" si="14"/>
        <v>27.067878746298014</v>
      </c>
    </row>
    <row r="20" spans="1:70" x14ac:dyDescent="0.2">
      <c r="A20" s="6">
        <f>'[1]Nominal weighted'!B20</f>
        <v>1326</v>
      </c>
      <c r="C20" s="6">
        <f t="shared" si="17"/>
        <v>16.423409090909093</v>
      </c>
      <c r="D20" s="6">
        <f t="shared" si="18"/>
        <v>37.170618572000862</v>
      </c>
      <c r="F20" s="6">
        <f t="shared" ref="F20:F72" si="38">AH20-X20</f>
        <v>8.6766999580404391</v>
      </c>
      <c r="L20" s="6">
        <f t="shared" ref="L20:O20" si="39">AVERAGE(C17:C23)</f>
        <v>2.5807772750344404</v>
      </c>
      <c r="M20" s="6">
        <f t="shared" si="39"/>
        <v>25.890677317443053</v>
      </c>
      <c r="O20" s="6">
        <f t="shared" si="39"/>
        <v>9.4952294792819689</v>
      </c>
      <c r="U20" s="6">
        <v>-9.0909090909090917</v>
      </c>
      <c r="V20" s="6">
        <v>-15.170618572000862</v>
      </c>
      <c r="X20" s="6">
        <v>0.23646670862622374</v>
      </c>
      <c r="AE20" s="6">
        <v>7.3325000000000005</v>
      </c>
      <c r="AF20" s="6">
        <v>22</v>
      </c>
      <c r="AH20" s="6">
        <v>8.9131666666666636</v>
      </c>
      <c r="AO20" s="6">
        <f>AE20*'III. GDP shares, 1310-2018'!C22</f>
        <v>3.7143035993879168</v>
      </c>
      <c r="AP20" s="6">
        <f>AF20*'III. GDP shares, 1310-2018'!D22</f>
        <v>2.8465165747654204</v>
      </c>
      <c r="AQ20" s="6">
        <f>AG20*'III. GDP shares, 1310-2018'!E22</f>
        <v>0</v>
      </c>
      <c r="AR20" s="6">
        <f>AH20*'III. GDP shares, 1310-2018'!F22</f>
        <v>3.244921883223097</v>
      </c>
      <c r="AS20" s="6">
        <f>AI20*'III. GDP shares, 1310-2018'!G22</f>
        <v>0</v>
      </c>
      <c r="AT20" s="6">
        <f>AJ20*'III. GDP shares, 1310-2018'!H22</f>
        <v>0</v>
      </c>
      <c r="AU20" s="6">
        <f>AK20*'III. GDP shares, 1310-2018'!I22</f>
        <v>0</v>
      </c>
      <c r="AV20" s="6">
        <f>AL20*'III. GDP shares, 1310-2018'!J22</f>
        <v>0</v>
      </c>
      <c r="AY20" s="6">
        <f>U20*'III. GDP shares, 1310-2018'!C22</f>
        <v>-4.6050318933613328</v>
      </c>
      <c r="AZ20" s="6">
        <f>V20*'III. GDP shares, 1310-2018'!D22</f>
        <v>-1.9628826006656621</v>
      </c>
      <c r="BA20" s="6">
        <f>W20*'III. GDP shares, 1310-2018'!E22</f>
        <v>0</v>
      </c>
      <c r="BB20" s="6">
        <f>X20*'III. GDP shares, 1310-2018'!F22</f>
        <v>8.6087922078756915E-2</v>
      </c>
      <c r="BC20" s="6">
        <f>Y20*'III. GDP shares, 1310-2018'!G22</f>
        <v>0</v>
      </c>
      <c r="BD20" s="6">
        <f>Z20*'III. GDP shares, 1310-2018'!H22</f>
        <v>0</v>
      </c>
      <c r="BE20" s="6">
        <f>AA20*'III. GDP shares, 1310-2018'!I22</f>
        <v>0</v>
      </c>
      <c r="BF20" s="6">
        <f>AB20*'III. GDP shares, 1310-2018'!J22</f>
        <v>0</v>
      </c>
      <c r="BI20" s="6">
        <f t="shared" si="10"/>
        <v>12.748555555555555</v>
      </c>
      <c r="BJ20" s="6">
        <f t="shared" si="11"/>
        <v>9.8057420573764347</v>
      </c>
      <c r="BL20" s="6">
        <f t="shared" si="12"/>
        <v>-6.4818265719482389</v>
      </c>
      <c r="BM20" s="6">
        <f t="shared" si="13"/>
        <v>-8.0083536514279103</v>
      </c>
      <c r="BN20" s="6">
        <f t="shared" ref="BN20:BO20" si="40">AVERAGE(BL17:BL23)</f>
        <v>1.1089688469610393</v>
      </c>
      <c r="BO20" s="6">
        <f t="shared" si="40"/>
        <v>-0.59918914326825778</v>
      </c>
      <c r="BR20" s="6">
        <f t="shared" si="14"/>
        <v>11.478169453893591</v>
      </c>
    </row>
    <row r="21" spans="1:70" x14ac:dyDescent="0.2">
      <c r="A21" s="6">
        <f>'[1]Nominal weighted'!B21</f>
        <v>1327</v>
      </c>
      <c r="C21" s="6">
        <f t="shared" si="17"/>
        <v>-2.1006824380301135</v>
      </c>
      <c r="D21" s="6">
        <f t="shared" si="18"/>
        <v>35.318543489491901</v>
      </c>
      <c r="F21" s="6">
        <f t="shared" si="38"/>
        <v>9.0419469309160458</v>
      </c>
      <c r="L21" s="6">
        <f t="shared" ref="L21:O21" si="41">AVERAGE(C18:C24)</f>
        <v>8.3275453865510709</v>
      </c>
      <c r="M21" s="6">
        <f t="shared" si="41"/>
        <v>24.39605066246471</v>
      </c>
      <c r="O21" s="6">
        <f t="shared" si="41"/>
        <v>9.7707745178891603</v>
      </c>
      <c r="U21" s="6">
        <v>9.3228544238457172</v>
      </c>
      <c r="V21" s="6">
        <v>-13.318543489491901</v>
      </c>
      <c r="X21" s="6">
        <v>0.23555306908395043</v>
      </c>
      <c r="AE21" s="6">
        <v>7.2221719858156037</v>
      </c>
      <c r="AF21" s="6">
        <v>22</v>
      </c>
      <c r="AH21" s="6">
        <v>9.2774999999999963</v>
      </c>
      <c r="AO21" s="6">
        <f>AE21*'III. GDP shares, 1310-2018'!C23</f>
        <v>3.6567131956577472</v>
      </c>
      <c r="AP21" s="6">
        <f>AF21*'III. GDP shares, 1310-2018'!D23</f>
        <v>2.8451912348307786</v>
      </c>
      <c r="AQ21" s="6">
        <f>AG21*'III. GDP shares, 1310-2018'!E23</f>
        <v>0</v>
      </c>
      <c r="AR21" s="6">
        <f>AH21*'III. GDP shares, 1310-2018'!F23</f>
        <v>3.3803078641729387</v>
      </c>
      <c r="AS21" s="6">
        <f>AI21*'III. GDP shares, 1310-2018'!G23</f>
        <v>0</v>
      </c>
      <c r="AT21" s="6">
        <f>AJ21*'III. GDP shares, 1310-2018'!H23</f>
        <v>0</v>
      </c>
      <c r="AU21" s="6">
        <f>AK21*'III. GDP shares, 1310-2018'!I23</f>
        <v>0</v>
      </c>
      <c r="AV21" s="6">
        <f>AL21*'III. GDP shares, 1310-2018'!J23</f>
        <v>0</v>
      </c>
      <c r="AY21" s="6">
        <f>U21*'III. GDP shares, 1310-2018'!C23</f>
        <v>4.7203258050109866</v>
      </c>
      <c r="AZ21" s="6">
        <f>V21*'III. GDP shares, 1310-2018'!D23</f>
        <v>-1.7224455998643133</v>
      </c>
      <c r="BA21" s="6">
        <f>W21*'III. GDP shares, 1310-2018'!E23</f>
        <v>0</v>
      </c>
      <c r="BB21" s="6">
        <f>X21*'III. GDP shares, 1310-2018'!F23</f>
        <v>8.5825048973812934E-2</v>
      </c>
      <c r="BC21" s="6">
        <f>Y21*'III. GDP shares, 1310-2018'!G23</f>
        <v>0</v>
      </c>
      <c r="BD21" s="6">
        <f>Z21*'III. GDP shares, 1310-2018'!H23</f>
        <v>0</v>
      </c>
      <c r="BE21" s="6">
        <f>AA21*'III. GDP shares, 1310-2018'!I23</f>
        <v>0</v>
      </c>
      <c r="BF21" s="6">
        <f>AB21*'III. GDP shares, 1310-2018'!J23</f>
        <v>0</v>
      </c>
      <c r="BI21" s="6">
        <f t="shared" si="10"/>
        <v>12.833223995271865</v>
      </c>
      <c r="BJ21" s="6">
        <f t="shared" si="11"/>
        <v>9.8822122946614641</v>
      </c>
      <c r="BL21" s="6">
        <f t="shared" si="12"/>
        <v>3.0837052541204861</v>
      </c>
      <c r="BM21" s="6">
        <f t="shared" si="13"/>
        <v>-1.2533786655207446</v>
      </c>
      <c r="BN21" s="6">
        <f t="shared" ref="BN21:BO21" si="42">AVERAGE(BL18:BL24)</f>
        <v>-2.8641197883667915</v>
      </c>
      <c r="BO21" s="6">
        <f t="shared" si="42"/>
        <v>-2.3406693827614773</v>
      </c>
      <c r="BR21" s="6">
        <f t="shared" si="14"/>
        <v>2.2308702058458856</v>
      </c>
    </row>
    <row r="22" spans="1:70" x14ac:dyDescent="0.2">
      <c r="A22" s="6">
        <f>'[1]Nominal weighted'!B22</f>
        <v>1328</v>
      </c>
      <c r="C22" s="6">
        <f t="shared" si="17"/>
        <v>-4.2555476776245769</v>
      </c>
      <c r="D22" s="6">
        <f t="shared" si="18"/>
        <v>11.652008239558157</v>
      </c>
      <c r="F22" s="6">
        <f t="shared" si="38"/>
        <v>9.906775365847075</v>
      </c>
      <c r="L22" s="6">
        <f t="shared" ref="L22:O22" si="43">AVERAGE(C19:C25)</f>
        <v>9.0553787853174263</v>
      </c>
      <c r="M22" s="6">
        <f t="shared" si="43"/>
        <v>21.800497607306699</v>
      </c>
      <c r="O22" s="6">
        <f t="shared" si="43"/>
        <v>10.248662250858024</v>
      </c>
      <c r="U22" s="6">
        <v>11.367391649255783</v>
      </c>
      <c r="V22" s="6">
        <v>9.3479917604418432</v>
      </c>
      <c r="X22" s="6">
        <v>0.23464499540086864</v>
      </c>
      <c r="AE22" s="6">
        <v>7.1118439716312061</v>
      </c>
      <c r="AF22" s="6">
        <v>21</v>
      </c>
      <c r="AH22" s="6">
        <v>10.141420361247944</v>
      </c>
      <c r="AO22" s="6">
        <f>AE22*'III. GDP shares, 1310-2018'!C24</f>
        <v>3.5991763952273406</v>
      </c>
      <c r="AP22" s="6">
        <f>AF22*'III. GDP shares, 1310-2018'!D24</f>
        <v>2.7146004408218358</v>
      </c>
      <c r="AQ22" s="6">
        <f>AG22*'III. GDP shares, 1310-2018'!E24</f>
        <v>0</v>
      </c>
      <c r="AR22" s="6">
        <f>AH22*'III. GDP shares, 1310-2018'!F24</f>
        <v>3.6980819950802153</v>
      </c>
      <c r="AS22" s="6">
        <f>AI22*'III. GDP shares, 1310-2018'!G24</f>
        <v>0</v>
      </c>
      <c r="AT22" s="6">
        <f>AJ22*'III. GDP shares, 1310-2018'!H24</f>
        <v>0</v>
      </c>
      <c r="AU22" s="6">
        <f>AK22*'III. GDP shares, 1310-2018'!I24</f>
        <v>0</v>
      </c>
      <c r="AV22" s="6">
        <f>AL22*'III. GDP shares, 1310-2018'!J24</f>
        <v>0</v>
      </c>
      <c r="AY22" s="6">
        <f>U22*'III. GDP shares, 1310-2018'!C24</f>
        <v>5.7528325793572979</v>
      </c>
      <c r="AZ22" s="6">
        <f>V22*'III. GDP shares, 1310-2018'!D24</f>
        <v>1.2083839311283009</v>
      </c>
      <c r="BA22" s="6">
        <f>W22*'III. GDP shares, 1310-2018'!E24</f>
        <v>0</v>
      </c>
      <c r="BB22" s="6">
        <f>X22*'III. GDP shares, 1310-2018'!F24</f>
        <v>8.5563599754073669E-2</v>
      </c>
      <c r="BC22" s="6">
        <f>Y22*'III. GDP shares, 1310-2018'!G24</f>
        <v>0</v>
      </c>
      <c r="BD22" s="6">
        <f>Z22*'III. GDP shares, 1310-2018'!H24</f>
        <v>0</v>
      </c>
      <c r="BE22" s="6">
        <f>AA22*'III. GDP shares, 1310-2018'!I24</f>
        <v>0</v>
      </c>
      <c r="BF22" s="6">
        <f>AB22*'III. GDP shares, 1310-2018'!J24</f>
        <v>0</v>
      </c>
      <c r="BI22" s="6">
        <f t="shared" si="10"/>
        <v>12.751088110959715</v>
      </c>
      <c r="BJ22" s="6">
        <f t="shared" si="11"/>
        <v>10.011858831129391</v>
      </c>
      <c r="BL22" s="6">
        <f t="shared" si="12"/>
        <v>7.0467801102396725</v>
      </c>
      <c r="BM22" s="6">
        <f t="shared" si="13"/>
        <v>6.9833428016994974</v>
      </c>
      <c r="BN22" s="6">
        <f t="shared" ref="BN22:BO22" si="44">AVERAGE(BL19:BL25)</f>
        <v>-1.8065634089580389</v>
      </c>
      <c r="BO22" s="6">
        <f t="shared" si="44"/>
        <v>-0.68543083674194694</v>
      </c>
      <c r="BR22" s="6">
        <f t="shared" si="14"/>
        <v>1.4588622111961849</v>
      </c>
    </row>
    <row r="23" spans="1:70" x14ac:dyDescent="0.2">
      <c r="A23" s="6">
        <f>'[1]Nominal weighted'!B23</f>
        <v>1329</v>
      </c>
      <c r="C23" s="6">
        <f t="shared" si="17"/>
        <v>-25.490042283896912</v>
      </c>
      <c r="D23" s="6">
        <f t="shared" si="18"/>
        <v>10.349542082849482</v>
      </c>
      <c r="F23" s="6">
        <f t="shared" si="38"/>
        <v>10.355495662324316</v>
      </c>
      <c r="L23" s="6">
        <f t="shared" ref="L23:O23" si="45">AVERAGE(C20:C26)</f>
        <v>6.5363452213226418</v>
      </c>
      <c r="M23" s="6">
        <f t="shared" si="45"/>
        <v>23.515938057360561</v>
      </c>
      <c r="O23" s="6">
        <f t="shared" si="45"/>
        <v>9.9202396643432404</v>
      </c>
      <c r="U23" s="6">
        <v>32.491558241343718</v>
      </c>
      <c r="V23" s="6">
        <v>10.650457917150518</v>
      </c>
      <c r="X23" s="6">
        <v>0.23374243291377511</v>
      </c>
      <c r="AE23" s="6">
        <v>7.0015159574468075</v>
      </c>
      <c r="AF23" s="6">
        <v>21</v>
      </c>
      <c r="AH23" s="6">
        <v>10.589238095238091</v>
      </c>
      <c r="AO23" s="6">
        <f>AE23*'III. GDP shares, 1310-2018'!C25</f>
        <v>3.5416931232931619</v>
      </c>
      <c r="AP23" s="6">
        <f>AF23*'III. GDP shares, 1310-2018'!D25</f>
        <v>2.7133376969920495</v>
      </c>
      <c r="AQ23" s="6">
        <f>AG23*'III. GDP shares, 1310-2018'!E25</f>
        <v>0</v>
      </c>
      <c r="AR23" s="6">
        <f>AH23*'III. GDP shares, 1310-2018'!F25</f>
        <v>3.8645088895663458</v>
      </c>
      <c r="AS23" s="6">
        <f>AI23*'III. GDP shares, 1310-2018'!G25</f>
        <v>0</v>
      </c>
      <c r="AT23" s="6">
        <f>AJ23*'III. GDP shares, 1310-2018'!H25</f>
        <v>0</v>
      </c>
      <c r="AU23" s="6">
        <f>AK23*'III. GDP shares, 1310-2018'!I25</f>
        <v>0</v>
      </c>
      <c r="AV23" s="6">
        <f>AL23*'III. GDP shares, 1310-2018'!J25</f>
        <v>0</v>
      </c>
      <c r="AY23" s="6">
        <f>U23*'III. GDP shares, 1310-2018'!C25</f>
        <v>16.435744642708766</v>
      </c>
      <c r="AZ23" s="6">
        <f>V23*'III. GDP shares, 1310-2018'!D25</f>
        <v>1.3761089979443777</v>
      </c>
      <c r="BA23" s="6">
        <f>W23*'III. GDP shares, 1310-2018'!E25</f>
        <v>0</v>
      </c>
      <c r="BB23" s="6">
        <f>X23*'III. GDP shares, 1310-2018'!F25</f>
        <v>8.5303560250511029E-2</v>
      </c>
      <c r="BC23" s="6">
        <f>Y23*'III. GDP shares, 1310-2018'!G25</f>
        <v>0</v>
      </c>
      <c r="BD23" s="6">
        <f>Z23*'III. GDP shares, 1310-2018'!H25</f>
        <v>0</v>
      </c>
      <c r="BE23" s="6">
        <f>AA23*'III. GDP shares, 1310-2018'!I25</f>
        <v>0</v>
      </c>
      <c r="BF23" s="6">
        <f>AB23*'III. GDP shares, 1310-2018'!J25</f>
        <v>0</v>
      </c>
      <c r="BI23" s="6">
        <f t="shared" si="10"/>
        <v>12.8635846842283</v>
      </c>
      <c r="BJ23" s="6">
        <f t="shared" si="11"/>
        <v>10.119539709851558</v>
      </c>
      <c r="BL23" s="6">
        <f t="shared" si="12"/>
        <v>17.897157200903656</v>
      </c>
      <c r="BM23" s="6">
        <f t="shared" si="13"/>
        <v>14.458586197136002</v>
      </c>
      <c r="BN23" s="6">
        <f t="shared" ref="BN23:BO23" si="46">AVERAGE(BL20:BL26)</f>
        <v>0.35040502485677943</v>
      </c>
      <c r="BO23" s="6">
        <f t="shared" si="46"/>
        <v>0.30742391372822381</v>
      </c>
      <c r="BR23" s="6">
        <f t="shared" si="14"/>
        <v>-9.1148461900997706</v>
      </c>
    </row>
    <row r="24" spans="1:70" x14ac:dyDescent="0.2">
      <c r="A24" s="6">
        <f>'[1]Nominal weighted'!B24</f>
        <v>1330</v>
      </c>
      <c r="C24" s="6">
        <f t="shared" si="17"/>
        <v>11.53864662188627</v>
      </c>
      <c r="D24" s="6">
        <f t="shared" si="18"/>
        <v>25.442754031480234</v>
      </c>
      <c r="F24" s="6">
        <f t="shared" si="38"/>
        <v>10.872954672317924</v>
      </c>
      <c r="L24" s="6">
        <f t="shared" ref="L24:O24" si="47">AVERAGE(C21:C27)</f>
        <v>2.2923421023775883</v>
      </c>
      <c r="M24" s="6">
        <f t="shared" si="47"/>
        <v>25.038954717622065</v>
      </c>
      <c r="O24" s="6">
        <f t="shared" si="47"/>
        <v>10.036989254814713</v>
      </c>
      <c r="U24" s="6">
        <v>-4.6474586786238596</v>
      </c>
      <c r="V24" s="6">
        <v>0.55724596851976571</v>
      </c>
      <c r="X24" s="6">
        <v>0.23284532768207572</v>
      </c>
      <c r="AE24" s="6">
        <v>6.8911879432624108</v>
      </c>
      <c r="AF24" s="6">
        <v>26</v>
      </c>
      <c r="AH24" s="6">
        <v>11.1058</v>
      </c>
      <c r="AO24" s="6">
        <f>AE24*'III. GDP shares, 1310-2018'!C26</f>
        <v>3.484263305190797</v>
      </c>
      <c r="AP24" s="6">
        <f>AF24*'III. GDP shares, 1310-2018'!D26</f>
        <v>3.3578085386742815</v>
      </c>
      <c r="AQ24" s="6">
        <f>AG24*'III. GDP shares, 1310-2018'!E26</f>
        <v>0</v>
      </c>
      <c r="AR24" s="6">
        <f>AH24*'III. GDP shares, 1310-2018'!F26</f>
        <v>4.056305715368751</v>
      </c>
      <c r="AS24" s="6">
        <f>AI24*'III. GDP shares, 1310-2018'!G26</f>
        <v>0</v>
      </c>
      <c r="AT24" s="6">
        <f>AJ24*'III. GDP shares, 1310-2018'!H26</f>
        <v>0</v>
      </c>
      <c r="AU24" s="6">
        <f>AK24*'III. GDP shares, 1310-2018'!I26</f>
        <v>0</v>
      </c>
      <c r="AV24" s="6">
        <f>AL24*'III. GDP shares, 1310-2018'!J26</f>
        <v>0</v>
      </c>
      <c r="AY24" s="6">
        <f>U24*'III. GDP shares, 1310-2018'!C26</f>
        <v>-2.3498081709049403</v>
      </c>
      <c r="AZ24" s="6">
        <f>V24*'III. GDP shares, 1310-2018'!D26</f>
        <v>7.1966356586057281E-2</v>
      </c>
      <c r="BA24" s="6">
        <f>W24*'III. GDP shares, 1310-2018'!E26</f>
        <v>0</v>
      </c>
      <c r="BB24" s="6">
        <f>X24*'III. GDP shares, 1310-2018'!F26</f>
        <v>8.5044916482712937E-2</v>
      </c>
      <c r="BC24" s="6">
        <f>Y24*'III. GDP shares, 1310-2018'!G26</f>
        <v>0</v>
      </c>
      <c r="BD24" s="6">
        <f>Z24*'III. GDP shares, 1310-2018'!H26</f>
        <v>0</v>
      </c>
      <c r="BE24" s="6">
        <f>AA24*'III. GDP shares, 1310-2018'!I26</f>
        <v>0</v>
      </c>
      <c r="BF24" s="6">
        <f>AB24*'III. GDP shares, 1310-2018'!J26</f>
        <v>0</v>
      </c>
      <c r="BI24" s="6">
        <f t="shared" si="10"/>
        <v>14.665662647754138</v>
      </c>
      <c r="BJ24" s="6">
        <f t="shared" si="11"/>
        <v>10.898377559233829</v>
      </c>
      <c r="BL24" s="6">
        <f t="shared" si="12"/>
        <v>-2.1927968978361703</v>
      </c>
      <c r="BM24" s="6">
        <f t="shared" si="13"/>
        <v>-1.2857891274740061</v>
      </c>
      <c r="BN24" s="6">
        <f t="shared" ref="BN24:BO24" si="48">AVERAGE(BL21:BL27)</f>
        <v>2.3973488365458606</v>
      </c>
      <c r="BO24" s="6">
        <f t="shared" si="48"/>
        <v>1.5764789741449443</v>
      </c>
      <c r="BR24" s="6">
        <f t="shared" si="14"/>
        <v>9.805332274981776</v>
      </c>
    </row>
    <row r="25" spans="1:70" x14ac:dyDescent="0.2">
      <c r="A25" s="6">
        <f>'[1]Nominal weighted'!B25</f>
        <v>1331</v>
      </c>
      <c r="C25" s="6">
        <f t="shared" si="17"/>
        <v>33.290139788916491</v>
      </c>
      <c r="D25" s="6">
        <f t="shared" si="18"/>
        <v>18.410162504384843</v>
      </c>
      <c r="F25" s="6">
        <f t="shared" si="38"/>
        <v>12.638100915702344</v>
      </c>
      <c r="L25" s="6">
        <f t="shared" ref="L25:O25" si="49">AVERAGE(C22:C28)</f>
        <v>2.7129441847989844</v>
      </c>
      <c r="M25" s="6">
        <f t="shared" si="49"/>
        <v>25.468058616854513</v>
      </c>
      <c r="O25" s="6">
        <f t="shared" si="49"/>
        <v>9.9756333685565117</v>
      </c>
      <c r="U25" s="6">
        <v>-26.509279859838475</v>
      </c>
      <c r="V25" s="6">
        <v>7.5898374956151571</v>
      </c>
      <c r="X25" s="6">
        <v>0.23195362647603748</v>
      </c>
      <c r="AE25" s="6">
        <v>6.7808599290780149</v>
      </c>
      <c r="AF25" s="6">
        <v>26</v>
      </c>
      <c r="AH25" s="6">
        <v>12.870054542178382</v>
      </c>
      <c r="AO25" s="6">
        <f>AE25*'III. GDP shares, 1310-2018'!C27</f>
        <v>3.4268868663946299</v>
      </c>
      <c r="AP25" s="6">
        <f>AF25*'III. GDP shares, 1310-2018'!D27</f>
        <v>3.3562480471382181</v>
      </c>
      <c r="AQ25" s="6">
        <f>AG25*'III. GDP shares, 1310-2018'!E27</f>
        <v>0</v>
      </c>
      <c r="AR25" s="6">
        <f>AH25*'III. GDP shares, 1310-2018'!F27</f>
        <v>4.704482342019543</v>
      </c>
      <c r="AS25" s="6">
        <f>AI25*'III. GDP shares, 1310-2018'!G27</f>
        <v>0</v>
      </c>
      <c r="AT25" s="6">
        <f>AJ25*'III. GDP shares, 1310-2018'!H27</f>
        <v>0</v>
      </c>
      <c r="AU25" s="6">
        <f>AK25*'III. GDP shares, 1310-2018'!I27</f>
        <v>0</v>
      </c>
      <c r="AV25" s="6">
        <f>AL25*'III. GDP shares, 1310-2018'!J27</f>
        <v>0</v>
      </c>
      <c r="AY25" s="6">
        <f>U25*'III. GDP shares, 1310-2018'!C27</f>
        <v>-13.39716554233736</v>
      </c>
      <c r="AZ25" s="6">
        <f>V25*'III. GDP shares, 1310-2018'!D27</f>
        <v>0.97974527972133818</v>
      </c>
      <c r="BA25" s="6">
        <f>W25*'III. GDP shares, 1310-2018'!E27</f>
        <v>0</v>
      </c>
      <c r="BB25" s="6">
        <f>X25*'III. GDP shares, 1310-2018'!F27</f>
        <v>8.4787654655829853E-2</v>
      </c>
      <c r="BC25" s="6">
        <f>Y25*'III. GDP shares, 1310-2018'!G27</f>
        <v>0</v>
      </c>
      <c r="BD25" s="6">
        <f>Z25*'III. GDP shares, 1310-2018'!H27</f>
        <v>0</v>
      </c>
      <c r="BE25" s="6">
        <f>AA25*'III. GDP shares, 1310-2018'!I27</f>
        <v>0</v>
      </c>
      <c r="BF25" s="6">
        <f>AB25*'III. GDP shares, 1310-2018'!J27</f>
        <v>0</v>
      </c>
      <c r="BI25" s="6">
        <f t="shared" si="10"/>
        <v>15.216971490418798</v>
      </c>
      <c r="BJ25" s="6">
        <f t="shared" si="11"/>
        <v>11.48761725555239</v>
      </c>
      <c r="BL25" s="6">
        <f t="shared" si="12"/>
        <v>-12.332632607960191</v>
      </c>
      <c r="BM25" s="6">
        <f t="shared" si="13"/>
        <v>-6.229162912582427</v>
      </c>
      <c r="BN25" s="6">
        <f t="shared" ref="BN25:BO25" si="50">AVERAGE(BL22:BL28)</f>
        <v>2.2733890342707883</v>
      </c>
      <c r="BO25" s="6">
        <f t="shared" si="50"/>
        <v>1.7647284721566245</v>
      </c>
      <c r="BR25" s="6">
        <f t="shared" si="14"/>
        <v>21.443747096095702</v>
      </c>
    </row>
    <row r="26" spans="1:70" x14ac:dyDescent="0.2">
      <c r="A26" s="6">
        <f>'[1]Nominal weighted'!B26</f>
        <v>1332</v>
      </c>
      <c r="C26" s="6">
        <f t="shared" si="17"/>
        <v>16.348493447098246</v>
      </c>
      <c r="D26" s="6">
        <f t="shared" si="18"/>
        <v>26.267937481758462</v>
      </c>
      <c r="F26" s="6">
        <f t="shared" si="38"/>
        <v>7.9497041452545432</v>
      </c>
      <c r="L26" s="6">
        <f t="shared" ref="L26:O26" si="51">AVERAGE(C23:C29)</f>
        <v>4.2920358857215399</v>
      </c>
      <c r="M26" s="6">
        <f t="shared" si="51"/>
        <v>28.890900243120075</v>
      </c>
      <c r="O26" s="6">
        <f t="shared" si="51"/>
        <v>9.0613364241029988</v>
      </c>
      <c r="U26" s="6">
        <v>-9.7029615322046272</v>
      </c>
      <c r="V26" s="6">
        <v>1.932062518241537</v>
      </c>
      <c r="X26" s="6">
        <v>0.23106727676455532</v>
      </c>
      <c r="AE26" s="6">
        <v>6.6455319148936178</v>
      </c>
      <c r="AF26" s="6">
        <v>28.2</v>
      </c>
      <c r="AH26" s="6">
        <v>8.1807714220190988</v>
      </c>
      <c r="AO26" s="6">
        <f>AE26*'III. GDP shares, 1310-2018'!C28</f>
        <v>3.356935190388084</v>
      </c>
      <c r="AP26" s="6">
        <f>AF26*'III. GDP shares, 1310-2018'!D28</f>
        <v>3.638547305812267</v>
      </c>
      <c r="AQ26" s="6">
        <f>AG26*'III. GDP shares, 1310-2018'!E28</f>
        <v>0</v>
      </c>
      <c r="AR26" s="6">
        <f>AH26*'III. GDP shares, 1310-2018'!F28</f>
        <v>2.9927864542817932</v>
      </c>
      <c r="AS26" s="6">
        <f>AI26*'III. GDP shares, 1310-2018'!G28</f>
        <v>0</v>
      </c>
      <c r="AT26" s="6">
        <f>AJ26*'III. GDP shares, 1310-2018'!H28</f>
        <v>0</v>
      </c>
      <c r="AU26" s="6">
        <f>AK26*'III. GDP shares, 1310-2018'!I28</f>
        <v>0</v>
      </c>
      <c r="AV26" s="6">
        <f>AL26*'III. GDP shares, 1310-2018'!J28</f>
        <v>0</v>
      </c>
      <c r="AY26" s="6">
        <f>U26*'III. GDP shares, 1310-2018'!C28</f>
        <v>-4.9013703395871833</v>
      </c>
      <c r="AZ26" s="6">
        <f>V26*'III. GDP shares, 1310-2018'!D28</f>
        <v>0.24928726490810668</v>
      </c>
      <c r="BA26" s="6">
        <f>W26*'III. GDP shares, 1310-2018'!E28</f>
        <v>0</v>
      </c>
      <c r="BB26" s="6">
        <f>X26*'III. GDP shares, 1310-2018'!F28</f>
        <v>8.4531761157319474E-2</v>
      </c>
      <c r="BC26" s="6">
        <f>Y26*'III. GDP shares, 1310-2018'!G28</f>
        <v>0</v>
      </c>
      <c r="BD26" s="6">
        <f>Z26*'III. GDP shares, 1310-2018'!H28</f>
        <v>0</v>
      </c>
      <c r="BE26" s="6">
        <f>AA26*'III. GDP shares, 1310-2018'!I28</f>
        <v>0</v>
      </c>
      <c r="BF26" s="6">
        <f>AB26*'III. GDP shares, 1310-2018'!J28</f>
        <v>0</v>
      </c>
      <c r="BI26" s="6">
        <f t="shared" si="10"/>
        <v>14.34210111230424</v>
      </c>
      <c r="BJ26" s="6">
        <f t="shared" si="11"/>
        <v>9.9882689504821442</v>
      </c>
      <c r="BL26" s="6">
        <f t="shared" si="12"/>
        <v>-4.5675513135217569</v>
      </c>
      <c r="BM26" s="6">
        <f t="shared" si="13"/>
        <v>-2.5132772457328447</v>
      </c>
      <c r="BN26" s="6">
        <f t="shared" ref="BN26:BO26" si="52">AVERAGE(BL23:BL29)</f>
        <v>1.5130410816406834</v>
      </c>
      <c r="BO26" s="6">
        <f t="shared" si="52"/>
        <v>0.96943497541947998</v>
      </c>
      <c r="BR26" s="6">
        <f t="shared" si="14"/>
        <v>11.16656022309974</v>
      </c>
    </row>
    <row r="27" spans="1:70" x14ac:dyDescent="0.2">
      <c r="A27" s="6">
        <f>'[1]Nominal weighted'!B27</f>
        <v>1333</v>
      </c>
      <c r="C27" s="6">
        <f t="shared" si="17"/>
        <v>-13.28461274170629</v>
      </c>
      <c r="D27" s="6">
        <f t="shared" si="18"/>
        <v>47.831735193831385</v>
      </c>
      <c r="F27" s="6">
        <f t="shared" si="38"/>
        <v>9.4939470913407469</v>
      </c>
      <c r="L27" s="6">
        <f t="shared" ref="L27:O27" si="53">AVERAGE(C24:C30)</f>
        <v>9.0777772775982228</v>
      </c>
      <c r="M27" s="6">
        <f t="shared" si="53"/>
        <v>32.042386036986848</v>
      </c>
      <c r="O27" s="6">
        <f t="shared" si="53"/>
        <v>8.1105013513824122</v>
      </c>
      <c r="U27" s="6">
        <v>19.826644281594973</v>
      </c>
      <c r="V27" s="6">
        <v>-17.431735193831386</v>
      </c>
      <c r="X27" s="6">
        <v>0.23018622670381989</v>
      </c>
      <c r="AE27" s="6">
        <v>6.5420315398886837</v>
      </c>
      <c r="AF27" s="6">
        <v>30.4</v>
      </c>
      <c r="AH27" s="6">
        <v>9.7241333180445668</v>
      </c>
      <c r="AO27" s="6">
        <f>AE27*'III. GDP shares, 1310-2018'!C29</f>
        <v>3.3031184744707471</v>
      </c>
      <c r="AP27" s="6">
        <f>AF27*'III. GDP shares, 1310-2018'!D29</f>
        <v>3.9205844193857136</v>
      </c>
      <c r="AQ27" s="6">
        <f>AG27*'III. GDP shares, 1310-2018'!E29</f>
        <v>0</v>
      </c>
      <c r="AR27" s="6">
        <f>AH27*'III. GDP shares, 1310-2018'!F29</f>
        <v>3.5602605747738849</v>
      </c>
      <c r="AS27" s="6">
        <f>AI27*'III. GDP shares, 1310-2018'!G29</f>
        <v>0</v>
      </c>
      <c r="AT27" s="6">
        <f>AJ27*'III. GDP shares, 1310-2018'!H29</f>
        <v>0</v>
      </c>
      <c r="AU27" s="6">
        <f>AK27*'III. GDP shares, 1310-2018'!I29</f>
        <v>0</v>
      </c>
      <c r="AV27" s="6">
        <f>AL27*'III. GDP shares, 1310-2018'!J29</f>
        <v>0</v>
      </c>
      <c r="AY27" s="6">
        <f>U27*'III. GDP shares, 1310-2018'!C29</f>
        <v>10.010614380867153</v>
      </c>
      <c r="AZ27" s="6">
        <f>V27*'III. GDP shares, 1310-2018'!D29</f>
        <v>-2.2481114935458204</v>
      </c>
      <c r="BA27" s="6">
        <f>W27*'III. GDP shares, 1310-2018'!E29</f>
        <v>0</v>
      </c>
      <c r="BB27" s="6">
        <f>X27*'III. GDP shares, 1310-2018'!F29</f>
        <v>8.4277222553996417E-2</v>
      </c>
      <c r="BC27" s="6">
        <f>Y27*'III. GDP shares, 1310-2018'!G29</f>
        <v>0</v>
      </c>
      <c r="BD27" s="6">
        <f>Z27*'III. GDP shares, 1310-2018'!H29</f>
        <v>0</v>
      </c>
      <c r="BE27" s="6">
        <f>AA27*'III. GDP shares, 1310-2018'!I29</f>
        <v>0</v>
      </c>
      <c r="BF27" s="6">
        <f>AB27*'III. GDP shares, 1310-2018'!J29</f>
        <v>0</v>
      </c>
      <c r="BI27" s="6">
        <f t="shared" si="10"/>
        <v>15.555388285977749</v>
      </c>
      <c r="BJ27" s="6">
        <f t="shared" si="11"/>
        <v>10.783963468630345</v>
      </c>
      <c r="BL27" s="6">
        <f t="shared" si="12"/>
        <v>7.8467801098753291</v>
      </c>
      <c r="BM27" s="6">
        <f t="shared" si="13"/>
        <v>0.87503177148913558</v>
      </c>
      <c r="BN27" s="6">
        <f t="shared" ref="BN27:BO27" si="54">AVERAGE(BL24:BL30)</f>
        <v>-0.7693267605511267</v>
      </c>
      <c r="BO27" s="6">
        <f t="shared" si="54"/>
        <v>-0.68736411943534925</v>
      </c>
      <c r="BR27" s="6">
        <f t="shared" si="14"/>
        <v>-3.2315125541765184</v>
      </c>
    </row>
    <row r="28" spans="1:70" x14ac:dyDescent="0.2">
      <c r="A28" s="6">
        <f>'[1]Nominal weighted'!B28</f>
        <v>1334</v>
      </c>
      <c r="C28" s="6">
        <f t="shared" si="17"/>
        <v>0.84353213891965861</v>
      </c>
      <c r="D28" s="6">
        <f t="shared" si="18"/>
        <v>38.322270784119048</v>
      </c>
      <c r="F28" s="6">
        <f t="shared" si="38"/>
        <v>8.6124557271086246</v>
      </c>
      <c r="L28" s="6">
        <f t="shared" ref="L28:O28" si="55">AVERAGE(C25:C31)</f>
        <v>8.4111687800664505</v>
      </c>
      <c r="M28" s="6">
        <f t="shared" si="55"/>
        <v>34.915712351276348</v>
      </c>
      <c r="O28" s="6">
        <f t="shared" si="55"/>
        <v>7.0797174179560205</v>
      </c>
      <c r="U28" s="6">
        <v>5.6860638206763019</v>
      </c>
      <c r="V28" s="6">
        <v>-5.722270784119047</v>
      </c>
      <c r="X28" s="6">
        <v>0.22931042512579228</v>
      </c>
      <c r="AE28" s="6">
        <v>6.5295959595959605</v>
      </c>
      <c r="AF28" s="6">
        <v>32.6</v>
      </c>
      <c r="AH28" s="6">
        <v>8.8417661522344169</v>
      </c>
      <c r="AO28" s="6">
        <f>AE28*'III. GDP shares, 1310-2018'!C30</f>
        <v>3.2953096371249679</v>
      </c>
      <c r="AP28" s="6">
        <f>AF28*'III. GDP shares, 1310-2018'!D30</f>
        <v>4.2023597528338072</v>
      </c>
      <c r="AQ28" s="6">
        <f>AG28*'III. GDP shares, 1310-2018'!E30</f>
        <v>0</v>
      </c>
      <c r="AR28" s="6">
        <f>AH28*'III. GDP shares, 1310-2018'!F30</f>
        <v>3.2398037944399949</v>
      </c>
      <c r="AS28" s="6">
        <f>AI28*'III. GDP shares, 1310-2018'!G30</f>
        <v>0</v>
      </c>
      <c r="AT28" s="6">
        <f>AJ28*'III. GDP shares, 1310-2018'!H30</f>
        <v>0</v>
      </c>
      <c r="AU28" s="6">
        <f>AK28*'III. GDP shares, 1310-2018'!I30</f>
        <v>0</v>
      </c>
      <c r="AV28" s="6">
        <f>AL28*'III. GDP shares, 1310-2018'!J30</f>
        <v>0</v>
      </c>
      <c r="AY28" s="6">
        <f>U28*'III. GDP shares, 1310-2018'!C30</f>
        <v>2.8696018898452129</v>
      </c>
      <c r="AZ28" s="6">
        <f>V28*'III. GDP shares, 1310-2018'!D30</f>
        <v>-0.73763927723922185</v>
      </c>
      <c r="BA28" s="6">
        <f>W28*'III. GDP shares, 1310-2018'!E30</f>
        <v>0</v>
      </c>
      <c r="BB28" s="6">
        <f>X28*'III. GDP shares, 1310-2018'!F30</f>
        <v>8.4024025588987722E-2</v>
      </c>
      <c r="BC28" s="6">
        <f>Y28*'III. GDP shares, 1310-2018'!G30</f>
        <v>0</v>
      </c>
      <c r="BD28" s="6">
        <f>Z28*'III. GDP shares, 1310-2018'!H30</f>
        <v>0</v>
      </c>
      <c r="BE28" s="6">
        <f>AA28*'III. GDP shares, 1310-2018'!I30</f>
        <v>0</v>
      </c>
      <c r="BF28" s="6">
        <f>AB28*'III. GDP shares, 1310-2018'!J30</f>
        <v>0</v>
      </c>
      <c r="BI28" s="6">
        <f t="shared" si="10"/>
        <v>15.990454037276791</v>
      </c>
      <c r="BJ28" s="6">
        <f t="shared" si="11"/>
        <v>10.73747318439877</v>
      </c>
      <c r="BL28" s="6">
        <f t="shared" si="12"/>
        <v>2.2159866381949787</v>
      </c>
      <c r="BM28" s="6">
        <f t="shared" si="13"/>
        <v>6.4367820561015726E-2</v>
      </c>
      <c r="BN28" s="6">
        <f t="shared" ref="BN28:BO28" si="56">AVERAGE(BL25:BL31)</f>
        <v>-0.30076155295717449</v>
      </c>
      <c r="BO28" s="6">
        <f t="shared" si="56"/>
        <v>-0.55755756013148805</v>
      </c>
      <c r="BR28" s="6">
        <f t="shared" si="14"/>
        <v>3.5814875161307618</v>
      </c>
    </row>
    <row r="29" spans="1:70" x14ac:dyDescent="0.2">
      <c r="A29" s="6">
        <f>'[1]Nominal weighted'!B29</f>
        <v>1335</v>
      </c>
      <c r="C29" s="6">
        <f t="shared" si="17"/>
        <v>6.7980942288333104</v>
      </c>
      <c r="D29" s="6">
        <f t="shared" si="18"/>
        <v>35.611899623417052</v>
      </c>
      <c r="F29" s="6">
        <f t="shared" si="38"/>
        <v>3.5066967546724861</v>
      </c>
      <c r="L29" s="6">
        <f t="shared" ref="L29:O29" si="57">AVERAGE(C26:C32)</f>
        <v>4.6890534835382356</v>
      </c>
      <c r="M29" s="6">
        <f t="shared" si="57"/>
        <v>39.581397035110868</v>
      </c>
      <c r="O29" s="6">
        <f t="shared" si="57"/>
        <v>5.7238989646624319</v>
      </c>
      <c r="U29" s="6">
        <v>-0.19531540971428527</v>
      </c>
      <c r="V29" s="6">
        <v>-0.81189962341704813</v>
      </c>
      <c r="X29" s="6">
        <v>5.2560800067497873</v>
      </c>
      <c r="AE29" s="6">
        <v>6.6027788191190249</v>
      </c>
      <c r="AF29" s="6">
        <v>34.800000000000004</v>
      </c>
      <c r="AH29" s="6">
        <v>8.7627767614222734</v>
      </c>
      <c r="AO29" s="6">
        <f>AE29*'III. GDP shares, 1310-2018'!C31</f>
        <v>3.3306973006435316</v>
      </c>
      <c r="AP29" s="6">
        <f>AF29*'III. GDP shares, 1310-2018'!D31</f>
        <v>4.4838736704545896</v>
      </c>
      <c r="AQ29" s="6">
        <f>AG29*'III. GDP shares, 1310-2018'!E31</f>
        <v>0</v>
      </c>
      <c r="AR29" s="6">
        <f>AH29*'III. GDP shares, 1310-2018'!F31</f>
        <v>3.2134358505164933</v>
      </c>
      <c r="AS29" s="6">
        <f>AI29*'III. GDP shares, 1310-2018'!G31</f>
        <v>0</v>
      </c>
      <c r="AT29" s="6">
        <f>AJ29*'III. GDP shares, 1310-2018'!H31</f>
        <v>0</v>
      </c>
      <c r="AU29" s="6">
        <f>AK29*'III. GDP shares, 1310-2018'!I31</f>
        <v>0</v>
      </c>
      <c r="AV29" s="6">
        <f>AL29*'III. GDP shares, 1310-2018'!J31</f>
        <v>0</v>
      </c>
      <c r="AY29" s="6">
        <f>U29*'III. GDP shares, 1310-2018'!C31</f>
        <v>-9.852465541110661E-2</v>
      </c>
      <c r="AZ29" s="6">
        <f>V29*'III. GDP shares, 1310-2018'!D31</f>
        <v>-0.1046107857612557</v>
      </c>
      <c r="BA29" s="6">
        <f>W29*'III. GDP shares, 1310-2018'!E31</f>
        <v>0</v>
      </c>
      <c r="BB29" s="6">
        <f>X29*'III. GDP shares, 1310-2018'!F31</f>
        <v>1.9274798830013029</v>
      </c>
      <c r="BC29" s="6">
        <f>Y29*'III. GDP shares, 1310-2018'!G31</f>
        <v>0</v>
      </c>
      <c r="BD29" s="6">
        <f>Z29*'III. GDP shares, 1310-2018'!H31</f>
        <v>0</v>
      </c>
      <c r="BE29" s="6">
        <f>AA29*'III. GDP shares, 1310-2018'!I31</f>
        <v>0</v>
      </c>
      <c r="BF29" s="6">
        <f>AB29*'III. GDP shares, 1310-2018'!J31</f>
        <v>0</v>
      </c>
      <c r="BI29" s="6">
        <f t="shared" si="10"/>
        <v>16.721851860180433</v>
      </c>
      <c r="BJ29" s="6">
        <f t="shared" si="11"/>
        <v>11.028006821614614</v>
      </c>
      <c r="BL29" s="6">
        <f t="shared" si="12"/>
        <v>1.7243444418289406</v>
      </c>
      <c r="BM29" s="6">
        <f t="shared" si="13"/>
        <v>1.4162883245394846</v>
      </c>
      <c r="BN29" s="6">
        <f t="shared" ref="BN29:BO29" si="58">AVERAGE(BL26:BL32)</f>
        <v>1.5101044284589826</v>
      </c>
      <c r="BO29" s="6">
        <f t="shared" si="58"/>
        <v>8.6868770354564279E-2</v>
      </c>
      <c r="BR29" s="6">
        <f t="shared" si="14"/>
        <v>4.7151779235698292</v>
      </c>
    </row>
    <row r="30" spans="1:70" x14ac:dyDescent="0.2">
      <c r="A30" s="6">
        <f>'[1]Nominal weighted'!B30</f>
        <v>1336</v>
      </c>
      <c r="C30" s="6">
        <f t="shared" si="17"/>
        <v>8.0101474592398691</v>
      </c>
      <c r="D30" s="6">
        <f t="shared" si="18"/>
        <v>32.409942639916885</v>
      </c>
      <c r="F30" s="6">
        <f t="shared" si="38"/>
        <v>3.6996501532802082</v>
      </c>
      <c r="L30" s="6">
        <f t="shared" ref="L30:O30" si="59">AVERAGE(C27:C33)</f>
        <v>2.9134786003045101</v>
      </c>
      <c r="M30" s="6">
        <f t="shared" si="59"/>
        <v>39.76586877446244</v>
      </c>
      <c r="O30" s="6">
        <f t="shared" si="59"/>
        <v>3.7574777503816432</v>
      </c>
      <c r="U30" s="6">
        <v>-0.99121697795644637</v>
      </c>
      <c r="V30" s="6">
        <v>4.5900573600831223</v>
      </c>
      <c r="X30" s="6">
        <v>4.9841372173299181</v>
      </c>
      <c r="AE30" s="6">
        <v>7.0189304812834221</v>
      </c>
      <c r="AF30" s="6">
        <v>37.000000000000007</v>
      </c>
      <c r="AH30" s="6">
        <v>8.6837873706101263</v>
      </c>
      <c r="AO30" s="6">
        <f>AE30*'III. GDP shares, 1310-2018'!C32</f>
        <v>3.5389786767693758</v>
      </c>
      <c r="AP30" s="6">
        <f>AF30*'III. GDP shares, 1310-2018'!D32</f>
        <v>4.7651265358704649</v>
      </c>
      <c r="AQ30" s="6">
        <f>AG30*'III. GDP shares, 1310-2018'!E32</f>
        <v>0</v>
      </c>
      <c r="AR30" s="6">
        <f>AH30*'III. GDP shares, 1310-2018'!F32</f>
        <v>3.1870191099123431</v>
      </c>
      <c r="AS30" s="6">
        <f>AI30*'III. GDP shares, 1310-2018'!G32</f>
        <v>0</v>
      </c>
      <c r="AT30" s="6">
        <f>AJ30*'III. GDP shares, 1310-2018'!H32</f>
        <v>0</v>
      </c>
      <c r="AU30" s="6">
        <f>AK30*'III. GDP shares, 1310-2018'!I32</f>
        <v>0</v>
      </c>
      <c r="AV30" s="6">
        <f>AL30*'III. GDP shares, 1310-2018'!J32</f>
        <v>0</v>
      </c>
      <c r="AY30" s="6">
        <f>U30*'III. GDP shares, 1310-2018'!C32</f>
        <v>-0.49977639163028442</v>
      </c>
      <c r="AZ30" s="6">
        <f>V30*'III. GDP shares, 1310-2018'!D32</f>
        <v>0.59114065209998956</v>
      </c>
      <c r="BA30" s="6">
        <f>W30*'III. GDP shares, 1310-2018'!E32</f>
        <v>0</v>
      </c>
      <c r="BB30" s="6">
        <f>X30*'III. GDP shares, 1310-2018'!F32</f>
        <v>1.8292180450912774</v>
      </c>
      <c r="BC30" s="6">
        <f>Y30*'III. GDP shares, 1310-2018'!G32</f>
        <v>0</v>
      </c>
      <c r="BD30" s="6">
        <f>Z30*'III. GDP shares, 1310-2018'!H32</f>
        <v>0</v>
      </c>
      <c r="BE30" s="6">
        <f>AA30*'III. GDP shares, 1310-2018'!I32</f>
        <v>0</v>
      </c>
      <c r="BF30" s="6">
        <f>AB30*'III. GDP shares, 1310-2018'!J32</f>
        <v>0</v>
      </c>
      <c r="BI30" s="6">
        <f t="shared" si="10"/>
        <v>17.567572617297852</v>
      </c>
      <c r="BJ30" s="6">
        <f t="shared" si="11"/>
        <v>11.491124322552183</v>
      </c>
      <c r="BL30" s="6">
        <f t="shared" si="12"/>
        <v>1.9205823055609825</v>
      </c>
      <c r="BM30" s="6">
        <f t="shared" si="13"/>
        <v>2.8609925331521979</v>
      </c>
      <c r="BN30" s="6">
        <f t="shared" ref="BN30:BO30" si="60">AVERAGE(BL27:BL33)</f>
        <v>2.9482113999181885</v>
      </c>
      <c r="BO30" s="6">
        <f t="shared" si="60"/>
        <v>0.84875086522322285</v>
      </c>
      <c r="BR30" s="6">
        <f t="shared" si="14"/>
        <v>5.3965561332207255</v>
      </c>
    </row>
    <row r="31" spans="1:70" x14ac:dyDescent="0.2">
      <c r="A31" s="6">
        <f>'[1]Nominal weighted'!B31</f>
        <v>1337</v>
      </c>
      <c r="C31" s="6">
        <f t="shared" si="17"/>
        <v>6.8723871391638625</v>
      </c>
      <c r="D31" s="6">
        <f t="shared" si="18"/>
        <v>45.556038231506768</v>
      </c>
      <c r="F31" s="6">
        <f t="shared" si="38"/>
        <v>3.6574671383331854</v>
      </c>
      <c r="L31" s="6">
        <f t="shared" ref="L31:O31" si="61">AVERAGE(C28:C34)</f>
        <v>5.8110784470813881</v>
      </c>
      <c r="M31" s="6">
        <f t="shared" si="61"/>
        <v>31.340463769084085</v>
      </c>
      <c r="O31" s="6">
        <f t="shared" si="61"/>
        <v>6.3538470688152655</v>
      </c>
      <c r="U31" s="6">
        <v>-9.9868711645434427E-2</v>
      </c>
      <c r="V31" s="6">
        <v>-6.3560382315067585</v>
      </c>
      <c r="X31" s="6">
        <v>5.3244773061112589</v>
      </c>
      <c r="AE31" s="6">
        <v>6.7725184275184276</v>
      </c>
      <c r="AF31" s="6">
        <v>39.20000000000001</v>
      </c>
      <c r="AH31" s="6">
        <v>8.9819444444444443</v>
      </c>
      <c r="AO31" s="6">
        <f>AE31*'III. GDP shares, 1310-2018'!C33</f>
        <v>3.4131539929408001</v>
      </c>
      <c r="AP31" s="6">
        <f>AF31*'III. GDP shares, 1310-2018'!D33</f>
        <v>5.0461187120297595</v>
      </c>
      <c r="AQ31" s="6">
        <f>AG31*'III. GDP shares, 1310-2018'!E33</f>
        <v>0</v>
      </c>
      <c r="AR31" s="6">
        <f>AH31*'III. GDP shares, 1310-2018'!F33</f>
        <v>3.2990800340745854</v>
      </c>
      <c r="AS31" s="6">
        <f>AI31*'III. GDP shares, 1310-2018'!G33</f>
        <v>0</v>
      </c>
      <c r="AT31" s="6">
        <f>AJ31*'III. GDP shares, 1310-2018'!H33</f>
        <v>0</v>
      </c>
      <c r="AU31" s="6">
        <f>AK31*'III. GDP shares, 1310-2018'!I33</f>
        <v>0</v>
      </c>
      <c r="AV31" s="6">
        <f>AL31*'III. GDP shares, 1310-2018'!J33</f>
        <v>0</v>
      </c>
      <c r="AY31" s="6">
        <f>U31*'III. GDP shares, 1310-2018'!C33</f>
        <v>-5.0330950822878424E-2</v>
      </c>
      <c r="AZ31" s="6">
        <f>V31*'III. GDP shares, 1310-2018'!D33</f>
        <v>-0.81819702689752005</v>
      </c>
      <c r="BA31" s="6">
        <f>W31*'III. GDP shares, 1310-2018'!E33</f>
        <v>0</v>
      </c>
      <c r="BB31" s="6">
        <f>X31*'III. GDP shares, 1310-2018'!F33</f>
        <v>1.9556875330418926</v>
      </c>
      <c r="BC31" s="6">
        <f>Y31*'III. GDP shares, 1310-2018'!G33</f>
        <v>0</v>
      </c>
      <c r="BD31" s="6">
        <f>Z31*'III. GDP shares, 1310-2018'!H33</f>
        <v>0</v>
      </c>
      <c r="BE31" s="6">
        <f>AA31*'III. GDP shares, 1310-2018'!I33</f>
        <v>0</v>
      </c>
      <c r="BF31" s="6">
        <f>AB31*'III. GDP shares, 1310-2018'!J33</f>
        <v>0</v>
      </c>
      <c r="BI31" s="6">
        <f t="shared" si="10"/>
        <v>18.318154290654295</v>
      </c>
      <c r="BJ31" s="6">
        <f t="shared" si="11"/>
        <v>11.758352739045144</v>
      </c>
      <c r="BL31" s="6">
        <f t="shared" si="12"/>
        <v>1.0871595553214941</v>
      </c>
      <c r="BM31" s="6">
        <f t="shared" si="13"/>
        <v>-0.37714321234697817</v>
      </c>
      <c r="BN31" s="6">
        <f t="shared" ref="BN31:BO31" si="62">AVERAGE(BL28:BL34)</f>
        <v>1.4106142887842981</v>
      </c>
      <c r="BO31" s="6">
        <f t="shared" si="62"/>
        <v>1.2912376386793165</v>
      </c>
      <c r="BR31" s="6">
        <f t="shared" si="14"/>
        <v>4.8068774447963722</v>
      </c>
    </row>
    <row r="32" spans="1:70" x14ac:dyDescent="0.2">
      <c r="A32" s="6">
        <f>'[1]Nominal weighted'!B32</f>
        <v>1338</v>
      </c>
      <c r="C32" s="6">
        <f t="shared" si="17"/>
        <v>7.2353327132189884</v>
      </c>
      <c r="D32" s="6">
        <f t="shared" si="18"/>
        <v>51.069955291226485</v>
      </c>
      <c r="F32" s="6">
        <f t="shared" si="38"/>
        <v>3.1473717426472314</v>
      </c>
      <c r="L32" s="6">
        <f t="shared" ref="L32:O32" si="63">AVERAGE(C29:C35)</f>
        <v>6.4950246783829275</v>
      </c>
      <c r="M32" s="6">
        <f t="shared" si="63"/>
        <v>30.705661076785159</v>
      </c>
      <c r="O32" s="6">
        <f t="shared" si="63"/>
        <v>9.5190643886606683</v>
      </c>
      <c r="U32" s="6">
        <v>-0.53033045678816015</v>
      </c>
      <c r="V32" s="6">
        <v>-9.6699552912264863</v>
      </c>
      <c r="X32" s="6">
        <v>5.0457499504744634</v>
      </c>
      <c r="AE32" s="6">
        <v>6.705002256430828</v>
      </c>
      <c r="AF32" s="6">
        <v>41.4</v>
      </c>
      <c r="AH32" s="6">
        <v>8.1931216931216948</v>
      </c>
      <c r="AO32" s="6">
        <f>AE32*'III. GDP shares, 1310-2018'!C34</f>
        <v>3.377562482462606</v>
      </c>
      <c r="AP32" s="6">
        <f>AF32*'III. GDP shares, 1310-2018'!D34</f>
        <v>5.3268505612082935</v>
      </c>
      <c r="AQ32" s="6">
        <f>AG32*'III. GDP shares, 1310-2018'!E34</f>
        <v>0</v>
      </c>
      <c r="AR32" s="6">
        <f>AH32*'III. GDP shares, 1310-2018'!F34</f>
        <v>3.0117456693687106</v>
      </c>
      <c r="AS32" s="6">
        <f>AI32*'III. GDP shares, 1310-2018'!G34</f>
        <v>0</v>
      </c>
      <c r="AT32" s="6">
        <f>AJ32*'III. GDP shares, 1310-2018'!H34</f>
        <v>0</v>
      </c>
      <c r="AU32" s="6">
        <f>AK32*'III. GDP shares, 1310-2018'!I34</f>
        <v>0</v>
      </c>
      <c r="AV32" s="6">
        <f>AL32*'III. GDP shares, 1310-2018'!J34</f>
        <v>0</v>
      </c>
      <c r="AY32" s="6">
        <f>U32*'III. GDP shares, 1310-2018'!C34</f>
        <v>-0.26714744986654804</v>
      </c>
      <c r="AZ32" s="6">
        <f>V32*'III. GDP shares, 1310-2018'!D34</f>
        <v>-1.2442127239113265</v>
      </c>
      <c r="BA32" s="6">
        <f>W32*'III. GDP shares, 1310-2018'!E34</f>
        <v>0</v>
      </c>
      <c r="BB32" s="6">
        <f>X32*'III. GDP shares, 1310-2018'!F34</f>
        <v>1.8547894357307861</v>
      </c>
      <c r="BC32" s="6">
        <f>Y32*'III. GDP shares, 1310-2018'!G34</f>
        <v>0</v>
      </c>
      <c r="BD32" s="6">
        <f>Z32*'III. GDP shares, 1310-2018'!H34</f>
        <v>0</v>
      </c>
      <c r="BE32" s="6">
        <f>AA32*'III. GDP shares, 1310-2018'!I34</f>
        <v>0</v>
      </c>
      <c r="BF32" s="6">
        <f>AB32*'III. GDP shares, 1310-2018'!J34</f>
        <v>0</v>
      </c>
      <c r="BI32" s="6">
        <f t="shared" si="10"/>
        <v>18.766041316517509</v>
      </c>
      <c r="BJ32" s="6">
        <f t="shared" si="11"/>
        <v>11.716158713039611</v>
      </c>
      <c r="BL32" s="6">
        <f t="shared" si="12"/>
        <v>0.34342926195291157</v>
      </c>
      <c r="BM32" s="6">
        <f t="shared" si="13"/>
        <v>-1.7181785991800611</v>
      </c>
      <c r="BN32" s="6">
        <f t="shared" ref="BN32:BO32" si="64">AVERAGE(BL29:BL35)</f>
        <v>-0.25487414642013384</v>
      </c>
      <c r="BO32" s="6">
        <f t="shared" si="64"/>
        <v>-0.41364465944196177</v>
      </c>
      <c r="BR32" s="6">
        <f t="shared" si="14"/>
        <v>4.8016661659670792</v>
      </c>
    </row>
    <row r="33" spans="1:70" x14ac:dyDescent="0.2">
      <c r="A33" s="6">
        <f>'[1]Nominal weighted'!B33</f>
        <v>1339</v>
      </c>
      <c r="C33" s="6">
        <f t="shared" si="17"/>
        <v>3.9194692644621689</v>
      </c>
      <c r="D33" s="6">
        <f t="shared" si="18"/>
        <v>27.559239657219482</v>
      </c>
      <c r="F33" s="6">
        <f t="shared" si="38"/>
        <v>-5.815244354710984</v>
      </c>
      <c r="L33" s="6">
        <f t="shared" ref="L33:O33" si="65">AVERAGE(C30:C36)</f>
        <v>6.9459991966330943</v>
      </c>
      <c r="M33" s="6">
        <f t="shared" si="65"/>
        <v>29.948461879363919</v>
      </c>
      <c r="O33" s="6">
        <f t="shared" si="65"/>
        <v>12.129970835360496</v>
      </c>
      <c r="U33" s="6">
        <v>2.7180168208810587</v>
      </c>
      <c r="V33" s="6">
        <v>-8.4352396572194834</v>
      </c>
      <c r="X33" s="6">
        <v>14.176915091381723</v>
      </c>
      <c r="AE33" s="6">
        <v>6.6374860853432276</v>
      </c>
      <c r="AF33" s="6">
        <v>19.123999999999999</v>
      </c>
      <c r="AH33" s="6">
        <v>8.3616707366707388</v>
      </c>
      <c r="AO33" s="6">
        <f>AE33*'III. GDP shares, 1310-2018'!C35</f>
        <v>3.3420039306972456</v>
      </c>
      <c r="AP33" s="6">
        <f>AF33*'III. GDP shares, 1310-2018'!D35</f>
        <v>2.459505377027273</v>
      </c>
      <c r="AQ33" s="6">
        <f>AG33*'III. GDP shares, 1310-2018'!E35</f>
        <v>0</v>
      </c>
      <c r="AR33" s="6">
        <f>AH33*'III. GDP shares, 1310-2018'!F35</f>
        <v>3.0761517555044837</v>
      </c>
      <c r="AS33" s="6">
        <f>AI33*'III. GDP shares, 1310-2018'!G35</f>
        <v>0</v>
      </c>
      <c r="AT33" s="6">
        <f>AJ33*'III. GDP shares, 1310-2018'!H35</f>
        <v>0</v>
      </c>
      <c r="AU33" s="6">
        <f>AK33*'III. GDP shares, 1310-2018'!I35</f>
        <v>0</v>
      </c>
      <c r="AV33" s="6">
        <f>AL33*'III. GDP shares, 1310-2018'!J35</f>
        <v>0</v>
      </c>
      <c r="AY33" s="6">
        <f>U33*'III. GDP shares, 1310-2018'!C35</f>
        <v>1.3685336258774259</v>
      </c>
      <c r="AZ33" s="6">
        <f>V33*'III. GDP shares, 1310-2018'!D35</f>
        <v>-1.0848419417195676</v>
      </c>
      <c r="BA33" s="6">
        <f>W33*'III. GDP shares, 1310-2018'!E35</f>
        <v>0</v>
      </c>
      <c r="BB33" s="6">
        <f>X33*'III. GDP shares, 1310-2018'!F35</f>
        <v>5.2155058025348264</v>
      </c>
      <c r="BC33" s="6">
        <f>Y33*'III. GDP shares, 1310-2018'!G35</f>
        <v>0</v>
      </c>
      <c r="BD33" s="6">
        <f>Z33*'III. GDP shares, 1310-2018'!H35</f>
        <v>0</v>
      </c>
      <c r="BE33" s="6">
        <f>AA33*'III. GDP shares, 1310-2018'!I35</f>
        <v>0</v>
      </c>
      <c r="BF33" s="6">
        <f>AB33*'III. GDP shares, 1310-2018'!J35</f>
        <v>0</v>
      </c>
      <c r="BI33" s="6">
        <f t="shared" si="10"/>
        <v>11.37438560733799</v>
      </c>
      <c r="BJ33" s="6">
        <f t="shared" si="11"/>
        <v>8.8776610632290023</v>
      </c>
      <c r="BL33" s="6">
        <f t="shared" si="12"/>
        <v>5.4991974866926849</v>
      </c>
      <c r="BM33" s="6">
        <f t="shared" si="13"/>
        <v>2.8198974183477659</v>
      </c>
      <c r="BN33" s="6">
        <f t="shared" ref="BN33:BO33" si="66">AVERAGE(BL30:BL36)</f>
        <v>-1.3249068363423326</v>
      </c>
      <c r="BO33" s="6">
        <f t="shared" si="66"/>
        <v>-1.1574559027170828</v>
      </c>
      <c r="BR33" s="6">
        <f t="shared" si="14"/>
        <v>-0.16588374221052327</v>
      </c>
    </row>
    <row r="34" spans="1:70" x14ac:dyDescent="0.2">
      <c r="A34" s="6">
        <f>'[1]Nominal weighted'!B34</f>
        <v>1340</v>
      </c>
      <c r="C34" s="6">
        <f t="shared" si="17"/>
        <v>6.9985861857318605</v>
      </c>
      <c r="D34" s="6">
        <f t="shared" si="18"/>
        <v>-11.146099843817122</v>
      </c>
      <c r="F34" s="6">
        <f t="shared" si="38"/>
        <v>27.668532320376105</v>
      </c>
      <c r="L34" s="6">
        <f t="shared" ref="L34:O34" si="67">AVERAGE(C31:C37)</f>
        <v>6.1934349347732374</v>
      </c>
      <c r="M34" s="6">
        <f t="shared" si="67"/>
        <v>30.633178742254675</v>
      </c>
      <c r="O34" s="6">
        <f t="shared" si="67"/>
        <v>12.530413673176648</v>
      </c>
      <c r="U34" s="6">
        <v>-0.37353568068135717</v>
      </c>
      <c r="V34" s="6">
        <v>30.270099843817121</v>
      </c>
      <c r="X34" s="6">
        <v>-17.979246606090392</v>
      </c>
      <c r="AE34" s="6">
        <v>6.6250505050505035</v>
      </c>
      <c r="AF34" s="6">
        <v>19.123999999999999</v>
      </c>
      <c r="AH34" s="6">
        <v>9.6892857142857132</v>
      </c>
      <c r="AO34" s="6">
        <f>AE34*'III. GDP shares, 1310-2018'!C36</f>
        <v>3.3341987807371054</v>
      </c>
      <c r="AP34" s="6">
        <f>AF34*'III. GDP shares, 1310-2018'!D36</f>
        <v>2.4583671194085577</v>
      </c>
      <c r="AQ34" s="6">
        <f>AG34*'III. GDP shares, 1310-2018'!E36</f>
        <v>0</v>
      </c>
      <c r="AR34" s="6">
        <f>AH34*'III. GDP shares, 1310-2018'!F36</f>
        <v>3.5673988488840154</v>
      </c>
      <c r="AS34" s="6">
        <f>AI34*'III. GDP shares, 1310-2018'!G36</f>
        <v>0</v>
      </c>
      <c r="AT34" s="6">
        <f>AJ34*'III. GDP shares, 1310-2018'!H36</f>
        <v>0</v>
      </c>
      <c r="AU34" s="6">
        <f>AK34*'III. GDP shares, 1310-2018'!I36</f>
        <v>0</v>
      </c>
      <c r="AV34" s="6">
        <f>AL34*'III. GDP shares, 1310-2018'!J36</f>
        <v>0</v>
      </c>
      <c r="AY34" s="6">
        <f>U34*'III. GDP shares, 1310-2018'!C36</f>
        <v>-0.18798984402309726</v>
      </c>
      <c r="AZ34" s="6">
        <f>V34*'III. GDP shares, 1310-2018'!D36</f>
        <v>3.8911848021990236</v>
      </c>
      <c r="BA34" s="6">
        <f>W34*'III. GDP shares, 1310-2018'!E36</f>
        <v>0</v>
      </c>
      <c r="BB34" s="6">
        <f>X34*'III. GDP shares, 1310-2018'!F36</f>
        <v>-6.6195946262378325</v>
      </c>
      <c r="BC34" s="6">
        <f>Y34*'III. GDP shares, 1310-2018'!G36</f>
        <v>0</v>
      </c>
      <c r="BD34" s="6">
        <f>Z34*'III. GDP shares, 1310-2018'!H36</f>
        <v>0</v>
      </c>
      <c r="BE34" s="6">
        <f>AA34*'III. GDP shares, 1310-2018'!I36</f>
        <v>0</v>
      </c>
      <c r="BF34" s="6">
        <f>AB34*'III. GDP shares, 1310-2018'!J36</f>
        <v>0</v>
      </c>
      <c r="BI34" s="6">
        <f t="shared" si="10"/>
        <v>11.812778739778738</v>
      </c>
      <c r="BJ34" s="6">
        <f t="shared" si="11"/>
        <v>9.3599647490296789</v>
      </c>
      <c r="BL34" s="6">
        <f t="shared" si="12"/>
        <v>-2.916399668061906</v>
      </c>
      <c r="BM34" s="6">
        <f t="shared" si="13"/>
        <v>3.9724391856817909</v>
      </c>
      <c r="BN34" s="6">
        <f t="shared" ref="BN34:BO34" si="68">AVERAGE(BL31:BL37)</f>
        <v>-1.2142378170535266</v>
      </c>
      <c r="BO34" s="6">
        <f t="shared" si="68"/>
        <v>-1.357090864149171</v>
      </c>
      <c r="BR34" s="6">
        <f t="shared" si="14"/>
        <v>13.709182099882049</v>
      </c>
    </row>
    <row r="35" spans="1:70" x14ac:dyDescent="0.2">
      <c r="A35" s="6">
        <f>'[1]Nominal weighted'!B35</f>
        <v>1341</v>
      </c>
      <c r="C35" s="6">
        <f t="shared" si="17"/>
        <v>5.6311557580304301</v>
      </c>
      <c r="D35" s="6">
        <f t="shared" si="18"/>
        <v>33.87865193802655</v>
      </c>
      <c r="F35" s="6">
        <f t="shared" si="38"/>
        <v>30.768976966026447</v>
      </c>
      <c r="L35" s="6">
        <f t="shared" ref="L35:O50" si="69">AVERAGE(C32:C38)</f>
        <v>5.7230368471508291</v>
      </c>
      <c r="M35" s="6">
        <f t="shared" si="69"/>
        <v>27.40910906079359</v>
      </c>
      <c r="O35" s="6">
        <f t="shared" si="69"/>
        <v>12.876648937834343</v>
      </c>
      <c r="U35" s="6">
        <v>1.023904232740219</v>
      </c>
      <c r="V35" s="6">
        <v>-14.754651938026555</v>
      </c>
      <c r="X35" s="6">
        <v>-21.878677093577465</v>
      </c>
      <c r="AE35" s="6">
        <v>6.6550599907706491</v>
      </c>
      <c r="AF35" s="6">
        <v>19.123999999999999</v>
      </c>
      <c r="AH35" s="6">
        <v>8.8902998724489812</v>
      </c>
      <c r="AO35" s="6">
        <f>AE35*'III. GDP shares, 1310-2018'!C37</f>
        <v>3.3477523603679553</v>
      </c>
      <c r="AP35" s="6">
        <f>AF35*'III. GDP shares, 1310-2018'!D37</f>
        <v>2.4572299148723671</v>
      </c>
      <c r="AQ35" s="6">
        <f>AG35*'III. GDP shares, 1310-2018'!E37</f>
        <v>0</v>
      </c>
      <c r="AR35" s="6">
        <f>AH35*'III. GDP shares, 1310-2018'!F37</f>
        <v>3.2758268114668612</v>
      </c>
      <c r="AS35" s="6">
        <f>AI35*'III. GDP shares, 1310-2018'!G37</f>
        <v>0</v>
      </c>
      <c r="AT35" s="6">
        <f>AJ35*'III. GDP shares, 1310-2018'!H37</f>
        <v>0</v>
      </c>
      <c r="AU35" s="6">
        <f>AK35*'III. GDP shares, 1310-2018'!I37</f>
        <v>0</v>
      </c>
      <c r="AV35" s="6">
        <f>AL35*'III. GDP shares, 1310-2018'!J37</f>
        <v>0</v>
      </c>
      <c r="AY35" s="6">
        <f>U35*'III. GDP shares, 1310-2018'!C37</f>
        <v>0.51506339788078681</v>
      </c>
      <c r="AZ35" s="6">
        <f>V35*'III. GDP shares, 1310-2018'!D37</f>
        <v>-1.8958153171746706</v>
      </c>
      <c r="BA35" s="6">
        <f>W35*'III. GDP shares, 1310-2018'!E37</f>
        <v>0</v>
      </c>
      <c r="BB35" s="6">
        <f>X35*'III. GDP shares, 1310-2018'!F37</f>
        <v>-8.0616804889421605</v>
      </c>
      <c r="BC35" s="6">
        <f>Y35*'III. GDP shares, 1310-2018'!G37</f>
        <v>0</v>
      </c>
      <c r="BD35" s="6">
        <f>Z35*'III. GDP shares, 1310-2018'!H37</f>
        <v>0</v>
      </c>
      <c r="BE35" s="6">
        <f>AA35*'III. GDP shares, 1310-2018'!I37</f>
        <v>0</v>
      </c>
      <c r="BF35" s="6">
        <f>AB35*'III. GDP shares, 1310-2018'!J37</f>
        <v>0</v>
      </c>
      <c r="BI35" s="6">
        <f t="shared" si="10"/>
        <v>11.556453287739876</v>
      </c>
      <c r="BJ35" s="6">
        <f t="shared" si="11"/>
        <v>9.080809086707184</v>
      </c>
      <c r="BL35" s="6">
        <f t="shared" si="12"/>
        <v>-9.4424324082360442</v>
      </c>
      <c r="BM35" s="6">
        <f t="shared" si="13"/>
        <v>-11.869808266287933</v>
      </c>
      <c r="BN35" s="6">
        <f t="shared" ref="BN35:BO35" si="70">AVERAGE(BL32:BL38)</f>
        <v>-0.85489452640873742</v>
      </c>
      <c r="BO35" s="6">
        <f t="shared" si="70"/>
        <v>-0.50858820324800535</v>
      </c>
      <c r="BR35" s="6">
        <f t="shared" si="14"/>
        <v>14.170196262896191</v>
      </c>
    </row>
    <row r="36" spans="1:70" x14ac:dyDescent="0.2">
      <c r="A36" s="6">
        <f>'[1]Nominal weighted'!B36</f>
        <v>1342</v>
      </c>
      <c r="C36" s="6">
        <f t="shared" si="17"/>
        <v>9.9549158565844795</v>
      </c>
      <c r="D36" s="6">
        <f t="shared" si="18"/>
        <v>30.311505241468382</v>
      </c>
      <c r="F36" s="6">
        <f t="shared" si="38"/>
        <v>21.783041881571283</v>
      </c>
      <c r="L36" s="6">
        <f t="shared" si="69"/>
        <v>5.5180437349140758</v>
      </c>
      <c r="M36" s="6">
        <f t="shared" si="69"/>
        <v>26.735041928799653</v>
      </c>
      <c r="O36" s="6">
        <f t="shared" si="69"/>
        <v>13.234886151498957</v>
      </c>
      <c r="U36" s="6">
        <v>-3.3258249474935719</v>
      </c>
      <c r="V36" s="6">
        <v>4.6884947585316183</v>
      </c>
      <c r="X36" s="6">
        <v>-12.733840946197134</v>
      </c>
      <c r="AE36" s="6">
        <v>6.629090909090908</v>
      </c>
      <c r="AF36" s="6">
        <v>35</v>
      </c>
      <c r="AH36" s="6">
        <v>9.0492009353741487</v>
      </c>
      <c r="AO36" s="6">
        <f>AE36*'III. GDP shares, 1310-2018'!C38</f>
        <v>3.3331470438211555</v>
      </c>
      <c r="AP36" s="6">
        <f>AF36*'III. GDP shares, 1310-2018'!D38</f>
        <v>4.4950471485321311</v>
      </c>
      <c r="AQ36" s="6">
        <f>AG36*'III. GDP shares, 1310-2018'!E38</f>
        <v>0</v>
      </c>
      <c r="AR36" s="6">
        <f>AH36*'III. GDP shares, 1310-2018'!F38</f>
        <v>3.3370197792963667</v>
      </c>
      <c r="AS36" s="6">
        <f>AI36*'III. GDP shares, 1310-2018'!G38</f>
        <v>0</v>
      </c>
      <c r="AT36" s="6">
        <f>AJ36*'III. GDP shares, 1310-2018'!H38</f>
        <v>0</v>
      </c>
      <c r="AU36" s="6">
        <f>AK36*'III. GDP shares, 1310-2018'!I38</f>
        <v>0</v>
      </c>
      <c r="AV36" s="6">
        <f>AL36*'III. GDP shares, 1310-2018'!J38</f>
        <v>0</v>
      </c>
      <c r="AY36" s="6">
        <f>U36*'III. GDP shares, 1310-2018'!C38</f>
        <v>-1.6722449192547089</v>
      </c>
      <c r="AZ36" s="6">
        <f>V36*'III. GDP shares, 1310-2018'!D38</f>
        <v>0.60214299986415409</v>
      </c>
      <c r="BA36" s="6">
        <f>W36*'III. GDP shares, 1310-2018'!E38</f>
        <v>0</v>
      </c>
      <c r="BB36" s="6">
        <f>X36*'III. GDP shares, 1310-2018'!F38</f>
        <v>-4.6957824682358957</v>
      </c>
      <c r="BC36" s="6">
        <f>Y36*'III. GDP shares, 1310-2018'!G38</f>
        <v>0</v>
      </c>
      <c r="BD36" s="6">
        <f>Z36*'III. GDP shares, 1310-2018'!H38</f>
        <v>0</v>
      </c>
      <c r="BE36" s="6">
        <f>AA36*'III. GDP shares, 1310-2018'!I38</f>
        <v>0</v>
      </c>
      <c r="BF36" s="6">
        <f>AB36*'III. GDP shares, 1310-2018'!J38</f>
        <v>0</v>
      </c>
      <c r="BI36" s="6">
        <f t="shared" si="10"/>
        <v>16.892763948155018</v>
      </c>
      <c r="BJ36" s="6">
        <f t="shared" si="11"/>
        <v>11.165213971649653</v>
      </c>
      <c r="BL36" s="6">
        <f t="shared" si="12"/>
        <v>-5.7658843876264507</v>
      </c>
      <c r="BM36" s="6">
        <f t="shared" si="13"/>
        <v>-3.7903903783863626</v>
      </c>
      <c r="BN36" s="6">
        <f t="shared" ref="BN36:BO36" si="71">AVERAGE(BL33:BL39)</f>
        <v>-1.0039075905499197</v>
      </c>
      <c r="BO36" s="6">
        <f t="shared" si="71"/>
        <v>-0.70928943974281589</v>
      </c>
      <c r="BR36" s="6">
        <f t="shared" si="14"/>
        <v>13.038194210608127</v>
      </c>
    </row>
    <row r="37" spans="1:70" x14ac:dyDescent="0.2">
      <c r="A37" s="6">
        <f>'[1]Nominal weighted'!B37</f>
        <v>1343</v>
      </c>
      <c r="C37" s="6">
        <f t="shared" si="17"/>
        <v>2.7421976262208685</v>
      </c>
      <c r="D37" s="6">
        <f t="shared" si="18"/>
        <v>37.202960680152188</v>
      </c>
      <c r="F37" s="6">
        <f t="shared" si="38"/>
        <v>6.5027500179932627</v>
      </c>
      <c r="L37" s="6">
        <f t="shared" si="69"/>
        <v>5.7403406288741978</v>
      </c>
      <c r="M37" s="6">
        <f t="shared" si="69"/>
        <v>27.003226134545439</v>
      </c>
      <c r="O37" s="6">
        <f t="shared" si="69"/>
        <v>15.295012643203279</v>
      </c>
      <c r="U37" s="6">
        <v>3.9028023737791329</v>
      </c>
      <c r="V37" s="6">
        <v>-2.3008442780357825</v>
      </c>
      <c r="X37" s="6">
        <v>2.7886853136393914</v>
      </c>
      <c r="AE37" s="6">
        <v>6.6450000000000014</v>
      </c>
      <c r="AF37" s="6">
        <v>34.902116402116405</v>
      </c>
      <c r="AH37" s="6">
        <v>9.2914353316326537</v>
      </c>
      <c r="AO37" s="6">
        <f>AE37*'III. GDP shares, 1310-2018'!C39</f>
        <v>3.3396020944465894</v>
      </c>
      <c r="AP37" s="6">
        <f>AF37*'III. GDP shares, 1310-2018'!D39</f>
        <v>4.4804043550531327</v>
      </c>
      <c r="AQ37" s="6">
        <f>AG37*'III. GDP shares, 1310-2018'!E39</f>
        <v>0</v>
      </c>
      <c r="AR37" s="6">
        <f>AH37*'III. GDP shares, 1310-2018'!F39</f>
        <v>3.4290577067088077</v>
      </c>
      <c r="AS37" s="6">
        <f>AI37*'III. GDP shares, 1310-2018'!G39</f>
        <v>0</v>
      </c>
      <c r="AT37" s="6">
        <f>AJ37*'III. GDP shares, 1310-2018'!H39</f>
        <v>0</v>
      </c>
      <c r="AU37" s="6">
        <f>AK37*'III. GDP shares, 1310-2018'!I39</f>
        <v>0</v>
      </c>
      <c r="AV37" s="6">
        <f>AL37*'III. GDP shares, 1310-2018'!J39</f>
        <v>0</v>
      </c>
      <c r="AY37" s="6">
        <f>U37*'III. GDP shares, 1310-2018'!C39</f>
        <v>1.9614457459268488</v>
      </c>
      <c r="AZ37" s="6">
        <f>V37*'III. GDP shares, 1310-2018'!D39</f>
        <v>-0.29536067683808132</v>
      </c>
      <c r="BA37" s="6">
        <f>W37*'III. GDP shares, 1310-2018'!E39</f>
        <v>0</v>
      </c>
      <c r="BB37" s="6">
        <f>X37*'III. GDP shares, 1310-2018'!F39</f>
        <v>1.029180371493855</v>
      </c>
      <c r="BC37" s="6">
        <f>Y37*'III. GDP shares, 1310-2018'!G39</f>
        <v>0</v>
      </c>
      <c r="BD37" s="6">
        <f>Z37*'III. GDP shares, 1310-2018'!H39</f>
        <v>0</v>
      </c>
      <c r="BE37" s="6">
        <f>AA37*'III. GDP shares, 1310-2018'!I39</f>
        <v>0</v>
      </c>
      <c r="BF37" s="6">
        <f>AB37*'III. GDP shares, 1310-2018'!J39</f>
        <v>0</v>
      </c>
      <c r="BI37" s="6">
        <f t="shared" si="10"/>
        <v>16.946183911249687</v>
      </c>
      <c r="BJ37" s="6">
        <f t="shared" si="11"/>
        <v>11.249064156208529</v>
      </c>
      <c r="BL37" s="6">
        <f t="shared" si="12"/>
        <v>2.6952654405826224</v>
      </c>
      <c r="BM37" s="6">
        <f t="shared" si="13"/>
        <v>1.4635478031275806</v>
      </c>
      <c r="BN37" s="6">
        <f t="shared" ref="BN37:BO37" si="72">AVERAGE(BL34:BL40)</f>
        <v>-1.5214806633497078</v>
      </c>
      <c r="BO37" s="6">
        <f t="shared" si="72"/>
        <v>-0.71865931910733161</v>
      </c>
      <c r="BR37" s="6">
        <f t="shared" si="14"/>
        <v>3.7780336837346935</v>
      </c>
    </row>
    <row r="38" spans="1:70" x14ac:dyDescent="0.2">
      <c r="A38" s="6">
        <f>'[1]Nominal weighted'!B38</f>
        <v>1344</v>
      </c>
      <c r="C38" s="6">
        <f t="shared" si="17"/>
        <v>3.5796005258070003</v>
      </c>
      <c r="D38" s="6">
        <f t="shared" si="18"/>
        <v>22.98755046127917</v>
      </c>
      <c r="F38" s="6">
        <f t="shared" si="38"/>
        <v>6.081113990937058</v>
      </c>
      <c r="L38" s="6">
        <f t="shared" si="69"/>
        <v>4.4549642240565142</v>
      </c>
      <c r="M38" s="6">
        <f t="shared" si="69"/>
        <v>30.300801863654808</v>
      </c>
      <c r="O38" s="6">
        <f t="shared" si="69"/>
        <v>12.230409923048272</v>
      </c>
      <c r="U38" s="6">
        <v>2.1614779055655498</v>
      </c>
      <c r="V38" s="6">
        <v>11.816682342953641</v>
      </c>
      <c r="X38" s="6">
        <v>2.7089659933643562</v>
      </c>
      <c r="AE38" s="6">
        <v>5.74107843137255</v>
      </c>
      <c r="AF38" s="6">
        <v>34.804232804232811</v>
      </c>
      <c r="AH38" s="6">
        <v>8.7900799843014141</v>
      </c>
      <c r="AO38" s="6">
        <f>AE38*'III. GDP shares, 1310-2018'!C40</f>
        <v>2.8839820518780748</v>
      </c>
      <c r="AP38" s="6">
        <f>AF38*'III. GDP shares, 1310-2018'!D40</f>
        <v>4.4657750898827056</v>
      </c>
      <c r="AQ38" s="6">
        <f>AG38*'III. GDP shares, 1310-2018'!E40</f>
        <v>0</v>
      </c>
      <c r="AR38" s="6">
        <f>AH38*'III. GDP shares, 1310-2018'!F40</f>
        <v>3.2465915951924584</v>
      </c>
      <c r="AS38" s="6">
        <f>AI38*'III. GDP shares, 1310-2018'!G40</f>
        <v>0</v>
      </c>
      <c r="AT38" s="6">
        <f>AJ38*'III. GDP shares, 1310-2018'!H40</f>
        <v>0</v>
      </c>
      <c r="AU38" s="6">
        <f>AK38*'III. GDP shares, 1310-2018'!I40</f>
        <v>0</v>
      </c>
      <c r="AV38" s="6">
        <f>AL38*'III. GDP shares, 1310-2018'!J40</f>
        <v>0</v>
      </c>
      <c r="AY38" s="6">
        <f>U38*'III. GDP shares, 1310-2018'!C40</f>
        <v>1.0858000913413306</v>
      </c>
      <c r="AZ38" s="6">
        <f>V38*'III. GDP shares, 1310-2018'!D40</f>
        <v>1.5162134430327487</v>
      </c>
      <c r="BA38" s="6">
        <f>W38*'III. GDP shares, 1310-2018'!E40</f>
        <v>0</v>
      </c>
      <c r="BB38" s="6">
        <f>X38*'III. GDP shares, 1310-2018'!F40</f>
        <v>1.0005490554609415</v>
      </c>
      <c r="BC38" s="6">
        <f>Y38*'III. GDP shares, 1310-2018'!G40</f>
        <v>0</v>
      </c>
      <c r="BD38" s="6">
        <f>Z38*'III. GDP shares, 1310-2018'!H40</f>
        <v>0</v>
      </c>
      <c r="BE38" s="6">
        <f>AA38*'III. GDP shares, 1310-2018'!I40</f>
        <v>0</v>
      </c>
      <c r="BF38" s="6">
        <f>AB38*'III. GDP shares, 1310-2018'!J40</f>
        <v>0</v>
      </c>
      <c r="BI38" s="6">
        <f t="shared" si="10"/>
        <v>16.445130406635592</v>
      </c>
      <c r="BJ38" s="6">
        <f t="shared" si="11"/>
        <v>10.596348736953239</v>
      </c>
      <c r="BL38" s="6">
        <f t="shared" si="12"/>
        <v>3.6025625898350211</v>
      </c>
      <c r="BM38" s="6">
        <f t="shared" si="13"/>
        <v>5.5623754139611821</v>
      </c>
      <c r="BN38" s="6">
        <f t="shared" ref="BN38:BO38" si="73">AVERAGE(BL35:BL41)</f>
        <v>9.5446986582961024E-2</v>
      </c>
      <c r="BO38" s="6">
        <f t="shared" si="73"/>
        <v>0.358085493298193</v>
      </c>
      <c r="BR38" s="6">
        <f t="shared" si="14"/>
        <v>4.0442245002682613</v>
      </c>
    </row>
    <row r="39" spans="1:70" x14ac:dyDescent="0.2">
      <c r="A39" s="6">
        <f>'[1]Nominal weighted'!B39</f>
        <v>1345</v>
      </c>
      <c r="C39" s="6">
        <f t="shared" si="17"/>
        <v>5.800380927561724</v>
      </c>
      <c r="D39" s="6">
        <f t="shared" si="18"/>
        <v>46.351485367268921</v>
      </c>
      <c r="F39" s="6">
        <f t="shared" si="38"/>
        <v>5.6550322382995279</v>
      </c>
      <c r="L39" s="6">
        <f t="shared" si="69"/>
        <v>4.9306601227766054</v>
      </c>
      <c r="M39" s="6">
        <f t="shared" si="69"/>
        <v>30.407072933346853</v>
      </c>
      <c r="O39" s="6">
        <f t="shared" si="69"/>
        <v>8.7028898252089881</v>
      </c>
      <c r="U39" s="6">
        <v>-0.35781800168215172</v>
      </c>
      <c r="V39" s="6">
        <v>-11.645136160919705</v>
      </c>
      <c r="X39" s="6">
        <v>2.6336923986706462</v>
      </c>
      <c r="AE39" s="6">
        <v>5.4425629258795718</v>
      </c>
      <c r="AF39" s="6">
        <v>34.706349206349216</v>
      </c>
      <c r="AH39" s="6">
        <v>8.2887246369701746</v>
      </c>
      <c r="AO39" s="6">
        <f>AE39*'III. GDP shares, 1310-2018'!C41</f>
        <v>2.7327629356904257</v>
      </c>
      <c r="AP39" s="6">
        <f>AF39*'III. GDP shares, 1310-2018'!D41</f>
        <v>4.4511593342815319</v>
      </c>
      <c r="AQ39" s="6">
        <f>AG39*'III. GDP shares, 1310-2018'!E41</f>
        <v>0</v>
      </c>
      <c r="AR39" s="6">
        <f>AH39*'III. GDP shares, 1310-2018'!F41</f>
        <v>3.0638310016111854</v>
      </c>
      <c r="AS39" s="6">
        <f>AI39*'III. GDP shares, 1310-2018'!G41</f>
        <v>0</v>
      </c>
      <c r="AT39" s="6">
        <f>AJ39*'III. GDP shares, 1310-2018'!H41</f>
        <v>0</v>
      </c>
      <c r="AU39" s="6">
        <f>AK39*'III. GDP shares, 1310-2018'!I41</f>
        <v>0</v>
      </c>
      <c r="AV39" s="6">
        <f>AL39*'III. GDP shares, 1310-2018'!J41</f>
        <v>0</v>
      </c>
      <c r="AY39" s="6">
        <f>U39*'III. GDP shares, 1310-2018'!C41</f>
        <v>-0.17966384330995519</v>
      </c>
      <c r="AZ39" s="6">
        <f>V39*'III. GDP shares, 1310-2018'!D41</f>
        <v>-1.4935122162654468</v>
      </c>
      <c r="BA39" s="6">
        <f>W39*'III. GDP shares, 1310-2018'!E41</f>
        <v>0</v>
      </c>
      <c r="BB39" s="6">
        <f>X39*'III. GDP shares, 1310-2018'!F41</f>
        <v>0.97351387254003763</v>
      </c>
      <c r="BC39" s="6">
        <f>Y39*'III. GDP shares, 1310-2018'!G41</f>
        <v>0</v>
      </c>
      <c r="BD39" s="6">
        <f>Z39*'III. GDP shares, 1310-2018'!H41</f>
        <v>0</v>
      </c>
      <c r="BE39" s="6">
        <f>AA39*'III. GDP shares, 1310-2018'!I41</f>
        <v>0</v>
      </c>
      <c r="BF39" s="6">
        <f>AB39*'III. GDP shares, 1310-2018'!J41</f>
        <v>0</v>
      </c>
      <c r="BI39" s="6">
        <f t="shared" si="10"/>
        <v>16.14587892306632</v>
      </c>
      <c r="BJ39" s="6">
        <f t="shared" si="11"/>
        <v>10.247753271583143</v>
      </c>
      <c r="BL39" s="6">
        <f t="shared" si="12"/>
        <v>-0.69966218703536431</v>
      </c>
      <c r="BM39" s="6">
        <f t="shared" si="13"/>
        <v>-3.1230872546437367</v>
      </c>
      <c r="BN39" s="6">
        <f t="shared" ref="BN39:BO39" si="74">AVERAGE(BL36:BL42)</f>
        <v>1.405893572440531</v>
      </c>
      <c r="BO39" s="6">
        <f t="shared" si="74"/>
        <v>2.0649289134883277</v>
      </c>
      <c r="BR39" s="6">
        <f t="shared" si="14"/>
        <v>5.0027439080715288</v>
      </c>
    </row>
    <row r="40" spans="1:70" x14ac:dyDescent="0.2">
      <c r="A40" s="6">
        <f>'[1]Nominal weighted'!B40</f>
        <v>1346</v>
      </c>
      <c r="C40" s="6">
        <f t="shared" si="17"/>
        <v>5.4755475221830174</v>
      </c>
      <c r="D40" s="6">
        <f t="shared" si="18"/>
        <v>29.436529097440015</v>
      </c>
      <c r="F40" s="6">
        <f t="shared" si="38"/>
        <v>8.6056410872192721</v>
      </c>
      <c r="L40" s="6">
        <f t="shared" si="69"/>
        <v>2.9921246068747465</v>
      </c>
      <c r="M40" s="6">
        <f t="shared" si="69"/>
        <v>33.8980389549249</v>
      </c>
      <c r="O40" s="6">
        <f t="shared" si="69"/>
        <v>6.8663185633890107</v>
      </c>
      <c r="U40" s="6">
        <v>0.52849084417397429</v>
      </c>
      <c r="V40" s="6">
        <v>5.1719365110256064</v>
      </c>
      <c r="X40" s="6">
        <v>2.5624974331888914</v>
      </c>
      <c r="AE40" s="6">
        <v>6.0040383663569914</v>
      </c>
      <c r="AF40" s="6">
        <v>34.608465608465622</v>
      </c>
      <c r="AH40" s="6">
        <v>11.168138520408164</v>
      </c>
      <c r="AO40" s="6">
        <f>AE40*'III. GDP shares, 1310-2018'!C42</f>
        <v>3.0132937971859399</v>
      </c>
      <c r="AP40" s="6">
        <f>AF40*'III. GDP shares, 1310-2018'!D42</f>
        <v>4.4365570695448904</v>
      </c>
      <c r="AQ40" s="6">
        <f>AG40*'III. GDP shares, 1310-2018'!E42</f>
        <v>0</v>
      </c>
      <c r="AR40" s="6">
        <f>AH40*'III. GDP shares, 1310-2018'!F42</f>
        <v>4.1314220431003186</v>
      </c>
      <c r="AS40" s="6">
        <f>AI40*'III. GDP shares, 1310-2018'!G42</f>
        <v>0</v>
      </c>
      <c r="AT40" s="6">
        <f>AJ40*'III. GDP shares, 1310-2018'!H42</f>
        <v>0</v>
      </c>
      <c r="AU40" s="6">
        <f>AK40*'III. GDP shares, 1310-2018'!I42</f>
        <v>0</v>
      </c>
      <c r="AV40" s="6">
        <f>AL40*'III. GDP shares, 1310-2018'!J42</f>
        <v>0</v>
      </c>
      <c r="AY40" s="6">
        <f>U40*'III. GDP shares, 1310-2018'!C42</f>
        <v>0.26523784250653643</v>
      </c>
      <c r="AZ40" s="6">
        <f>V40*'III. GDP shares, 1310-2018'!D42</f>
        <v>0.663005166158399</v>
      </c>
      <c r="BA40" s="6">
        <f>W40*'III. GDP shares, 1310-2018'!E42</f>
        <v>0</v>
      </c>
      <c r="BB40" s="6">
        <f>X40*'III. GDP shares, 1310-2018'!F42</f>
        <v>0.94794296842923254</v>
      </c>
      <c r="BC40" s="6">
        <f>Y40*'III. GDP shares, 1310-2018'!G42</f>
        <v>0</v>
      </c>
      <c r="BD40" s="6">
        <f>Z40*'III. GDP shares, 1310-2018'!H42</f>
        <v>0</v>
      </c>
      <c r="BE40" s="6">
        <f>AA40*'III. GDP shares, 1310-2018'!I42</f>
        <v>0</v>
      </c>
      <c r="BF40" s="6">
        <f>AB40*'III. GDP shares, 1310-2018'!J42</f>
        <v>0</v>
      </c>
      <c r="BI40" s="6">
        <f t="shared" si="10"/>
        <v>17.260214165076928</v>
      </c>
      <c r="BJ40" s="6">
        <f t="shared" si="11"/>
        <v>11.581272909831149</v>
      </c>
      <c r="BL40" s="6">
        <f t="shared" si="12"/>
        <v>1.8761859770941678</v>
      </c>
      <c r="BM40" s="6">
        <f t="shared" si="13"/>
        <v>2.7543082627961568</v>
      </c>
      <c r="BN40" s="6">
        <f t="shared" ref="BN40:BO40" si="75">AVERAGE(BL37:BL43)</f>
        <v>2.5490415177329635</v>
      </c>
      <c r="BO40" s="6">
        <f t="shared" si="75"/>
        <v>2.1036236479475368</v>
      </c>
      <c r="BR40" s="6">
        <f t="shared" si="14"/>
        <v>5.9315350293504894</v>
      </c>
    </row>
    <row r="41" spans="1:70" x14ac:dyDescent="0.2">
      <c r="A41" s="6">
        <f>'[1]Nominal weighted'!B41</f>
        <v>1347</v>
      </c>
      <c r="C41" s="6">
        <f t="shared" si="17"/>
        <v>-1.9990486479919172</v>
      </c>
      <c r="D41" s="6">
        <f t="shared" si="18"/>
        <v>11.93693025994844</v>
      </c>
      <c r="F41" s="6">
        <f t="shared" si="38"/>
        <v>6.2163132792910636</v>
      </c>
      <c r="L41" s="6">
        <f t="shared" si="69"/>
        <v>2.1857706928328478</v>
      </c>
      <c r="M41" s="6">
        <f t="shared" si="69"/>
        <v>30.672254281178621</v>
      </c>
      <c r="O41" s="6">
        <f t="shared" si="69"/>
        <v>7.2303060041327383</v>
      </c>
      <c r="U41" s="6">
        <v>8.2445805628855346</v>
      </c>
      <c r="V41" s="6">
        <v>22.573651750633587</v>
      </c>
      <c r="X41" s="6">
        <v>3.7107263040422707</v>
      </c>
      <c r="AE41" s="6">
        <v>6.2455319148936175</v>
      </c>
      <c r="AF41" s="6">
        <v>34.510582010582027</v>
      </c>
      <c r="AH41" s="6">
        <v>9.9270395833333342</v>
      </c>
      <c r="AO41" s="6">
        <f>AE41*'III. GDP shares, 1310-2018'!C43</f>
        <v>3.1330480996632053</v>
      </c>
      <c r="AP41" s="6">
        <f>AF41*'III. GDP shares, 1310-2018'!D43</f>
        <v>4.4219682770025726</v>
      </c>
      <c r="AQ41" s="6">
        <f>AG41*'III. GDP shares, 1310-2018'!E43</f>
        <v>0</v>
      </c>
      <c r="AR41" s="6">
        <f>AH41*'III. GDP shares, 1310-2018'!F43</f>
        <v>3.6751884810269715</v>
      </c>
      <c r="AS41" s="6">
        <f>AI41*'III. GDP shares, 1310-2018'!G43</f>
        <v>0</v>
      </c>
      <c r="AT41" s="6">
        <f>AJ41*'III. GDP shares, 1310-2018'!H43</f>
        <v>0</v>
      </c>
      <c r="AU41" s="6">
        <f>AK41*'III. GDP shares, 1310-2018'!I43</f>
        <v>0</v>
      </c>
      <c r="AV41" s="6">
        <f>AL41*'III. GDP shares, 1310-2018'!J43</f>
        <v>0</v>
      </c>
      <c r="AY41" s="6">
        <f>U41*'III. GDP shares, 1310-2018'!C43</f>
        <v>4.1358634968257473</v>
      </c>
      <c r="AZ41" s="6">
        <f>V41*'III. GDP shares, 1310-2018'!D43</f>
        <v>2.892445334790279</v>
      </c>
      <c r="BA41" s="6">
        <f>W41*'III. GDP shares, 1310-2018'!E43</f>
        <v>0</v>
      </c>
      <c r="BB41" s="6">
        <f>X41*'III. GDP shares, 1310-2018'!F43</f>
        <v>1.3737850498507489</v>
      </c>
      <c r="BC41" s="6">
        <f>Y41*'III. GDP shares, 1310-2018'!G43</f>
        <v>0</v>
      </c>
      <c r="BD41" s="6">
        <f>Z41*'III. GDP shares, 1310-2018'!H43</f>
        <v>0</v>
      </c>
      <c r="BE41" s="6">
        <f>AA41*'III. GDP shares, 1310-2018'!I43</f>
        <v>0</v>
      </c>
      <c r="BF41" s="6">
        <f>AB41*'III. GDP shares, 1310-2018'!J43</f>
        <v>0</v>
      </c>
      <c r="BI41" s="6">
        <f t="shared" si="10"/>
        <v>16.894384502936326</v>
      </c>
      <c r="BJ41" s="6">
        <f t="shared" si="11"/>
        <v>11.230204857692749</v>
      </c>
      <c r="BL41" s="6">
        <f t="shared" si="12"/>
        <v>8.4020938814667758</v>
      </c>
      <c r="BM41" s="6">
        <f t="shared" si="13"/>
        <v>11.509652872520464</v>
      </c>
      <c r="BN41" s="6">
        <f t="shared" ref="BN41:BO41" si="76">AVERAGE(BL38:BL44)</f>
        <v>3.1983960037261929</v>
      </c>
      <c r="BO41" s="6">
        <f t="shared" si="76"/>
        <v>3.2864802407110356</v>
      </c>
      <c r="BR41" s="6">
        <f t="shared" si="14"/>
        <v>1.2985880340136804</v>
      </c>
    </row>
    <row r="42" spans="1:70" x14ac:dyDescent="0.2">
      <c r="A42" s="6">
        <f>'[1]Nominal weighted'!B42</f>
        <v>1348</v>
      </c>
      <c r="C42" s="6">
        <f t="shared" si="17"/>
        <v>8.9610270490710668</v>
      </c>
      <c r="D42" s="6">
        <f t="shared" si="18"/>
        <v>34.622549425870815</v>
      </c>
      <c r="F42" s="6">
        <f t="shared" si="38"/>
        <v>6.0763362811514661</v>
      </c>
      <c r="L42" s="6">
        <f t="shared" si="69"/>
        <v>1.3826281801377998</v>
      </c>
      <c r="M42" s="6">
        <f t="shared" si="69"/>
        <v>29.531143739244417</v>
      </c>
      <c r="O42" s="6">
        <f t="shared" si="69"/>
        <v>7.5282683029929016</v>
      </c>
      <c r="U42" s="6">
        <v>-3.1090378017592375</v>
      </c>
      <c r="V42" s="6">
        <v>-0.20985101317238275</v>
      </c>
      <c r="X42" s="6">
        <v>3.5531758400606557</v>
      </c>
      <c r="AE42" s="6">
        <v>5.8519892473118285</v>
      </c>
      <c r="AF42" s="6">
        <v>34.412698412698433</v>
      </c>
      <c r="AH42" s="6">
        <v>9.6295121212121213</v>
      </c>
      <c r="AO42" s="6">
        <f>AE42*'III. GDP shares, 1310-2018'!C44</f>
        <v>2.9342752730868424</v>
      </c>
      <c r="AP42" s="6">
        <f>AF42*'III. GDP shares, 1310-2018'!D44</f>
        <v>4.4073929380188055</v>
      </c>
      <c r="AQ42" s="6">
        <f>AG42*'III. GDP shares, 1310-2018'!E44</f>
        <v>0</v>
      </c>
      <c r="AR42" s="6">
        <f>AH42*'III. GDP shares, 1310-2018'!F44</f>
        <v>3.5678341495217061</v>
      </c>
      <c r="AS42" s="6">
        <f>AI42*'III. GDP shares, 1310-2018'!G44</f>
        <v>0</v>
      </c>
      <c r="AT42" s="6">
        <f>AJ42*'III. GDP shares, 1310-2018'!H44</f>
        <v>0</v>
      </c>
      <c r="AU42" s="6">
        <f>AK42*'III. GDP shares, 1310-2018'!I44</f>
        <v>0</v>
      </c>
      <c r="AV42" s="6">
        <f>AL42*'III. GDP shares, 1310-2018'!J44</f>
        <v>0</v>
      </c>
      <c r="AY42" s="6">
        <f>U42*'III. GDP shares, 1310-2018'!C44</f>
        <v>-1.5589182343397234</v>
      </c>
      <c r="AZ42" s="6">
        <f>V42*'III. GDP shares, 1310-2018'!D44</f>
        <v>-2.6876586729704419E-2</v>
      </c>
      <c r="BA42" s="6">
        <f>W42*'III. GDP shares, 1310-2018'!E44</f>
        <v>0</v>
      </c>
      <c r="BB42" s="6">
        <f>X42*'III. GDP shares, 1310-2018'!F44</f>
        <v>1.3164885138363727</v>
      </c>
      <c r="BC42" s="6">
        <f>Y42*'III. GDP shares, 1310-2018'!G44</f>
        <v>0</v>
      </c>
      <c r="BD42" s="6">
        <f>Z42*'III. GDP shares, 1310-2018'!H44</f>
        <v>0</v>
      </c>
      <c r="BE42" s="6">
        <f>AA42*'III. GDP shares, 1310-2018'!I44</f>
        <v>0</v>
      </c>
      <c r="BF42" s="6">
        <f>AB42*'III. GDP shares, 1310-2018'!J44</f>
        <v>0</v>
      </c>
      <c r="BI42" s="6">
        <f t="shared" si="10"/>
        <v>16.631399927074128</v>
      </c>
      <c r="BJ42" s="6">
        <f t="shared" si="11"/>
        <v>10.909502360627354</v>
      </c>
      <c r="BL42" s="6">
        <f t="shared" si="12"/>
        <v>-0.26930630723305526</v>
      </c>
      <c r="BM42" s="6">
        <f t="shared" si="13"/>
        <v>7.8095675043011806E-2</v>
      </c>
      <c r="BN42" s="6">
        <f t="shared" ref="BN42:BO42" si="77">AVERAGE(BL39:BL45)</f>
        <v>3.6223862921015928</v>
      </c>
      <c r="BO42" s="6">
        <f t="shared" si="77"/>
        <v>3.8032099420448722</v>
      </c>
      <c r="BR42" s="6">
        <f t="shared" si="14"/>
        <v>6.7445391431118988</v>
      </c>
    </row>
    <row r="43" spans="1:70" x14ac:dyDescent="0.2">
      <c r="A43" s="6">
        <f>'[1]Nominal weighted'!B43</f>
        <v>1349</v>
      </c>
      <c r="C43" s="6">
        <f t="shared" si="17"/>
        <v>-3.6148327547285373</v>
      </c>
      <c r="D43" s="6">
        <f t="shared" si="18"/>
        <v>54.74826739251472</v>
      </c>
      <c r="F43" s="6">
        <f t="shared" si="38"/>
        <v>8.9270430488314343</v>
      </c>
      <c r="L43" s="6">
        <f t="shared" si="69"/>
        <v>1.4263406657202324</v>
      </c>
      <c r="M43" s="6">
        <f t="shared" si="69"/>
        <v>25.791469858165193</v>
      </c>
      <c r="O43" s="6">
        <f t="shared" si="69"/>
        <v>7.895070252286108</v>
      </c>
      <c r="U43" s="6">
        <v>9.1295695968338002</v>
      </c>
      <c r="V43" s="6">
        <v>-20.433452577699882</v>
      </c>
      <c r="X43" s="6">
        <v>0.74530126935038365</v>
      </c>
      <c r="AE43" s="6">
        <v>5.5147368421052629</v>
      </c>
      <c r="AF43" s="6">
        <v>34.314814814814838</v>
      </c>
      <c r="AH43" s="6">
        <v>9.6723443181818176</v>
      </c>
      <c r="AO43" s="6">
        <f>AE43*'III. GDP shares, 1310-2018'!C45</f>
        <v>2.7638974417434632</v>
      </c>
      <c r="AP43" s="6">
        <f>AF43*'III. GDP shares, 1310-2018'!D45</f>
        <v>4.3928310339921701</v>
      </c>
      <c r="AQ43" s="6">
        <f>AG43*'III. GDP shares, 1310-2018'!E45</f>
        <v>0</v>
      </c>
      <c r="AR43" s="6">
        <f>AH43*'III. GDP shares, 1310-2018'!F45</f>
        <v>3.5865100539482664</v>
      </c>
      <c r="AS43" s="6">
        <f>AI43*'III. GDP shares, 1310-2018'!G45</f>
        <v>0</v>
      </c>
      <c r="AT43" s="6">
        <f>AJ43*'III. GDP shares, 1310-2018'!H45</f>
        <v>0</v>
      </c>
      <c r="AU43" s="6">
        <f>AK43*'III. GDP shares, 1310-2018'!I45</f>
        <v>0</v>
      </c>
      <c r="AV43" s="6">
        <f>AL43*'III. GDP shares, 1310-2018'!J45</f>
        <v>0</v>
      </c>
      <c r="AY43" s="6">
        <f>U43*'III. GDP shares, 1310-2018'!C45</f>
        <v>4.5755935007181616</v>
      </c>
      <c r="AZ43" s="6">
        <f>V43*'III. GDP shares, 1310-2018'!D45</f>
        <v>-2.6158003503540597</v>
      </c>
      <c r="BA43" s="6">
        <f>W43*'III. GDP shares, 1310-2018'!E45</f>
        <v>0</v>
      </c>
      <c r="BB43" s="6">
        <f>X43*'III. GDP shares, 1310-2018'!F45</f>
        <v>0.27635807905647691</v>
      </c>
      <c r="BC43" s="6">
        <f>Y43*'III. GDP shares, 1310-2018'!G45</f>
        <v>0</v>
      </c>
      <c r="BD43" s="6">
        <f>Z43*'III. GDP shares, 1310-2018'!H45</f>
        <v>0</v>
      </c>
      <c r="BE43" s="6">
        <f>AA43*'III. GDP shares, 1310-2018'!I45</f>
        <v>0</v>
      </c>
      <c r="BF43" s="6">
        <f>AB43*'III. GDP shares, 1310-2018'!J45</f>
        <v>0</v>
      </c>
      <c r="BI43" s="6">
        <f t="shared" si="10"/>
        <v>16.50063199170064</v>
      </c>
      <c r="BJ43" s="6">
        <f t="shared" si="11"/>
        <v>10.7432385296839</v>
      </c>
      <c r="BL43" s="6">
        <f t="shared" si="12"/>
        <v>2.236151229420579</v>
      </c>
      <c r="BM43" s="6">
        <f t="shared" si="13"/>
        <v>-3.5195272371718995</v>
      </c>
      <c r="BN43" s="6">
        <f t="shared" ref="BN43:BO43" si="78">AVERAGE(BL40:BL46)</f>
        <v>4.0474050846020111</v>
      </c>
      <c r="BO43" s="6">
        <f t="shared" si="78"/>
        <v>4.9642353553917138</v>
      </c>
      <c r="BR43" s="6">
        <f t="shared" si="14"/>
        <v>1.4984559159170914</v>
      </c>
    </row>
    <row r="44" spans="1:70" x14ac:dyDescent="0.2">
      <c r="A44" s="6">
        <f>'[1]Nominal weighted'!B44</f>
        <v>1350</v>
      </c>
      <c r="C44" s="6">
        <f t="shared" si="17"/>
        <v>-2.9022797720724185</v>
      </c>
      <c r="D44" s="6">
        <f t="shared" si="18"/>
        <v>14.622467963928273</v>
      </c>
      <c r="F44" s="6">
        <f t="shared" si="38"/>
        <v>9.0506621031993468</v>
      </c>
      <c r="L44" s="6">
        <f t="shared" si="69"/>
        <v>9.5157058290566532E-2</v>
      </c>
      <c r="M44" s="6">
        <f t="shared" si="69"/>
        <v>29.436346183501055</v>
      </c>
      <c r="O44" s="6">
        <f t="shared" si="69"/>
        <v>7.8474448227434621</v>
      </c>
      <c r="U44" s="6">
        <v>8.9141579446612518</v>
      </c>
      <c r="V44" s="6">
        <v>19.594463253002971</v>
      </c>
      <c r="X44" s="6">
        <v>0.72201065975198719</v>
      </c>
      <c r="AE44" s="6">
        <v>6.0118781725888333</v>
      </c>
      <c r="AF44" s="6">
        <v>34.216931216931243</v>
      </c>
      <c r="AH44" s="6">
        <v>9.7726727629513341</v>
      </c>
      <c r="AO44" s="6">
        <f>AE44*'III. GDP shares, 1310-2018'!C46</f>
        <v>3.0116686666637649</v>
      </c>
      <c r="AP44" s="6">
        <f>AF44*'III. GDP shares, 1310-2018'!D46</f>
        <v>4.3782825463555248</v>
      </c>
      <c r="AQ44" s="6">
        <f>AG44*'III. GDP shares, 1310-2018'!E46</f>
        <v>0</v>
      </c>
      <c r="AR44" s="6">
        <f>AH44*'III. GDP shares, 1310-2018'!F46</f>
        <v>3.626544516898984</v>
      </c>
      <c r="AS44" s="6">
        <f>AI44*'III. GDP shares, 1310-2018'!G46</f>
        <v>0</v>
      </c>
      <c r="AT44" s="6">
        <f>AJ44*'III. GDP shares, 1310-2018'!H46</f>
        <v>0</v>
      </c>
      <c r="AU44" s="6">
        <f>AK44*'III. GDP shares, 1310-2018'!I46</f>
        <v>0</v>
      </c>
      <c r="AV44" s="6">
        <f>AL44*'III. GDP shares, 1310-2018'!J46</f>
        <v>0</v>
      </c>
      <c r="AY44" s="6">
        <f>U44*'III. GDP shares, 1310-2018'!C46</f>
        <v>4.4655745510670473</v>
      </c>
      <c r="AZ44" s="6">
        <f>V44*'III. GDP shares, 1310-2018'!D46</f>
        <v>2.5072411059287774</v>
      </c>
      <c r="BA44" s="6">
        <f>W44*'III. GDP shares, 1310-2018'!E46</f>
        <v>0</v>
      </c>
      <c r="BB44" s="6">
        <f>X44*'III. GDP shares, 1310-2018'!F46</f>
        <v>0.26793118553940332</v>
      </c>
      <c r="BC44" s="6">
        <f>Y44*'III. GDP shares, 1310-2018'!G46</f>
        <v>0</v>
      </c>
      <c r="BD44" s="6">
        <f>Z44*'III. GDP shares, 1310-2018'!H46</f>
        <v>0</v>
      </c>
      <c r="BE44" s="6">
        <f>AA44*'III. GDP shares, 1310-2018'!I46</f>
        <v>0</v>
      </c>
      <c r="BF44" s="6">
        <f>AB44*'III. GDP shares, 1310-2018'!J46</f>
        <v>0</v>
      </c>
      <c r="BI44" s="6">
        <f t="shared" si="10"/>
        <v>16.667160717490471</v>
      </c>
      <c r="BJ44" s="6">
        <f t="shared" si="11"/>
        <v>11.016495729918272</v>
      </c>
      <c r="BL44" s="6">
        <f t="shared" si="12"/>
        <v>7.2407468425352279</v>
      </c>
      <c r="BM44" s="6">
        <f t="shared" si="13"/>
        <v>9.7435439524720699</v>
      </c>
      <c r="BN44" s="6">
        <f t="shared" ref="BN44:BO44" si="79">AVERAGE(BL41:BL47)</f>
        <v>4.1732865360190852</v>
      </c>
      <c r="BO44" s="6">
        <f t="shared" si="79"/>
        <v>4.093964664001513</v>
      </c>
      <c r="BR44" s="6">
        <f t="shared" si="14"/>
        <v>1.9047074469562988</v>
      </c>
    </row>
    <row r="45" spans="1:70" x14ac:dyDescent="0.2">
      <c r="A45" s="6">
        <f>'[1]Nominal weighted'!B45</f>
        <v>1351</v>
      </c>
      <c r="C45" s="6">
        <f t="shared" si="17"/>
        <v>-2.0423970630583375</v>
      </c>
      <c r="D45" s="6">
        <f t="shared" si="18"/>
        <v>14.999776667739738</v>
      </c>
      <c r="F45" s="6">
        <f t="shared" si="38"/>
        <v>8.1668500829582005</v>
      </c>
      <c r="L45" s="6">
        <f t="shared" si="69"/>
        <v>1.685632500490662</v>
      </c>
      <c r="M45" s="6">
        <f t="shared" si="69"/>
        <v>33.314794996620996</v>
      </c>
      <c r="O45" s="6">
        <f t="shared" si="69"/>
        <v>8.1550966478273992</v>
      </c>
      <c r="U45" s="6">
        <v>7.7195838116557196</v>
      </c>
      <c r="V45" s="6">
        <v>19.119270951307911</v>
      </c>
      <c r="X45" s="6">
        <v>0.69959520693048194</v>
      </c>
      <c r="AE45" s="6">
        <v>5.6771867485973821</v>
      </c>
      <c r="AF45" s="6">
        <v>34.119047619047649</v>
      </c>
      <c r="AH45" s="6">
        <v>8.8664452898886825</v>
      </c>
      <c r="AO45" s="6">
        <f>AE45*'III. GDP shares, 1310-2018'!C47</f>
        <v>2.8426944424792087</v>
      </c>
      <c r="AP45" s="6">
        <f>AF45*'III. GDP shares, 1310-2018'!D47</f>
        <v>4.3637474565759247</v>
      </c>
      <c r="AQ45" s="6">
        <f>AG45*'III. GDP shares, 1310-2018'!E47</f>
        <v>0</v>
      </c>
      <c r="AR45" s="6">
        <f>AH45*'III. GDP shares, 1310-2018'!F47</f>
        <v>3.2928198381176328</v>
      </c>
      <c r="AS45" s="6">
        <f>AI45*'III. GDP shares, 1310-2018'!G47</f>
        <v>0</v>
      </c>
      <c r="AT45" s="6">
        <f>AJ45*'III. GDP shares, 1310-2018'!H47</f>
        <v>0</v>
      </c>
      <c r="AU45" s="6">
        <f>AK45*'III. GDP shares, 1310-2018'!I47</f>
        <v>0</v>
      </c>
      <c r="AV45" s="6">
        <f>AL45*'III. GDP shares, 1310-2018'!J47</f>
        <v>0</v>
      </c>
      <c r="AY45" s="6">
        <f>U45*'III. GDP shares, 1310-2018'!C47</f>
        <v>3.8653683543293367</v>
      </c>
      <c r="AZ45" s="6">
        <f>V45*'III. GDP shares, 1310-2018'!D47</f>
        <v>2.4453106346021936</v>
      </c>
      <c r="BA45" s="6">
        <f>W45*'III. GDP shares, 1310-2018'!E47</f>
        <v>0</v>
      </c>
      <c r="BB45" s="6">
        <f>X45*'III. GDP shares, 1310-2018'!F47</f>
        <v>0.25981561953128829</v>
      </c>
      <c r="BC45" s="6">
        <f>Y45*'III. GDP shares, 1310-2018'!G47</f>
        <v>0</v>
      </c>
      <c r="BD45" s="6">
        <f>Z45*'III. GDP shares, 1310-2018'!H47</f>
        <v>0</v>
      </c>
      <c r="BE45" s="6">
        <f>AA45*'III. GDP shares, 1310-2018'!I47</f>
        <v>0</v>
      </c>
      <c r="BF45" s="6">
        <f>AB45*'III. GDP shares, 1310-2018'!J47</f>
        <v>0</v>
      </c>
      <c r="BI45" s="6">
        <f t="shared" si="10"/>
        <v>16.220893219177903</v>
      </c>
      <c r="BJ45" s="6">
        <f t="shared" si="11"/>
        <v>10.499261737172766</v>
      </c>
      <c r="BL45" s="6">
        <f t="shared" si="12"/>
        <v>6.570494608462818</v>
      </c>
      <c r="BM45" s="6">
        <f t="shared" si="13"/>
        <v>9.1794833232980384</v>
      </c>
      <c r="BN45" s="6">
        <f t="shared" ref="BN45:BO45" si="80">AVERAGE(BL42:BL48)</f>
        <v>2.7382031145668364</v>
      </c>
      <c r="BO45" s="6">
        <f t="shared" si="80"/>
        <v>2.1118936966695268</v>
      </c>
      <c r="BR45" s="6">
        <f t="shared" si="14"/>
        <v>2.0103303067362166</v>
      </c>
    </row>
    <row r="46" spans="1:70" x14ac:dyDescent="0.2">
      <c r="A46" s="6">
        <f>'[1]Nominal weighted'!B46</f>
        <v>1352</v>
      </c>
      <c r="C46" s="6">
        <f t="shared" si="17"/>
        <v>6.1063683266387523</v>
      </c>
      <c r="D46" s="6">
        <f t="shared" si="18"/>
        <v>20.173768199714374</v>
      </c>
      <c r="F46" s="6">
        <f t="shared" si="38"/>
        <v>8.2226458833519676</v>
      </c>
      <c r="L46" s="6">
        <f t="shared" si="69"/>
        <v>1.9465016935552022</v>
      </c>
      <c r="M46" s="6">
        <f t="shared" si="69"/>
        <v>32.571517882559121</v>
      </c>
      <c r="O46" s="6">
        <f t="shared" si="69"/>
        <v>8.6628390052072568</v>
      </c>
      <c r="U46" s="6">
        <v>0.56112699796717802</v>
      </c>
      <c r="V46" s="6">
        <v>13.84739582144968</v>
      </c>
      <c r="X46" s="6">
        <v>0.60374909693560219</v>
      </c>
      <c r="AE46" s="6">
        <v>6.6674953246059303</v>
      </c>
      <c r="AF46" s="6">
        <v>34.021164021164054</v>
      </c>
      <c r="AH46" s="6">
        <v>8.826394980287569</v>
      </c>
      <c r="AO46" s="6">
        <f>AE46*'III. GDP shares, 1310-2018'!C48</f>
        <v>3.3370275543670211</v>
      </c>
      <c r="AP46" s="6">
        <f>AF46*'III. GDP shares, 1310-2018'!D48</f>
        <v>4.3492257461545458</v>
      </c>
      <c r="AQ46" s="6">
        <f>AG46*'III. GDP shares, 1310-2018'!E48</f>
        <v>0</v>
      </c>
      <c r="AR46" s="6">
        <f>AH46*'III. GDP shares, 1310-2018'!F48</f>
        <v>3.2804995939418493</v>
      </c>
      <c r="AS46" s="6">
        <f>AI46*'III. GDP shares, 1310-2018'!G48</f>
        <v>0</v>
      </c>
      <c r="AT46" s="6">
        <f>AJ46*'III. GDP shares, 1310-2018'!H48</f>
        <v>0</v>
      </c>
      <c r="AU46" s="6">
        <f>AK46*'III. GDP shares, 1310-2018'!I48</f>
        <v>0</v>
      </c>
      <c r="AV46" s="6">
        <f>AL46*'III. GDP shares, 1310-2018'!J48</f>
        <v>0</v>
      </c>
      <c r="AY46" s="6">
        <f>U46*'III. GDP shares, 1310-2018'!C48</f>
        <v>0.28083953007142015</v>
      </c>
      <c r="AZ46" s="6">
        <f>V46*'III. GDP shares, 1310-2018'!D48</f>
        <v>1.7702348569371842</v>
      </c>
      <c r="BA46" s="6">
        <f>W46*'III. GDP shares, 1310-2018'!E48</f>
        <v>0</v>
      </c>
      <c r="BB46" s="6">
        <f>X46*'III. GDP shares, 1310-2018'!F48</f>
        <v>0.22439497345896842</v>
      </c>
      <c r="BC46" s="6">
        <f>Y46*'III. GDP shares, 1310-2018'!G48</f>
        <v>0</v>
      </c>
      <c r="BD46" s="6">
        <f>Z46*'III. GDP shares, 1310-2018'!H48</f>
        <v>0</v>
      </c>
      <c r="BE46" s="6">
        <f>AA46*'III. GDP shares, 1310-2018'!I48</f>
        <v>0</v>
      </c>
      <c r="BF46" s="6">
        <f>AB46*'III. GDP shares, 1310-2018'!J48</f>
        <v>0</v>
      </c>
      <c r="BI46" s="6">
        <f t="shared" si="10"/>
        <v>16.505018108685849</v>
      </c>
      <c r="BJ46" s="6">
        <f t="shared" si="11"/>
        <v>10.966752894463417</v>
      </c>
      <c r="BL46" s="6">
        <f t="shared" si="12"/>
        <v>2.2754693604675729</v>
      </c>
      <c r="BM46" s="6">
        <f t="shared" si="13"/>
        <v>5.0040906387841533</v>
      </c>
      <c r="BN46" s="6">
        <f t="shared" ref="BN46:BO46" si="81">AVERAGE(BL43:BL49)</f>
        <v>2.6129738386144106</v>
      </c>
      <c r="BO46" s="6">
        <f t="shared" si="81"/>
        <v>2.1484581814130173</v>
      </c>
      <c r="BR46" s="6">
        <f t="shared" si="14"/>
        <v>6.1122926447784813</v>
      </c>
    </row>
    <row r="47" spans="1:70" x14ac:dyDescent="0.2">
      <c r="A47" s="6">
        <f>'[1]Nominal weighted'!B47</f>
        <v>1353</v>
      </c>
      <c r="C47" s="6">
        <f t="shared" si="17"/>
        <v>-3.842737729824643</v>
      </c>
      <c r="D47" s="6">
        <f t="shared" si="18"/>
        <v>54.95066337479102</v>
      </c>
      <c r="F47" s="6">
        <f t="shared" si="38"/>
        <v>8.2722630804207551</v>
      </c>
      <c r="L47" s="6">
        <f t="shared" si="69"/>
        <v>3.5564863499249282</v>
      </c>
      <c r="M47" s="6">
        <f t="shared" si="69"/>
        <v>28.84242791842933</v>
      </c>
      <c r="O47" s="6">
        <f t="shared" si="69"/>
        <v>8.7787617131033056</v>
      </c>
      <c r="U47" s="6">
        <v>10.500541630439123</v>
      </c>
      <c r="V47" s="6">
        <v>-21.02738295151056</v>
      </c>
      <c r="X47" s="6">
        <v>0.51408159026569977</v>
      </c>
      <c r="AE47" s="6">
        <v>6.6578039006144802</v>
      </c>
      <c r="AF47" s="6">
        <v>33.92328042328046</v>
      </c>
      <c r="AH47" s="6">
        <v>8.7863446706864554</v>
      </c>
      <c r="AO47" s="6">
        <f>AE47*'III. GDP shares, 1310-2018'!C49</f>
        <v>3.3306441679508763</v>
      </c>
      <c r="AP47" s="6">
        <f>AF47*'III. GDP shares, 1310-2018'!D49</f>
        <v>4.3347173966266004</v>
      </c>
      <c r="AQ47" s="6">
        <f>AG47*'III. GDP shares, 1310-2018'!E49</f>
        <v>0</v>
      </c>
      <c r="AR47" s="6">
        <f>AH47*'III. GDP shares, 1310-2018'!F49</f>
        <v>3.2681538363493714</v>
      </c>
      <c r="AS47" s="6">
        <f>AI47*'III. GDP shares, 1310-2018'!G49</f>
        <v>0</v>
      </c>
      <c r="AT47" s="6">
        <f>AJ47*'III. GDP shares, 1310-2018'!H49</f>
        <v>0</v>
      </c>
      <c r="AU47" s="6">
        <f>AK47*'III. GDP shares, 1310-2018'!I49</f>
        <v>0</v>
      </c>
      <c r="AV47" s="6">
        <f>AL47*'III. GDP shares, 1310-2018'!J49</f>
        <v>0</v>
      </c>
      <c r="AY47" s="6">
        <f>U47*'III. GDP shares, 1310-2018'!C49</f>
        <v>5.2530186025033831</v>
      </c>
      <c r="AZ47" s="6">
        <f>V47*'III. GDP shares, 1310-2018'!D49</f>
        <v>-2.6868793804177802</v>
      </c>
      <c r="BA47" s="6">
        <f>W47*'III. GDP shares, 1310-2018'!E49</f>
        <v>0</v>
      </c>
      <c r="BB47" s="6">
        <f>X47*'III. GDP shares, 1310-2018'!F49</f>
        <v>0.19121691492807902</v>
      </c>
      <c r="BC47" s="6">
        <f>Y47*'III. GDP shares, 1310-2018'!G49</f>
        <v>0</v>
      </c>
      <c r="BD47" s="6">
        <f>Z47*'III. GDP shares, 1310-2018'!H49</f>
        <v>0</v>
      </c>
      <c r="BE47" s="6">
        <f>AA47*'III. GDP shares, 1310-2018'!I49</f>
        <v>0</v>
      </c>
      <c r="BF47" s="6">
        <f>AB47*'III. GDP shares, 1310-2018'!J49</f>
        <v>0</v>
      </c>
      <c r="BI47" s="6">
        <f t="shared" si="10"/>
        <v>16.455809664860464</v>
      </c>
      <c r="BJ47" s="6">
        <f t="shared" si="11"/>
        <v>10.933515400926849</v>
      </c>
      <c r="BL47" s="6">
        <f t="shared" si="12"/>
        <v>2.7573561370136819</v>
      </c>
      <c r="BM47" s="6">
        <f t="shared" si="13"/>
        <v>-3.3375865769352457</v>
      </c>
      <c r="BN47" s="6">
        <f t="shared" ref="BN47:BO47" si="82">AVERAGE(BL44:BL50)</f>
        <v>2.3544751210161201</v>
      </c>
      <c r="BO47" s="6">
        <f t="shared" si="82"/>
        <v>2.8718110812320639</v>
      </c>
      <c r="BR47" s="6">
        <f t="shared" si="14"/>
        <v>1.1545624868687856</v>
      </c>
    </row>
    <row r="48" spans="1:70" x14ac:dyDescent="0.2">
      <c r="A48" s="6">
        <f>'[1]Nominal weighted'!B48</f>
        <v>1354</v>
      </c>
      <c r="C48" s="6">
        <f t="shared" si="17"/>
        <v>9.1342794474087512</v>
      </c>
      <c r="D48" s="6">
        <f t="shared" si="18"/>
        <v>39.086071951788043</v>
      </c>
      <c r="F48" s="6">
        <f t="shared" si="38"/>
        <v>8.3698760548786222</v>
      </c>
      <c r="L48" s="6">
        <f t="shared" si="69"/>
        <v>5.3914918520261725</v>
      </c>
      <c r="M48" s="6">
        <f t="shared" si="69"/>
        <v>31.057504187334018</v>
      </c>
      <c r="O48" s="6">
        <f t="shared" si="69"/>
        <v>8.9281513199373581</v>
      </c>
      <c r="U48" s="6">
        <v>-2.2611669707857227</v>
      </c>
      <c r="V48" s="6">
        <v>-5.2606751263911775</v>
      </c>
      <c r="X48" s="6">
        <v>0.42731040076657256</v>
      </c>
      <c r="AE48" s="6">
        <v>6.8731124766230289</v>
      </c>
      <c r="AF48" s="6">
        <v>33.825396825396865</v>
      </c>
      <c r="AH48" s="6">
        <v>8.7971864556451944</v>
      </c>
      <c r="AO48" s="6">
        <f>AE48*'III. GDP shares, 1310-2018'!C50</f>
        <v>3.4367737732338677</v>
      </c>
      <c r="AP48" s="6">
        <f>AF48*'III. GDP shares, 1310-2018'!D50</f>
        <v>4.3202223895612661</v>
      </c>
      <c r="AQ48" s="6">
        <f>AG48*'III. GDP shares, 1310-2018'!E50</f>
        <v>0</v>
      </c>
      <c r="AR48" s="6">
        <f>AH48*'III. GDP shares, 1310-2018'!F50</f>
        <v>3.2747270345011739</v>
      </c>
      <c r="AS48" s="6">
        <f>AI48*'III. GDP shares, 1310-2018'!G50</f>
        <v>0</v>
      </c>
      <c r="AT48" s="6">
        <f>AJ48*'III. GDP shares, 1310-2018'!H50</f>
        <v>0</v>
      </c>
      <c r="AU48" s="6">
        <f>AK48*'III. GDP shares, 1310-2018'!I50</f>
        <v>0</v>
      </c>
      <c r="AV48" s="6">
        <f>AL48*'III. GDP shares, 1310-2018'!J50</f>
        <v>0</v>
      </c>
      <c r="AY48" s="6">
        <f>U48*'III. GDP shares, 1310-2018'!C50</f>
        <v>-1.1306550516276772</v>
      </c>
      <c r="AZ48" s="6">
        <f>V48*'III. GDP shares, 1310-2018'!D50</f>
        <v>-0.67190006912732081</v>
      </c>
      <c r="BA48" s="6">
        <f>W48*'III. GDP shares, 1310-2018'!E50</f>
        <v>0</v>
      </c>
      <c r="BB48" s="6">
        <f>X48*'III. GDP shares, 1310-2018'!F50</f>
        <v>0.15906505205603244</v>
      </c>
      <c r="BC48" s="6">
        <f>Y48*'III. GDP shares, 1310-2018'!G50</f>
        <v>0</v>
      </c>
      <c r="BD48" s="6">
        <f>Z48*'III. GDP shares, 1310-2018'!H50</f>
        <v>0</v>
      </c>
      <c r="BE48" s="6">
        <f>AA48*'III. GDP shares, 1310-2018'!I50</f>
        <v>0</v>
      </c>
      <c r="BF48" s="6">
        <f>AB48*'III. GDP shares, 1310-2018'!J50</f>
        <v>0</v>
      </c>
      <c r="BI48" s="6">
        <f t="shared" si="10"/>
        <v>16.498565252555029</v>
      </c>
      <c r="BJ48" s="6">
        <f t="shared" si="11"/>
        <v>11.031723197296309</v>
      </c>
      <c r="BL48" s="6">
        <f t="shared" si="12"/>
        <v>-1.6434900686989655</v>
      </c>
      <c r="BM48" s="6">
        <f t="shared" si="13"/>
        <v>-2.3648438988034428</v>
      </c>
      <c r="BN48" s="6">
        <f t="shared" ref="BN48:BO48" si="83">AVERAGE(BL45:BL51)</f>
        <v>1.2049869756738776</v>
      </c>
      <c r="BO48" s="6">
        <f t="shared" si="83"/>
        <v>1.5258883006961728</v>
      </c>
      <c r="BR48" s="6">
        <f t="shared" si="14"/>
        <v>7.6830908073066864</v>
      </c>
    </row>
    <row r="49" spans="1:70" x14ac:dyDescent="0.2">
      <c r="A49" s="6">
        <f>'[1]Nominal weighted'!B49</f>
        <v>1355</v>
      </c>
      <c r="C49" s="6">
        <f t="shared" si="17"/>
        <v>10.787111400522846</v>
      </c>
      <c r="D49" s="6">
        <f t="shared" si="18"/>
        <v>29.419609627437723</v>
      </c>
      <c r="F49" s="6">
        <f t="shared" si="38"/>
        <v>9.6305327828104677</v>
      </c>
      <c r="L49" s="6">
        <f t="shared" si="69"/>
        <v>7.1423394741867989</v>
      </c>
      <c r="M49" s="6">
        <f t="shared" si="69"/>
        <v>33.537984105792951</v>
      </c>
      <c r="O49" s="6">
        <f t="shared" si="69"/>
        <v>8.8255031947266733</v>
      </c>
      <c r="U49" s="6">
        <v>-3.6486903478912653</v>
      </c>
      <c r="V49" s="6">
        <v>4.307903600075548</v>
      </c>
      <c r="X49" s="6">
        <v>0.34292795255805897</v>
      </c>
      <c r="AE49" s="6">
        <v>7.1384210526315801</v>
      </c>
      <c r="AF49" s="6">
        <v>33.727513227513271</v>
      </c>
      <c r="AH49" s="6">
        <v>9.9734607353685263</v>
      </c>
      <c r="AO49" s="6">
        <f>AE49*'III. GDP shares, 1310-2018'!C51</f>
        <v>3.5677959138745794</v>
      </c>
      <c r="AP49" s="6">
        <f>AF49*'III. GDP shares, 1310-2018'!D51</f>
        <v>4.305740706561604</v>
      </c>
      <c r="AQ49" s="6">
        <f>AG49*'III. GDP shares, 1310-2018'!E51</f>
        <v>0</v>
      </c>
      <c r="AR49" s="6">
        <f>AH49*'III. GDP shares, 1310-2018'!F51</f>
        <v>3.7154692595018139</v>
      </c>
      <c r="AS49" s="6">
        <f>AI49*'III. GDP shares, 1310-2018'!G51</f>
        <v>0</v>
      </c>
      <c r="AT49" s="6">
        <f>AJ49*'III. GDP shares, 1310-2018'!H51</f>
        <v>0</v>
      </c>
      <c r="AU49" s="6">
        <f>AK49*'III. GDP shares, 1310-2018'!I51</f>
        <v>0</v>
      </c>
      <c r="AV49" s="6">
        <f>AL49*'III. GDP shares, 1310-2018'!J51</f>
        <v>0</v>
      </c>
      <c r="AY49" s="6">
        <f>U49*'III. GDP shares, 1310-2018'!C51</f>
        <v>-1.8236221173029667</v>
      </c>
      <c r="AZ49" s="6">
        <f>V49*'III. GDP shares, 1310-2018'!D51</f>
        <v>0.5499580050763252</v>
      </c>
      <c r="BA49" s="6">
        <f>W49*'III. GDP shares, 1310-2018'!E51</f>
        <v>0</v>
      </c>
      <c r="BB49" s="6">
        <f>X49*'III. GDP shares, 1310-2018'!F51</f>
        <v>0.12775287332660104</v>
      </c>
      <c r="BC49" s="6">
        <f>Y49*'III. GDP shares, 1310-2018'!G51</f>
        <v>0</v>
      </c>
      <c r="BD49" s="6">
        <f>Z49*'III. GDP shares, 1310-2018'!H51</f>
        <v>0</v>
      </c>
      <c r="BE49" s="6">
        <f>AA49*'III. GDP shares, 1310-2018'!I51</f>
        <v>0</v>
      </c>
      <c r="BF49" s="6">
        <f>AB49*'III. GDP shares, 1310-2018'!J51</f>
        <v>0</v>
      </c>
      <c r="BI49" s="6">
        <f t="shared" si="10"/>
        <v>16.946465005171124</v>
      </c>
      <c r="BJ49" s="6">
        <f t="shared" si="11"/>
        <v>11.589005879937998</v>
      </c>
      <c r="BL49" s="6">
        <f t="shared" si="12"/>
        <v>-1.1459112389000403</v>
      </c>
      <c r="BM49" s="6">
        <f t="shared" si="13"/>
        <v>0.33404706824744723</v>
      </c>
      <c r="BN49" s="6">
        <f t="shared" ref="BN49:BO49" si="84">AVERAGE(BL46:BL52)</f>
        <v>0.18875868006442728</v>
      </c>
      <c r="BO49" s="6">
        <f t="shared" si="84"/>
        <v>0.22354317423022718</v>
      </c>
      <c r="BR49" s="6">
        <f t="shared" si="14"/>
        <v>8.9791344173527587</v>
      </c>
    </row>
    <row r="50" spans="1:70" x14ac:dyDescent="0.2">
      <c r="A50" s="6">
        <f>'[1]Nominal weighted'!B50</f>
        <v>1356</v>
      </c>
      <c r="C50" s="6">
        <f t="shared" si="17"/>
        <v>7.6550598398595469</v>
      </c>
      <c r="D50" s="6">
        <f t="shared" si="18"/>
        <v>28.644637643606117</v>
      </c>
      <c r="F50" s="6">
        <f t="shared" si="38"/>
        <v>9.7385020041037755</v>
      </c>
      <c r="L50" s="6">
        <f t="shared" si="69"/>
        <v>7.534285824887986</v>
      </c>
      <c r="M50" s="6">
        <f t="shared" si="69"/>
        <v>36.19719963164156</v>
      </c>
      <c r="O50" s="6">
        <f t="shared" si="69"/>
        <v>8.3091002516886636</v>
      </c>
      <c r="U50" s="6">
        <v>-0.6136312684309756</v>
      </c>
      <c r="V50" s="6">
        <v>4.9849919860235588</v>
      </c>
      <c r="X50" s="6">
        <v>0.26046846709169519</v>
      </c>
      <c r="AE50" s="6">
        <v>7.0414285714285709</v>
      </c>
      <c r="AF50" s="6">
        <v>33.629629629629676</v>
      </c>
      <c r="AH50" s="6">
        <v>9.9989704711954701</v>
      </c>
      <c r="AO50" s="6">
        <f>AE50*'III. GDP shares, 1310-2018'!C52</f>
        <v>3.5177021272968267</v>
      </c>
      <c r="AP50" s="6">
        <f>AF50*'III. GDP shares, 1310-2018'!D52</f>
        <v>4.291272329264479</v>
      </c>
      <c r="AQ50" s="6">
        <f>AG50*'III. GDP shares, 1310-2018'!E52</f>
        <v>0</v>
      </c>
      <c r="AR50" s="6">
        <f>AH50*'III. GDP shares, 1310-2018'!F52</f>
        <v>3.7278548044097586</v>
      </c>
      <c r="AS50" s="6">
        <f>AI50*'III. GDP shares, 1310-2018'!G52</f>
        <v>0</v>
      </c>
      <c r="AT50" s="6">
        <f>AJ50*'III. GDP shares, 1310-2018'!H52</f>
        <v>0</v>
      </c>
      <c r="AU50" s="6">
        <f>AK50*'III. GDP shares, 1310-2018'!I52</f>
        <v>0</v>
      </c>
      <c r="AV50" s="6">
        <f>AL50*'III. GDP shares, 1310-2018'!J52</f>
        <v>0</v>
      </c>
      <c r="AY50" s="6">
        <f>U50*'III. GDP shares, 1310-2018'!C52</f>
        <v>-0.30655313711398768</v>
      </c>
      <c r="AZ50" s="6">
        <f>V50*'III. GDP shares, 1310-2018'!D52</f>
        <v>0.63610448306515122</v>
      </c>
      <c r="BA50" s="6">
        <f>W50*'III. GDP shares, 1310-2018'!E52</f>
        <v>0</v>
      </c>
      <c r="BB50" s="6">
        <f>X50*'III. GDP shares, 1310-2018'!F52</f>
        <v>9.7108860281385587E-2</v>
      </c>
      <c r="BC50" s="6">
        <f>Y50*'III. GDP shares, 1310-2018'!G52</f>
        <v>0</v>
      </c>
      <c r="BD50" s="6">
        <f>Z50*'III. GDP shares, 1310-2018'!H52</f>
        <v>0</v>
      </c>
      <c r="BE50" s="6">
        <f>AA50*'III. GDP shares, 1310-2018'!I52</f>
        <v>0</v>
      </c>
      <c r="BF50" s="6">
        <f>AB50*'III. GDP shares, 1310-2018'!J52</f>
        <v>0</v>
      </c>
      <c r="BI50" s="6">
        <f t="shared" si="10"/>
        <v>16.890009557417905</v>
      </c>
      <c r="BJ50" s="6">
        <f t="shared" si="11"/>
        <v>11.536829260971064</v>
      </c>
      <c r="BL50" s="6">
        <f t="shared" si="12"/>
        <v>0.42666020623254913</v>
      </c>
      <c r="BM50" s="6">
        <f t="shared" si="13"/>
        <v>1.543943061561426</v>
      </c>
      <c r="BN50" s="6">
        <f t="shared" ref="BN50:BO50" si="85">AVERAGE(BL47:BL53)</f>
        <v>-0.26452329637919708</v>
      </c>
      <c r="BO50" s="6">
        <f t="shared" si="85"/>
        <v>-0.74809290142003282</v>
      </c>
      <c r="BR50" s="6">
        <f t="shared" si="14"/>
        <v>7.455001208539187</v>
      </c>
    </row>
    <row r="51" spans="1:70" x14ac:dyDescent="0.2">
      <c r="A51" s="6">
        <f>'[1]Nominal weighted'!B51</f>
        <v>1357</v>
      </c>
      <c r="C51" s="6">
        <f t="shared" si="17"/>
        <v>9.9427587426362916</v>
      </c>
      <c r="D51" s="6">
        <f t="shared" si="18"/>
        <v>30.128001846261114</v>
      </c>
      <c r="F51" s="6">
        <f t="shared" si="38"/>
        <v>10.096389351037711</v>
      </c>
      <c r="L51" s="6">
        <f t="shared" ref="L51:L114" si="86">AVERAGE(C48:C54)</f>
        <v>8.4238195327249823</v>
      </c>
      <c r="M51" s="6">
        <f t="shared" ref="M51:M114" si="87">AVERAGE(D48:D54)</f>
        <v>32.974410984553025</v>
      </c>
      <c r="O51" s="6">
        <f t="shared" ref="O51:O114" si="88">AVERAGE(F48:F54)</f>
        <v>7.8627599750697588</v>
      </c>
      <c r="U51" s="6">
        <v>-2.6169895118670601</v>
      </c>
      <c r="V51" s="6">
        <v>3.4037441854849675</v>
      </c>
      <c r="X51" s="6">
        <v>0.17949879254459367</v>
      </c>
      <c r="AE51" s="6">
        <v>7.3257692307692315</v>
      </c>
      <c r="AF51" s="6">
        <v>33.531746031746081</v>
      </c>
      <c r="AH51" s="6">
        <v>10.275888143582305</v>
      </c>
      <c r="AO51" s="6">
        <f>AE51*'III. GDP shares, 1310-2018'!C53</f>
        <v>3.6580703137462249</v>
      </c>
      <c r="AP51" s="6">
        <f>AF51*'III. GDP shares, 1310-2018'!D53</f>
        <v>4.2768172393404855</v>
      </c>
      <c r="AQ51" s="6">
        <f>AG51*'III. GDP shares, 1310-2018'!E53</f>
        <v>0</v>
      </c>
      <c r="AR51" s="6">
        <f>AH51*'III. GDP shares, 1310-2018'!F53</f>
        <v>3.8340556837164441</v>
      </c>
      <c r="AS51" s="6">
        <f>AI51*'III. GDP shares, 1310-2018'!G53</f>
        <v>0</v>
      </c>
      <c r="AT51" s="6">
        <f>AJ51*'III. GDP shares, 1310-2018'!H53</f>
        <v>0</v>
      </c>
      <c r="AU51" s="6">
        <f>AK51*'III. GDP shares, 1310-2018'!I53</f>
        <v>0</v>
      </c>
      <c r="AV51" s="6">
        <f>AL51*'III. GDP shares, 1310-2018'!J53</f>
        <v>0</v>
      </c>
      <c r="AY51" s="6">
        <f>U51*'III. GDP shares, 1310-2018'!C53</f>
        <v>-1.3067749396933848</v>
      </c>
      <c r="AZ51" s="6">
        <f>V51*'III. GDP shares, 1310-2018'!D53</f>
        <v>0.43413163743412198</v>
      </c>
      <c r="BA51" s="6">
        <f>W51*'III. GDP shares, 1310-2018'!E53</f>
        <v>0</v>
      </c>
      <c r="BB51" s="6">
        <f>X51*'III. GDP shares, 1310-2018'!F53</f>
        <v>6.6973127398788523E-2</v>
      </c>
      <c r="BC51" s="6">
        <f>Y51*'III. GDP shares, 1310-2018'!G53</f>
        <v>0</v>
      </c>
      <c r="BD51" s="6">
        <f>Z51*'III. GDP shares, 1310-2018'!H53</f>
        <v>0</v>
      </c>
      <c r="BE51" s="6">
        <f>AA51*'III. GDP shares, 1310-2018'!I53</f>
        <v>0</v>
      </c>
      <c r="BF51" s="6">
        <f>AB51*'III. GDP shares, 1310-2018'!J53</f>
        <v>0</v>
      </c>
      <c r="BI51" s="6">
        <f t="shared" si="10"/>
        <v>17.044467802032539</v>
      </c>
      <c r="BJ51" s="6">
        <f t="shared" si="11"/>
        <v>11.768943236803155</v>
      </c>
      <c r="BL51" s="6">
        <f t="shared" si="12"/>
        <v>-0.80567017486047421</v>
      </c>
      <c r="BM51" s="6">
        <f t="shared" si="13"/>
        <v>0.32208448872083367</v>
      </c>
      <c r="BN51" s="6">
        <f t="shared" ref="BN51:BO51" si="89">AVERAGE(BL48:BL54)</f>
        <v>-0.20486993321103711</v>
      </c>
      <c r="BO51" s="6">
        <f t="shared" si="89"/>
        <v>8.3530875193128865E-2</v>
      </c>
      <c r="BR51" s="6">
        <f t="shared" si="14"/>
        <v>8.7319278097572646</v>
      </c>
    </row>
    <row r="52" spans="1:70" x14ac:dyDescent="0.2">
      <c r="A52" s="6">
        <f>'[1]Nominal weighted'!B52</f>
        <v>1358</v>
      </c>
      <c r="C52" s="6">
        <f t="shared" si="17"/>
        <v>10.213536292066047</v>
      </c>
      <c r="D52" s="6">
        <f t="shared" si="18"/>
        <v>32.363136096952317</v>
      </c>
      <c r="F52" s="6">
        <f t="shared" si="38"/>
        <v>7.448313206483407</v>
      </c>
      <c r="L52" s="6">
        <f t="shared" si="86"/>
        <v>9.7571097140822047</v>
      </c>
      <c r="M52" s="6">
        <f t="shared" si="87"/>
        <v>32.212726968083949</v>
      </c>
      <c r="O52" s="6">
        <f t="shared" si="88"/>
        <v>7.5305270596458316</v>
      </c>
      <c r="U52" s="6">
        <v>-2.7876453475675071</v>
      </c>
      <c r="V52" s="6">
        <v>1.0707263369101696</v>
      </c>
      <c r="X52" s="6">
        <v>1.9061213247665934</v>
      </c>
      <c r="AE52" s="6">
        <v>7.4258909444985397</v>
      </c>
      <c r="AF52" s="6">
        <v>33.433862433862487</v>
      </c>
      <c r="AH52" s="6">
        <v>9.3544345312499999</v>
      </c>
      <c r="AO52" s="6">
        <f>AE52*'III. GDP shares, 1310-2018'!C54</f>
        <v>3.7063634604282436</v>
      </c>
      <c r="AP52" s="6">
        <f>AF52*'III. GDP shares, 1310-2018'!D54</f>
        <v>4.2623754184938694</v>
      </c>
      <c r="AQ52" s="6">
        <f>AG52*'III. GDP shares, 1310-2018'!E54</f>
        <v>0</v>
      </c>
      <c r="AR52" s="6">
        <f>AH52*'III. GDP shares, 1310-2018'!F54</f>
        <v>3.4929419369177577</v>
      </c>
      <c r="AS52" s="6">
        <f>AI52*'III. GDP shares, 1310-2018'!G54</f>
        <v>0</v>
      </c>
      <c r="AT52" s="6">
        <f>AJ52*'III. GDP shares, 1310-2018'!H54</f>
        <v>0</v>
      </c>
      <c r="AU52" s="6">
        <f>AK52*'III. GDP shares, 1310-2018'!I54</f>
        <v>0</v>
      </c>
      <c r="AV52" s="6">
        <f>AL52*'III. GDP shares, 1310-2018'!J54</f>
        <v>0</v>
      </c>
      <c r="AY52" s="6">
        <f>U52*'III. GDP shares, 1310-2018'!C54</f>
        <v>-1.3913518167825325</v>
      </c>
      <c r="AZ52" s="6">
        <f>V52*'III. GDP shares, 1310-2018'!D54</f>
        <v>0.13650345147551798</v>
      </c>
      <c r="BA52" s="6">
        <f>W52*'III. GDP shares, 1310-2018'!E54</f>
        <v>0</v>
      </c>
      <c r="BB52" s="6">
        <f>X52*'III. GDP shares, 1310-2018'!F54</f>
        <v>0.71174490450368089</v>
      </c>
      <c r="BC52" s="6">
        <f>Y52*'III. GDP shares, 1310-2018'!G54</f>
        <v>0</v>
      </c>
      <c r="BD52" s="6">
        <f>Z52*'III. GDP shares, 1310-2018'!H54</f>
        <v>0</v>
      </c>
      <c r="BE52" s="6">
        <f>AA52*'III. GDP shares, 1310-2018'!I54</f>
        <v>0</v>
      </c>
      <c r="BF52" s="6">
        <f>AB52*'III. GDP shares, 1310-2018'!J54</f>
        <v>0</v>
      </c>
      <c r="BI52" s="6">
        <f t="shared" si="10"/>
        <v>16.738062636537009</v>
      </c>
      <c r="BJ52" s="6">
        <f t="shared" si="11"/>
        <v>11.46168081583987</v>
      </c>
      <c r="BL52" s="6">
        <f t="shared" si="12"/>
        <v>-0.54310346080333372</v>
      </c>
      <c r="BM52" s="6">
        <f t="shared" si="13"/>
        <v>6.3067438036418608E-2</v>
      </c>
      <c r="BN52" s="6">
        <f t="shared" ref="BN52:BO52" si="90">AVERAGE(BL49:BL55)</f>
        <v>-0.69445706720541567</v>
      </c>
      <c r="BO52" s="6">
        <f t="shared" si="90"/>
        <v>-6.3817858264545821E-2</v>
      </c>
      <c r="BR52" s="6">
        <f t="shared" si="14"/>
        <v>7.8789123096248526</v>
      </c>
    </row>
    <row r="53" spans="1:70" x14ac:dyDescent="0.2">
      <c r="A53" s="6">
        <f>'[1]Nominal weighted'!B53</f>
        <v>1359</v>
      </c>
      <c r="C53" s="6">
        <f t="shared" si="17"/>
        <v>8.8499927815470603</v>
      </c>
      <c r="D53" s="6">
        <f t="shared" si="18"/>
        <v>38.78827688065455</v>
      </c>
      <c r="F53" s="6">
        <f t="shared" si="38"/>
        <v>4.6078252820859058</v>
      </c>
      <c r="L53" s="6">
        <f t="shared" si="86"/>
        <v>9.8853225348795508</v>
      </c>
      <c r="M53" s="6">
        <f t="shared" si="87"/>
        <v>33.35268011628439</v>
      </c>
      <c r="O53" s="6">
        <f t="shared" si="88"/>
        <v>7.3367090216555084</v>
      </c>
      <c r="U53" s="6">
        <v>-1.7989801233192124</v>
      </c>
      <c r="V53" s="6">
        <v>-5.4522980446756577</v>
      </c>
      <c r="X53" s="6">
        <v>1.8591924956918724</v>
      </c>
      <c r="AE53" s="6">
        <v>7.0510126582278483</v>
      </c>
      <c r="AF53" s="6">
        <v>33.335978835978892</v>
      </c>
      <c r="AH53" s="6">
        <v>6.4670177777777784</v>
      </c>
      <c r="AO53" s="6">
        <f>AE53*'III. GDP shares, 1310-2018'!C55</f>
        <v>3.5176420812361875</v>
      </c>
      <c r="AP53" s="6">
        <f>AF53*'III. GDP shares, 1310-2018'!D55</f>
        <v>4.2479468484624521</v>
      </c>
      <c r="AQ53" s="6">
        <f>AG53*'III. GDP shares, 1310-2018'!E55</f>
        <v>0</v>
      </c>
      <c r="AR53" s="6">
        <f>AH53*'III. GDP shares, 1310-2018'!F55</f>
        <v>2.4166407558983507</v>
      </c>
      <c r="AS53" s="6">
        <f>AI53*'III. GDP shares, 1310-2018'!G55</f>
        <v>0</v>
      </c>
      <c r="AT53" s="6">
        <f>AJ53*'III. GDP shares, 1310-2018'!H55</f>
        <v>0</v>
      </c>
      <c r="AU53" s="6">
        <f>AK53*'III. GDP shares, 1310-2018'!I55</f>
        <v>0</v>
      </c>
      <c r="AV53" s="6">
        <f>AL53*'III. GDP shares, 1310-2018'!J55</f>
        <v>0</v>
      </c>
      <c r="AY53" s="6">
        <f>U53*'III. GDP shares, 1310-2018'!C55</f>
        <v>-0.89748359446082804</v>
      </c>
      <c r="AZ53" s="6">
        <f>V53*'III. GDP shares, 1310-2018'!D55</f>
        <v>-0.69477702783878181</v>
      </c>
      <c r="BA53" s="6">
        <f>W53*'III. GDP shares, 1310-2018'!E55</f>
        <v>0</v>
      </c>
      <c r="BB53" s="6">
        <f>X53*'III. GDP shares, 1310-2018'!F55</f>
        <v>0.69475614766181304</v>
      </c>
      <c r="BC53" s="6">
        <f>Y53*'III. GDP shares, 1310-2018'!G55</f>
        <v>0</v>
      </c>
      <c r="BD53" s="6">
        <f>Z53*'III. GDP shares, 1310-2018'!H55</f>
        <v>0</v>
      </c>
      <c r="BE53" s="6">
        <f>AA53*'III. GDP shares, 1310-2018'!I55</f>
        <v>0</v>
      </c>
      <c r="BF53" s="6">
        <f>AB53*'III. GDP shares, 1310-2018'!J55</f>
        <v>0</v>
      </c>
      <c r="BI53" s="6">
        <f t="shared" si="10"/>
        <v>15.618003090661505</v>
      </c>
      <c r="BJ53" s="6">
        <f t="shared" si="11"/>
        <v>10.18222968559699</v>
      </c>
      <c r="BL53" s="6">
        <f t="shared" si="12"/>
        <v>-0.89750447463779681</v>
      </c>
      <c r="BM53" s="6">
        <f t="shared" si="13"/>
        <v>-1.7973618907676661</v>
      </c>
      <c r="BN53" s="6">
        <f t="shared" ref="BN53:BO53" si="91">AVERAGE(BL50:BL56)</f>
        <v>-1.0107942525104623</v>
      </c>
      <c r="BO53" s="6">
        <f t="shared" si="91"/>
        <v>-0.59699389067948416</v>
      </c>
      <c r="BR53" s="6">
        <f t="shared" si="14"/>
        <v>6.1370102839335532</v>
      </c>
    </row>
    <row r="54" spans="1:70" x14ac:dyDescent="0.2">
      <c r="A54" s="6">
        <f>'[1]Nominal weighted'!B54</f>
        <v>1360</v>
      </c>
      <c r="C54" s="6">
        <f t="shared" si="17"/>
        <v>2.3839982250343432</v>
      </c>
      <c r="D54" s="6">
        <f t="shared" si="18"/>
        <v>32.391142845171302</v>
      </c>
      <c r="F54" s="6">
        <f t="shared" si="38"/>
        <v>5.1478811440884327</v>
      </c>
      <c r="L54" s="6">
        <f t="shared" si="86"/>
        <v>9.0569039370211577</v>
      </c>
      <c r="M54" s="6">
        <f t="shared" si="87"/>
        <v>31.717435571821362</v>
      </c>
      <c r="O54" s="6">
        <f t="shared" si="88"/>
        <v>7.1867138810578819</v>
      </c>
      <c r="U54" s="6">
        <v>4.7896603115510237</v>
      </c>
      <c r="V54" s="6">
        <v>0.84695239292399549</v>
      </c>
      <c r="X54" s="6">
        <v>1.814726873595637</v>
      </c>
      <c r="AE54" s="6">
        <v>7.1736585365853669</v>
      </c>
      <c r="AF54" s="6">
        <v>33.238095238095298</v>
      </c>
      <c r="AH54" s="6">
        <v>6.9626080176840697</v>
      </c>
      <c r="AO54" s="6">
        <f>AE54*'III. GDP shares, 1310-2018'!C56</f>
        <v>3.5771871393986441</v>
      </c>
      <c r="AP54" s="6">
        <f>AF54*'III. GDP shares, 1310-2018'!D56</f>
        <v>4.2335315110175467</v>
      </c>
      <c r="AQ54" s="6">
        <f>AG54*'III. GDP shares, 1310-2018'!E56</f>
        <v>0</v>
      </c>
      <c r="AR54" s="6">
        <f>AH54*'III. GDP shares, 1310-2018'!F56</f>
        <v>2.6038360613336988</v>
      </c>
      <c r="AS54" s="6">
        <f>AI54*'III. GDP shares, 1310-2018'!G56</f>
        <v>0</v>
      </c>
      <c r="AT54" s="6">
        <f>AJ54*'III. GDP shares, 1310-2018'!H56</f>
        <v>0</v>
      </c>
      <c r="AU54" s="6">
        <f>AK54*'III. GDP shares, 1310-2018'!I56</f>
        <v>0</v>
      </c>
      <c r="AV54" s="6">
        <f>AL54*'III. GDP shares, 1310-2018'!J56</f>
        <v>0</v>
      </c>
      <c r="AY54" s="6">
        <f>U54*'III. GDP shares, 1310-2018'!C56</f>
        <v>2.3883923636995283</v>
      </c>
      <c r="AZ54" s="6">
        <f>V54*'III. GDP shares, 1310-2018'!D56</f>
        <v>0.10787620704768526</v>
      </c>
      <c r="BA54" s="6">
        <f>W54*'III. GDP shares, 1310-2018'!E56</f>
        <v>0</v>
      </c>
      <c r="BB54" s="6">
        <f>X54*'III. GDP shares, 1310-2018'!F56</f>
        <v>0.67866110844358751</v>
      </c>
      <c r="BC54" s="6">
        <f>Y54*'III. GDP shares, 1310-2018'!G56</f>
        <v>0</v>
      </c>
      <c r="BD54" s="6">
        <f>Z54*'III. GDP shares, 1310-2018'!H56</f>
        <v>0</v>
      </c>
      <c r="BE54" s="6">
        <f>AA54*'III. GDP shares, 1310-2018'!I56</f>
        <v>0</v>
      </c>
      <c r="BF54" s="6">
        <f>AB54*'III. GDP shares, 1310-2018'!J56</f>
        <v>0</v>
      </c>
      <c r="BI54" s="6">
        <f t="shared" si="10"/>
        <v>15.791453930788244</v>
      </c>
      <c r="BJ54" s="6">
        <f t="shared" si="11"/>
        <v>10.41455471174989</v>
      </c>
      <c r="BL54" s="6">
        <f t="shared" si="12"/>
        <v>3.174929679190801</v>
      </c>
      <c r="BM54" s="6">
        <f t="shared" si="13"/>
        <v>2.4837798593568854</v>
      </c>
      <c r="BN54" s="6">
        <f t="shared" ref="BN54:BO54" si="92">AVERAGE(BL51:BL57)</f>
        <v>-0.51606985134445116</v>
      </c>
      <c r="BO54" s="6">
        <f t="shared" si="92"/>
        <v>0.10253660942873324</v>
      </c>
      <c r="BR54" s="6">
        <f t="shared" si="14"/>
        <v>3.1139697285892267</v>
      </c>
    </row>
    <row r="55" spans="1:70" x14ac:dyDescent="0.2">
      <c r="A55" s="6">
        <f>'[1]Nominal weighted'!B55</f>
        <v>1361</v>
      </c>
      <c r="C55" s="6">
        <f t="shared" si="17"/>
        <v>18.467310716909299</v>
      </c>
      <c r="D55" s="6">
        <f t="shared" si="18"/>
        <v>33.754283836504527</v>
      </c>
      <c r="F55" s="6">
        <f t="shared" si="38"/>
        <v>6.0442456469111239</v>
      </c>
      <c r="L55" s="6">
        <f t="shared" si="86"/>
        <v>8.2268812152780288</v>
      </c>
      <c r="M55" s="6">
        <f t="shared" si="87"/>
        <v>31.123990196554058</v>
      </c>
      <c r="O55" s="6">
        <f t="shared" si="88"/>
        <v>6.9947475157695163</v>
      </c>
      <c r="U55" s="6">
        <v>-11.3473107169093</v>
      </c>
      <c r="V55" s="6">
        <v>-0.61407219629282395</v>
      </c>
      <c r="X55" s="6">
        <v>1.7725278141806293</v>
      </c>
      <c r="AE55" s="6">
        <v>7.12</v>
      </c>
      <c r="AF55" s="6">
        <v>33.140211640211703</v>
      </c>
      <c r="AH55" s="6">
        <v>7.8167734610917528</v>
      </c>
      <c r="AO55" s="6">
        <f>AE55*'III. GDP shares, 1310-2018'!C57</f>
        <v>3.5488026723634696</v>
      </c>
      <c r="AP55" s="6">
        <f>AF55*'III. GDP shares, 1310-2018'!D57</f>
        <v>4.2191293879638936</v>
      </c>
      <c r="AQ55" s="6">
        <f>AG55*'III. GDP shares, 1310-2018'!E57</f>
        <v>0</v>
      </c>
      <c r="AR55" s="6">
        <f>AH55*'III. GDP shares, 1310-2018'!F57</f>
        <v>2.925514847463011</v>
      </c>
      <c r="AS55" s="6">
        <f>AI55*'III. GDP shares, 1310-2018'!G57</f>
        <v>0</v>
      </c>
      <c r="AT55" s="6">
        <f>AJ55*'III. GDP shares, 1310-2018'!H57</f>
        <v>0</v>
      </c>
      <c r="AU55" s="6">
        <f>AK55*'III. GDP shares, 1310-2018'!I57</f>
        <v>0</v>
      </c>
      <c r="AV55" s="6">
        <f>AL55*'III. GDP shares, 1310-2018'!J57</f>
        <v>0</v>
      </c>
      <c r="AY55" s="6">
        <f>U55*'III. GDP shares, 1310-2018'!C57</f>
        <v>-5.6558099152115675</v>
      </c>
      <c r="AZ55" s="6">
        <f>V55*'III. GDP shares, 1310-2018'!D57</f>
        <v>-7.8178440072690966E-2</v>
      </c>
      <c r="BA55" s="6">
        <f>W55*'III. GDP shares, 1310-2018'!E57</f>
        <v>0</v>
      </c>
      <c r="BB55" s="6">
        <f>X55*'III. GDP shares, 1310-2018'!F57</f>
        <v>0.66338834862464235</v>
      </c>
      <c r="BC55" s="6">
        <f>Y55*'III. GDP shares, 1310-2018'!G57</f>
        <v>0</v>
      </c>
      <c r="BD55" s="6">
        <f>Z55*'III. GDP shares, 1310-2018'!H57</f>
        <v>0</v>
      </c>
      <c r="BE55" s="6">
        <f>AA55*'III. GDP shares, 1310-2018'!I57</f>
        <v>0</v>
      </c>
      <c r="BF55" s="6">
        <f>AB55*'III. GDP shares, 1310-2018'!J57</f>
        <v>0</v>
      </c>
      <c r="BI55" s="6">
        <f t="shared" si="10"/>
        <v>16.025661700434483</v>
      </c>
      <c r="BJ55" s="6">
        <f t="shared" si="11"/>
        <v>10.693446907790374</v>
      </c>
      <c r="BL55" s="6">
        <f t="shared" si="12"/>
        <v>-5.0706000066596157</v>
      </c>
      <c r="BM55" s="6">
        <f t="shared" si="13"/>
        <v>-3.3962850330071652</v>
      </c>
      <c r="BN55" s="6">
        <f t="shared" ref="BN55:BO55" si="93">AVERAGE(BL52:BL58)</f>
        <v>-0.119835494807911</v>
      </c>
      <c r="BO55" s="6">
        <f t="shared" si="93"/>
        <v>0.47790823700332774</v>
      </c>
      <c r="BR55" s="6">
        <f t="shared" si="14"/>
        <v>11.466739086413405</v>
      </c>
    </row>
    <row r="56" spans="1:70" x14ac:dyDescent="0.2">
      <c r="A56" s="6">
        <f>'[1]Nominal weighted'!B56</f>
        <v>1362</v>
      </c>
      <c r="C56" s="6">
        <f t="shared" si="17"/>
        <v>11.684601146104272</v>
      </c>
      <c r="D56" s="6">
        <f t="shared" si="18"/>
        <v>37.3992816648408</v>
      </c>
      <c r="F56" s="6">
        <f t="shared" si="38"/>
        <v>8.27380651687821</v>
      </c>
      <c r="L56" s="6">
        <f t="shared" si="86"/>
        <v>8.5262627397212167</v>
      </c>
      <c r="M56" s="6">
        <f t="shared" si="87"/>
        <v>32.458322440403578</v>
      </c>
      <c r="O56" s="6">
        <f t="shared" si="88"/>
        <v>7.1063241364454601</v>
      </c>
      <c r="U56" s="6">
        <v>-5.0090455905487161</v>
      </c>
      <c r="V56" s="6">
        <v>-4.356953622512691</v>
      </c>
      <c r="X56" s="6">
        <v>-0.8285562629099571</v>
      </c>
      <c r="AE56" s="6">
        <v>6.6755555555555564</v>
      </c>
      <c r="AF56" s="6">
        <v>33.042328042328108</v>
      </c>
      <c r="AH56" s="6">
        <v>7.4452502539682532</v>
      </c>
      <c r="AO56" s="6">
        <f>AE56*'III. GDP shares, 1310-2018'!C58</f>
        <v>3.3257550667246387</v>
      </c>
      <c r="AP56" s="6">
        <f>AF56*'III. GDP shares, 1310-2018'!D58</f>
        <v>4.2047404611395685</v>
      </c>
      <c r="AQ56" s="6">
        <f>AG56*'III. GDP shares, 1310-2018'!E58</f>
        <v>0</v>
      </c>
      <c r="AR56" s="6">
        <f>AH56*'III. GDP shares, 1310-2018'!F58</f>
        <v>2.7886024846381017</v>
      </c>
      <c r="AS56" s="6">
        <f>AI56*'III. GDP shares, 1310-2018'!G58</f>
        <v>0</v>
      </c>
      <c r="AT56" s="6">
        <f>AJ56*'III. GDP shares, 1310-2018'!H58</f>
        <v>0</v>
      </c>
      <c r="AU56" s="6">
        <f>AK56*'III. GDP shares, 1310-2018'!I58</f>
        <v>0</v>
      </c>
      <c r="AV56" s="6">
        <f>AL56*'III. GDP shares, 1310-2018'!J58</f>
        <v>0</v>
      </c>
      <c r="AY56" s="6">
        <f>U56*'III. GDP shares, 1310-2018'!C58</f>
        <v>-2.4955014775299418</v>
      </c>
      <c r="AZ56" s="6">
        <f>V56*'III. GDP shares, 1310-2018'!D58</f>
        <v>-0.5544360905932384</v>
      </c>
      <c r="BA56" s="6">
        <f>W56*'III. GDP shares, 1310-2018'!E58</f>
        <v>0</v>
      </c>
      <c r="BB56" s="6">
        <f>X56*'III. GDP shares, 1310-2018'!F58</f>
        <v>-0.31033396791218443</v>
      </c>
      <c r="BC56" s="6">
        <f>Y56*'III. GDP shares, 1310-2018'!G58</f>
        <v>0</v>
      </c>
      <c r="BD56" s="6">
        <f>Z56*'III. GDP shares, 1310-2018'!H58</f>
        <v>0</v>
      </c>
      <c r="BE56" s="6">
        <f>AA56*'III. GDP shares, 1310-2018'!I58</f>
        <v>0</v>
      </c>
      <c r="BF56" s="6">
        <f>AB56*'III. GDP shares, 1310-2018'!J58</f>
        <v>0</v>
      </c>
      <c r="BI56" s="6">
        <f t="shared" si="10"/>
        <v>15.721044617283972</v>
      </c>
      <c r="BJ56" s="6">
        <f t="shared" si="11"/>
        <v>10.319098012502309</v>
      </c>
      <c r="BL56" s="6">
        <f t="shared" si="12"/>
        <v>-3.360271536035365</v>
      </c>
      <c r="BM56" s="6">
        <f t="shared" si="13"/>
        <v>-3.3981851586571215</v>
      </c>
      <c r="BN56" s="6">
        <f t="shared" ref="BN56:BO56" si="94">AVERAGE(BL53:BL59)</f>
        <v>-0.63667127974225601</v>
      </c>
      <c r="BO56" s="6">
        <f t="shared" si="94"/>
        <v>-0.25784281896725941</v>
      </c>
      <c r="BR56" s="6">
        <f t="shared" si="14"/>
        <v>8.9201929968048663</v>
      </c>
    </row>
    <row r="57" spans="1:70" x14ac:dyDescent="0.2">
      <c r="A57" s="6">
        <f>'[1]Nominal weighted'!B57</f>
        <v>1363</v>
      </c>
      <c r="C57" s="6">
        <f t="shared" si="17"/>
        <v>1.8561296548507924</v>
      </c>
      <c r="D57" s="6">
        <f t="shared" si="18"/>
        <v>17.197925832364916</v>
      </c>
      <c r="F57" s="6">
        <f t="shared" si="38"/>
        <v>8.6885360199203756</v>
      </c>
      <c r="L57" s="6">
        <f t="shared" si="86"/>
        <v>13.044953764037876</v>
      </c>
      <c r="M57" s="6">
        <f t="shared" si="87"/>
        <v>32.780711438338628</v>
      </c>
      <c r="O57" s="6">
        <f t="shared" si="88"/>
        <v>7.8124117547686618</v>
      </c>
      <c r="U57" s="6">
        <v>4.4394022600428258</v>
      </c>
      <c r="V57" s="6">
        <v>15.746518612079598</v>
      </c>
      <c r="X57" s="6">
        <v>-0.86395118516557867</v>
      </c>
      <c r="AE57" s="6">
        <v>6.2955319148936182</v>
      </c>
      <c r="AF57" s="6">
        <v>32.944444444444514</v>
      </c>
      <c r="AH57" s="6">
        <v>7.8245848347547966</v>
      </c>
      <c r="AO57" s="6">
        <f>AE57*'III. GDP shares, 1310-2018'!C59</f>
        <v>3.1349914221271238</v>
      </c>
      <c r="AP57" s="6">
        <f>AF57*'III. GDP shares, 1310-2018'!D59</f>
        <v>4.1903647124159233</v>
      </c>
      <c r="AQ57" s="6">
        <f>AG57*'III. GDP shares, 1310-2018'!E59</f>
        <v>0</v>
      </c>
      <c r="AR57" s="6">
        <f>AH57*'III. GDP shares, 1310-2018'!F59</f>
        <v>2.9329224778376783</v>
      </c>
      <c r="AS57" s="6">
        <f>AI57*'III. GDP shares, 1310-2018'!G59</f>
        <v>0</v>
      </c>
      <c r="AT57" s="6">
        <f>AJ57*'III. GDP shares, 1310-2018'!H59</f>
        <v>0</v>
      </c>
      <c r="AU57" s="6">
        <f>AK57*'III. GDP shares, 1310-2018'!I59</f>
        <v>0</v>
      </c>
      <c r="AV57" s="6">
        <f>AL57*'III. GDP shares, 1310-2018'!J59</f>
        <v>0</v>
      </c>
      <c r="AY57" s="6">
        <f>U57*'III. GDP shares, 1310-2018'!C59</f>
        <v>2.2106929474348007</v>
      </c>
      <c r="AZ57" s="6">
        <f>V57*'III. GDP shares, 1310-2018'!D59</f>
        <v>2.0028765713967247</v>
      </c>
      <c r="BA57" s="6">
        <f>W57*'III. GDP shares, 1310-2018'!E59</f>
        <v>0</v>
      </c>
      <c r="BB57" s="6">
        <f>X57*'III. GDP shares, 1310-2018'!F59</f>
        <v>-0.32383850443689821</v>
      </c>
      <c r="BC57" s="6">
        <f>Y57*'III. GDP shares, 1310-2018'!G59</f>
        <v>0</v>
      </c>
      <c r="BD57" s="6">
        <f>Z57*'III. GDP shares, 1310-2018'!H59</f>
        <v>0</v>
      </c>
      <c r="BE57" s="6">
        <f>AA57*'III. GDP shares, 1310-2018'!I59</f>
        <v>0</v>
      </c>
      <c r="BF57" s="6">
        <f>AB57*'III. GDP shares, 1310-2018'!J59</f>
        <v>0</v>
      </c>
      <c r="BI57" s="6">
        <f t="shared" si="10"/>
        <v>15.688187064697642</v>
      </c>
      <c r="BJ57" s="6">
        <f t="shared" si="11"/>
        <v>10.258278612380725</v>
      </c>
      <c r="BL57" s="6">
        <f t="shared" si="12"/>
        <v>3.8897310143946267</v>
      </c>
      <c r="BM57" s="6">
        <f t="shared" si="13"/>
        <v>6.4406565623189485</v>
      </c>
      <c r="BN57" s="6">
        <f t="shared" ref="BN57:BO57" si="95">AVERAGE(BL54:BL60)</f>
        <v>-3.1522354897438816</v>
      </c>
      <c r="BO57" s="6">
        <f t="shared" si="95"/>
        <v>-2.0822447997118601</v>
      </c>
      <c r="BR57" s="6">
        <f t="shared" si="14"/>
        <v>4.1810594569668993</v>
      </c>
    </row>
    <row r="58" spans="1:70" x14ac:dyDescent="0.2">
      <c r="A58" s="6">
        <f>'[1]Nominal weighted'!B58</f>
        <v>1364</v>
      </c>
      <c r="C58" s="6">
        <f t="shared" si="17"/>
        <v>4.1325996904343834</v>
      </c>
      <c r="D58" s="6">
        <f t="shared" si="18"/>
        <v>25.973884219390015</v>
      </c>
      <c r="F58" s="6">
        <f t="shared" si="38"/>
        <v>8.7526247940191553</v>
      </c>
      <c r="L58" s="6">
        <f t="shared" si="86"/>
        <v>10.188289946678841</v>
      </c>
      <c r="M58" s="6">
        <f t="shared" si="87"/>
        <v>32.509281057590954</v>
      </c>
      <c r="O58" s="6">
        <f t="shared" si="88"/>
        <v>8.3081997806115897</v>
      </c>
      <c r="U58" s="6">
        <v>2.877287950015055</v>
      </c>
      <c r="V58" s="6">
        <v>6.8726766271709039</v>
      </c>
      <c r="X58" s="6">
        <v>-0.90090693195697702</v>
      </c>
      <c r="AE58" s="6">
        <v>7.0098876404494384</v>
      </c>
      <c r="AF58" s="6">
        <v>32.846560846560919</v>
      </c>
      <c r="AH58" s="6">
        <v>7.8517178620621788</v>
      </c>
      <c r="AO58" s="6">
        <f>AE58*'III. GDP shares, 1310-2018'!C60</f>
        <v>3.489121998454717</v>
      </c>
      <c r="AP58" s="6">
        <f>AF58*'III. GDP shares, 1310-2018'!D60</f>
        <v>4.1760021236974927</v>
      </c>
      <c r="AQ58" s="6">
        <f>AG58*'III. GDP shares, 1310-2018'!E60</f>
        <v>0</v>
      </c>
      <c r="AR58" s="6">
        <f>AH58*'III. GDP shares, 1310-2018'!F60</f>
        <v>2.9453396196952371</v>
      </c>
      <c r="AS58" s="6">
        <f>AI58*'III. GDP shares, 1310-2018'!G60</f>
        <v>0</v>
      </c>
      <c r="AT58" s="6">
        <f>AJ58*'III. GDP shares, 1310-2018'!H60</f>
        <v>0</v>
      </c>
      <c r="AU58" s="6">
        <f>AK58*'III. GDP shares, 1310-2018'!I60</f>
        <v>0</v>
      </c>
      <c r="AV58" s="6">
        <f>AL58*'III. GDP shares, 1310-2018'!J60</f>
        <v>0</v>
      </c>
      <c r="AY58" s="6">
        <f>U58*'III. GDP shares, 1310-2018'!C60</f>
        <v>1.4321497286713345</v>
      </c>
      <c r="AZ58" s="6">
        <f>V58*'III. GDP shares, 1310-2018'!D60</f>
        <v>0.87376916946106342</v>
      </c>
      <c r="BA58" s="6">
        <f>W58*'III. GDP shares, 1310-2018'!E60</f>
        <v>0</v>
      </c>
      <c r="BB58" s="6">
        <f>X58*'III. GDP shares, 1310-2018'!F60</f>
        <v>-0.33794857723709076</v>
      </c>
      <c r="BC58" s="6">
        <f>Y58*'III. GDP shares, 1310-2018'!G60</f>
        <v>0</v>
      </c>
      <c r="BD58" s="6">
        <f>Z58*'III. GDP shares, 1310-2018'!H60</f>
        <v>0</v>
      </c>
      <c r="BE58" s="6">
        <f>AA58*'III. GDP shares, 1310-2018'!I60</f>
        <v>0</v>
      </c>
      <c r="BF58" s="6">
        <f>AB58*'III. GDP shares, 1310-2018'!J60</f>
        <v>0</v>
      </c>
      <c r="BI58" s="6">
        <f t="shared" si="10"/>
        <v>15.902722116357511</v>
      </c>
      <c r="BJ58" s="6">
        <f t="shared" si="11"/>
        <v>10.610463741847447</v>
      </c>
      <c r="BL58" s="6">
        <f t="shared" si="12"/>
        <v>1.9679703208953072</v>
      </c>
      <c r="BM58" s="6">
        <f t="shared" si="13"/>
        <v>2.9496858817429943</v>
      </c>
      <c r="BN58" s="6">
        <f t="shared" ref="BN58:BO58" si="96">AVERAGE(BL55:BL61)</f>
        <v>-1.9203482009769353</v>
      </c>
      <c r="BO58" s="6">
        <f t="shared" si="96"/>
        <v>-1.2455520630861894</v>
      </c>
      <c r="BR58" s="6">
        <f t="shared" si="14"/>
        <v>5.3402604667157103</v>
      </c>
    </row>
    <row r="59" spans="1:70" x14ac:dyDescent="0.2">
      <c r="A59" s="6">
        <f>'[1]Nominal weighted'!B59</f>
        <v>1365</v>
      </c>
      <c r="C59" s="6">
        <f t="shared" si="17"/>
        <v>12.309206963168378</v>
      </c>
      <c r="D59" s="6">
        <f t="shared" si="18"/>
        <v>41.703461803898932</v>
      </c>
      <c r="F59" s="6">
        <f t="shared" si="38"/>
        <v>8.2293495512150177</v>
      </c>
      <c r="L59" s="6">
        <f t="shared" si="86"/>
        <v>6.5609569684625999</v>
      </c>
      <c r="M59" s="6">
        <f t="shared" si="87"/>
        <v>30.984665950732808</v>
      </c>
      <c r="O59" s="6">
        <f t="shared" si="88"/>
        <v>8.7617278045512172</v>
      </c>
      <c r="U59" s="6">
        <v>-5.3672289411903549</v>
      </c>
      <c r="V59" s="6">
        <v>-8.9547845552216074</v>
      </c>
      <c r="X59" s="6">
        <v>-0.9395563648611136</v>
      </c>
      <c r="AE59" s="6">
        <v>6.9419780219780236</v>
      </c>
      <c r="AF59" s="6">
        <v>32.748677248677325</v>
      </c>
      <c r="AH59" s="6">
        <v>7.2897931863539043</v>
      </c>
      <c r="AO59" s="6">
        <f>AE59*'III. GDP shares, 1310-2018'!C61</f>
        <v>3.4537396360571155</v>
      </c>
      <c r="AP59" s="6">
        <f>AF59*'III. GDP shares, 1310-2018'!D61</f>
        <v>4.1616526769219311</v>
      </c>
      <c r="AQ59" s="6">
        <f>AG59*'III. GDP shares, 1310-2018'!E61</f>
        <v>0</v>
      </c>
      <c r="AR59" s="6">
        <f>AH59*'III. GDP shares, 1310-2018'!F61</f>
        <v>2.7366342565226356</v>
      </c>
      <c r="AS59" s="6">
        <f>AI59*'III. GDP shares, 1310-2018'!G61</f>
        <v>0</v>
      </c>
      <c r="AT59" s="6">
        <f>AJ59*'III. GDP shares, 1310-2018'!H61</f>
        <v>0</v>
      </c>
      <c r="AU59" s="6">
        <f>AK59*'III. GDP shares, 1310-2018'!I61</f>
        <v>0</v>
      </c>
      <c r="AV59" s="6">
        <f>AL59*'III. GDP shares, 1310-2018'!J61</f>
        <v>0</v>
      </c>
      <c r="AY59" s="6">
        <f>U59*'III. GDP shares, 1310-2018'!C61</f>
        <v>-2.6702780203703553</v>
      </c>
      <c r="AZ59" s="6">
        <f>V59*'III. GDP shares, 1310-2018'!D61</f>
        <v>-1.1379605604376684</v>
      </c>
      <c r="BA59" s="6">
        <f>W59*'III. GDP shares, 1310-2018'!E61</f>
        <v>0</v>
      </c>
      <c r="BB59" s="6">
        <f>X59*'III. GDP shares, 1310-2018'!F61</f>
        <v>-0.35271537453572643</v>
      </c>
      <c r="BC59" s="6">
        <f>Y59*'III. GDP shares, 1310-2018'!G61</f>
        <v>0</v>
      </c>
      <c r="BD59" s="6">
        <f>Z59*'III. GDP shares, 1310-2018'!H61</f>
        <v>0</v>
      </c>
      <c r="BE59" s="6">
        <f>AA59*'III. GDP shares, 1310-2018'!I61</f>
        <v>0</v>
      </c>
      <c r="BF59" s="6">
        <f>AB59*'III. GDP shares, 1310-2018'!J61</f>
        <v>0</v>
      </c>
      <c r="BI59" s="6">
        <f t="shared" si="10"/>
        <v>15.66014948566975</v>
      </c>
      <c r="BJ59" s="6">
        <f t="shared" si="11"/>
        <v>10.352026569501682</v>
      </c>
      <c r="BL59" s="6">
        <f t="shared" si="12"/>
        <v>-4.16095395534375</v>
      </c>
      <c r="BM59" s="6">
        <f t="shared" si="13"/>
        <v>-5.0871899537576919</v>
      </c>
      <c r="BN59" s="6">
        <f t="shared" ref="BN59:BO59" si="97">AVERAGE(BL56:BL62)</f>
        <v>-0.10273865789271117</v>
      </c>
      <c r="BO59" s="6">
        <f t="shared" si="97"/>
        <v>0.2930990779132695</v>
      </c>
      <c r="BR59" s="6">
        <f t="shared" si="14"/>
        <v>9.2133672874858341</v>
      </c>
    </row>
    <row r="60" spans="1:70" x14ac:dyDescent="0.2">
      <c r="A60" s="6">
        <f>'[1]Nominal weighted'!B60</f>
        <v>1366</v>
      </c>
      <c r="C60" s="6">
        <f t="shared" si="17"/>
        <v>40.480829951763674</v>
      </c>
      <c r="D60" s="6">
        <f t="shared" si="18"/>
        <v>41.044999866199888</v>
      </c>
      <c r="F60" s="6">
        <f t="shared" si="38"/>
        <v>9.550438610348321</v>
      </c>
      <c r="L60" s="6">
        <f t="shared" si="86"/>
        <v>6.4307440412925905</v>
      </c>
      <c r="M60" s="6">
        <f t="shared" si="87"/>
        <v>30.283865904651588</v>
      </c>
      <c r="O60" s="6">
        <f t="shared" si="88"/>
        <v>8.9644249311525162</v>
      </c>
      <c r="U60" s="6">
        <v>-34.330274396208118</v>
      </c>
      <c r="V60" s="6">
        <v>-8.3942062154061574</v>
      </c>
      <c r="X60" s="6">
        <v>-0.9800466563253335</v>
      </c>
      <c r="AE60" s="6">
        <v>6.150555555555556</v>
      </c>
      <c r="AF60" s="6">
        <v>32.65079365079373</v>
      </c>
      <c r="AH60" s="6">
        <v>8.5703919540229876</v>
      </c>
      <c r="AO60" s="6">
        <f>AE60*'III. GDP shares, 1310-2018'!C62</f>
        <v>3.0585955974222556</v>
      </c>
      <c r="AP60" s="6">
        <f>AF60*'III. GDP shares, 1310-2018'!D62</f>
        <v>4.1473163540599325</v>
      </c>
      <c r="AQ60" s="6">
        <f>AG60*'III. GDP shares, 1310-2018'!E62</f>
        <v>0</v>
      </c>
      <c r="AR60" s="6">
        <f>AH60*'III. GDP shares, 1310-2018'!F62</f>
        <v>3.219827012081022</v>
      </c>
      <c r="AS60" s="6">
        <f>AI60*'III. GDP shares, 1310-2018'!G62</f>
        <v>0</v>
      </c>
      <c r="AT60" s="6">
        <f>AJ60*'III. GDP shares, 1310-2018'!H62</f>
        <v>0</v>
      </c>
      <c r="AU60" s="6">
        <f>AK60*'III. GDP shares, 1310-2018'!I62</f>
        <v>0</v>
      </c>
      <c r="AV60" s="6">
        <f>AL60*'III. GDP shares, 1310-2018'!J62</f>
        <v>0</v>
      </c>
      <c r="AY60" s="6">
        <f>U60*'III. GDP shares, 1310-2018'!C62</f>
        <v>-17.072023035658226</v>
      </c>
      <c r="AZ60" s="6">
        <f>V60*'III. GDP shares, 1310-2018'!D62</f>
        <v>-1.0662352985609336</v>
      </c>
      <c r="BA60" s="6">
        <f>W60*'III. GDP shares, 1310-2018'!E62</f>
        <v>0</v>
      </c>
      <c r="BB60" s="6">
        <f>X60*'III. GDP shares, 1310-2018'!F62</f>
        <v>-0.36819561043001636</v>
      </c>
      <c r="BC60" s="6">
        <f>Y60*'III. GDP shares, 1310-2018'!G62</f>
        <v>0</v>
      </c>
      <c r="BD60" s="6">
        <f>Z60*'III. GDP shares, 1310-2018'!H62</f>
        <v>0</v>
      </c>
      <c r="BE60" s="6">
        <f>AA60*'III. GDP shares, 1310-2018'!I62</f>
        <v>0</v>
      </c>
      <c r="BF60" s="6">
        <f>AB60*'III. GDP shares, 1310-2018'!J62</f>
        <v>0</v>
      </c>
      <c r="BI60" s="6">
        <f t="shared" si="10"/>
        <v>15.790580386790758</v>
      </c>
      <c r="BJ60" s="6">
        <f t="shared" si="11"/>
        <v>10.425738963563209</v>
      </c>
      <c r="BL60" s="6">
        <f t="shared" si="12"/>
        <v>-18.506453944649177</v>
      </c>
      <c r="BM60" s="6">
        <f t="shared" si="13"/>
        <v>-14.568175755979871</v>
      </c>
      <c r="BN60" s="6">
        <f t="shared" ref="BN60:BO60" si="98">AVERAGE(BL57:BL63)</f>
        <v>4.6048369535019527E-2</v>
      </c>
      <c r="BO60" s="6">
        <f t="shared" si="98"/>
        <v>0.53854127148369313</v>
      </c>
      <c r="BR60" s="6">
        <f t="shared" si="14"/>
        <v>23.718641255591521</v>
      </c>
    </row>
    <row r="61" spans="1:70" x14ac:dyDescent="0.2">
      <c r="A61" s="6">
        <f>'[1]Nominal weighted'!B61</f>
        <v>1367</v>
      </c>
      <c r="C61" s="6">
        <f t="shared" si="17"/>
        <v>-17.612648496478901</v>
      </c>
      <c r="D61" s="6">
        <f t="shared" si="18"/>
        <v>30.491130179937613</v>
      </c>
      <c r="F61" s="6">
        <f t="shared" si="38"/>
        <v>8.6183973249889299</v>
      </c>
      <c r="L61" s="6">
        <f t="shared" si="86"/>
        <v>4.8076038142604087</v>
      </c>
      <c r="M61" s="6">
        <f t="shared" si="87"/>
        <v>26.790929102065178</v>
      </c>
      <c r="O61" s="6">
        <f t="shared" si="88"/>
        <v>9.1385529394787799</v>
      </c>
      <c r="U61" s="6">
        <v>23.982648496478902</v>
      </c>
      <c r="V61" s="6">
        <v>2.0617798729725223</v>
      </c>
      <c r="X61" s="6">
        <v>-1.0225413222416786</v>
      </c>
      <c r="AE61" s="6">
        <v>6.370000000000001</v>
      </c>
      <c r="AF61" s="6">
        <v>32.552910052910136</v>
      </c>
      <c r="AH61" s="6">
        <v>7.5958560027472508</v>
      </c>
      <c r="AO61" s="6">
        <f>AE61*'III. GDP shares, 1310-2018'!C63</f>
        <v>3.1662746920235971</v>
      </c>
      <c r="AP61" s="6">
        <f>AF61*'III. GDP shares, 1310-2018'!D63</f>
        <v>4.132993137115152</v>
      </c>
      <c r="AQ61" s="6">
        <f>AG61*'III. GDP shares, 1310-2018'!E63</f>
        <v>0</v>
      </c>
      <c r="AR61" s="6">
        <f>AH61*'III. GDP shares, 1310-2018'!F63</f>
        <v>2.855869309988214</v>
      </c>
      <c r="AS61" s="6">
        <f>AI61*'III. GDP shares, 1310-2018'!G63</f>
        <v>0</v>
      </c>
      <c r="AT61" s="6">
        <f>AJ61*'III. GDP shares, 1310-2018'!H63</f>
        <v>0</v>
      </c>
      <c r="AU61" s="6">
        <f>AK61*'III. GDP shares, 1310-2018'!I63</f>
        <v>0</v>
      </c>
      <c r="AV61" s="6">
        <f>AL61*'III. GDP shares, 1310-2018'!J63</f>
        <v>0</v>
      </c>
      <c r="AY61" s="6">
        <f>U61*'III. GDP shares, 1310-2018'!C63</f>
        <v>11.920824643971571</v>
      </c>
      <c r="AZ61" s="6">
        <f>V61*'III. GDP shares, 1310-2018'!D63</f>
        <v>0.26176836575861834</v>
      </c>
      <c r="BA61" s="6">
        <f>W61*'III. GDP shares, 1310-2018'!E63</f>
        <v>0</v>
      </c>
      <c r="BB61" s="6">
        <f>X61*'III. GDP shares, 1310-2018'!F63</f>
        <v>-0.38445230917076256</v>
      </c>
      <c r="BC61" s="6">
        <f>Y61*'III. GDP shares, 1310-2018'!G63</f>
        <v>0</v>
      </c>
      <c r="BD61" s="6">
        <f>Z61*'III. GDP shares, 1310-2018'!H63</f>
        <v>0</v>
      </c>
      <c r="BE61" s="6">
        <f>AA61*'III. GDP shares, 1310-2018'!I63</f>
        <v>0</v>
      </c>
      <c r="BF61" s="6">
        <f>AB61*'III. GDP shares, 1310-2018'!J63</f>
        <v>0</v>
      </c>
      <c r="BI61" s="6">
        <f t="shared" si="10"/>
        <v>15.506255351885798</v>
      </c>
      <c r="BJ61" s="6">
        <f t="shared" si="11"/>
        <v>10.155137139126964</v>
      </c>
      <c r="BL61" s="6">
        <f t="shared" si="12"/>
        <v>11.798140700559426</v>
      </c>
      <c r="BM61" s="6">
        <f t="shared" si="13"/>
        <v>8.3406290157365817</v>
      </c>
      <c r="BN61" s="6">
        <f t="shared" ref="BN61:BO61" si="99">AVERAGE(BL58:BL64)</f>
        <v>1.3081561148276593</v>
      </c>
      <c r="BO61" s="6">
        <f t="shared" si="99"/>
        <v>2.2267216628479551</v>
      </c>
      <c r="BR61" s="6">
        <f t="shared" si="14"/>
        <v>-5.5142283327889965</v>
      </c>
    </row>
    <row r="62" spans="1:70" x14ac:dyDescent="0.2">
      <c r="A62" s="6">
        <f>'[1]Nominal weighted'!B62</f>
        <v>1368</v>
      </c>
      <c r="C62" s="6">
        <f t="shared" si="17"/>
        <v>-6.9240201306043963</v>
      </c>
      <c r="D62" s="6">
        <f t="shared" si="18"/>
        <v>23.081978088497465</v>
      </c>
      <c r="F62" s="6">
        <f t="shared" si="38"/>
        <v>9.2189418144885149</v>
      </c>
      <c r="L62" s="6">
        <f t="shared" si="86"/>
        <v>6.8547041189287325</v>
      </c>
      <c r="M62" s="6">
        <f t="shared" si="87"/>
        <v>31.396229592582586</v>
      </c>
      <c r="O62" s="6">
        <f t="shared" si="88"/>
        <v>9.4077219331913735</v>
      </c>
      <c r="U62" s="6">
        <v>13.816993103577371</v>
      </c>
      <c r="V62" s="6">
        <v>9.3730483665290762</v>
      </c>
      <c r="X62" s="6">
        <v>-1.0672226081393092</v>
      </c>
      <c r="AE62" s="6">
        <v>6.8929729729729745</v>
      </c>
      <c r="AF62" s="6">
        <v>32.455026455026541</v>
      </c>
      <c r="AH62" s="6">
        <v>8.1517192063492061</v>
      </c>
      <c r="AO62" s="6">
        <f>AE62*'III. GDP shares, 1310-2018'!C64</f>
        <v>3.424658472876593</v>
      </c>
      <c r="AP62" s="6">
        <f>AF62*'III. GDP shares, 1310-2018'!D64</f>
        <v>4.1186830081241368</v>
      </c>
      <c r="AQ62" s="6">
        <f>AG62*'III. GDP shares, 1310-2018'!E64</f>
        <v>0</v>
      </c>
      <c r="AR62" s="6">
        <f>AH62*'III. GDP shares, 1310-2018'!F64</f>
        <v>3.0671853261079871</v>
      </c>
      <c r="AS62" s="6">
        <f>AI62*'III. GDP shares, 1310-2018'!G64</f>
        <v>0</v>
      </c>
      <c r="AT62" s="6">
        <f>AJ62*'III. GDP shares, 1310-2018'!H64</f>
        <v>0</v>
      </c>
      <c r="AU62" s="6">
        <f>AK62*'III. GDP shares, 1310-2018'!I64</f>
        <v>0</v>
      </c>
      <c r="AV62" s="6">
        <f>AL62*'III. GDP shares, 1310-2018'!J64</f>
        <v>0</v>
      </c>
      <c r="AY62" s="6">
        <f>U62*'III. GDP shares, 1310-2018'!C64</f>
        <v>6.8647422073722417</v>
      </c>
      <c r="AZ62" s="6">
        <f>V62*'III. GDP shares, 1310-2018'!D64</f>
        <v>1.189480313474526</v>
      </c>
      <c r="BA62" s="6">
        <f>W62*'III. GDP shares, 1310-2018'!E64</f>
        <v>0</v>
      </c>
      <c r="BB62" s="6">
        <f>X62*'III. GDP shares, 1310-2018'!F64</f>
        <v>-0.40155572591681321</v>
      </c>
      <c r="BC62" s="6">
        <f>Y62*'III. GDP shares, 1310-2018'!G64</f>
        <v>0</v>
      </c>
      <c r="BD62" s="6">
        <f>Z62*'III. GDP shares, 1310-2018'!H64</f>
        <v>0</v>
      </c>
      <c r="BE62" s="6">
        <f>AA62*'III. GDP shares, 1310-2018'!I64</f>
        <v>0</v>
      </c>
      <c r="BF62" s="6">
        <f>AB62*'III. GDP shares, 1310-2018'!J64</f>
        <v>0</v>
      </c>
      <c r="BI62" s="6">
        <f t="shared" si="10"/>
        <v>15.833239544782908</v>
      </c>
      <c r="BJ62" s="6">
        <f t="shared" si="11"/>
        <v>10.610526807108716</v>
      </c>
      <c r="BL62" s="6">
        <f t="shared" si="12"/>
        <v>7.6526667949299547</v>
      </c>
      <c r="BM62" s="6">
        <f t="shared" si="13"/>
        <v>7.3742729539890455</v>
      </c>
      <c r="BN62" s="6">
        <f t="shared" ref="BN62:BO62" si="100">AVERAGE(BL59:BL65)</f>
        <v>-0.30237897420228016</v>
      </c>
      <c r="BO62" s="6">
        <f t="shared" si="100"/>
        <v>-2.530863495780698E-2</v>
      </c>
      <c r="BR62" s="6">
        <f t="shared" si="14"/>
        <v>2.8657317529151349E-2</v>
      </c>
    </row>
    <row r="63" spans="1:70" x14ac:dyDescent="0.2">
      <c r="A63" s="6">
        <f>'[1]Nominal weighted'!B63</f>
        <v>1369</v>
      </c>
      <c r="C63" s="6">
        <f t="shared" si="17"/>
        <v>10.773110655914202</v>
      </c>
      <c r="D63" s="6">
        <f t="shared" si="18"/>
        <v>32.493681342272311</v>
      </c>
      <c r="F63" s="6">
        <f t="shared" si="38"/>
        <v>9.6926864030873023</v>
      </c>
      <c r="L63" s="6">
        <f t="shared" si="86"/>
        <v>11.005103300777421</v>
      </c>
      <c r="M63" s="6">
        <f t="shared" si="87"/>
        <v>31.298086037588664</v>
      </c>
      <c r="O63" s="6">
        <f t="shared" si="88"/>
        <v>9.969592766353129</v>
      </c>
      <c r="U63" s="6">
        <v>-3.7894366227650309</v>
      </c>
      <c r="V63" s="6">
        <v>-0.13653848512936406</v>
      </c>
      <c r="X63" s="6">
        <v>-1.1142943030980714</v>
      </c>
      <c r="AE63" s="6">
        <v>6.983674033149172</v>
      </c>
      <c r="AF63" s="6">
        <v>32.357142857142946</v>
      </c>
      <c r="AH63" s="6">
        <v>8.5783920999892302</v>
      </c>
      <c r="AO63" s="6">
        <f>AE63*'III. GDP shares, 1310-2018'!C65</f>
        <v>3.4681372603959653</v>
      </c>
      <c r="AP63" s="6">
        <f>AF63*'III. GDP shares, 1310-2018'!D65</f>
        <v>4.1043859491562431</v>
      </c>
      <c r="AQ63" s="6">
        <f>AG63*'III. GDP shares, 1310-2018'!E65</f>
        <v>0</v>
      </c>
      <c r="AR63" s="6">
        <f>AH63*'III. GDP shares, 1310-2018'!F65</f>
        <v>3.2301697779137606</v>
      </c>
      <c r="AS63" s="6">
        <f>AI63*'III. GDP shares, 1310-2018'!G65</f>
        <v>0</v>
      </c>
      <c r="AT63" s="6">
        <f>AJ63*'III. GDP shares, 1310-2018'!H65</f>
        <v>0</v>
      </c>
      <c r="AU63" s="6">
        <f>AK63*'III. GDP shares, 1310-2018'!I65</f>
        <v>0</v>
      </c>
      <c r="AV63" s="6">
        <f>AL63*'III. GDP shares, 1310-2018'!J65</f>
        <v>0</v>
      </c>
      <c r="AY63" s="6">
        <f>U63*'III. GDP shares, 1310-2018'!C65</f>
        <v>-1.8818585009750459</v>
      </c>
      <c r="AZ63" s="6">
        <f>V63*'III. GDP shares, 1310-2018'!D65</f>
        <v>-1.7319410504142485E-2</v>
      </c>
      <c r="BA63" s="6">
        <f>W63*'III. GDP shares, 1310-2018'!E65</f>
        <v>0</v>
      </c>
      <c r="BB63" s="6">
        <f>X63*'III. GDP shares, 1310-2018'!F65</f>
        <v>-0.41958443256206307</v>
      </c>
      <c r="BC63" s="6">
        <f>Y63*'III. GDP shares, 1310-2018'!G65</f>
        <v>0</v>
      </c>
      <c r="BD63" s="6">
        <f>Z63*'III. GDP shares, 1310-2018'!H65</f>
        <v>0</v>
      </c>
      <c r="BE63" s="6">
        <f>AA63*'III. GDP shares, 1310-2018'!I65</f>
        <v>0</v>
      </c>
      <c r="BF63" s="6">
        <f>AB63*'III. GDP shares, 1310-2018'!J65</f>
        <v>0</v>
      </c>
      <c r="BI63" s="6">
        <f t="shared" si="10"/>
        <v>15.973069663427117</v>
      </c>
      <c r="BJ63" s="6">
        <f t="shared" si="11"/>
        <v>10.802692987465969</v>
      </c>
      <c r="BL63" s="6">
        <f t="shared" si="12"/>
        <v>-2.3187623440412515</v>
      </c>
      <c r="BM63" s="6">
        <f t="shared" si="13"/>
        <v>-1.6800898036641554</v>
      </c>
      <c r="BN63" s="6">
        <f t="shared" ref="BN63:BO63" si="101">AVERAGE(BL60:BL66)</f>
        <v>-2.288499123269387</v>
      </c>
      <c r="BO63" s="6">
        <f t="shared" si="101"/>
        <v>-1.3486392534706764</v>
      </c>
      <c r="BR63" s="6">
        <f t="shared" si="14"/>
        <v>8.9997499718468355</v>
      </c>
    </row>
    <row r="64" spans="1:70" x14ac:dyDescent="0.2">
      <c r="A64" s="6">
        <f>'[1]Nominal weighted'!B64</f>
        <v>1370</v>
      </c>
      <c r="C64" s="6">
        <f t="shared" si="17"/>
        <v>-9.5058519343744834</v>
      </c>
      <c r="D64" s="6">
        <f t="shared" si="18"/>
        <v>-7.2526317857399931</v>
      </c>
      <c r="F64" s="6">
        <f t="shared" si="38"/>
        <v>9.90743207820422</v>
      </c>
      <c r="L64" s="6">
        <f t="shared" si="86"/>
        <v>7.2107594021985264</v>
      </c>
      <c r="M64" s="6">
        <f t="shared" si="87"/>
        <v>28.617074200744764</v>
      </c>
      <c r="O64" s="6">
        <f t="shared" si="88"/>
        <v>10.436408884510209</v>
      </c>
      <c r="U64" s="6">
        <v>16.425851934374485</v>
      </c>
      <c r="V64" s="6">
        <v>39.511891044999345</v>
      </c>
      <c r="X64" s="6">
        <v>-1.1639850737674766</v>
      </c>
      <c r="AE64" s="6">
        <v>6.9200000000000008</v>
      </c>
      <c r="AF64" s="6">
        <v>32.259259259259352</v>
      </c>
      <c r="AH64" s="6">
        <v>8.7434470044367441</v>
      </c>
      <c r="AO64" s="6">
        <f>AE64*'III. GDP shares, 1310-2018'!C66</f>
        <v>3.4349476889048622</v>
      </c>
      <c r="AP64" s="6">
        <f>AF64*'III. GDP shares, 1310-2018'!D66</f>
        <v>4.0901019423135709</v>
      </c>
      <c r="AQ64" s="6">
        <f>AG64*'III. GDP shares, 1310-2018'!E66</f>
        <v>0</v>
      </c>
      <c r="AR64" s="6">
        <f>AH64*'III. GDP shares, 1310-2018'!F66</f>
        <v>3.2948089762965389</v>
      </c>
      <c r="AS64" s="6">
        <f>AI64*'III. GDP shares, 1310-2018'!G66</f>
        <v>0</v>
      </c>
      <c r="AT64" s="6">
        <f>AJ64*'III. GDP shares, 1310-2018'!H66</f>
        <v>0</v>
      </c>
      <c r="AU64" s="6">
        <f>AK64*'III. GDP shares, 1310-2018'!I66</f>
        <v>0</v>
      </c>
      <c r="AV64" s="6">
        <f>AL64*'III. GDP shares, 1310-2018'!J66</f>
        <v>0</v>
      </c>
      <c r="AY64" s="6">
        <f>U64*'III. GDP shares, 1310-2018'!C66</f>
        <v>8.1534598468602741</v>
      </c>
      <c r="AZ64" s="6">
        <f>V64*'III. GDP shares, 1310-2018'!D66</f>
        <v>5.0096519888703854</v>
      </c>
      <c r="BA64" s="6">
        <f>W64*'III. GDP shares, 1310-2018'!E66</f>
        <v>0</v>
      </c>
      <c r="BB64" s="6">
        <f>X64*'III. GDP shares, 1310-2018'!F66</f>
        <v>-0.43862660428755357</v>
      </c>
      <c r="BC64" s="6">
        <f>Y64*'III. GDP shares, 1310-2018'!G66</f>
        <v>0</v>
      </c>
      <c r="BD64" s="6">
        <f>Z64*'III. GDP shares, 1310-2018'!H66</f>
        <v>0</v>
      </c>
      <c r="BE64" s="6">
        <f>AA64*'III. GDP shares, 1310-2018'!I66</f>
        <v>0</v>
      </c>
      <c r="BF64" s="6">
        <f>AB64*'III. GDP shares, 1310-2018'!J66</f>
        <v>0</v>
      </c>
      <c r="BI64" s="6">
        <f t="shared" si="10"/>
        <v>15.974235421232033</v>
      </c>
      <c r="BJ64" s="6">
        <f t="shared" si="11"/>
        <v>10.819858607514972</v>
      </c>
      <c r="BL64" s="6">
        <f t="shared" si="12"/>
        <v>12.724485231443106</v>
      </c>
      <c r="BM64" s="6">
        <f t="shared" si="13"/>
        <v>18.257919301868785</v>
      </c>
      <c r="BN64" s="6">
        <f t="shared" ref="BN64:BO64" si="102">AVERAGE(BL61:BL67)</f>
        <v>2.6573796588984067E-2</v>
      </c>
      <c r="BO64" s="6">
        <f t="shared" si="102"/>
        <v>0.85677508195091223</v>
      </c>
      <c r="BR64" s="6">
        <f t="shared" si="14"/>
        <v>-0.98507657737131904</v>
      </c>
    </row>
    <row r="65" spans="1:70" x14ac:dyDescent="0.2">
      <c r="A65" s="6">
        <f>'[1]Nominal weighted'!B65</f>
        <v>1371</v>
      </c>
      <c r="C65" s="6">
        <f t="shared" si="17"/>
        <v>18.462301823112661</v>
      </c>
      <c r="D65" s="6">
        <f t="shared" si="18"/>
        <v>58.210987653011856</v>
      </c>
      <c r="F65" s="6">
        <f t="shared" si="38"/>
        <v>10.636807750007327</v>
      </c>
      <c r="L65" s="6">
        <f t="shared" si="86"/>
        <v>0.20890022486436319</v>
      </c>
      <c r="M65" s="6">
        <f t="shared" si="87"/>
        <v>30.578238076739584</v>
      </c>
      <c r="O65" s="6">
        <f t="shared" si="88"/>
        <v>10.739856439412055</v>
      </c>
      <c r="U65" s="6">
        <v>-11.17741418266322</v>
      </c>
      <c r="V65" s="6">
        <v>-26.049611991636098</v>
      </c>
      <c r="X65" s="6">
        <v>-1.2165524343927088</v>
      </c>
      <c r="AE65" s="6">
        <v>7.2848876404494387</v>
      </c>
      <c r="AF65" s="6">
        <v>32.161375661375757</v>
      </c>
      <c r="AH65" s="6">
        <v>9.420255315614618</v>
      </c>
      <c r="AO65" s="6">
        <f>AE65*'III. GDP shares, 1310-2018'!C67</f>
        <v>3.6144206697967709</v>
      </c>
      <c r="AP65" s="6">
        <f>AF65*'III. GDP shares, 1310-2018'!D67</f>
        <v>4.0758309697308812</v>
      </c>
      <c r="AQ65" s="6">
        <f>AG65*'III. GDP shares, 1310-2018'!E67</f>
        <v>0</v>
      </c>
      <c r="AR65" s="6">
        <f>AH65*'III. GDP shares, 1310-2018'!F67</f>
        <v>3.5525302713425715</v>
      </c>
      <c r="AS65" s="6">
        <f>AI65*'III. GDP shares, 1310-2018'!G67</f>
        <v>0</v>
      </c>
      <c r="AT65" s="6">
        <f>AJ65*'III. GDP shares, 1310-2018'!H67</f>
        <v>0</v>
      </c>
      <c r="AU65" s="6">
        <f>AK65*'III. GDP shares, 1310-2018'!I67</f>
        <v>0</v>
      </c>
      <c r="AV65" s="6">
        <f>AL65*'III. GDP shares, 1310-2018'!J67</f>
        <v>0</v>
      </c>
      <c r="AY65" s="6">
        <f>U65*'III. GDP shares, 1310-2018'!C67</f>
        <v>-5.5457103596734498</v>
      </c>
      <c r="AZ65" s="6">
        <f>V65*'III. GDP shares, 1310-2018'!D67</f>
        <v>-3.3012833910737509</v>
      </c>
      <c r="BA65" s="6">
        <f>W65*'III. GDP shares, 1310-2018'!E67</f>
        <v>0</v>
      </c>
      <c r="BB65" s="6">
        <f>X65*'III. GDP shares, 1310-2018'!F67</f>
        <v>-0.45878155156706818</v>
      </c>
      <c r="BC65" s="6">
        <f>Y65*'III. GDP shares, 1310-2018'!G67</f>
        <v>0</v>
      </c>
      <c r="BD65" s="6">
        <f>Z65*'III. GDP shares, 1310-2018'!H67</f>
        <v>0</v>
      </c>
      <c r="BE65" s="6">
        <f>AA65*'III. GDP shares, 1310-2018'!I67</f>
        <v>0</v>
      </c>
      <c r="BF65" s="6">
        <f>AB65*'III. GDP shares, 1310-2018'!J67</f>
        <v>0</v>
      </c>
      <c r="BI65" s="6">
        <f t="shared" si="10"/>
        <v>16.288839539146604</v>
      </c>
      <c r="BJ65" s="6">
        <f t="shared" si="11"/>
        <v>11.242781910870224</v>
      </c>
      <c r="BL65" s="6">
        <f t="shared" si="12"/>
        <v>-9.3057753023142684</v>
      </c>
      <c r="BM65" s="6">
        <f t="shared" si="13"/>
        <v>-12.814526202897342</v>
      </c>
      <c r="BN65" s="6">
        <f t="shared" ref="BN65:BO65" si="103">AVERAGE(BL62:BL68)</f>
        <v>3.3723207022829627</v>
      </c>
      <c r="BO65" s="6">
        <f t="shared" si="103"/>
        <v>2.6138277745844958</v>
      </c>
      <c r="BR65" s="6">
        <f t="shared" si="14"/>
        <v>13.171442852379862</v>
      </c>
    </row>
    <row r="66" spans="1:70" x14ac:dyDescent="0.2">
      <c r="A66" s="6">
        <f>'[1]Nominal weighted'!B66</f>
        <v>1372</v>
      </c>
      <c r="C66" s="6">
        <f t="shared" si="17"/>
        <v>41.362001236109194</v>
      </c>
      <c r="D66" s="6">
        <f t="shared" si="18"/>
        <v>41.016456918941515</v>
      </c>
      <c r="F66" s="6">
        <f t="shared" si="38"/>
        <v>12.162445383347283</v>
      </c>
      <c r="L66" s="6">
        <f t="shared" si="86"/>
        <v>-2.6323621423528465</v>
      </c>
      <c r="M66" s="6">
        <f t="shared" si="87"/>
        <v>29.211367189809465</v>
      </c>
      <c r="O66" s="6">
        <f t="shared" si="88"/>
        <v>10.852067395549478</v>
      </c>
      <c r="U66" s="6">
        <v>-34.261445680553635</v>
      </c>
      <c r="V66" s="6">
        <v>-8.9529648554493519</v>
      </c>
      <c r="X66" s="6">
        <v>0.16289768595964693</v>
      </c>
      <c r="AE66" s="6">
        <v>7.1005555555555562</v>
      </c>
      <c r="AF66" s="6">
        <v>32.063492063492163</v>
      </c>
      <c r="AH66" s="6">
        <v>12.32534306930693</v>
      </c>
      <c r="AO66" s="6">
        <f>AE66*'III. GDP shares, 1310-2018'!C68</f>
        <v>3.5213570750700343</v>
      </c>
      <c r="AP66" s="6">
        <f>AF66*'III. GDP shares, 1310-2018'!D68</f>
        <v>4.0615730135755239</v>
      </c>
      <c r="AQ66" s="6">
        <f>AG66*'III. GDP shares, 1310-2018'!E68</f>
        <v>0</v>
      </c>
      <c r="AR66" s="6">
        <f>AH66*'III. GDP shares, 1310-2018'!F68</f>
        <v>4.6515869147297533</v>
      </c>
      <c r="AS66" s="6">
        <f>AI66*'III. GDP shares, 1310-2018'!G68</f>
        <v>0</v>
      </c>
      <c r="AT66" s="6">
        <f>AJ66*'III. GDP shares, 1310-2018'!H68</f>
        <v>0</v>
      </c>
      <c r="AU66" s="6">
        <f>AK66*'III. GDP shares, 1310-2018'!I68</f>
        <v>0</v>
      </c>
      <c r="AV66" s="6">
        <f>AL66*'III. GDP shares, 1310-2018'!J68</f>
        <v>0</v>
      </c>
      <c r="AY66" s="6">
        <f>U66*'III. GDP shares, 1310-2018'!C68</f>
        <v>-16.991175296832903</v>
      </c>
      <c r="AZ66" s="6">
        <f>V66*'III. GDP shares, 1310-2018'!D68</f>
        <v>-1.1340973209149174</v>
      </c>
      <c r="BA66" s="6">
        <f>W66*'III. GDP shares, 1310-2018'!E68</f>
        <v>0</v>
      </c>
      <c r="BB66" s="6">
        <f>X66*'III. GDP shares, 1310-2018'!F68</f>
        <v>6.1477618934322985E-2</v>
      </c>
      <c r="BC66" s="6">
        <f>Y66*'III. GDP shares, 1310-2018'!G68</f>
        <v>0</v>
      </c>
      <c r="BD66" s="6">
        <f>Z66*'III. GDP shares, 1310-2018'!H68</f>
        <v>0</v>
      </c>
      <c r="BE66" s="6">
        <f>AA66*'III. GDP shares, 1310-2018'!I68</f>
        <v>0</v>
      </c>
      <c r="BF66" s="6">
        <f>AB66*'III. GDP shares, 1310-2018'!J68</f>
        <v>0</v>
      </c>
      <c r="BI66" s="6">
        <f t="shared" si="10"/>
        <v>17.16313022945155</v>
      </c>
      <c r="BJ66" s="6">
        <f t="shared" si="11"/>
        <v>12.234517003375311</v>
      </c>
      <c r="BL66" s="6">
        <f t="shared" si="12"/>
        <v>-18.063794998813499</v>
      </c>
      <c r="BM66" s="6">
        <f t="shared" si="13"/>
        <v>-14.35050428334778</v>
      </c>
      <c r="BN66" s="6">
        <f t="shared" ref="BN66:BO66" si="104">AVERAGE(BL63:BL69)</f>
        <v>5.1301894249470399</v>
      </c>
      <c r="BO66" s="6">
        <f t="shared" si="104"/>
        <v>4.0371265699556886</v>
      </c>
      <c r="BR66" s="6">
        <f t="shared" si="14"/>
        <v>25.102641667698368</v>
      </c>
    </row>
    <row r="67" spans="1:70" x14ac:dyDescent="0.2">
      <c r="A67" s="6">
        <f>'[1]Nominal weighted'!B67</f>
        <v>1373</v>
      </c>
      <c r="C67" s="6">
        <f t="shared" si="17"/>
        <v>13.920422661711406</v>
      </c>
      <c r="D67" s="6">
        <f t="shared" si="18"/>
        <v>22.277917008292587</v>
      </c>
      <c r="F67" s="6">
        <f t="shared" si="38"/>
        <v>12.818151437447879</v>
      </c>
      <c r="L67" s="6">
        <f t="shared" si="86"/>
        <v>3.4439151265910186</v>
      </c>
      <c r="M67" s="6">
        <f t="shared" si="87"/>
        <v>29.318003080389197</v>
      </c>
      <c r="O67" s="6">
        <f t="shared" si="88"/>
        <v>11.029796359244157</v>
      </c>
      <c r="U67" s="6">
        <v>-7.2371696496632136</v>
      </c>
      <c r="V67" s="6">
        <v>9.687691457315978</v>
      </c>
      <c r="X67" s="6">
        <v>0.15865196826099506</v>
      </c>
      <c r="AE67" s="6">
        <v>6.6832530120481932</v>
      </c>
      <c r="AF67" s="6">
        <v>31.965608465608565</v>
      </c>
      <c r="AH67" s="6">
        <v>12.976803405708875</v>
      </c>
      <c r="AO67" s="6">
        <f>AE67*'III. GDP shares, 1310-2018'!C69</f>
        <v>3.3128946539060324</v>
      </c>
      <c r="AP67" s="6">
        <f>AF67*'III. GDP shares, 1310-2018'!D69</f>
        <v>4.0473280560473652</v>
      </c>
      <c r="AQ67" s="6">
        <f>AG67*'III. GDP shares, 1310-2018'!E69</f>
        <v>0</v>
      </c>
      <c r="AR67" s="6">
        <f>AH67*'III. GDP shares, 1310-2018'!F69</f>
        <v>4.901131049187347</v>
      </c>
      <c r="AS67" s="6">
        <f>AI67*'III. GDP shares, 1310-2018'!G69</f>
        <v>0</v>
      </c>
      <c r="AT67" s="6">
        <f>AJ67*'III. GDP shares, 1310-2018'!H69</f>
        <v>0</v>
      </c>
      <c r="AU67" s="6">
        <f>AK67*'III. GDP shares, 1310-2018'!I69</f>
        <v>0</v>
      </c>
      <c r="AV67" s="6">
        <f>AL67*'III. GDP shares, 1310-2018'!J69</f>
        <v>0</v>
      </c>
      <c r="AY67" s="6">
        <f>U67*'III. GDP shares, 1310-2018'!C69</f>
        <v>-3.5874716397176201</v>
      </c>
      <c r="AZ67" s="6">
        <f>V67*'III. GDP shares, 1310-2018'!D69</f>
        <v>1.2266078237087259</v>
      </c>
      <c r="BA67" s="6">
        <f>W67*'III. GDP shares, 1310-2018'!E69</f>
        <v>0</v>
      </c>
      <c r="BB67" s="6">
        <f>X67*'III. GDP shares, 1310-2018'!F69</f>
        <v>5.992031036831235E-2</v>
      </c>
      <c r="BC67" s="6">
        <f>Y67*'III. GDP shares, 1310-2018'!G69</f>
        <v>0</v>
      </c>
      <c r="BD67" s="6">
        <f>Z67*'III. GDP shares, 1310-2018'!H69</f>
        <v>0</v>
      </c>
      <c r="BE67" s="6">
        <f>AA67*'III. GDP shares, 1310-2018'!I69</f>
        <v>0</v>
      </c>
      <c r="BF67" s="6">
        <f>AB67*'III. GDP shares, 1310-2018'!J69</f>
        <v>0</v>
      </c>
      <c r="BI67" s="6">
        <f t="shared" si="10"/>
        <v>17.208554961121877</v>
      </c>
      <c r="BJ67" s="6">
        <f t="shared" si="11"/>
        <v>12.261353759140745</v>
      </c>
      <c r="BL67" s="6">
        <f t="shared" si="12"/>
        <v>-2.300943505640582</v>
      </c>
      <c r="BM67" s="6">
        <f t="shared" si="13"/>
        <v>0.86972459197125318</v>
      </c>
      <c r="BN67" s="6">
        <f t="shared" ref="BN67:BO67" si="105">AVERAGE(BL64:BL70)</f>
        <v>1.9865758062851693</v>
      </c>
      <c r="BO67" s="6">
        <f t="shared" si="105"/>
        <v>1.9748032385255883</v>
      </c>
      <c r="BR67" s="6">
        <f t="shared" si="14"/>
        <v>11.741577032442688</v>
      </c>
    </row>
    <row r="68" spans="1:70" x14ac:dyDescent="0.2">
      <c r="A68" s="6">
        <f>'[1]Nominal weighted'!B68</f>
        <v>1374</v>
      </c>
      <c r="C68" s="6">
        <f t="shared" si="17"/>
        <v>-66.625662737818033</v>
      </c>
      <c r="D68" s="6">
        <f t="shared" si="18"/>
        <v>44.219277311901344</v>
      </c>
      <c r="F68" s="6">
        <f t="shared" si="38"/>
        <v>10.742530209301865</v>
      </c>
      <c r="L68" s="6">
        <f t="shared" si="86"/>
        <v>7.8379207740214669</v>
      </c>
      <c r="M68" s="6">
        <f t="shared" si="87"/>
        <v>37.981143742871929</v>
      </c>
      <c r="O68" s="6">
        <f t="shared" si="88"/>
        <v>11.899152420133097</v>
      </c>
      <c r="U68" s="6">
        <v>74.117091309246604</v>
      </c>
      <c r="V68" s="6">
        <v>-12.351552444176377</v>
      </c>
      <c r="X68" s="6">
        <v>0.15445472744476393</v>
      </c>
      <c r="AE68" s="6">
        <v>7.4914285714285711</v>
      </c>
      <c r="AF68" s="6">
        <v>31.867724867724966</v>
      </c>
      <c r="AH68" s="6">
        <v>10.896984936746628</v>
      </c>
      <c r="AO68" s="6">
        <f>AE68*'III. GDP shares, 1310-2018'!C70</f>
        <v>3.7118160350740568</v>
      </c>
      <c r="AP68" s="6">
        <f>AF68*'III. GDP shares, 1310-2018'!D70</f>
        <v>4.0330960793787121</v>
      </c>
      <c r="AQ68" s="6">
        <f>AG68*'III. GDP shares, 1310-2018'!E70</f>
        <v>0</v>
      </c>
      <c r="AR68" s="6">
        <f>AH68*'III. GDP shares, 1310-2018'!F70</f>
        <v>4.1187066800826075</v>
      </c>
      <c r="AS68" s="6">
        <f>AI68*'III. GDP shares, 1310-2018'!G70</f>
        <v>0</v>
      </c>
      <c r="AT68" s="6">
        <f>AJ68*'III. GDP shares, 1310-2018'!H70</f>
        <v>0</v>
      </c>
      <c r="AU68" s="6">
        <f>AK68*'III. GDP shares, 1310-2018'!I70</f>
        <v>0</v>
      </c>
      <c r="AV68" s="6">
        <f>AL68*'III. GDP shares, 1310-2018'!J70</f>
        <v>0</v>
      </c>
      <c r="AY68" s="6">
        <f>U68*'III. GDP shares, 1310-2018'!C70</f>
        <v>36.723170403565348</v>
      </c>
      <c r="AZ68" s="6">
        <f>V68*'III. GDP shares, 1310-2018'!D70</f>
        <v>-1.563180237799153</v>
      </c>
      <c r="BA68" s="6">
        <f>W68*'III. GDP shares, 1310-2018'!E70</f>
        <v>0</v>
      </c>
      <c r="BB68" s="6">
        <f>X68*'III. GDP shares, 1310-2018'!F70</f>
        <v>5.8378874651084531E-2</v>
      </c>
      <c r="BC68" s="6">
        <f>Y68*'III. GDP shares, 1310-2018'!G70</f>
        <v>0</v>
      </c>
      <c r="BD68" s="6">
        <f>Z68*'III. GDP shares, 1310-2018'!H70</f>
        <v>0</v>
      </c>
      <c r="BE68" s="6">
        <f>AA68*'III. GDP shares, 1310-2018'!I70</f>
        <v>0</v>
      </c>
      <c r="BF68" s="6">
        <f>AB68*'III. GDP shares, 1310-2018'!J70</f>
        <v>0</v>
      </c>
      <c r="BI68" s="6">
        <f t="shared" si="10"/>
        <v>16.752046125300055</v>
      </c>
      <c r="BJ68" s="6">
        <f t="shared" si="11"/>
        <v>11.863618794535377</v>
      </c>
      <c r="BL68" s="6">
        <f t="shared" si="12"/>
        <v>35.218369040417279</v>
      </c>
      <c r="BM68" s="6">
        <f t="shared" si="13"/>
        <v>20.639997864171665</v>
      </c>
      <c r="BN68" s="6">
        <f t="shared" ref="BN68:BO68" si="106">AVERAGE(BL65:BL71)</f>
        <v>-1.2266738408539566</v>
      </c>
      <c r="BO68" s="6">
        <f t="shared" si="106"/>
        <v>-2.329205364945683</v>
      </c>
      <c r="BR68" s="6">
        <f t="shared" si="14"/>
        <v>-28.951026563059767</v>
      </c>
    </row>
    <row r="69" spans="1:70" x14ac:dyDescent="0.2">
      <c r="A69" s="6">
        <f>'[1]Nominal weighted'!B69</f>
        <v>1375</v>
      </c>
      <c r="C69" s="6">
        <f t="shared" si="17"/>
        <v>-26.812856701124872</v>
      </c>
      <c r="D69" s="6">
        <f t="shared" si="18"/>
        <v>13.513881879986631</v>
      </c>
      <c r="F69" s="6">
        <f t="shared" si="38"/>
        <v>10.004418507450454</v>
      </c>
      <c r="L69" s="6">
        <f t="shared" si="86"/>
        <v>6.4002438257058012</v>
      </c>
      <c r="M69" s="6">
        <f t="shared" si="87"/>
        <v>35.039874162625402</v>
      </c>
      <c r="O69" s="6">
        <f t="shared" si="88"/>
        <v>12.616714571282065</v>
      </c>
      <c r="U69" s="6">
        <v>33.605829674097848</v>
      </c>
      <c r="V69" s="6">
        <v>18.255959389854738</v>
      </c>
      <c r="X69" s="6">
        <v>0.15030450080960522</v>
      </c>
      <c r="AE69" s="6">
        <v>6.792972972972974</v>
      </c>
      <c r="AF69" s="6">
        <v>31.769841269841368</v>
      </c>
      <c r="AH69" s="6">
        <v>10.15472300826006</v>
      </c>
      <c r="AO69" s="6">
        <f>AE69*'III. GDP shares, 1310-2018'!C71</f>
        <v>3.5415957243319198</v>
      </c>
      <c r="AP69" s="6">
        <f>AF69*'III. GDP shares, 1310-2018'!D71</f>
        <v>4.1498719131115056</v>
      </c>
      <c r="AQ69" s="6">
        <f>AG69*'III. GDP shares, 1310-2018'!E71</f>
        <v>0</v>
      </c>
      <c r="AR69" s="6">
        <f>AH69*'III. GDP shares, 1310-2018'!F71</f>
        <v>3.5339993125769653</v>
      </c>
      <c r="AS69" s="6">
        <f>AI69*'III. GDP shares, 1310-2018'!G71</f>
        <v>0</v>
      </c>
      <c r="AT69" s="6">
        <f>AJ69*'III. GDP shares, 1310-2018'!H71</f>
        <v>0</v>
      </c>
      <c r="AU69" s="6">
        <f>AK69*'III. GDP shares, 1310-2018'!I71</f>
        <v>0</v>
      </c>
      <c r="AV69" s="6">
        <f>AL69*'III. GDP shares, 1310-2018'!J71</f>
        <v>0</v>
      </c>
      <c r="AY69" s="6">
        <f>U69*'III. GDP shares, 1310-2018'!C71</f>
        <v>17.520791435494676</v>
      </c>
      <c r="AZ69" s="6">
        <f>V69*'III. GDP shares, 1310-2018'!D71</f>
        <v>2.384648147133809</v>
      </c>
      <c r="BA69" s="6">
        <f>W69*'III. GDP shares, 1310-2018'!E71</f>
        <v>0</v>
      </c>
      <c r="BB69" s="6">
        <f>X69*'III. GDP shares, 1310-2018'!F71</f>
        <v>5.2308270950010095E-2</v>
      </c>
      <c r="BC69" s="6">
        <f>Y69*'III. GDP shares, 1310-2018'!G71</f>
        <v>0</v>
      </c>
      <c r="BD69" s="6">
        <f>Z69*'III. GDP shares, 1310-2018'!H71</f>
        <v>0</v>
      </c>
      <c r="BE69" s="6">
        <f>AA69*'III. GDP shares, 1310-2018'!I71</f>
        <v>0</v>
      </c>
      <c r="BF69" s="6">
        <f>AB69*'III. GDP shares, 1310-2018'!J71</f>
        <v>0</v>
      </c>
      <c r="BI69" s="6">
        <f t="shared" ref="BI69:BI132" si="107">AVERAGE(AE69:AL69)</f>
        <v>16.239179083691468</v>
      </c>
      <c r="BJ69" s="6">
        <f t="shared" ref="BJ69:BJ132" si="108">SUM(AO69:AV69)</f>
        <v>11.22546695002039</v>
      </c>
      <c r="BL69" s="6">
        <f t="shared" ref="BL69:BL132" si="109">SUM(AY69:BF69)</f>
        <v>19.957747853578496</v>
      </c>
      <c r="BM69" s="6">
        <f t="shared" ref="BM69:BM132" si="110">AVERAGE(U69:AB69)</f>
        <v>17.337364521587396</v>
      </c>
      <c r="BN69" s="6">
        <f t="shared" ref="BN69:BO69" si="111">AVERAGE(BL66:BL72)</f>
        <v>2.7744731776035345E-2</v>
      </c>
      <c r="BO69" s="6">
        <f t="shared" si="111"/>
        <v>-0.79061814046515999</v>
      </c>
      <c r="BR69" s="6">
        <f t="shared" ref="BR69:BR132" si="112">((AO69+SUM(AQ69:AV69))-((AY69+(SUM(BA69:BF69)))))</f>
        <v>-10.497504669535802</v>
      </c>
    </row>
    <row r="70" spans="1:70" x14ac:dyDescent="0.2">
      <c r="A70" s="6">
        <f>'[1]Nominal weighted'!B70</f>
        <v>1376</v>
      </c>
      <c r="C70" s="6">
        <f t="shared" si="17"/>
        <v>53.307051538521264</v>
      </c>
      <c r="D70" s="6">
        <f t="shared" si="18"/>
        <v>33.240132576330453</v>
      </c>
      <c r="F70" s="6">
        <f t="shared" si="38"/>
        <v>10.936789148950064</v>
      </c>
      <c r="L70" s="6">
        <f t="shared" si="86"/>
        <v>3.8396984773065506</v>
      </c>
      <c r="M70" s="6">
        <f t="shared" si="87"/>
        <v>34.307740752686975</v>
      </c>
      <c r="O70" s="6">
        <f t="shared" si="88"/>
        <v>13.217016747273842</v>
      </c>
      <c r="U70" s="6">
        <v>-45.275339826809557</v>
      </c>
      <c r="V70" s="6">
        <v>-1.5681749043726825</v>
      </c>
      <c r="X70" s="6">
        <v>-1.5055446398423462</v>
      </c>
      <c r="AE70" s="6">
        <v>8.0317117117117114</v>
      </c>
      <c r="AF70" s="6">
        <v>31.67195767195777</v>
      </c>
      <c r="AH70" s="6">
        <v>9.4312445091077173</v>
      </c>
      <c r="AO70" s="6">
        <f>AE70*'III. GDP shares, 1310-2018'!C72</f>
        <v>4.1856727468947783</v>
      </c>
      <c r="AP70" s="6">
        <f>AF70*'III. GDP shares, 1310-2018'!D72</f>
        <v>4.1353532755804476</v>
      </c>
      <c r="AQ70" s="6">
        <f>AG70*'III. GDP shares, 1310-2018'!E72</f>
        <v>0</v>
      </c>
      <c r="AR70" s="6">
        <f>AH70*'III. GDP shares, 1310-2018'!F72</f>
        <v>3.2847931768587215</v>
      </c>
      <c r="AS70" s="6">
        <f>AI70*'III. GDP shares, 1310-2018'!G72</f>
        <v>0</v>
      </c>
      <c r="AT70" s="6">
        <f>AJ70*'III. GDP shares, 1310-2018'!H72</f>
        <v>0</v>
      </c>
      <c r="AU70" s="6">
        <f>AK70*'III. GDP shares, 1310-2018'!I72</f>
        <v>0</v>
      </c>
      <c r="AV70" s="6">
        <f>AL70*'III. GDP shares, 1310-2018'!J72</f>
        <v>0</v>
      </c>
      <c r="AY70" s="6">
        <f>U70*'III. GDP shares, 1310-2018'!C72</f>
        <v>-23.594940010501048</v>
      </c>
      <c r="AZ70" s="6">
        <f>V70*'III. GDP shares, 1310-2018'!D72</f>
        <v>-0.20475391179315652</v>
      </c>
      <c r="BA70" s="6">
        <f>W70*'III. GDP shares, 1310-2018'!E72</f>
        <v>0</v>
      </c>
      <c r="BB70" s="6">
        <f>X70*'III. GDP shares, 1310-2018'!F72</f>
        <v>-0.52436375238014488</v>
      </c>
      <c r="BC70" s="6">
        <f>Y70*'III. GDP shares, 1310-2018'!G72</f>
        <v>0</v>
      </c>
      <c r="BD70" s="6">
        <f>Z70*'III. GDP shares, 1310-2018'!H72</f>
        <v>0</v>
      </c>
      <c r="BE70" s="6">
        <f>AA70*'III. GDP shares, 1310-2018'!I72</f>
        <v>0</v>
      </c>
      <c r="BF70" s="6">
        <f>AB70*'III. GDP shares, 1310-2018'!J72</f>
        <v>0</v>
      </c>
      <c r="BI70" s="6">
        <f t="shared" si="107"/>
        <v>16.378304630925729</v>
      </c>
      <c r="BJ70" s="6">
        <f t="shared" si="108"/>
        <v>11.605819199333949</v>
      </c>
      <c r="BL70" s="6">
        <f t="shared" si="109"/>
        <v>-24.324057674674346</v>
      </c>
      <c r="BM70" s="6">
        <f t="shared" si="110"/>
        <v>-16.116353123674863</v>
      </c>
      <c r="BN70" s="6">
        <f t="shared" ref="BN70:BO70" si="113">AVERAGE(BL67:BL73)</f>
        <v>1.5449688741218941</v>
      </c>
      <c r="BO70" s="6">
        <f t="shared" si="113"/>
        <v>0.3921766972495439</v>
      </c>
      <c r="BR70" s="6">
        <f t="shared" si="112"/>
        <v>31.589769686634689</v>
      </c>
    </row>
    <row r="71" spans="1:70" x14ac:dyDescent="0.2">
      <c r="A71" s="6">
        <f>'[1]Nominal weighted'!B71</f>
        <v>1377</v>
      </c>
      <c r="C71" s="6">
        <f t="shared" si="17"/>
        <v>21.252187597638645</v>
      </c>
      <c r="D71" s="6">
        <f t="shared" si="18"/>
        <v>53.389352851639089</v>
      </c>
      <c r="F71" s="6">
        <f t="shared" si="38"/>
        <v>15.99292450442681</v>
      </c>
      <c r="L71" s="6">
        <f t="shared" si="86"/>
        <v>4.7654244734287712</v>
      </c>
      <c r="M71" s="6">
        <f t="shared" si="87"/>
        <v>32.720611196696723</v>
      </c>
      <c r="O71" s="6">
        <f t="shared" si="88"/>
        <v>13.501555152599167</v>
      </c>
      <c r="U71" s="6">
        <v>-12.256737147188195</v>
      </c>
      <c r="V71" s="6">
        <v>-21.815278777564913</v>
      </c>
      <c r="X71" s="6">
        <v>-1.5384068425372144</v>
      </c>
      <c r="AE71" s="6">
        <v>8.995450450450452</v>
      </c>
      <c r="AF71" s="6">
        <v>31.574074074074172</v>
      </c>
      <c r="AH71" s="6">
        <v>14.454517661889597</v>
      </c>
      <c r="AO71" s="6">
        <f>AE71*'III. GDP shares, 1310-2018'!C73</f>
        <v>4.6859560548980976</v>
      </c>
      <c r="AP71" s="6">
        <f>AF71*'III. GDP shares, 1310-2018'!D73</f>
        <v>4.12084679500978</v>
      </c>
      <c r="AQ71" s="6">
        <f>AG71*'III. GDP shares, 1310-2018'!E73</f>
        <v>0</v>
      </c>
      <c r="AR71" s="6">
        <f>AH71*'III. GDP shares, 1310-2018'!F73</f>
        <v>5.0382849290462195</v>
      </c>
      <c r="AS71" s="6">
        <f>AI71*'III. GDP shares, 1310-2018'!G73</f>
        <v>0</v>
      </c>
      <c r="AT71" s="6">
        <f>AJ71*'III. GDP shares, 1310-2018'!H73</f>
        <v>0</v>
      </c>
      <c r="AU71" s="6">
        <f>AK71*'III. GDP shares, 1310-2018'!I73</f>
        <v>0</v>
      </c>
      <c r="AV71" s="6">
        <f>AL71*'III. GDP shares, 1310-2018'!J73</f>
        <v>0</v>
      </c>
      <c r="AY71" s="6">
        <f>U71*'III. GDP shares, 1310-2018'!C73</f>
        <v>-6.3848422004575545</v>
      </c>
      <c r="AZ71" s="6">
        <f>V71*'III. GDP shares, 1310-2018'!D73</f>
        <v>-2.8471910663752142</v>
      </c>
      <c r="BA71" s="6">
        <f>W71*'III. GDP shares, 1310-2018'!E73</f>
        <v>0</v>
      </c>
      <c r="BB71" s="6">
        <f>X71*'III. GDP shares, 1310-2018'!F73</f>
        <v>-0.53622903169800906</v>
      </c>
      <c r="BC71" s="6">
        <f>Y71*'III. GDP shares, 1310-2018'!G73</f>
        <v>0</v>
      </c>
      <c r="BD71" s="6">
        <f>Z71*'III. GDP shares, 1310-2018'!H73</f>
        <v>0</v>
      </c>
      <c r="BE71" s="6">
        <f>AA71*'III. GDP shares, 1310-2018'!I73</f>
        <v>0</v>
      </c>
      <c r="BF71" s="6">
        <f>AB71*'III. GDP shares, 1310-2018'!J73</f>
        <v>0</v>
      </c>
      <c r="BI71" s="6">
        <f t="shared" si="107"/>
        <v>18.341347395471406</v>
      </c>
      <c r="BJ71" s="6">
        <f t="shared" si="108"/>
        <v>13.845087778954099</v>
      </c>
      <c r="BL71" s="6">
        <f t="shared" si="109"/>
        <v>-9.768262298530777</v>
      </c>
      <c r="BM71" s="6">
        <f t="shared" si="110"/>
        <v>-11.870140922430108</v>
      </c>
      <c r="BN71" s="6">
        <f t="shared" ref="BN71:BO71" si="114">AVERAGE(BL68:BL74)</f>
        <v>1.5703324043208784</v>
      </c>
      <c r="BO71" s="6">
        <f t="shared" si="114"/>
        <v>0.76559018944830171</v>
      </c>
      <c r="BR71" s="6">
        <f t="shared" si="112"/>
        <v>16.645312216099882</v>
      </c>
    </row>
    <row r="72" spans="1:70" x14ac:dyDescent="0.2">
      <c r="A72" s="6">
        <f>'[1]Nominal weighted'!B72</f>
        <v>1378</v>
      </c>
      <c r="C72" s="6">
        <f t="shared" si="17"/>
        <v>8.3985631849030042</v>
      </c>
      <c r="D72" s="6">
        <f t="shared" si="18"/>
        <v>37.622100591286205</v>
      </c>
      <c r="F72" s="6">
        <f t="shared" si="38"/>
        <v>15.659742808050114</v>
      </c>
      <c r="L72" s="6">
        <f t="shared" si="86"/>
        <v>10.615670803129804</v>
      </c>
      <c r="M72" s="6">
        <f t="shared" si="87"/>
        <v>30.655620980871834</v>
      </c>
      <c r="O72" s="6">
        <f t="shared" si="88"/>
        <v>14.202716081832989</v>
      </c>
      <c r="U72" s="6">
        <v>1.5856260042861856</v>
      </c>
      <c r="V72" s="6">
        <v>-6.1459101150956315</v>
      </c>
      <c r="X72" s="6">
        <v>-1.5729627837916076</v>
      </c>
      <c r="AE72" s="6">
        <v>9.9841891891891894</v>
      </c>
      <c r="AF72" s="6">
        <v>31.476190476190574</v>
      </c>
      <c r="AH72" s="6">
        <v>14.086780024258506</v>
      </c>
      <c r="AO72" s="6">
        <f>AE72*'III. GDP shares, 1310-2018'!C74</f>
        <v>5.1988383113707508</v>
      </c>
      <c r="AP72" s="6">
        <f>AF72*'III. GDP shares, 1310-2018'!D74</f>
        <v>4.1063524561367251</v>
      </c>
      <c r="AQ72" s="6">
        <f>AG72*'III. GDP shares, 1310-2018'!E74</f>
        <v>0</v>
      </c>
      <c r="AR72" s="6">
        <f>AH72*'III. GDP shares, 1310-2018'!F74</f>
        <v>4.9139462001709875</v>
      </c>
      <c r="AS72" s="6">
        <f>AI72*'III. GDP shares, 1310-2018'!G74</f>
        <v>0</v>
      </c>
      <c r="AT72" s="6">
        <f>AJ72*'III. GDP shares, 1310-2018'!H74</f>
        <v>0</v>
      </c>
      <c r="AU72" s="6">
        <f>AK72*'III. GDP shares, 1310-2018'!I74</f>
        <v>0</v>
      </c>
      <c r="AV72" s="6">
        <f>AL72*'III. GDP shares, 1310-2018'!J74</f>
        <v>0</v>
      </c>
      <c r="AY72" s="6">
        <f>U72*'III. GDP shares, 1310-2018'!C74</f>
        <v>0.82564673629328411</v>
      </c>
      <c r="AZ72" s="6">
        <f>V72*'III. GDP shares, 1310-2018'!D74</f>
        <v>-0.80178931168333822</v>
      </c>
      <c r="BA72" s="6">
        <f>W72*'III. GDP shares, 1310-2018'!E74</f>
        <v>0</v>
      </c>
      <c r="BB72" s="6">
        <f>X72*'III. GDP shares, 1310-2018'!F74</f>
        <v>-0.54870271851426944</v>
      </c>
      <c r="BC72" s="6">
        <f>Y72*'III. GDP shares, 1310-2018'!G74</f>
        <v>0</v>
      </c>
      <c r="BD72" s="6">
        <f>Z72*'III. GDP shares, 1310-2018'!H74</f>
        <v>0</v>
      </c>
      <c r="BE72" s="6">
        <f>AA72*'III. GDP shares, 1310-2018'!I74</f>
        <v>0</v>
      </c>
      <c r="BF72" s="6">
        <f>AB72*'III. GDP shares, 1310-2018'!J74</f>
        <v>0</v>
      </c>
      <c r="BI72" s="6">
        <f t="shared" si="107"/>
        <v>18.515719896546088</v>
      </c>
      <c r="BJ72" s="6">
        <f t="shared" si="108"/>
        <v>14.219136967678462</v>
      </c>
      <c r="BL72" s="6">
        <f t="shared" si="109"/>
        <v>-0.52484529390432355</v>
      </c>
      <c r="BM72" s="6">
        <f t="shared" si="110"/>
        <v>-2.0444156315336848</v>
      </c>
      <c r="BN72" s="6">
        <f t="shared" ref="BN72:BO72" si="115">AVERAGE(BL69:BL75)</f>
        <v>-0.67628044886646976</v>
      </c>
      <c r="BO72" s="6">
        <f t="shared" si="115"/>
        <v>-0.37390663404620839</v>
      </c>
      <c r="BR72" s="6">
        <f t="shared" si="112"/>
        <v>9.8358404937627242</v>
      </c>
    </row>
    <row r="73" spans="1:70" x14ac:dyDescent="0.2">
      <c r="A73" s="6">
        <f>'[1]Nominal weighted'!B73</f>
        <v>1379</v>
      </c>
      <c r="C73" s="6">
        <f t="shared" ref="C73:C136" si="116">AE73-U73</f>
        <v>23.438183797314444</v>
      </c>
      <c r="D73" s="6">
        <f t="shared" ref="D73:D136" si="117">AF73-V73</f>
        <v>35.891523049372537</v>
      </c>
      <c r="F73" s="6">
        <f t="shared" ref="F73:F136" si="118">AH73-X73</f>
        <v>16.364560615289697</v>
      </c>
      <c r="L73" s="6">
        <f t="shared" si="86"/>
        <v>16.145540060748065</v>
      </c>
      <c r="M73" s="6">
        <f t="shared" si="87"/>
        <v>34.294809617676826</v>
      </c>
      <c r="O73" s="6">
        <f t="shared" si="88"/>
        <v>14.910795278298</v>
      </c>
      <c r="U73" s="6">
        <v>-12.090255869386517</v>
      </c>
      <c r="V73" s="6">
        <v>-4.5132161710655652</v>
      </c>
      <c r="X73" s="6">
        <v>-1.6093492175824702</v>
      </c>
      <c r="AE73" s="6">
        <v>11.347927927927929</v>
      </c>
      <c r="AF73" s="6">
        <v>31.378306878306976</v>
      </c>
      <c r="AH73" s="6">
        <v>14.755211397707228</v>
      </c>
      <c r="AO73" s="6">
        <f>AE73*'III. GDP shares, 1310-2018'!C75</f>
        <v>5.9064749569539625</v>
      </c>
      <c r="AP73" s="6">
        <f>AF73*'III. GDP shares, 1310-2018'!D75</f>
        <v>4.0918702437240393</v>
      </c>
      <c r="AQ73" s="6">
        <f>AG73*'III. GDP shares, 1310-2018'!E75</f>
        <v>0</v>
      </c>
      <c r="AR73" s="6">
        <f>AH73*'III. GDP shares, 1310-2018'!F75</f>
        <v>5.1511369430323741</v>
      </c>
      <c r="AS73" s="6">
        <f>AI73*'III. GDP shares, 1310-2018'!G75</f>
        <v>0</v>
      </c>
      <c r="AT73" s="6">
        <f>AJ73*'III. GDP shares, 1310-2018'!H75</f>
        <v>0</v>
      </c>
      <c r="AU73" s="6">
        <f>AK73*'III. GDP shares, 1310-2018'!I75</f>
        <v>0</v>
      </c>
      <c r="AV73" s="6">
        <f>AL73*'III. GDP shares, 1310-2018'!J75</f>
        <v>0</v>
      </c>
      <c r="AY73" s="6">
        <f>U73*'III. GDP shares, 1310-2018'!C75</f>
        <v>-6.2928487005941314</v>
      </c>
      <c r="AZ73" s="6">
        <f>V73*'III. GDP shares, 1310-2018'!D75</f>
        <v>-0.58854338525972594</v>
      </c>
      <c r="BA73" s="6">
        <f>W73*'III. GDP shares, 1310-2018'!E75</f>
        <v>0</v>
      </c>
      <c r="BB73" s="6">
        <f>X73*'III. GDP shares, 1310-2018'!F75</f>
        <v>-0.56183391653863168</v>
      </c>
      <c r="BC73" s="6">
        <f>Y73*'III. GDP shares, 1310-2018'!G75</f>
        <v>0</v>
      </c>
      <c r="BD73" s="6">
        <f>Z73*'III. GDP shares, 1310-2018'!H75</f>
        <v>0</v>
      </c>
      <c r="BE73" s="6">
        <f>AA73*'III. GDP shares, 1310-2018'!I75</f>
        <v>0</v>
      </c>
      <c r="BF73" s="6">
        <f>AB73*'III. GDP shares, 1310-2018'!J75</f>
        <v>0</v>
      </c>
      <c r="BI73" s="6">
        <f t="shared" si="107"/>
        <v>19.160482067980713</v>
      </c>
      <c r="BJ73" s="6">
        <f t="shared" si="108"/>
        <v>15.149482143710376</v>
      </c>
      <c r="BL73" s="6">
        <f t="shared" si="109"/>
        <v>-7.443226002392489</v>
      </c>
      <c r="BM73" s="6">
        <f t="shared" si="110"/>
        <v>-6.0709404193448506</v>
      </c>
      <c r="BN73" s="6">
        <f t="shared" ref="BN73:BO73" si="119">AVERAGE(BL70:BL76)</f>
        <v>-3.977239583385018</v>
      </c>
      <c r="BO73" s="6">
        <f t="shared" si="119"/>
        <v>-3.4443805218067922</v>
      </c>
      <c r="BR73" s="6">
        <f t="shared" si="112"/>
        <v>17.912294517119101</v>
      </c>
    </row>
    <row r="74" spans="1:70" x14ac:dyDescent="0.2">
      <c r="A74" s="6">
        <f>'[1]Nominal weighted'!B74</f>
        <v>1380</v>
      </c>
      <c r="C74" s="6">
        <f t="shared" si="116"/>
        <v>20.400504634566943</v>
      </c>
      <c r="D74" s="6">
        <f t="shared" si="117"/>
        <v>11.16801011636079</v>
      </c>
      <c r="F74" s="6">
        <f t="shared" si="118"/>
        <v>14.809920274725163</v>
      </c>
      <c r="L74" s="6">
        <f t="shared" si="86"/>
        <v>7.7755723968843373</v>
      </c>
      <c r="M74" s="6">
        <f t="shared" si="87"/>
        <v>34.125161550496287</v>
      </c>
      <c r="O74" s="6">
        <f t="shared" si="88"/>
        <v>15.400023066820106</v>
      </c>
      <c r="U74" s="6">
        <v>-8.013837967900276</v>
      </c>
      <c r="V74" s="6">
        <v>20.112413164062588</v>
      </c>
      <c r="X74" s="6">
        <v>-1.6477180840746526</v>
      </c>
      <c r="AE74" s="6">
        <v>12.386666666666668</v>
      </c>
      <c r="AF74" s="6">
        <v>31.280423280423378</v>
      </c>
      <c r="AH74" s="6">
        <v>13.162202190650511</v>
      </c>
      <c r="AO74" s="6">
        <f>AE74*'III. GDP shares, 1310-2018'!C76</f>
        <v>6.4444315301172841</v>
      </c>
      <c r="AP74" s="6">
        <f>AF74*'III. GDP shares, 1310-2018'!D76</f>
        <v>4.0774001425599709</v>
      </c>
      <c r="AQ74" s="6">
        <f>AG74*'III. GDP shares, 1310-2018'!E76</f>
        <v>0</v>
      </c>
      <c r="AR74" s="6">
        <f>AH74*'III. GDP shares, 1310-2018'!F76</f>
        <v>4.5985897325174037</v>
      </c>
      <c r="AS74" s="6">
        <f>AI74*'III. GDP shares, 1310-2018'!G76</f>
        <v>0</v>
      </c>
      <c r="AT74" s="6">
        <f>AJ74*'III. GDP shares, 1310-2018'!H76</f>
        <v>0</v>
      </c>
      <c r="AU74" s="6">
        <f>AK74*'III. GDP shares, 1310-2018'!I76</f>
        <v>0</v>
      </c>
      <c r="AV74" s="6">
        <f>AL74*'III. GDP shares, 1310-2018'!J76</f>
        <v>0</v>
      </c>
      <c r="AY74" s="6">
        <f>U74*'III. GDP shares, 1310-2018'!C76</f>
        <v>-4.169372718857983</v>
      </c>
      <c r="AZ74" s="6">
        <f>V74*'III. GDP shares, 1310-2018'!D76</f>
        <v>2.6216511064189119</v>
      </c>
      <c r="BA74" s="6">
        <f>W74*'III. GDP shares, 1310-2018'!E76</f>
        <v>0</v>
      </c>
      <c r="BB74" s="6">
        <f>X74*'III. GDP shares, 1310-2018'!F76</f>
        <v>-0.57567718180862115</v>
      </c>
      <c r="BC74" s="6">
        <f>Y74*'III. GDP shares, 1310-2018'!G76</f>
        <v>0</v>
      </c>
      <c r="BD74" s="6">
        <f>Z74*'III. GDP shares, 1310-2018'!H76</f>
        <v>0</v>
      </c>
      <c r="BE74" s="6">
        <f>AA74*'III. GDP shares, 1310-2018'!I76</f>
        <v>0</v>
      </c>
      <c r="BF74" s="6">
        <f>AB74*'III. GDP shares, 1310-2018'!J76</f>
        <v>0</v>
      </c>
      <c r="BI74" s="6">
        <f t="shared" si="107"/>
        <v>18.943097379246854</v>
      </c>
      <c r="BJ74" s="6">
        <f t="shared" si="108"/>
        <v>15.120421405194659</v>
      </c>
      <c r="BL74" s="6">
        <f t="shared" si="109"/>
        <v>-2.1233987942476924</v>
      </c>
      <c r="BM74" s="6">
        <f t="shared" si="110"/>
        <v>3.4836190373625531</v>
      </c>
      <c r="BN74" s="6">
        <f t="shared" ref="BN74:BO74" si="120">AVERAGE(BL71:BL77)</f>
        <v>0.47634337976809066</v>
      </c>
      <c r="BO74" s="6">
        <f t="shared" si="120"/>
        <v>-0.57605815295284657</v>
      </c>
      <c r="BR74" s="6">
        <f t="shared" si="112"/>
        <v>15.788071163301293</v>
      </c>
    </row>
    <row r="75" spans="1:70" x14ac:dyDescent="0.2">
      <c r="A75" s="6">
        <f>'[1]Nominal weighted'!B75</f>
        <v>1381</v>
      </c>
      <c r="C75" s="6">
        <f t="shared" si="116"/>
        <v>-25.673938429910791</v>
      </c>
      <c r="D75" s="6">
        <f t="shared" si="117"/>
        <v>29.764345801127131</v>
      </c>
      <c r="F75" s="6">
        <f t="shared" si="118"/>
        <v>15.650656713938615</v>
      </c>
      <c r="L75" s="6">
        <f t="shared" si="86"/>
        <v>5.1884226216526406</v>
      </c>
      <c r="M75" s="6">
        <f t="shared" si="87"/>
        <v>30.795534970124603</v>
      </c>
      <c r="O75" s="6">
        <f t="shared" si="88"/>
        <v>15.074555395318086</v>
      </c>
      <c r="U75" s="6">
        <v>38.260605096577457</v>
      </c>
      <c r="V75" s="6">
        <v>1.4181938814126482</v>
      </c>
      <c r="X75" s="6">
        <v>-1.6882386788598165</v>
      </c>
      <c r="AE75" s="6">
        <v>12.586666666666668</v>
      </c>
      <c r="AF75" s="6">
        <v>31.18253968253978</v>
      </c>
      <c r="AH75" s="6">
        <v>13.962418035078798</v>
      </c>
      <c r="AO75" s="6">
        <f>AE75*'III. GDP shares, 1310-2018'!C77</f>
        <v>6.5457488066542533</v>
      </c>
      <c r="AP75" s="6">
        <f>AF75*'III. GDP shares, 1310-2018'!D77</f>
        <v>4.0629421374581947</v>
      </c>
      <c r="AQ75" s="6">
        <f>AG75*'III. GDP shares, 1310-2018'!E77</f>
        <v>0</v>
      </c>
      <c r="AR75" s="6">
        <f>AH75*'III. GDP shares, 1310-2018'!F77</f>
        <v>4.8819648205866351</v>
      </c>
      <c r="AS75" s="6">
        <f>AI75*'III. GDP shares, 1310-2018'!G77</f>
        <v>0</v>
      </c>
      <c r="AT75" s="6">
        <f>AJ75*'III. GDP shares, 1310-2018'!H77</f>
        <v>0</v>
      </c>
      <c r="AU75" s="6">
        <f>AK75*'III. GDP shares, 1310-2018'!I77</f>
        <v>0</v>
      </c>
      <c r="AV75" s="6">
        <f>AL75*'III. GDP shares, 1310-2018'!J77</f>
        <v>0</v>
      </c>
      <c r="AY75" s="6">
        <f>U75*'III. GDP shares, 1310-2018'!C77</f>
        <v>19.897588200698475</v>
      </c>
      <c r="AZ75" s="6">
        <f>V75*'III. GDP shares, 1310-2018'!D77</f>
        <v>0.18478416891434957</v>
      </c>
      <c r="BA75" s="6">
        <f>W75*'III. GDP shares, 1310-2018'!E77</f>
        <v>0</v>
      </c>
      <c r="BB75" s="6">
        <f>X75*'III. GDP shares, 1310-2018'!F77</f>
        <v>-0.59029330150698123</v>
      </c>
      <c r="BC75" s="6">
        <f>Y75*'III. GDP shares, 1310-2018'!G77</f>
        <v>0</v>
      </c>
      <c r="BD75" s="6">
        <f>Z75*'III. GDP shares, 1310-2018'!H77</f>
        <v>0</v>
      </c>
      <c r="BE75" s="6">
        <f>AA75*'III. GDP shares, 1310-2018'!I77</f>
        <v>0</v>
      </c>
      <c r="BF75" s="6">
        <f>AB75*'III. GDP shares, 1310-2018'!J77</f>
        <v>0</v>
      </c>
      <c r="BI75" s="6">
        <f t="shared" si="107"/>
        <v>19.243874794761748</v>
      </c>
      <c r="BJ75" s="6">
        <f t="shared" si="108"/>
        <v>15.490655764699083</v>
      </c>
      <c r="BL75" s="6">
        <f t="shared" si="109"/>
        <v>19.492079068105841</v>
      </c>
      <c r="BM75" s="6">
        <f t="shared" si="110"/>
        <v>12.663520099710096</v>
      </c>
      <c r="BN75" s="6">
        <f t="shared" ref="BN75:BO75" si="121">AVERAGE(BL72:BL78)</f>
        <v>2.2652404255955063</v>
      </c>
      <c r="BO75" s="6">
        <f t="shared" si="121"/>
        <v>1.376471839403983</v>
      </c>
      <c r="BR75" s="6">
        <f t="shared" si="112"/>
        <v>-7.879581271950606</v>
      </c>
    </row>
    <row r="76" spans="1:70" x14ac:dyDescent="0.2">
      <c r="A76" s="6">
        <f>'[1]Nominal weighted'!B76</f>
        <v>1382</v>
      </c>
      <c r="C76" s="6">
        <f t="shared" si="116"/>
        <v>11.896228102202958</v>
      </c>
      <c r="D76" s="6">
        <f t="shared" si="117"/>
        <v>38.98820233762158</v>
      </c>
      <c r="F76" s="6">
        <f t="shared" si="118"/>
        <v>14.960972882705553</v>
      </c>
      <c r="L76" s="6">
        <f t="shared" si="86"/>
        <v>5.0656907532799664</v>
      </c>
      <c r="M76" s="6">
        <f t="shared" si="87"/>
        <v>30.383510355199899</v>
      </c>
      <c r="O76" s="6">
        <f t="shared" si="88"/>
        <v>14.819074905585415</v>
      </c>
      <c r="U76" s="6">
        <v>-3.0747575139676657</v>
      </c>
      <c r="V76" s="6">
        <v>-7.9035462529653984</v>
      </c>
      <c r="X76" s="6">
        <v>-1.4895543112769845</v>
      </c>
      <c r="AE76" s="6">
        <v>8.8214705882352931</v>
      </c>
      <c r="AF76" s="6">
        <v>31.084656084656181</v>
      </c>
      <c r="AH76" s="6">
        <v>13.471418571428568</v>
      </c>
      <c r="AO76" s="6">
        <f>AE76*'III. GDP shares, 1310-2018'!C78</f>
        <v>4.5857261051941824</v>
      </c>
      <c r="AP76" s="6">
        <f>AF76*'III. GDP shares, 1310-2018'!D78</f>
        <v>4.0484962132577689</v>
      </c>
      <c r="AQ76" s="6">
        <f>AG76*'III. GDP shares, 1310-2018'!E78</f>
        <v>0</v>
      </c>
      <c r="AR76" s="6">
        <f>AH76*'III. GDP shares, 1310-2018'!F78</f>
        <v>4.713947007796131</v>
      </c>
      <c r="AS76" s="6">
        <f>AI76*'III. GDP shares, 1310-2018'!G78</f>
        <v>0</v>
      </c>
      <c r="AT76" s="6">
        <f>AJ76*'III. GDP shares, 1310-2018'!H78</f>
        <v>0</v>
      </c>
      <c r="AU76" s="6">
        <f>AK76*'III. GDP shares, 1310-2018'!I78</f>
        <v>0</v>
      </c>
      <c r="AV76" s="6">
        <f>AL76*'III. GDP shares, 1310-2018'!J78</f>
        <v>0</v>
      </c>
      <c r="AY76" s="6">
        <f>U76*'III. GDP shares, 1310-2018'!C78</f>
        <v>-1.5983724774583361</v>
      </c>
      <c r="AZ76" s="6">
        <f>V76*'III. GDP shares, 1310-2018'!D78</f>
        <v>-1.0293656455228546</v>
      </c>
      <c r="BA76" s="6">
        <f>W76*'III. GDP shares, 1310-2018'!E78</f>
        <v>0</v>
      </c>
      <c r="BB76" s="6">
        <f>X76*'III. GDP shares, 1310-2018'!F78</f>
        <v>-0.52122796507015201</v>
      </c>
      <c r="BC76" s="6">
        <f>Y76*'III. GDP shares, 1310-2018'!G78</f>
        <v>0</v>
      </c>
      <c r="BD76" s="6">
        <f>Z76*'III. GDP shares, 1310-2018'!H78</f>
        <v>0</v>
      </c>
      <c r="BE76" s="6">
        <f>AA76*'III. GDP shares, 1310-2018'!I78</f>
        <v>0</v>
      </c>
      <c r="BF76" s="6">
        <f>AB76*'III. GDP shares, 1310-2018'!J78</f>
        <v>0</v>
      </c>
      <c r="BI76" s="6">
        <f t="shared" si="107"/>
        <v>17.792515081440015</v>
      </c>
      <c r="BJ76" s="6">
        <f t="shared" si="108"/>
        <v>13.348169326248081</v>
      </c>
      <c r="BL76" s="6">
        <f t="shared" si="109"/>
        <v>-3.1489660880513424</v>
      </c>
      <c r="BM76" s="6">
        <f t="shared" si="110"/>
        <v>-4.1559526927366823</v>
      </c>
      <c r="BN76" s="6">
        <f t="shared" ref="BN76:BO76" si="122">AVERAGE(BL73:BL79)</f>
        <v>2.3428178780862523</v>
      </c>
      <c r="BO76" s="6">
        <f t="shared" si="122"/>
        <v>1.5041321985064198</v>
      </c>
      <c r="BR76" s="6">
        <f t="shared" si="112"/>
        <v>11.419273555518801</v>
      </c>
    </row>
    <row r="77" spans="1:70" x14ac:dyDescent="0.2">
      <c r="A77" s="6">
        <f>'[1]Nominal weighted'!B77</f>
        <v>1383</v>
      </c>
      <c r="C77" s="6">
        <f t="shared" si="116"/>
        <v>-5.2827221085248421</v>
      </c>
      <c r="D77" s="6">
        <f t="shared" si="117"/>
        <v>32.052596106066702</v>
      </c>
      <c r="F77" s="6">
        <f t="shared" si="118"/>
        <v>14.361383668604784</v>
      </c>
      <c r="L77" s="6">
        <f t="shared" si="86"/>
        <v>2.6178479204430825</v>
      </c>
      <c r="M77" s="6">
        <f t="shared" si="87"/>
        <v>28.792426764555817</v>
      </c>
      <c r="O77" s="6">
        <f t="shared" si="88"/>
        <v>13.573170722004862</v>
      </c>
      <c r="U77" s="6">
        <v>14.485565245779744</v>
      </c>
      <c r="V77" s="6">
        <v>-1.0658236192941217</v>
      </c>
      <c r="X77" s="6">
        <v>-1.5340312515773713</v>
      </c>
      <c r="AE77" s="6">
        <v>9.2028431372549022</v>
      </c>
      <c r="AF77" s="6">
        <v>30.986772486772583</v>
      </c>
      <c r="AH77" s="6">
        <v>12.827352417027413</v>
      </c>
      <c r="AO77" s="6">
        <f>AE77*'III. GDP shares, 1310-2018'!C79</f>
        <v>4.7819797598607297</v>
      </c>
      <c r="AP77" s="6">
        <f>AF77*'III. GDP shares, 1310-2018'!D79</f>
        <v>4.0340623548230745</v>
      </c>
      <c r="AQ77" s="6">
        <f>AG77*'III. GDP shares, 1310-2018'!E79</f>
        <v>0</v>
      </c>
      <c r="AR77" s="6">
        <f>AH77*'III. GDP shares, 1310-2018'!F79</f>
        <v>4.4920564565705563</v>
      </c>
      <c r="AS77" s="6">
        <f>AI77*'III. GDP shares, 1310-2018'!G79</f>
        <v>0</v>
      </c>
      <c r="AT77" s="6">
        <f>AJ77*'III. GDP shares, 1310-2018'!H79</f>
        <v>0</v>
      </c>
      <c r="AU77" s="6">
        <f>AK77*'III. GDP shares, 1310-2018'!I79</f>
        <v>0</v>
      </c>
      <c r="AV77" s="6">
        <f>AL77*'III. GDP shares, 1310-2018'!J79</f>
        <v>0</v>
      </c>
      <c r="AY77" s="6">
        <f>U77*'III. GDP shares, 1310-2018'!C79</f>
        <v>7.5269869085395564</v>
      </c>
      <c r="AZ77" s="6">
        <f>V77*'III. GDP shares, 1310-2018'!D79</f>
        <v>-0.13875594630938345</v>
      </c>
      <c r="BA77" s="6">
        <f>W77*'III. GDP shares, 1310-2018'!E79</f>
        <v>0</v>
      </c>
      <c r="BB77" s="6">
        <f>X77*'III. GDP shares, 1310-2018'!F79</f>
        <v>-0.53720789483275455</v>
      </c>
      <c r="BC77" s="6">
        <f>Y77*'III. GDP shares, 1310-2018'!G79</f>
        <v>0</v>
      </c>
      <c r="BD77" s="6">
        <f>Z77*'III. GDP shares, 1310-2018'!H79</f>
        <v>0</v>
      </c>
      <c r="BE77" s="6">
        <f>AA77*'III. GDP shares, 1310-2018'!I79</f>
        <v>0</v>
      </c>
      <c r="BF77" s="6">
        <f>AB77*'III. GDP shares, 1310-2018'!J79</f>
        <v>0</v>
      </c>
      <c r="BI77" s="6">
        <f t="shared" si="107"/>
        <v>17.67232268035163</v>
      </c>
      <c r="BJ77" s="6">
        <f t="shared" si="108"/>
        <v>13.308098571254359</v>
      </c>
      <c r="BL77" s="6">
        <f t="shared" si="109"/>
        <v>6.8510230673974188</v>
      </c>
      <c r="BM77" s="6">
        <f t="shared" si="110"/>
        <v>3.9619034583027504</v>
      </c>
      <c r="BN77" s="6">
        <f t="shared" ref="BN77:BO77" si="123">AVERAGE(BL74:BL80)</f>
        <v>3.9172709797270273</v>
      </c>
      <c r="BO77" s="6">
        <f t="shared" si="123"/>
        <v>2.9651722583940807</v>
      </c>
      <c r="BR77" s="6">
        <f t="shared" si="112"/>
        <v>2.2842572027244845</v>
      </c>
    </row>
    <row r="78" spans="1:70" x14ac:dyDescent="0.2">
      <c r="A78" s="6">
        <f>'[1]Nominal weighted'!B78</f>
        <v>1384</v>
      </c>
      <c r="C78" s="6">
        <f t="shared" si="116"/>
        <v>3.1421391710167734</v>
      </c>
      <c r="D78" s="6">
        <f t="shared" si="117"/>
        <v>30.081966789037239</v>
      </c>
      <c r="F78" s="6">
        <f t="shared" si="118"/>
        <v>13.714650803912679</v>
      </c>
      <c r="L78" s="6">
        <f t="shared" si="86"/>
        <v>5.2276178974004157</v>
      </c>
      <c r="M78" s="6">
        <f t="shared" si="87"/>
        <v>32.533700271575107</v>
      </c>
      <c r="O78" s="6">
        <f t="shared" si="88"/>
        <v>12.648475730773908</v>
      </c>
      <c r="P78" s="6">
        <f t="shared" ref="P78" si="124">AVERAGE(G75:G81)</f>
        <v>20.626025024707126</v>
      </c>
      <c r="U78" s="6">
        <v>6.1670765152577376</v>
      </c>
      <c r="V78" s="6">
        <v>0.80692209985174657</v>
      </c>
      <c r="X78" s="6">
        <v>-1.581291542906391</v>
      </c>
      <c r="AE78" s="6">
        <v>9.309215686274511</v>
      </c>
      <c r="AF78" s="6">
        <v>30.888888888888985</v>
      </c>
      <c r="AH78" s="6">
        <v>12.133359261006289</v>
      </c>
      <c r="AO78" s="6">
        <f>AE78*'III. GDP shares, 1310-2018'!C80</f>
        <v>4.8352337630996329</v>
      </c>
      <c r="AP78" s="6">
        <f>AF78*'III. GDP shares, 1310-2018'!D80</f>
        <v>4.0196405470437666</v>
      </c>
      <c r="AQ78" s="6">
        <f>AG78*'III. GDP shares, 1310-2018'!E80</f>
        <v>0</v>
      </c>
      <c r="AR78" s="6">
        <f>AH78*'III. GDP shares, 1310-2018'!F80</f>
        <v>4.2523157775023783</v>
      </c>
      <c r="AS78" s="6">
        <f>AI78*'III. GDP shares, 1310-2018'!G80</f>
        <v>0</v>
      </c>
      <c r="AT78" s="6">
        <f>AJ78*'III. GDP shares, 1310-2018'!H80</f>
        <v>0</v>
      </c>
      <c r="AU78" s="6">
        <f>AK78*'III. GDP shares, 1310-2018'!I80</f>
        <v>0</v>
      </c>
      <c r="AV78" s="6">
        <f>AL78*'III. GDP shares, 1310-2018'!J80</f>
        <v>0</v>
      </c>
      <c r="AY78" s="6">
        <f>U78*'III. GDP shares, 1310-2018'!C80</f>
        <v>3.2031975185791959</v>
      </c>
      <c r="AZ78" s="6">
        <f>V78*'III. GDP shares, 1310-2018'!D80</f>
        <v>0.10500658675477671</v>
      </c>
      <c r="BA78" s="6">
        <f>W78*'III. GDP shares, 1310-2018'!E80</f>
        <v>0</v>
      </c>
      <c r="BB78" s="6">
        <f>X78*'III. GDP shares, 1310-2018'!F80</f>
        <v>-0.5541870830728417</v>
      </c>
      <c r="BC78" s="6">
        <f>Y78*'III. GDP shares, 1310-2018'!G80</f>
        <v>0</v>
      </c>
      <c r="BD78" s="6">
        <f>Z78*'III. GDP shares, 1310-2018'!H80</f>
        <v>0</v>
      </c>
      <c r="BE78" s="6">
        <f>AA78*'III. GDP shares, 1310-2018'!I80</f>
        <v>0</v>
      </c>
      <c r="BF78" s="6">
        <f>AB78*'III. GDP shares, 1310-2018'!J80</f>
        <v>0</v>
      </c>
      <c r="BI78" s="6">
        <f t="shared" si="107"/>
        <v>17.443821278723263</v>
      </c>
      <c r="BJ78" s="6">
        <f t="shared" si="108"/>
        <v>13.107190087645778</v>
      </c>
      <c r="BL78" s="6">
        <f t="shared" si="109"/>
        <v>2.7540170222611309</v>
      </c>
      <c r="BM78" s="6">
        <f t="shared" si="110"/>
        <v>1.7975690240676976</v>
      </c>
      <c r="BN78" s="6">
        <f t="shared" ref="BN78:BO78" si="125">AVERAGE(BL75:BL81)</f>
        <v>2.6698490220136781</v>
      </c>
      <c r="BO78" s="6">
        <f t="shared" si="125"/>
        <v>1.1995494130574813</v>
      </c>
      <c r="BR78" s="6">
        <f t="shared" si="112"/>
        <v>6.438539105095658</v>
      </c>
    </row>
    <row r="79" spans="1:70" x14ac:dyDescent="0.2">
      <c r="A79" s="6">
        <f>'[1]Nominal weighted'!B79</f>
        <v>1385</v>
      </c>
      <c r="C79" s="6">
        <f t="shared" si="116"/>
        <v>7.5394401062942764</v>
      </c>
      <c r="D79" s="6">
        <f t="shared" si="117"/>
        <v>34.737928286813357</v>
      </c>
      <c r="F79" s="6">
        <f t="shared" si="118"/>
        <v>13.871379379921425</v>
      </c>
      <c r="L79" s="6">
        <f t="shared" si="86"/>
        <v>5.9400010759126678</v>
      </c>
      <c r="M79" s="6">
        <f t="shared" si="87"/>
        <v>33.66761941711983</v>
      </c>
      <c r="O79" s="6">
        <f t="shared" si="88"/>
        <v>11.865037544124684</v>
      </c>
      <c r="P79" s="6">
        <f t="shared" ref="P79" si="126">AVERAGE(G76:G82)</f>
        <v>16.044918045704762</v>
      </c>
      <c r="U79" s="6">
        <v>2.1261481289998416</v>
      </c>
      <c r="V79" s="6">
        <v>-3.9469229958079666</v>
      </c>
      <c r="X79" s="6">
        <v>-1.6316044866417565</v>
      </c>
      <c r="AE79" s="6">
        <v>9.665588235294118</v>
      </c>
      <c r="AF79" s="6">
        <v>30.791005291005387</v>
      </c>
      <c r="AH79" s="6">
        <v>12.239774893279669</v>
      </c>
      <c r="AO79" s="6">
        <f>AE79*'III. GDP shares, 1310-2018'!C81</f>
        <v>5.0182398697025166</v>
      </c>
      <c r="AP79" s="6">
        <f>AF79*'III. GDP shares, 1310-2018'!D81</f>
        <v>4.0052307748347209</v>
      </c>
      <c r="AQ79" s="6">
        <f>AG79*'III. GDP shares, 1310-2018'!E81</f>
        <v>0</v>
      </c>
      <c r="AR79" s="6">
        <f>AH79*'III. GDP shares, 1310-2018'!F81</f>
        <v>4.2929280783104202</v>
      </c>
      <c r="AS79" s="6">
        <f>AI79*'III. GDP shares, 1310-2018'!G81</f>
        <v>0</v>
      </c>
      <c r="AT79" s="6">
        <f>AJ79*'III. GDP shares, 1310-2018'!H81</f>
        <v>0</v>
      </c>
      <c r="AU79" s="6">
        <f>AK79*'III. GDP shares, 1310-2018'!I81</f>
        <v>0</v>
      </c>
      <c r="AV79" s="6">
        <f>AL79*'III. GDP shares, 1310-2018'!J81</f>
        <v>0</v>
      </c>
      <c r="AY79" s="6">
        <f>U79*'III. GDP shares, 1310-2018'!C81</f>
        <v>1.1038667332093055</v>
      </c>
      <c r="AZ79" s="6">
        <f>V79*'III. GDP shares, 1310-2018'!D81</f>
        <v>-0.51340764289143959</v>
      </c>
      <c r="BA79" s="6">
        <f>W79*'III. GDP shares, 1310-2018'!E81</f>
        <v>0</v>
      </c>
      <c r="BB79" s="6">
        <f>X79*'III. GDP shares, 1310-2018'!F81</f>
        <v>-0.57226221678696454</v>
      </c>
      <c r="BC79" s="6">
        <f>Y79*'III. GDP shares, 1310-2018'!G81</f>
        <v>0</v>
      </c>
      <c r="BD79" s="6">
        <f>Z79*'III. GDP shares, 1310-2018'!H81</f>
        <v>0</v>
      </c>
      <c r="BE79" s="6">
        <f>AA79*'III. GDP shares, 1310-2018'!I81</f>
        <v>0</v>
      </c>
      <c r="BF79" s="6">
        <f>AB79*'III. GDP shares, 1310-2018'!J81</f>
        <v>0</v>
      </c>
      <c r="BI79" s="6">
        <f t="shared" si="107"/>
        <v>17.565456139859723</v>
      </c>
      <c r="BJ79" s="6">
        <f t="shared" si="108"/>
        <v>13.316398722847659</v>
      </c>
      <c r="BL79" s="6">
        <f t="shared" si="109"/>
        <v>1.8196873530901381E-2</v>
      </c>
      <c r="BM79" s="6">
        <f t="shared" si="110"/>
        <v>-1.1507931178166271</v>
      </c>
      <c r="BN79" s="6">
        <f t="shared" ref="BN79:BO79" si="127">AVERAGE(BL76:BL82)</f>
        <v>1.6170851103977697</v>
      </c>
      <c r="BO79" s="6">
        <f t="shared" si="127"/>
        <v>0.47355376502512719</v>
      </c>
      <c r="BR79" s="6">
        <f t="shared" si="112"/>
        <v>8.7795634315905957</v>
      </c>
    </row>
    <row r="80" spans="1:70" x14ac:dyDescent="0.2">
      <c r="A80" s="6">
        <f>'[1]Nominal weighted'!B80</f>
        <v>1386</v>
      </c>
      <c r="C80" s="6">
        <f t="shared" si="116"/>
        <v>6.3032839674562604</v>
      </c>
      <c r="D80" s="6">
        <f t="shared" si="117"/>
        <v>24.753937914863918</v>
      </c>
      <c r="F80" s="6">
        <f t="shared" si="118"/>
        <v>7.6432313302258361</v>
      </c>
      <c r="L80" s="6">
        <f t="shared" si="86"/>
        <v>-0.52804545493790811</v>
      </c>
      <c r="M80" s="6">
        <f t="shared" si="87"/>
        <v>33.398982741456429</v>
      </c>
      <c r="O80" s="6">
        <f t="shared" si="88"/>
        <v>10.867814126633208</v>
      </c>
      <c r="P80" s="6">
        <f t="shared" ref="P80" si="128">AVERAGE(G77:G83)</f>
        <v>17.416656725992556</v>
      </c>
      <c r="U80" s="6">
        <v>3.0583826992104077</v>
      </c>
      <c r="V80" s="6">
        <v>5.9391837782578705</v>
      </c>
      <c r="X80" s="6">
        <v>3.4714535221380483</v>
      </c>
      <c r="AE80" s="6">
        <v>9.3616666666666681</v>
      </c>
      <c r="AF80" s="6">
        <v>30.693121693121789</v>
      </c>
      <c r="AH80" s="6">
        <v>11.114684852363885</v>
      </c>
      <c r="AO80" s="6">
        <f>AE80*'III. GDP shares, 1310-2018'!C82</f>
        <v>4.858420717986883</v>
      </c>
      <c r="AP80" s="6">
        <f>AF80*'III. GDP shares, 1310-2018'!D82</f>
        <v>3.990833023135981</v>
      </c>
      <c r="AQ80" s="6">
        <f>AG80*'III. GDP shares, 1310-2018'!E82</f>
        <v>0</v>
      </c>
      <c r="AR80" s="6">
        <f>AH80*'III. GDP shares, 1310-2018'!F82</f>
        <v>3.9013285614676518</v>
      </c>
      <c r="AS80" s="6">
        <f>AI80*'III. GDP shares, 1310-2018'!G82</f>
        <v>0</v>
      </c>
      <c r="AT80" s="6">
        <f>AJ80*'III. GDP shares, 1310-2018'!H82</f>
        <v>0</v>
      </c>
      <c r="AU80" s="6">
        <f>AK80*'III. GDP shares, 1310-2018'!I82</f>
        <v>0</v>
      </c>
      <c r="AV80" s="6">
        <f>AL80*'III. GDP shares, 1310-2018'!J82</f>
        <v>0</v>
      </c>
      <c r="AY80" s="6">
        <f>U80*'III. GDP shares, 1310-2018'!C82</f>
        <v>1.5872077481975952</v>
      </c>
      <c r="AZ80" s="6">
        <f>V80*'III. GDP shares, 1310-2018'!D82</f>
        <v>0.77223460649350073</v>
      </c>
      <c r="BA80" s="6">
        <f>W80*'III. GDP shares, 1310-2018'!E82</f>
        <v>0</v>
      </c>
      <c r="BB80" s="6">
        <f>X80*'III. GDP shares, 1310-2018'!F82</f>
        <v>1.2185033544018338</v>
      </c>
      <c r="BC80" s="6">
        <f>Y80*'III. GDP shares, 1310-2018'!G82</f>
        <v>0</v>
      </c>
      <c r="BD80" s="6">
        <f>Z80*'III. GDP shares, 1310-2018'!H82</f>
        <v>0</v>
      </c>
      <c r="BE80" s="6">
        <f>AA80*'III. GDP shares, 1310-2018'!I82</f>
        <v>0</v>
      </c>
      <c r="BF80" s="6">
        <f>AB80*'III. GDP shares, 1310-2018'!J82</f>
        <v>0</v>
      </c>
      <c r="BI80" s="6">
        <f t="shared" si="107"/>
        <v>17.056491070717449</v>
      </c>
      <c r="BJ80" s="6">
        <f t="shared" si="108"/>
        <v>12.750582302590516</v>
      </c>
      <c r="BL80" s="6">
        <f t="shared" si="109"/>
        <v>3.5779457090929299</v>
      </c>
      <c r="BM80" s="6">
        <f t="shared" si="110"/>
        <v>4.1563399998687762</v>
      </c>
      <c r="BN80" s="6">
        <f t="shared" ref="BN80:BO80" si="129">AVERAGE(BL77:BL83)</f>
        <v>4.0100694485239048</v>
      </c>
      <c r="BO80" s="6">
        <f t="shared" si="129"/>
        <v>2.3044154335964953</v>
      </c>
      <c r="BR80" s="6">
        <f t="shared" si="112"/>
        <v>5.9540381768551063</v>
      </c>
    </row>
    <row r="81" spans="1:70" x14ac:dyDescent="0.2">
      <c r="A81" s="6">
        <f>'[1]Nominal weighted'!B81</f>
        <v>1387</v>
      </c>
      <c r="C81" s="6">
        <f t="shared" si="116"/>
        <v>38.668894473268274</v>
      </c>
      <c r="D81" s="6">
        <f t="shared" si="117"/>
        <v>37.356924665495811</v>
      </c>
      <c r="F81" s="6">
        <f t="shared" si="118"/>
        <v>8.3370553361084703</v>
      </c>
      <c r="G81" s="6">
        <f t="shared" ref="G81:G136" si="130">AI81-Y81</f>
        <v>20.626025024707126</v>
      </c>
      <c r="L81" s="6">
        <f t="shared" si="86"/>
        <v>4.2249866745343843</v>
      </c>
      <c r="M81" s="6">
        <f t="shared" si="87"/>
        <v>29.208351189555088</v>
      </c>
      <c r="O81" s="6">
        <f t="shared" si="88"/>
        <v>10.194452647930083</v>
      </c>
      <c r="P81" s="6">
        <f t="shared" ref="P81" si="131">AVERAGE(G78:G84)</f>
        <v>17.503284885307757</v>
      </c>
      <c r="U81" s="6">
        <v>-29.757357005568014</v>
      </c>
      <c r="V81" s="6">
        <v>-6.7616865702576234</v>
      </c>
      <c r="X81" s="6">
        <v>3.1421050805581983</v>
      </c>
      <c r="Y81" s="6">
        <v>-2.1260250247071255</v>
      </c>
      <c r="AE81" s="6">
        <v>8.9115374677002599</v>
      </c>
      <c r="AF81" s="6">
        <v>30.595238095238191</v>
      </c>
      <c r="AH81" s="6">
        <v>11.479160416666668</v>
      </c>
      <c r="AI81" s="6">
        <v>18.5</v>
      </c>
      <c r="AO81" s="6">
        <f>AE81*'III. GDP shares, 1310-2018'!C83</f>
        <v>3.0838637713627013</v>
      </c>
      <c r="AP81" s="6">
        <f>AF81*'III. GDP shares, 1310-2018'!D83</f>
        <v>2.6526315711194979</v>
      </c>
      <c r="AQ81" s="6">
        <f>AG81*'III. GDP shares, 1310-2018'!E83</f>
        <v>0</v>
      </c>
      <c r="AR81" s="6">
        <f>AH81*'III. GDP shares, 1310-2018'!F83</f>
        <v>2.6899354540204912</v>
      </c>
      <c r="AS81" s="6">
        <f>AI81*'III. GDP shares, 1310-2018'!G83</f>
        <v>6.1589124290335659</v>
      </c>
      <c r="AT81" s="6">
        <f>AJ81*'III. GDP shares, 1310-2018'!H83</f>
        <v>0</v>
      </c>
      <c r="AU81" s="6">
        <f>AK81*'III. GDP shares, 1310-2018'!I83</f>
        <v>0</v>
      </c>
      <c r="AV81" s="6">
        <f>AL81*'III. GDP shares, 1310-2018'!J83</f>
        <v>0</v>
      </c>
      <c r="AY81" s="6">
        <f>U81*'III. GDP shares, 1310-2018'!C83</f>
        <v>-10.297620981069514</v>
      </c>
      <c r="AZ81" s="6">
        <f>V81*'III. GDP shares, 1310-2018'!D83</f>
        <v>-0.58624362439825795</v>
      </c>
      <c r="BA81" s="6">
        <f>W81*'III. GDP shares, 1310-2018'!E83</f>
        <v>0</v>
      </c>
      <c r="BB81" s="6">
        <f>X81*'III. GDP shares, 1310-2018'!F83</f>
        <v>0.7362959963674528</v>
      </c>
      <c r="BC81" s="6">
        <f>Y81*'III. GDP shares, 1310-2018'!G83</f>
        <v>-0.7077838891408168</v>
      </c>
      <c r="BD81" s="6">
        <f>Z81*'III. GDP shares, 1310-2018'!H83</f>
        <v>0</v>
      </c>
      <c r="BE81" s="6">
        <f>AA81*'III. GDP shares, 1310-2018'!I83</f>
        <v>0</v>
      </c>
      <c r="BF81" s="6">
        <f>AB81*'III. GDP shares, 1310-2018'!J83</f>
        <v>0</v>
      </c>
      <c r="BI81" s="6">
        <f t="shared" si="107"/>
        <v>17.371483994901279</v>
      </c>
      <c r="BJ81" s="6">
        <f t="shared" si="108"/>
        <v>14.585343225536256</v>
      </c>
      <c r="BL81" s="6">
        <f t="shared" si="109"/>
        <v>-10.855352498241135</v>
      </c>
      <c r="BM81" s="6">
        <f t="shared" si="110"/>
        <v>-8.875740879993641</v>
      </c>
      <c r="BN81" s="6">
        <f t="shared" ref="BN81:BO81" si="132">AVERAGE(BL78:BL84)</f>
        <v>2.4893622475561399</v>
      </c>
      <c r="BO81" s="6">
        <f t="shared" si="132"/>
        <v>2.0997771102734872</v>
      </c>
      <c r="BR81" s="6">
        <f t="shared" si="112"/>
        <v>22.201820528259638</v>
      </c>
    </row>
    <row r="82" spans="1:70" x14ac:dyDescent="0.2">
      <c r="A82" s="6">
        <f>'[1]Nominal weighted'!B82</f>
        <v>1388</v>
      </c>
      <c r="C82" s="6">
        <f t="shared" si="116"/>
        <v>-20.687256180325022</v>
      </c>
      <c r="D82" s="6">
        <f t="shared" si="117"/>
        <v>37.701779819940228</v>
      </c>
      <c r="F82" s="6">
        <f t="shared" si="118"/>
        <v>10.166589407394035</v>
      </c>
      <c r="G82" s="6">
        <f t="shared" si="130"/>
        <v>11.4638110667024</v>
      </c>
      <c r="L82" s="6">
        <f t="shared" si="86"/>
        <v>5.2749908985859966</v>
      </c>
      <c r="M82" s="6">
        <f t="shared" si="87"/>
        <v>26.762587314324175</v>
      </c>
      <c r="O82" s="6">
        <f t="shared" si="88"/>
        <v>9.2119058186624923</v>
      </c>
      <c r="P82" s="6">
        <f t="shared" ref="P82" si="133">AVERAGE(G79:G85)</f>
        <v>17.288540036029406</v>
      </c>
      <c r="U82" s="6">
        <v>29.198664449058871</v>
      </c>
      <c r="V82" s="6">
        <v>-7.2044253225856352</v>
      </c>
      <c r="X82" s="6">
        <v>1.2957741941636354</v>
      </c>
      <c r="Y82" s="6">
        <v>7.0361889332976002</v>
      </c>
      <c r="AE82" s="6">
        <v>8.5114082687338506</v>
      </c>
      <c r="AF82" s="6">
        <v>30.497354497354593</v>
      </c>
      <c r="AH82" s="6">
        <v>11.462363601557671</v>
      </c>
      <c r="AI82" s="6">
        <v>18.5</v>
      </c>
      <c r="AO82" s="6">
        <f>AE82*'III. GDP shares, 1310-2018'!C84</f>
        <v>2.944578930136645</v>
      </c>
      <c r="AP82" s="6">
        <f>AF82*'III. GDP shares, 1310-2018'!D84</f>
        <v>2.6434097928315587</v>
      </c>
      <c r="AQ82" s="6">
        <f>AG82*'III. GDP shares, 1310-2018'!E84</f>
        <v>0</v>
      </c>
      <c r="AR82" s="6">
        <f>AH82*'III. GDP shares, 1310-2018'!F84</f>
        <v>2.6884396487042168</v>
      </c>
      <c r="AS82" s="6">
        <f>AI82*'III. GDP shares, 1310-2018'!G84</f>
        <v>6.1571999721180219</v>
      </c>
      <c r="AT82" s="6">
        <f>AJ82*'III. GDP shares, 1310-2018'!H84</f>
        <v>0</v>
      </c>
      <c r="AU82" s="6">
        <f>AK82*'III. GDP shares, 1310-2018'!I84</f>
        <v>0</v>
      </c>
      <c r="AV82" s="6">
        <f>AL82*'III. GDP shares, 1310-2018'!J84</f>
        <v>0</v>
      </c>
      <c r="AY82" s="6">
        <f>U82*'III. GDP shares, 1310-2018'!C84</f>
        <v>10.101474328362659</v>
      </c>
      <c r="AZ82" s="6">
        <f>V82*'III. GDP shares, 1310-2018'!D84</f>
        <v>-0.62445575241939322</v>
      </c>
      <c r="BA82" s="6">
        <f>W82*'III. GDP shares, 1310-2018'!E84</f>
        <v>0</v>
      </c>
      <c r="BB82" s="6">
        <f>X82*'III. GDP shares, 1310-2018'!F84</f>
        <v>0.30391731063948013</v>
      </c>
      <c r="BC82" s="6">
        <f>Y82*'III. GDP shares, 1310-2018'!G84</f>
        <v>2.3417958002117363</v>
      </c>
      <c r="BD82" s="6">
        <f>Z82*'III. GDP shares, 1310-2018'!H84</f>
        <v>0</v>
      </c>
      <c r="BE82" s="6">
        <f>AA82*'III. GDP shares, 1310-2018'!I84</f>
        <v>0</v>
      </c>
      <c r="BF82" s="6">
        <f>AB82*'III. GDP shares, 1310-2018'!J84</f>
        <v>0</v>
      </c>
      <c r="BI82" s="6">
        <f t="shared" si="107"/>
        <v>17.24278159191153</v>
      </c>
      <c r="BJ82" s="6">
        <f t="shared" si="108"/>
        <v>14.433628343790442</v>
      </c>
      <c r="BL82" s="6">
        <f t="shared" si="109"/>
        <v>12.122731686794483</v>
      </c>
      <c r="BM82" s="6">
        <f t="shared" si="110"/>
        <v>7.5815505634836171</v>
      </c>
      <c r="BN82" s="6">
        <f t="shared" ref="BN82:BO82" si="134">AVERAGE(BL79:BL85)</f>
        <v>2.2397629576737934</v>
      </c>
      <c r="BO82" s="6">
        <f t="shared" si="134"/>
        <v>2.4218989601131691</v>
      </c>
      <c r="BR82" s="6">
        <f t="shared" si="112"/>
        <v>-0.95696888825499293</v>
      </c>
    </row>
    <row r="83" spans="1:70" x14ac:dyDescent="0.2">
      <c r="A83" s="6">
        <f>'[1]Nominal weighted'!B83</f>
        <v>1389</v>
      </c>
      <c r="C83" s="6">
        <f t="shared" si="116"/>
        <v>-33.380097613751076</v>
      </c>
      <c r="D83" s="6">
        <f t="shared" si="117"/>
        <v>37.107745607977748</v>
      </c>
      <c r="F83" s="6">
        <f t="shared" si="118"/>
        <v>7.9804089602652368</v>
      </c>
      <c r="G83" s="6">
        <f t="shared" si="130"/>
        <v>20.160134086568149</v>
      </c>
      <c r="L83" s="6">
        <f t="shared" si="86"/>
        <v>7.1623525836716251</v>
      </c>
      <c r="M83" s="6">
        <f t="shared" si="87"/>
        <v>28.8000857474971</v>
      </c>
      <c r="O83" s="6">
        <f t="shared" si="88"/>
        <v>8.2734150228371277</v>
      </c>
      <c r="P83" s="6">
        <f t="shared" ref="P83" si="135">AVERAGE(G80:G86)</f>
        <v>17.119303473250159</v>
      </c>
      <c r="U83" s="6">
        <v>41.766376683518516</v>
      </c>
      <c r="V83" s="6">
        <v>-6.7082747085067496</v>
      </c>
      <c r="X83" s="6">
        <v>1.2566849781706784</v>
      </c>
      <c r="Y83" s="6">
        <v>-1.6744710041308737</v>
      </c>
      <c r="AE83" s="6">
        <v>8.3862790697674416</v>
      </c>
      <c r="AF83" s="6">
        <v>30.399470899470995</v>
      </c>
      <c r="AH83" s="6">
        <v>9.2370939384359154</v>
      </c>
      <c r="AI83" s="6">
        <v>18.485663082437277</v>
      </c>
      <c r="AO83" s="6">
        <f>AE83*'III. GDP shares, 1310-2018'!C85</f>
        <v>2.9004831764171408</v>
      </c>
      <c r="AP83" s="6">
        <f>AF83*'III. GDP shares, 1310-2018'!D85</f>
        <v>2.6341931412631623</v>
      </c>
      <c r="AQ83" s="6">
        <f>AG83*'III. GDP shares, 1310-2018'!E85</f>
        <v>0</v>
      </c>
      <c r="AR83" s="6">
        <f>AH83*'III. GDP shares, 1310-2018'!F85</f>
        <v>2.1684792529274723</v>
      </c>
      <c r="AS83" s="6">
        <f>AI83*'III. GDP shares, 1310-2018'!G85</f>
        <v>6.1507181574508527</v>
      </c>
      <c r="AT83" s="6">
        <f>AJ83*'III. GDP shares, 1310-2018'!H85</f>
        <v>0</v>
      </c>
      <c r="AU83" s="6">
        <f>AK83*'III. GDP shares, 1310-2018'!I85</f>
        <v>0</v>
      </c>
      <c r="AV83" s="6">
        <f>AL83*'III. GDP shares, 1310-2018'!J85</f>
        <v>0</v>
      </c>
      <c r="AY83" s="6">
        <f>U83*'III. GDP shares, 1310-2018'!C85</f>
        <v>14.445342434067841</v>
      </c>
      <c r="AZ83" s="6">
        <f>V83*'III. GDP shares, 1310-2018'!D85</f>
        <v>-0.58128943379620213</v>
      </c>
      <c r="BA83" s="6">
        <f>W83*'III. GDP shares, 1310-2018'!E85</f>
        <v>0</v>
      </c>
      <c r="BB83" s="6">
        <f>X83*'III. GDP shares, 1310-2018'!F85</f>
        <v>0.29501651935025791</v>
      </c>
      <c r="BC83" s="6">
        <f>Y83*'III. GDP shares, 1310-2018'!G85</f>
        <v>-0.55714524079029193</v>
      </c>
      <c r="BD83" s="6">
        <f>Z83*'III. GDP shares, 1310-2018'!H85</f>
        <v>0</v>
      </c>
      <c r="BE83" s="6">
        <f>AA83*'III. GDP shares, 1310-2018'!I85</f>
        <v>0</v>
      </c>
      <c r="BF83" s="6">
        <f>AB83*'III. GDP shares, 1310-2018'!J85</f>
        <v>0</v>
      </c>
      <c r="BI83" s="6">
        <f t="shared" si="107"/>
        <v>16.62712674752791</v>
      </c>
      <c r="BJ83" s="6">
        <f t="shared" si="108"/>
        <v>13.853873728058627</v>
      </c>
      <c r="BL83" s="6">
        <f t="shared" si="109"/>
        <v>13.601924278831603</v>
      </c>
      <c r="BM83" s="6">
        <f t="shared" si="110"/>
        <v>8.6600789872628923</v>
      </c>
      <c r="BN83" s="6">
        <f t="shared" ref="BN83:BO83" si="136">AVERAGE(BL80:BL86)</f>
        <v>1.4322185819583027</v>
      </c>
      <c r="BO83" s="6">
        <f t="shared" si="136"/>
        <v>1.5040874015710344</v>
      </c>
      <c r="BR83" s="6">
        <f t="shared" si="112"/>
        <v>-2.9635331258323419</v>
      </c>
    </row>
    <row r="84" spans="1:70" x14ac:dyDescent="0.2">
      <c r="A84" s="6">
        <f>'[1]Nominal weighted'!B84</f>
        <v>1390</v>
      </c>
      <c r="C84" s="6">
        <f t="shared" si="116"/>
        <v>27.988502797781202</v>
      </c>
      <c r="D84" s="6">
        <f t="shared" si="117"/>
        <v>2.7181752427573187</v>
      </c>
      <c r="F84" s="6">
        <f t="shared" si="118"/>
        <v>9.6478533176828982</v>
      </c>
      <c r="G84" s="6">
        <f t="shared" si="130"/>
        <v>17.763169363253354</v>
      </c>
      <c r="L84" s="6">
        <f t="shared" si="86"/>
        <v>8.9133515921114643</v>
      </c>
      <c r="M84" s="6">
        <f t="shared" si="87"/>
        <v>31.465701810637231</v>
      </c>
      <c r="O84" s="6">
        <f t="shared" si="88"/>
        <v>8.0981356885497249</v>
      </c>
      <c r="P84" s="6">
        <f t="shared" ref="P84" si="137">AVERAGE(G81:G87)</f>
        <v>17.449975240631606</v>
      </c>
      <c r="U84" s="6">
        <v>-19.393502797781203</v>
      </c>
      <c r="V84" s="6">
        <v>27.583412058830078</v>
      </c>
      <c r="X84" s="6">
        <v>1.2196747174967091</v>
      </c>
      <c r="Y84" s="6">
        <v>0.70815680162119854</v>
      </c>
      <c r="AE84" s="6">
        <v>8.5950000000000006</v>
      </c>
      <c r="AF84" s="6">
        <v>30.301587301587396</v>
      </c>
      <c r="AH84" s="6">
        <v>10.867528035179607</v>
      </c>
      <c r="AI84" s="6">
        <v>18.471326164874554</v>
      </c>
      <c r="AO84" s="6">
        <f>AE84*'III. GDP shares, 1310-2018'!C86</f>
        <v>2.971845436161872</v>
      </c>
      <c r="AP84" s="6">
        <f>AF84*'III. GDP shares, 1310-2018'!D86</f>
        <v>2.6249816121403056</v>
      </c>
      <c r="AQ84" s="6">
        <f>AG84*'III. GDP shares, 1310-2018'!E86</f>
        <v>0</v>
      </c>
      <c r="AR84" s="6">
        <f>AH84*'III. GDP shares, 1310-2018'!F86</f>
        <v>2.5535472899463203</v>
      </c>
      <c r="AS84" s="6">
        <f>AI84*'III. GDP shares, 1310-2018'!G86</f>
        <v>6.144239945257139</v>
      </c>
      <c r="AT84" s="6">
        <f>AJ84*'III. GDP shares, 1310-2018'!H86</f>
        <v>0</v>
      </c>
      <c r="AU84" s="6">
        <f>AK84*'III. GDP shares, 1310-2018'!I86</f>
        <v>0</v>
      </c>
      <c r="AV84" s="6">
        <f>AL84*'III. GDP shares, 1310-2018'!J86</f>
        <v>0</v>
      </c>
      <c r="AY84" s="6">
        <f>U84*'III. GDP shares, 1310-2018'!C86</f>
        <v>-6.7055838023011702</v>
      </c>
      <c r="AZ84" s="6">
        <f>V84*'III. GDP shares, 1310-2018'!D86</f>
        <v>2.389510118195195</v>
      </c>
      <c r="BA84" s="6">
        <f>W84*'III. GDP shares, 1310-2018'!E86</f>
        <v>0</v>
      </c>
      <c r="BB84" s="6">
        <f>X84*'III. GDP shares, 1310-2018'!F86</f>
        <v>0.28658744282947618</v>
      </c>
      <c r="BC84" s="6">
        <f>Y84*'III. GDP shares, 1310-2018'!G86</f>
        <v>0.2355589018995623</v>
      </c>
      <c r="BD84" s="6">
        <f>Z84*'III. GDP shares, 1310-2018'!H86</f>
        <v>0</v>
      </c>
      <c r="BE84" s="6">
        <f>AA84*'III. GDP shares, 1310-2018'!I86</f>
        <v>0</v>
      </c>
      <c r="BF84" s="6">
        <f>AB84*'III. GDP shares, 1310-2018'!J86</f>
        <v>0</v>
      </c>
      <c r="BI84" s="6">
        <f t="shared" si="107"/>
        <v>17.05886037541039</v>
      </c>
      <c r="BJ84" s="6">
        <f t="shared" si="108"/>
        <v>14.294614283505636</v>
      </c>
      <c r="BL84" s="6">
        <f t="shared" si="109"/>
        <v>-3.7939273393769364</v>
      </c>
      <c r="BM84" s="6">
        <f t="shared" si="110"/>
        <v>2.5294351950416956</v>
      </c>
      <c r="BN84" s="6">
        <f t="shared" ref="BN84:BO84" si="138">AVERAGE(BL81:BL87)</f>
        <v>0.19796190176936435</v>
      </c>
      <c r="BO84" s="6">
        <f t="shared" si="138"/>
        <v>3.0988301503279154E-2</v>
      </c>
      <c r="BR84" s="6">
        <f t="shared" si="112"/>
        <v>17.853070128937464</v>
      </c>
    </row>
    <row r="85" spans="1:70" x14ac:dyDescent="0.2">
      <c r="A85" s="6">
        <f>'[1]Nominal weighted'!B85</f>
        <v>1391</v>
      </c>
      <c r="C85" s="6">
        <f t="shared" si="116"/>
        <v>10.492168739378059</v>
      </c>
      <c r="D85" s="6">
        <f t="shared" si="117"/>
        <v>12.961619662420862</v>
      </c>
      <c r="F85" s="6">
        <f t="shared" si="118"/>
        <v>6.8368229990395557</v>
      </c>
      <c r="G85" s="6">
        <f t="shared" si="130"/>
        <v>16.429560638915998</v>
      </c>
      <c r="L85" s="6">
        <f t="shared" si="86"/>
        <v>8.3389228871320693</v>
      </c>
      <c r="M85" s="6">
        <f t="shared" si="87"/>
        <v>29.956042518251497</v>
      </c>
      <c r="O85" s="6">
        <f t="shared" si="88"/>
        <v>8.2393664595707197</v>
      </c>
      <c r="P85" s="6">
        <f t="shared" ref="P85" si="139">AVERAGE(G82:G88)</f>
        <v>15.459270530635361</v>
      </c>
      <c r="U85" s="6">
        <v>-2.1159106827248442</v>
      </c>
      <c r="V85" s="6">
        <v>17.242084041282936</v>
      </c>
      <c r="X85" s="6">
        <v>1.1845805484838732</v>
      </c>
      <c r="Y85" s="6">
        <v>-0.10106601526008351</v>
      </c>
      <c r="AE85" s="6">
        <v>8.3762580566532137</v>
      </c>
      <c r="AF85" s="6">
        <v>30.203703703703798</v>
      </c>
      <c r="AH85" s="6">
        <v>8.0214035475234287</v>
      </c>
      <c r="AI85" s="6">
        <v>16.328494623655914</v>
      </c>
      <c r="AO85" s="6">
        <f>AE85*'III. GDP shares, 1310-2018'!C87</f>
        <v>2.8954076415488399</v>
      </c>
      <c r="AP85" s="6">
        <f>AF85*'III. GDP shares, 1310-2018'!D87</f>
        <v>2.615775201193733</v>
      </c>
      <c r="AQ85" s="6">
        <f>AG85*'III. GDP shares, 1310-2018'!E87</f>
        <v>0</v>
      </c>
      <c r="AR85" s="6">
        <f>AH85*'III. GDP shares, 1310-2018'!F87</f>
        <v>1.8864971460347939</v>
      </c>
      <c r="AS85" s="6">
        <f>AI85*'III. GDP shares, 1310-2018'!G87</f>
        <v>5.4299467204894629</v>
      </c>
      <c r="AT85" s="6">
        <f>AJ85*'III. GDP shares, 1310-2018'!H87</f>
        <v>0</v>
      </c>
      <c r="AU85" s="6">
        <f>AK85*'III. GDP shares, 1310-2018'!I87</f>
        <v>0</v>
      </c>
      <c r="AV85" s="6">
        <f>AL85*'III. GDP shares, 1310-2018'!J87</f>
        <v>0</v>
      </c>
      <c r="AY85" s="6">
        <f>U85*'III. GDP shares, 1310-2018'!C87</f>
        <v>-0.73140344031427651</v>
      </c>
      <c r="AZ85" s="6">
        <f>V85*'III. GDP shares, 1310-2018'!D87</f>
        <v>1.493241236059254</v>
      </c>
      <c r="BA85" s="6">
        <f>W85*'III. GDP shares, 1310-2018'!E87</f>
        <v>0</v>
      </c>
      <c r="BB85" s="6">
        <f>X85*'III. GDP shares, 1310-2018'!F87</f>
        <v>0.2785931178656525</v>
      </c>
      <c r="BC85" s="6">
        <f>Y85*'III. GDP shares, 1310-2018'!G87</f>
        <v>-3.3608920525923972E-2</v>
      </c>
      <c r="BD85" s="6">
        <f>Z85*'III. GDP shares, 1310-2018'!H87</f>
        <v>0</v>
      </c>
      <c r="BE85" s="6">
        <f>AA85*'III. GDP shares, 1310-2018'!I87</f>
        <v>0</v>
      </c>
      <c r="BF85" s="6">
        <f>AB85*'III. GDP shares, 1310-2018'!J87</f>
        <v>0</v>
      </c>
      <c r="BI85" s="6">
        <f t="shared" si="107"/>
        <v>15.732464982884087</v>
      </c>
      <c r="BJ85" s="6">
        <f t="shared" si="108"/>
        <v>12.827626709266829</v>
      </c>
      <c r="BL85" s="6">
        <f t="shared" si="109"/>
        <v>1.006821993084706</v>
      </c>
      <c r="BM85" s="6">
        <f t="shared" si="110"/>
        <v>4.0524219729454698</v>
      </c>
      <c r="BN85" s="6">
        <f t="shared" ref="BN85:BO85" si="140">AVERAGE(BL82:BL88)</f>
        <v>1.0290477445965178</v>
      </c>
      <c r="BO85" s="6">
        <f t="shared" si="140"/>
        <v>0.88277180670790589</v>
      </c>
      <c r="BR85" s="6">
        <f t="shared" si="112"/>
        <v>10.698270751047644</v>
      </c>
    </row>
    <row r="86" spans="1:70" x14ac:dyDescent="0.2">
      <c r="A86" s="6">
        <f>'[1]Nominal weighted'!B86</f>
        <v>1392</v>
      </c>
      <c r="C86" s="6">
        <f t="shared" si="116"/>
        <v>20.750971901893678</v>
      </c>
      <c r="D86" s="6">
        <f t="shared" si="117"/>
        <v>49.000417319023796</v>
      </c>
      <c r="F86" s="6">
        <f t="shared" si="118"/>
        <v>7.3019438091438627</v>
      </c>
      <c r="G86" s="6">
        <f t="shared" si="130"/>
        <v>16.273120659353928</v>
      </c>
      <c r="L86" s="6">
        <f t="shared" si="86"/>
        <v>8.5187478258250895</v>
      </c>
      <c r="M86" s="6">
        <f t="shared" si="87"/>
        <v>28.387923994805014</v>
      </c>
      <c r="O86" s="6">
        <f t="shared" si="88"/>
        <v>8.0701898073105696</v>
      </c>
      <c r="P86" s="6">
        <f t="shared" ref="P86" si="141">AVERAGE(G83:G89)</f>
        <v>18.050737426957223</v>
      </c>
      <c r="U86" s="6">
        <v>-12.850120838063889</v>
      </c>
      <c r="V86" s="6">
        <v>-18.894597213203596</v>
      </c>
      <c r="X86" s="6">
        <v>0.38878310196725069</v>
      </c>
      <c r="Y86" s="6">
        <v>1.0540388388539572</v>
      </c>
      <c r="AE86" s="6">
        <v>7.900851063829788</v>
      </c>
      <c r="AF86" s="6">
        <v>30.1058201058202</v>
      </c>
      <c r="AH86" s="6">
        <v>7.6907269111111134</v>
      </c>
      <c r="AI86" s="6">
        <v>17.327159498207884</v>
      </c>
      <c r="AO86" s="6">
        <f>AE86*'III. GDP shares, 1310-2018'!C88</f>
        <v>2.7303159525416971</v>
      </c>
      <c r="AP86" s="6">
        <f>AF86*'III. GDP shares, 1310-2018'!D88</f>
        <v>2.6065739041589313</v>
      </c>
      <c r="AQ86" s="6">
        <f>AG86*'III. GDP shares, 1310-2018'!E88</f>
        <v>0</v>
      </c>
      <c r="AR86" s="6">
        <f>AH86*'III. GDP shares, 1310-2018'!F88</f>
        <v>1.8103612931622139</v>
      </c>
      <c r="AS86" s="6">
        <f>AI86*'III. GDP shares, 1310-2018'!G88</f>
        <v>5.7604466347464367</v>
      </c>
      <c r="AT86" s="6">
        <f>AJ86*'III. GDP shares, 1310-2018'!H88</f>
        <v>0</v>
      </c>
      <c r="AU86" s="6">
        <f>AK86*'III. GDP shares, 1310-2018'!I88</f>
        <v>0</v>
      </c>
      <c r="AV86" s="6">
        <f>AL86*'III. GDP shares, 1310-2018'!J88</f>
        <v>0</v>
      </c>
      <c r="AY86" s="6">
        <f>U86*'III. GDP shares, 1310-2018'!C88</f>
        <v>-4.440646916744635</v>
      </c>
      <c r="AZ86" s="6">
        <f>V86*'III. GDP shares, 1310-2018'!D88</f>
        <v>-1.6359017576142789</v>
      </c>
      <c r="BA86" s="6">
        <f>W86*'III. GDP shares, 1310-2018'!E88</f>
        <v>0</v>
      </c>
      <c r="BB86" s="6">
        <f>X86*'III. GDP shares, 1310-2018'!F88</f>
        <v>9.1517731336966987E-2</v>
      </c>
      <c r="BC86" s="6">
        <f>Y86*'III. GDP shares, 1310-2018'!G88</f>
        <v>0.35041718654441356</v>
      </c>
      <c r="BD86" s="6">
        <f>Z86*'III. GDP shares, 1310-2018'!H88</f>
        <v>0</v>
      </c>
      <c r="BE86" s="6">
        <f>AA86*'III. GDP shares, 1310-2018'!I88</f>
        <v>0</v>
      </c>
      <c r="BF86" s="6">
        <f>AB86*'III. GDP shares, 1310-2018'!J88</f>
        <v>0</v>
      </c>
      <c r="BI86" s="6">
        <f t="shared" si="107"/>
        <v>15.756139394742247</v>
      </c>
      <c r="BJ86" s="6">
        <f t="shared" si="108"/>
        <v>12.90769778460928</v>
      </c>
      <c r="BL86" s="6">
        <f t="shared" si="109"/>
        <v>-5.6346137564775338</v>
      </c>
      <c r="BM86" s="6">
        <f t="shared" si="110"/>
        <v>-7.5754740276115697</v>
      </c>
      <c r="BN86" s="6">
        <f t="shared" ref="BN86:BO86" si="142">AVERAGE(BL83:BL89)</f>
        <v>0.12185224256866789</v>
      </c>
      <c r="BO86" s="6">
        <f t="shared" si="142"/>
        <v>0.46890476649236373</v>
      </c>
      <c r="BR86" s="6">
        <f t="shared" si="112"/>
        <v>14.299835879313601</v>
      </c>
    </row>
    <row r="87" spans="1:70" x14ac:dyDescent="0.2">
      <c r="A87" s="6">
        <f>'[1]Nominal weighted'!B87</f>
        <v>1393</v>
      </c>
      <c r="C87" s="6">
        <f t="shared" si="116"/>
        <v>18.56027702653514</v>
      </c>
      <c r="D87" s="6">
        <f t="shared" si="117"/>
        <v>43.413250356844841</v>
      </c>
      <c r="F87" s="6">
        <f t="shared" si="118"/>
        <v>6.4162759902140092</v>
      </c>
      <c r="G87" s="6">
        <f t="shared" si="130"/>
        <v>19.434005844920275</v>
      </c>
      <c r="L87" s="6">
        <f t="shared" si="86"/>
        <v>13.924789747742475</v>
      </c>
      <c r="M87" s="6">
        <f t="shared" si="87"/>
        <v>27.22915112168209</v>
      </c>
      <c r="O87" s="6">
        <f t="shared" si="88"/>
        <v>8.1348339496122772</v>
      </c>
      <c r="P87" s="6">
        <f t="shared" ref="P87" si="143">AVERAGE(G84:G90)</f>
        <v>17.646612419251536</v>
      </c>
      <c r="U87" s="6">
        <v>-10.482668330882966</v>
      </c>
      <c r="V87" s="6">
        <v>-13.405313848908236</v>
      </c>
      <c r="X87" s="6">
        <v>0.37474884952958004</v>
      </c>
      <c r="Y87" s="6">
        <v>-1.1081814721604173</v>
      </c>
      <c r="AE87" s="6">
        <v>8.0776086956521755</v>
      </c>
      <c r="AF87" s="6">
        <v>30.007936507936602</v>
      </c>
      <c r="AH87" s="6">
        <v>6.7910248397435895</v>
      </c>
      <c r="AI87" s="6">
        <v>18.325824372759858</v>
      </c>
      <c r="AO87" s="6">
        <f>AE87*'III. GDP shares, 1310-2018'!C89</f>
        <v>2.7906234512432322</v>
      </c>
      <c r="AP87" s="6">
        <f>AF87*'III. GDP shares, 1310-2018'!D89</f>
        <v>2.5973777167761258</v>
      </c>
      <c r="AQ87" s="6">
        <f>AG87*'III. GDP shares, 1310-2018'!E89</f>
        <v>0</v>
      </c>
      <c r="AR87" s="6">
        <f>AH87*'III. GDP shares, 1310-2018'!F89</f>
        <v>1.6000173481648152</v>
      </c>
      <c r="AS87" s="6">
        <f>AI87*'III. GDP shares, 1310-2018'!G89</f>
        <v>6.0907630162318833</v>
      </c>
      <c r="AT87" s="6">
        <f>AJ87*'III. GDP shares, 1310-2018'!H89</f>
        <v>0</v>
      </c>
      <c r="AU87" s="6">
        <f>AK87*'III. GDP shares, 1310-2018'!I89</f>
        <v>0</v>
      </c>
      <c r="AV87" s="6">
        <f>AL87*'III. GDP shares, 1310-2018'!J89</f>
        <v>0</v>
      </c>
      <c r="AY87" s="6">
        <f>U87*'III. GDP shares, 1310-2018'!C89</f>
        <v>-3.6215148787180627</v>
      </c>
      <c r="AZ87" s="6">
        <f>V87*'III. GDP shares, 1310-2018'!D89</f>
        <v>-1.1603151542371364</v>
      </c>
      <c r="BA87" s="6">
        <f>W87*'III. GDP shares, 1310-2018'!E89</f>
        <v>0</v>
      </c>
      <c r="BB87" s="6">
        <f>X87*'III. GDP shares, 1310-2018'!F89</f>
        <v>8.8293692719694644E-2</v>
      </c>
      <c r="BC87" s="6">
        <f>Y87*'III. GDP shares, 1310-2018'!G89</f>
        <v>-0.36831471199413091</v>
      </c>
      <c r="BD87" s="6">
        <f>Z87*'III. GDP shares, 1310-2018'!H89</f>
        <v>0</v>
      </c>
      <c r="BE87" s="6">
        <f>AA87*'III. GDP shares, 1310-2018'!I89</f>
        <v>0</v>
      </c>
      <c r="BF87" s="6">
        <f>AB87*'III. GDP shares, 1310-2018'!J89</f>
        <v>0</v>
      </c>
      <c r="BI87" s="6">
        <f t="shared" si="107"/>
        <v>15.800598604023058</v>
      </c>
      <c r="BJ87" s="6">
        <f t="shared" si="108"/>
        <v>13.078781532416055</v>
      </c>
      <c r="BL87" s="6">
        <f t="shared" si="109"/>
        <v>-5.0618510522296356</v>
      </c>
      <c r="BM87" s="6">
        <f t="shared" si="110"/>
        <v>-6.1553537006055095</v>
      </c>
      <c r="BN87" s="6">
        <f t="shared" ref="BN87:BO87" si="144">AVERAGE(BL84:BL90)</f>
        <v>-1.645267236121061</v>
      </c>
      <c r="BO87" s="6">
        <f t="shared" si="144"/>
        <v>-0.61602738563223502</v>
      </c>
      <c r="BR87" s="6">
        <f t="shared" si="112"/>
        <v>14.38293971363243</v>
      </c>
    </row>
    <row r="88" spans="1:70" x14ac:dyDescent="0.2">
      <c r="A88" s="6">
        <f>'[1]Nominal weighted'!B88</f>
        <v>1394</v>
      </c>
      <c r="C88" s="6">
        <f t="shared" si="116"/>
        <v>34.647893538412504</v>
      </c>
      <c r="D88" s="6">
        <f t="shared" si="117"/>
        <v>26.789309618795649</v>
      </c>
      <c r="F88" s="6">
        <f t="shared" si="118"/>
        <v>9.3256707332554392</v>
      </c>
      <c r="G88" s="6">
        <f t="shared" si="130"/>
        <v>6.6910920547334207</v>
      </c>
      <c r="L88" s="6">
        <f t="shared" si="86"/>
        <v>7.0987069575004238</v>
      </c>
      <c r="M88" s="6">
        <f t="shared" si="87"/>
        <v>28.57588713846949</v>
      </c>
      <c r="O88" s="6">
        <f t="shared" si="88"/>
        <v>8.127003075599962</v>
      </c>
      <c r="P88" s="6">
        <f t="shared" ref="P88" si="145">AVERAGE(G85:G91)</f>
        <v>17.987157446791464</v>
      </c>
      <c r="U88" s="6">
        <v>-27.768244415605487</v>
      </c>
      <c r="V88" s="6">
        <v>3.1207432912573552</v>
      </c>
      <c r="X88" s="6">
        <v>0.36107855752470347</v>
      </c>
      <c r="Y88" s="6">
        <v>12.633397192578407</v>
      </c>
      <c r="AE88" s="6">
        <v>6.8796491228070185</v>
      </c>
      <c r="AF88" s="6">
        <v>29.910052910053004</v>
      </c>
      <c r="AH88" s="6">
        <v>9.686749290780142</v>
      </c>
      <c r="AI88" s="6">
        <v>19.324489247311828</v>
      </c>
      <c r="AO88" s="6">
        <f>AE88*'III. GDP shares, 1310-2018'!C90</f>
        <v>2.3760969038921269</v>
      </c>
      <c r="AP88" s="6">
        <f>AF88*'III. GDP shares, 1310-2018'!D90</f>
        <v>2.5881866347902696</v>
      </c>
      <c r="AQ88" s="6">
        <f>AG88*'III. GDP shares, 1310-2018'!E90</f>
        <v>0</v>
      </c>
      <c r="AR88" s="6">
        <f>AH88*'III. GDP shares, 1310-2018'!F90</f>
        <v>2.2843275089850859</v>
      </c>
      <c r="AS88" s="6">
        <f>AI88*'III. GDP shares, 1310-2018'!G90</f>
        <v>6.4208960177821277</v>
      </c>
      <c r="AT88" s="6">
        <f>AJ88*'III. GDP shares, 1310-2018'!H90</f>
        <v>0</v>
      </c>
      <c r="AU88" s="6">
        <f>AK88*'III. GDP shares, 1310-2018'!I90</f>
        <v>0</v>
      </c>
      <c r="AV88" s="6">
        <f>AL88*'III. GDP shares, 1310-2018'!J90</f>
        <v>0</v>
      </c>
      <c r="AY88" s="6">
        <f>U88*'III. GDP shares, 1310-2018'!C90</f>
        <v>-9.590611149587092</v>
      </c>
      <c r="AZ88" s="6">
        <f>V88*'III. GDP shares, 1310-2018'!D90</f>
        <v>0.27004519521692044</v>
      </c>
      <c r="BA88" s="6">
        <f>W88*'III. GDP shares, 1310-2018'!E90</f>
        <v>0</v>
      </c>
      <c r="BB88" s="6">
        <f>X88*'III. GDP shares, 1310-2018'!F90</f>
        <v>8.5149481740319236E-2</v>
      </c>
      <c r="BC88" s="6">
        <f>Y88*'III. GDP shares, 1310-2018'!G90</f>
        <v>4.1976648741787912</v>
      </c>
      <c r="BD88" s="6">
        <f>Z88*'III. GDP shares, 1310-2018'!H90</f>
        <v>0</v>
      </c>
      <c r="BE88" s="6">
        <f>AA88*'III. GDP shares, 1310-2018'!I90</f>
        <v>0</v>
      </c>
      <c r="BF88" s="6">
        <f>AB88*'III. GDP shares, 1310-2018'!J90</f>
        <v>0</v>
      </c>
      <c r="BI88" s="6">
        <f t="shared" si="107"/>
        <v>16.450235142737998</v>
      </c>
      <c r="BJ88" s="6">
        <f t="shared" si="108"/>
        <v>13.669507065449611</v>
      </c>
      <c r="BL88" s="6">
        <f t="shared" si="109"/>
        <v>-5.0377515984510612</v>
      </c>
      <c r="BM88" s="6">
        <f t="shared" si="110"/>
        <v>-2.9132563435612555</v>
      </c>
      <c r="BN88" s="6">
        <f t="shared" ref="BN88:BO88" si="146">AVERAGE(BL85:BL91)</f>
        <v>0.34093328507326653</v>
      </c>
      <c r="BO88" s="6">
        <f t="shared" si="146"/>
        <v>0.53759487487343827</v>
      </c>
      <c r="BR88" s="6">
        <f t="shared" si="112"/>
        <v>16.389117224327322</v>
      </c>
    </row>
    <row r="89" spans="1:70" x14ac:dyDescent="0.2">
      <c r="A89" s="6">
        <f>'[1]Nominal weighted'!B89</f>
        <v>1395</v>
      </c>
      <c r="C89" s="6">
        <f t="shared" si="116"/>
        <v>-19.428481609473881</v>
      </c>
      <c r="D89" s="6">
        <f t="shared" si="117"/>
        <v>26.724950155814884</v>
      </c>
      <c r="F89" s="6">
        <f t="shared" si="118"/>
        <v>8.9823528415729932</v>
      </c>
      <c r="G89" s="6">
        <f t="shared" si="130"/>
        <v>29.604079340955415</v>
      </c>
      <c r="L89" s="6">
        <f t="shared" si="86"/>
        <v>8.4613317420691683</v>
      </c>
      <c r="M89" s="6">
        <f t="shared" si="87"/>
        <v>31.250870108463427</v>
      </c>
      <c r="O89" s="6">
        <f t="shared" si="88"/>
        <v>8.3743444503501987</v>
      </c>
      <c r="P89" s="6">
        <f t="shared" ref="P89" si="147">AVERAGE(G86:G92)</f>
        <v>18.205348561652048</v>
      </c>
      <c r="U89" s="6">
        <v>25.93158485940198</v>
      </c>
      <c r="V89" s="6">
        <v>3.0872191563545215</v>
      </c>
      <c r="X89" s="6">
        <v>0.34775466456773801</v>
      </c>
      <c r="Y89" s="6">
        <v>-10.628633552424953</v>
      </c>
      <c r="AE89" s="6">
        <v>6.503103249928099</v>
      </c>
      <c r="AF89" s="6">
        <v>29.812169312169406</v>
      </c>
      <c r="AH89" s="6">
        <v>9.330107506140731</v>
      </c>
      <c r="AI89" s="6">
        <v>18.975445788530465</v>
      </c>
      <c r="AO89" s="6">
        <f>AE89*'III. GDP shares, 1310-2018'!C91</f>
        <v>2.2454219990466053</v>
      </c>
      <c r="AP89" s="6">
        <f>AF89*'III. GDP shares, 1310-2018'!D91</f>
        <v>2.5790006539510397</v>
      </c>
      <c r="AQ89" s="6">
        <f>AG89*'III. GDP shares, 1310-2018'!E91</f>
        <v>0</v>
      </c>
      <c r="AR89" s="6">
        <f>AH89*'III. GDP shares, 1310-2018'!F91</f>
        <v>2.2022028861155456</v>
      </c>
      <c r="AS89" s="6">
        <f>AI89*'III. GDP shares, 1310-2018'!G91</f>
        <v>6.3031706390606557</v>
      </c>
      <c r="AT89" s="6">
        <f>AJ89*'III. GDP shares, 1310-2018'!H91</f>
        <v>0</v>
      </c>
      <c r="AU89" s="6">
        <f>AK89*'III. GDP shares, 1310-2018'!I91</f>
        <v>0</v>
      </c>
      <c r="AV89" s="6">
        <f>AL89*'III. GDP shares, 1310-2018'!J91</f>
        <v>0</v>
      </c>
      <c r="AY89" s="6">
        <f>U89*'III. GDP shares, 1310-2018'!C91</f>
        <v>8.9537792766997608</v>
      </c>
      <c r="AZ89" s="6">
        <f>V89*'III. GDP shares, 1310-2018'!D91</f>
        <v>0.26707013970561355</v>
      </c>
      <c r="BA89" s="6">
        <f>W89*'III. GDP shares, 1310-2018'!E91</f>
        <v>0</v>
      </c>
      <c r="BB89" s="6">
        <f>X89*'III. GDP shares, 1310-2018'!F91</f>
        <v>8.2081189897027187E-2</v>
      </c>
      <c r="BC89" s="6">
        <f>Y89*'III. GDP shares, 1310-2018'!G91</f>
        <v>-3.5305674337028687</v>
      </c>
      <c r="BD89" s="6">
        <f>Z89*'III. GDP shares, 1310-2018'!H91</f>
        <v>0</v>
      </c>
      <c r="BE89" s="6">
        <f>AA89*'III. GDP shares, 1310-2018'!I91</f>
        <v>0</v>
      </c>
      <c r="BF89" s="6">
        <f>AB89*'III. GDP shares, 1310-2018'!J91</f>
        <v>0</v>
      </c>
      <c r="BI89" s="6">
        <f t="shared" si="107"/>
        <v>16.155206464192176</v>
      </c>
      <c r="BJ89" s="6">
        <f t="shared" si="108"/>
        <v>13.329796178173847</v>
      </c>
      <c r="BL89" s="6">
        <f t="shared" si="109"/>
        <v>5.7723631725995315</v>
      </c>
      <c r="BM89" s="6">
        <f t="shared" si="110"/>
        <v>4.6844812819748221</v>
      </c>
      <c r="BN89" s="6">
        <f t="shared" ref="BN89:BO89" si="148">AVERAGE(BL86:BL92)</f>
        <v>-0.47044125155074273</v>
      </c>
      <c r="BO89" s="6">
        <f t="shared" si="148"/>
        <v>-0.57964740807520543</v>
      </c>
      <c r="BR89" s="6">
        <f t="shared" si="112"/>
        <v>5.2455024913288888</v>
      </c>
    </row>
    <row r="90" spans="1:70" x14ac:dyDescent="0.2">
      <c r="A90" s="6">
        <f>'[1]Nominal weighted'!B90</f>
        <v>1396</v>
      </c>
      <c r="C90" s="6">
        <f t="shared" si="116"/>
        <v>4.4621958396706169</v>
      </c>
      <c r="D90" s="6">
        <f t="shared" si="117"/>
        <v>28.996335496117268</v>
      </c>
      <c r="F90" s="6">
        <f t="shared" si="118"/>
        <v>8.4329179563771994</v>
      </c>
      <c r="G90" s="6">
        <f t="shared" si="130"/>
        <v>17.331259032628363</v>
      </c>
      <c r="L90" s="6">
        <f t="shared" si="86"/>
        <v>5.5741232601477861</v>
      </c>
      <c r="M90" s="6">
        <f t="shared" si="87"/>
        <v>29.12233203603688</v>
      </c>
      <c r="O90" s="6">
        <f t="shared" si="88"/>
        <v>8.7740351239353735</v>
      </c>
      <c r="P90" s="6">
        <f t="shared" ref="P90" si="149">AVERAGE(G87:G93)</f>
        <v>18.69795109139093</v>
      </c>
      <c r="U90" s="6">
        <v>1.9143615373785636</v>
      </c>
      <c r="V90" s="6">
        <v>0.71795021816853932</v>
      </c>
      <c r="X90" s="6">
        <v>0.33476063689497099</v>
      </c>
      <c r="Y90" s="6">
        <v>1.2951432971207415</v>
      </c>
      <c r="AE90" s="6">
        <v>6.3765573770491804</v>
      </c>
      <c r="AF90" s="6">
        <v>29.714285714285808</v>
      </c>
      <c r="AH90" s="6">
        <v>8.767678593272171</v>
      </c>
      <c r="AI90" s="6">
        <v>18.626402329749105</v>
      </c>
      <c r="AO90" s="6">
        <f>AE90*'III. GDP shares, 1310-2018'!C92</f>
        <v>2.2011168249477198</v>
      </c>
      <c r="AP90" s="6">
        <f>AF90*'III. GDP shares, 1310-2018'!D92</f>
        <v>2.5698197700128298</v>
      </c>
      <c r="AQ90" s="6">
        <f>AG90*'III. GDP shares, 1310-2018'!E92</f>
        <v>0</v>
      </c>
      <c r="AR90" s="6">
        <f>AH90*'III. GDP shares, 1310-2018'!F92</f>
        <v>2.0713100054744009</v>
      </c>
      <c r="AS90" s="6">
        <f>AI90*'III. GDP shares, 1310-2018'!G92</f>
        <v>6.1855105810287636</v>
      </c>
      <c r="AT90" s="6">
        <f>AJ90*'III. GDP shares, 1310-2018'!H92</f>
        <v>0</v>
      </c>
      <c r="AU90" s="6">
        <f>AK90*'III. GDP shares, 1310-2018'!I92</f>
        <v>0</v>
      </c>
      <c r="AV90" s="6">
        <f>AL90*'III. GDP shares, 1310-2018'!J92</f>
        <v>0</v>
      </c>
      <c r="AY90" s="6">
        <f>U90*'III. GDP shares, 1310-2018'!C92</f>
        <v>0.66081635274278505</v>
      </c>
      <c r="AZ90" s="6">
        <f>V90*'III. GDP shares, 1310-2018'!D92</f>
        <v>6.2091435825681329E-2</v>
      </c>
      <c r="BA90" s="6">
        <f>W90*'III. GDP shares, 1310-2018'!E92</f>
        <v>0</v>
      </c>
      <c r="BB90" s="6">
        <f>X90*'III. GDP shares, 1310-2018'!F92</f>
        <v>7.9085136306388734E-2</v>
      </c>
      <c r="BC90" s="6">
        <f>Y90*'III. GDP shares, 1310-2018'!G92</f>
        <v>0.43009500312864418</v>
      </c>
      <c r="BD90" s="6">
        <f>Z90*'III. GDP shares, 1310-2018'!H92</f>
        <v>0</v>
      </c>
      <c r="BE90" s="6">
        <f>AA90*'III. GDP shares, 1310-2018'!I92</f>
        <v>0</v>
      </c>
      <c r="BF90" s="6">
        <f>AB90*'III. GDP shares, 1310-2018'!J92</f>
        <v>0</v>
      </c>
      <c r="BI90" s="6">
        <f t="shared" si="107"/>
        <v>15.871231003589067</v>
      </c>
      <c r="BJ90" s="6">
        <f t="shared" si="108"/>
        <v>13.027757181463713</v>
      </c>
      <c r="BL90" s="6">
        <f t="shared" si="109"/>
        <v>1.2320879280034993</v>
      </c>
      <c r="BM90" s="6">
        <f t="shared" si="110"/>
        <v>1.0655539223907038</v>
      </c>
      <c r="BN90" s="6">
        <f t="shared" ref="BN90:BO90" si="150">AVERAGE(BL87:BL93)</f>
        <v>0.47399448479062206</v>
      </c>
      <c r="BO90" s="6">
        <f t="shared" si="150"/>
        <v>0.47895423617002564</v>
      </c>
      <c r="BR90" s="6">
        <f t="shared" si="112"/>
        <v>9.2879409192730655</v>
      </c>
    </row>
    <row r="91" spans="1:70" x14ac:dyDescent="0.2">
      <c r="A91" s="6">
        <f>'[1]Nominal weighted'!B91</f>
        <v>1397</v>
      </c>
      <c r="C91" s="6">
        <f t="shared" si="116"/>
        <v>-19.794076733913148</v>
      </c>
      <c r="D91" s="6">
        <f t="shared" si="117"/>
        <v>12.145327360269132</v>
      </c>
      <c r="F91" s="6">
        <f t="shared" si="118"/>
        <v>9.5930371995966777</v>
      </c>
      <c r="G91" s="6">
        <f t="shared" si="130"/>
        <v>20.146984556032844</v>
      </c>
      <c r="L91" s="6">
        <f t="shared" si="86"/>
        <v>7.5176054380443462</v>
      </c>
      <c r="M91" s="6">
        <f t="shared" si="87"/>
        <v>26.723387278659384</v>
      </c>
      <c r="N91" s="6">
        <f t="shared" ref="N91:N114" si="151">AVERAGE(E88:E94)</f>
        <v>17.272677404950464</v>
      </c>
      <c r="O91" s="6">
        <f t="shared" si="88"/>
        <v>9.5897182203933351</v>
      </c>
      <c r="P91" s="6">
        <f t="shared" ref="P91" si="152">AVERAGE(G88:G94)</f>
        <v>18.129474907687158</v>
      </c>
      <c r="U91" s="6">
        <v>26.495634110962328</v>
      </c>
      <c r="V91" s="6">
        <v>17.471074756133078</v>
      </c>
      <c r="X91" s="6">
        <v>0.32208089229531012</v>
      </c>
      <c r="Y91" s="6">
        <v>-1.8696256850650985</v>
      </c>
      <c r="AE91" s="6">
        <v>6.7015573770491805</v>
      </c>
      <c r="AF91" s="6">
        <v>29.61640211640221</v>
      </c>
      <c r="AH91" s="6">
        <v>9.915118091891987</v>
      </c>
      <c r="AI91" s="6">
        <v>18.277358870967745</v>
      </c>
      <c r="AO91" s="6">
        <f>AE91*'III. GDP shares, 1310-2018'!C93</f>
        <v>2.3126616197086562</v>
      </c>
      <c r="AP91" s="6">
        <f>AF91*'III. GDP shares, 1310-2018'!D93</f>
        <v>2.5606439787347437</v>
      </c>
      <c r="AQ91" s="6">
        <f>AG91*'III. GDP shares, 1310-2018'!E93</f>
        <v>0</v>
      </c>
      <c r="AR91" s="6">
        <f>AH91*'III. GDP shares, 1310-2018'!F93</f>
        <v>2.3444858190203157</v>
      </c>
      <c r="AS91" s="6">
        <f>AI91*'III. GDP shares, 1310-2018'!G93</f>
        <v>6.0679157893361166</v>
      </c>
      <c r="AT91" s="6">
        <f>AJ91*'III. GDP shares, 1310-2018'!H93</f>
        <v>0</v>
      </c>
      <c r="AU91" s="6">
        <f>AK91*'III. GDP shares, 1310-2018'!I93</f>
        <v>0</v>
      </c>
      <c r="AV91" s="6">
        <f>AL91*'III. GDP shares, 1310-2018'!J93</f>
        <v>0</v>
      </c>
      <c r="AY91" s="6">
        <f>U91*'III. GDP shares, 1310-2018'!C93</f>
        <v>9.143462131372031</v>
      </c>
      <c r="AZ91" s="6">
        <f>V91*'III. GDP shares, 1310-2018'!D93</f>
        <v>1.5105549350824186</v>
      </c>
      <c r="BA91" s="6">
        <f>W91*'III. GDP shares, 1310-2018'!E93</f>
        <v>0</v>
      </c>
      <c r="BB91" s="6">
        <f>X91*'III. GDP shares, 1310-2018'!F93</f>
        <v>7.6157850825927437E-2</v>
      </c>
      <c r="BC91" s="6">
        <f>Y91*'III. GDP shares, 1310-2018'!G93</f>
        <v>-0.62069860829701962</v>
      </c>
      <c r="BD91" s="6">
        <f>Z91*'III. GDP shares, 1310-2018'!H93</f>
        <v>0</v>
      </c>
      <c r="BE91" s="6">
        <f>AA91*'III. GDP shares, 1310-2018'!I93</f>
        <v>0</v>
      </c>
      <c r="BF91" s="6">
        <f>AB91*'III. GDP shares, 1310-2018'!J93</f>
        <v>0</v>
      </c>
      <c r="BI91" s="6">
        <f t="shared" si="107"/>
        <v>16.127609114077782</v>
      </c>
      <c r="BJ91" s="6">
        <f t="shared" si="108"/>
        <v>13.285707206799831</v>
      </c>
      <c r="BL91" s="6">
        <f t="shared" si="109"/>
        <v>10.109476308983359</v>
      </c>
      <c r="BM91" s="6">
        <f t="shared" si="110"/>
        <v>10.604791018581405</v>
      </c>
      <c r="BN91" s="6">
        <f t="shared" ref="BN91:BO91" si="153">AVERAGE(BL88:BL94)</f>
        <v>-4.5783023036979183E-2</v>
      </c>
      <c r="BO91" s="6">
        <f t="shared" si="153"/>
        <v>0.65179820465498295</v>
      </c>
      <c r="BR91" s="6">
        <f t="shared" si="112"/>
        <v>2.1261418541641497</v>
      </c>
    </row>
    <row r="92" spans="1:70" x14ac:dyDescent="0.2">
      <c r="A92" s="6">
        <f>'[1]Nominal weighted'!B92</f>
        <v>1398</v>
      </c>
      <c r="C92" s="6">
        <f t="shared" si="116"/>
        <v>20.030542231359277</v>
      </c>
      <c r="D92" s="6">
        <f t="shared" si="117"/>
        <v>31.686500452378404</v>
      </c>
      <c r="F92" s="6">
        <f t="shared" si="118"/>
        <v>8.5682126222912061</v>
      </c>
      <c r="G92" s="6">
        <f t="shared" si="130"/>
        <v>17.956898442940087</v>
      </c>
      <c r="L92" s="6">
        <f t="shared" si="86"/>
        <v>0.55650277313698837</v>
      </c>
      <c r="M92" s="6">
        <f t="shared" si="87"/>
        <v>26.078481019198211</v>
      </c>
      <c r="N92" s="6">
        <f t="shared" si="151"/>
        <v>18.06189611122354</v>
      </c>
      <c r="O92" s="6">
        <f t="shared" si="88"/>
        <v>10.053205265440649</v>
      </c>
      <c r="P92" s="6">
        <f t="shared" ref="P92" si="154">AVERAGE(G89:G95)</f>
        <v>19.629195306058698</v>
      </c>
      <c r="U92" s="6">
        <v>-13.186231796802939</v>
      </c>
      <c r="V92" s="6">
        <v>-2.1679819338597923</v>
      </c>
      <c r="X92" s="6">
        <v>0.30970073063629833</v>
      </c>
      <c r="Y92" s="6">
        <v>-2.8583030753706287E-2</v>
      </c>
      <c r="AE92" s="6">
        <v>6.8443104345563377</v>
      </c>
      <c r="AF92" s="6">
        <v>29.518518518518611</v>
      </c>
      <c r="AH92" s="6">
        <v>8.8779133529275036</v>
      </c>
      <c r="AI92" s="6">
        <v>17.928315412186382</v>
      </c>
      <c r="AO92" s="6">
        <f>AE92*'III. GDP shares, 1310-2018'!C94</f>
        <v>2.3612698223378734</v>
      </c>
      <c r="AP92" s="6">
        <f>AF92*'III. GDP shares, 1310-2018'!D94</f>
        <v>2.5514732758805883</v>
      </c>
      <c r="AQ92" s="6">
        <f>AG92*'III. GDP shares, 1310-2018'!E94</f>
        <v>0</v>
      </c>
      <c r="AR92" s="6">
        <f>AH92*'III. GDP shares, 1310-2018'!F94</f>
        <v>2.1011124396465757</v>
      </c>
      <c r="AS92" s="6">
        <f>AI92*'III. GDP shares, 1310-2018'!G94</f>
        <v>5.9503862096926596</v>
      </c>
      <c r="AT92" s="6">
        <f>AJ92*'III. GDP shares, 1310-2018'!H94</f>
        <v>0</v>
      </c>
      <c r="AU92" s="6">
        <f>AK92*'III. GDP shares, 1310-2018'!I94</f>
        <v>0</v>
      </c>
      <c r="AV92" s="6">
        <f>AL92*'III. GDP shares, 1310-2018'!J94</f>
        <v>0</v>
      </c>
      <c r="AY92" s="6">
        <f>U92*'III. GDP shares, 1310-2018'!C94</f>
        <v>-4.5492166829456808</v>
      </c>
      <c r="AZ92" s="6">
        <f>V92*'III. GDP shares, 1310-2018'!D94</f>
        <v>-0.18739246562678707</v>
      </c>
      <c r="BA92" s="6">
        <f>W92*'III. GDP shares, 1310-2018'!E94</f>
        <v>0</v>
      </c>
      <c r="BB92" s="6">
        <f>X92*'III. GDP shares, 1310-2018'!F94</f>
        <v>7.3296058638935166E-2</v>
      </c>
      <c r="BC92" s="6">
        <f>Y92*'III. GDP shares, 1310-2018'!G94</f>
        <v>-9.4866733498266565E-3</v>
      </c>
      <c r="BD92" s="6">
        <f>Z92*'III. GDP shares, 1310-2018'!H94</f>
        <v>0</v>
      </c>
      <c r="BE92" s="6">
        <f>AA92*'III. GDP shares, 1310-2018'!I94</f>
        <v>0</v>
      </c>
      <c r="BF92" s="6">
        <f>AB92*'III. GDP shares, 1310-2018'!J94</f>
        <v>0</v>
      </c>
      <c r="BI92" s="6">
        <f t="shared" si="107"/>
        <v>15.79226442954721</v>
      </c>
      <c r="BJ92" s="6">
        <f t="shared" si="108"/>
        <v>12.964241747557697</v>
      </c>
      <c r="BL92" s="6">
        <f t="shared" si="109"/>
        <v>-4.6727997632833587</v>
      </c>
      <c r="BM92" s="6">
        <f t="shared" si="110"/>
        <v>-3.7682740076950352</v>
      </c>
      <c r="BN92" s="6">
        <f t="shared" ref="BN92:BO92" si="155">AVERAGE(BL89:BL95)</f>
        <v>1.7394316063558561</v>
      </c>
      <c r="BO92" s="6">
        <f t="shared" si="155"/>
        <v>1.8122393744644956</v>
      </c>
      <c r="BR92" s="6">
        <f t="shared" si="112"/>
        <v>14.89817576933368</v>
      </c>
    </row>
    <row r="93" spans="1:70" x14ac:dyDescent="0.2">
      <c r="A93" s="6">
        <f>'[1]Nominal weighted'!B93</f>
        <v>1399</v>
      </c>
      <c r="C93" s="6">
        <f t="shared" si="116"/>
        <v>0.54051252844399666</v>
      </c>
      <c r="D93" s="6">
        <f t="shared" si="117"/>
        <v>34.100650812038012</v>
      </c>
      <c r="F93" s="6">
        <f t="shared" si="118"/>
        <v>10.099778524240085</v>
      </c>
      <c r="G93" s="6">
        <f t="shared" si="130"/>
        <v>19.721338367526101</v>
      </c>
      <c r="L93" s="6">
        <f t="shared" si="86"/>
        <v>4.543619711728728</v>
      </c>
      <c r="M93" s="6">
        <f t="shared" si="87"/>
        <v>24.637357160819001</v>
      </c>
      <c r="N93" s="6">
        <f t="shared" si="151"/>
        <v>18.037983669334476</v>
      </c>
      <c r="O93" s="6">
        <f t="shared" si="88"/>
        <v>10.150125512893515</v>
      </c>
      <c r="P93" s="6">
        <f t="shared" ref="P93" si="156">AVERAGE(G90:G96)</f>
        <v>18.470893411935467</v>
      </c>
      <c r="U93" s="6">
        <v>5.7715509636194957</v>
      </c>
      <c r="V93" s="6">
        <v>-4.6800158914030021</v>
      </c>
      <c r="X93" s="6">
        <v>0.29760627032477899</v>
      </c>
      <c r="Y93" s="6">
        <v>-2.0501914141210822</v>
      </c>
      <c r="AE93" s="6">
        <v>6.3120634920634924</v>
      </c>
      <c r="AF93" s="6">
        <v>29.420634920635013</v>
      </c>
      <c r="AH93" s="6">
        <v>10.397384794564864</v>
      </c>
      <c r="AI93" s="6">
        <v>17.671146953405021</v>
      </c>
      <c r="AO93" s="6">
        <f>AE93*'III. GDP shares, 1310-2018'!C95</f>
        <v>2.1770423326736537</v>
      </c>
      <c r="AP93" s="6">
        <f>AF93*'III. GDP shares, 1310-2018'!D95</f>
        <v>2.5423076572188679</v>
      </c>
      <c r="AQ93" s="6">
        <f>AG93*'III. GDP shares, 1310-2018'!E95</f>
        <v>0</v>
      </c>
      <c r="AR93" s="6">
        <f>AH93*'III. GDP shares, 1310-2018'!F95</f>
        <v>2.4629217789980915</v>
      </c>
      <c r="AS93" s="6">
        <f>AI93*'III. GDP shares, 1310-2018'!G95</f>
        <v>5.8634065366499923</v>
      </c>
      <c r="AT93" s="6">
        <f>AJ93*'III. GDP shares, 1310-2018'!H95</f>
        <v>0</v>
      </c>
      <c r="AU93" s="6">
        <f>AK93*'III. GDP shares, 1310-2018'!I95</f>
        <v>0</v>
      </c>
      <c r="AV93" s="6">
        <f>AL93*'III. GDP shares, 1310-2018'!J95</f>
        <v>0</v>
      </c>
      <c r="AY93" s="6">
        <f>U93*'III. GDP shares, 1310-2018'!C95</f>
        <v>1.990618565352142</v>
      </c>
      <c r="AZ93" s="6">
        <f>V93*'III. GDP shares, 1310-2018'!D95</f>
        <v>-0.40441140270140141</v>
      </c>
      <c r="BA93" s="6">
        <f>W93*'III. GDP shares, 1310-2018'!E95</f>
        <v>0</v>
      </c>
      <c r="BB93" s="6">
        <f>X93*'III. GDP shares, 1310-2018'!F95</f>
        <v>7.0496666155171098E-2</v>
      </c>
      <c r="BC93" s="6">
        <f>Y93*'III. GDP shares, 1310-2018'!G95</f>
        <v>-0.68026743089389108</v>
      </c>
      <c r="BD93" s="6">
        <f>Z93*'III. GDP shares, 1310-2018'!H95</f>
        <v>0</v>
      </c>
      <c r="BE93" s="6">
        <f>AA93*'III. GDP shares, 1310-2018'!I95</f>
        <v>0</v>
      </c>
      <c r="BF93" s="6">
        <f>AB93*'III. GDP shares, 1310-2018'!J95</f>
        <v>0</v>
      </c>
      <c r="BI93" s="6">
        <f t="shared" si="107"/>
        <v>15.950307540167097</v>
      </c>
      <c r="BJ93" s="6">
        <f t="shared" si="108"/>
        <v>13.045678305540605</v>
      </c>
      <c r="BL93" s="6">
        <f t="shared" si="109"/>
        <v>0.97643639791202064</v>
      </c>
      <c r="BM93" s="6">
        <f t="shared" si="110"/>
        <v>-0.16526251789495239</v>
      </c>
      <c r="BN93" s="6">
        <f t="shared" ref="BN93:BO93" si="157">AVERAGE(BL90:BL96)</f>
        <v>0.69361374208739224</v>
      </c>
      <c r="BO93" s="6">
        <f t="shared" si="157"/>
        <v>1.246801145285217</v>
      </c>
      <c r="BR93" s="6">
        <f t="shared" si="112"/>
        <v>9.122522847708316</v>
      </c>
    </row>
    <row r="94" spans="1:70" x14ac:dyDescent="0.2">
      <c r="A94" s="6">
        <f>'[1]Nominal weighted'!B94</f>
        <v>1400</v>
      </c>
      <c r="C94" s="6">
        <f t="shared" si="116"/>
        <v>32.16465227181105</v>
      </c>
      <c r="D94" s="6">
        <f t="shared" si="117"/>
        <v>26.620637055202337</v>
      </c>
      <c r="E94" s="6">
        <f t="shared" ref="E94:E136" si="158">AG94-W94</f>
        <v>17.272677404950464</v>
      </c>
      <c r="F94" s="6">
        <f t="shared" si="118"/>
        <v>12.126057665419747</v>
      </c>
      <c r="G94" s="6">
        <f t="shared" si="130"/>
        <v>15.454672558993854</v>
      </c>
      <c r="I94" s="6">
        <f t="shared" ref="I94:I136" si="159">AK94-AA94</f>
        <v>4</v>
      </c>
      <c r="L94" s="6">
        <f t="shared" si="86"/>
        <v>6.2867665362001643</v>
      </c>
      <c r="M94" s="6">
        <f t="shared" si="87"/>
        <v>26.319111707727245</v>
      </c>
      <c r="N94" s="6">
        <f t="shared" si="151"/>
        <v>17.57831406201699</v>
      </c>
      <c r="O94" s="6">
        <f t="shared" si="88"/>
        <v>10.743762735597633</v>
      </c>
      <c r="P94" s="6">
        <f t="shared" ref="P94" si="160">AVERAGE(G91:G97)</f>
        <v>18.032002723747414</v>
      </c>
      <c r="U94" s="6">
        <v>-25.992271319430099</v>
      </c>
      <c r="V94" s="6">
        <v>2.7021142675490779</v>
      </c>
      <c r="W94" s="6">
        <v>1.3036880763814094E-2</v>
      </c>
      <c r="X94" s="6">
        <v>-3.4094153705666277</v>
      </c>
      <c r="Y94" s="6">
        <v>1.9593059356298019</v>
      </c>
      <c r="AE94" s="6">
        <v>6.1723809523809532</v>
      </c>
      <c r="AF94" s="6">
        <v>29.322751322751415</v>
      </c>
      <c r="AG94" s="35">
        <v>17.285714285714278</v>
      </c>
      <c r="AH94" s="6">
        <v>8.7166422948531199</v>
      </c>
      <c r="AI94" s="6">
        <v>17.413978494623656</v>
      </c>
      <c r="AK94" s="6">
        <v>4</v>
      </c>
      <c r="AO94" s="6">
        <f>AE94*'III. GDP shares, 1310-2018'!C96</f>
        <v>2.0835638263571776</v>
      </c>
      <c r="AP94" s="6">
        <f>AF94*'III. GDP shares, 1310-2018'!D96</f>
        <v>2.4799296044996129</v>
      </c>
      <c r="AQ94" s="6">
        <f>AG94*'III. GDP shares, 1310-2018'!E96</f>
        <v>0.363146196947638</v>
      </c>
      <c r="AR94" s="6">
        <f>AH94*'III. GDP shares, 1310-2018'!F96</f>
        <v>2.0232158332149224</v>
      </c>
      <c r="AS94" s="6">
        <f>AI94*'III. GDP shares, 1310-2018'!G96</f>
        <v>5.6551202393009508</v>
      </c>
      <c r="AT94" s="6">
        <f>AJ94*'III. GDP shares, 1310-2018'!H96</f>
        <v>0</v>
      </c>
      <c r="AU94" s="6">
        <f>AK94*'III. GDP shares, 1310-2018'!I96</f>
        <v>0</v>
      </c>
      <c r="AV94" s="6">
        <f>AL94*'III. GDP shares, 1310-2018'!J96</f>
        <v>0</v>
      </c>
      <c r="AY94" s="6">
        <f>U94*'III. GDP shares, 1310-2018'!C96</f>
        <v>-8.7740139022260433</v>
      </c>
      <c r="AZ94" s="6">
        <f>V94*'III. GDP shares, 1310-2018'!D96</f>
        <v>0.22852743567880765</v>
      </c>
      <c r="BA94" s="6">
        <f>W94*'III. GDP shares, 1310-2018'!E96</f>
        <v>2.7388475773613524E-4</v>
      </c>
      <c r="BB94" s="6">
        <f>X94*'III. GDP shares, 1310-2018'!F96</f>
        <v>-0.79135783325762343</v>
      </c>
      <c r="BC94" s="6">
        <f>Y94*'III. GDP shares, 1310-2018'!G96</f>
        <v>0.63627680802427899</v>
      </c>
      <c r="BD94" s="6">
        <f>Z94*'III. GDP shares, 1310-2018'!H96</f>
        <v>0</v>
      </c>
      <c r="BE94" s="6">
        <f>AA94*'III. GDP shares, 1310-2018'!I96</f>
        <v>0</v>
      </c>
      <c r="BF94" s="6">
        <f>AB94*'III. GDP shares, 1310-2018'!J96</f>
        <v>0</v>
      </c>
      <c r="BI94" s="6">
        <f t="shared" si="107"/>
        <v>13.818577891720571</v>
      </c>
      <c r="BJ94" s="6">
        <f t="shared" si="108"/>
        <v>12.604975700320303</v>
      </c>
      <c r="BL94" s="6">
        <f t="shared" si="109"/>
        <v>-8.7002936070228447</v>
      </c>
      <c r="BM94" s="6">
        <f t="shared" si="110"/>
        <v>-4.9454459212108066</v>
      </c>
      <c r="BN94" s="6">
        <f t="shared" ref="BN94:BO94" si="161">AVERAGE(BL91:BL97)</f>
        <v>-6.9636676614060172E-2</v>
      </c>
      <c r="BO94" s="6">
        <f t="shared" si="161"/>
        <v>0.46835126311184488</v>
      </c>
      <c r="BR94" s="6">
        <f t="shared" si="112"/>
        <v>19.053867138522342</v>
      </c>
    </row>
    <row r="95" spans="1:70" x14ac:dyDescent="0.2">
      <c r="A95" s="6">
        <f>'[1]Nominal weighted'!B95</f>
        <v>1401</v>
      </c>
      <c r="C95" s="6">
        <f t="shared" si="116"/>
        <v>-14.079825115938998</v>
      </c>
      <c r="D95" s="6">
        <f t="shared" si="117"/>
        <v>22.274965802567404</v>
      </c>
      <c r="E95" s="6">
        <f t="shared" si="158"/>
        <v>18.851114817496615</v>
      </c>
      <c r="F95" s="6">
        <f t="shared" si="118"/>
        <v>12.570080048586629</v>
      </c>
      <c r="G95" s="6">
        <f t="shared" si="130"/>
        <v>17.189134843334219</v>
      </c>
      <c r="I95" s="6">
        <f t="shared" si="159"/>
        <v>4</v>
      </c>
      <c r="L95" s="6">
        <f t="shared" si="86"/>
        <v>10.330340610818206</v>
      </c>
      <c r="M95" s="6">
        <f t="shared" si="87"/>
        <v>30.358833571209892</v>
      </c>
      <c r="N95" s="6">
        <f t="shared" si="151"/>
        <v>17.278065971554177</v>
      </c>
      <c r="O95" s="6">
        <f t="shared" si="88"/>
        <v>11.28809422546685</v>
      </c>
      <c r="P95" s="6">
        <f t="shared" ref="P95" si="162">AVERAGE(G92:G98)</f>
        <v>17.44195976229522</v>
      </c>
      <c r="U95" s="6">
        <v>20.087523528637412</v>
      </c>
      <c r="V95" s="6">
        <v>6.9499019223004126</v>
      </c>
      <c r="W95" s="6">
        <v>-1.5368291032109107</v>
      </c>
      <c r="X95" s="6">
        <v>0.5808876852916639</v>
      </c>
      <c r="Y95" s="6">
        <v>-3.2324807491921112E-2</v>
      </c>
      <c r="AE95" s="6">
        <v>6.0076984126984128</v>
      </c>
      <c r="AF95" s="6">
        <v>29.224867724867817</v>
      </c>
      <c r="AG95" s="35">
        <v>17.314285714285706</v>
      </c>
      <c r="AH95" s="6">
        <v>13.150967733878293</v>
      </c>
      <c r="AI95" s="6">
        <v>17.156810035842298</v>
      </c>
      <c r="AK95" s="6">
        <v>4</v>
      </c>
      <c r="AO95" s="6">
        <f>AE95*'III. GDP shares, 1310-2018'!C97</f>
        <v>2.0274231528538809</v>
      </c>
      <c r="AP95" s="6">
        <f>AF95*'III. GDP shares, 1310-2018'!D97</f>
        <v>2.4709808654687246</v>
      </c>
      <c r="AQ95" s="6">
        <f>AG95*'III. GDP shares, 1310-2018'!E97</f>
        <v>0.36364778137491477</v>
      </c>
      <c r="AR95" s="6">
        <f>AH95*'III. GDP shares, 1310-2018'!F97</f>
        <v>3.0552040399417857</v>
      </c>
      <c r="AS95" s="6">
        <f>AI95*'III. GDP shares, 1310-2018'!G97</f>
        <v>5.570094645181789</v>
      </c>
      <c r="AT95" s="6">
        <f>AJ95*'III. GDP shares, 1310-2018'!H97</f>
        <v>0</v>
      </c>
      <c r="AU95" s="6">
        <f>AK95*'III. GDP shares, 1310-2018'!I97</f>
        <v>0</v>
      </c>
      <c r="AV95" s="6">
        <f>AL95*'III. GDP shares, 1310-2018'!J97</f>
        <v>0</v>
      </c>
      <c r="AY95" s="6">
        <f>U95*'III. GDP shares, 1310-2018'!C97</f>
        <v>6.7789538501757383</v>
      </c>
      <c r="AZ95" s="6">
        <f>V95*'III. GDP shares, 1310-2018'!D97</f>
        <v>0.58761855925444739</v>
      </c>
      <c r="BA95" s="6">
        <f>W95*'III. GDP shares, 1310-2018'!E97</f>
        <v>-3.2277652278426855E-2</v>
      </c>
      <c r="BB95" s="6">
        <f>X95*'III. GDP shares, 1310-2018'!F97</f>
        <v>0.1349505556373338</v>
      </c>
      <c r="BC95" s="6">
        <f>Y95*'III. GDP shares, 1310-2018'!G97</f>
        <v>-1.0494505490305877E-2</v>
      </c>
      <c r="BD95" s="6">
        <f>Z95*'III. GDP shares, 1310-2018'!H97</f>
        <v>0</v>
      </c>
      <c r="BE95" s="6">
        <f>AA95*'III. GDP shares, 1310-2018'!I97</f>
        <v>0</v>
      </c>
      <c r="BF95" s="6">
        <f>AB95*'III. GDP shares, 1310-2018'!J97</f>
        <v>0</v>
      </c>
      <c r="BI95" s="6">
        <f t="shared" si="107"/>
        <v>14.475771603595421</v>
      </c>
      <c r="BJ95" s="6">
        <f t="shared" si="108"/>
        <v>13.487350484821095</v>
      </c>
      <c r="BL95" s="6">
        <f t="shared" si="109"/>
        <v>7.4587508072987863</v>
      </c>
      <c r="BM95" s="6">
        <f t="shared" si="110"/>
        <v>5.2098318451053318</v>
      </c>
      <c r="BN95" s="6">
        <f t="shared" ref="BN95:BO95" si="163">AVERAGE(BL92:BL98)</f>
        <v>-1.6936679016991096</v>
      </c>
      <c r="BO95" s="6">
        <f t="shared" si="163"/>
        <v>-1.403419090785643</v>
      </c>
      <c r="BR95" s="6">
        <f t="shared" si="112"/>
        <v>4.1452373713080322</v>
      </c>
    </row>
    <row r="96" spans="1:70" x14ac:dyDescent="0.2">
      <c r="A96" s="6">
        <f>'[1]Nominal weighted'!B96</f>
        <v>1402</v>
      </c>
      <c r="C96" s="6">
        <f t="shared" si="116"/>
        <v>8.4813369606682958</v>
      </c>
      <c r="D96" s="6">
        <f t="shared" si="117"/>
        <v>16.637083147160432</v>
      </c>
      <c r="E96" s="6">
        <f t="shared" si="158"/>
        <v>17.990158785556346</v>
      </c>
      <c r="F96" s="6">
        <f t="shared" si="118"/>
        <v>9.6607945737430612</v>
      </c>
      <c r="G96" s="6">
        <f t="shared" si="130"/>
        <v>21.495966082092831</v>
      </c>
      <c r="I96" s="6">
        <f t="shared" si="159"/>
        <v>4</v>
      </c>
      <c r="L96" s="6">
        <f t="shared" si="86"/>
        <v>5.9896215284180139</v>
      </c>
      <c r="M96" s="6">
        <f t="shared" si="87"/>
        <v>30.20009981384964</v>
      </c>
      <c r="N96" s="6">
        <f t="shared" si="151"/>
        <v>18.900742878890181</v>
      </c>
      <c r="O96" s="6">
        <f t="shared" si="88"/>
        <v>11.975144874672718</v>
      </c>
      <c r="P96" s="6">
        <f t="shared" ref="P96" si="164">AVERAGE(G93:G99)</f>
        <v>18.142139719547007</v>
      </c>
      <c r="U96" s="6">
        <v>-2.4633210876524223</v>
      </c>
      <c r="V96" s="6">
        <v>12.489900979823787</v>
      </c>
      <c r="W96" s="6">
        <v>-0.64730164269921064</v>
      </c>
      <c r="X96" s="6">
        <v>-1.1508853558408907</v>
      </c>
      <c r="Y96" s="6">
        <v>-4.5963245050318982</v>
      </c>
      <c r="AE96" s="6">
        <v>6.0180158730158739</v>
      </c>
      <c r="AF96" s="6">
        <v>29.126984126984219</v>
      </c>
      <c r="AG96" s="35">
        <v>17.342857142857135</v>
      </c>
      <c r="AH96" s="6">
        <v>8.5099092179021696</v>
      </c>
      <c r="AI96" s="6">
        <v>16.899641577060933</v>
      </c>
      <c r="AK96" s="6">
        <v>4</v>
      </c>
      <c r="AO96" s="6">
        <f>AE96*'III. GDP shares, 1310-2018'!C98</f>
        <v>2.0303543116992397</v>
      </c>
      <c r="AP96" s="6">
        <f>AF96*'III. GDP shares, 1310-2018'!D98</f>
        <v>2.4620369793696506</v>
      </c>
      <c r="AQ96" s="6">
        <f>AG96*'III. GDP shares, 1310-2018'!E98</f>
        <v>0.36414909379123933</v>
      </c>
      <c r="AR96" s="6">
        <f>AH96*'III. GDP shares, 1310-2018'!F98</f>
        <v>1.9787748921338355</v>
      </c>
      <c r="AS96" s="6">
        <f>AI96*'III. GDP shares, 1310-2018'!G98</f>
        <v>5.4851151607334145</v>
      </c>
      <c r="AT96" s="6">
        <f>AJ96*'III. GDP shares, 1310-2018'!H98</f>
        <v>0</v>
      </c>
      <c r="AU96" s="6">
        <f>AK96*'III. GDP shares, 1310-2018'!I98</f>
        <v>0</v>
      </c>
      <c r="AV96" s="6">
        <f>AL96*'III. GDP shares, 1310-2018'!J98</f>
        <v>0</v>
      </c>
      <c r="AY96" s="6">
        <f>U96*'III. GDP shares, 1310-2018'!C98</f>
        <v>-0.83107367892473549</v>
      </c>
      <c r="AZ96" s="6">
        <f>V96*'III. GDP shares, 1310-2018'!D98</f>
        <v>1.0557426044155052</v>
      </c>
      <c r="BA96" s="6">
        <f>W96*'III. GDP shares, 1310-2018'!E98</f>
        <v>-1.3591434482615222E-2</v>
      </c>
      <c r="BB96" s="6">
        <f>X96*'III. GDP shares, 1310-2018'!F98</f>
        <v>-0.26761073326982815</v>
      </c>
      <c r="BC96" s="6">
        <f>Y96*'III. GDP shares, 1310-2018'!G98</f>
        <v>-1.4918286350180425</v>
      </c>
      <c r="BD96" s="6">
        <f>Z96*'III. GDP shares, 1310-2018'!H98</f>
        <v>0</v>
      </c>
      <c r="BE96" s="6">
        <f>AA96*'III. GDP shares, 1310-2018'!I98</f>
        <v>0</v>
      </c>
      <c r="BF96" s="6">
        <f>AB96*'III. GDP shares, 1310-2018'!J98</f>
        <v>0</v>
      </c>
      <c r="BI96" s="6">
        <f t="shared" si="107"/>
        <v>13.649567989636722</v>
      </c>
      <c r="BJ96" s="6">
        <f t="shared" si="108"/>
        <v>12.32043043772738</v>
      </c>
      <c r="BL96" s="6">
        <f t="shared" si="109"/>
        <v>-1.5483618772797163</v>
      </c>
      <c r="BM96" s="6">
        <f t="shared" si="110"/>
        <v>0.72641367771987286</v>
      </c>
      <c r="BN96" s="6">
        <f t="shared" ref="BN96:BO96" si="165">AVERAGE(BL93:BL99)</f>
        <v>-0.48713876692584546</v>
      </c>
      <c r="BO96" s="6">
        <f t="shared" si="165"/>
        <v>-0.88646229305677271</v>
      </c>
      <c r="BR96" s="6">
        <f t="shared" si="112"/>
        <v>12.46249794005295</v>
      </c>
    </row>
    <row r="97" spans="1:70" x14ac:dyDescent="0.2">
      <c r="A97" s="6">
        <f>'[1]Nominal weighted'!B97</f>
        <v>1403</v>
      </c>
      <c r="C97" s="6">
        <f t="shared" si="116"/>
        <v>16.66422361097068</v>
      </c>
      <c r="D97" s="6">
        <f t="shared" si="117"/>
        <v>40.768617324475017</v>
      </c>
      <c r="E97" s="6">
        <f t="shared" si="158"/>
        <v>16.199305240064533</v>
      </c>
      <c r="F97" s="6">
        <f t="shared" si="118"/>
        <v>12.588378515306017</v>
      </c>
      <c r="G97" s="6">
        <f t="shared" si="130"/>
        <v>14.259024215311957</v>
      </c>
      <c r="I97" s="6">
        <f t="shared" si="159"/>
        <v>4</v>
      </c>
      <c r="L97" s="6">
        <f t="shared" si="86"/>
        <v>7.5004788065306496</v>
      </c>
      <c r="M97" s="6">
        <f t="shared" si="87"/>
        <v>30.383276203280523</v>
      </c>
      <c r="N97" s="6">
        <f t="shared" si="151"/>
        <v>18.621348405175855</v>
      </c>
      <c r="O97" s="6">
        <f t="shared" si="88"/>
        <v>12.04467876325768</v>
      </c>
      <c r="P97" s="6">
        <f t="shared" ref="P97" si="166">AVERAGE(G94:G100)</f>
        <v>18.084667430580559</v>
      </c>
      <c r="U97" s="6">
        <v>-10.685890277637347</v>
      </c>
      <c r="V97" s="6">
        <v>-11.739516795374399</v>
      </c>
      <c r="W97" s="6">
        <v>-0.70287666863596887</v>
      </c>
      <c r="X97" s="6">
        <v>-1.1731414254344055</v>
      </c>
      <c r="Y97" s="6">
        <v>2.3834489029676149</v>
      </c>
      <c r="AE97" s="6">
        <v>5.9783333333333344</v>
      </c>
      <c r="AF97" s="6">
        <v>29.029100529100621</v>
      </c>
      <c r="AG97" s="35">
        <v>15.496428571428563</v>
      </c>
      <c r="AH97" s="6">
        <v>11.415237089871612</v>
      </c>
      <c r="AI97" s="6">
        <v>16.642473118279572</v>
      </c>
      <c r="AK97" s="6">
        <v>4</v>
      </c>
      <c r="AO97" s="6">
        <f>AE97*'III. GDP shares, 1310-2018'!C99</f>
        <v>2.0164194864735139</v>
      </c>
      <c r="AP97" s="6">
        <f>AF97*'III. GDP shares, 1310-2018'!D99</f>
        <v>2.4530979422558183</v>
      </c>
      <c r="AQ97" s="6">
        <f>AG97*'III. GDP shares, 1310-2018'!E99</f>
        <v>0.32529131028760755</v>
      </c>
      <c r="AR97" s="6">
        <f>AH97*'III. GDP shares, 1310-2018'!F99</f>
        <v>2.6567139611201962</v>
      </c>
      <c r="AS97" s="6">
        <f>AI97*'III. GDP shares, 1310-2018'!G99</f>
        <v>5.4001817484578494</v>
      </c>
      <c r="AT97" s="6">
        <f>AJ97*'III. GDP shares, 1310-2018'!H99</f>
        <v>0</v>
      </c>
      <c r="AU97" s="6">
        <f>AK97*'III. GDP shares, 1310-2018'!I99</f>
        <v>0</v>
      </c>
      <c r="AV97" s="6">
        <f>AL97*'III. GDP shares, 1310-2018'!J99</f>
        <v>0</v>
      </c>
      <c r="AY97" s="6">
        <f>U97*'III. GDP shares, 1310-2018'!C99</f>
        <v>-3.6042214752404478</v>
      </c>
      <c r="AZ97" s="6">
        <f>V97*'III. GDP shares, 1310-2018'!D99</f>
        <v>-0.99204536030806123</v>
      </c>
      <c r="BA97" s="6">
        <f>W97*'III. GDP shares, 1310-2018'!E99</f>
        <v>-1.4754346232572307E-2</v>
      </c>
      <c r="BB97" s="6">
        <f>X97*'III. GDP shares, 1310-2018'!F99</f>
        <v>-0.27302991420873646</v>
      </c>
      <c r="BC97" s="6">
        <f>Y97*'III. GDP shares, 1310-2018'!G99</f>
        <v>0.77338609308315065</v>
      </c>
      <c r="BD97" s="6">
        <f>Z97*'III. GDP shares, 1310-2018'!H99</f>
        <v>0</v>
      </c>
      <c r="BE97" s="6">
        <f>AA97*'III. GDP shares, 1310-2018'!I99</f>
        <v>0</v>
      </c>
      <c r="BF97" s="6">
        <f>AB97*'III. GDP shares, 1310-2018'!J99</f>
        <v>0</v>
      </c>
      <c r="BI97" s="6">
        <f t="shared" si="107"/>
        <v>13.760262107002283</v>
      </c>
      <c r="BJ97" s="6">
        <f t="shared" si="108"/>
        <v>12.851704448594987</v>
      </c>
      <c r="BL97" s="6">
        <f t="shared" si="109"/>
        <v>-4.1106650029066669</v>
      </c>
      <c r="BM97" s="6">
        <f t="shared" si="110"/>
        <v>-4.3835952528229019</v>
      </c>
      <c r="BN97" s="6">
        <f t="shared" ref="BN97:BO97" si="167">AVERAGE(BL94:BL100)</f>
        <v>-0.97563799649692162</v>
      </c>
      <c r="BO97" s="6">
        <f t="shared" si="167"/>
        <v>-1.2699910279517772</v>
      </c>
      <c r="BR97" s="6">
        <f t="shared" si="112"/>
        <v>13.517226148937773</v>
      </c>
    </row>
    <row r="98" spans="1:70" x14ac:dyDescent="0.2">
      <c r="A98" s="6">
        <f>'[1]Nominal weighted'!B98</f>
        <v>1404</v>
      </c>
      <c r="C98" s="6">
        <f t="shared" si="116"/>
        <v>8.5109417884131418</v>
      </c>
      <c r="D98" s="6">
        <f t="shared" si="117"/>
        <v>40.423380404647645</v>
      </c>
      <c r="E98" s="6">
        <f t="shared" si="158"/>
        <v>16.077073609702921</v>
      </c>
      <c r="F98" s="6">
        <f t="shared" si="118"/>
        <v>13.403357628681205</v>
      </c>
      <c r="G98" s="6">
        <f t="shared" si="130"/>
        <v>16.016683825867467</v>
      </c>
      <c r="I98" s="6">
        <f t="shared" si="159"/>
        <v>4</v>
      </c>
      <c r="L98" s="6">
        <f t="shared" si="86"/>
        <v>5.1269253478828869</v>
      </c>
      <c r="M98" s="6">
        <f t="shared" si="87"/>
        <v>29.617697285300945</v>
      </c>
      <c r="N98" s="6">
        <f t="shared" si="151"/>
        <v>18.012563762058729</v>
      </c>
      <c r="O98" s="6">
        <f t="shared" si="88"/>
        <v>11.990273389255702</v>
      </c>
      <c r="P98" s="6">
        <f t="shared" ref="P98" si="168">AVERAGE(G95:G101)</f>
        <v>18.308070467474803</v>
      </c>
      <c r="U98" s="6">
        <v>-1.8566927041640571</v>
      </c>
      <c r="V98" s="6">
        <v>-11.492163473430622</v>
      </c>
      <c r="W98" s="6">
        <v>0.32292639029706988</v>
      </c>
      <c r="X98" s="6">
        <v>-1.7160029993363881</v>
      </c>
      <c r="Y98" s="6">
        <v>2.2539254931289525</v>
      </c>
      <c r="AE98" s="6">
        <v>6.6542490842490851</v>
      </c>
      <c r="AF98" s="6">
        <v>28.931216931217023</v>
      </c>
      <c r="AG98" s="35">
        <v>16.399999999999991</v>
      </c>
      <c r="AH98" s="6">
        <v>11.687354629344817</v>
      </c>
      <c r="AI98" s="6">
        <v>18.270609318996421</v>
      </c>
      <c r="AK98" s="6">
        <v>4</v>
      </c>
      <c r="AO98" s="6">
        <f>AE98*'III. GDP shares, 1310-2018'!C100</f>
        <v>2.2437894472326452</v>
      </c>
      <c r="AP98" s="6">
        <f>AF98*'III. GDP shares, 1310-2018'!D100</f>
        <v>2.4441637501849334</v>
      </c>
      <c r="AQ98" s="6">
        <f>AG98*'III. GDP shares, 1310-2018'!E100</f>
        <v>0.34416521936783251</v>
      </c>
      <c r="AR98" s="6">
        <f>AH98*'III. GDP shares, 1310-2018'!F100</f>
        <v>2.722475152126139</v>
      </c>
      <c r="AS98" s="6">
        <f>AI98*'III. GDP shares, 1310-2018'!G100</f>
        <v>5.9268758734882061</v>
      </c>
      <c r="AT98" s="6">
        <f>AJ98*'III. GDP shares, 1310-2018'!H100</f>
        <v>0</v>
      </c>
      <c r="AU98" s="6">
        <f>AK98*'III. GDP shares, 1310-2018'!I100</f>
        <v>0</v>
      </c>
      <c r="AV98" s="6">
        <f>AL98*'III. GDP shares, 1310-2018'!J100</f>
        <v>0</v>
      </c>
      <c r="AY98" s="6">
        <f>U98*'III. GDP shares, 1310-2018'!C100</f>
        <v>-0.62607026632326312</v>
      </c>
      <c r="AZ98" s="6">
        <f>V98*'III. GDP shares, 1310-2018'!D100</f>
        <v>-0.9708796363367117</v>
      </c>
      <c r="BA98" s="6">
        <f>W98*'III. GDP shares, 1310-2018'!E100</f>
        <v>6.7768312168447207E-3</v>
      </c>
      <c r="BB98" s="6">
        <f>X98*'III. GDP shares, 1310-2018'!F100</f>
        <v>-0.39972908111620631</v>
      </c>
      <c r="BC98" s="6">
        <f>Y98*'III. GDP shares, 1310-2018'!G100</f>
        <v>0.73115988594734915</v>
      </c>
      <c r="BD98" s="6">
        <f>Z98*'III. GDP shares, 1310-2018'!H100</f>
        <v>0</v>
      </c>
      <c r="BE98" s="6">
        <f>AA98*'III. GDP shares, 1310-2018'!I100</f>
        <v>0</v>
      </c>
      <c r="BF98" s="6">
        <f>AB98*'III. GDP shares, 1310-2018'!J100</f>
        <v>0</v>
      </c>
      <c r="BI98" s="6">
        <f t="shared" si="107"/>
        <v>14.323904993967892</v>
      </c>
      <c r="BJ98" s="6">
        <f t="shared" si="108"/>
        <v>13.681469442399756</v>
      </c>
      <c r="BL98" s="6">
        <f t="shared" si="109"/>
        <v>-1.258742266611987</v>
      </c>
      <c r="BM98" s="6">
        <f t="shared" si="110"/>
        <v>-2.4976014587010091</v>
      </c>
      <c r="BN98" s="6">
        <f t="shared" ref="BN98:BO98" si="169">AVERAGE(BL95:BL101)</f>
        <v>-1.678756189252046E-4</v>
      </c>
      <c r="BO98" s="6">
        <f t="shared" si="169"/>
        <v>-0.49701899560888763</v>
      </c>
      <c r="BR98" s="6">
        <f t="shared" si="112"/>
        <v>11.525168322490099</v>
      </c>
    </row>
    <row r="99" spans="1:70" x14ac:dyDescent="0.2">
      <c r="A99" s="6">
        <f>'[1]Nominal weighted'!B99</f>
        <v>1405</v>
      </c>
      <c r="C99" s="6">
        <f t="shared" si="116"/>
        <v>-10.354491345442069</v>
      </c>
      <c r="D99" s="6">
        <f t="shared" si="117"/>
        <v>30.575364150856654</v>
      </c>
      <c r="E99" s="6">
        <f t="shared" si="158"/>
        <v>27.014127415570201</v>
      </c>
      <c r="F99" s="6">
        <f t="shared" si="118"/>
        <v>13.377567166732279</v>
      </c>
      <c r="G99" s="6">
        <f t="shared" si="130"/>
        <v>22.85815814370261</v>
      </c>
      <c r="I99" s="6">
        <f t="shared" si="159"/>
        <v>4</v>
      </c>
      <c r="L99" s="6">
        <f t="shared" si="86"/>
        <v>4.5114846061661744</v>
      </c>
      <c r="M99" s="6">
        <f t="shared" si="87"/>
        <v>29.158687809989949</v>
      </c>
      <c r="N99" s="6">
        <f t="shared" si="151"/>
        <v>17.544330428372408</v>
      </c>
      <c r="O99" s="6">
        <f t="shared" si="88"/>
        <v>11.690238597619709</v>
      </c>
      <c r="P99" s="6">
        <f t="shared" ref="P99" si="170">AVERAGE(G96:G102)</f>
        <v>18.141374835367319</v>
      </c>
      <c r="U99" s="6">
        <v>17.909656180606905</v>
      </c>
      <c r="V99" s="6">
        <v>-1.7420308175232293</v>
      </c>
      <c r="W99" s="6">
        <v>-10.585555986998779</v>
      </c>
      <c r="X99" s="6">
        <v>-1.7280657517807063</v>
      </c>
      <c r="Y99" s="6">
        <v>-4.6018857422689141</v>
      </c>
      <c r="AE99" s="6">
        <v>7.5551648351648364</v>
      </c>
      <c r="AF99" s="6">
        <v>28.833333333333425</v>
      </c>
      <c r="AG99" s="35">
        <v>16.42857142857142</v>
      </c>
      <c r="AH99" s="6">
        <v>11.649501414951573</v>
      </c>
      <c r="AI99" s="6">
        <v>18.256272401433698</v>
      </c>
      <c r="AK99" s="6">
        <v>4</v>
      </c>
      <c r="AO99" s="6">
        <f>AE99*'III. GDP shares, 1310-2018'!C101</f>
        <v>2.5468848600290404</v>
      </c>
      <c r="AP99" s="6">
        <f>AF99*'III. GDP shares, 1310-2018'!D101</f>
        <v>2.4352343992189747</v>
      </c>
      <c r="AQ99" s="6">
        <f>AG99*'III. GDP shares, 1310-2018'!E101</f>
        <v>0.34467140275671893</v>
      </c>
      <c r="AR99" s="6">
        <f>AH99*'III. GDP shares, 1310-2018'!F101</f>
        <v>2.7160785506200029</v>
      </c>
      <c r="AS99" s="6">
        <f>AI99*'III. GDP shares, 1310-2018'!G101</f>
        <v>5.9206205473207509</v>
      </c>
      <c r="AT99" s="6">
        <f>AJ99*'III. GDP shares, 1310-2018'!H101</f>
        <v>0</v>
      </c>
      <c r="AU99" s="6">
        <f>AK99*'III. GDP shares, 1310-2018'!I101</f>
        <v>0</v>
      </c>
      <c r="AV99" s="6">
        <f>AL99*'III. GDP shares, 1310-2018'!J101</f>
        <v>0</v>
      </c>
      <c r="AY99" s="6">
        <f>U99*'III. GDP shares, 1310-2018'!C101</f>
        <v>6.0374370605930094</v>
      </c>
      <c r="AZ99" s="6">
        <f>V99*'III. GDP shares, 1310-2018'!D101</f>
        <v>-0.14713017472828116</v>
      </c>
      <c r="BA99" s="6">
        <f>W99*'III. GDP shares, 1310-2018'!E101</f>
        <v>-0.22208494797383121</v>
      </c>
      <c r="BB99" s="6">
        <f>X99*'III. GDP shares, 1310-2018'!F101</f>
        <v>-0.40289812888031806</v>
      </c>
      <c r="BC99" s="6">
        <f>Y99*'III. GDP shares, 1310-2018'!G101</f>
        <v>-1.4924196288810885</v>
      </c>
      <c r="BD99" s="6">
        <f>Z99*'III. GDP shares, 1310-2018'!H101</f>
        <v>0</v>
      </c>
      <c r="BE99" s="6">
        <f>AA99*'III. GDP shares, 1310-2018'!I101</f>
        <v>0</v>
      </c>
      <c r="BF99" s="6">
        <f>AB99*'III. GDP shares, 1310-2018'!J101</f>
        <v>0</v>
      </c>
      <c r="BI99" s="6">
        <f t="shared" si="107"/>
        <v>14.453807235575823</v>
      </c>
      <c r="BJ99" s="6">
        <f t="shared" si="108"/>
        <v>13.963489759945489</v>
      </c>
      <c r="BL99" s="6">
        <f t="shared" si="109"/>
        <v>3.7729041801294896</v>
      </c>
      <c r="BM99" s="6">
        <f t="shared" si="110"/>
        <v>-0.1495764235929446</v>
      </c>
      <c r="BN99" s="6">
        <f t="shared" ref="BN99:BO99" si="171">AVERAGE(BL96:BL102)</f>
        <v>0.30486844090642939</v>
      </c>
      <c r="BO99" s="6">
        <f t="shared" si="171"/>
        <v>-0.21244986808008079</v>
      </c>
      <c r="BR99" s="6">
        <f t="shared" si="112"/>
        <v>7.6082210058687414</v>
      </c>
    </row>
    <row r="100" spans="1:70" x14ac:dyDescent="0.2">
      <c r="A100" s="6">
        <f>'[1]Nominal weighted'!B100</f>
        <v>1406</v>
      </c>
      <c r="C100" s="6">
        <f t="shared" si="116"/>
        <v>11.116513475232445</v>
      </c>
      <c r="D100" s="6">
        <f t="shared" si="117"/>
        <v>35.382885538054147</v>
      </c>
      <c r="E100" s="6">
        <f t="shared" si="158"/>
        <v>16.944981562889886</v>
      </c>
      <c r="F100" s="6">
        <f t="shared" si="118"/>
        <v>10.586515744334816</v>
      </c>
      <c r="G100" s="6">
        <f t="shared" si="130"/>
        <v>19.319032344760984</v>
      </c>
      <c r="I100" s="6">
        <f t="shared" si="159"/>
        <v>4</v>
      </c>
      <c r="L100" s="6">
        <f t="shared" si="86"/>
        <v>4.5502816753974313</v>
      </c>
      <c r="M100" s="6">
        <f t="shared" si="87"/>
        <v>29.672029514660725</v>
      </c>
      <c r="N100" s="6">
        <f t="shared" si="151"/>
        <v>17.413685007284482</v>
      </c>
      <c r="O100" s="6">
        <f t="shared" si="88"/>
        <v>12.078623915695021</v>
      </c>
      <c r="P100" s="6">
        <f t="shared" ref="P100" si="172">AVERAGE(G97:G103)</f>
        <v>17.884026278056517</v>
      </c>
      <c r="U100" s="6">
        <v>-3.2457915227663046</v>
      </c>
      <c r="V100" s="6">
        <v>-6.6474358026043205</v>
      </c>
      <c r="W100" s="6">
        <v>-1.5378387057470386</v>
      </c>
      <c r="X100" s="6">
        <v>-1.7416554187922448</v>
      </c>
      <c r="Y100" s="6">
        <v>-1.0770968608900076</v>
      </c>
      <c r="AE100" s="6">
        <v>7.8707219524661394</v>
      </c>
      <c r="AF100" s="6">
        <v>28.735449735449826</v>
      </c>
      <c r="AG100" s="35">
        <v>15.407142857142848</v>
      </c>
      <c r="AH100" s="6">
        <v>8.8448603255425713</v>
      </c>
      <c r="AI100" s="6">
        <v>18.241935483870975</v>
      </c>
      <c r="AK100" s="6">
        <v>4</v>
      </c>
      <c r="AO100" s="6">
        <f>AE100*'III. GDP shares, 1310-2018'!C102</f>
        <v>2.652542127843446</v>
      </c>
      <c r="AP100" s="6">
        <f>AF100*'III. GDP shares, 1310-2018'!D102</f>
        <v>2.4263098854241862</v>
      </c>
      <c r="AQ100" s="6">
        <f>AG100*'III. GDP shares, 1310-2018'!E102</f>
        <v>0.3231542803169819</v>
      </c>
      <c r="AR100" s="6">
        <f>AH100*'III. GDP shares, 1310-2018'!F102</f>
        <v>2.0640142752645061</v>
      </c>
      <c r="AS100" s="6">
        <f>AI100*'III. GDP shares, 1310-2018'!G102</f>
        <v>5.914368609762783</v>
      </c>
      <c r="AT100" s="6">
        <f>AJ100*'III. GDP shares, 1310-2018'!H102</f>
        <v>0</v>
      </c>
      <c r="AU100" s="6">
        <f>AK100*'III. GDP shares, 1310-2018'!I102</f>
        <v>0</v>
      </c>
      <c r="AV100" s="6">
        <f>AL100*'III. GDP shares, 1310-2018'!J102</f>
        <v>0</v>
      </c>
      <c r="AY100" s="6">
        <f>U100*'III. GDP shares, 1310-2018'!C102</f>
        <v>-1.0938766233048163</v>
      </c>
      <c r="AZ100" s="6">
        <f>V100*'III. GDP shares, 1310-2018'!D102</f>
        <v>-0.5612836878861901</v>
      </c>
      <c r="BA100" s="6">
        <f>W100*'III. GDP shares, 1310-2018'!E102</f>
        <v>-3.225511470927199E-2</v>
      </c>
      <c r="BB100" s="6">
        <f>X100*'III. GDP shares, 1310-2018'!F102</f>
        <v>-0.40642831143390146</v>
      </c>
      <c r="BC100" s="6">
        <f>Y100*'III. GDP shares, 1310-2018'!G102</f>
        <v>-0.34921447175133258</v>
      </c>
      <c r="BD100" s="6">
        <f>Z100*'III. GDP shares, 1310-2018'!H102</f>
        <v>0</v>
      </c>
      <c r="BE100" s="6">
        <f>AA100*'III. GDP shares, 1310-2018'!I102</f>
        <v>0</v>
      </c>
      <c r="BF100" s="6">
        <f>AB100*'III. GDP shares, 1310-2018'!J102</f>
        <v>0</v>
      </c>
      <c r="BI100" s="6">
        <f t="shared" si="107"/>
        <v>13.850018392412061</v>
      </c>
      <c r="BJ100" s="6">
        <f t="shared" si="108"/>
        <v>13.380389178611903</v>
      </c>
      <c r="BL100" s="6">
        <f t="shared" si="109"/>
        <v>-2.4430582090855122</v>
      </c>
      <c r="BM100" s="6">
        <f t="shared" si="110"/>
        <v>-2.8499636621599831</v>
      </c>
      <c r="BN100" s="6">
        <f t="shared" ref="BN100:BO100" si="173">AVERAGE(BL97:BL103)</f>
        <v>0.40815747321989743</v>
      </c>
      <c r="BO100" s="6">
        <f t="shared" si="173"/>
        <v>-0.24194416896613322</v>
      </c>
      <c r="BR100" s="6">
        <f t="shared" si="112"/>
        <v>12.83585381438704</v>
      </c>
    </row>
    <row r="101" spans="1:70" x14ac:dyDescent="0.2">
      <c r="A101" s="6">
        <f>'[1]Nominal weighted'!B101</f>
        <v>1407</v>
      </c>
      <c r="C101" s="6">
        <f t="shared" si="116"/>
        <v>15.54977806127671</v>
      </c>
      <c r="D101" s="6">
        <f t="shared" si="117"/>
        <v>21.261584629345311</v>
      </c>
      <c r="E101" s="6">
        <f t="shared" si="158"/>
        <v>13.011184903130609</v>
      </c>
      <c r="F101" s="6">
        <f t="shared" si="118"/>
        <v>11.745220047405914</v>
      </c>
      <c r="G101" s="6">
        <f t="shared" si="130"/>
        <v>17.018493817253553</v>
      </c>
      <c r="I101" s="6">
        <f t="shared" si="159"/>
        <v>4</v>
      </c>
      <c r="L101" s="6">
        <f t="shared" si="86"/>
        <v>5.014046614308393</v>
      </c>
      <c r="M101" s="6">
        <f t="shared" si="87"/>
        <v>26.658004103494303</v>
      </c>
      <c r="N101" s="6">
        <f t="shared" si="151"/>
        <v>18.155585497770517</v>
      </c>
      <c r="O101" s="6">
        <f t="shared" si="88"/>
        <v>12.108616169651727</v>
      </c>
      <c r="P101" s="6">
        <f t="shared" ref="P101" si="174">AVERAGE(G98:G104)</f>
        <v>18.618688596486191</v>
      </c>
      <c r="U101" s="6">
        <v>-7.5384989915092682</v>
      </c>
      <c r="V101" s="6">
        <v>7.3759815082209172</v>
      </c>
      <c r="W101" s="6">
        <v>3.0370293825836678</v>
      </c>
      <c r="X101" s="6">
        <v>-1.7568251224029108</v>
      </c>
      <c r="Y101" s="6">
        <v>1.2091047490546962</v>
      </c>
      <c r="AE101" s="6">
        <v>8.0112790697674416</v>
      </c>
      <c r="AF101" s="6">
        <v>28.637566137566228</v>
      </c>
      <c r="AG101" s="35">
        <v>16.048214285714277</v>
      </c>
      <c r="AH101" s="6">
        <v>9.9883949250030035</v>
      </c>
      <c r="AI101" s="6">
        <v>18.227598566308249</v>
      </c>
      <c r="AK101" s="6">
        <v>4</v>
      </c>
      <c r="AO101" s="6">
        <f>AE101*'III. GDP shares, 1310-2018'!C103</f>
        <v>2.6991807253579814</v>
      </c>
      <c r="AP101" s="6">
        <f>AF101*'III. GDP shares, 1310-2018'!D103</f>
        <v>2.4173902048710749</v>
      </c>
      <c r="AQ101" s="6">
        <f>AG101*'III. GDP shares, 1310-2018'!E103</f>
        <v>0.33650916874976927</v>
      </c>
      <c r="AR101" s="6">
        <f>AH101*'III. GDP shares, 1310-2018'!F103</f>
        <v>2.3329401630405808</v>
      </c>
      <c r="AS101" s="6">
        <f>AI101*'III. GDP shares, 1310-2018'!G103</f>
        <v>5.9081200580615523</v>
      </c>
      <c r="AT101" s="6">
        <f>AJ101*'III. GDP shares, 1310-2018'!H103</f>
        <v>0</v>
      </c>
      <c r="AU101" s="6">
        <f>AK101*'III. GDP shares, 1310-2018'!I103</f>
        <v>0</v>
      </c>
      <c r="AV101" s="6">
        <f>AL101*'III. GDP shares, 1310-2018'!J103</f>
        <v>0</v>
      </c>
      <c r="AY101" s="6">
        <f>U101*'III. GDP shares, 1310-2018'!C103</f>
        <v>-2.5398904468076493</v>
      </c>
      <c r="AZ101" s="6">
        <f>V101*'III. GDP shares, 1310-2018'!D103</f>
        <v>0.62263061615049542</v>
      </c>
      <c r="BA101" s="6">
        <f>W101*'III. GDP shares, 1310-2018'!E103</f>
        <v>6.3682364580064446E-2</v>
      </c>
      <c r="BB101" s="6">
        <f>X101*'III. GDP shares, 1310-2018'!F103</f>
        <v>-0.4103329832536835</v>
      </c>
      <c r="BC101" s="6">
        <f>Y101*'III. GDP shares, 1310-2018'!G103</f>
        <v>0.39190768845390234</v>
      </c>
      <c r="BD101" s="6">
        <f>Z101*'III. GDP shares, 1310-2018'!H103</f>
        <v>0</v>
      </c>
      <c r="BE101" s="6">
        <f>AA101*'III. GDP shares, 1310-2018'!I103</f>
        <v>0</v>
      </c>
      <c r="BF101" s="6">
        <f>AB101*'III. GDP shares, 1310-2018'!J103</f>
        <v>0</v>
      </c>
      <c r="BI101" s="6">
        <f t="shared" si="107"/>
        <v>14.1521754973932</v>
      </c>
      <c r="BJ101" s="6">
        <f t="shared" si="108"/>
        <v>13.694140320080958</v>
      </c>
      <c r="BL101" s="6">
        <f t="shared" si="109"/>
        <v>-1.8720027608768703</v>
      </c>
      <c r="BM101" s="6">
        <f t="shared" si="110"/>
        <v>0.46535830518942045</v>
      </c>
      <c r="BN101" s="6">
        <f t="shared" ref="BN101:BO101" si="175">AVERAGE(BL98:BL104)</f>
        <v>0.34952202185696929</v>
      </c>
      <c r="BO101" s="6">
        <f t="shared" si="175"/>
        <v>6.6839090849199659E-2</v>
      </c>
      <c r="BR101" s="6">
        <f t="shared" si="112"/>
        <v>13.77138349223725</v>
      </c>
    </row>
    <row r="102" spans="1:70" x14ac:dyDescent="0.2">
      <c r="A102" s="6">
        <f>'[1]Nominal weighted'!B102</f>
        <v>1408</v>
      </c>
      <c r="C102" s="6">
        <f t="shared" si="116"/>
        <v>-18.38791030795598</v>
      </c>
      <c r="D102" s="6">
        <f t="shared" si="117"/>
        <v>19.061899475390433</v>
      </c>
      <c r="E102" s="6">
        <f t="shared" si="158"/>
        <v>15.573481481692362</v>
      </c>
      <c r="F102" s="6">
        <f t="shared" si="118"/>
        <v>10.469836507134666</v>
      </c>
      <c r="G102" s="6">
        <f t="shared" si="130"/>
        <v>16.022265418581839</v>
      </c>
      <c r="I102" s="6">
        <f t="shared" si="159"/>
        <v>4</v>
      </c>
      <c r="L102" s="6">
        <f t="shared" si="86"/>
        <v>3.1813711175396833</v>
      </c>
      <c r="M102" s="6">
        <f t="shared" si="87"/>
        <v>26.893669611225928</v>
      </c>
      <c r="N102" s="6">
        <f t="shared" si="151"/>
        <v>17.706279404866667</v>
      </c>
      <c r="O102" s="6">
        <f t="shared" si="88"/>
        <v>11.750493546053269</v>
      </c>
      <c r="P102" s="6">
        <f t="shared" ref="P102" si="176">AVERAGE(G99:G105)</f>
        <v>19.052563272093728</v>
      </c>
      <c r="U102" s="6">
        <v>25.173131701606579</v>
      </c>
      <c r="V102" s="6">
        <v>9.477783064292197</v>
      </c>
      <c r="W102" s="6">
        <v>0.94080423259334278</v>
      </c>
      <c r="X102" s="6">
        <v>-1.7736365396209084</v>
      </c>
      <c r="Y102" s="6">
        <v>2.1909962301636865</v>
      </c>
      <c r="AE102" s="6">
        <v>6.7852213936505983</v>
      </c>
      <c r="AF102" s="6">
        <v>28.53968253968263</v>
      </c>
      <c r="AG102" s="35">
        <v>16.514285714285705</v>
      </c>
      <c r="AH102" s="6">
        <v>8.696199967513758</v>
      </c>
      <c r="AI102" s="6">
        <v>18.213261648745526</v>
      </c>
      <c r="AK102" s="6">
        <v>4</v>
      </c>
      <c r="AO102" s="6">
        <f>AE102*'III. GDP shares, 1310-2018'!C104</f>
        <v>2.2854753518348896</v>
      </c>
      <c r="AP102" s="6">
        <f>AF102*'III. GDP shares, 1310-2018'!D104</f>
        <v>2.408475353634401</v>
      </c>
      <c r="AQ102" s="6">
        <f>AG102*'III. GDP shares, 1310-2018'!E104</f>
        <v>0.34618830856868699</v>
      </c>
      <c r="AR102" s="6">
        <f>AH102*'III. GDP shares, 1310-2018'!F104</f>
        <v>2.0329328669995177</v>
      </c>
      <c r="AS102" s="6">
        <f>AI102*'III. GDP shares, 1310-2018'!G104</f>
        <v>5.9018748894672912</v>
      </c>
      <c r="AT102" s="6">
        <f>AJ102*'III. GDP shares, 1310-2018'!H104</f>
        <v>0</v>
      </c>
      <c r="AU102" s="6">
        <f>AK102*'III. GDP shares, 1310-2018'!I104</f>
        <v>0</v>
      </c>
      <c r="AV102" s="6">
        <f>AL102*'III. GDP shares, 1310-2018'!J104</f>
        <v>0</v>
      </c>
      <c r="AY102" s="6">
        <f>U102*'III. GDP shares, 1310-2018'!C104</f>
        <v>8.4791001935990664</v>
      </c>
      <c r="AZ102" s="6">
        <f>V102*'III. GDP shares, 1310-2018'!D104</f>
        <v>0.79983394649543738</v>
      </c>
      <c r="BA102" s="6">
        <f>W102*'III. GDP shares, 1310-2018'!E104</f>
        <v>1.9722041365313647E-2</v>
      </c>
      <c r="BB102" s="6">
        <f>X102*'III. GDP shares, 1310-2018'!F104</f>
        <v>-0.41462754179714451</v>
      </c>
      <c r="BC102" s="6">
        <f>Y102*'III. GDP shares, 1310-2018'!G104</f>
        <v>0.70997638331359536</v>
      </c>
      <c r="BD102" s="6">
        <f>Z102*'III. GDP shares, 1310-2018'!H104</f>
        <v>0</v>
      </c>
      <c r="BE102" s="6">
        <f>AA102*'III. GDP shares, 1310-2018'!I104</f>
        <v>0</v>
      </c>
      <c r="BF102" s="6">
        <f>AB102*'III. GDP shares, 1310-2018'!J104</f>
        <v>0</v>
      </c>
      <c r="BI102" s="6">
        <f t="shared" si="107"/>
        <v>13.791441877313035</v>
      </c>
      <c r="BJ102" s="6">
        <f t="shared" si="108"/>
        <v>12.974946770504786</v>
      </c>
      <c r="BL102" s="6">
        <f t="shared" si="109"/>
        <v>9.594005022976269</v>
      </c>
      <c r="BM102" s="6">
        <f t="shared" si="110"/>
        <v>7.2018157378069789</v>
      </c>
      <c r="BN102" s="6">
        <f t="shared" ref="BN102:BO102" si="177">AVERAGE(BL99:BL105)</f>
        <v>0.80913657243150561</v>
      </c>
      <c r="BO102" s="6">
        <f t="shared" si="177"/>
        <v>0.36076898606932067</v>
      </c>
      <c r="BR102" s="6">
        <f t="shared" si="112"/>
        <v>1.7723003403895543</v>
      </c>
    </row>
    <row r="103" spans="1:70" x14ac:dyDescent="0.2">
      <c r="A103" s="6">
        <f>'[1]Nominal weighted'!B103</f>
        <v>1409</v>
      </c>
      <c r="C103" s="6">
        <f t="shared" si="116"/>
        <v>8.7529164452870969</v>
      </c>
      <c r="D103" s="6">
        <f t="shared" si="117"/>
        <v>20.230475079855847</v>
      </c>
      <c r="E103" s="6">
        <f t="shared" si="158"/>
        <v>17.075640837940853</v>
      </c>
      <c r="F103" s="6">
        <f t="shared" si="118"/>
        <v>12.37949180027025</v>
      </c>
      <c r="G103" s="6">
        <f t="shared" si="130"/>
        <v>19.694526180917212</v>
      </c>
      <c r="I103" s="6">
        <f t="shared" si="159"/>
        <v>4</v>
      </c>
      <c r="L103" s="6">
        <f t="shared" si="86"/>
        <v>8.5307613998320839</v>
      </c>
      <c r="M103" s="6">
        <f t="shared" si="87"/>
        <v>27.615622356980534</v>
      </c>
      <c r="N103" s="6">
        <f t="shared" si="151"/>
        <v>15.683433172675644</v>
      </c>
      <c r="O103" s="6">
        <f t="shared" si="88"/>
        <v>11.226848049226488</v>
      </c>
      <c r="P103" s="6">
        <f t="shared" ref="P103" si="178">AVERAGE(G100:G106)</f>
        <v>18.382583356565629</v>
      </c>
      <c r="U103" s="6">
        <v>-1.7910102033808533</v>
      </c>
      <c r="V103" s="6">
        <v>8.2113238619431854</v>
      </c>
      <c r="W103" s="6">
        <v>-0.53278369508371948</v>
      </c>
      <c r="X103" s="6">
        <v>-1.792160656156669</v>
      </c>
      <c r="Y103" s="6">
        <v>-1.4956014497344083</v>
      </c>
      <c r="AE103" s="6">
        <v>6.9619062419062434</v>
      </c>
      <c r="AF103" s="6">
        <v>28.441798941799032</v>
      </c>
      <c r="AG103" s="35">
        <v>16.542857142857134</v>
      </c>
      <c r="AH103" s="6">
        <v>10.58733114411358</v>
      </c>
      <c r="AI103" s="6">
        <v>18.198924731182803</v>
      </c>
      <c r="AK103" s="6">
        <v>4</v>
      </c>
      <c r="AO103" s="6">
        <f>AE103*'III. GDP shares, 1310-2018'!C105</f>
        <v>2.3443537066005429</v>
      </c>
      <c r="AP103" s="6">
        <f>AF103*'III. GDP shares, 1310-2018'!D105</f>
        <v>2.3995653277931739</v>
      </c>
      <c r="AQ103" s="6">
        <f>AG103*'III. GDP shares, 1310-2018'!E105</f>
        <v>0.34669339646282077</v>
      </c>
      <c r="AR103" s="6">
        <f>AH103*'III. GDP shares, 1310-2018'!F105</f>
        <v>2.4772229278840978</v>
      </c>
      <c r="AS103" s="6">
        <f>AI103*'III. GDP shares, 1310-2018'!G105</f>
        <v>5.8956331012332068</v>
      </c>
      <c r="AT103" s="6">
        <f>AJ103*'III. GDP shares, 1310-2018'!H105</f>
        <v>0</v>
      </c>
      <c r="AU103" s="6">
        <f>AK103*'III. GDP shares, 1310-2018'!I105</f>
        <v>0</v>
      </c>
      <c r="AV103" s="6">
        <f>AL103*'III. GDP shares, 1310-2018'!J105</f>
        <v>0</v>
      </c>
      <c r="AY103" s="6">
        <f>U103*'III. GDP shares, 1310-2018'!C105</f>
        <v>-0.60310513571432844</v>
      </c>
      <c r="AZ103" s="6">
        <f>V103*'III. GDP shares, 1310-2018'!D105</f>
        <v>0.6927694016373388</v>
      </c>
      <c r="BA103" s="6">
        <f>W103*'III. GDP shares, 1310-2018'!E105</f>
        <v>-1.1165700533679677E-2</v>
      </c>
      <c r="BB103" s="6">
        <f>X103*'III. GDP shares, 1310-2018'!F105</f>
        <v>-0.4193296126712216</v>
      </c>
      <c r="BC103" s="6">
        <f>Y103*'III. GDP shares, 1310-2018'!G105</f>
        <v>-0.48450760380355024</v>
      </c>
      <c r="BD103" s="6">
        <f>Z103*'III. GDP shares, 1310-2018'!H105</f>
        <v>0</v>
      </c>
      <c r="BE103" s="6">
        <f>AA103*'III. GDP shares, 1310-2018'!I105</f>
        <v>0</v>
      </c>
      <c r="BF103" s="6">
        <f>AB103*'III. GDP shares, 1310-2018'!J105</f>
        <v>0</v>
      </c>
      <c r="BI103" s="6">
        <f t="shared" si="107"/>
        <v>14.122136366976465</v>
      </c>
      <c r="BJ103" s="6">
        <f t="shared" si="108"/>
        <v>13.463468459973843</v>
      </c>
      <c r="BL103" s="6">
        <f t="shared" si="109"/>
        <v>-0.82533865108544124</v>
      </c>
      <c r="BM103" s="6">
        <f t="shared" si="110"/>
        <v>0.51995357151750698</v>
      </c>
      <c r="BN103" s="6">
        <f t="shared" ref="BN103:BO103" si="179">AVERAGE(BL100:BL106)</f>
        <v>-0.74415790561224593</v>
      </c>
      <c r="BO103" s="6">
        <f t="shared" si="179"/>
        <v>-0.28574396620259906</v>
      </c>
      <c r="BR103" s="6">
        <f t="shared" si="112"/>
        <v>12.58201118490345</v>
      </c>
    </row>
    <row r="104" spans="1:70" x14ac:dyDescent="0.2">
      <c r="A104" s="6">
        <f>'[1]Nominal weighted'!B104</f>
        <v>1410</v>
      </c>
      <c r="C104" s="6">
        <f t="shared" si="116"/>
        <v>19.910578183347408</v>
      </c>
      <c r="D104" s="6">
        <f t="shared" si="117"/>
        <v>19.670439446310105</v>
      </c>
      <c r="E104" s="6">
        <f t="shared" si="158"/>
        <v>21.392608673466778</v>
      </c>
      <c r="F104" s="6">
        <f t="shared" si="118"/>
        <v>12.79832429300296</v>
      </c>
      <c r="G104" s="6">
        <f t="shared" si="130"/>
        <v>19.401660444319685</v>
      </c>
      <c r="I104" s="6">
        <f t="shared" si="159"/>
        <v>4</v>
      </c>
      <c r="L104" s="6">
        <f t="shared" si="86"/>
        <v>11.377369430201641</v>
      </c>
      <c r="M104" s="6">
        <f t="shared" si="87"/>
        <v>26.490852117821028</v>
      </c>
      <c r="N104" s="6">
        <f t="shared" si="151"/>
        <v>15.456592841020768</v>
      </c>
      <c r="O104" s="6">
        <f t="shared" si="88"/>
        <v>11.040186875528757</v>
      </c>
      <c r="P104" s="6">
        <f t="shared" ref="P104" si="180">AVERAGE(G101:G107)</f>
        <v>18.183490560213141</v>
      </c>
      <c r="U104" s="6">
        <v>-12.933306675785202</v>
      </c>
      <c r="V104" s="6">
        <v>8.6734758976053286</v>
      </c>
      <c r="W104" s="6">
        <v>-3.821180102038217</v>
      </c>
      <c r="X104" s="6">
        <v>-1.8124786596601594</v>
      </c>
      <c r="Y104" s="6">
        <v>-1.2170726306996074</v>
      </c>
      <c r="AE104" s="6">
        <v>6.9772715075622065</v>
      </c>
      <c r="AF104" s="6">
        <v>28.343915343915434</v>
      </c>
      <c r="AG104" s="35">
        <v>17.571428571428562</v>
      </c>
      <c r="AH104" s="6">
        <v>10.9858456333428</v>
      </c>
      <c r="AI104" s="6">
        <v>18.184587813620077</v>
      </c>
      <c r="AK104" s="6">
        <v>4</v>
      </c>
      <c r="AO104" s="6">
        <f>AE104*'III. GDP shares, 1310-2018'!C106</f>
        <v>2.3488921097251731</v>
      </c>
      <c r="AP104" s="6">
        <f>AF104*'III. GDP shares, 1310-2018'!D106</f>
        <v>2.3906601234306479</v>
      </c>
      <c r="AQ104" s="6">
        <f>AG104*'III. GDP shares, 1310-2018'!E106</f>
        <v>0.36814982722233008</v>
      </c>
      <c r="AR104" s="6">
        <f>AH104*'III. GDP shares, 1310-2018'!F106</f>
        <v>2.5727442226061616</v>
      </c>
      <c r="AS104" s="6">
        <f>AI104*'III. GDP shares, 1310-2018'!G106</f>
        <v>5.8893946906154788</v>
      </c>
      <c r="AT104" s="6">
        <f>AJ104*'III. GDP shares, 1310-2018'!H106</f>
        <v>0</v>
      </c>
      <c r="AU104" s="6">
        <f>AK104*'III. GDP shares, 1310-2018'!I106</f>
        <v>0</v>
      </c>
      <c r="AV104" s="6">
        <f>AL104*'III. GDP shares, 1310-2018'!J106</f>
        <v>0</v>
      </c>
      <c r="AY104" s="6">
        <f>U104*'III. GDP shares, 1310-2018'!C106</f>
        <v>-4.3539859342555367</v>
      </c>
      <c r="AZ104" s="6">
        <f>V104*'III. GDP shares, 1310-2018'!D106</f>
        <v>0.7315620551482187</v>
      </c>
      <c r="BA104" s="6">
        <f>W104*'III. GDP shares, 1310-2018'!E106</f>
        <v>-8.0059898865491322E-2</v>
      </c>
      <c r="BB104" s="6">
        <f>X104*'III. GDP shares, 1310-2018'!F106</f>
        <v>-0.4244592683957778</v>
      </c>
      <c r="BC104" s="6">
        <f>Y104*'III. GDP shares, 1310-2018'!G106</f>
        <v>-0.39417011607857583</v>
      </c>
      <c r="BD104" s="6">
        <f>Z104*'III. GDP shares, 1310-2018'!H106</f>
        <v>0</v>
      </c>
      <c r="BE104" s="6">
        <f>AA104*'III. GDP shares, 1310-2018'!I106</f>
        <v>0</v>
      </c>
      <c r="BF104" s="6">
        <f>AB104*'III. GDP shares, 1310-2018'!J106</f>
        <v>0</v>
      </c>
      <c r="BI104" s="6">
        <f t="shared" si="107"/>
        <v>14.343841478311512</v>
      </c>
      <c r="BJ104" s="6">
        <f t="shared" si="108"/>
        <v>13.569840973599792</v>
      </c>
      <c r="BL104" s="6">
        <f t="shared" si="109"/>
        <v>-4.521113162447163</v>
      </c>
      <c r="BM104" s="6">
        <f t="shared" si="110"/>
        <v>-2.222112434115572</v>
      </c>
      <c r="BN104" s="6">
        <f t="shared" ref="BN104:BO104" si="181">AVERAGE(BL101:BL107)</f>
        <v>-1.5283830607175537</v>
      </c>
      <c r="BO104" s="6">
        <f t="shared" si="181"/>
        <v>-0.51154966066680474</v>
      </c>
      <c r="BR104" s="6">
        <f t="shared" si="112"/>
        <v>16.431856067764524</v>
      </c>
    </row>
    <row r="105" spans="1:70" x14ac:dyDescent="0.2">
      <c r="A105" s="6">
        <f>'[1]Nominal weighted'!B105</f>
        <v>1411</v>
      </c>
      <c r="C105" s="6">
        <f t="shared" si="116"/>
        <v>-4.3177866889678294</v>
      </c>
      <c r="D105" s="6">
        <f t="shared" si="117"/>
        <v>42.073038958768976</v>
      </c>
      <c r="E105" s="6">
        <f t="shared" si="158"/>
        <v>12.931930959375968</v>
      </c>
      <c r="F105" s="6">
        <f t="shared" si="118"/>
        <v>10.896499263491998</v>
      </c>
      <c r="G105" s="6">
        <f t="shared" si="130"/>
        <v>19.053806555120214</v>
      </c>
      <c r="I105" s="6">
        <f t="shared" si="159"/>
        <v>4</v>
      </c>
      <c r="L105" s="6">
        <f t="shared" si="86"/>
        <v>6.7413935387402777</v>
      </c>
      <c r="M105" s="6">
        <f t="shared" si="87"/>
        <v>27.868016329958703</v>
      </c>
      <c r="N105" s="6">
        <f t="shared" si="151"/>
        <v>15.697466345933009</v>
      </c>
      <c r="O105" s="6">
        <f t="shared" si="88"/>
        <v>10.626302441515373</v>
      </c>
      <c r="P105" s="6">
        <f t="shared" ref="P105:R105" si="182">AVERAGE(G102:G108)</f>
        <v>18.320654334505328</v>
      </c>
      <c r="R105" s="6">
        <f t="shared" si="182"/>
        <v>5.5180967471156359</v>
      </c>
      <c r="U105" s="6">
        <v>11.216715864814814</v>
      </c>
      <c r="V105" s="6">
        <v>-13.827007212737144</v>
      </c>
      <c r="W105" s="6">
        <v>3.1280690406240228</v>
      </c>
      <c r="X105" s="6">
        <v>-1.8346829944396459</v>
      </c>
      <c r="Y105" s="6">
        <v>-0.88355565906286104</v>
      </c>
      <c r="AE105" s="6">
        <v>6.8989291758469848</v>
      </c>
      <c r="AF105" s="6">
        <v>28.246031746031836</v>
      </c>
      <c r="AG105" s="35">
        <v>16.059999999999992</v>
      </c>
      <c r="AH105" s="6">
        <v>9.0618162690523523</v>
      </c>
      <c r="AI105" s="6">
        <v>18.170250896057354</v>
      </c>
      <c r="AK105" s="6">
        <v>4</v>
      </c>
      <c r="AO105" s="6">
        <f>AE105*'III. GDP shares, 1310-2018'!C107</f>
        <v>2.3218900132725064</v>
      </c>
      <c r="AP105" s="6">
        <f>AF105*'III. GDP shares, 1310-2018'!D107</f>
        <v>2.3817597366343146</v>
      </c>
      <c r="AQ105" s="6">
        <f>AG105*'III. GDP shares, 1310-2018'!E107</f>
        <v>0.33639194008751561</v>
      </c>
      <c r="AR105" s="6">
        <f>AH105*'III. GDP shares, 1310-2018'!F107</f>
        <v>2.1240383276196475</v>
      </c>
      <c r="AS105" s="6">
        <f>AI105*'III. GDP shares, 1310-2018'!G107</f>
        <v>5.8831596548732588</v>
      </c>
      <c r="AT105" s="6">
        <f>AJ105*'III. GDP shares, 1310-2018'!H107</f>
        <v>0</v>
      </c>
      <c r="AU105" s="6">
        <f>AK105*'III. GDP shares, 1310-2018'!I107</f>
        <v>0</v>
      </c>
      <c r="AV105" s="6">
        <f>AL105*'III. GDP shares, 1310-2018'!J107</f>
        <v>0</v>
      </c>
      <c r="AY105" s="6">
        <f>U105*'III. GDP shares, 1310-2018'!C107</f>
        <v>3.7750757957348315</v>
      </c>
      <c r="AZ105" s="6">
        <f>V105*'III. GDP shares, 1310-2018'!D107</f>
        <v>-1.1659198486200153</v>
      </c>
      <c r="BA105" s="6">
        <f>W105*'III. GDP shares, 1310-2018'!E107</f>
        <v>6.5520374427348024E-2</v>
      </c>
      <c r="BB105" s="6">
        <f>X105*'III. GDP shares, 1310-2018'!F107</f>
        <v>-0.43003928611204545</v>
      </c>
      <c r="BC105" s="6">
        <f>Y105*'III. GDP shares, 1310-2018'!G107</f>
        <v>-0.28607744802035057</v>
      </c>
      <c r="BD105" s="6">
        <f>Z105*'III. GDP shares, 1310-2018'!H107</f>
        <v>0</v>
      </c>
      <c r="BE105" s="6">
        <f>AA105*'III. GDP shares, 1310-2018'!I107</f>
        <v>0</v>
      </c>
      <c r="BF105" s="6">
        <f>AB105*'III. GDP shares, 1310-2018'!J107</f>
        <v>0</v>
      </c>
      <c r="BI105" s="6">
        <f t="shared" si="107"/>
        <v>13.739504681164751</v>
      </c>
      <c r="BJ105" s="6">
        <f t="shared" si="108"/>
        <v>13.047239672487244</v>
      </c>
      <c r="BL105" s="6">
        <f t="shared" si="109"/>
        <v>1.9585595874097683</v>
      </c>
      <c r="BM105" s="6">
        <f t="shared" si="110"/>
        <v>-0.44009219216016271</v>
      </c>
      <c r="BN105" s="6">
        <f t="shared" ref="BN105:BO105" si="183">AVERAGE(BL102:BL108)</f>
        <v>-0.1414784903316097</v>
      </c>
      <c r="BO105" s="6">
        <f t="shared" si="183"/>
        <v>-0.28908044828239449</v>
      </c>
      <c r="BR105" s="6">
        <f t="shared" si="112"/>
        <v>7.541000499823145</v>
      </c>
    </row>
    <row r="106" spans="1:70" x14ac:dyDescent="0.2">
      <c r="A106" s="6">
        <f>'[1]Nominal weighted'!B106</f>
        <v>1412</v>
      </c>
      <c r="C106" s="6">
        <f t="shared" si="116"/>
        <v>27.09124063060473</v>
      </c>
      <c r="D106" s="6">
        <f t="shared" si="117"/>
        <v>35.629033371138931</v>
      </c>
      <c r="E106" s="6">
        <f t="shared" si="158"/>
        <v>12.854203790233026</v>
      </c>
      <c r="F106" s="6">
        <f t="shared" si="118"/>
        <v>9.7120486889448063</v>
      </c>
      <c r="G106" s="6">
        <f t="shared" si="130"/>
        <v>18.168298735005916</v>
      </c>
      <c r="I106" s="6">
        <f t="shared" si="159"/>
        <v>4</v>
      </c>
      <c r="L106" s="6">
        <f t="shared" si="86"/>
        <v>9.1350585616228894</v>
      </c>
      <c r="M106" s="6">
        <f t="shared" si="87"/>
        <v>28.952089008772898</v>
      </c>
      <c r="N106" s="6">
        <f t="shared" si="151"/>
        <v>15.386386401396649</v>
      </c>
      <c r="O106" s="6">
        <f t="shared" si="88"/>
        <v>10.334527285505386</v>
      </c>
      <c r="P106" s="6">
        <f t="shared" ref="P106:R106" si="184">AVERAGE(G103:G109)</f>
        <v>18.425551094874709</v>
      </c>
      <c r="R106" s="6">
        <f t="shared" si="184"/>
        <v>6.0060282048289162</v>
      </c>
      <c r="U106" s="6">
        <v>-18.976064972929073</v>
      </c>
      <c r="V106" s="6">
        <v>-7.4808852229906933</v>
      </c>
      <c r="W106" s="6">
        <v>3.7743676383383926</v>
      </c>
      <c r="X106" s="6">
        <v>-0.68086813338925156</v>
      </c>
      <c r="Y106" s="6">
        <v>-1.2384756511285865E-2</v>
      </c>
      <c r="AE106" s="6">
        <v>8.1151756576756586</v>
      </c>
      <c r="AF106" s="6">
        <v>28.148148148148238</v>
      </c>
      <c r="AG106" s="35">
        <v>16.628571428571419</v>
      </c>
      <c r="AH106" s="6">
        <v>9.0311805555555544</v>
      </c>
      <c r="AI106" s="6">
        <v>18.155913978494631</v>
      </c>
      <c r="AK106" s="6">
        <v>4</v>
      </c>
      <c r="AO106" s="6">
        <f>AE106*'III. GDP shares, 1310-2018'!C108</f>
        <v>2.7304889589576211</v>
      </c>
      <c r="AP106" s="6">
        <f>AF106*'III. GDP shares, 1310-2018'!D108</f>
        <v>2.3728641634958967</v>
      </c>
      <c r="AQ106" s="6">
        <f>AG106*'III. GDP shares, 1310-2018'!E108</f>
        <v>0.34820702112409052</v>
      </c>
      <c r="AR106" s="6">
        <f>AH106*'III. GDP shares, 1310-2018'!F108</f>
        <v>2.1187272508134956</v>
      </c>
      <c r="AS106" s="6">
        <f>AI106*'III. GDP shares, 1310-2018'!G108</f>
        <v>5.8769279912686594</v>
      </c>
      <c r="AT106" s="6">
        <f>AJ106*'III. GDP shares, 1310-2018'!H108</f>
        <v>0</v>
      </c>
      <c r="AU106" s="6">
        <f>AK106*'III. GDP shares, 1310-2018'!I108</f>
        <v>0</v>
      </c>
      <c r="AV106" s="6">
        <f>AL106*'III. GDP shares, 1310-2018'!J108</f>
        <v>0</v>
      </c>
      <c r="AY106" s="6">
        <f>U106*'III. GDP shares, 1310-2018'!C108</f>
        <v>-6.3848200062111511</v>
      </c>
      <c r="AZ106" s="6">
        <f>V106*'III. GDP shares, 1310-2018'!D108</f>
        <v>-0.63063205307267811</v>
      </c>
      <c r="BA106" s="6">
        <f>W106*'III. GDP shares, 1310-2018'!E108</f>
        <v>7.9036333194251435E-2</v>
      </c>
      <c r="BB106" s="6">
        <f>X106*'III. GDP shares, 1310-2018'!F108</f>
        <v>-0.15973259083331273</v>
      </c>
      <c r="BC106" s="6">
        <f>Y106*'III. GDP shares, 1310-2018'!G108</f>
        <v>-4.0088492538813778E-3</v>
      </c>
      <c r="BD106" s="6">
        <f>Z106*'III. GDP shares, 1310-2018'!H108</f>
        <v>0</v>
      </c>
      <c r="BE106" s="6">
        <f>AA106*'III. GDP shares, 1310-2018'!I108</f>
        <v>0</v>
      </c>
      <c r="BF106" s="6">
        <f>AB106*'III. GDP shares, 1310-2018'!J108</f>
        <v>0</v>
      </c>
      <c r="BI106" s="6">
        <f t="shared" si="107"/>
        <v>14.013164961407583</v>
      </c>
      <c r="BJ106" s="6">
        <f t="shared" si="108"/>
        <v>13.447215385659764</v>
      </c>
      <c r="BL106" s="6">
        <f t="shared" si="109"/>
        <v>-7.1001571661767722</v>
      </c>
      <c r="BM106" s="6">
        <f t="shared" si="110"/>
        <v>-4.6751670894963819</v>
      </c>
      <c r="BN106" s="6">
        <f t="shared" ref="BN106:BO106" si="185">AVERAGE(BL103:BL109)</f>
        <v>-1.0196433262519273</v>
      </c>
      <c r="BO106" s="6">
        <f t="shared" si="185"/>
        <v>-1.063013105367139</v>
      </c>
      <c r="BR106" s="6">
        <f t="shared" si="112"/>
        <v>17.54387633526796</v>
      </c>
    </row>
    <row r="107" spans="1:70" x14ac:dyDescent="0.2">
      <c r="A107" s="6">
        <f>'[1]Nominal weighted'!B107</f>
        <v>1413</v>
      </c>
      <c r="C107" s="6">
        <f t="shared" si="116"/>
        <v>31.042769687819359</v>
      </c>
      <c r="D107" s="6">
        <f t="shared" si="117"/>
        <v>27.509493863937603</v>
      </c>
      <c r="E107" s="6">
        <f t="shared" si="158"/>
        <v>15.357099241305772</v>
      </c>
      <c r="F107" s="6">
        <f t="shared" si="118"/>
        <v>9.2798875284507023</v>
      </c>
      <c r="G107" s="6">
        <f t="shared" si="130"/>
        <v>17.92538277029356</v>
      </c>
      <c r="I107" s="6">
        <f t="shared" si="159"/>
        <v>4</v>
      </c>
      <c r="L107" s="6">
        <f t="shared" si="86"/>
        <v>4.313829273972237</v>
      </c>
      <c r="M107" s="6">
        <f t="shared" si="87"/>
        <v>28.2554507866374</v>
      </c>
      <c r="N107" s="6">
        <f t="shared" si="151"/>
        <v>15.220705168218236</v>
      </c>
      <c r="O107" s="6">
        <f t="shared" si="88"/>
        <v>9.8289430131589572</v>
      </c>
      <c r="P107" s="6">
        <f t="shared" ref="P107:R107" si="186">AVERAGE(G104:G110)</f>
        <v>18.293127568859649</v>
      </c>
      <c r="R107" s="6">
        <f t="shared" si="186"/>
        <v>6.1823459101311542</v>
      </c>
      <c r="U107" s="6">
        <v>-23.537694236954433</v>
      </c>
      <c r="V107" s="6">
        <v>0.54077068632703629</v>
      </c>
      <c r="W107" s="6">
        <v>1.3000436158370756</v>
      </c>
      <c r="X107" s="6">
        <v>-0.67233197289514779</v>
      </c>
      <c r="Y107" s="6">
        <v>0.21619429063834938</v>
      </c>
      <c r="AE107" s="6">
        <v>7.5050754508649256</v>
      </c>
      <c r="AF107" s="6">
        <v>28.050264550264639</v>
      </c>
      <c r="AG107" s="35">
        <v>16.657142857142848</v>
      </c>
      <c r="AH107" s="6">
        <v>8.607555555555555</v>
      </c>
      <c r="AI107" s="6">
        <v>18.141577060931908</v>
      </c>
      <c r="AK107" s="6">
        <v>4</v>
      </c>
      <c r="AO107" s="6">
        <f>AE107*'III. GDP shares, 1310-2018'!C109</f>
        <v>2.5245276824173537</v>
      </c>
      <c r="AP107" s="6">
        <f>AF107*'III. GDP shares, 1310-2018'!D109</f>
        <v>2.3639734001113442</v>
      </c>
      <c r="AQ107" s="6">
        <f>AG107*'III. GDP shares, 1310-2018'!E109</f>
        <v>0.34871101707597291</v>
      </c>
      <c r="AR107" s="6">
        <f>AH107*'III. GDP shares, 1310-2018'!F109</f>
        <v>2.0211253415758432</v>
      </c>
      <c r="AS107" s="6">
        <f>AI107*'III. GDP shares, 1310-2018'!G109</f>
        <v>5.8706996970667555</v>
      </c>
      <c r="AT107" s="6">
        <f>AJ107*'III. GDP shares, 1310-2018'!H109</f>
        <v>0</v>
      </c>
      <c r="AU107" s="6">
        <f>AK107*'III. GDP shares, 1310-2018'!I109</f>
        <v>0</v>
      </c>
      <c r="AV107" s="6">
        <f>AL107*'III. GDP shares, 1310-2018'!J109</f>
        <v>0</v>
      </c>
      <c r="AY107" s="6">
        <f>U107*'III. GDP shares, 1310-2018'!C109</f>
        <v>-7.9175167618892912</v>
      </c>
      <c r="AZ107" s="6">
        <f>V107*'III. GDP shares, 1310-2018'!D109</f>
        <v>4.5574169746110595E-2</v>
      </c>
      <c r="BA107" s="6">
        <f>W107*'III. GDP shares, 1310-2018'!E109</f>
        <v>2.7215923847784786E-2</v>
      </c>
      <c r="BB107" s="6">
        <f>X107*'III. GDP shares, 1310-2018'!F109</f>
        <v>-0.1578691162199953</v>
      </c>
      <c r="BC107" s="6">
        <f>Y107*'III. GDP shares, 1310-2018'!G109</f>
        <v>6.9961489692722562E-2</v>
      </c>
      <c r="BD107" s="6">
        <f>Z107*'III. GDP shares, 1310-2018'!H109</f>
        <v>0</v>
      </c>
      <c r="BE107" s="6">
        <f>AA107*'III. GDP shares, 1310-2018'!I109</f>
        <v>0</v>
      </c>
      <c r="BF107" s="6">
        <f>AB107*'III. GDP shares, 1310-2018'!J109</f>
        <v>0</v>
      </c>
      <c r="BI107" s="6">
        <f t="shared" si="107"/>
        <v>13.826935912459978</v>
      </c>
      <c r="BJ107" s="6">
        <f t="shared" si="108"/>
        <v>13.12903713824727</v>
      </c>
      <c r="BL107" s="6">
        <f t="shared" si="109"/>
        <v>-7.9326342948226678</v>
      </c>
      <c r="BM107" s="6">
        <f t="shared" si="110"/>
        <v>-4.4306035234094239</v>
      </c>
      <c r="BN107" s="6">
        <f t="shared" ref="BN107:BO107" si="187">AVERAGE(BL104:BL110)</f>
        <v>0.72346696317177006</v>
      </c>
      <c r="BO107" s="6">
        <f t="shared" si="187"/>
        <v>-0.12622337694385241</v>
      </c>
      <c r="BR107" s="6">
        <f t="shared" si="112"/>
        <v>18.743272202704706</v>
      </c>
    </row>
    <row r="108" spans="1:70" x14ac:dyDescent="0.2">
      <c r="A108" s="6">
        <f>'[1]Nominal weighted'!B108</f>
        <v>1414</v>
      </c>
      <c r="C108" s="6">
        <f t="shared" si="116"/>
        <v>-16.902053178952833</v>
      </c>
      <c r="D108" s="6">
        <f t="shared" si="117"/>
        <v>30.901734114309043</v>
      </c>
      <c r="E108" s="6">
        <f t="shared" si="158"/>
        <v>14.697299437516296</v>
      </c>
      <c r="F108" s="6">
        <f t="shared" si="118"/>
        <v>8.8480290093122083</v>
      </c>
      <c r="G108" s="6">
        <f t="shared" si="130"/>
        <v>17.978640237298851</v>
      </c>
      <c r="I108" s="6">
        <f t="shared" si="159"/>
        <v>14.626677229809454</v>
      </c>
      <c r="L108" s="6">
        <f t="shared" si="86"/>
        <v>3.8100983905832568</v>
      </c>
      <c r="M108" s="6">
        <f t="shared" si="87"/>
        <v>28.119261718011035</v>
      </c>
      <c r="N108" s="6">
        <f t="shared" si="151"/>
        <v>16.31278410701573</v>
      </c>
      <c r="O108" s="6">
        <f t="shared" si="88"/>
        <v>9.3225621508324661</v>
      </c>
      <c r="P108" s="6">
        <f t="shared" ref="P108:R108" si="188">AVERAGE(G105:G111)</f>
        <v>17.156536837725504</v>
      </c>
      <c r="R108" s="6">
        <f t="shared" si="188"/>
        <v>6.7135111522983744</v>
      </c>
      <c r="U108" s="6">
        <v>24.238970842507552</v>
      </c>
      <c r="V108" s="6">
        <v>-2.949353161928002</v>
      </c>
      <c r="W108" s="6">
        <v>1.9884148481979804</v>
      </c>
      <c r="X108" s="6">
        <v>-0.66409845375665344</v>
      </c>
      <c r="Y108" s="6">
        <v>0.14859990607033366</v>
      </c>
      <c r="AA108" s="6">
        <v>-10.626677229809454</v>
      </c>
      <c r="AE108" s="6">
        <v>7.3369176635547193</v>
      </c>
      <c r="AF108" s="6">
        <v>27.952380952381041</v>
      </c>
      <c r="AG108" s="35">
        <v>16.685714285714276</v>
      </c>
      <c r="AH108" s="6">
        <v>8.1839305555555555</v>
      </c>
      <c r="AI108" s="6">
        <v>18.127240143369185</v>
      </c>
      <c r="AK108" s="6">
        <v>4</v>
      </c>
      <c r="AO108" s="6">
        <f>AE108*'III. GDP shares, 1310-2018'!C110</f>
        <v>2.4672964069471428</v>
      </c>
      <c r="AP108" s="6">
        <f>AF108*'III. GDP shares, 1310-2018'!D110</f>
        <v>2.3550874425808277</v>
      </c>
      <c r="AQ108" s="6">
        <f>AG108*'III. GDP shares, 1310-2018'!E110</f>
        <v>0.34921474059557078</v>
      </c>
      <c r="AR108" s="6">
        <f>AH108*'III. GDP shares, 1310-2018'!F110</f>
        <v>1.9233472023207308</v>
      </c>
      <c r="AS108" s="6">
        <f>AI108*'III. GDP shares, 1310-2018'!G110</f>
        <v>5.8644747695355779</v>
      </c>
      <c r="AT108" s="6">
        <f>AJ108*'III. GDP shares, 1310-2018'!H110</f>
        <v>0</v>
      </c>
      <c r="AU108" s="6">
        <f>AK108*'III. GDP shares, 1310-2018'!I110</f>
        <v>0</v>
      </c>
      <c r="AV108" s="6">
        <f>AL108*'III. GDP shares, 1310-2018'!J110</f>
        <v>0</v>
      </c>
      <c r="AY108" s="6">
        <f>U108*'III. GDP shares, 1310-2018'!C110</f>
        <v>8.1512057801722957</v>
      </c>
      <c r="AZ108" s="6">
        <f>V108*'III. GDP shares, 1310-2018'!D110</f>
        <v>-0.24849348637690999</v>
      </c>
      <c r="BA108" s="6">
        <f>W108*'III. GDP shares, 1310-2018'!E110</f>
        <v>4.1615465992028047E-2</v>
      </c>
      <c r="BB108" s="6">
        <f>X108*'III. GDP shares, 1310-2018'!F110</f>
        <v>-0.1560731600088309</v>
      </c>
      <c r="BC108" s="6">
        <f>Y108*'III. GDP shares, 1310-2018'!G110</f>
        <v>4.8074632046158583E-2</v>
      </c>
      <c r="BD108" s="6">
        <f>Z108*'III. GDP shares, 1310-2018'!H110</f>
        <v>0</v>
      </c>
      <c r="BE108" s="6">
        <f>AA108*'III. GDP shares, 1310-2018'!I110</f>
        <v>0</v>
      </c>
      <c r="BF108" s="6">
        <f>AB108*'III. GDP shares, 1310-2018'!J110</f>
        <v>0</v>
      </c>
      <c r="BI108" s="6">
        <f t="shared" si="107"/>
        <v>13.714363933429132</v>
      </c>
      <c r="BJ108" s="6">
        <f t="shared" si="108"/>
        <v>12.959420561979849</v>
      </c>
      <c r="BL108" s="6">
        <f t="shared" si="109"/>
        <v>7.8363292318247408</v>
      </c>
      <c r="BM108" s="6">
        <f t="shared" si="110"/>
        <v>2.0226427918802927</v>
      </c>
      <c r="BN108" s="6">
        <f t="shared" ref="BN108:BO108" si="189">AVERAGE(BL105:BL111)</f>
        <v>1.2463479296772049</v>
      </c>
      <c r="BO108" s="6">
        <f t="shared" si="189"/>
        <v>-7.1334239486187209E-2</v>
      </c>
      <c r="BR108" s="6">
        <f t="shared" si="112"/>
        <v>2.5195104011973708</v>
      </c>
    </row>
    <row r="109" spans="1:70" x14ac:dyDescent="0.2">
      <c r="A109" s="6">
        <f>'[1]Nominal weighted'!B109</f>
        <v>1415</v>
      </c>
      <c r="C109" s="6">
        <f t="shared" si="116"/>
        <v>-1.632255147777717</v>
      </c>
      <c r="D109" s="6">
        <f t="shared" si="117"/>
        <v>26.650408227089773</v>
      </c>
      <c r="E109" s="6">
        <f t="shared" si="158"/>
        <v>13.395921869937851</v>
      </c>
      <c r="F109" s="6">
        <f t="shared" si="118"/>
        <v>8.4274104150647879</v>
      </c>
      <c r="G109" s="6">
        <f t="shared" si="130"/>
        <v>16.756542741167515</v>
      </c>
      <c r="I109" s="6">
        <f t="shared" si="159"/>
        <v>7.4155202039929637</v>
      </c>
      <c r="L109" s="6">
        <f t="shared" si="86"/>
        <v>7.9047801670384228</v>
      </c>
      <c r="M109" s="6">
        <f t="shared" si="87"/>
        <v>27.912827993795855</v>
      </c>
      <c r="N109" s="6">
        <f t="shared" si="151"/>
        <v>16.933080960028171</v>
      </c>
      <c r="O109" s="6">
        <f t="shared" si="88"/>
        <v>9.0841571779408472</v>
      </c>
      <c r="P109" s="6">
        <f t="shared" ref="P109:R109" si="190">AVERAGE(G106:G112)</f>
        <v>18.055286880658588</v>
      </c>
      <c r="R109" s="6">
        <f t="shared" si="190"/>
        <v>6.4779347794626378</v>
      </c>
      <c r="U109" s="6">
        <v>8.8985838191063902</v>
      </c>
      <c r="V109" s="6">
        <v>1.2040891274076699</v>
      </c>
      <c r="W109" s="6">
        <v>3.3183638443478527</v>
      </c>
      <c r="X109" s="6">
        <v>-0.65615424222528218</v>
      </c>
      <c r="Y109" s="6">
        <v>1.3563604846389443</v>
      </c>
      <c r="AA109" s="6">
        <v>-3.4155202039929637</v>
      </c>
      <c r="AE109" s="6">
        <v>7.2663286713286732</v>
      </c>
      <c r="AF109" s="6">
        <v>27.854497354497443</v>
      </c>
      <c r="AG109" s="35">
        <v>16.714285714285705</v>
      </c>
      <c r="AH109" s="6">
        <v>7.7712561728395055</v>
      </c>
      <c r="AI109" s="6">
        <v>18.112903225806459</v>
      </c>
      <c r="AK109" s="6">
        <v>4</v>
      </c>
      <c r="AO109" s="6">
        <f>AE109*'III. GDP shares, 1310-2018'!C111</f>
        <v>2.4428981299075985</v>
      </c>
      <c r="AP109" s="6">
        <f>AF109*'III. GDP shares, 1310-2018'!D111</f>
        <v>2.3462062870087319</v>
      </c>
      <c r="AQ109" s="6">
        <f>AG109*'III. GDP shares, 1310-2018'!E111</f>
        <v>0.34971819190371728</v>
      </c>
      <c r="AR109" s="6">
        <f>AH109*'III. GDP shares, 1310-2018'!F111</f>
        <v>1.8279687997161389</v>
      </c>
      <c r="AS109" s="6">
        <f>AI109*'III. GDP shares, 1310-2018'!G111</f>
        <v>5.8582532059461112</v>
      </c>
      <c r="AT109" s="6">
        <f>AJ109*'III. GDP shares, 1310-2018'!H111</f>
        <v>0</v>
      </c>
      <c r="AU109" s="6">
        <f>AK109*'III. GDP shares, 1310-2018'!I111</f>
        <v>0</v>
      </c>
      <c r="AV109" s="6">
        <f>AL109*'III. GDP shares, 1310-2018'!J111</f>
        <v>0</v>
      </c>
      <c r="AY109" s="6">
        <f>U109*'III. GDP shares, 1310-2018'!C111</f>
        <v>2.9916529727447747</v>
      </c>
      <c r="AZ109" s="6">
        <f>V109*'III. GDP shares, 1310-2018'!D111</f>
        <v>0.10142137712589513</v>
      </c>
      <c r="BA109" s="6">
        <f>W109*'III. GDP shares, 1310-2018'!E111</f>
        <v>6.9431157487760686E-2</v>
      </c>
      <c r="BB109" s="6">
        <f>X109*'III. GDP shares, 1310-2018'!F111</f>
        <v>-0.15434177640176125</v>
      </c>
      <c r="BC109" s="6">
        <f>Y109*'III. GDP shares, 1310-2018'!G111</f>
        <v>0.43868744057737513</v>
      </c>
      <c r="BD109" s="6">
        <f>Z109*'III. GDP shares, 1310-2018'!H111</f>
        <v>0</v>
      </c>
      <c r="BE109" s="6">
        <f>AA109*'III. GDP shares, 1310-2018'!I111</f>
        <v>0</v>
      </c>
      <c r="BF109" s="6">
        <f>AB109*'III. GDP shares, 1310-2018'!J111</f>
        <v>0</v>
      </c>
      <c r="BI109" s="6">
        <f t="shared" si="107"/>
        <v>13.619878523126298</v>
      </c>
      <c r="BJ109" s="6">
        <f t="shared" si="108"/>
        <v>12.825044614482298</v>
      </c>
      <c r="BL109" s="6">
        <f t="shared" si="109"/>
        <v>3.4468511715340449</v>
      </c>
      <c r="BM109" s="6">
        <f t="shared" si="110"/>
        <v>1.7842871382137684</v>
      </c>
      <c r="BN109" s="6">
        <f t="shared" ref="BN109:BO109" si="191">AVERAGE(BL106:BL112)</f>
        <v>-0.13529978258985739</v>
      </c>
      <c r="BO109" s="6">
        <f t="shared" si="191"/>
        <v>-0.84888008422442363</v>
      </c>
      <c r="BR109" s="6">
        <f t="shared" si="112"/>
        <v>7.1334085330654169</v>
      </c>
    </row>
    <row r="110" spans="1:70" x14ac:dyDescent="0.2">
      <c r="A110" s="6">
        <f>'[1]Nominal weighted'!B110</f>
        <v>1416</v>
      </c>
      <c r="C110" s="6">
        <f t="shared" si="116"/>
        <v>-24.995688568267457</v>
      </c>
      <c r="D110" s="6">
        <f t="shared" si="117"/>
        <v>15.354007524907388</v>
      </c>
      <c r="E110" s="6">
        <f t="shared" si="158"/>
        <v>15.915872205691976</v>
      </c>
      <c r="F110" s="6">
        <f t="shared" si="118"/>
        <v>8.840401893845236</v>
      </c>
      <c r="G110" s="6">
        <f t="shared" si="130"/>
        <v>18.767561498811808</v>
      </c>
      <c r="I110" s="6">
        <f t="shared" si="159"/>
        <v>5.2342239371156642</v>
      </c>
      <c r="L110" s="6">
        <f t="shared" si="86"/>
        <v>2.5879046039115243</v>
      </c>
      <c r="M110" s="6">
        <f t="shared" si="87"/>
        <v>25.981231779702377</v>
      </c>
      <c r="N110" s="6">
        <f t="shared" si="151"/>
        <v>18.445373213373255</v>
      </c>
      <c r="O110" s="6">
        <f t="shared" si="88"/>
        <v>9.0927149536620036</v>
      </c>
      <c r="P110" s="6">
        <f t="shared" ref="P110:R110" si="192">AVERAGE(G107:G113)</f>
        <v>18.405201236482679</v>
      </c>
      <c r="R110" s="6">
        <f t="shared" si="192"/>
        <v>6.8460247850409788</v>
      </c>
      <c r="U110" s="6">
        <v>31.787004752083643</v>
      </c>
      <c r="V110" s="6">
        <v>12.402606231706457</v>
      </c>
      <c r="W110" s="6">
        <v>0.8269849371651582</v>
      </c>
      <c r="X110" s="6">
        <v>-0.64848677038844582</v>
      </c>
      <c r="Y110" s="6">
        <v>-0.66899519056807377</v>
      </c>
      <c r="AA110" s="6">
        <v>-1.2342239371156642</v>
      </c>
      <c r="AE110" s="6">
        <v>6.7913161838161846</v>
      </c>
      <c r="AF110" s="6">
        <v>27.756613756613845</v>
      </c>
      <c r="AG110" s="35">
        <v>16.742857142857133</v>
      </c>
      <c r="AH110" s="6">
        <v>8.1919151234567895</v>
      </c>
      <c r="AI110" s="6">
        <v>18.098566308243736</v>
      </c>
      <c r="AK110" s="6">
        <v>4</v>
      </c>
      <c r="AO110" s="6">
        <f>AE110*'III. GDP shares, 1310-2018'!C112</f>
        <v>2.2825848963034692</v>
      </c>
      <c r="AP110" s="6">
        <f>AF110*'III. GDP shares, 1310-2018'!D112</f>
        <v>2.3373299295036523</v>
      </c>
      <c r="AQ110" s="6">
        <f>AG110*'III. GDP shares, 1310-2018'!E112</f>
        <v>0.35022137122100666</v>
      </c>
      <c r="AR110" s="6">
        <f>AH110*'III. GDP shares, 1310-2018'!F112</f>
        <v>1.9286092923638138</v>
      </c>
      <c r="AS110" s="6">
        <f>AI110*'III. GDP shares, 1310-2018'!G112</f>
        <v>5.852035003572289</v>
      </c>
      <c r="AT110" s="6">
        <f>AJ110*'III. GDP shares, 1310-2018'!H112</f>
        <v>0</v>
      </c>
      <c r="AU110" s="6">
        <f>AK110*'III. GDP shares, 1310-2018'!I112</f>
        <v>0</v>
      </c>
      <c r="AV110" s="6">
        <f>AL110*'III. GDP shares, 1310-2018'!J112</f>
        <v>0</v>
      </c>
      <c r="AY110" s="6">
        <f>U110*'III. GDP shares, 1310-2018'!C112</f>
        <v>10.683722415801538</v>
      </c>
      <c r="AZ110" s="6">
        <f>V110*'III. GDP shares, 1310-2018'!D112</f>
        <v>1.0443991116282516</v>
      </c>
      <c r="BA110" s="6">
        <f>W110*'III. GDP shares, 1310-2018'!E112</f>
        <v>1.7298588657949653E-2</v>
      </c>
      <c r="BB110" s="6">
        <f>X110*'III. GDP shares, 1310-2018'!F112</f>
        <v>-0.15267218867599788</v>
      </c>
      <c r="BC110" s="6">
        <f>Y110*'III. GDP shares, 1310-2018'!G112</f>
        <v>-0.21631455253130419</v>
      </c>
      <c r="BD110" s="6">
        <f>Z110*'III. GDP shares, 1310-2018'!H112</f>
        <v>0</v>
      </c>
      <c r="BE110" s="6">
        <f>AA110*'III. GDP shares, 1310-2018'!I112</f>
        <v>0</v>
      </c>
      <c r="BF110" s="6">
        <f>AB110*'III. GDP shares, 1310-2018'!J112</f>
        <v>0</v>
      </c>
      <c r="BI110" s="6">
        <f t="shared" si="107"/>
        <v>13.59687808583128</v>
      </c>
      <c r="BJ110" s="6">
        <f t="shared" si="108"/>
        <v>12.750780492964232</v>
      </c>
      <c r="BL110" s="6">
        <f t="shared" si="109"/>
        <v>11.376433374880436</v>
      </c>
      <c r="BM110" s="6">
        <f t="shared" si="110"/>
        <v>7.0774816704805126</v>
      </c>
      <c r="BN110" s="6">
        <f t="shared" ref="BN110:BO110" si="193">AVERAGE(BL107:BL113)</f>
        <v>1.5233325537519653</v>
      </c>
      <c r="BO110" s="6">
        <f t="shared" si="193"/>
        <v>0.11234619702322497</v>
      </c>
      <c r="BR110" s="6">
        <f t="shared" si="112"/>
        <v>8.14163002083923E-2</v>
      </c>
    </row>
    <row r="111" spans="1:70" x14ac:dyDescent="0.2">
      <c r="A111" s="6">
        <f>'[1]Nominal weighted'!B111</f>
        <v>1417</v>
      </c>
      <c r="C111" s="6">
        <f t="shared" si="116"/>
        <v>16.384461999624548</v>
      </c>
      <c r="D111" s="6">
        <f t="shared" si="117"/>
        <v>18.71711596592554</v>
      </c>
      <c r="E111" s="6">
        <f t="shared" si="158"/>
        <v>29.037161245049234</v>
      </c>
      <c r="F111" s="6">
        <f t="shared" si="118"/>
        <v>9.2536582567175092</v>
      </c>
      <c r="G111" s="6">
        <f t="shared" si="130"/>
        <v>11.445525326380679</v>
      </c>
      <c r="I111" s="6">
        <f t="shared" si="159"/>
        <v>7.7181566951705385</v>
      </c>
      <c r="L111" s="6">
        <f t="shared" si="86"/>
        <v>-6.3188501090900591</v>
      </c>
      <c r="M111" s="6">
        <f t="shared" si="87"/>
        <v>27.596036635244495</v>
      </c>
      <c r="N111" s="6">
        <f t="shared" si="151"/>
        <v>17.855307491823716</v>
      </c>
      <c r="O111" s="6">
        <f t="shared" si="88"/>
        <v>9.1815979716467755</v>
      </c>
      <c r="P111" s="6">
        <f t="shared" ref="P111:R111" si="194">AVERAGE(G108:G114)</f>
        <v>17.953792301140822</v>
      </c>
      <c r="R111" s="6">
        <f t="shared" si="194"/>
        <v>6.3680379632272688</v>
      </c>
      <c r="U111" s="6">
        <v>-9.8122209916873366</v>
      </c>
      <c r="V111" s="6">
        <v>8.9416141928047068</v>
      </c>
      <c r="W111" s="6">
        <v>-12.26573267362067</v>
      </c>
      <c r="X111" s="6">
        <v>-0.64108418264343514</v>
      </c>
      <c r="Y111" s="6">
        <v>6.4682495188457869</v>
      </c>
      <c r="AA111" s="6">
        <v>-3.7181566951705389</v>
      </c>
      <c r="AE111" s="6">
        <v>6.57224100793721</v>
      </c>
      <c r="AF111" s="6">
        <v>27.658730158730247</v>
      </c>
      <c r="AG111" s="35">
        <v>16.771428571428562</v>
      </c>
      <c r="AH111" s="6">
        <v>8.6125740740740735</v>
      </c>
      <c r="AI111" s="6">
        <v>17.913774845226467</v>
      </c>
      <c r="AK111" s="6">
        <v>4</v>
      </c>
      <c r="AO111" s="6">
        <f>AE111*'III. GDP shares, 1310-2018'!C113</f>
        <v>2.208356435649319</v>
      </c>
      <c r="AP111" s="6">
        <f>AF111*'III. GDP shares, 1310-2018'!D113</f>
        <v>2.3284583661783858</v>
      </c>
      <c r="AQ111" s="6">
        <f>AG111*'III. GDP shares, 1310-2018'!E113</f>
        <v>0.35072427876779516</v>
      </c>
      <c r="AR111" s="6">
        <f>AH111*'III. GDP shares, 1310-2018'!F113</f>
        <v>2.0294226291122714</v>
      </c>
      <c r="AS111" s="6">
        <f>AI111*'III. GDP shares, 1310-2018'!G113</f>
        <v>5.7907198512065889</v>
      </c>
      <c r="AT111" s="6">
        <f>AJ111*'III. GDP shares, 1310-2018'!H113</f>
        <v>0</v>
      </c>
      <c r="AU111" s="6">
        <f>AK111*'III. GDP shares, 1310-2018'!I113</f>
        <v>0</v>
      </c>
      <c r="AV111" s="6">
        <f>AL111*'III. GDP shares, 1310-2018'!J113</f>
        <v>0</v>
      </c>
      <c r="AY111" s="6">
        <f>U111*'III. GDP shares, 1310-2018'!C113</f>
        <v>-3.2970308527695269</v>
      </c>
      <c r="AZ111" s="6">
        <f>V111*'III. GDP shares, 1310-2018'!D113</f>
        <v>0.75275243132605629</v>
      </c>
      <c r="BA111" s="6">
        <f>W111*'III. GDP shares, 1310-2018'!E113</f>
        <v>-0.25650112196421926</v>
      </c>
      <c r="BB111" s="6">
        <f>X111*'III. GDP shares, 1310-2018'!F113</f>
        <v>-0.15106177737721271</v>
      </c>
      <c r="BC111" s="6">
        <f>Y111*'III. GDP shares, 1310-2018'!G113</f>
        <v>2.0908949238757861</v>
      </c>
      <c r="BD111" s="6">
        <f>Z111*'III. GDP shares, 1310-2018'!H113</f>
        <v>0</v>
      </c>
      <c r="BE111" s="6">
        <f>AA111*'III. GDP shares, 1310-2018'!I113</f>
        <v>0</v>
      </c>
      <c r="BF111" s="6">
        <f>AB111*'III. GDP shares, 1310-2018'!J113</f>
        <v>0</v>
      </c>
      <c r="BI111" s="6">
        <f t="shared" si="107"/>
        <v>13.58812477623276</v>
      </c>
      <c r="BJ111" s="6">
        <f t="shared" si="108"/>
        <v>12.707681560914359</v>
      </c>
      <c r="BL111" s="6">
        <f t="shared" si="109"/>
        <v>-0.86094639690911645</v>
      </c>
      <c r="BM111" s="6">
        <f t="shared" si="110"/>
        <v>-1.8378884719119146</v>
      </c>
      <c r="BN111" s="6">
        <f t="shared" ref="BN111:BO111" si="195">AVERAGE(BL108:BL114)</f>
        <v>4.3134244570336993</v>
      </c>
      <c r="BO111" s="6">
        <f t="shared" si="195"/>
        <v>1.6734850189424963</v>
      </c>
      <c r="BR111" s="6">
        <f t="shared" si="112"/>
        <v>11.992922022971147</v>
      </c>
    </row>
    <row r="112" spans="1:70" x14ac:dyDescent="0.2">
      <c r="A112" s="6">
        <f>'[1]Nominal weighted'!B112</f>
        <v>1418</v>
      </c>
      <c r="C112" s="6">
        <f t="shared" si="116"/>
        <v>24.344985746218327</v>
      </c>
      <c r="D112" s="6">
        <f t="shared" si="117"/>
        <v>40.62800288926271</v>
      </c>
      <c r="E112" s="6">
        <f t="shared" si="158"/>
        <v>17.274008930463058</v>
      </c>
      <c r="F112" s="6">
        <f t="shared" si="118"/>
        <v>9.2276644532506804</v>
      </c>
      <c r="G112" s="6">
        <f t="shared" si="130"/>
        <v>25.345056855651801</v>
      </c>
      <c r="I112" s="6">
        <f t="shared" si="159"/>
        <v>2.3509653901498431</v>
      </c>
      <c r="L112" s="6">
        <f t="shared" si="86"/>
        <v>-0.3859260872912153</v>
      </c>
      <c r="M112" s="6">
        <f t="shared" si="87"/>
        <v>25.936183218476156</v>
      </c>
      <c r="N112" s="6">
        <f t="shared" si="151"/>
        <v>17.902298116516068</v>
      </c>
      <c r="O112" s="6">
        <f t="shared" si="88"/>
        <v>9.0978187584011785</v>
      </c>
      <c r="P112" s="6">
        <f t="shared" ref="P112:R112" si="196">AVERAGE(G109:G115)</f>
        <v>17.544805104298579</v>
      </c>
      <c r="R112" s="6">
        <f t="shared" si="196"/>
        <v>4.0809158689635439</v>
      </c>
      <c r="U112" s="6">
        <v>-16.655339222911319</v>
      </c>
      <c r="V112" s="6">
        <v>-13.067156328416061</v>
      </c>
      <c r="W112" s="6">
        <v>-0.47400893046306736</v>
      </c>
      <c r="X112" s="6">
        <v>-0.63393528658401477</v>
      </c>
      <c r="Y112" s="6">
        <v>-7.6160734734425999</v>
      </c>
      <c r="AA112" s="6">
        <v>3.1490346098501569</v>
      </c>
      <c r="AE112" s="6">
        <v>7.6896465233070073</v>
      </c>
      <c r="AF112" s="6">
        <v>27.560846560846649</v>
      </c>
      <c r="AG112" s="35">
        <v>16.79999999999999</v>
      </c>
      <c r="AH112" s="6">
        <v>8.593729166666666</v>
      </c>
      <c r="AI112" s="6">
        <v>17.728983382209201</v>
      </c>
      <c r="AK112" s="6">
        <v>5.5</v>
      </c>
      <c r="AO112" s="6">
        <f>AE112*'III. GDP shares, 1310-2018'!C114</f>
        <v>2.2510450354425275</v>
      </c>
      <c r="AP112" s="6">
        <f>AF112*'III. GDP shares, 1310-2018'!D114</f>
        <v>2.0213937088130653</v>
      </c>
      <c r="AQ112" s="6">
        <f>AG112*'III. GDP shares, 1310-2018'!E114</f>
        <v>0.30607451672389679</v>
      </c>
      <c r="AR112" s="6">
        <f>AH112*'III. GDP shares, 1310-2018'!F114</f>
        <v>1.7662035508753264</v>
      </c>
      <c r="AS112" s="6">
        <f>AI112*'III. GDP shares, 1310-2018'!G114</f>
        <v>4.9928830452496546</v>
      </c>
      <c r="AT112" s="6">
        <f>AJ112*'III. GDP shares, 1310-2018'!H114</f>
        <v>0</v>
      </c>
      <c r="AU112" s="6">
        <f>AK112*'III. GDP shares, 1310-2018'!I114</f>
        <v>0.70705910846381448</v>
      </c>
      <c r="AV112" s="6">
        <f>AL112*'III. GDP shares, 1310-2018'!J114</f>
        <v>0</v>
      </c>
      <c r="AY112" s="6">
        <f>U112*'III. GDP shares, 1310-2018'!C114</f>
        <v>-4.8756361632110448</v>
      </c>
      <c r="AZ112" s="6">
        <f>V112*'III. GDP shares, 1310-2018'!D114</f>
        <v>-0.95838375414276988</v>
      </c>
      <c r="BA112" s="6">
        <f>W112*'III. GDP shares, 1310-2018'!E114</f>
        <v>-8.6358365663270608E-3</v>
      </c>
      <c r="BB112" s="6">
        <f>X112*'III. GDP shares, 1310-2018'!F114</f>
        <v>-0.13028787997331637</v>
      </c>
      <c r="BC112" s="6">
        <f>Y112*'III. GDP shares, 1310-2018'!G114</f>
        <v>-2.1448586925229991</v>
      </c>
      <c r="BD112" s="6">
        <f>Z112*'III. GDP shares, 1310-2018'!H114</f>
        <v>0</v>
      </c>
      <c r="BE112" s="6">
        <f>AA112*'III. GDP shares, 1310-2018'!I114</f>
        <v>0.40482792795679057</v>
      </c>
      <c r="BF112" s="6">
        <f>AB112*'III. GDP shares, 1310-2018'!J114</f>
        <v>0</v>
      </c>
      <c r="BI112" s="6">
        <f t="shared" si="107"/>
        <v>13.978867605504917</v>
      </c>
      <c r="BJ112" s="6">
        <f t="shared" si="108"/>
        <v>12.044658965568287</v>
      </c>
      <c r="BL112" s="6">
        <f t="shared" si="109"/>
        <v>-7.712974398459667</v>
      </c>
      <c r="BM112" s="6">
        <f t="shared" si="110"/>
        <v>-5.8829131053278187</v>
      </c>
      <c r="BN112" s="6">
        <f t="shared" ref="BN112:BO112" si="197">AVERAGE(BL109:BL115)</f>
        <v>2.7201795306142165</v>
      </c>
      <c r="BO112" s="6">
        <f t="shared" si="197"/>
        <v>1.3879154479665441</v>
      </c>
      <c r="BR112" s="6">
        <f t="shared" si="112"/>
        <v>16.777855901072115</v>
      </c>
    </row>
    <row r="113" spans="1:70" x14ac:dyDescent="0.2">
      <c r="A113" s="6">
        <f>'[1]Nominal weighted'!B113</f>
        <v>1419</v>
      </c>
      <c r="C113" s="6">
        <f t="shared" si="116"/>
        <v>-10.126888311283558</v>
      </c>
      <c r="D113" s="6">
        <f t="shared" si="117"/>
        <v>22.107859872484585</v>
      </c>
      <c r="E113" s="6">
        <f t="shared" si="158"/>
        <v>23.440249563648617</v>
      </c>
      <c r="F113" s="6">
        <f t="shared" si="118"/>
        <v>9.771953118992899</v>
      </c>
      <c r="G113" s="6">
        <f t="shared" si="130"/>
        <v>20.61769922577453</v>
      </c>
      <c r="I113" s="6">
        <f t="shared" si="159"/>
        <v>6.5766300390483794</v>
      </c>
      <c r="L113" s="6">
        <f t="shared" si="86"/>
        <v>5.4581926335017767</v>
      </c>
      <c r="M113" s="6">
        <f t="shared" si="87"/>
        <v>26.706457860346234</v>
      </c>
      <c r="N113" s="6">
        <f t="shared" si="151"/>
        <v>18.257768786912823</v>
      </c>
      <c r="O113" s="6">
        <f t="shared" si="88"/>
        <v>8.7506827707207844</v>
      </c>
      <c r="P113" s="6">
        <f t="shared" ref="P113:R113" si="198">AVERAGE(G110:G116)</f>
        <v>17.907153960241626</v>
      </c>
      <c r="R113" s="6">
        <f t="shared" si="198"/>
        <v>4.1211658719448021</v>
      </c>
      <c r="U113" s="6">
        <v>18.354243173534464</v>
      </c>
      <c r="V113" s="6">
        <v>5.3551030904784653</v>
      </c>
      <c r="W113" s="6">
        <v>-6.6116781350771996</v>
      </c>
      <c r="X113" s="6">
        <v>-0.62702950788178902</v>
      </c>
      <c r="Y113" s="6">
        <v>-3.0735073065826097</v>
      </c>
      <c r="AA113" s="6">
        <v>-1.0766300390483792</v>
      </c>
      <c r="AE113" s="6">
        <v>8.2273548622509054</v>
      </c>
      <c r="AF113" s="6">
        <v>27.462962962963051</v>
      </c>
      <c r="AG113" s="35">
        <v>16.828571428571419</v>
      </c>
      <c r="AH113" s="6">
        <v>9.1449236111111105</v>
      </c>
      <c r="AI113" s="6">
        <v>17.54419191919192</v>
      </c>
      <c r="AK113" s="6">
        <v>5.5</v>
      </c>
      <c r="AO113" s="6">
        <f>AE113*'III. GDP shares, 1310-2018'!C115</f>
        <v>2.4074773070037061</v>
      </c>
      <c r="AP113" s="6">
        <f>AF113*'III. GDP shares, 1310-2018'!D115</f>
        <v>2.0133992985821116</v>
      </c>
      <c r="AQ113" s="6">
        <f>AG113*'III. GDP shares, 1310-2018'!E115</f>
        <v>0.30647094428149702</v>
      </c>
      <c r="AR113" s="6">
        <f>AH113*'III. GDP shares, 1310-2018'!F115</f>
        <v>1.8808762160198282</v>
      </c>
      <c r="AS113" s="6">
        <f>AI113*'III. GDP shares, 1310-2018'!G115</f>
        <v>4.9388415712734606</v>
      </c>
      <c r="AT113" s="6">
        <f>AJ113*'III. GDP shares, 1310-2018'!H115</f>
        <v>0</v>
      </c>
      <c r="AU113" s="6">
        <f>AK113*'III. GDP shares, 1310-2018'!I115</f>
        <v>0.70770577792289091</v>
      </c>
      <c r="AV113" s="6">
        <f>AL113*'III. GDP shares, 1310-2018'!J115</f>
        <v>0</v>
      </c>
      <c r="AY113" s="6">
        <f>U113*'III. GDP shares, 1310-2018'!C115</f>
        <v>5.3707934891996088</v>
      </c>
      <c r="AZ113" s="6">
        <f>V113*'III. GDP shares, 1310-2018'!D115</f>
        <v>0.39260005632840667</v>
      </c>
      <c r="BA113" s="6">
        <f>W113*'III. GDP shares, 1310-2018'!E115</f>
        <v>-0.12040756103053535</v>
      </c>
      <c r="BB113" s="6">
        <f>X113*'III. GDP shares, 1310-2018'!F115</f>
        <v>-0.12896388622476215</v>
      </c>
      <c r="BC113" s="6">
        <f>Y113*'III. GDP shares, 1310-2018'!G115</f>
        <v>-0.86521885563493561</v>
      </c>
      <c r="BD113" s="6">
        <f>Z113*'III. GDP shares, 1310-2018'!H115</f>
        <v>0</v>
      </c>
      <c r="BE113" s="6">
        <f>AA113*'III. GDP shares, 1310-2018'!I115</f>
        <v>-0.13853405442179736</v>
      </c>
      <c r="BF113" s="6">
        <f>AB113*'III. GDP shares, 1310-2018'!J115</f>
        <v>0</v>
      </c>
      <c r="BI113" s="6">
        <f t="shared" si="107"/>
        <v>14.118000797348067</v>
      </c>
      <c r="BJ113" s="6">
        <f t="shared" si="108"/>
        <v>12.254771115083495</v>
      </c>
      <c r="BL113" s="6">
        <f t="shared" si="109"/>
        <v>4.5102691882159851</v>
      </c>
      <c r="BM113" s="6">
        <f t="shared" si="110"/>
        <v>2.0534168792371585</v>
      </c>
      <c r="BN113" s="6">
        <f t="shared" ref="BN113:BO113" si="199">AVERAGE(BL110:BL116)</f>
        <v>0.69174894764947203</v>
      </c>
      <c r="BO113" s="6">
        <f t="shared" si="199"/>
        <v>0.16401214905287173</v>
      </c>
      <c r="BR113" s="6">
        <f t="shared" si="112"/>
        <v>6.1237026846138045</v>
      </c>
    </row>
    <row r="114" spans="1:70" x14ac:dyDescent="0.2">
      <c r="A114" s="6">
        <f>'[1]Nominal weighted'!B114</f>
        <v>1420</v>
      </c>
      <c r="C114" s="6">
        <f t="shared" si="116"/>
        <v>-31.304513303191726</v>
      </c>
      <c r="D114" s="6">
        <f t="shared" si="117"/>
        <v>38.813127852732393</v>
      </c>
      <c r="E114" s="6">
        <f t="shared" si="158"/>
        <v>11.226639190458981</v>
      </c>
      <c r="F114" s="6">
        <f t="shared" si="118"/>
        <v>9.9020686543440988</v>
      </c>
      <c r="G114" s="6">
        <f t="shared" si="130"/>
        <v>14.765520222900559</v>
      </c>
      <c r="I114" s="6">
        <f t="shared" si="159"/>
        <v>0.65409224730403448</v>
      </c>
      <c r="L114" s="6">
        <f t="shared" si="86"/>
        <v>8.1404249041677854</v>
      </c>
      <c r="M114" s="6">
        <f t="shared" si="87"/>
        <v>29.438507310434993</v>
      </c>
      <c r="N114" s="6">
        <f t="shared" si="151"/>
        <v>18.443788352448223</v>
      </c>
      <c r="O114" s="6">
        <f t="shared" si="88"/>
        <v>8.5717853504777057</v>
      </c>
      <c r="P114" s="6">
        <f t="shared" ref="P114:R114" si="200">AVERAGE(G111:G117)</f>
        <v>17.603167424497446</v>
      </c>
      <c r="R114" s="6">
        <f t="shared" si="200"/>
        <v>4.9964437707787761</v>
      </c>
      <c r="U114" s="6">
        <v>37.829097257488797</v>
      </c>
      <c r="V114" s="6">
        <v>-11.44804848765294</v>
      </c>
      <c r="W114" s="6">
        <v>5.6305036666838664</v>
      </c>
      <c r="X114" s="6">
        <v>-0.62035684878854336</v>
      </c>
      <c r="Y114" s="6">
        <v>2.7471060397257046</v>
      </c>
      <c r="AA114" s="6">
        <v>4.8459077526959655</v>
      </c>
      <c r="AE114" s="6">
        <v>6.5245839542970696</v>
      </c>
      <c r="AF114" s="6">
        <v>27.365079365079453</v>
      </c>
      <c r="AG114" s="35">
        <v>16.857142857142847</v>
      </c>
      <c r="AH114" s="6">
        <v>9.2817118055555561</v>
      </c>
      <c r="AI114" s="6">
        <v>17.512626262626263</v>
      </c>
      <c r="AK114" s="6">
        <v>5.5</v>
      </c>
      <c r="AO114" s="6">
        <f>AE114*'III. GDP shares, 1310-2018'!C116</f>
        <v>1.9084422941240338</v>
      </c>
      <c r="AP114" s="6">
        <f>AF114*'III. GDP shares, 1310-2018'!D116</f>
        <v>2.0054113578847228</v>
      </c>
      <c r="AQ114" s="6">
        <f>AG114*'III. GDP shares, 1310-2018'!E116</f>
        <v>0.30686705102726547</v>
      </c>
      <c r="AR114" s="6">
        <f>AH114*'III. GDP shares, 1310-2018'!F116</f>
        <v>1.9104195657327245</v>
      </c>
      <c r="AS114" s="6">
        <f>AI114*'III. GDP shares, 1310-2018'!G116</f>
        <v>4.9279607654146522</v>
      </c>
      <c r="AT114" s="6">
        <f>AJ114*'III. GDP shares, 1310-2018'!H116</f>
        <v>0</v>
      </c>
      <c r="AU114" s="6">
        <f>AK114*'III. GDP shares, 1310-2018'!I116</f>
        <v>0.70835192406008984</v>
      </c>
      <c r="AV114" s="6">
        <f>AL114*'III. GDP shares, 1310-2018'!J116</f>
        <v>0</v>
      </c>
      <c r="AY114" s="6">
        <f>U114*'III. GDP shares, 1310-2018'!C116</f>
        <v>11.065019572194478</v>
      </c>
      <c r="AZ114" s="6">
        <f>V114*'III. GDP shares, 1310-2018'!D116</f>
        <v>-0.83895413407976316</v>
      </c>
      <c r="BA114" s="6">
        <f>W114*'III. GDP shares, 1310-2018'!E116</f>
        <v>0.10249756264368128</v>
      </c>
      <c r="BB114" s="6">
        <f>X114*'III. GDP shares, 1310-2018'!F116</f>
        <v>-0.12768569919964176</v>
      </c>
      <c r="BC114" s="6">
        <f>Y114*'III. GDP shares, 1310-2018'!G116</f>
        <v>0.7730211665107356</v>
      </c>
      <c r="BD114" s="6">
        <f>Z114*'III. GDP shares, 1310-2018'!H116</f>
        <v>0</v>
      </c>
      <c r="BE114" s="6">
        <f>AA114*'III. GDP shares, 1310-2018'!I116</f>
        <v>0.62411056007998056</v>
      </c>
      <c r="BF114" s="6">
        <f>AB114*'III. GDP shares, 1310-2018'!J116</f>
        <v>0</v>
      </c>
      <c r="BI114" s="6">
        <f t="shared" si="107"/>
        <v>13.8401907074502</v>
      </c>
      <c r="BJ114" s="6">
        <f t="shared" si="108"/>
        <v>11.767452958243489</v>
      </c>
      <c r="BL114" s="6">
        <f t="shared" si="109"/>
        <v>11.59800902814947</v>
      </c>
      <c r="BM114" s="6">
        <f t="shared" si="110"/>
        <v>6.4973682300254749</v>
      </c>
      <c r="BN114" s="6">
        <f t="shared" ref="BN114:BO114" si="201">AVERAGE(BL111:BL117)</f>
        <v>-0.56571848448361484</v>
      </c>
      <c r="BO114" s="6">
        <f t="shared" si="201"/>
        <v>-0.85099989418839583</v>
      </c>
      <c r="BR114" s="6">
        <f t="shared" si="112"/>
        <v>-2.6749215618704678</v>
      </c>
    </row>
    <row r="115" spans="1:70" x14ac:dyDescent="0.2">
      <c r="A115" s="6">
        <f>'[1]Nominal weighted'!B115</f>
        <v>1421</v>
      </c>
      <c r="C115" s="6">
        <f t="shared" si="116"/>
        <v>24.628414973639075</v>
      </c>
      <c r="D115" s="6">
        <f t="shared" si="117"/>
        <v>19.282760196930735</v>
      </c>
      <c r="E115" s="6">
        <f t="shared" si="158"/>
        <v>15.026233810362745</v>
      </c>
      <c r="F115" s="6">
        <f t="shared" si="118"/>
        <v>8.2615745165930434</v>
      </c>
      <c r="G115" s="6">
        <f t="shared" si="130"/>
        <v>15.115729859403141</v>
      </c>
      <c r="I115" s="6">
        <f t="shared" si="159"/>
        <v>-1.383177430036616</v>
      </c>
      <c r="L115" s="6">
        <f t="shared" ref="L115:L178" si="202">AVERAGE(C112:C118)</f>
        <v>10.130917558921668</v>
      </c>
      <c r="M115" s="6">
        <f t="shared" ref="M115:M178" si="203">AVERAGE(D112:D118)</f>
        <v>30.493067166547974</v>
      </c>
      <c r="N115" s="6">
        <f t="shared" ref="N115:N178" si="204">AVERAGE(E112:E118)</f>
        <v>16.769236306944425</v>
      </c>
      <c r="O115" s="6">
        <f t="shared" ref="O115:O178" si="205">AVERAGE(F112:F118)</f>
        <v>8.1366190486657661</v>
      </c>
      <c r="P115" s="6">
        <f t="shared" ref="P115:R115" si="206">AVERAGE(G112:G118)</f>
        <v>18.567361770971655</v>
      </c>
      <c r="R115" s="6">
        <f t="shared" si="206"/>
        <v>4.5049505171921247</v>
      </c>
      <c r="U115" s="6">
        <v>-18.336581602092586</v>
      </c>
      <c r="V115" s="6">
        <v>7.98443557026512</v>
      </c>
      <c r="W115" s="6">
        <v>1.8594804753515297</v>
      </c>
      <c r="X115" s="6">
        <v>-0.61390784992637759</v>
      </c>
      <c r="Y115" s="6">
        <v>2.365330746657468</v>
      </c>
      <c r="AA115" s="6">
        <v>6.883177430036616</v>
      </c>
      <c r="AE115" s="6">
        <v>6.2918333715464874</v>
      </c>
      <c r="AF115" s="6">
        <v>27.267195767195854</v>
      </c>
      <c r="AG115" s="35">
        <v>16.885714285714275</v>
      </c>
      <c r="AH115" s="6">
        <v>7.6476666666666659</v>
      </c>
      <c r="AI115" s="6">
        <v>17.481060606060609</v>
      </c>
      <c r="AK115" s="6">
        <v>5.5</v>
      </c>
      <c r="AO115" s="6">
        <f>AE115*'III. GDP shares, 1310-2018'!C117</f>
        <v>1.8396183334701124</v>
      </c>
      <c r="AP115" s="6">
        <f>AF115*'III. GDP shares, 1310-2018'!D117</f>
        <v>1.9974298788708007</v>
      </c>
      <c r="AQ115" s="6">
        <f>AG115*'III. GDP shares, 1310-2018'!E117</f>
        <v>0.30726283735047349</v>
      </c>
      <c r="AR115" s="6">
        <f>AH115*'III. GDP shares, 1310-2018'!F117</f>
        <v>1.5752506875432608</v>
      </c>
      <c r="AS115" s="6">
        <f>AI115*'III. GDP shares, 1310-2018'!G117</f>
        <v>4.9170887613642211</v>
      </c>
      <c r="AT115" s="6">
        <f>AJ115*'III. GDP shares, 1310-2018'!H117</f>
        <v>0</v>
      </c>
      <c r="AU115" s="6">
        <f>AK115*'III. GDP shares, 1310-2018'!I117</f>
        <v>0.70899754751040733</v>
      </c>
      <c r="AV115" s="6">
        <f>AL115*'III. GDP shares, 1310-2018'!J117</f>
        <v>0</v>
      </c>
      <c r="AY115" s="6">
        <f>U115*'III. GDP shares, 1310-2018'!C117</f>
        <v>-5.3612849699624396</v>
      </c>
      <c r="AZ115" s="6">
        <f>V115*'III. GDP shares, 1310-2018'!D117</f>
        <v>0.58489146849318607</v>
      </c>
      <c r="BA115" s="6">
        <f>W115*'III. GDP shares, 1310-2018'!E117</f>
        <v>3.3836249813707531E-2</v>
      </c>
      <c r="BB115" s="6">
        <f>X115*'III. GDP shares, 1310-2018'!F117</f>
        <v>-0.12645147923350017</v>
      </c>
      <c r="BC115" s="6">
        <f>Y115*'III. GDP shares, 1310-2018'!G117</f>
        <v>0.66532240196378123</v>
      </c>
      <c r="BD115" s="6">
        <f>Z115*'III. GDP shares, 1310-2018'!H117</f>
        <v>0</v>
      </c>
      <c r="BE115" s="6">
        <f>AA115*'III. GDP shares, 1310-2018'!I117</f>
        <v>0.88730107581362716</v>
      </c>
      <c r="BF115" s="6">
        <f>AB115*'III. GDP shares, 1310-2018'!J117</f>
        <v>0</v>
      </c>
      <c r="BI115" s="6">
        <f t="shared" si="107"/>
        <v>13.512245116197315</v>
      </c>
      <c r="BJ115" s="6">
        <f t="shared" si="108"/>
        <v>11.345648046109275</v>
      </c>
      <c r="BL115" s="6">
        <f t="shared" si="109"/>
        <v>-3.3163852531116378</v>
      </c>
      <c r="BM115" s="6">
        <f t="shared" si="110"/>
        <v>2.365579504862847E-2</v>
      </c>
      <c r="BN115" s="6">
        <f t="shared" ref="BN115:BO115" si="207">AVERAGE(BL112:BL118)</f>
        <v>-1.4270024418803828</v>
      </c>
      <c r="BO115" s="6">
        <f t="shared" si="207"/>
        <v>-1.1027408209392497</v>
      </c>
      <c r="BR115" s="6">
        <f t="shared" si="112"/>
        <v>13.249494888843298</v>
      </c>
    </row>
    <row r="116" spans="1:70" x14ac:dyDescent="0.2">
      <c r="A116" s="6">
        <f>'[1]Nominal weighted'!B116</f>
        <v>1422</v>
      </c>
      <c r="C116" s="6">
        <f t="shared" si="116"/>
        <v>39.276575897773228</v>
      </c>
      <c r="D116" s="6">
        <f t="shared" si="117"/>
        <v>32.042330720180296</v>
      </c>
      <c r="E116" s="6">
        <f t="shared" si="158"/>
        <v>15.884216562715132</v>
      </c>
      <c r="F116" s="6">
        <f t="shared" si="118"/>
        <v>5.9974585013020292</v>
      </c>
      <c r="G116" s="6">
        <f t="shared" si="130"/>
        <v>19.292984732768868</v>
      </c>
      <c r="I116" s="6">
        <f t="shared" si="159"/>
        <v>7.6972702248617688</v>
      </c>
      <c r="L116" s="6">
        <f t="shared" si="202"/>
        <v>5.5486642097026051</v>
      </c>
      <c r="M116" s="6">
        <f t="shared" si="203"/>
        <v>27.406861073789141</v>
      </c>
      <c r="N116" s="6">
        <f t="shared" si="204"/>
        <v>16.889272958380072</v>
      </c>
      <c r="O116" s="6">
        <f t="shared" si="205"/>
        <v>8.0847370436250703</v>
      </c>
      <c r="P116" s="6">
        <f t="shared" ref="P116:R116" si="208">AVERAGE(G113:G119)</f>
        <v>17.368172892083283</v>
      </c>
      <c r="R116" s="6">
        <f t="shared" si="208"/>
        <v>4.6103631513176664</v>
      </c>
      <c r="U116" s="6">
        <v>-33.067047816356457</v>
      </c>
      <c r="V116" s="6">
        <v>-4.8730185508680393</v>
      </c>
      <c r="W116" s="6">
        <v>1.030069151570572</v>
      </c>
      <c r="X116" s="6">
        <v>0.25254149869797066</v>
      </c>
      <c r="Y116" s="6">
        <v>-1.8434897832739143</v>
      </c>
      <c r="AA116" s="6">
        <v>-2.1972702248617688</v>
      </c>
      <c r="AE116" s="6">
        <v>6.209528081416769</v>
      </c>
      <c r="AF116" s="6">
        <v>27.169312169312256</v>
      </c>
      <c r="AG116" s="35">
        <v>16.914285714285704</v>
      </c>
      <c r="AH116" s="6">
        <v>6.25</v>
      </c>
      <c r="AI116" s="6">
        <v>17.449494949494955</v>
      </c>
      <c r="AK116" s="6">
        <v>5.5</v>
      </c>
      <c r="AO116" s="6">
        <f>AE116*'III. GDP shares, 1310-2018'!C118</f>
        <v>1.8148197236587844</v>
      </c>
      <c r="AP116" s="6">
        <f>AF116*'III. GDP shares, 1310-2018'!D118</f>
        <v>1.9894548537029433</v>
      </c>
      <c r="AQ116" s="6">
        <f>AG116*'III. GDP shares, 1310-2018'!E118</f>
        <v>0.30765830363976299</v>
      </c>
      <c r="AR116" s="6">
        <f>AH116*'III. GDP shares, 1310-2018'!F118</f>
        <v>1.2883097698880546</v>
      </c>
      <c r="AS116" s="6">
        <f>AI116*'III. GDP shares, 1310-2018'!G118</f>
        <v>4.9062255484464128</v>
      </c>
      <c r="AT116" s="6">
        <f>AJ116*'III. GDP shares, 1310-2018'!H118</f>
        <v>0</v>
      </c>
      <c r="AU116" s="6">
        <f>AK116*'III. GDP shares, 1310-2018'!I118</f>
        <v>0.70964264890781248</v>
      </c>
      <c r="AV116" s="6">
        <f>AL116*'III. GDP shares, 1310-2018'!J118</f>
        <v>0</v>
      </c>
      <c r="AY116" s="6">
        <f>U116*'III. GDP shares, 1310-2018'!C118</f>
        <v>-9.6642981227326619</v>
      </c>
      <c r="AZ116" s="6">
        <f>V116*'III. GDP shares, 1310-2018'!D118</f>
        <v>-0.3568235495913295</v>
      </c>
      <c r="BA116" s="6">
        <f>W116*'III. GDP shares, 1310-2018'!E118</f>
        <v>1.8736193366781805E-2</v>
      </c>
      <c r="BB116" s="6">
        <f>X116*'III. GDP shares, 1310-2018'!F118</f>
        <v>5.2056268811962729E-2</v>
      </c>
      <c r="BC116" s="6">
        <f>Y116*'III. GDP shares, 1310-2018'!G118</f>
        <v>-0.51832885130352724</v>
      </c>
      <c r="BD116" s="6">
        <f>Z116*'III. GDP shares, 1310-2018'!H118</f>
        <v>0</v>
      </c>
      <c r="BE116" s="6">
        <f>AA116*'III. GDP shares, 1310-2018'!I118</f>
        <v>-0.28350484777039459</v>
      </c>
      <c r="BF116" s="6">
        <f>AB116*'III. GDP shares, 1310-2018'!J118</f>
        <v>0</v>
      </c>
      <c r="BI116" s="6">
        <f t="shared" si="107"/>
        <v>13.248770152418281</v>
      </c>
      <c r="BJ116" s="6">
        <f t="shared" si="108"/>
        <v>11.01611084824377</v>
      </c>
      <c r="BL116" s="6">
        <f t="shared" si="109"/>
        <v>-10.752162909219168</v>
      </c>
      <c r="BM116" s="6">
        <f t="shared" si="110"/>
        <v>-6.7830359541819396</v>
      </c>
      <c r="BN116" s="6">
        <f t="shared" ref="BN116:BO116" si="209">AVERAGE(BL113:BL119)</f>
        <v>0.41864995367431251</v>
      </c>
      <c r="BO116" s="6">
        <f t="shared" si="209"/>
        <v>0.31153730595544965</v>
      </c>
      <c r="BR116" s="6">
        <f t="shared" si="112"/>
        <v>19.421995354168665</v>
      </c>
    </row>
    <row r="117" spans="1:70" x14ac:dyDescent="0.2">
      <c r="A117" s="6">
        <f>'[1]Nominal weighted'!B117</f>
        <v>1423</v>
      </c>
      <c r="C117" s="6">
        <f t="shared" si="116"/>
        <v>-6.2200626736053923</v>
      </c>
      <c r="D117" s="6">
        <f t="shared" si="117"/>
        <v>34.478353675528709</v>
      </c>
      <c r="E117" s="6">
        <f t="shared" si="158"/>
        <v>17.218009164439803</v>
      </c>
      <c r="F117" s="6">
        <f t="shared" si="118"/>
        <v>7.5881199521436766</v>
      </c>
      <c r="G117" s="6">
        <f t="shared" si="130"/>
        <v>16.639655748602515</v>
      </c>
      <c r="I117" s="6">
        <f t="shared" si="159"/>
        <v>11.361169228953486</v>
      </c>
      <c r="L117" s="6">
        <f t="shared" si="202"/>
        <v>7.3084465130609697</v>
      </c>
      <c r="M117" s="6">
        <f t="shared" si="203"/>
        <v>28.639042534370226</v>
      </c>
      <c r="N117" s="6">
        <f t="shared" si="204"/>
        <v>15.539310269258412</v>
      </c>
      <c r="O117" s="6">
        <f t="shared" si="205"/>
        <v>8.0834401657369117</v>
      </c>
      <c r="P117" s="6">
        <f t="shared" ref="P117:R117" si="210">AVERAGE(G114:G120)</f>
        <v>17.933509255446925</v>
      </c>
      <c r="R117" s="6">
        <f t="shared" si="210"/>
        <v>3.9246350843156463</v>
      </c>
      <c r="U117" s="6">
        <v>12.350810302536285</v>
      </c>
      <c r="V117" s="6">
        <v>-7.4069251041000541</v>
      </c>
      <c r="W117" s="6">
        <v>-0.27515202158267138</v>
      </c>
      <c r="X117" s="6">
        <v>0.24854671452299051</v>
      </c>
      <c r="Y117" s="6">
        <v>0.77827354432678209</v>
      </c>
      <c r="AA117" s="6">
        <v>-5.8611692289534858</v>
      </c>
      <c r="AE117" s="6">
        <v>6.1307476289308926</v>
      </c>
      <c r="AF117" s="6">
        <v>27.071428571428658</v>
      </c>
      <c r="AG117" s="35">
        <v>16.942857142857132</v>
      </c>
      <c r="AH117" s="6">
        <v>7.8366666666666669</v>
      </c>
      <c r="AI117" s="6">
        <v>17.417929292929298</v>
      </c>
      <c r="AK117" s="6">
        <v>5.5</v>
      </c>
      <c r="AO117" s="6">
        <f>AE117*'III. GDP shares, 1310-2018'!C119</f>
        <v>1.7910709237646942</v>
      </c>
      <c r="AP117" s="6">
        <f>AF117*'III. GDP shares, 1310-2018'!D119</f>
        <v>1.9814862745564172</v>
      </c>
      <c r="AQ117" s="6">
        <f>AG117*'III. GDP shares, 1310-2018'!E119</f>
        <v>0.30805345028314757</v>
      </c>
      <c r="AR117" s="6">
        <f>AH117*'III. GDP shares, 1310-2018'!F119</f>
        <v>1.616555873519457</v>
      </c>
      <c r="AS117" s="6">
        <f>AI117*'III. GDP shares, 1310-2018'!G119</f>
        <v>4.895371116002738</v>
      </c>
      <c r="AT117" s="6">
        <f>AJ117*'III. GDP shares, 1310-2018'!H119</f>
        <v>0</v>
      </c>
      <c r="AU117" s="6">
        <f>AK117*'III. GDP shares, 1310-2018'!I119</f>
        <v>0.71028722888524964</v>
      </c>
      <c r="AV117" s="6">
        <f>AL117*'III. GDP shares, 1310-2018'!J119</f>
        <v>0</v>
      </c>
      <c r="AY117" s="6">
        <f>U117*'III. GDP shares, 1310-2018'!C119</f>
        <v>3.6082348445427295</v>
      </c>
      <c r="AZ117" s="6">
        <f>V117*'III. GDP shares, 1310-2018'!D119</f>
        <v>-0.5421479842379473</v>
      </c>
      <c r="BA117" s="6">
        <f>W117*'III. GDP shares, 1310-2018'!E119</f>
        <v>-5.0027884250124404E-3</v>
      </c>
      <c r="BB117" s="6">
        <f>X117*'III. GDP shares, 1310-2018'!F119</f>
        <v>5.1270478673684047E-2</v>
      </c>
      <c r="BC117" s="6">
        <f>Y117*'III. GDP shares, 1310-2018'!G119</f>
        <v>0.21873655387917018</v>
      </c>
      <c r="BD117" s="6">
        <f>Z117*'III. GDP shares, 1310-2018'!H119</f>
        <v>0</v>
      </c>
      <c r="BE117" s="6">
        <f>AA117*'III. GDP shares, 1310-2018'!I119</f>
        <v>-0.75692975448379396</v>
      </c>
      <c r="BF117" s="6">
        <f>AB117*'III. GDP shares, 1310-2018'!J119</f>
        <v>0</v>
      </c>
      <c r="BI117" s="6">
        <f t="shared" si="107"/>
        <v>13.483271550468773</v>
      </c>
      <c r="BJ117" s="6">
        <f t="shared" si="108"/>
        <v>11.302824867011704</v>
      </c>
      <c r="BL117" s="6">
        <f t="shared" si="109"/>
        <v>2.5741613499488301</v>
      </c>
      <c r="BM117" s="6">
        <f t="shared" si="110"/>
        <v>-2.7602632208358902E-2</v>
      </c>
      <c r="BN117" s="6">
        <f t="shared" ref="BN117:BO117" si="211">AVERAGE(BL114:BL120)</f>
        <v>-0.27437782830632568</v>
      </c>
      <c r="BO117" s="6">
        <f t="shared" si="211"/>
        <v>2.4701219379123587E-2</v>
      </c>
      <c r="BR117" s="6">
        <f t="shared" si="112"/>
        <v>6.2050292582685085</v>
      </c>
    </row>
    <row r="118" spans="1:70" x14ac:dyDescent="0.2">
      <c r="A118" s="6">
        <f>'[1]Nominal weighted'!B118</f>
        <v>1424</v>
      </c>
      <c r="C118" s="6">
        <f t="shared" si="116"/>
        <v>30.317910582901721</v>
      </c>
      <c r="D118" s="6">
        <f t="shared" si="117"/>
        <v>26.099034958716402</v>
      </c>
      <c r="E118" s="6">
        <f t="shared" si="158"/>
        <v>17.315296926522628</v>
      </c>
      <c r="F118" s="6">
        <f t="shared" si="118"/>
        <v>6.2074941440339275</v>
      </c>
      <c r="G118" s="6">
        <f t="shared" si="130"/>
        <v>18.194885751700145</v>
      </c>
      <c r="I118" s="6">
        <f t="shared" si="159"/>
        <v>4.2777039200639786</v>
      </c>
      <c r="L118" s="6">
        <f t="shared" si="202"/>
        <v>13.565042855051241</v>
      </c>
      <c r="M118" s="6">
        <f t="shared" si="203"/>
        <v>27.52879084219785</v>
      </c>
      <c r="N118" s="6">
        <f t="shared" si="204"/>
        <v>16.144411143430574</v>
      </c>
      <c r="O118" s="6">
        <f t="shared" si="205"/>
        <v>7.6304696805849543</v>
      </c>
      <c r="P118" s="6">
        <f t="shared" ref="P118:R118" si="212">AVERAGE(G115:G121)</f>
        <v>19.064456803663074</v>
      </c>
      <c r="R118" s="6">
        <f t="shared" si="212"/>
        <v>4.1245511562614565</v>
      </c>
      <c r="U118" s="6">
        <v>-23.789514092450396</v>
      </c>
      <c r="V118" s="6">
        <v>0.8745100148286582</v>
      </c>
      <c r="W118" s="6">
        <v>0.6561316449059319</v>
      </c>
      <c r="X118" s="6">
        <v>0.24464871310892886</v>
      </c>
      <c r="Y118" s="6">
        <v>-0.8085221153365032</v>
      </c>
      <c r="AA118" s="6">
        <v>1.2222960799360214</v>
      </c>
      <c r="AE118" s="6">
        <v>6.5283964904513239</v>
      </c>
      <c r="AF118" s="6">
        <v>26.97354497354506</v>
      </c>
      <c r="AG118" s="35">
        <v>17.971428571428561</v>
      </c>
      <c r="AH118" s="6">
        <v>6.4521428571428565</v>
      </c>
      <c r="AI118" s="6">
        <v>17.38636363636364</v>
      </c>
      <c r="AK118" s="6">
        <v>5.5</v>
      </c>
      <c r="AO118" s="6">
        <f>AE118*'III. GDP shares, 1310-2018'!C120</f>
        <v>1.9064718099667759</v>
      </c>
      <c r="AP118" s="6">
        <f>AF118*'III. GDP shares, 1310-2018'!D120</f>
        <v>1.9735241336191331</v>
      </c>
      <c r="AQ118" s="6">
        <f>AG118*'III. GDP shares, 1310-2018'!E120</f>
        <v>0.32662283948346921</v>
      </c>
      <c r="AR118" s="6">
        <f>AH118*'III. GDP shares, 1310-2018'!F120</f>
        <v>1.331931502311535</v>
      </c>
      <c r="AS118" s="6">
        <f>AI118*'III. GDP shares, 1310-2018'!G120</f>
        <v>4.8845254533919267</v>
      </c>
      <c r="AT118" s="6">
        <f>AJ118*'III. GDP shares, 1310-2018'!H120</f>
        <v>0</v>
      </c>
      <c r="AU118" s="6">
        <f>AK118*'III. GDP shares, 1310-2018'!I120</f>
        <v>0.71093128807464001</v>
      </c>
      <c r="AV118" s="6">
        <f>AL118*'III. GDP shares, 1310-2018'!J120</f>
        <v>0</v>
      </c>
      <c r="AY118" s="6">
        <f>U118*'III. GDP shares, 1310-2018'!C120</f>
        <v>-6.947194162670808</v>
      </c>
      <c r="AZ118" s="6">
        <f>V118*'III. GDP shares, 1310-2018'!D120</f>
        <v>6.3983678120494256E-2</v>
      </c>
      <c r="BA118" s="6">
        <f>W118*'III. GDP shares, 1310-2018'!E120</f>
        <v>1.1924905139419273E-2</v>
      </c>
      <c r="BB118" s="6">
        <f>X118*'III. GDP shares, 1310-2018'!F120</f>
        <v>5.0503427342595282E-2</v>
      </c>
      <c r="BC118" s="6">
        <f>Y118*'III. GDP shares, 1310-2018'!G120</f>
        <v>-0.22714622416682745</v>
      </c>
      <c r="BD118" s="6">
        <f>Z118*'III. GDP shares, 1310-2018'!H120</f>
        <v>0</v>
      </c>
      <c r="BE118" s="6">
        <f>AA118*'III. GDP shares, 1310-2018'!I120</f>
        <v>0.15799427754863615</v>
      </c>
      <c r="BF118" s="6">
        <f>AB118*'III. GDP shares, 1310-2018'!J120</f>
        <v>0</v>
      </c>
      <c r="BI118" s="6">
        <f t="shared" si="107"/>
        <v>13.468646088155239</v>
      </c>
      <c r="BJ118" s="6">
        <f t="shared" si="108"/>
        <v>11.134007026847479</v>
      </c>
      <c r="BL118" s="6">
        <f t="shared" si="109"/>
        <v>-6.8899340986864912</v>
      </c>
      <c r="BM118" s="6">
        <f t="shared" si="110"/>
        <v>-3.6000749591678929</v>
      </c>
      <c r="BN118" s="6">
        <f t="shared" ref="BN118:BO118" si="213">AVERAGE(BL115:BL121)</f>
        <v>-2.3450055146525126</v>
      </c>
      <c r="BO118" s="6">
        <f t="shared" si="213"/>
        <v>-1.1544236038218887</v>
      </c>
      <c r="BR118" s="6">
        <f t="shared" si="112"/>
        <v>16.11440067003533</v>
      </c>
    </row>
    <row r="119" spans="1:70" x14ac:dyDescent="0.2">
      <c r="A119" s="6">
        <f>'[1]Nominal weighted'!B119</f>
        <v>1425</v>
      </c>
      <c r="C119" s="6">
        <f t="shared" si="116"/>
        <v>-7.7307876983151198</v>
      </c>
      <c r="D119" s="6">
        <f t="shared" si="117"/>
        <v>19.024560239950855</v>
      </c>
      <c r="E119" s="6">
        <f t="shared" si="158"/>
        <v>18.114265490512608</v>
      </c>
      <c r="F119" s="6">
        <f t="shared" si="118"/>
        <v>8.8644904179658148</v>
      </c>
      <c r="G119" s="6">
        <f t="shared" si="130"/>
        <v>16.950734703433231</v>
      </c>
      <c r="I119" s="6">
        <f t="shared" si="159"/>
        <v>3.0888538290286345</v>
      </c>
      <c r="L119" s="6">
        <f t="shared" si="202"/>
        <v>13.424510336343291</v>
      </c>
      <c r="M119" s="6">
        <f t="shared" si="203"/>
        <v>28.343640711621365</v>
      </c>
      <c r="N119" s="6">
        <f t="shared" si="204"/>
        <v>16.018844288160416</v>
      </c>
      <c r="O119" s="6">
        <f t="shared" si="205"/>
        <v>6.9972225695093018</v>
      </c>
      <c r="P119" s="6">
        <f t="shared" ref="P119:R119" si="214">AVERAGE(G116:G122)</f>
        <v>18.798362776222927</v>
      </c>
      <c r="R119" s="6">
        <f t="shared" si="214"/>
        <v>6.1759550846747464</v>
      </c>
      <c r="U119" s="6">
        <v>14.348997229391353</v>
      </c>
      <c r="V119" s="6">
        <v>7.8511011357106071</v>
      </c>
      <c r="W119" s="6">
        <v>-1.1142654905126095</v>
      </c>
      <c r="X119" s="6">
        <v>0.24084291536751873</v>
      </c>
      <c r="Y119" s="6">
        <v>0.36438073668221449</v>
      </c>
      <c r="AA119" s="6">
        <v>2.4111461709713655</v>
      </c>
      <c r="AE119" s="6">
        <v>6.618209531076233</v>
      </c>
      <c r="AF119" s="6">
        <v>26.875661375661462</v>
      </c>
      <c r="AG119" s="35">
        <v>17</v>
      </c>
      <c r="AH119" s="6">
        <v>9.1053333333333342</v>
      </c>
      <c r="AI119" s="6">
        <v>17.315115440115445</v>
      </c>
      <c r="AK119" s="6">
        <v>5.5</v>
      </c>
      <c r="AO119" s="6">
        <f>AE119*'III. GDP shares, 1310-2018'!C121</f>
        <v>1.9319192480600123</v>
      </c>
      <c r="AP119" s="6">
        <f>AF119*'III. GDP shares, 1310-2018'!D121</f>
        <v>1.9655684230916202</v>
      </c>
      <c r="AQ119" s="6">
        <f>AG119*'III. GDP shares, 1310-2018'!E121</f>
        <v>0.30884278618112287</v>
      </c>
      <c r="AR119" s="6">
        <f>AH119*'III. GDP shares, 1310-2018'!F121</f>
        <v>1.8810132113853593</v>
      </c>
      <c r="AS119" s="6">
        <f>AI119*'III. GDP shares, 1310-2018'!G121</f>
        <v>4.8625446381154731</v>
      </c>
      <c r="AT119" s="6">
        <f>AJ119*'III. GDP shares, 1310-2018'!H121</f>
        <v>0</v>
      </c>
      <c r="AU119" s="6">
        <f>AK119*'III. GDP shares, 1310-2018'!I121</f>
        <v>0.71157482710688458</v>
      </c>
      <c r="AV119" s="6">
        <f>AL119*'III. GDP shares, 1310-2018'!J121</f>
        <v>0</v>
      </c>
      <c r="AY119" s="6">
        <f>U119*'III. GDP shares, 1310-2018'!C121</f>
        <v>4.1886108029150027</v>
      </c>
      <c r="AZ119" s="6">
        <f>V119*'III. GDP shares, 1310-2018'!D121</f>
        <v>0.57419522679455248</v>
      </c>
      <c r="BA119" s="6">
        <f>W119*'III. GDP shares, 1310-2018'!E121</f>
        <v>-2.0243109331493519E-2</v>
      </c>
      <c r="BB119" s="6">
        <f>X119*'III. GDP shares, 1310-2018'!F121</f>
        <v>4.9754214270925683E-2</v>
      </c>
      <c r="BC119" s="6">
        <f>Y119*'III. GDP shares, 1310-2018'!G121</f>
        <v>0.10232779582177912</v>
      </c>
      <c r="BD119" s="6">
        <f>Z119*'III. GDP shares, 1310-2018'!H121</f>
        <v>0</v>
      </c>
      <c r="BE119" s="6">
        <f>AA119*'III. GDP shares, 1310-2018'!I121</f>
        <v>0.31194743995243202</v>
      </c>
      <c r="BF119" s="6">
        <f>AB119*'III. GDP shares, 1310-2018'!J121</f>
        <v>0</v>
      </c>
      <c r="BI119" s="6">
        <f t="shared" si="107"/>
        <v>13.735719946697747</v>
      </c>
      <c r="BJ119" s="6">
        <f t="shared" si="108"/>
        <v>11.661463133940472</v>
      </c>
      <c r="BL119" s="6">
        <f t="shared" si="109"/>
        <v>5.2065923704231976</v>
      </c>
      <c r="BM119" s="6">
        <f t="shared" si="110"/>
        <v>4.0170337829350755</v>
      </c>
      <c r="BN119" s="6">
        <f t="shared" ref="BN119:BO119" si="215">AVERAGE(BL116:BL122)</f>
        <v>-2.383922881487833</v>
      </c>
      <c r="BO119" s="6">
        <f t="shared" si="215"/>
        <v>-1.4598954312045405</v>
      </c>
      <c r="BR119" s="6">
        <f t="shared" si="112"/>
        <v>5.0634975672202067</v>
      </c>
    </row>
    <row r="120" spans="1:70" x14ac:dyDescent="0.2">
      <c r="A120" s="6">
        <f>'[1]Nominal weighted'!B120</f>
        <v>1426</v>
      </c>
      <c r="C120" s="6">
        <f t="shared" si="116"/>
        <v>2.1915878122250048</v>
      </c>
      <c r="D120" s="6">
        <f t="shared" si="117"/>
        <v>30.733130096552209</v>
      </c>
      <c r="E120" s="6">
        <f t="shared" si="158"/>
        <v>13.990510739796983</v>
      </c>
      <c r="F120" s="6">
        <f t="shared" si="118"/>
        <v>9.7628749737757889</v>
      </c>
      <c r="G120" s="6">
        <f t="shared" si="130"/>
        <v>24.575053769320029</v>
      </c>
      <c r="I120" s="6">
        <f t="shared" si="159"/>
        <v>1.7765335700342395</v>
      </c>
      <c r="L120" s="6">
        <f t="shared" si="202"/>
        <v>9.4055008177878268</v>
      </c>
      <c r="M120" s="6">
        <f t="shared" si="203"/>
        <v>23.988122024552293</v>
      </c>
      <c r="N120" s="6">
        <f t="shared" si="204"/>
        <v>17.155271604506389</v>
      </c>
      <c r="O120" s="6">
        <f t="shared" si="205"/>
        <v>7.1159903928656423</v>
      </c>
      <c r="P120" s="6">
        <f t="shared" ref="P120:R120" si="216">AVERAGE(G117:G123)</f>
        <v>16.441889538272299</v>
      </c>
      <c r="R120" s="6">
        <f t="shared" si="216"/>
        <v>6.7954215175983084</v>
      </c>
      <c r="U120" s="6">
        <v>4.8861400633476988</v>
      </c>
      <c r="V120" s="6">
        <v>-3.9553523187743451</v>
      </c>
      <c r="W120" s="6">
        <v>2.7131929639067196</v>
      </c>
      <c r="X120" s="6">
        <v>0.23712502622421039</v>
      </c>
      <c r="Y120" s="6">
        <v>-7.3311865254527788</v>
      </c>
      <c r="AA120" s="6">
        <v>3.7234664299657605</v>
      </c>
      <c r="AE120" s="6">
        <v>7.0777278755727036</v>
      </c>
      <c r="AF120" s="6">
        <v>26.777777777777864</v>
      </c>
      <c r="AG120" s="35">
        <v>16.703703703703702</v>
      </c>
      <c r="AH120" s="6">
        <v>10</v>
      </c>
      <c r="AI120" s="6">
        <v>17.24386724386725</v>
      </c>
      <c r="AK120" s="6">
        <v>5.5</v>
      </c>
      <c r="AO120" s="6">
        <f>AE120*'III. GDP shares, 1310-2018'!C122</f>
        <v>2.0652231275150652</v>
      </c>
      <c r="AP120" s="6">
        <f>AF120*'III. GDP shares, 1310-2018'!D122</f>
        <v>1.9576191351870011</v>
      </c>
      <c r="AQ120" s="6">
        <f>AG120*'III. GDP shares, 1310-2018'!E122</f>
        <v>0.30333741420910509</v>
      </c>
      <c r="AR120" s="6">
        <f>AH120*'III. GDP shares, 1310-2018'!F122</f>
        <v>2.067347996354775</v>
      </c>
      <c r="AS120" s="6">
        <f>AI120*'III. GDP shares, 1310-2018'!G122</f>
        <v>4.8405815678898136</v>
      </c>
      <c r="AT120" s="6">
        <f>AJ120*'III. GDP shares, 1310-2018'!H122</f>
        <v>0</v>
      </c>
      <c r="AU120" s="6">
        <f>AK120*'III. GDP shares, 1310-2018'!I122</f>
        <v>0.71221784661186549</v>
      </c>
      <c r="AV120" s="6">
        <f>AL120*'III. GDP shares, 1310-2018'!J122</f>
        <v>0</v>
      </c>
      <c r="AY120" s="6">
        <f>U120*'III. GDP shares, 1310-2018'!C122</f>
        <v>1.4257357220430109</v>
      </c>
      <c r="AZ120" s="6">
        <f>V120*'III. GDP shares, 1310-2018'!D122</f>
        <v>-0.28916041689107957</v>
      </c>
      <c r="BA120" s="6">
        <f>W120*'III. GDP shares, 1310-2018'!E122</f>
        <v>4.9271284531903901E-2</v>
      </c>
      <c r="BB120" s="6">
        <f>X120*'III. GDP shares, 1310-2018'!F122</f>
        <v>4.9021994785019486E-2</v>
      </c>
      <c r="BC120" s="6">
        <f>Y120*'III. GDP shares, 1310-2018'!G122</f>
        <v>-2.0579610051503874</v>
      </c>
      <c r="BD120" s="6">
        <f>Z120*'III. GDP shares, 1310-2018'!H122</f>
        <v>0</v>
      </c>
      <c r="BE120" s="6">
        <f>AA120*'III. GDP shares, 1310-2018'!I122</f>
        <v>0.4821671350330517</v>
      </c>
      <c r="BF120" s="6">
        <f>AB120*'III. GDP shares, 1310-2018'!J122</f>
        <v>0</v>
      </c>
      <c r="BI120" s="6">
        <f t="shared" si="107"/>
        <v>13.883846100153585</v>
      </c>
      <c r="BJ120" s="6">
        <f t="shared" si="108"/>
        <v>11.946327087767626</v>
      </c>
      <c r="BL120" s="6">
        <f t="shared" si="109"/>
        <v>-0.34092528564848096</v>
      </c>
      <c r="BM120" s="6">
        <f t="shared" si="110"/>
        <v>4.5564273202877592E-2</v>
      </c>
      <c r="BN120" s="6">
        <f t="shared" ref="BN120:BO120" si="217">AVERAGE(BL117:BL123)</f>
        <v>-0.31408842314421054</v>
      </c>
      <c r="BO120" s="6">
        <f t="shared" si="217"/>
        <v>1.0124044469462514E-2</v>
      </c>
      <c r="BR120" s="6">
        <f t="shared" si="112"/>
        <v>10.040472821338025</v>
      </c>
    </row>
    <row r="121" spans="1:70" x14ac:dyDescent="0.2">
      <c r="A121" s="6">
        <f>'[1]Nominal weighted'!B121</f>
        <v>1427</v>
      </c>
      <c r="C121" s="6">
        <f t="shared" si="116"/>
        <v>12.491661090740163</v>
      </c>
      <c r="D121" s="6">
        <f t="shared" si="117"/>
        <v>31.041366007525756</v>
      </c>
      <c r="E121" s="6">
        <f t="shared" si="158"/>
        <v>15.462345309664098</v>
      </c>
      <c r="F121" s="6">
        <f t="shared" si="118"/>
        <v>6.7312752582804061</v>
      </c>
      <c r="G121" s="6">
        <f t="shared" si="130"/>
        <v>22.682153060413619</v>
      </c>
      <c r="I121" s="6">
        <f t="shared" si="159"/>
        <v>2.0535047509247111</v>
      </c>
      <c r="L121" s="6">
        <f t="shared" si="202"/>
        <v>8.8596827389645192</v>
      </c>
      <c r="M121" s="6">
        <f t="shared" si="203"/>
        <v>22.92889590397737</v>
      </c>
      <c r="N121" s="6">
        <f t="shared" si="204"/>
        <v>16.347589177240767</v>
      </c>
      <c r="O121" s="6">
        <f t="shared" si="205"/>
        <v>6.7043585497474121</v>
      </c>
      <c r="P121" s="6">
        <f t="shared" ref="P121:R121" si="218">AVERAGE(G118:G124)</f>
        <v>16.86044461280164</v>
      </c>
      <c r="R121" s="6">
        <f t="shared" si="218"/>
        <v>4.10178203776956</v>
      </c>
      <c r="U121" s="6">
        <v>-5.2930757137065081</v>
      </c>
      <c r="V121" s="6">
        <v>-4.3614718276314903</v>
      </c>
      <c r="W121" s="6">
        <v>0.94506209774331085</v>
      </c>
      <c r="X121" s="6">
        <v>0.2334910130242884</v>
      </c>
      <c r="Y121" s="6">
        <v>-5.5095340127945693</v>
      </c>
      <c r="AA121" s="6">
        <v>3.4464952490752889</v>
      </c>
      <c r="AE121" s="6">
        <v>7.1985853770336536</v>
      </c>
      <c r="AF121" s="6">
        <v>26.679894179894266</v>
      </c>
      <c r="AG121" s="35">
        <v>16.407407407407408</v>
      </c>
      <c r="AH121" s="6">
        <v>6.9647662713046943</v>
      </c>
      <c r="AI121" s="6">
        <v>17.172619047619051</v>
      </c>
      <c r="AK121" s="6">
        <v>5.5</v>
      </c>
      <c r="AO121" s="6">
        <f>AE121*'III. GDP shares, 1310-2018'!C123</f>
        <v>2.0996408412321821</v>
      </c>
      <c r="AP121" s="6">
        <f>AF121*'III. GDP shares, 1310-2018'!D123</f>
        <v>1.9496762621309649</v>
      </c>
      <c r="AQ121" s="6">
        <f>AG121*'III. GDP shares, 1310-2018'!E123</f>
        <v>0.29783648491522652</v>
      </c>
      <c r="AR121" s="6">
        <f>AH121*'III. GDP shares, 1310-2018'!F123</f>
        <v>1.4409112661831522</v>
      </c>
      <c r="AS121" s="6">
        <f>AI121*'III. GDP shares, 1310-2018'!G123</f>
        <v>4.8186362212353222</v>
      </c>
      <c r="AT121" s="6">
        <f>AJ121*'III. GDP shares, 1310-2018'!H123</f>
        <v>0</v>
      </c>
      <c r="AU121" s="6">
        <f>AK121*'III. GDP shares, 1310-2018'!I123</f>
        <v>0.71286034721844815</v>
      </c>
      <c r="AV121" s="6">
        <f>AL121*'III. GDP shares, 1310-2018'!J123</f>
        <v>0</v>
      </c>
      <c r="AY121" s="6">
        <f>U121*'III. GDP shares, 1310-2018'!C123</f>
        <v>-1.5438530436395224</v>
      </c>
      <c r="AZ121" s="6">
        <f>V121*'III. GDP shares, 1310-2018'!D123</f>
        <v>-0.31872158236272929</v>
      </c>
      <c r="BA121" s="6">
        <f>W121*'III. GDP shares, 1310-2018'!E123</f>
        <v>1.7155298593451249E-2</v>
      </c>
      <c r="BB121" s="6">
        <f>X121*'III. GDP shares, 1310-2018'!F123</f>
        <v>4.8305975838036232E-2</v>
      </c>
      <c r="BC121" s="6">
        <f>Y121*'III. GDP shares, 1310-2018'!G123</f>
        <v>-1.5459750246926252</v>
      </c>
      <c r="BD121" s="6">
        <f>Z121*'III. GDP shares, 1310-2018'!H123</f>
        <v>0</v>
      </c>
      <c r="BE121" s="6">
        <f>AA121*'III. GDP shares, 1310-2018'!I123</f>
        <v>0.44670359998955317</v>
      </c>
      <c r="BF121" s="6">
        <f>AB121*'III. GDP shares, 1310-2018'!J123</f>
        <v>0</v>
      </c>
      <c r="BI121" s="6">
        <f t="shared" si="107"/>
        <v>13.32054538054318</v>
      </c>
      <c r="BJ121" s="6">
        <f t="shared" si="108"/>
        <v>11.319561422915296</v>
      </c>
      <c r="BL121" s="6">
        <f t="shared" si="109"/>
        <v>-2.8963847762738362</v>
      </c>
      <c r="BM121" s="6">
        <f t="shared" si="110"/>
        <v>-1.7565055323816132</v>
      </c>
      <c r="BN121" s="6">
        <f t="shared" ref="BN121:BO121" si="219">AVERAGE(BL118:BL124)</f>
        <v>0.27048314190879158</v>
      </c>
      <c r="BO121" s="6">
        <f t="shared" si="219"/>
        <v>0.815428437839672</v>
      </c>
      <c r="BR121" s="6">
        <f t="shared" si="112"/>
        <v>11.947548354695439</v>
      </c>
    </row>
    <row r="122" spans="1:70" x14ac:dyDescent="0.2">
      <c r="A122" s="6">
        <f>'[1]Nominal weighted'!B122</f>
        <v>1428</v>
      </c>
      <c r="C122" s="6">
        <f t="shared" si="116"/>
        <v>23.644687342683419</v>
      </c>
      <c r="D122" s="6">
        <f t="shared" si="117"/>
        <v>24.986709282895319</v>
      </c>
      <c r="E122" s="6">
        <f t="shared" si="158"/>
        <v>14.14726582347167</v>
      </c>
      <c r="F122" s="6">
        <f t="shared" si="118"/>
        <v>3.8288447390634692</v>
      </c>
      <c r="G122" s="6">
        <f t="shared" si="130"/>
        <v>13.253071667322114</v>
      </c>
      <c r="I122" s="6">
        <f t="shared" si="159"/>
        <v>12.976650068856411</v>
      </c>
      <c r="L122" s="6">
        <f t="shared" si="202"/>
        <v>-1.7921974654675401</v>
      </c>
      <c r="M122" s="6">
        <f t="shared" si="203"/>
        <v>24.493928317921281</v>
      </c>
      <c r="N122" s="6">
        <f t="shared" si="204"/>
        <v>16.655654116991315</v>
      </c>
      <c r="O122" s="6">
        <f t="shared" si="205"/>
        <v>6.5429103561001671</v>
      </c>
      <c r="P122" s="6">
        <f t="shared" ref="P122:R122" si="220">AVERAGE(G119:G125)</f>
        <v>17.397595161860615</v>
      </c>
      <c r="R122" s="6">
        <f t="shared" si="220"/>
        <v>4.6986038854137488</v>
      </c>
      <c r="U122" s="6">
        <v>-16.670549411648935</v>
      </c>
      <c r="V122" s="6">
        <v>1.5953012991153486</v>
      </c>
      <c r="W122" s="6">
        <v>1.0888452876394417</v>
      </c>
      <c r="X122" s="18">
        <v>5.001871729922212</v>
      </c>
      <c r="Y122" s="6">
        <v>3.8482991840487415</v>
      </c>
      <c r="AA122" s="6">
        <v>-7.5516500688564125</v>
      </c>
      <c r="AE122" s="6">
        <v>6.9741379310344822</v>
      </c>
      <c r="AF122" s="6">
        <v>26.582010582010668</v>
      </c>
      <c r="AG122" s="35">
        <v>15.236111111111112</v>
      </c>
      <c r="AH122" s="6">
        <v>8.8307164689856812</v>
      </c>
      <c r="AI122" s="6">
        <v>17.101370851370856</v>
      </c>
      <c r="AK122" s="6">
        <v>5.4249999999999998</v>
      </c>
      <c r="AO122" s="6">
        <f>AE122*'III. GDP shares, 1310-2018'!C124</f>
        <v>2.0333549068981958</v>
      </c>
      <c r="AP122" s="6">
        <f>AF122*'III. GDP shares, 1310-2018'!D124</f>
        <v>1.941739796161742</v>
      </c>
      <c r="AQ122" s="6">
        <f>AG122*'III. GDP shares, 1310-2018'!E124</f>
        <v>0.2764629071013881</v>
      </c>
      <c r="AR122" s="6">
        <f>AH122*'III. GDP shares, 1310-2018'!F124</f>
        <v>1.8282822687248741</v>
      </c>
      <c r="AS122" s="6">
        <f>AI122*'III. GDP shares, 1310-2018'!G124</f>
        <v>4.796708576707025</v>
      </c>
      <c r="AT122" s="6">
        <f>AJ122*'III. GDP shares, 1310-2018'!H124</f>
        <v>0</v>
      </c>
      <c r="AU122" s="6">
        <f>AK122*'III. GDP shares, 1310-2018'!I124</f>
        <v>0.7037727523332854</v>
      </c>
      <c r="AV122" s="6">
        <f>AL122*'III. GDP shares, 1310-2018'!J124</f>
        <v>0</v>
      </c>
      <c r="AY122" s="6">
        <f>U122*'III. GDP shares, 1310-2018'!C124</f>
        <v>-4.8604062297112023</v>
      </c>
      <c r="AZ122" s="6">
        <f>V122*'III. GDP shares, 1310-2018'!D124</f>
        <v>0.11653219419967938</v>
      </c>
      <c r="BA122" s="6">
        <f>W122*'III. GDP shares, 1310-2018'!E124</f>
        <v>1.9757360090720325E-2</v>
      </c>
      <c r="BB122" s="6">
        <f>X122*'III. GDP shares, 1310-2018'!F124</f>
        <v>1.0355709444834427</v>
      </c>
      <c r="BC122" s="6">
        <f>Y122*'III. GDP shares, 1310-2018'!G124</f>
        <v>1.0793970765438108</v>
      </c>
      <c r="BD122" s="6">
        <f>Z122*'III. GDP shares, 1310-2018'!H124</f>
        <v>0</v>
      </c>
      <c r="BE122" s="6">
        <f>AA122*'III. GDP shares, 1310-2018'!I124</f>
        <v>-0.97965816656533122</v>
      </c>
      <c r="BF122" s="6">
        <f>AB122*'III. GDP shares, 1310-2018'!J124</f>
        <v>0</v>
      </c>
      <c r="BI122" s="6">
        <f t="shared" si="107"/>
        <v>13.358224490752134</v>
      </c>
      <c r="BJ122" s="6">
        <f t="shared" si="108"/>
        <v>11.580321207926511</v>
      </c>
      <c r="BL122" s="6">
        <f t="shared" si="109"/>
        <v>-3.5888068209588804</v>
      </c>
      <c r="BM122" s="6">
        <f t="shared" si="110"/>
        <v>-2.1146469966299337</v>
      </c>
      <c r="BN122" s="6">
        <f t="shared" ref="BN122:BO122" si="221">AVERAGE(BL119:BL125)</f>
        <v>3.1722740937504446</v>
      </c>
      <c r="BO122" s="6">
        <f t="shared" si="221"/>
        <v>2.1178747869671457</v>
      </c>
      <c r="BR122" s="6">
        <f t="shared" si="112"/>
        <v>13.343920426923328</v>
      </c>
    </row>
    <row r="123" spans="1:70" x14ac:dyDescent="0.2">
      <c r="A123" s="6">
        <f>'[1]Nominal weighted'!B123</f>
        <v>1429</v>
      </c>
      <c r="C123" s="6">
        <f t="shared" si="116"/>
        <v>11.143509267884998</v>
      </c>
      <c r="D123" s="6">
        <f t="shared" si="117"/>
        <v>1.5536999106968032</v>
      </c>
      <c r="E123" s="6">
        <f t="shared" si="158"/>
        <v>23.83920777713692</v>
      </c>
      <c r="F123" s="6">
        <f t="shared" si="118"/>
        <v>6.8288332647964136</v>
      </c>
      <c r="G123" s="6">
        <f t="shared" si="130"/>
        <v>2.7976720671144655</v>
      </c>
      <c r="I123" s="6">
        <f t="shared" si="159"/>
        <v>12.033535255326704</v>
      </c>
      <c r="L123" s="6">
        <f t="shared" si="202"/>
        <v>-1.0687494490397829</v>
      </c>
      <c r="M123" s="6">
        <f t="shared" si="203"/>
        <v>27.13656643765324</v>
      </c>
      <c r="N123" s="6">
        <f t="shared" si="204"/>
        <v>15.068377898031827</v>
      </c>
      <c r="O123" s="6">
        <f t="shared" si="205"/>
        <v>4.2750142353480758</v>
      </c>
      <c r="P123" s="6">
        <f t="shared" ref="P123:R123" si="222">AVERAGE(G120:G126)</f>
        <v>17.809751326432341</v>
      </c>
      <c r="R123" s="6">
        <f t="shared" si="222"/>
        <v>4.2352168350017418</v>
      </c>
      <c r="U123" s="6">
        <v>-4.1382114389454019</v>
      </c>
      <c r="V123" s="6">
        <v>24.930427073430266</v>
      </c>
      <c r="W123" s="6">
        <v>-8.0243929623221035</v>
      </c>
      <c r="X123" s="6">
        <v>0.65086424837225154</v>
      </c>
      <c r="Y123" s="6">
        <v>14.232450588008195</v>
      </c>
      <c r="AA123" s="6">
        <v>-6.6085352553267054</v>
      </c>
      <c r="AE123" s="6">
        <v>7.0052978289395957</v>
      </c>
      <c r="AF123" s="6">
        <v>26.484126984127069</v>
      </c>
      <c r="AG123" s="35">
        <v>15.814814814814817</v>
      </c>
      <c r="AH123" s="6">
        <v>7.4796975131686647</v>
      </c>
      <c r="AI123" s="6">
        <v>17.030122655122661</v>
      </c>
      <c r="AK123" s="6">
        <v>5.4249999999999998</v>
      </c>
      <c r="AO123" s="6">
        <f>AE123*'III. GDP shares, 1310-2018'!C125</f>
        <v>2.042094663900675</v>
      </c>
      <c r="AP123" s="6">
        <f>AF123*'III. GDP shares, 1310-2018'!D125</f>
        <v>1.9342627907132821</v>
      </c>
      <c r="AQ123" s="6">
        <f>AG123*'III. GDP shares, 1310-2018'!E125</f>
        <v>0.28691513682448527</v>
      </c>
      <c r="AR123" s="6">
        <f>AH123*'III. GDP shares, 1310-2018'!F125</f>
        <v>1.5483101189140649</v>
      </c>
      <c r="AS123" s="6">
        <f>AI123*'III. GDP shares, 1310-2018'!G125</f>
        <v>4.7759172730584893</v>
      </c>
      <c r="AT123" s="6">
        <f>AJ123*'III. GDP shares, 1310-2018'!H125</f>
        <v>0</v>
      </c>
      <c r="AU123" s="6">
        <f>AK123*'III. GDP shares, 1310-2018'!I125</f>
        <v>0.704570500894666</v>
      </c>
      <c r="AV123" s="6">
        <f>AL123*'III. GDP shares, 1310-2018'!J125</f>
        <v>0</v>
      </c>
      <c r="AY123" s="6">
        <f>U123*'III. GDP shares, 1310-2018'!C125</f>
        <v>-1.2063183755946496</v>
      </c>
      <c r="AZ123" s="6">
        <f>V123*'III. GDP shares, 1310-2018'!D125</f>
        <v>1.8207886359111796</v>
      </c>
      <c r="BA123" s="6">
        <f>W123*'III. GDP shares, 1310-2018'!E125</f>
        <v>-0.14557994081355558</v>
      </c>
      <c r="BB123" s="6">
        <f>X123*'III. GDP shares, 1310-2018'!F125</f>
        <v>0.13473000746620301</v>
      </c>
      <c r="BC123" s="6">
        <f>Y123*'III. GDP shares, 1310-2018'!G125</f>
        <v>3.9913398146180419</v>
      </c>
      <c r="BD123" s="6">
        <f>Z123*'III. GDP shares, 1310-2018'!H125</f>
        <v>0</v>
      </c>
      <c r="BE123" s="6">
        <f>AA123*'III. GDP shares, 1310-2018'!I125</f>
        <v>-0.85828184240103156</v>
      </c>
      <c r="BF123" s="6">
        <f>AB123*'III. GDP shares, 1310-2018'!J125</f>
        <v>0</v>
      </c>
      <c r="BI123" s="6">
        <f t="shared" si="107"/>
        <v>13.206509966028802</v>
      </c>
      <c r="BJ123" s="6">
        <f t="shared" si="108"/>
        <v>11.292070484305663</v>
      </c>
      <c r="BL123" s="6">
        <f t="shared" si="109"/>
        <v>3.7366782991861873</v>
      </c>
      <c r="BM123" s="6">
        <f t="shared" si="110"/>
        <v>3.5071003755360834</v>
      </c>
      <c r="BN123" s="6">
        <f t="shared" ref="BN123:BO123" si="223">AVERAGE(BL120:BL126)</f>
        <v>3.2857376161793477</v>
      </c>
      <c r="BO123" s="6">
        <f t="shared" si="223"/>
        <v>2.1929586980724798</v>
      </c>
      <c r="BR123" s="6">
        <f t="shared" si="112"/>
        <v>7.4419180303173711</v>
      </c>
    </row>
    <row r="124" spans="1:70" x14ac:dyDescent="0.2">
      <c r="A124" s="6">
        <f>'[1]Nominal weighted'!B124</f>
        <v>1430</v>
      </c>
      <c r="C124" s="6">
        <f t="shared" si="116"/>
        <v>-10.040789225368547</v>
      </c>
      <c r="D124" s="6">
        <f t="shared" si="117"/>
        <v>27.06377083150425</v>
      </c>
      <c r="E124" s="6">
        <f t="shared" si="158"/>
        <v>11.564232173580463</v>
      </c>
      <c r="F124" s="6">
        <f t="shared" si="118"/>
        <v>4.7066970503160688</v>
      </c>
      <c r="G124" s="6">
        <f t="shared" si="130"/>
        <v>19.569541270307894</v>
      </c>
      <c r="I124" s="6">
        <f t="shared" si="159"/>
        <v>-7.4943071298477628</v>
      </c>
      <c r="L124" s="6">
        <f t="shared" si="202"/>
        <v>4.8345003314606823</v>
      </c>
      <c r="M124" s="6">
        <f t="shared" si="203"/>
        <v>23.424346883804397</v>
      </c>
      <c r="N124" s="6">
        <f t="shared" si="204"/>
        <v>14.334279348720758</v>
      </c>
      <c r="O124" s="6">
        <f t="shared" si="205"/>
        <v>2.5013592950252703</v>
      </c>
      <c r="P124" s="6">
        <f t="shared" ref="P124:R124" si="224">AVERAGE(G121:G127)</f>
        <v>16.592410520871422</v>
      </c>
      <c r="R124" s="6">
        <f t="shared" si="224"/>
        <v>5.6446902342256493</v>
      </c>
      <c r="U124" s="6">
        <v>18.249715475769452</v>
      </c>
      <c r="V124" s="6">
        <v>-0.6775274452607789</v>
      </c>
      <c r="W124" s="6">
        <v>3.9542863449380588</v>
      </c>
      <c r="X124" s="6">
        <v>1.8220540344375775</v>
      </c>
      <c r="Y124" s="6">
        <v>-2.6106668114334326</v>
      </c>
      <c r="AA124" s="6">
        <v>12.919307129847763</v>
      </c>
      <c r="AE124" s="6">
        <v>8.2089262504009053</v>
      </c>
      <c r="AF124" s="6">
        <v>26.386243386243471</v>
      </c>
      <c r="AG124" s="35">
        <v>15.518518518518521</v>
      </c>
      <c r="AH124" s="6">
        <v>6.5287510847536465</v>
      </c>
      <c r="AI124" s="6">
        <v>16.958874458874462</v>
      </c>
      <c r="AK124" s="6">
        <v>5.4249999999999998</v>
      </c>
      <c r="AO124" s="6">
        <f>AE124*'III. GDP shares, 1310-2018'!C126</f>
        <v>2.3925567274549175</v>
      </c>
      <c r="AP124" s="6">
        <f>AF124*'III. GDP shares, 1310-2018'!D126</f>
        <v>1.9267883116260109</v>
      </c>
      <c r="AQ124" s="6">
        <f>AG124*'III. GDP shares, 1310-2018'!E126</f>
        <v>0.28149211369755783</v>
      </c>
      <c r="AR124" s="6">
        <f>AH124*'III. GDP shares, 1310-2018'!F126</f>
        <v>1.351234270454887</v>
      </c>
      <c r="AS124" s="6">
        <f>AI124*'III. GDP shares, 1310-2018'!G126</f>
        <v>4.7551329944606859</v>
      </c>
      <c r="AT124" s="6">
        <f>AJ124*'III. GDP shares, 1310-2018'!H126</f>
        <v>0</v>
      </c>
      <c r="AU124" s="6">
        <f>AK124*'III. GDP shares, 1310-2018'!I126</f>
        <v>0.70536797990949951</v>
      </c>
      <c r="AV124" s="6">
        <f>AL124*'III. GDP shares, 1310-2018'!J126</f>
        <v>0</v>
      </c>
      <c r="AY124" s="6">
        <f>U124*'III. GDP shares, 1310-2018'!C126</f>
        <v>5.3190244623720302</v>
      </c>
      <c r="AZ124" s="6">
        <f>V124*'III. GDP shares, 1310-2018'!D126</f>
        <v>-4.9474718444191303E-2</v>
      </c>
      <c r="BA124" s="6">
        <f>W124*'III. GDP shares, 1310-2018'!E126</f>
        <v>7.1727234792014594E-2</v>
      </c>
      <c r="BB124" s="6">
        <f>X124*'III. GDP shares, 1310-2018'!F126</f>
        <v>0.37710456747265386</v>
      </c>
      <c r="BC124" s="6">
        <f>Y124*'III. GDP shares, 1310-2018'!G126</f>
        <v>-0.73201012972263579</v>
      </c>
      <c r="BD124" s="6">
        <f>Z124*'III. GDP shares, 1310-2018'!H126</f>
        <v>0</v>
      </c>
      <c r="BE124" s="6">
        <f>AA124*'III. GDP shares, 1310-2018'!I126</f>
        <v>1.6797908888499742</v>
      </c>
      <c r="BF124" s="6">
        <f>AB124*'III. GDP shares, 1310-2018'!J126</f>
        <v>0</v>
      </c>
      <c r="BI124" s="6">
        <f t="shared" si="107"/>
        <v>13.171052283131834</v>
      </c>
      <c r="BJ124" s="6">
        <f t="shared" si="108"/>
        <v>11.41257239760356</v>
      </c>
      <c r="BL124" s="6">
        <f t="shared" si="109"/>
        <v>6.6661623053198458</v>
      </c>
      <c r="BM124" s="6">
        <f t="shared" si="110"/>
        <v>5.6095281213831072</v>
      </c>
      <c r="BN124" s="6">
        <f t="shared" ref="BN124:BO124" si="225">AVERAGE(BL121:BL127)</f>
        <v>2.435005890406432</v>
      </c>
      <c r="BO124" s="6">
        <f t="shared" si="225"/>
        <v>2.192269424941911</v>
      </c>
      <c r="BR124" s="6">
        <f t="shared" si="112"/>
        <v>2.7701470622135105</v>
      </c>
    </row>
    <row r="125" spans="1:70" x14ac:dyDescent="0.2">
      <c r="A125" s="6">
        <f>'[1]Nominal weighted'!B125</f>
        <v>1431</v>
      </c>
      <c r="C125" s="6">
        <f t="shared" si="116"/>
        <v>-44.245250848122701</v>
      </c>
      <c r="D125" s="6">
        <f t="shared" si="117"/>
        <v>37.054261856323791</v>
      </c>
      <c r="E125" s="6">
        <f t="shared" si="158"/>
        <v>19.471751504776467</v>
      </c>
      <c r="F125" s="6">
        <f t="shared" si="118"/>
        <v>5.0773567885032129</v>
      </c>
      <c r="G125" s="6">
        <f t="shared" si="130"/>
        <v>21.954939595112929</v>
      </c>
      <c r="I125" s="6">
        <f t="shared" si="159"/>
        <v>8.4554568535733061</v>
      </c>
      <c r="L125" s="6">
        <f t="shared" si="202"/>
        <v>5.0830156816994281</v>
      </c>
      <c r="M125" s="6">
        <f t="shared" si="203"/>
        <v>24.046361302304266</v>
      </c>
      <c r="N125" s="6">
        <f t="shared" si="204"/>
        <v>15.836197401397341</v>
      </c>
      <c r="O125" s="6">
        <f t="shared" si="205"/>
        <v>3.1722588357651893</v>
      </c>
      <c r="P125" s="6">
        <f t="shared" ref="P125:R125" si="226">AVERAGE(G122:G128)</f>
        <v>21.19433554206763</v>
      </c>
      <c r="R125" s="6">
        <f t="shared" si="226"/>
        <v>6.850101980391357</v>
      </c>
      <c r="U125" s="6">
        <v>53.775958044152482</v>
      </c>
      <c r="V125" s="6">
        <v>-10.765902067963921</v>
      </c>
      <c r="W125" s="6">
        <v>-4.2495292825542412</v>
      </c>
      <c r="X125" s="6">
        <v>1.4645404007721778</v>
      </c>
      <c r="Y125" s="6">
        <v>-5.0673133324866626</v>
      </c>
      <c r="AA125" s="6">
        <v>-2.0554568535733058</v>
      </c>
      <c r="AE125" s="6">
        <v>9.5307071960297787</v>
      </c>
      <c r="AF125" s="6">
        <v>26.288359788359873</v>
      </c>
      <c r="AG125" s="35">
        <v>15.222222222222225</v>
      </c>
      <c r="AH125" s="6">
        <v>6.5418971892753905</v>
      </c>
      <c r="AI125" s="6">
        <v>16.887626262626267</v>
      </c>
      <c r="AK125" s="6">
        <v>6.4</v>
      </c>
      <c r="AO125" s="6">
        <f>AE125*'III. GDP shares, 1310-2018'!C127</f>
        <v>2.7773310698643732</v>
      </c>
      <c r="AP125" s="6">
        <f>AF125*'III. GDP shares, 1310-2018'!D127</f>
        <v>1.9193163576197176</v>
      </c>
      <c r="AQ125" s="6">
        <f>AG125*'III. GDP shares, 1310-2018'!E127</f>
        <v>0.27607092261435995</v>
      </c>
      <c r="AR125" s="6">
        <f>AH125*'III. GDP shares, 1310-2018'!F127</f>
        <v>1.353726375432208</v>
      </c>
      <c r="AS125" s="6">
        <f>AI125*'III. GDP shares, 1310-2018'!G127</f>
        <v>4.7343557373537344</v>
      </c>
      <c r="AT125" s="6">
        <f>AJ125*'III. GDP shares, 1310-2018'!H127</f>
        <v>0</v>
      </c>
      <c r="AU125" s="6">
        <f>AK125*'III. GDP shares, 1310-2018'!I127</f>
        <v>0.83307967057917132</v>
      </c>
      <c r="AV125" s="6">
        <f>AL125*'III. GDP shares, 1310-2018'!J127</f>
        <v>0</v>
      </c>
      <c r="AY125" s="6">
        <f>U125*'III. GDP shares, 1310-2018'!C127</f>
        <v>15.670782452530293</v>
      </c>
      <c r="AZ125" s="6">
        <f>V125*'III. GDP shares, 1310-2018'!D127</f>
        <v>-0.78601982436060802</v>
      </c>
      <c r="BA125" s="6">
        <f>W125*'III. GDP shares, 1310-2018'!E127</f>
        <v>-7.7069658594185367E-2</v>
      </c>
      <c r="BB125" s="6">
        <f>X125*'III. GDP shares, 1310-2018'!F127</f>
        <v>0.30305993980791274</v>
      </c>
      <c r="BC125" s="6">
        <f>Y125*'III. GDP shares, 1310-2018'!G127</f>
        <v>-1.420594201668248</v>
      </c>
      <c r="BD125" s="6">
        <f>Z125*'III. GDP shares, 1310-2018'!H127</f>
        <v>0</v>
      </c>
      <c r="BE125" s="6">
        <f>AA125*'III. GDP shares, 1310-2018'!I127</f>
        <v>-0.26755614351008583</v>
      </c>
      <c r="BF125" s="6">
        <f>AB125*'III. GDP shares, 1310-2018'!J127</f>
        <v>0</v>
      </c>
      <c r="BI125" s="6">
        <f t="shared" si="107"/>
        <v>13.478468776418923</v>
      </c>
      <c r="BJ125" s="6">
        <f t="shared" si="108"/>
        <v>11.893880133463565</v>
      </c>
      <c r="BL125" s="6">
        <f t="shared" si="109"/>
        <v>13.422602564205079</v>
      </c>
      <c r="BM125" s="6">
        <f t="shared" si="110"/>
        <v>5.5170494847244216</v>
      </c>
      <c r="BN125" s="6">
        <f t="shared" ref="BN125:BO125" si="227">AVERAGE(BL122:BL128)</f>
        <v>0.88459199610294781</v>
      </c>
      <c r="BO125" s="6">
        <f t="shared" si="227"/>
        <v>0.78962152171278199</v>
      </c>
      <c r="BR125" s="6">
        <f t="shared" si="112"/>
        <v>-4.2340586127218387</v>
      </c>
    </row>
    <row r="126" spans="1:70" x14ac:dyDescent="0.2">
      <c r="A126" s="6">
        <f>'[1]Nominal weighted'!B126</f>
        <v>1432</v>
      </c>
      <c r="C126" s="6">
        <f t="shared" si="116"/>
        <v>-2.6666515833208102</v>
      </c>
      <c r="D126" s="6">
        <f t="shared" si="117"/>
        <v>37.523027078074534</v>
      </c>
      <c r="E126" s="6">
        <f t="shared" si="158"/>
        <v>7.0033319577961768</v>
      </c>
      <c r="F126" s="6">
        <f t="shared" si="118"/>
        <v>-7.0107824272988299</v>
      </c>
      <c r="G126" s="6">
        <f t="shared" si="130"/>
        <v>19.835827855435326</v>
      </c>
      <c r="I126" s="6">
        <f t="shared" si="159"/>
        <v>-0.15485552385541812</v>
      </c>
      <c r="L126" s="6">
        <f t="shared" si="202"/>
        <v>1.3713383890029185</v>
      </c>
      <c r="M126" s="6">
        <f t="shared" si="203"/>
        <v>24.850917202285718</v>
      </c>
      <c r="N126" s="6">
        <f t="shared" si="204"/>
        <v>17.066406788293818</v>
      </c>
      <c r="O126" s="6">
        <f t="shared" si="205"/>
        <v>4.9498037216438968</v>
      </c>
      <c r="P126" s="6">
        <f t="shared" ref="P126:R126" si="228">AVERAGE(G123:G129)</f>
        <v>22.685496886226641</v>
      </c>
      <c r="R126" s="6">
        <f t="shared" si="228"/>
        <v>3.4988426127748915</v>
      </c>
      <c r="U126" s="6">
        <v>12.590216431524148</v>
      </c>
      <c r="V126" s="6">
        <v>-11.332550887598259</v>
      </c>
      <c r="W126" s="6">
        <v>7.9225939681297524</v>
      </c>
      <c r="X126" s="6">
        <v>14.540061717180681</v>
      </c>
      <c r="Y126" s="6">
        <v>-3.0194497890572545</v>
      </c>
      <c r="AA126" s="6">
        <v>6.5548555238554185</v>
      </c>
      <c r="AE126" s="6">
        <v>9.9235648482033376</v>
      </c>
      <c r="AF126" s="6">
        <v>26.190476190476275</v>
      </c>
      <c r="AG126" s="35">
        <v>14.925925925925929</v>
      </c>
      <c r="AH126" s="6">
        <v>7.5292792898818508</v>
      </c>
      <c r="AI126" s="6">
        <v>16.816378066378071</v>
      </c>
      <c r="AK126" s="6">
        <v>6.4</v>
      </c>
      <c r="AO126" s="6">
        <f>AE126*'III. GDP shares, 1310-2018'!C128</f>
        <v>2.8913248268716876</v>
      </c>
      <c r="AP126" s="6">
        <f>AF126*'III. GDP shares, 1310-2018'!D128</f>
        <v>1.9118469274150582</v>
      </c>
      <c r="AQ126" s="6">
        <f>AG126*'III. GDP shares, 1310-2018'!E128</f>
        <v>0.27065156264667778</v>
      </c>
      <c r="AR126" s="6">
        <f>AH126*'III. GDP shares, 1310-2018'!F128</f>
        <v>1.5577839720650795</v>
      </c>
      <c r="AS126" s="6">
        <f>AI126*'III. GDP shares, 1310-2018'!G128</f>
        <v>4.713585498180163</v>
      </c>
      <c r="AT126" s="6">
        <f>AJ126*'III. GDP shares, 1310-2018'!H128</f>
        <v>0</v>
      </c>
      <c r="AU126" s="6">
        <f>AK126*'III. GDP shares, 1310-2018'!I128</f>
        <v>0.83401983981807803</v>
      </c>
      <c r="AV126" s="6">
        <f>AL126*'III. GDP shares, 1310-2018'!J128</f>
        <v>0</v>
      </c>
      <c r="AY126" s="6">
        <f>U126*'III. GDP shares, 1310-2018'!C128</f>
        <v>3.6682790812561974</v>
      </c>
      <c r="AZ126" s="6">
        <f>V126*'III. GDP shares, 1310-2018'!D128</f>
        <v>-0.82725118996148828</v>
      </c>
      <c r="BA126" s="6">
        <f>W126*'III. GDP shares, 1310-2018'!E128</f>
        <v>0.14366026257472814</v>
      </c>
      <c r="BB126" s="6">
        <f>X126*'III. GDP shares, 1310-2018'!F128</f>
        <v>3.0082925900091757</v>
      </c>
      <c r="BC126" s="6">
        <f>Y126*'III. GDP shares, 1310-2018'!G128</f>
        <v>-0.84634364677130636</v>
      </c>
      <c r="BD126" s="6">
        <f>Z126*'III. GDP shares, 1310-2018'!H128</f>
        <v>0</v>
      </c>
      <c r="BE126" s="6">
        <f>AA126*'III. GDP shares, 1310-2018'!I128</f>
        <v>0.8541999303182094</v>
      </c>
      <c r="BF126" s="6">
        <f>AB126*'III. GDP shares, 1310-2018'!J128</f>
        <v>0</v>
      </c>
      <c r="BI126" s="6">
        <f t="shared" si="107"/>
        <v>13.630937386810913</v>
      </c>
      <c r="BJ126" s="6">
        <f t="shared" si="108"/>
        <v>12.179212626996744</v>
      </c>
      <c r="BL126" s="6">
        <f t="shared" si="109"/>
        <v>6.0008370274255167</v>
      </c>
      <c r="BM126" s="6">
        <f t="shared" si="110"/>
        <v>4.5426211606724145</v>
      </c>
      <c r="BN126" s="6">
        <f t="shared" ref="BN126:BO126" si="229">AVERAGE(BL123:BL129)</f>
        <v>1.7065721716858686</v>
      </c>
      <c r="BO126" s="6">
        <f t="shared" si="229"/>
        <v>1.1607520373941138</v>
      </c>
      <c r="BR126" s="6">
        <f t="shared" si="112"/>
        <v>3.4392774821946803</v>
      </c>
    </row>
    <row r="127" spans="1:70" x14ac:dyDescent="0.2">
      <c r="A127" s="6">
        <f>'[1]Nominal weighted'!B127</f>
        <v>1433</v>
      </c>
      <c r="C127" s="6">
        <f t="shared" si="116"/>
        <v>43.514336275728269</v>
      </c>
      <c r="D127" s="6">
        <f t="shared" si="117"/>
        <v>4.7475932196103336</v>
      </c>
      <c r="E127" s="6">
        <f t="shared" si="158"/>
        <v>8.8518208946195127</v>
      </c>
      <c r="F127" s="6">
        <f t="shared" si="118"/>
        <v>-2.6527096084838533</v>
      </c>
      <c r="G127" s="6">
        <f t="shared" si="130"/>
        <v>16.053668130393611</v>
      </c>
      <c r="I127" s="6">
        <f t="shared" si="159"/>
        <v>11.642847364601586</v>
      </c>
      <c r="L127" s="6">
        <f t="shared" si="202"/>
        <v>-3.1372275962839664</v>
      </c>
      <c r="M127" s="6">
        <f t="shared" si="203"/>
        <v>27.338368879993304</v>
      </c>
      <c r="N127" s="6">
        <f t="shared" si="204"/>
        <v>14.655392505400942</v>
      </c>
      <c r="O127" s="6">
        <f t="shared" si="205"/>
        <v>4.4141959752590498</v>
      </c>
      <c r="P127" s="6">
        <f t="shared" ref="P127:R127" si="230">AVERAGE(G124:G130)</f>
        <v>23.224625222436373</v>
      </c>
      <c r="R127" s="6">
        <f t="shared" si="230"/>
        <v>3.4669466738081907</v>
      </c>
      <c r="U127" s="6">
        <v>-33.746736752221011</v>
      </c>
      <c r="V127" s="6">
        <v>21.344999372982343</v>
      </c>
      <c r="W127" s="6">
        <v>5.7778087350101206</v>
      </c>
      <c r="X127" s="6">
        <v>11.419750436827242</v>
      </c>
      <c r="Y127" s="6">
        <v>0.69146173973627079</v>
      </c>
      <c r="AA127" s="6">
        <v>-5.2428473646015865</v>
      </c>
      <c r="AE127" s="6">
        <v>9.7675995235072541</v>
      </c>
      <c r="AF127" s="6">
        <v>26.092592592592677</v>
      </c>
      <c r="AG127" s="35">
        <v>14.629629629629633</v>
      </c>
      <c r="AH127" s="6">
        <v>8.7670408283433883</v>
      </c>
      <c r="AI127" s="6">
        <v>16.74512987012988</v>
      </c>
      <c r="AK127" s="6">
        <v>6.4</v>
      </c>
      <c r="AO127" s="6">
        <f>AE127*'III. GDP shares, 1310-2018'!C129</f>
        <v>2.8454023031642466</v>
      </c>
      <c r="AP127" s="6">
        <f>AF127*'III. GDP shares, 1310-2018'!D129</f>
        <v>1.9043800197335521</v>
      </c>
      <c r="AQ127" s="6">
        <f>AG127*'III. GDP shares, 1310-2018'!E129</f>
        <v>0.26523403286692404</v>
      </c>
      <c r="AR127" s="6">
        <f>AH127*'III. GDP shares, 1310-2018'!F129</f>
        <v>1.8135666190731807</v>
      </c>
      <c r="AS127" s="6">
        <f>AI127*'III. GDP shares, 1310-2018'!G129</f>
        <v>4.692822273384901</v>
      </c>
      <c r="AT127" s="6">
        <f>AJ127*'III. GDP shares, 1310-2018'!H129</f>
        <v>0</v>
      </c>
      <c r="AU127" s="6">
        <f>AK127*'III. GDP shares, 1310-2018'!I129</f>
        <v>0.83495969154967686</v>
      </c>
      <c r="AV127" s="6">
        <f>AL127*'III. GDP shares, 1310-2018'!J129</f>
        <v>0</v>
      </c>
      <c r="AY127" s="6">
        <f>U127*'III. GDP shares, 1310-2018'!C129</f>
        <v>-9.8307718542260805</v>
      </c>
      <c r="AZ127" s="6">
        <f>V127*'III. GDP shares, 1310-2018'!D129</f>
        <v>1.5578747180022445</v>
      </c>
      <c r="BA127" s="6">
        <f>W127*'III. GDP shares, 1310-2018'!E129</f>
        <v>0.10475121727051348</v>
      </c>
      <c r="BB127" s="6">
        <f>X127*'III. GDP shares, 1310-2018'!F129</f>
        <v>2.3623111373475481</v>
      </c>
      <c r="BC127" s="6">
        <f>Y127*'III. GDP shares, 1310-2018'!G129</f>
        <v>0.19378213717029097</v>
      </c>
      <c r="BD127" s="6">
        <f>Z127*'III. GDP shares, 1310-2018'!H129</f>
        <v>0</v>
      </c>
      <c r="BE127" s="6">
        <f>AA127*'III. GDP shares, 1310-2018'!I129</f>
        <v>-0.68399472162340258</v>
      </c>
      <c r="BF127" s="6">
        <f>AB127*'III. GDP shares, 1310-2018'!J129</f>
        <v>0</v>
      </c>
      <c r="BI127" s="6">
        <f t="shared" si="107"/>
        <v>13.733665407367141</v>
      </c>
      <c r="BJ127" s="6">
        <f t="shared" si="108"/>
        <v>12.356364939772483</v>
      </c>
      <c r="BL127" s="6">
        <f t="shared" si="109"/>
        <v>-6.296047366058886</v>
      </c>
      <c r="BM127" s="6">
        <f t="shared" si="110"/>
        <v>4.0739361288896436E-2</v>
      </c>
      <c r="BN127" s="6">
        <f t="shared" ref="BN127:BO127" si="231">AVERAGE(BL124:BL130)</f>
        <v>3.0886400569581078</v>
      </c>
      <c r="BO127" s="6">
        <f t="shared" si="231"/>
        <v>2.0214237536102502</v>
      </c>
      <c r="BR127" s="6">
        <f t="shared" si="112"/>
        <v>18.305907004100057</v>
      </c>
    </row>
    <row r="128" spans="1:70" x14ac:dyDescent="0.2">
      <c r="A128" s="6">
        <f>'[1]Nominal weighted'!B128</f>
        <v>1434</v>
      </c>
      <c r="C128" s="6">
        <f t="shared" si="116"/>
        <v>14.231268542411366</v>
      </c>
      <c r="D128" s="6">
        <f t="shared" si="117"/>
        <v>35.395466937024842</v>
      </c>
      <c r="E128" s="6">
        <f t="shared" si="158"/>
        <v>25.975771678400186</v>
      </c>
      <c r="F128" s="6">
        <f t="shared" si="118"/>
        <v>11.427572043459847</v>
      </c>
      <c r="G128" s="6">
        <f t="shared" si="130"/>
        <v>54.895628208787095</v>
      </c>
      <c r="I128" s="6">
        <f t="shared" si="159"/>
        <v>10.491386974084669</v>
      </c>
      <c r="L128" s="6">
        <f t="shared" si="202"/>
        <v>2.9311631646116787</v>
      </c>
      <c r="M128" s="6">
        <f t="shared" si="203"/>
        <v>27.458440505029369</v>
      </c>
      <c r="N128" s="6">
        <f t="shared" si="204"/>
        <v>9.7730268296323768</v>
      </c>
      <c r="O128" s="6">
        <f t="shared" si="205"/>
        <v>2.1346492233867638</v>
      </c>
      <c r="P128" s="6">
        <f t="shared" ref="P128:R128" si="232">AVERAGE(G125:G131)</f>
        <v>17.324853283001335</v>
      </c>
      <c r="R128" s="6">
        <f t="shared" si="232"/>
        <v>5.9826909245900888</v>
      </c>
      <c r="U128" s="6">
        <v>-3.9992945139898062</v>
      </c>
      <c r="V128" s="6">
        <v>-9.4007579423157637</v>
      </c>
      <c r="W128" s="6">
        <v>-11.642438345066846</v>
      </c>
      <c r="X128" s="6">
        <v>-1.9587844337141997</v>
      </c>
      <c r="Y128" s="6">
        <v>-38.357582920741798</v>
      </c>
      <c r="AA128" s="6">
        <v>-4.0913869740846698</v>
      </c>
      <c r="AE128" s="6">
        <v>10.231974028421559</v>
      </c>
      <c r="AF128" s="6">
        <v>25.994708994709079</v>
      </c>
      <c r="AG128" s="35">
        <v>14.333333333333337</v>
      </c>
      <c r="AH128" s="6">
        <v>9.4687876097456467</v>
      </c>
      <c r="AI128" s="6">
        <v>16.538045288045296</v>
      </c>
      <c r="AK128" s="6">
        <v>6.4</v>
      </c>
      <c r="AO128" s="6">
        <f>AE128*'III. GDP shares, 1310-2018'!C130</f>
        <v>2.9801761553873218</v>
      </c>
      <c r="AP128" s="6">
        <f>AF128*'III. GDP shares, 1310-2018'!D130</f>
        <v>1.8969156332975818</v>
      </c>
      <c r="AQ128" s="6">
        <f>AG128*'III. GDP shares, 1310-2018'!E130</f>
        <v>0.25981833234813823</v>
      </c>
      <c r="AR128" s="6">
        <f>AH128*'III. GDP shares, 1310-2018'!F130</f>
        <v>1.9584005946633587</v>
      </c>
      <c r="AS128" s="6">
        <f>AI128*'III. GDP shares, 1310-2018'!G130</f>
        <v>4.6340043422751167</v>
      </c>
      <c r="AT128" s="6">
        <f>AJ128*'III. GDP shares, 1310-2018'!H130</f>
        <v>0</v>
      </c>
      <c r="AU128" s="6">
        <f>AK128*'III. GDP shares, 1310-2018'!I130</f>
        <v>0.83589922593478083</v>
      </c>
      <c r="AV128" s="6">
        <f>AL128*'III. GDP shares, 1310-2018'!J130</f>
        <v>0</v>
      </c>
      <c r="AY128" s="6">
        <f>U128*'III. GDP shares, 1310-2018'!C130</f>
        <v>-1.1648389759255846</v>
      </c>
      <c r="AZ128" s="6">
        <f>V128*'III. GDP shares, 1310-2018'!D130</f>
        <v>-0.68600285963019503</v>
      </c>
      <c r="BA128" s="6">
        <f>W128*'III. GDP shares, 1310-2018'!E130</f>
        <v>-0.21104085455450827</v>
      </c>
      <c r="BB128" s="6">
        <f>X128*'III. GDP shares, 1310-2018'!F130</f>
        <v>-0.4051294376753124</v>
      </c>
      <c r="BC128" s="6">
        <f>Y128*'III. GDP shares, 1310-2018'!G130</f>
        <v>-10.747896907888096</v>
      </c>
      <c r="BD128" s="6">
        <f>Z128*'III. GDP shares, 1310-2018'!H130</f>
        <v>0</v>
      </c>
      <c r="BE128" s="6">
        <f>AA128*'III. GDP shares, 1310-2018'!I130</f>
        <v>-0.53437300072453442</v>
      </c>
      <c r="BF128" s="6">
        <f>AB128*'III. GDP shares, 1310-2018'!J130</f>
        <v>0</v>
      </c>
      <c r="BI128" s="6">
        <f t="shared" si="107"/>
        <v>13.827808209042487</v>
      </c>
      <c r="BJ128" s="6">
        <f t="shared" si="108"/>
        <v>12.5652142839063</v>
      </c>
      <c r="BL128" s="6">
        <f t="shared" si="109"/>
        <v>-13.749282036398229</v>
      </c>
      <c r="BM128" s="6">
        <f t="shared" si="110"/>
        <v>-11.575040854985515</v>
      </c>
      <c r="BN128" s="6">
        <f t="shared" ref="BN128:BO128" si="233">AVERAGE(BL125:BL131)</f>
        <v>3.2766782366117368</v>
      </c>
      <c r="BO128" s="6">
        <f t="shared" si="233"/>
        <v>2.7459077613382741</v>
      </c>
      <c r="BR128" s="6">
        <f t="shared" si="112"/>
        <v>23.731577827376753</v>
      </c>
    </row>
    <row r="129" spans="1:70" x14ac:dyDescent="0.2">
      <c r="A129" s="6">
        <f>'[1]Nominal weighted'!B129</f>
        <v>1435</v>
      </c>
      <c r="C129" s="6">
        <f t="shared" si="116"/>
        <v>-2.3370537061921492</v>
      </c>
      <c r="D129" s="6">
        <f t="shared" si="117"/>
        <v>30.618600582765442</v>
      </c>
      <c r="E129" s="6">
        <f t="shared" si="158"/>
        <v>22.758731531746999</v>
      </c>
      <c r="F129" s="6">
        <f t="shared" si="118"/>
        <v>16.271658940214419</v>
      </c>
      <c r="G129" s="6">
        <f t="shared" si="130"/>
        <v>23.691201076435163</v>
      </c>
      <c r="I129" s="6">
        <f t="shared" si="159"/>
        <v>-10.48216550445885</v>
      </c>
      <c r="L129" s="6">
        <f t="shared" si="202"/>
        <v>12.3036322523641</v>
      </c>
      <c r="M129" s="6">
        <f t="shared" si="203"/>
        <v>21.412775252517203</v>
      </c>
      <c r="N129" s="6">
        <f t="shared" si="204"/>
        <v>10.111247852303197</v>
      </c>
      <c r="O129" s="6">
        <f t="shared" si="205"/>
        <v>4.742301810087449</v>
      </c>
      <c r="P129" s="6">
        <f t="shared" ref="P129:R129" si="234">AVERAGE(G126:G132)</f>
        <v>13.072625198559717</v>
      </c>
      <c r="R129" s="6">
        <f t="shared" si="234"/>
        <v>5.5444777921716906</v>
      </c>
      <c r="U129" s="6">
        <v>13.167951914077456</v>
      </c>
      <c r="V129" s="6">
        <v>-4.7217751859399613</v>
      </c>
      <c r="W129" s="6">
        <v>-8.7216944947099577</v>
      </c>
      <c r="X129" s="6">
        <v>-6.3468076885755966</v>
      </c>
      <c r="Y129" s="6">
        <v>-7.3602403704744512</v>
      </c>
      <c r="AA129" s="6">
        <v>16.88216550445885</v>
      </c>
      <c r="AE129" s="6">
        <v>10.830898207885307</v>
      </c>
      <c r="AF129" s="6">
        <v>25.896825396825481</v>
      </c>
      <c r="AG129" s="35">
        <v>14.037037037037042</v>
      </c>
      <c r="AH129" s="6">
        <v>9.9248512516388221</v>
      </c>
      <c r="AI129" s="6">
        <v>16.330960705960713</v>
      </c>
      <c r="AK129" s="6">
        <v>6.4</v>
      </c>
      <c r="AO129" s="6">
        <f>AE129*'III. GDP shares, 1310-2018'!C131</f>
        <v>3.1540869811235814</v>
      </c>
      <c r="AP129" s="6">
        <f>AF129*'III. GDP shares, 1310-2018'!D131</f>
        <v>1.8894537668303926</v>
      </c>
      <c r="AQ129" s="6">
        <f>AG129*'III. GDP shares, 1310-2018'!E131</f>
        <v>0.25440446016398549</v>
      </c>
      <c r="AR129" s="6">
        <f>AH129*'III. GDP shares, 1310-2018'!F131</f>
        <v>2.0523803539529357</v>
      </c>
      <c r="AS129" s="6">
        <f>AI129*'III. GDP shares, 1310-2018'!G131</f>
        <v>4.5752062680352079</v>
      </c>
      <c r="AT129" s="6">
        <f>AJ129*'III. GDP shares, 1310-2018'!H131</f>
        <v>0</v>
      </c>
      <c r="AU129" s="6">
        <f>AK129*'III. GDP shares, 1310-2018'!I131</f>
        <v>0.83683844313409306</v>
      </c>
      <c r="AV129" s="6">
        <f>AL129*'III. GDP shares, 1310-2018'!J131</f>
        <v>0</v>
      </c>
      <c r="AY129" s="6">
        <f>U129*'III. GDP shares, 1310-2018'!C131</f>
        <v>3.8346649468107401</v>
      </c>
      <c r="AZ129" s="6">
        <f>V129*'III. GDP shares, 1310-2018'!D131</f>
        <v>-0.34450461685910633</v>
      </c>
      <c r="BA129" s="6">
        <f>W129*'III. GDP shares, 1310-2018'!E131</f>
        <v>-0.15807025184783913</v>
      </c>
      <c r="BB129" s="6">
        <f>X129*'III. GDP shares, 1310-2018'!F131</f>
        <v>-1.3124693841833743</v>
      </c>
      <c r="BC129" s="6">
        <f>Y129*'III. GDP shares, 1310-2018'!G131</f>
        <v>-2.0620108322806407</v>
      </c>
      <c r="BD129" s="6">
        <f>Z129*'III. GDP shares, 1310-2018'!H131</f>
        <v>0</v>
      </c>
      <c r="BE129" s="6">
        <f>AA129*'III. GDP shares, 1310-2018'!I131</f>
        <v>2.2074445464817867</v>
      </c>
      <c r="BF129" s="6">
        <f>AB129*'III. GDP shares, 1310-2018'!J131</f>
        <v>0</v>
      </c>
      <c r="BI129" s="6">
        <f t="shared" si="107"/>
        <v>13.903428766557894</v>
      </c>
      <c r="BJ129" s="6">
        <f t="shared" si="108"/>
        <v>12.762370273240196</v>
      </c>
      <c r="BL129" s="6">
        <f t="shared" si="109"/>
        <v>2.1650544081215664</v>
      </c>
      <c r="BM129" s="6">
        <f t="shared" si="110"/>
        <v>0.48326661313938973</v>
      </c>
      <c r="BN129" s="6">
        <f t="shared" ref="BN129:BO129" si="235">AVERAGE(BL126:BL132)</f>
        <v>1.7063006312373723</v>
      </c>
      <c r="BO129" s="6">
        <f t="shared" si="235"/>
        <v>2.4403821972682676</v>
      </c>
      <c r="BR129" s="6">
        <f t="shared" si="112"/>
        <v>8.3633574814291318</v>
      </c>
    </row>
    <row r="130" spans="1:70" x14ac:dyDescent="0.2">
      <c r="A130" s="6">
        <f>'[1]Nominal weighted'!B130</f>
        <v>1436</v>
      </c>
      <c r="C130" s="6">
        <f t="shared" si="116"/>
        <v>-20.416452629123185</v>
      </c>
      <c r="D130" s="6">
        <f t="shared" si="117"/>
        <v>18.965861654649899</v>
      </c>
      <c r="E130" s="6">
        <f t="shared" si="158"/>
        <v>6.9621077968867873</v>
      </c>
      <c r="F130" s="6">
        <f t="shared" si="118"/>
        <v>3.0795790401024865</v>
      </c>
      <c r="G130" s="6">
        <f t="shared" si="130"/>
        <v>6.5715704205825816</v>
      </c>
      <c r="I130" s="6">
        <f t="shared" si="159"/>
        <v>11.810263682559805</v>
      </c>
      <c r="L130" s="6">
        <f t="shared" si="202"/>
        <v>10.145859307210531</v>
      </c>
      <c r="M130" s="6">
        <f t="shared" si="203"/>
        <v>18.96924612865746</v>
      </c>
      <c r="N130" s="6">
        <f t="shared" si="204"/>
        <v>13.431691992502973</v>
      </c>
      <c r="O130" s="6">
        <f t="shared" si="205"/>
        <v>8.3852376868559073</v>
      </c>
      <c r="P130" s="6">
        <f t="shared" ref="P130:R130" si="236">AVERAGE(G127:G133)</f>
        <v>14.925799013480818</v>
      </c>
      <c r="R130" s="6">
        <f t="shared" si="236"/>
        <v>5.9988395986709282</v>
      </c>
      <c r="U130" s="6">
        <v>31.61521439514739</v>
      </c>
      <c r="V130" s="6">
        <v>6.8330801442919835</v>
      </c>
      <c r="W130" s="6">
        <v>6.7786329438539585</v>
      </c>
      <c r="X130" s="6">
        <v>7.8218448302671524</v>
      </c>
      <c r="Y130" s="6">
        <v>9.5523057032935519</v>
      </c>
      <c r="AA130" s="6">
        <v>-5.4102636825598047</v>
      </c>
      <c r="AE130" s="6">
        <v>11.198761766024205</v>
      </c>
      <c r="AF130" s="6">
        <v>25.798941798941883</v>
      </c>
      <c r="AG130" s="35">
        <v>13.740740740740746</v>
      </c>
      <c r="AH130" s="6">
        <v>10.901423870369639</v>
      </c>
      <c r="AI130" s="6">
        <v>16.123876123876133</v>
      </c>
      <c r="AK130" s="6">
        <v>6.4</v>
      </c>
      <c r="AO130" s="6">
        <f>AE130*'III. GDP shares, 1310-2018'!C132</f>
        <v>3.2606628468871524</v>
      </c>
      <c r="AP130" s="6">
        <f>AF130*'III. GDP shares, 1310-2018'!D132</f>
        <v>1.881994419056092</v>
      </c>
      <c r="AQ130" s="6">
        <f>AG130*'III. GDP shares, 1310-2018'!E132</f>
        <v>0.24899241538875636</v>
      </c>
      <c r="AR130" s="6">
        <f>AH130*'III. GDP shares, 1310-2018'!F132</f>
        <v>2.2539473444020737</v>
      </c>
      <c r="AS130" s="6">
        <f>AI130*'III. GDP shares, 1310-2018'!G132</f>
        <v>4.5164280406113892</v>
      </c>
      <c r="AT130" s="6">
        <f>AJ130*'III. GDP shares, 1310-2018'!H132</f>
        <v>0</v>
      </c>
      <c r="AU130" s="6">
        <f>AK130*'III. GDP shares, 1310-2018'!I132</f>
        <v>0.83777734330820941</v>
      </c>
      <c r="AV130" s="6">
        <f>AL130*'III. GDP shares, 1310-2018'!J132</f>
        <v>0</v>
      </c>
      <c r="AY130" s="6">
        <f>U130*'III. GDP shares, 1310-2018'!C132</f>
        <v>9.205174386991791</v>
      </c>
      <c r="AZ130" s="6">
        <f>V130*'III. GDP shares, 1310-2018'!D132</f>
        <v>0.49846302986923058</v>
      </c>
      <c r="BA130" s="6">
        <f>W130*'III. GDP shares, 1310-2018'!E132</f>
        <v>0.12283385747317466</v>
      </c>
      <c r="BB130" s="6">
        <f>X130*'III. GDP shares, 1310-2018'!F132</f>
        <v>1.6172223549094922</v>
      </c>
      <c r="BC130" s="6">
        <f>Y130*'III. GDP shares, 1310-2018'!G132</f>
        <v>2.6756780441250254</v>
      </c>
      <c r="BD130" s="6">
        <f>Z130*'III. GDP shares, 1310-2018'!H132</f>
        <v>0</v>
      </c>
      <c r="BE130" s="6">
        <f>AA130*'III. GDP shares, 1310-2018'!I132</f>
        <v>-0.70821817727685044</v>
      </c>
      <c r="BF130" s="6">
        <f>AB130*'III. GDP shares, 1310-2018'!J132</f>
        <v>0</v>
      </c>
      <c r="BI130" s="6">
        <f t="shared" si="107"/>
        <v>14.027290716658769</v>
      </c>
      <c r="BJ130" s="6">
        <f t="shared" si="108"/>
        <v>12.999802409653674</v>
      </c>
      <c r="BL130" s="6">
        <f t="shared" si="109"/>
        <v>13.411153496091863</v>
      </c>
      <c r="BM130" s="6">
        <f t="shared" si="110"/>
        <v>9.5318023890490391</v>
      </c>
      <c r="BN130" s="6">
        <f t="shared" ref="BN130:BO130" si="237">AVERAGE(BL127:BL133)</f>
        <v>1.280944166022431</v>
      </c>
      <c r="BO130" s="6">
        <f t="shared" si="237"/>
        <v>1.7066609609780563</v>
      </c>
      <c r="BR130" s="6">
        <f t="shared" si="112"/>
        <v>-1.7948824756250517</v>
      </c>
    </row>
    <row r="131" spans="1:70" x14ac:dyDescent="0.2">
      <c r="A131" s="6">
        <f>'[1]Nominal weighted'!B131</f>
        <v>1437</v>
      </c>
      <c r="C131" s="6">
        <f t="shared" si="116"/>
        <v>32.437946100900959</v>
      </c>
      <c r="D131" s="6">
        <f t="shared" si="117"/>
        <v>27.904272206756726</v>
      </c>
      <c r="E131" s="6">
        <f t="shared" si="158"/>
        <v>-22.612327556799478</v>
      </c>
      <c r="F131" s="6">
        <f t="shared" si="118"/>
        <v>-11.250130212789939</v>
      </c>
      <c r="G131" s="6">
        <f t="shared" si="130"/>
        <v>-21.728862305737366</v>
      </c>
      <c r="I131" s="6">
        <f t="shared" si="159"/>
        <v>10.115902625625525</v>
      </c>
      <c r="L131" s="6">
        <f t="shared" si="202"/>
        <v>4.7634652517661262</v>
      </c>
      <c r="M131" s="6">
        <f t="shared" si="203"/>
        <v>24.313092809660361</v>
      </c>
      <c r="N131" s="6">
        <f t="shared" si="204"/>
        <v>13.888597748839626</v>
      </c>
      <c r="O131" s="6">
        <f t="shared" si="205"/>
        <v>9.8603871180749092</v>
      </c>
      <c r="P131" s="6">
        <f t="shared" ref="P131:R131" si="238">AVERAGE(G128:G134)</f>
        <v>19.537204143916913</v>
      </c>
      <c r="R131" s="6">
        <f t="shared" si="238"/>
        <v>5.6947890433418467</v>
      </c>
      <c r="U131" s="6">
        <v>-21.350839566638555</v>
      </c>
      <c r="V131" s="6">
        <v>-2.2032140056984417</v>
      </c>
      <c r="W131" s="6">
        <v>36.056772001243928</v>
      </c>
      <c r="X131" s="6">
        <v>17.65302740206533</v>
      </c>
      <c r="Y131" s="6">
        <v>37.645653847528919</v>
      </c>
      <c r="AA131" s="6">
        <v>-3.715902625625525</v>
      </c>
      <c r="AE131" s="6">
        <v>11.087106534262407</v>
      </c>
      <c r="AF131" s="6">
        <v>25.701058201058284</v>
      </c>
      <c r="AG131" s="35">
        <v>13.44444444444445</v>
      </c>
      <c r="AH131" s="6">
        <v>6.4028971892753912</v>
      </c>
      <c r="AI131" s="6">
        <v>15.916791541791552</v>
      </c>
      <c r="AK131" s="6">
        <v>6.4</v>
      </c>
      <c r="AO131" s="6">
        <f>AE131*'III. GDP shares, 1310-2018'!C133</f>
        <v>3.227608270247933</v>
      </c>
      <c r="AP131" s="6">
        <f>AF131*'III. GDP shares, 1310-2018'!D133</f>
        <v>1.8745375886996478</v>
      </c>
      <c r="AQ131" s="6">
        <f>AG131*'III. GDP shares, 1310-2018'!E133</f>
        <v>0.24358219709736625</v>
      </c>
      <c r="AR131" s="6">
        <f>AH131*'III. GDP shares, 1310-2018'!F133</f>
        <v>1.3236213939665991</v>
      </c>
      <c r="AS131" s="6">
        <f>AI131*'III. GDP shares, 1310-2018'!G133</f>
        <v>4.4576696499566522</v>
      </c>
      <c r="AT131" s="6">
        <f>AJ131*'III. GDP shares, 1310-2018'!H133</f>
        <v>0</v>
      </c>
      <c r="AU131" s="6">
        <f>AK131*'III. GDP shares, 1310-2018'!I133</f>
        <v>0.83871592661761607</v>
      </c>
      <c r="AV131" s="6">
        <f>AL131*'III. GDP shares, 1310-2018'!J133</f>
        <v>0</v>
      </c>
      <c r="AY131" s="6">
        <f>U131*'III. GDP shares, 1310-2018'!C133</f>
        <v>-6.2155212587757394</v>
      </c>
      <c r="AZ131" s="6">
        <f>V131*'III. GDP shares, 1310-2018'!D133</f>
        <v>-0.16069406315188958</v>
      </c>
      <c r="BA131" s="6">
        <f>W131*'III. GDP shares, 1310-2018'!E133</f>
        <v>0.65326520412162092</v>
      </c>
      <c r="BB131" s="6">
        <f>X131*'III. GDP shares, 1310-2018'!F133</f>
        <v>3.6492737657554954</v>
      </c>
      <c r="BC131" s="6">
        <f>Y131*'III. GDP shares, 1310-2018'!G133</f>
        <v>10.543072588988313</v>
      </c>
      <c r="BD131" s="6">
        <f>Z131*'III. GDP shares, 1310-2018'!H133</f>
        <v>0</v>
      </c>
      <c r="BE131" s="6">
        <f>AA131*'III. GDP shares, 1310-2018'!I133</f>
        <v>-0.48696667404255384</v>
      </c>
      <c r="BF131" s="6">
        <f>AB131*'III. GDP shares, 1310-2018'!J133</f>
        <v>0</v>
      </c>
      <c r="BI131" s="6">
        <f t="shared" si="107"/>
        <v>13.158716318472015</v>
      </c>
      <c r="BJ131" s="6">
        <f t="shared" si="108"/>
        <v>11.965735026585815</v>
      </c>
      <c r="BL131" s="6">
        <f t="shared" si="109"/>
        <v>7.9824295628952466</v>
      </c>
      <c r="BM131" s="6">
        <f t="shared" si="110"/>
        <v>10.680916175479275</v>
      </c>
      <c r="BN131" s="6">
        <f t="shared" ref="BN131:BO131" si="239">AVERAGE(BL128:BL134)</f>
        <v>1.0824983042642544</v>
      </c>
      <c r="BO131" s="6">
        <f t="shared" si="239"/>
        <v>0.67899606043531979</v>
      </c>
      <c r="BR131" s="6">
        <f t="shared" si="112"/>
        <v>1.9480738118390306</v>
      </c>
    </row>
    <row r="132" spans="1:70" x14ac:dyDescent="0.2">
      <c r="A132" s="6">
        <f>'[1]Nominal weighted'!B132</f>
        <v>1438</v>
      </c>
      <c r="C132" s="6">
        <f t="shared" si="116"/>
        <v>21.36203276614425</v>
      </c>
      <c r="D132" s="6">
        <f t="shared" si="117"/>
        <v>-5.2653949112613603</v>
      </c>
      <c r="E132" s="6">
        <f t="shared" si="158"/>
        <v>21.839298663472192</v>
      </c>
      <c r="F132" s="6">
        <f t="shared" si="118"/>
        <v>23.330924895408014</v>
      </c>
      <c r="G132" s="6">
        <f t="shared" si="130"/>
        <v>-7.8106569959784018</v>
      </c>
      <c r="I132" s="6">
        <f t="shared" si="159"/>
        <v>5.3879649266445133</v>
      </c>
      <c r="L132" s="6">
        <f t="shared" si="202"/>
        <v>3.8107698087053699</v>
      </c>
      <c r="M132" s="6">
        <f t="shared" si="203"/>
        <v>26.35555662091306</v>
      </c>
      <c r="N132" s="6">
        <f t="shared" si="204"/>
        <v>11.342992087827763</v>
      </c>
      <c r="O132" s="6">
        <f t="shared" si="205"/>
        <v>8.9859695408312419</v>
      </c>
      <c r="P132" s="6">
        <f t="shared" ref="P132:R132" si="240">AVERAGE(G129:G135)</f>
        <v>13.79114621886076</v>
      </c>
      <c r="R132" s="6">
        <f t="shared" si="240"/>
        <v>6.0571148797817438</v>
      </c>
      <c r="U132" s="6">
        <v>-9.8739213945481108</v>
      </c>
      <c r="V132" s="6">
        <v>30.868569514436047</v>
      </c>
      <c r="W132" s="6">
        <v>-8.6911505153240398</v>
      </c>
      <c r="X132" s="6">
        <v>-16.565673416198496</v>
      </c>
      <c r="Y132" s="6">
        <v>23.520363955685362</v>
      </c>
      <c r="AA132" s="6">
        <v>1.0120350733554868</v>
      </c>
      <c r="AE132" s="6">
        <v>11.488111371596139</v>
      </c>
      <c r="AF132" s="6">
        <v>25.603174603174686</v>
      </c>
      <c r="AG132" s="35">
        <v>13.148148148148154</v>
      </c>
      <c r="AH132" s="6">
        <v>6.7652514792095175</v>
      </c>
      <c r="AI132" s="6">
        <v>15.70970695970696</v>
      </c>
      <c r="AK132" s="6">
        <v>6.4</v>
      </c>
      <c r="AO132" s="6">
        <f>AE132*'III. GDP shares, 1310-2018'!C134</f>
        <v>3.4042489903261535</v>
      </c>
      <c r="AP132" s="6">
        <f>AF132*'III. GDP shares, 1310-2018'!D134</f>
        <v>1.8720836395143108</v>
      </c>
      <c r="AQ132" s="6">
        <f>AG132*'III. GDP shares, 1310-2018'!E134</f>
        <v>0.24326412475967193</v>
      </c>
      <c r="AR132" s="6">
        <f>AH132*'III. GDP shares, 1310-2018'!F134</f>
        <v>1.4288128136330207</v>
      </c>
      <c r="AS132" s="6">
        <f>AI132*'III. GDP shares, 1310-2018'!G134</f>
        <v>4.4337805951162101</v>
      </c>
      <c r="AT132" s="6">
        <f>AJ132*'III. GDP shares, 1310-2018'!H134</f>
        <v>0</v>
      </c>
      <c r="AU132" s="6">
        <f>AK132*'III. GDP shares, 1310-2018'!I134</f>
        <v>0.75917021030016141</v>
      </c>
      <c r="AV132" s="6">
        <f>AL132*'III. GDP shares, 1310-2018'!J134</f>
        <v>0</v>
      </c>
      <c r="AY132" s="6">
        <f>U132*'III. GDP shares, 1310-2018'!C134</f>
        <v>-2.9259193135137616</v>
      </c>
      <c r="AZ132" s="6">
        <f>V132*'III. GDP shares, 1310-2018'!D134</f>
        <v>2.2570851020959095</v>
      </c>
      <c r="BA132" s="6">
        <f>W132*'III. GDP shares, 1310-2018'!E134</f>
        <v>-0.16080174176944106</v>
      </c>
      <c r="BB132" s="6">
        <f>X132*'III. GDP shares, 1310-2018'!F134</f>
        <v>-3.4986499047763306</v>
      </c>
      <c r="BC132" s="6">
        <f>Y132*'III. GDP shares, 1310-2018'!G134</f>
        <v>6.6381972346308977</v>
      </c>
      <c r="BD132" s="6">
        <f>Z132*'III. GDP shares, 1310-2018'!H134</f>
        <v>0</v>
      </c>
      <c r="BE132" s="6">
        <f>AA132*'III. GDP shares, 1310-2018'!I134</f>
        <v>0.12004794991725377</v>
      </c>
      <c r="BF132" s="6">
        <f>AB132*'III. GDP shares, 1310-2018'!J134</f>
        <v>0</v>
      </c>
      <c r="BI132" s="6">
        <f t="shared" si="107"/>
        <v>13.185732093639244</v>
      </c>
      <c r="BJ132" s="6">
        <f t="shared" si="108"/>
        <v>12.14136037364953</v>
      </c>
      <c r="BL132" s="6">
        <f t="shared" si="109"/>
        <v>2.4299593265845276</v>
      </c>
      <c r="BM132" s="6">
        <f t="shared" si="110"/>
        <v>3.3783705362343746</v>
      </c>
      <c r="BN132" s="6">
        <f t="shared" ref="BN132:BO132" si="241">AVERAGE(BL129:BL135)</f>
        <v>3.1960296873954688</v>
      </c>
      <c r="BO132" s="6">
        <f t="shared" si="241"/>
        <v>1.986104487743622</v>
      </c>
      <c r="BR132" s="6">
        <f t="shared" si="112"/>
        <v>10.0964025096466</v>
      </c>
    </row>
    <row r="133" spans="1:70" x14ac:dyDescent="0.2">
      <c r="A133" s="6">
        <f>'[1]Nominal weighted'!B133</f>
        <v>1439</v>
      </c>
      <c r="C133" s="6">
        <f t="shared" si="116"/>
        <v>-17.771062199395779</v>
      </c>
      <c r="D133" s="6">
        <f t="shared" si="117"/>
        <v>20.418323211056336</v>
      </c>
      <c r="E133" s="6">
        <f t="shared" si="158"/>
        <v>30.246440939194599</v>
      </c>
      <c r="F133" s="6">
        <f t="shared" si="118"/>
        <v>18.489768710080384</v>
      </c>
      <c r="G133" s="6">
        <f t="shared" si="130"/>
        <v>32.808044559883037</v>
      </c>
      <c r="I133" s="6">
        <f t="shared" si="159"/>
        <v>3.0256771216392462</v>
      </c>
      <c r="L133" s="6">
        <f t="shared" si="202"/>
        <v>6.2574091245109473</v>
      </c>
      <c r="M133" s="6">
        <f t="shared" si="203"/>
        <v>25.033097297303105</v>
      </c>
      <c r="N133" s="6">
        <f t="shared" si="204"/>
        <v>8.9195922289172564</v>
      </c>
      <c r="O133" s="6">
        <f t="shared" si="205"/>
        <v>6.3031463629265216</v>
      </c>
      <c r="P133" s="6">
        <f t="shared" ref="P133:R133" si="242">AVERAGE(G130:G136)</f>
        <v>12.574149119877921</v>
      </c>
      <c r="R133" s="6">
        <f t="shared" si="242"/>
        <v>7.1384441500110229</v>
      </c>
      <c r="U133" s="6">
        <v>33.455405945537279</v>
      </c>
      <c r="V133" s="6">
        <v>5.0869677942347522</v>
      </c>
      <c r="W133" s="6">
        <v>-16.394589087342741</v>
      </c>
      <c r="X133" s="6">
        <v>-11.947704854138324</v>
      </c>
      <c r="Y133" s="6">
        <v>-17.134967636806113</v>
      </c>
      <c r="AA133" s="6">
        <v>3.3743228783607542</v>
      </c>
      <c r="AE133" s="6">
        <v>15.684343746141499</v>
      </c>
      <c r="AF133" s="6">
        <v>25.505291005291088</v>
      </c>
      <c r="AG133" s="35">
        <v>13.851851851851858</v>
      </c>
      <c r="AH133" s="6">
        <v>6.5420638559420574</v>
      </c>
      <c r="AI133" s="6">
        <v>15.673076923076923</v>
      </c>
      <c r="AK133" s="6">
        <v>6.4</v>
      </c>
      <c r="AO133" s="6">
        <f>AE133*'III. GDP shares, 1310-2018'!C135</f>
        <v>4.6469898144841473</v>
      </c>
      <c r="AP133" s="6">
        <f>AF133*'III. GDP shares, 1310-2018'!D135</f>
        <v>1.8646374456748125</v>
      </c>
      <c r="AQ133" s="6">
        <f>AG133*'III. GDP shares, 1310-2018'!E135</f>
        <v>0.25624417632622593</v>
      </c>
      <c r="AR133" s="6">
        <f>AH133*'III. GDP shares, 1310-2018'!F135</f>
        <v>1.3814617313394437</v>
      </c>
      <c r="AS133" s="6">
        <f>AI133*'III. GDP shares, 1310-2018'!G135</f>
        <v>4.4227568914999722</v>
      </c>
      <c r="AT133" s="6">
        <f>AJ133*'III. GDP shares, 1310-2018'!H135</f>
        <v>0</v>
      </c>
      <c r="AU133" s="6">
        <f>AK133*'III. GDP shares, 1310-2018'!I135</f>
        <v>0.76004441758278407</v>
      </c>
      <c r="AV133" s="6">
        <f>AL133*'III. GDP shares, 1310-2018'!J135</f>
        <v>0</v>
      </c>
      <c r="AY133" s="6">
        <f>U133*'III. GDP shares, 1310-2018'!C135</f>
        <v>9.9122368895154125</v>
      </c>
      <c r="AZ133" s="6">
        <f>V133*'III. GDP shares, 1310-2018'!D135</f>
        <v>0.37189736953419517</v>
      </c>
      <c r="BA133" s="6">
        <f>W133*'III. GDP shares, 1310-2018'!E135</f>
        <v>-0.30328204646019491</v>
      </c>
      <c r="BB133" s="6">
        <f>X133*'III. GDP shares, 1310-2018'!F135</f>
        <v>-2.522949545706298</v>
      </c>
      <c r="BC133" s="6">
        <f>Y133*'III. GDP shares, 1310-2018'!G135</f>
        <v>-4.835285156402807</v>
      </c>
      <c r="BD133" s="6">
        <f>Z133*'III. GDP shares, 1310-2018'!H135</f>
        <v>0</v>
      </c>
      <c r="BE133" s="6">
        <f>AA133*'III. GDP shares, 1310-2018'!I135</f>
        <v>0.40072426044061921</v>
      </c>
      <c r="BF133" s="6">
        <f>AB133*'III. GDP shares, 1310-2018'!J135</f>
        <v>0</v>
      </c>
      <c r="BI133" s="6">
        <f t="shared" ref="BI133:BI196" si="243">AVERAGE(AE133:AL133)</f>
        <v>13.942771230383904</v>
      </c>
      <c r="BJ133" s="6">
        <f t="shared" ref="BJ133:BJ196" si="244">SUM(AO133:AV133)</f>
        <v>13.332134476907385</v>
      </c>
      <c r="BL133" s="6">
        <f t="shared" ref="BL133:BL196" si="245">SUM(AY133:BF133)</f>
        <v>3.0233417709209269</v>
      </c>
      <c r="BM133" s="6">
        <f t="shared" ref="BM133:BM196" si="246">AVERAGE(U133:AB133)</f>
        <v>-0.59342749335906542</v>
      </c>
      <c r="BN133" s="6">
        <f t="shared" ref="BN133:BO133" si="247">AVERAGE(BL130:BL136)</f>
        <v>3.5314773742763057</v>
      </c>
      <c r="BO133" s="6">
        <f t="shared" si="247"/>
        <v>2.6836388472350245</v>
      </c>
      <c r="BR133" s="6">
        <f t="shared" ref="BR133:BR196" si="248">((AO133+SUM(AQ133:AV133))-((AY133+(SUM(BA133:BF133)))))</f>
        <v>8.8160526298458386</v>
      </c>
    </row>
    <row r="134" spans="1:70" x14ac:dyDescent="0.2">
      <c r="A134" s="6">
        <f>'[1]Nominal weighted'!B134</f>
        <v>1440</v>
      </c>
      <c r="C134" s="6">
        <f t="shared" si="116"/>
        <v>5.8375778876174191</v>
      </c>
      <c r="D134" s="6">
        <f t="shared" si="117"/>
        <v>42.154519986630646</v>
      </c>
      <c r="E134" s="6">
        <f t="shared" si="158"/>
        <v>12.050161188976094</v>
      </c>
      <c r="F134" s="6">
        <f t="shared" si="118"/>
        <v>7.6733364100491439</v>
      </c>
      <c r="G134" s="6">
        <f t="shared" si="130"/>
        <v>48.333504043446297</v>
      </c>
      <c r="I134" s="6">
        <f t="shared" si="159"/>
        <v>9.5144934772980125</v>
      </c>
      <c r="L134" s="6">
        <f t="shared" si="202"/>
        <v>18.603333662835151</v>
      </c>
      <c r="M134" s="6">
        <f t="shared" si="203"/>
        <v>25.677005178373289</v>
      </c>
      <c r="N134" s="6">
        <f t="shared" si="204"/>
        <v>11.638760387491127</v>
      </c>
      <c r="O134" s="6">
        <f t="shared" si="205"/>
        <v>6.1208139822111587</v>
      </c>
      <c r="P134" s="6">
        <f t="shared" ref="P134:R134" si="249">AVERAGE(G131:G137)</f>
        <v>13.455715616128215</v>
      </c>
      <c r="R134" s="6">
        <f t="shared" si="249"/>
        <v>7.0233967291980992</v>
      </c>
      <c r="U134" s="6">
        <v>11.341497850508384</v>
      </c>
      <c r="V134" s="6">
        <v>-16.747112579223156</v>
      </c>
      <c r="W134" s="6">
        <v>-0.69460563342053394</v>
      </c>
      <c r="X134" s="6">
        <v>-1.0057186586288309</v>
      </c>
      <c r="Y134" s="6">
        <v>-32.697057156999406</v>
      </c>
      <c r="AA134" s="6">
        <v>-3.1144934772980117</v>
      </c>
      <c r="AE134" s="6">
        <v>17.179075738125803</v>
      </c>
      <c r="AF134" s="6">
        <v>25.40740740740749</v>
      </c>
      <c r="AG134" s="35">
        <v>11.355555555555561</v>
      </c>
      <c r="AH134" s="6">
        <v>6.6676177514203125</v>
      </c>
      <c r="AI134" s="6">
        <v>15.636446886446887</v>
      </c>
      <c r="AK134" s="6">
        <v>6.4</v>
      </c>
      <c r="AO134" s="6">
        <f>AE134*'III. GDP shares, 1310-2018'!C136</f>
        <v>5.0890634061622295</v>
      </c>
      <c r="AP134" s="6">
        <f>AF134*'III. GDP shares, 1310-2018'!D136</f>
        <v>1.8571935594774334</v>
      </c>
      <c r="AQ134" s="6">
        <f>AG134*'III. GDP shares, 1310-2018'!E136</f>
        <v>0.21003286242313735</v>
      </c>
      <c r="AR134" s="6">
        <f>AH134*'III. GDP shares, 1310-2018'!F136</f>
        <v>1.4077562785701405</v>
      </c>
      <c r="AS134" s="6">
        <f>AI134*'III. GDP shares, 1310-2018'!G136</f>
        <v>4.4117366042281549</v>
      </c>
      <c r="AT134" s="6">
        <f>AJ134*'III. GDP shares, 1310-2018'!H136</f>
        <v>0</v>
      </c>
      <c r="AU134" s="6">
        <f>AK134*'III. GDP shares, 1310-2018'!I136</f>
        <v>0.76091835394074536</v>
      </c>
      <c r="AV134" s="6">
        <f>AL134*'III. GDP shares, 1310-2018'!J136</f>
        <v>0</v>
      </c>
      <c r="AY134" s="6">
        <f>U134*'III. GDP shares, 1310-2018'!C136</f>
        <v>3.3597617567979041</v>
      </c>
      <c r="AZ134" s="6">
        <f>V134*'III. GDP shares, 1310-2018'!D136</f>
        <v>-1.2241559763751744</v>
      </c>
      <c r="BA134" s="6">
        <f>W134*'III. GDP shares, 1310-2018'!E136</f>
        <v>-1.2847456800224658E-2</v>
      </c>
      <c r="BB134" s="6">
        <f>X134*'III. GDP shares, 1310-2018'!F136</f>
        <v>-0.2123407203207302</v>
      </c>
      <c r="BC134" s="6">
        <f>Y134*'III. GDP shares, 1310-2018'!G136</f>
        <v>-9.2252929938390213</v>
      </c>
      <c r="BD134" s="6">
        <f>Z134*'III. GDP shares, 1310-2018'!H136</f>
        <v>0</v>
      </c>
      <c r="BE134" s="6">
        <f>AA134*'III. GDP shares, 1310-2018'!I136</f>
        <v>-0.37029300782887364</v>
      </c>
      <c r="BF134" s="6">
        <f>AB134*'III. GDP shares, 1310-2018'!J136</f>
        <v>0</v>
      </c>
      <c r="BI134" s="6">
        <f t="shared" si="243"/>
        <v>13.774350556492678</v>
      </c>
      <c r="BJ134" s="6">
        <f t="shared" si="244"/>
        <v>13.73670106480184</v>
      </c>
      <c r="BL134" s="6">
        <f t="shared" si="245"/>
        <v>-7.6851683983661196</v>
      </c>
      <c r="BM134" s="6">
        <f t="shared" si="246"/>
        <v>-7.1529149425102601</v>
      </c>
      <c r="BN134" s="6">
        <f t="shared" ref="BN134:BO134" si="250">AVERAGE(BL131:BL137)</f>
        <v>-0.37187572988699458</v>
      </c>
      <c r="BO134" s="6">
        <f t="shared" si="250"/>
        <v>-0.12501917523499323</v>
      </c>
      <c r="BR134" s="6">
        <f t="shared" si="248"/>
        <v>18.340519927315356</v>
      </c>
    </row>
    <row r="135" spans="1:70" x14ac:dyDescent="0.2">
      <c r="A135" s="6">
        <f>'[1]Nominal weighted'!B135</f>
        <v>1441</v>
      </c>
      <c r="C135" s="6">
        <f t="shared" si="116"/>
        <v>7.5624004409860781</v>
      </c>
      <c r="D135" s="6">
        <f t="shared" si="117"/>
        <v>49.69271361579375</v>
      </c>
      <c r="E135" s="6">
        <f t="shared" si="158"/>
        <v>8.1565320513171393</v>
      </c>
      <c r="F135" s="6">
        <f t="shared" si="118"/>
        <v>5.3066490027541864</v>
      </c>
      <c r="G135" s="6">
        <f t="shared" si="130"/>
        <v>14.673222733394018</v>
      </c>
      <c r="I135" s="6">
        <f t="shared" si="159"/>
        <v>13.027667829163956</v>
      </c>
      <c r="L135" s="6">
        <f t="shared" si="202"/>
        <v>13.313572468893467</v>
      </c>
      <c r="M135" s="6">
        <f t="shared" si="203"/>
        <v>25.443965559483225</v>
      </c>
      <c r="N135" s="6">
        <f t="shared" si="204"/>
        <v>16.955174447323568</v>
      </c>
      <c r="O135" s="6">
        <f t="shared" si="205"/>
        <v>9.3017757789740863</v>
      </c>
      <c r="P135" s="6">
        <f t="shared" ref="P135:R135" si="251">AVERAGE(G132:G138)</f>
        <v>20.148006918012506</v>
      </c>
      <c r="R135" s="6">
        <f t="shared" si="251"/>
        <v>6.8150414666336792</v>
      </c>
      <c r="U135" s="6">
        <v>10.180638608249918</v>
      </c>
      <c r="V135" s="6">
        <v>-24.383189806269854</v>
      </c>
      <c r="W135" s="6">
        <v>4.1027272079421282</v>
      </c>
      <c r="X135" s="6">
        <v>1.2492065198545395</v>
      </c>
      <c r="Y135" s="6">
        <v>0.92659411642283185</v>
      </c>
      <c r="AA135" s="6">
        <v>-6.6276678291639568</v>
      </c>
      <c r="AE135" s="6">
        <v>17.743039049235996</v>
      </c>
      <c r="AF135" s="6">
        <v>25.309523809523892</v>
      </c>
      <c r="AG135" s="35">
        <v>12.259259259259267</v>
      </c>
      <c r="AH135" s="6">
        <v>6.5558555226087254</v>
      </c>
      <c r="AI135" s="6">
        <v>15.59981684981685</v>
      </c>
      <c r="AK135" s="6">
        <v>6.4</v>
      </c>
      <c r="AO135" s="6">
        <f>AE135*'III. GDP shares, 1310-2018'!C137</f>
        <v>5.2553153964365249</v>
      </c>
      <c r="AP135" s="6">
        <f>AF135*'III. GDP shares, 1310-2018'!D137</f>
        <v>1.8497519798496009</v>
      </c>
      <c r="AQ135" s="6">
        <f>AG135*'III. GDP shares, 1310-2018'!E137</f>
        <v>0.2267126763208375</v>
      </c>
      <c r="AR135" s="6">
        <f>AH135*'III. GDP shares, 1310-2018'!F137</f>
        <v>1.3839450995595213</v>
      </c>
      <c r="AS135" s="6">
        <f>AI135*'III. GDP shares, 1310-2018'!G137</f>
        <v>4.4007197317128686</v>
      </c>
      <c r="AT135" s="6">
        <f>AJ135*'III. GDP shares, 1310-2018'!H137</f>
        <v>0</v>
      </c>
      <c r="AU135" s="6">
        <f>AK135*'III. GDP shares, 1310-2018'!I137</f>
        <v>0.76179201949996855</v>
      </c>
      <c r="AV135" s="6">
        <f>AL135*'III. GDP shares, 1310-2018'!J137</f>
        <v>0</v>
      </c>
      <c r="AY135" s="6">
        <f>U135*'III. GDP shares, 1310-2018'!C137</f>
        <v>3.0154060234566016</v>
      </c>
      <c r="AZ135" s="6">
        <f>V135*'III. GDP shares, 1310-2018'!D137</f>
        <v>-1.7820506604009756</v>
      </c>
      <c r="BA135" s="6">
        <f>W135*'III. GDP shares, 1310-2018'!E137</f>
        <v>7.5872468789201397E-2</v>
      </c>
      <c r="BB135" s="6">
        <f>X135*'III. GDP shares, 1310-2018'!F137</f>
        <v>0.26370825829342731</v>
      </c>
      <c r="BC135" s="6">
        <f>Y135*'III. GDP shares, 1310-2018'!G137</f>
        <v>0.26139287728104837</v>
      </c>
      <c r="BD135" s="6">
        <f>Z135*'III. GDP shares, 1310-2018'!H137</f>
        <v>0</v>
      </c>
      <c r="BE135" s="6">
        <f>AA135*'III. GDP shares, 1310-2018'!I137</f>
        <v>-0.78889132189902866</v>
      </c>
      <c r="BF135" s="6">
        <f>AB135*'III. GDP shares, 1310-2018'!J137</f>
        <v>0</v>
      </c>
      <c r="BI135" s="6">
        <f t="shared" si="243"/>
        <v>13.977915748407455</v>
      </c>
      <c r="BJ135" s="6">
        <f t="shared" si="244"/>
        <v>13.878236903379321</v>
      </c>
      <c r="BL135" s="6">
        <f t="shared" si="245"/>
        <v>1.0454376455202743</v>
      </c>
      <c r="BM135" s="6">
        <f t="shared" si="246"/>
        <v>-2.425281863827399</v>
      </c>
      <c r="BN135" s="6">
        <f t="shared" ref="BN135:BO135" si="252">AVERAGE(BL132:BL138)</f>
        <v>-1.255622948328057</v>
      </c>
      <c r="BO135" s="6">
        <f t="shared" si="252"/>
        <v>-1.673148606229941</v>
      </c>
      <c r="BR135" s="6">
        <f t="shared" si="248"/>
        <v>9.200996617608471</v>
      </c>
    </row>
    <row r="136" spans="1:70" x14ac:dyDescent="0.2">
      <c r="A136" s="6">
        <f>'[1]Nominal weighted'!B136</f>
        <v>1442</v>
      </c>
      <c r="C136" s="6">
        <f t="shared" si="116"/>
        <v>14.789421504446878</v>
      </c>
      <c r="D136" s="6">
        <f t="shared" si="117"/>
        <v>21.361385317495724</v>
      </c>
      <c r="E136" s="6">
        <f t="shared" si="158"/>
        <v>5.794932519373452</v>
      </c>
      <c r="F136" s="6">
        <f t="shared" si="118"/>
        <v>-2.5081033051186257</v>
      </c>
      <c r="G136" s="6">
        <f t="shared" si="130"/>
        <v>15.172221383555295</v>
      </c>
      <c r="I136" s="6">
        <f t="shared" si="159"/>
        <v>-2.9128606128538976</v>
      </c>
      <c r="L136" s="6">
        <f t="shared" si="202"/>
        <v>14.312064032023885</v>
      </c>
      <c r="M136" s="6">
        <f t="shared" si="203"/>
        <v>30.443280489520927</v>
      </c>
      <c r="N136" s="6">
        <f t="shared" si="204"/>
        <v>13.314128491898142</v>
      </c>
      <c r="O136" s="6">
        <f t="shared" si="205"/>
        <v>6.5222582303268393</v>
      </c>
      <c r="P136" s="6">
        <f t="shared" ref="P136:R136" si="253">AVERAGE(G133:G139)</f>
        <v>23.950464800072059</v>
      </c>
      <c r="R136" s="6">
        <f t="shared" si="253"/>
        <v>6.5107334603299378</v>
      </c>
      <c r="U136" s="6">
        <v>3.1134857038366723</v>
      </c>
      <c r="V136" s="6">
        <v>3.8502548941445696</v>
      </c>
      <c r="W136" s="6">
        <v>6.1680304435895188</v>
      </c>
      <c r="X136" s="6">
        <v>9.3604456934190523</v>
      </c>
      <c r="Y136" s="6">
        <v>0.39096542963151981</v>
      </c>
      <c r="AA136" s="6">
        <v>9.312860612853898</v>
      </c>
      <c r="AE136" s="6">
        <v>17.902907208283551</v>
      </c>
      <c r="AF136" s="6">
        <v>25.211640211640294</v>
      </c>
      <c r="AG136" s="35">
        <v>11.962962962962971</v>
      </c>
      <c r="AH136" s="6">
        <v>6.8523423883004266</v>
      </c>
      <c r="AI136" s="6">
        <v>15.563186813186814</v>
      </c>
      <c r="AK136" s="6">
        <v>6.4</v>
      </c>
      <c r="AO136" s="6">
        <f>AE136*'III. GDP shares, 1310-2018'!C138</f>
        <v>5.30184537107103</v>
      </c>
      <c r="AP136" s="6">
        <f>AF136*'III. GDP shares, 1310-2018'!D138</f>
        <v>1.8423127057194069</v>
      </c>
      <c r="AQ136" s="6">
        <f>AG136*'III. GDP shares, 1310-2018'!E138</f>
        <v>0.22119894540979193</v>
      </c>
      <c r="AR136" s="6">
        <f>AH136*'III. GDP shares, 1310-2018'!F138</f>
        <v>1.4463095803285397</v>
      </c>
      <c r="AS136" s="6">
        <f>AI136*'III. GDP shares, 1310-2018'!G138</f>
        <v>4.3897062723672091</v>
      </c>
      <c r="AT136" s="6">
        <f>AJ136*'III. GDP shares, 1310-2018'!H138</f>
        <v>0</v>
      </c>
      <c r="AU136" s="6">
        <f>AK136*'III. GDP shares, 1310-2018'!I138</f>
        <v>0.76266541438629887</v>
      </c>
      <c r="AV136" s="6">
        <f>AL136*'III. GDP shares, 1310-2018'!J138</f>
        <v>0</v>
      </c>
      <c r="AY136" s="6">
        <f>U136*'III. GDP shares, 1310-2018'!C138</f>
        <v>0.92204129612784425</v>
      </c>
      <c r="AZ136" s="6">
        <f>V136*'III. GDP shares, 1310-2018'!D138</f>
        <v>0.28135311515614275</v>
      </c>
      <c r="BA136" s="6">
        <f>W136*'III. GDP shares, 1310-2018'!E138</f>
        <v>0.11404882165075009</v>
      </c>
      <c r="BB136" s="6">
        <f>X136*'III. GDP shares, 1310-2018'!F138</f>
        <v>1.9756897007440439</v>
      </c>
      <c r="BC136" s="6">
        <f>Y136*'III. GDP shares, 1310-2018'!G138</f>
        <v>0.11027454847988159</v>
      </c>
      <c r="BD136" s="6">
        <f>Z136*'III. GDP shares, 1310-2018'!H138</f>
        <v>0</v>
      </c>
      <c r="BE136" s="6">
        <f>AA136*'III. GDP shares, 1310-2018'!I138</f>
        <v>1.1097807341287593</v>
      </c>
      <c r="BF136" s="6">
        <f>AB136*'III. GDP shares, 1310-2018'!J138</f>
        <v>0</v>
      </c>
      <c r="BI136" s="6">
        <f t="shared" si="243"/>
        <v>13.982173264062345</v>
      </c>
      <c r="BJ136" s="6">
        <f t="shared" si="244"/>
        <v>13.964038289282277</v>
      </c>
      <c r="BL136" s="6">
        <f t="shared" si="245"/>
        <v>4.5131882162874213</v>
      </c>
      <c r="BM136" s="6">
        <f t="shared" si="246"/>
        <v>5.3660071295792058</v>
      </c>
      <c r="BN136" s="6">
        <f t="shared" ref="BN136:BO136" si="254">AVERAGE(BL133:BL139)</f>
        <v>-2.269894820952937</v>
      </c>
      <c r="BO136" s="6">
        <f t="shared" si="254"/>
        <v>-2.2633701979310321</v>
      </c>
      <c r="BR136" s="6">
        <f t="shared" si="248"/>
        <v>7.889890482431591</v>
      </c>
    </row>
    <row r="137" spans="1:70" x14ac:dyDescent="0.2">
      <c r="A137" s="6">
        <f>'[1]Nominal weighted'!B137</f>
        <v>1443</v>
      </c>
      <c r="C137" s="6">
        <f t="shared" ref="C137:C200" si="255">AE137-U137</f>
        <v>66.005019139146242</v>
      </c>
      <c r="D137" s="6">
        <f t="shared" ref="D137:D200" si="256">AF137-V137</f>
        <v>23.473216822141215</v>
      </c>
      <c r="E137" s="6">
        <f t="shared" ref="E137:E200" si="257">AG137-W137</f>
        <v>25.996284906903867</v>
      </c>
      <c r="F137" s="6">
        <f t="shared" ref="F137:F200" si="258">AH137-X137</f>
        <v>1.8032523750949405</v>
      </c>
      <c r="G137" s="6">
        <f t="shared" ref="G137:G200" si="259">AI137-Y137</f>
        <v>12.742535894334626</v>
      </c>
      <c r="I137" s="6">
        <f t="shared" ref="I137:I200" si="260">AK137-AA137</f>
        <v>11.004931736869349</v>
      </c>
      <c r="L137" s="6">
        <f t="shared" si="202"/>
        <v>19.995764795097553</v>
      </c>
      <c r="M137" s="6">
        <f t="shared" si="203"/>
        <v>28.910867684481136</v>
      </c>
      <c r="N137" s="6">
        <f t="shared" si="204"/>
        <v>10.11607598426342</v>
      </c>
      <c r="O137" s="6">
        <f t="shared" si="205"/>
        <v>6.3943396061339266</v>
      </c>
      <c r="P137" s="6">
        <f t="shared" ref="P137:R137" si="261">AVERAGE(G134:G140)</f>
        <v>20.697083423732259</v>
      </c>
      <c r="R137" s="6">
        <f t="shared" si="261"/>
        <v>6.4548723757848183</v>
      </c>
      <c r="U137" s="6">
        <v>-49.844347202387354</v>
      </c>
      <c r="V137" s="6">
        <v>1.6405397916154811</v>
      </c>
      <c r="W137" s="6">
        <v>-14.329618240237194</v>
      </c>
      <c r="X137" s="6">
        <v>3.5815138962097537</v>
      </c>
      <c r="Y137" s="6">
        <v>2.7840208822221517</v>
      </c>
      <c r="AA137" s="6">
        <v>-4.6049317368693474</v>
      </c>
      <c r="AE137" s="6">
        <v>16.160671936758895</v>
      </c>
      <c r="AF137" s="6">
        <v>25.113756613756696</v>
      </c>
      <c r="AG137" s="35">
        <v>11.666666666666675</v>
      </c>
      <c r="AH137" s="6">
        <v>5.3847662713046942</v>
      </c>
      <c r="AI137" s="6">
        <v>15.526556776556777</v>
      </c>
      <c r="AK137" s="6">
        <v>6.4</v>
      </c>
      <c r="AO137" s="6">
        <f>AE137*'III. GDP shares, 1310-2018'!C139</f>
        <v>4.7851509344136893</v>
      </c>
      <c r="AP137" s="6">
        <f>AF137*'III. GDP shares, 1310-2018'!D139</f>
        <v>1.8348757360156078</v>
      </c>
      <c r="AQ137" s="6">
        <f>AG137*'III. GDP shares, 1310-2018'!E139</f>
        <v>0.21568692245933843</v>
      </c>
      <c r="AR137" s="6">
        <f>AH137*'III. GDP shares, 1310-2018'!F139</f>
        <v>1.1363753259822056</v>
      </c>
      <c r="AS137" s="6">
        <f>AI137*'III. GDP shares, 1310-2018'!G139</f>
        <v>4.3786962246052576</v>
      </c>
      <c r="AT137" s="6">
        <f>AJ137*'III. GDP shares, 1310-2018'!H139</f>
        <v>0</v>
      </c>
      <c r="AU137" s="6">
        <f>AK137*'III. GDP shares, 1310-2018'!I139</f>
        <v>0.76353853872550403</v>
      </c>
      <c r="AV137" s="6">
        <f>AL137*'III. GDP shares, 1310-2018'!J139</f>
        <v>0</v>
      </c>
      <c r="AY137" s="6">
        <f>U137*'III. GDP shares, 1310-2018'!C139</f>
        <v>-14.758837103067828</v>
      </c>
      <c r="AZ137" s="6">
        <f>V137*'III. GDP shares, 1310-2018'!D139</f>
        <v>0.11986206221153078</v>
      </c>
      <c r="BA137" s="6">
        <f>W137*'III. GDP shares, 1310-2018'!E139</f>
        <v>-0.26491810785033937</v>
      </c>
      <c r="BB137" s="6">
        <f>X137*'III. GDP shares, 1310-2018'!F139</f>
        <v>0.75582556721241623</v>
      </c>
      <c r="BC137" s="6">
        <f>Y137*'III. GDP shares, 1310-2018'!G139</f>
        <v>0.78513104364609265</v>
      </c>
      <c r="BD137" s="6">
        <f>Z137*'III. GDP shares, 1310-2018'!H139</f>
        <v>0</v>
      </c>
      <c r="BE137" s="6">
        <f>AA137*'III. GDP shares, 1310-2018'!I139</f>
        <v>-0.54938169520311231</v>
      </c>
      <c r="BF137" s="6">
        <f>AB137*'III. GDP shares, 1310-2018'!J139</f>
        <v>0</v>
      </c>
      <c r="BI137" s="6">
        <f t="shared" si="243"/>
        <v>13.375403044173957</v>
      </c>
      <c r="BJ137" s="6">
        <f t="shared" si="244"/>
        <v>13.114323682201602</v>
      </c>
      <c r="BL137" s="6">
        <f t="shared" si="245"/>
        <v>-13.912318233051241</v>
      </c>
      <c r="BM137" s="6">
        <f t="shared" si="246"/>
        <v>-10.128803768241085</v>
      </c>
      <c r="BN137" s="6">
        <f t="shared" ref="BN137:BO137" si="262">AVERAGE(BL134:BL140)</f>
        <v>-2.6190380016762984</v>
      </c>
      <c r="BO137" s="6">
        <f t="shared" si="262"/>
        <v>-1.7439951160059963</v>
      </c>
      <c r="BR137" s="6">
        <f t="shared" si="248"/>
        <v>25.311628241448766</v>
      </c>
    </row>
    <row r="138" spans="1:70" x14ac:dyDescent="0.2">
      <c r="A138" s="6">
        <f>'[1]Nominal weighted'!B138</f>
        <v>1444</v>
      </c>
      <c r="C138" s="6">
        <f t="shared" si="255"/>
        <v>-4.5903822566908126</v>
      </c>
      <c r="D138" s="6">
        <f t="shared" si="256"/>
        <v>26.272994874526262</v>
      </c>
      <c r="E138" s="6">
        <f t="shared" si="257"/>
        <v>14.60257086202763</v>
      </c>
      <c r="F138" s="6">
        <f t="shared" si="258"/>
        <v>11.016602364550545</v>
      </c>
      <c r="G138" s="6">
        <f t="shared" si="259"/>
        <v>25.11717680745268</v>
      </c>
      <c r="I138" s="6">
        <f t="shared" si="260"/>
        <v>8.6574157876745748</v>
      </c>
      <c r="L138" s="6">
        <f t="shared" si="202"/>
        <v>17.139318115477675</v>
      </c>
      <c r="M138" s="6">
        <f t="shared" si="203"/>
        <v>25.915991231268769</v>
      </c>
      <c r="N138" s="6">
        <f t="shared" si="204"/>
        <v>11.921148993464149</v>
      </c>
      <c r="O138" s="6">
        <f t="shared" si="205"/>
        <v>7.1458067614544323</v>
      </c>
      <c r="P138" s="6">
        <f t="shared" ref="P138:R138" si="263">AVERAGE(G135:G141)</f>
        <v>15.690763076618444</v>
      </c>
      <c r="R138" s="6">
        <f t="shared" si="263"/>
        <v>6.6727721195497081</v>
      </c>
      <c r="U138" s="6">
        <v>19.688724093425506</v>
      </c>
      <c r="V138" s="6">
        <v>-1.2571218586531643</v>
      </c>
      <c r="W138" s="6">
        <v>-3.2322004916572498</v>
      </c>
      <c r="X138" s="6">
        <v>-4.2506749368267398</v>
      </c>
      <c r="Y138" s="6">
        <v>-9.6272500675259387</v>
      </c>
      <c r="AA138" s="6">
        <v>-2.257415787674574</v>
      </c>
      <c r="AE138" s="6">
        <v>15.098341836734694</v>
      </c>
      <c r="AF138" s="6">
        <v>25.015873015873098</v>
      </c>
      <c r="AG138" s="35">
        <v>11.370370370370379</v>
      </c>
      <c r="AH138" s="6">
        <v>6.7659274277238053</v>
      </c>
      <c r="AI138" s="6">
        <v>15.489926739926741</v>
      </c>
      <c r="AK138" s="6">
        <v>6.4</v>
      </c>
      <c r="AO138" s="6">
        <f>AE138*'III. GDP shares, 1310-2018'!C140</f>
        <v>4.4699042613220943</v>
      </c>
      <c r="AP138" s="6">
        <f>AF138*'III. GDP shares, 1310-2018'!D140</f>
        <v>1.8274410696676249</v>
      </c>
      <c r="AQ138" s="6">
        <f>AG138*'III. GDP shares, 1310-2018'!E140</f>
        <v>0.21017660667600047</v>
      </c>
      <c r="AR138" s="6">
        <f>AH138*'III. GDP shares, 1310-2018'!F140</f>
        <v>1.4276278577055295</v>
      </c>
      <c r="AS138" s="6">
        <f>AI138*'III. GDP shares, 1310-2018'!G140</f>
        <v>4.3676895868420775</v>
      </c>
      <c r="AT138" s="6">
        <f>AJ138*'III. GDP shares, 1310-2018'!H140</f>
        <v>0</v>
      </c>
      <c r="AU138" s="6">
        <f>AK138*'III. GDP shares, 1310-2018'!I140</f>
        <v>0.76441139264327373</v>
      </c>
      <c r="AV138" s="6">
        <f>AL138*'III. GDP shares, 1310-2018'!J140</f>
        <v>0</v>
      </c>
      <c r="AY138" s="6">
        <f>U138*'III. GDP shares, 1310-2018'!C140</f>
        <v>5.8288991385182998</v>
      </c>
      <c r="AZ138" s="6">
        <f>V138*'III. GDP shares, 1310-2018'!D140</f>
        <v>-9.1834337047601564E-2</v>
      </c>
      <c r="BA138" s="6">
        <f>W138*'III. GDP shares, 1310-2018'!E140</f>
        <v>-5.9745892992480634E-2</v>
      </c>
      <c r="BB138" s="6">
        <f>X138*'III. GDP shares, 1310-2018'!F140</f>
        <v>-0.89690319896116177</v>
      </c>
      <c r="BC138" s="6">
        <f>Y138*'III. GDP shares, 1310-2018'!G140</f>
        <v>-2.7145925591418645</v>
      </c>
      <c r="BD138" s="6">
        <f>Z138*'III. GDP shares, 1310-2018'!H140</f>
        <v>0</v>
      </c>
      <c r="BE138" s="6">
        <f>AA138*'III. GDP shares, 1310-2018'!I140</f>
        <v>-0.26962411656738028</v>
      </c>
      <c r="BF138" s="6">
        <f>AB138*'III. GDP shares, 1310-2018'!J140</f>
        <v>0</v>
      </c>
      <c r="BI138" s="6">
        <f t="shared" si="243"/>
        <v>13.35673989843812</v>
      </c>
      <c r="BJ138" s="6">
        <f t="shared" si="244"/>
        <v>13.0672507748566</v>
      </c>
      <c r="BL138" s="6">
        <f t="shared" si="245"/>
        <v>1.7961990338078115</v>
      </c>
      <c r="BM138" s="6">
        <f t="shared" si="246"/>
        <v>-0.15598984148536008</v>
      </c>
      <c r="BN138" s="6">
        <f t="shared" ref="BN138:BO138" si="264">AVERAGE(BL135:BL141)</f>
        <v>-0.25956252052556472</v>
      </c>
      <c r="BO138" s="6">
        <f t="shared" si="264"/>
        <v>-0.32564290910291099</v>
      </c>
      <c r="BR138" s="6">
        <f t="shared" si="248"/>
        <v>9.3517763343335627</v>
      </c>
    </row>
    <row r="139" spans="1:70" x14ac:dyDescent="0.2">
      <c r="A139" s="6">
        <f>'[1]Nominal weighted'!B139</f>
        <v>1445</v>
      </c>
      <c r="C139" s="6">
        <f t="shared" si="255"/>
        <v>28.351473708057167</v>
      </c>
      <c r="D139" s="6">
        <f t="shared" si="256"/>
        <v>29.729809599002547</v>
      </c>
      <c r="E139" s="6">
        <f t="shared" si="257"/>
        <v>-3.6480230245057967</v>
      </c>
      <c r="F139" s="6">
        <f t="shared" si="258"/>
        <v>3.8743020548773006</v>
      </c>
      <c r="G139" s="6">
        <f t="shared" si="259"/>
        <v>18.806548178438447</v>
      </c>
      <c r="I139" s="6">
        <f t="shared" si="260"/>
        <v>3.2578088825183289</v>
      </c>
      <c r="L139" s="6">
        <f t="shared" si="202"/>
        <v>17.527859927130468</v>
      </c>
      <c r="M139" s="6">
        <f t="shared" si="203"/>
        <v>23.471357199097984</v>
      </c>
      <c r="N139" s="6">
        <f t="shared" si="204"/>
        <v>12.413620061697591</v>
      </c>
      <c r="O139" s="6">
        <f t="shared" si="205"/>
        <v>9.1154704927671339</v>
      </c>
      <c r="P139" s="6">
        <f t="shared" ref="P139:R139" si="265">AVERAGE(G136:G142)</f>
        <v>18.655105993301685</v>
      </c>
      <c r="R139" s="6">
        <f t="shared" si="265"/>
        <v>7.1023181260443282</v>
      </c>
      <c r="U139" s="6">
        <v>-15.405518621477082</v>
      </c>
      <c r="V139" s="6">
        <v>-4.8118201810130472</v>
      </c>
      <c r="W139" s="6">
        <v>13.22209709857988</v>
      </c>
      <c r="X139" s="6">
        <v>2.6872184275307531</v>
      </c>
      <c r="Y139" s="6">
        <v>-3.3532514751417413</v>
      </c>
      <c r="AA139" s="6">
        <v>3.1421911174816715</v>
      </c>
      <c r="AE139" s="6">
        <v>12.945955086580085</v>
      </c>
      <c r="AF139" s="6">
        <v>24.917989417989499</v>
      </c>
      <c r="AG139" s="35">
        <v>9.5740740740740833</v>
      </c>
      <c r="AH139" s="6">
        <v>6.5615204824080537</v>
      </c>
      <c r="AI139" s="6">
        <v>15.453296703296704</v>
      </c>
      <c r="AK139" s="6">
        <v>6.4</v>
      </c>
      <c r="AO139" s="6">
        <f>AE139*'III. GDP shares, 1310-2018'!C141</f>
        <v>3.8320910069056717</v>
      </c>
      <c r="AP139" s="6">
        <f>AF139*'III. GDP shares, 1310-2018'!D141</f>
        <v>1.8200087056055401</v>
      </c>
      <c r="AQ139" s="6">
        <f>AG139*'III. GDP shares, 1310-2018'!E141</f>
        <v>0.17694540900824729</v>
      </c>
      <c r="AR139" s="6">
        <f>AH139*'III. GDP shares, 1310-2018'!F141</f>
        <v>1.3842831055102744</v>
      </c>
      <c r="AS139" s="6">
        <f>AI139*'III. GDP shares, 1310-2018'!G141</f>
        <v>4.3566863574937091</v>
      </c>
      <c r="AT139" s="6">
        <f>AJ139*'III. GDP shares, 1310-2018'!H141</f>
        <v>0</v>
      </c>
      <c r="AU139" s="6">
        <f>AK139*'III. GDP shares, 1310-2018'!I141</f>
        <v>0.76528397626521949</v>
      </c>
      <c r="AV139" s="6">
        <f>AL139*'III. GDP shares, 1310-2018'!J141</f>
        <v>0</v>
      </c>
      <c r="AY139" s="6">
        <f>U139*'III. GDP shares, 1310-2018'!C141</f>
        <v>-4.5601385893325759</v>
      </c>
      <c r="AZ139" s="6">
        <f>V139*'III. GDP shares, 1310-2018'!D141</f>
        <v>-0.35145510628275933</v>
      </c>
      <c r="BA139" s="6">
        <f>W139*'III. GDP shares, 1310-2018'!E141</f>
        <v>0.24436716918562595</v>
      </c>
      <c r="BB139" s="6">
        <f>X139*'III. GDP shares, 1310-2018'!F141</f>
        <v>0.56692211508292489</v>
      </c>
      <c r="BC139" s="6">
        <f>Y139*'III. GDP shares, 1310-2018'!G141</f>
        <v>-0.94536882553216495</v>
      </c>
      <c r="BD139" s="6">
        <f>Z139*'III. GDP shares, 1310-2018'!H141</f>
        <v>0</v>
      </c>
      <c r="BE139" s="6">
        <f>AA139*'III. GDP shares, 1310-2018'!I141</f>
        <v>0.37572945508931666</v>
      </c>
      <c r="BF139" s="6">
        <f>AB139*'III. GDP shares, 1310-2018'!J141</f>
        <v>0</v>
      </c>
      <c r="BI139" s="6">
        <f t="shared" si="243"/>
        <v>12.642139294058074</v>
      </c>
      <c r="BJ139" s="6">
        <f t="shared" si="244"/>
        <v>12.335298560788662</v>
      </c>
      <c r="BL139" s="6">
        <f t="shared" si="245"/>
        <v>-4.6699437817896321</v>
      </c>
      <c r="BM139" s="6">
        <f t="shared" si="246"/>
        <v>-0.75318060567326095</v>
      </c>
      <c r="BN139" s="6">
        <f t="shared" ref="BN139:BO139" si="266">AVERAGE(BL136:BL142)</f>
        <v>-1.4484167455287478</v>
      </c>
      <c r="BO139" s="6">
        <f t="shared" si="266"/>
        <v>-0.93776456448073631</v>
      </c>
      <c r="BR139" s="6">
        <f t="shared" si="248"/>
        <v>14.833778530689997</v>
      </c>
    </row>
    <row r="140" spans="1:70" x14ac:dyDescent="0.2">
      <c r="A140" s="6">
        <f>'[1]Nominal weighted'!B140</f>
        <v>1446</v>
      </c>
      <c r="C140" s="6">
        <f t="shared" si="255"/>
        <v>22.014843142119894</v>
      </c>
      <c r="D140" s="6">
        <f t="shared" si="256"/>
        <v>9.6914335757778005</v>
      </c>
      <c r="E140" s="6">
        <f t="shared" si="257"/>
        <v>7.8600733857515621</v>
      </c>
      <c r="F140" s="6">
        <f t="shared" si="258"/>
        <v>17.594338340729994</v>
      </c>
      <c r="G140" s="6">
        <f t="shared" si="259"/>
        <v>10.034374925504469</v>
      </c>
      <c r="I140" s="6">
        <f t="shared" si="260"/>
        <v>2.6346495298234047</v>
      </c>
      <c r="L140" s="6">
        <f t="shared" si="202"/>
        <v>18.139815373019463</v>
      </c>
      <c r="M140" s="6">
        <f t="shared" si="203"/>
        <v>23.37020171924717</v>
      </c>
      <c r="N140" s="6">
        <f t="shared" si="204"/>
        <v>12.880585170933996</v>
      </c>
      <c r="O140" s="6">
        <f t="shared" si="205"/>
        <v>10.152892877028778</v>
      </c>
      <c r="P140" s="6">
        <f t="shared" ref="P140:R140" si="267">AVERAGE(G137:G143)</f>
        <v>17.54021893552309</v>
      </c>
      <c r="R140" s="6">
        <f t="shared" si="267"/>
        <v>6.5474807559090973</v>
      </c>
      <c r="U140" s="6">
        <v>-7.7787577988916921</v>
      </c>
      <c r="V140" s="6">
        <v>15.128672244328101</v>
      </c>
      <c r="W140" s="6">
        <v>2.9177043920262249</v>
      </c>
      <c r="X140" s="6">
        <v>-1.1620725681043342</v>
      </c>
      <c r="Y140" s="6">
        <v>5.3822917411621995</v>
      </c>
      <c r="AA140" s="6">
        <v>3.7653504701765956</v>
      </c>
      <c r="AE140" s="6">
        <v>14.236085343228201</v>
      </c>
      <c r="AF140" s="6">
        <v>24.820105820105901</v>
      </c>
      <c r="AG140" s="35">
        <v>10.777777777777787</v>
      </c>
      <c r="AH140" s="6">
        <v>16.432265772625659</v>
      </c>
      <c r="AI140" s="6">
        <v>15.416666666666668</v>
      </c>
      <c r="AK140" s="6">
        <v>6.4</v>
      </c>
      <c r="AO140" s="6">
        <f>AE140*'III. GDP shares, 1310-2018'!C142</f>
        <v>4.2133259942631254</v>
      </c>
      <c r="AP140" s="6">
        <f>AF140*'III. GDP shares, 1310-2018'!D142</f>
        <v>1.8125786427600987</v>
      </c>
      <c r="AQ140" s="6">
        <f>AG140*'III. GDP shares, 1310-2018'!E142</f>
        <v>0.19916109343922123</v>
      </c>
      <c r="AR140" s="6">
        <f>AH140*'III. GDP shares, 1310-2018'!F142</f>
        <v>3.4661762459016763</v>
      </c>
      <c r="AS140" s="6">
        <f>AI140*'III. GDP shares, 1310-2018'!G142</f>
        <v>4.3456865349771787</v>
      </c>
      <c r="AT140" s="6">
        <f>AJ140*'III. GDP shares, 1310-2018'!H142</f>
        <v>0</v>
      </c>
      <c r="AU140" s="6">
        <f>AK140*'III. GDP shares, 1310-2018'!I142</f>
        <v>0.76615628971687499</v>
      </c>
      <c r="AV140" s="6">
        <f>AL140*'III. GDP shares, 1310-2018'!J142</f>
        <v>0</v>
      </c>
      <c r="AY140" s="6">
        <f>U140*'III. GDP shares, 1310-2018'!C142</f>
        <v>-2.3022089041309011</v>
      </c>
      <c r="AZ140" s="6">
        <f>V140*'III. GDP shares, 1310-2018'!D142</f>
        <v>1.1048264017139313</v>
      </c>
      <c r="BA140" s="6">
        <f>W140*'III. GDP shares, 1310-2018'!E142</f>
        <v>5.3915863643662326E-2</v>
      </c>
      <c r="BB140" s="6">
        <f>X140*'III. GDP shares, 1310-2018'!F142</f>
        <v>-0.24512434178659151</v>
      </c>
      <c r="BC140" s="6">
        <f>Y140*'III. GDP shares, 1310-2018'!G142</f>
        <v>1.5171731511494557</v>
      </c>
      <c r="BD140" s="6">
        <f>Z140*'III. GDP shares, 1310-2018'!H142</f>
        <v>0</v>
      </c>
      <c r="BE140" s="6">
        <f>AA140*'III. GDP shares, 1310-2018'!I142</f>
        <v>0.45075733526784234</v>
      </c>
      <c r="BF140" s="6">
        <f>AB140*'III. GDP shares, 1310-2018'!J142</f>
        <v>0</v>
      </c>
      <c r="BI140" s="6">
        <f t="shared" si="243"/>
        <v>14.680483563400704</v>
      </c>
      <c r="BJ140" s="6">
        <f t="shared" si="244"/>
        <v>14.803084801058176</v>
      </c>
      <c r="BL140" s="6">
        <f t="shared" si="245"/>
        <v>0.57933950585739902</v>
      </c>
      <c r="BM140" s="6">
        <f t="shared" si="246"/>
        <v>3.0421980801161825</v>
      </c>
      <c r="BN140" s="6">
        <f t="shared" ref="BN140:BO140" si="268">AVERAGE(BL137:BL143)</f>
        <v>-1.5024101693596232</v>
      </c>
      <c r="BO140" s="6">
        <f t="shared" si="268"/>
        <v>-1.0426632029868945</v>
      </c>
      <c r="BR140" s="6">
        <f t="shared" si="248"/>
        <v>13.515993054154611</v>
      </c>
    </row>
    <row r="141" spans="1:70" x14ac:dyDescent="0.2">
      <c r="A141" s="6">
        <f>'[1]Nominal weighted'!B141</f>
        <v>1447</v>
      </c>
      <c r="C141" s="6">
        <f t="shared" si="255"/>
        <v>-14.157548869721735</v>
      </c>
      <c r="D141" s="6">
        <f t="shared" si="256"/>
        <v>21.190384814144057</v>
      </c>
      <c r="E141" s="6">
        <f t="shared" si="257"/>
        <v>24.685672253381192</v>
      </c>
      <c r="F141" s="6">
        <f t="shared" si="258"/>
        <v>12.933606497292685</v>
      </c>
      <c r="G141" s="6">
        <f t="shared" si="259"/>
        <v>13.28926161364959</v>
      </c>
      <c r="I141" s="6">
        <f t="shared" si="260"/>
        <v>11.039791683652247</v>
      </c>
      <c r="L141" s="6">
        <f t="shared" si="202"/>
        <v>11.603009879405915</v>
      </c>
      <c r="M141" s="6">
        <f t="shared" si="203"/>
        <v>23.834705010867062</v>
      </c>
      <c r="N141" s="6">
        <f t="shared" si="204"/>
        <v>11.207857285259101</v>
      </c>
      <c r="O141" s="6">
        <f t="shared" si="205"/>
        <v>11.954769803238534</v>
      </c>
      <c r="P141" s="6">
        <f t="shared" ref="P141:R141" si="269">AVERAGE(G138:G144)</f>
        <v>17.622062771571539</v>
      </c>
      <c r="R141" s="6">
        <f t="shared" si="269"/>
        <v>6.8616906613170867</v>
      </c>
      <c r="U141" s="6">
        <v>29.442341588645977</v>
      </c>
      <c r="V141" s="6">
        <v>3.5318374080782462</v>
      </c>
      <c r="W141" s="6">
        <v>-14.2041907718997</v>
      </c>
      <c r="X141" s="6">
        <v>0.44778477401201</v>
      </c>
      <c r="Y141" s="6">
        <v>2.0753217196837448</v>
      </c>
      <c r="AA141" s="6">
        <v>-4.6397916836522457</v>
      </c>
      <c r="AE141" s="6">
        <v>15.284792718924242</v>
      </c>
      <c r="AF141" s="6">
        <v>24.722222222222303</v>
      </c>
      <c r="AG141" s="35">
        <v>10.481481481481492</v>
      </c>
      <c r="AH141" s="6">
        <v>13.381391271304695</v>
      </c>
      <c r="AI141" s="6">
        <v>15.364583333333334</v>
      </c>
      <c r="AK141" s="6">
        <v>6.4</v>
      </c>
      <c r="AO141" s="6">
        <f>AE141*'III. GDP shares, 1310-2018'!C143</f>
        <v>4.5230022650211321</v>
      </c>
      <c r="AP141" s="6">
        <f>AF141*'III. GDP shares, 1310-2018'!D143</f>
        <v>1.8051508800627092</v>
      </c>
      <c r="AQ141" s="6">
        <f>AG141*'III. GDP shares, 1310-2018'!E143</f>
        <v>0.19365589440128239</v>
      </c>
      <c r="AR141" s="6">
        <f>AH141*'III. GDP shares, 1310-2018'!F143</f>
        <v>2.8221963940863435</v>
      </c>
      <c r="AS141" s="6">
        <f>AI141*'III. GDP shares, 1310-2018'!G143</f>
        <v>4.3303347800661687</v>
      </c>
      <c r="AT141" s="6">
        <f>AJ141*'III. GDP shares, 1310-2018'!H143</f>
        <v>0</v>
      </c>
      <c r="AU141" s="6">
        <f>AK141*'III. GDP shares, 1310-2018'!I143</f>
        <v>0.76702833312369678</v>
      </c>
      <c r="AV141" s="6">
        <f>AL141*'III. GDP shares, 1310-2018'!J143</f>
        <v>0</v>
      </c>
      <c r="AY141" s="6">
        <f>U141*'III. GDP shares, 1310-2018'!C143</f>
        <v>8.7124359578717332</v>
      </c>
      <c r="AZ141" s="6">
        <f>V141*'III. GDP shares, 1310-2018'!D143</f>
        <v>0.2578853692084378</v>
      </c>
      <c r="BA141" s="6">
        <f>W141*'III. GDP shares, 1310-2018'!E143</f>
        <v>-0.26243668636333656</v>
      </c>
      <c r="BB141" s="6">
        <f>X141*'III. GDP shares, 1310-2018'!F143</f>
        <v>9.4439849259429623E-2</v>
      </c>
      <c r="BC141" s="6">
        <f>Y141*'III. GDP shares, 1310-2018'!G143</f>
        <v>0.58490605489290315</v>
      </c>
      <c r="BD141" s="6">
        <f>Z141*'III. GDP shares, 1310-2018'!H143</f>
        <v>0</v>
      </c>
      <c r="BE141" s="6">
        <f>AA141*'III. GDP shares, 1310-2018'!I143</f>
        <v>-0.5560705751801519</v>
      </c>
      <c r="BF141" s="6">
        <f>AB141*'III. GDP shares, 1310-2018'!J143</f>
        <v>0</v>
      </c>
      <c r="BI141" s="6">
        <f t="shared" si="243"/>
        <v>14.272411837877677</v>
      </c>
      <c r="BJ141" s="6">
        <f t="shared" si="244"/>
        <v>14.441368546761334</v>
      </c>
      <c r="BL141" s="6">
        <f t="shared" si="245"/>
        <v>8.8311599696890148</v>
      </c>
      <c r="BM141" s="6">
        <f t="shared" si="246"/>
        <v>2.7755505058113386</v>
      </c>
      <c r="BN141" s="6">
        <f t="shared" ref="BN141:BO141" si="270">AVERAGE(BL138:BL144)</f>
        <v>2.2374607113537719E-2</v>
      </c>
      <c r="BO141" s="6">
        <f t="shared" si="270"/>
        <v>-0.12781809644383044</v>
      </c>
      <c r="BR141" s="6">
        <f t="shared" si="248"/>
        <v>4.0629430662180468</v>
      </c>
    </row>
    <row r="142" spans="1:70" x14ac:dyDescent="0.2">
      <c r="A142" s="6">
        <f>'[1]Nominal weighted'!B142</f>
        <v>1448</v>
      </c>
      <c r="C142" s="6">
        <f t="shared" si="255"/>
        <v>10.282193122555643</v>
      </c>
      <c r="D142" s="6">
        <f t="shared" si="256"/>
        <v>32.58027539059826</v>
      </c>
      <c r="E142" s="6">
        <f t="shared" si="257"/>
        <v>11.603829528951241</v>
      </c>
      <c r="F142" s="6">
        <f t="shared" si="258"/>
        <v>19.094295121943102</v>
      </c>
      <c r="G142" s="6">
        <f t="shared" si="259"/>
        <v>35.423623150176709</v>
      </c>
      <c r="I142" s="6">
        <f t="shared" si="260"/>
        <v>16.034489874626288</v>
      </c>
      <c r="L142" s="6">
        <f t="shared" si="202"/>
        <v>13.024022653165741</v>
      </c>
      <c r="M142" s="6">
        <f t="shared" si="203"/>
        <v>23.009883188806565</v>
      </c>
      <c r="N142" s="6">
        <f t="shared" si="204"/>
        <v>9.8228020872343844</v>
      </c>
      <c r="O142" s="6">
        <f t="shared" si="205"/>
        <v>11.671277069482226</v>
      </c>
      <c r="P142" s="6">
        <f t="shared" ref="P142:R142" si="271">AVERAGE(G139:G145)</f>
        <v>15.876146125558398</v>
      </c>
      <c r="R142" s="6">
        <f t="shared" si="271"/>
        <v>6.7507411693703423</v>
      </c>
      <c r="U142" s="6">
        <v>4.6380554122863016</v>
      </c>
      <c r="V142" s="6">
        <v>-7.9559367662595548</v>
      </c>
      <c r="W142" s="6">
        <v>-1.4186443437660461</v>
      </c>
      <c r="X142" s="6">
        <v>-5.7786619862907562</v>
      </c>
      <c r="Y142" s="6">
        <v>-20.111123150176706</v>
      </c>
      <c r="AA142" s="6">
        <v>-9.6344898746262899</v>
      </c>
      <c r="AE142" s="6">
        <v>14.920248534841946</v>
      </c>
      <c r="AF142" s="6">
        <v>24.624338624338705</v>
      </c>
      <c r="AG142" s="35">
        <v>10.185185185185196</v>
      </c>
      <c r="AH142" s="6">
        <v>13.315633135652346</v>
      </c>
      <c r="AI142" s="6">
        <v>15.3125</v>
      </c>
      <c r="AK142" s="6">
        <v>6.4</v>
      </c>
      <c r="AO142" s="6">
        <f>AE142*'III. GDP shares, 1310-2018'!C144</f>
        <v>4.4144448085300727</v>
      </c>
      <c r="AP142" s="6">
        <f>AF142*'III. GDP shares, 1310-2018'!D144</f>
        <v>1.7977254164454404</v>
      </c>
      <c r="AQ142" s="6">
        <f>AG142*'III. GDP shares, 1310-2018'!E144</f>
        <v>0.18815239936146319</v>
      </c>
      <c r="AR142" s="6">
        <f>AH142*'III. GDP shares, 1310-2018'!F144</f>
        <v>2.8078930794671604</v>
      </c>
      <c r="AS142" s="6">
        <f>AI142*'III. GDP shares, 1310-2018'!G144</f>
        <v>4.3149877769109661</v>
      </c>
      <c r="AT142" s="6">
        <f>AJ142*'III. GDP shares, 1310-2018'!H144</f>
        <v>0</v>
      </c>
      <c r="AU142" s="6">
        <f>AK142*'III. GDP shares, 1310-2018'!I144</f>
        <v>0.76790010661106334</v>
      </c>
      <c r="AV142" s="6">
        <f>AL142*'III. GDP shares, 1310-2018'!J144</f>
        <v>0</v>
      </c>
      <c r="AY142" s="6">
        <f>U142*'III. GDP shares, 1310-2018'!C144</f>
        <v>1.3722586181208649</v>
      </c>
      <c r="AZ142" s="6">
        <f>V142*'III. GDP shares, 1310-2018'!D144</f>
        <v>-0.58083142676574728</v>
      </c>
      <c r="BA142" s="6">
        <f>W142*'III. GDP shares, 1310-2018'!E144</f>
        <v>-2.6206822189978333E-2</v>
      </c>
      <c r="BB142" s="6">
        <f>X142*'III. GDP shares, 1310-2018'!F144</f>
        <v>-1.2185575281765111</v>
      </c>
      <c r="BC142" s="6">
        <f>Y142*'III. GDP shares, 1310-2018'!G144</f>
        <v>-5.667216363948647</v>
      </c>
      <c r="BD142" s="6">
        <f>Z142*'III. GDP shares, 1310-2018'!H144</f>
        <v>0</v>
      </c>
      <c r="BE142" s="6">
        <f>AA142*'III. GDP shares, 1310-2018'!I144</f>
        <v>-1.1559884065419903</v>
      </c>
      <c r="BF142" s="6">
        <f>AB142*'III. GDP shares, 1310-2018'!J144</f>
        <v>0</v>
      </c>
      <c r="BI142" s="6">
        <f t="shared" si="243"/>
        <v>14.126317580003033</v>
      </c>
      <c r="BJ142" s="6">
        <f t="shared" si="244"/>
        <v>14.291103587326168</v>
      </c>
      <c r="BL142" s="6">
        <f t="shared" si="245"/>
        <v>-7.2765419295020086</v>
      </c>
      <c r="BM142" s="6">
        <f t="shared" si="246"/>
        <v>-6.7101334514721751</v>
      </c>
      <c r="BN142" s="6">
        <f t="shared" ref="BN142:BO142" si="272">AVERAGE(BL139:BL145)</f>
        <v>0.30303123503666168</v>
      </c>
      <c r="BO142" s="6">
        <f t="shared" si="272"/>
        <v>0.34284611558812872</v>
      </c>
      <c r="BR142" s="6">
        <f t="shared" si="248"/>
        <v>19.189088673616986</v>
      </c>
    </row>
    <row r="143" spans="1:70" x14ac:dyDescent="0.2">
      <c r="A143" s="6">
        <f>'[1]Nominal weighted'!B143</f>
        <v>1449</v>
      </c>
      <c r="C143" s="6">
        <f t="shared" si="255"/>
        <v>19.07310962566984</v>
      </c>
      <c r="D143" s="6">
        <f t="shared" si="256"/>
        <v>20.653296958540036</v>
      </c>
      <c r="E143" s="6">
        <f t="shared" si="257"/>
        <v>9.0636882840282773</v>
      </c>
      <c r="F143" s="6">
        <f t="shared" si="258"/>
        <v>4.7538533847128868</v>
      </c>
      <c r="G143" s="6">
        <f t="shared" si="259"/>
        <v>7.3680119791051197</v>
      </c>
      <c r="I143" s="6">
        <f t="shared" si="260"/>
        <v>-6.7967222038005222</v>
      </c>
      <c r="L143" s="6">
        <f t="shared" si="202"/>
        <v>10.174884149348072</v>
      </c>
      <c r="M143" s="6">
        <f t="shared" si="203"/>
        <v>21.98685795658545</v>
      </c>
      <c r="N143" s="6">
        <f t="shared" si="204"/>
        <v>11.541163987013523</v>
      </c>
      <c r="O143" s="6">
        <f t="shared" si="205"/>
        <v>11.982693462282802</v>
      </c>
      <c r="P143" s="6">
        <f t="shared" ref="P143:R143" si="273">AVERAGE(G140:G146)</f>
        <v>16.444792717797302</v>
      </c>
      <c r="R143" s="6">
        <f t="shared" si="273"/>
        <v>6.8296181181788453</v>
      </c>
      <c r="U143" s="6">
        <v>-4.6349052749101878</v>
      </c>
      <c r="V143" s="6">
        <v>3.873158067915071</v>
      </c>
      <c r="W143" s="6">
        <v>0.82520060486062263</v>
      </c>
      <c r="X143" s="6">
        <v>6.6377196709890107</v>
      </c>
      <c r="Y143" s="6">
        <v>7.8924046875615481</v>
      </c>
      <c r="AA143" s="6">
        <v>13.196722203800523</v>
      </c>
      <c r="AE143" s="6">
        <v>14.438204350759651</v>
      </c>
      <c r="AF143" s="6">
        <v>24.526455026455107</v>
      </c>
      <c r="AG143" s="35">
        <v>9.8888888888888999</v>
      </c>
      <c r="AH143" s="6">
        <v>11.391573055701897</v>
      </c>
      <c r="AI143" s="6">
        <v>15.260416666666668</v>
      </c>
      <c r="AK143" s="6">
        <v>6.4</v>
      </c>
      <c r="AO143" s="6">
        <f>AE143*'III. GDP shares, 1310-2018'!C145</f>
        <v>4.2711616744151151</v>
      </c>
      <c r="AP143" s="6">
        <f>AF143*'III. GDP shares, 1310-2018'!D145</f>
        <v>1.7903022508410231</v>
      </c>
      <c r="AQ143" s="6">
        <f>AG143*'III. GDP shares, 1310-2018'!E145</f>
        <v>0.18265060752874027</v>
      </c>
      <c r="AR143" s="6">
        <f>AH143*'III. GDP shares, 1310-2018'!F145</f>
        <v>2.4017911353365435</v>
      </c>
      <c r="AS143" s="6">
        <f>AI143*'III. GDP shares, 1310-2018'!G145</f>
        <v>4.299645523305732</v>
      </c>
      <c r="AT143" s="6">
        <f>AJ143*'III. GDP shares, 1310-2018'!H145</f>
        <v>0</v>
      </c>
      <c r="AU143" s="6">
        <f>AK143*'III. GDP shares, 1310-2018'!I145</f>
        <v>0.76877161030427565</v>
      </c>
      <c r="AV143" s="6">
        <f>AL143*'III. GDP shares, 1310-2018'!J145</f>
        <v>0</v>
      </c>
      <c r="AY143" s="6">
        <f>U143*'III. GDP shares, 1310-2018'!C145</f>
        <v>-1.3711143916382702</v>
      </c>
      <c r="AZ143" s="6">
        <f>V143*'III. GDP shares, 1310-2018'!D145</f>
        <v>0.2827201729468049</v>
      </c>
      <c r="BA143" s="6">
        <f>W143*'III. GDP shares, 1310-2018'!E145</f>
        <v>1.5241691306717849E-2</v>
      </c>
      <c r="BB143" s="6">
        <f>X143*'III. GDP shares, 1310-2018'!F145</f>
        <v>1.3994920795114105</v>
      </c>
      <c r="BC143" s="6">
        <f>Y143*'III. GDP shares, 1310-2018'!G145</f>
        <v>2.2236969818205825</v>
      </c>
      <c r="BD143" s="6">
        <f>Z143*'III. GDP shares, 1310-2018'!H145</f>
        <v>0</v>
      </c>
      <c r="BE143" s="6">
        <f>AA143*'III. GDP shares, 1310-2018'!I145</f>
        <v>1.5851977155240495</v>
      </c>
      <c r="BF143" s="6">
        <f>AB143*'III. GDP shares, 1310-2018'!J145</f>
        <v>0</v>
      </c>
      <c r="BI143" s="6">
        <f t="shared" si="243"/>
        <v>13.650922998078705</v>
      </c>
      <c r="BJ143" s="6">
        <f t="shared" si="244"/>
        <v>13.714322801731429</v>
      </c>
      <c r="BL143" s="6">
        <f t="shared" si="245"/>
        <v>4.1352342494712957</v>
      </c>
      <c r="BM143" s="6">
        <f t="shared" si="246"/>
        <v>4.6317166600360977</v>
      </c>
      <c r="BN143" s="6">
        <f t="shared" ref="BN143:BO143" si="274">AVERAGE(BL140:BL146)</f>
        <v>1.1441212897695345</v>
      </c>
      <c r="BO143" s="6">
        <f t="shared" si="274"/>
        <v>0.64601011479418113</v>
      </c>
      <c r="BR143" s="6">
        <f t="shared" si="248"/>
        <v>8.0715064743659166</v>
      </c>
    </row>
    <row r="144" spans="1:70" x14ac:dyDescent="0.2">
      <c r="A144" s="6">
        <f>'[1]Nominal weighted'!B144</f>
        <v>1450</v>
      </c>
      <c r="C144" s="6">
        <f t="shared" si="255"/>
        <v>20.247380683851411</v>
      </c>
      <c r="D144" s="6">
        <f t="shared" si="256"/>
        <v>26.724739863480472</v>
      </c>
      <c r="E144" s="6">
        <f t="shared" si="257"/>
        <v>14.287189707179602</v>
      </c>
      <c r="F144" s="6">
        <f t="shared" si="258"/>
        <v>14.416390858563233</v>
      </c>
      <c r="G144" s="6">
        <f t="shared" si="259"/>
        <v>13.315442746673749</v>
      </c>
      <c r="I144" s="6">
        <f t="shared" si="260"/>
        <v>13.204401074725281</v>
      </c>
      <c r="L144" s="6">
        <f t="shared" si="202"/>
        <v>9.2492381742768419</v>
      </c>
      <c r="M144" s="6">
        <f t="shared" si="203"/>
        <v>24.422443884609784</v>
      </c>
      <c r="N144" s="6">
        <f t="shared" si="204"/>
        <v>12.278892037366717</v>
      </c>
      <c r="O144" s="6">
        <f t="shared" si="205"/>
        <v>10.227269360464387</v>
      </c>
      <c r="P144" s="6">
        <f t="shared" ref="P144:R144" si="275">AVERAGE(G141:G147)</f>
        <v>17.367463510575419</v>
      </c>
      <c r="R144" s="6">
        <f t="shared" si="275"/>
        <v>7.6186513043513298</v>
      </c>
      <c r="U144" s="6">
        <v>-5.8514509516902073</v>
      </c>
      <c r="V144" s="6">
        <v>-2.2961684349089637</v>
      </c>
      <c r="W144" s="6">
        <v>-4.6945971145869976</v>
      </c>
      <c r="X144" s="6">
        <v>-4.5956011453859489</v>
      </c>
      <c r="Y144" s="6">
        <v>1.892890586659586</v>
      </c>
      <c r="AA144" s="6">
        <v>-6.8044010747252806</v>
      </c>
      <c r="AE144" s="6">
        <v>14.395929732161205</v>
      </c>
      <c r="AF144" s="6">
        <v>24.428571428571509</v>
      </c>
      <c r="AG144" s="35">
        <v>9.5925925925926041</v>
      </c>
      <c r="AH144" s="6">
        <v>9.8207897131772839</v>
      </c>
      <c r="AI144" s="6">
        <v>15.208333333333336</v>
      </c>
      <c r="AK144" s="6">
        <v>6.4</v>
      </c>
      <c r="AO144" s="6">
        <f>AE144*'III. GDP shares, 1310-2018'!C146</f>
        <v>4.2579969674786726</v>
      </c>
      <c r="AP144" s="6">
        <f>AF144*'III. GDP shares, 1310-2018'!D146</f>
        <v>1.7828813821828466</v>
      </c>
      <c r="AQ144" s="6">
        <f>AG144*'III. GDP shares, 1310-2018'!E146</f>
        <v>0.1771505181125799</v>
      </c>
      <c r="AR144" s="6">
        <f>AH144*'III. GDP shares, 1310-2018'!F146</f>
        <v>2.0702879425107454</v>
      </c>
      <c r="AS144" s="6">
        <f>AI144*'III. GDP shares, 1310-2018'!G146</f>
        <v>4.2843080170459862</v>
      </c>
      <c r="AT144" s="6">
        <f>AJ144*'III. GDP shares, 1310-2018'!H146</f>
        <v>0</v>
      </c>
      <c r="AU144" s="6">
        <f>AK144*'III. GDP shares, 1310-2018'!I146</f>
        <v>0.76964284432855701</v>
      </c>
      <c r="AV144" s="6">
        <f>AL144*'III. GDP shares, 1310-2018'!J146</f>
        <v>0</v>
      </c>
      <c r="AY144" s="6">
        <f>U144*'III. GDP shares, 1310-2018'!C146</f>
        <v>-1.730729509743629</v>
      </c>
      <c r="AZ144" s="6">
        <f>V144*'III. GDP shares, 1310-2018'!D146</f>
        <v>-0.16758229047184636</v>
      </c>
      <c r="BA144" s="6">
        <f>W144*'III. GDP shares, 1310-2018'!E146</f>
        <v>-8.6697136686604337E-2</v>
      </c>
      <c r="BB144" s="6">
        <f>X144*'III. GDP shares, 1310-2018'!F146</f>
        <v>-0.96878335833982554</v>
      </c>
      <c r="BC144" s="6">
        <f>Y144*'III. GDP shares, 1310-2018'!G146</f>
        <v>0.53324227830026583</v>
      </c>
      <c r="BD144" s="6">
        <f>Z144*'III. GDP shares, 1310-2018'!H146</f>
        <v>0</v>
      </c>
      <c r="BE144" s="6">
        <f>AA144*'III. GDP shares, 1310-2018'!I146</f>
        <v>-0.81827478079747729</v>
      </c>
      <c r="BF144" s="6">
        <f>AB144*'III. GDP shares, 1310-2018'!J146</f>
        <v>0</v>
      </c>
      <c r="BI144" s="6">
        <f t="shared" si="243"/>
        <v>13.307702799972658</v>
      </c>
      <c r="BJ144" s="6">
        <f t="shared" si="244"/>
        <v>13.342267671659387</v>
      </c>
      <c r="BL144" s="6">
        <f t="shared" si="245"/>
        <v>-3.2388247977391167</v>
      </c>
      <c r="BM144" s="6">
        <f t="shared" si="246"/>
        <v>-3.7248880224396355</v>
      </c>
      <c r="BN144" s="6">
        <f t="shared" ref="BN144:BO144" si="276">AVERAGE(BL141:BL147)</f>
        <v>1.10195026526351</v>
      </c>
      <c r="BO144" s="6">
        <f t="shared" si="276"/>
        <v>0.10704323126538964</v>
      </c>
      <c r="BR144" s="6">
        <f t="shared" si="248"/>
        <v>14.630628796743814</v>
      </c>
    </row>
    <row r="145" spans="1:70" x14ac:dyDescent="0.2">
      <c r="A145" s="6">
        <f>'[1]Nominal weighted'!B145</f>
        <v>1451</v>
      </c>
      <c r="C145" s="6">
        <f t="shared" si="255"/>
        <v>5.3567071596279607</v>
      </c>
      <c r="D145" s="6">
        <f t="shared" si="256"/>
        <v>20.499242120102796</v>
      </c>
      <c r="E145" s="6">
        <f t="shared" si="257"/>
        <v>4.9071844758546259</v>
      </c>
      <c r="F145" s="6">
        <f t="shared" si="258"/>
        <v>9.0321532282563766</v>
      </c>
      <c r="G145" s="6">
        <f t="shared" si="259"/>
        <v>12.895760285360694</v>
      </c>
      <c r="I145" s="6">
        <f t="shared" si="260"/>
        <v>7.880769344047363</v>
      </c>
      <c r="L145" s="6">
        <f t="shared" si="202"/>
        <v>14.525346864076425</v>
      </c>
      <c r="M145" s="6">
        <f t="shared" si="203"/>
        <v>25.408208394986978</v>
      </c>
      <c r="N145" s="6">
        <f t="shared" si="204"/>
        <v>8.5525043135946941</v>
      </c>
      <c r="O145" s="6">
        <f t="shared" si="205"/>
        <v>10.354324102802732</v>
      </c>
      <c r="P145" s="6">
        <f t="shared" ref="P145:R145" si="277">AVERAGE(G142:G148)</f>
        <v>17.808467730798217</v>
      </c>
      <c r="R145" s="6">
        <f t="shared" si="277"/>
        <v>7.6741213029888291</v>
      </c>
      <c r="U145" s="6">
        <v>10.242256834243685</v>
      </c>
      <c r="V145" s="6">
        <v>3.8314457105851147</v>
      </c>
      <c r="W145" s="6">
        <v>4.3891118204416824</v>
      </c>
      <c r="X145" s="6">
        <v>-0.40088695695168258</v>
      </c>
      <c r="Y145" s="6">
        <v>2.2507997921586873</v>
      </c>
      <c r="AA145" s="6">
        <v>-1.4807693440473628</v>
      </c>
      <c r="AE145" s="6">
        <v>15.598963993871646</v>
      </c>
      <c r="AF145" s="6">
        <v>24.330687830687911</v>
      </c>
      <c r="AG145" s="35">
        <v>9.2962962962963083</v>
      </c>
      <c r="AH145" s="6">
        <v>8.6312662713046944</v>
      </c>
      <c r="AI145" s="6">
        <v>15.146560077519382</v>
      </c>
      <c r="AK145" s="6">
        <v>6.4</v>
      </c>
      <c r="AO145" s="6">
        <f>AE145*'III. GDP shares, 1310-2018'!C147</f>
        <v>4.6131141233121324</v>
      </c>
      <c r="AP145" s="6">
        <f>AF145*'III. GDP shares, 1310-2018'!D147</f>
        <v>1.7754628094049625</v>
      </c>
      <c r="AQ145" s="6">
        <f>AG145*'III. GDP shares, 1310-2018'!E147</f>
        <v>0.17165213032293761</v>
      </c>
      <c r="AR145" s="6">
        <f>AH145*'III. GDP shares, 1310-2018'!F147</f>
        <v>1.8192470066000401</v>
      </c>
      <c r="AS145" s="6">
        <f>AI145*'III. GDP shares, 1310-2018'!G147</f>
        <v>4.2662459502427375</v>
      </c>
      <c r="AT145" s="6">
        <f>AJ145*'III. GDP shares, 1310-2018'!H147</f>
        <v>0</v>
      </c>
      <c r="AU145" s="6">
        <f>AK145*'III. GDP shares, 1310-2018'!I147</f>
        <v>0.77051380880905329</v>
      </c>
      <c r="AV145" s="6">
        <f>AL145*'III. GDP shares, 1310-2018'!J147</f>
        <v>0</v>
      </c>
      <c r="AY145" s="6">
        <f>U145*'III. GDP shares, 1310-2018'!C147</f>
        <v>3.0289639539652966</v>
      </c>
      <c r="AZ145" s="6">
        <f>V145*'III. GDP shares, 1310-2018'!D147</f>
        <v>0.27958886377301845</v>
      </c>
      <c r="BA145" s="6">
        <f>W145*'III. GDP shares, 1310-2018'!E147</f>
        <v>8.1043070292903641E-2</v>
      </c>
      <c r="BB145" s="6">
        <f>X145*'III. GDP shares, 1310-2018'!F147</f>
        <v>-8.4496570201292781E-2</v>
      </c>
      <c r="BC145" s="6">
        <f>Y145*'III. GDP shares, 1310-2018'!G147</f>
        <v>0.63397005319750677</v>
      </c>
      <c r="BD145" s="6">
        <f>Z145*'III. GDP shares, 1310-2018'!H147</f>
        <v>0</v>
      </c>
      <c r="BE145" s="6">
        <f>AA145*'III. GDP shares, 1310-2018'!I147</f>
        <v>-0.17827394175775263</v>
      </c>
      <c r="BF145" s="6">
        <f>AB145*'III. GDP shares, 1310-2018'!J147</f>
        <v>0</v>
      </c>
      <c r="BI145" s="6">
        <f t="shared" si="243"/>
        <v>13.233962411613325</v>
      </c>
      <c r="BJ145" s="6">
        <f t="shared" si="244"/>
        <v>13.416235828691862</v>
      </c>
      <c r="BL145" s="6">
        <f t="shared" si="245"/>
        <v>3.7607954292696801</v>
      </c>
      <c r="BM145" s="6">
        <f t="shared" si="246"/>
        <v>3.1386596427383537</v>
      </c>
      <c r="BN145" s="6">
        <f t="shared" ref="BN145:BO145" si="278">AVERAGE(BL142:BL148)</f>
        <v>-0.73866094943797478</v>
      </c>
      <c r="BO145" s="6">
        <f t="shared" si="278"/>
        <v>-0.55950091888262676</v>
      </c>
      <c r="BR145" s="6">
        <f t="shared" si="248"/>
        <v>8.159566453790239</v>
      </c>
    </row>
    <row r="146" spans="1:70" x14ac:dyDescent="0.2">
      <c r="A146" s="6">
        <f>'[1]Nominal weighted'!B146</f>
        <v>1452</v>
      </c>
      <c r="C146" s="6">
        <f t="shared" si="255"/>
        <v>8.407504181333481</v>
      </c>
      <c r="D146" s="6">
        <f t="shared" si="256"/>
        <v>22.56863297345474</v>
      </c>
      <c r="E146" s="6">
        <f t="shared" si="257"/>
        <v>8.3805102739481594</v>
      </c>
      <c r="F146" s="6">
        <f t="shared" si="258"/>
        <v>6.0542168044813351</v>
      </c>
      <c r="G146" s="6">
        <f t="shared" si="259"/>
        <v>22.787074324110762</v>
      </c>
      <c r="I146" s="6">
        <f t="shared" si="260"/>
        <v>3.8099475241778489</v>
      </c>
      <c r="L146" s="6">
        <f t="shared" si="202"/>
        <v>14.286473321082727</v>
      </c>
      <c r="M146" s="6">
        <f t="shared" si="203"/>
        <v>24.965866660305505</v>
      </c>
      <c r="N146" s="6">
        <f t="shared" si="204"/>
        <v>-0.7984886426121065</v>
      </c>
      <c r="O146" s="6">
        <f t="shared" si="205"/>
        <v>9.5085884299146954</v>
      </c>
      <c r="P146" s="6">
        <f t="shared" ref="P146:R146" si="279">AVERAGE(G143:G149)</f>
        <v>12.841497006555898</v>
      </c>
      <c r="R146" s="6">
        <f t="shared" si="279"/>
        <v>5.6158314795770012</v>
      </c>
      <c r="U146" s="6">
        <v>7.2363591536136749</v>
      </c>
      <c r="V146" s="6">
        <v>1.6641712593495726</v>
      </c>
      <c r="W146" s="6">
        <v>0.61948972605184072</v>
      </c>
      <c r="X146" s="6">
        <v>3.8060192201827285</v>
      </c>
      <c r="Y146" s="6">
        <v>-7.7022875024053317</v>
      </c>
      <c r="AA146" s="6">
        <v>2.5900524758221515</v>
      </c>
      <c r="AE146" s="6">
        <v>15.643863334947156</v>
      </c>
      <c r="AF146" s="6">
        <v>24.232804232804313</v>
      </c>
      <c r="AG146" s="35">
        <v>9</v>
      </c>
      <c r="AH146" s="6">
        <v>9.8602360246640632</v>
      </c>
      <c r="AI146" s="6">
        <v>15.084786821705428</v>
      </c>
      <c r="AK146" s="6">
        <v>6.4</v>
      </c>
      <c r="AO146" s="6">
        <f>AE146*'III. GDP shares, 1310-2018'!C148</f>
        <v>4.625676749339207</v>
      </c>
      <c r="AP146" s="6">
        <f>AF146*'III. GDP shares, 1310-2018'!D148</f>
        <v>1.7680465314420808</v>
      </c>
      <c r="AQ146" s="6">
        <f>AG146*'III. GDP shares, 1310-2018'!E148</f>
        <v>0.16615544337025731</v>
      </c>
      <c r="AR146" s="6">
        <f>AH146*'III. GDP shares, 1310-2018'!F148</f>
        <v>2.0779605057137656</v>
      </c>
      <c r="AS146" s="6">
        <f>AI146*'III. GDP shares, 1310-2018'!G148</f>
        <v>4.2481894706465049</v>
      </c>
      <c r="AT146" s="6">
        <f>AJ146*'III. GDP shares, 1310-2018'!H148</f>
        <v>0</v>
      </c>
      <c r="AU146" s="6">
        <f>AK146*'III. GDP shares, 1310-2018'!I148</f>
        <v>0.77138450387083313</v>
      </c>
      <c r="AV146" s="6">
        <f>AL146*'III. GDP shares, 1310-2018'!J148</f>
        <v>0</v>
      </c>
      <c r="AY146" s="6">
        <f>U146*'III. GDP shares, 1310-2018'!C148</f>
        <v>2.1396925791318151</v>
      </c>
      <c r="AZ146" s="6">
        <f>V146*'III. GDP shares, 1310-2018'!D148</f>
        <v>0.12141938648749251</v>
      </c>
      <c r="BA146" s="6">
        <f>W146*'III. GDP shares, 1310-2018'!E148</f>
        <v>1.1436843343940314E-2</v>
      </c>
      <c r="BB146" s="6">
        <f>X146*'III. GDP shares, 1310-2018'!F148</f>
        <v>0.80208603564301229</v>
      </c>
      <c r="BC146" s="6">
        <f>Y146*'III. GDP shares, 1310-2018'!G148</f>
        <v>-2.1691242345253912</v>
      </c>
      <c r="BD146" s="6">
        <f>Z146*'III. GDP shares, 1310-2018'!H148</f>
        <v>0</v>
      </c>
      <c r="BE146" s="6">
        <f>AA146*'III. GDP shares, 1310-2018'!I148</f>
        <v>0.31217599125960832</v>
      </c>
      <c r="BF146" s="6">
        <f>AB146*'III. GDP shares, 1310-2018'!J148</f>
        <v>0</v>
      </c>
      <c r="BI146" s="6">
        <f t="shared" si="243"/>
        <v>13.370281735686826</v>
      </c>
      <c r="BJ146" s="6">
        <f t="shared" si="244"/>
        <v>13.657413204382648</v>
      </c>
      <c r="BL146" s="6">
        <f t="shared" si="245"/>
        <v>1.2176866013404772</v>
      </c>
      <c r="BM146" s="6">
        <f t="shared" si="246"/>
        <v>1.3689673887691061</v>
      </c>
      <c r="BN146" s="6">
        <f t="shared" ref="BN146:BO146" si="280">AVERAGE(BL143:BL149)</f>
        <v>1.2728647867001734</v>
      </c>
      <c r="BO146" s="6">
        <f t="shared" si="280"/>
        <v>2.2782195997161634</v>
      </c>
      <c r="BR146" s="6">
        <f t="shared" si="248"/>
        <v>10.793099458087584</v>
      </c>
    </row>
    <row r="147" spans="1:70" x14ac:dyDescent="0.2">
      <c r="A147" s="6">
        <f>'[1]Nominal weighted'!B147</f>
        <v>1453</v>
      </c>
      <c r="C147" s="6">
        <f t="shared" si="255"/>
        <v>15.535321316621303</v>
      </c>
      <c r="D147" s="6">
        <f t="shared" si="256"/>
        <v>26.74053507194817</v>
      </c>
      <c r="E147" s="6">
        <f t="shared" si="257"/>
        <v>13.024169738223925</v>
      </c>
      <c r="F147" s="6">
        <f t="shared" si="258"/>
        <v>5.3063696280010859</v>
      </c>
      <c r="G147" s="6">
        <f t="shared" si="259"/>
        <v>16.493070474951317</v>
      </c>
      <c r="I147" s="6">
        <f t="shared" si="260"/>
        <v>8.1578818330307925</v>
      </c>
      <c r="L147" s="6">
        <f t="shared" si="202"/>
        <v>8.4915005152898821</v>
      </c>
      <c r="M147" s="6">
        <f t="shared" si="203"/>
        <v>24.591229678316541</v>
      </c>
      <c r="N147" s="6">
        <f t="shared" si="204"/>
        <v>2.5946443061180844</v>
      </c>
      <c r="O147" s="6">
        <f t="shared" si="205"/>
        <v>9.1987332625206459</v>
      </c>
      <c r="P147" s="6">
        <f t="shared" ref="P147:R147" si="281">AVERAGE(G144:G150)</f>
        <v>12.796905656077707</v>
      </c>
      <c r="R147" s="6">
        <f t="shared" si="281"/>
        <v>6.6138099891623847</v>
      </c>
      <c r="U147" s="6">
        <v>0.24805169925171405</v>
      </c>
      <c r="V147" s="6">
        <v>-2.6056144370274552</v>
      </c>
      <c r="W147" s="6">
        <v>-4.0241697382239261</v>
      </c>
      <c r="X147" s="6">
        <v>5.2262505905781502</v>
      </c>
      <c r="Y147" s="6">
        <v>-1.4700569090598388</v>
      </c>
      <c r="AA147" s="6">
        <v>-1.7578818330307917</v>
      </c>
      <c r="AE147" s="6">
        <v>15.783373015873018</v>
      </c>
      <c r="AF147" s="6">
        <v>24.134920634920714</v>
      </c>
      <c r="AG147" s="35">
        <v>9</v>
      </c>
      <c r="AH147" s="6">
        <v>10.532620218579236</v>
      </c>
      <c r="AI147" s="6">
        <v>15.023013565891477</v>
      </c>
      <c r="AK147" s="6">
        <v>6.4</v>
      </c>
      <c r="AO147" s="6">
        <f>AE147*'III. GDP shares, 1310-2018'!C149</f>
        <v>4.6662061492457187</v>
      </c>
      <c r="AP147" s="6">
        <f>AF147*'III. GDP shares, 1310-2018'!D149</f>
        <v>1.7606325472295703</v>
      </c>
      <c r="AQ147" s="6">
        <f>AG147*'III. GDP shares, 1310-2018'!E149</f>
        <v>0.16612974860046686</v>
      </c>
      <c r="AR147" s="6">
        <f>AH147*'III. GDP shares, 1310-2018'!F149</f>
        <v>2.2193164756162842</v>
      </c>
      <c r="AS147" s="6">
        <f>AI147*'III. GDP shares, 1310-2018'!G149</f>
        <v>4.2301385756652223</v>
      </c>
      <c r="AT147" s="6">
        <f>AJ147*'III. GDP shares, 1310-2018'!H149</f>
        <v>0</v>
      </c>
      <c r="AU147" s="6">
        <f>AK147*'III. GDP shares, 1310-2018'!I149</f>
        <v>0.77225492963888753</v>
      </c>
      <c r="AV147" s="6">
        <f>AL147*'III. GDP shares, 1310-2018'!J149</f>
        <v>0</v>
      </c>
      <c r="AY147" s="6">
        <f>U147*'III. GDP shares, 1310-2018'!C149</f>
        <v>7.3334157610997555E-2</v>
      </c>
      <c r="AZ147" s="6">
        <f>V147*'III. GDP shares, 1310-2018'!D149</f>
        <v>-0.19007850296073128</v>
      </c>
      <c r="BA147" s="6">
        <f>W147*'III. GDP shares, 1310-2018'!E149</f>
        <v>-7.4281589659638603E-2</v>
      </c>
      <c r="BB147" s="6">
        <f>X147*'III. GDP shares, 1310-2018'!F149</f>
        <v>1.1012173419971649</v>
      </c>
      <c r="BC147" s="6">
        <f>Y147*'III. GDP shares, 1310-2018'!G149</f>
        <v>-0.41393455528495976</v>
      </c>
      <c r="BD147" s="6">
        <f>Z147*'III. GDP shares, 1310-2018'!H149</f>
        <v>0</v>
      </c>
      <c r="BE147" s="6">
        <f>AA147*'III. GDP shares, 1310-2018'!I149</f>
        <v>-0.21211451738760509</v>
      </c>
      <c r="BF147" s="6">
        <f>AB147*'III. GDP shares, 1310-2018'!J149</f>
        <v>0</v>
      </c>
      <c r="BI147" s="6">
        <f t="shared" si="243"/>
        <v>13.478987905877409</v>
      </c>
      <c r="BJ147" s="6">
        <f t="shared" si="244"/>
        <v>13.814678425996149</v>
      </c>
      <c r="BL147" s="6">
        <f t="shared" si="245"/>
        <v>0.28414233431522773</v>
      </c>
      <c r="BM147" s="6">
        <f t="shared" si="246"/>
        <v>-0.73057010458535798</v>
      </c>
      <c r="BN147" s="6">
        <f t="shared" ref="BN147:BO147" si="282">AVERAGE(BL144:BL150)</f>
        <v>2.9013454784906743</v>
      </c>
      <c r="BO147" s="6">
        <f t="shared" si="282"/>
        <v>2.5861698550721961</v>
      </c>
      <c r="BR147" s="6">
        <f t="shared" si="248"/>
        <v>11.57982504149062</v>
      </c>
    </row>
    <row r="148" spans="1:70" x14ac:dyDescent="0.2">
      <c r="A148" s="6">
        <f>'[1]Nominal weighted'!B148</f>
        <v>1454</v>
      </c>
      <c r="C148" s="6">
        <f t="shared" si="255"/>
        <v>22.775211958875339</v>
      </c>
      <c r="D148" s="6">
        <f t="shared" si="256"/>
        <v>28.090736386784364</v>
      </c>
      <c r="E148" s="6">
        <f t="shared" si="257"/>
        <v>-1.3990418130229667</v>
      </c>
      <c r="F148" s="6">
        <f t="shared" si="258"/>
        <v>13.822989693661103</v>
      </c>
      <c r="G148" s="6">
        <f t="shared" si="259"/>
        <v>16.376291155209181</v>
      </c>
      <c r="I148" s="6">
        <f t="shared" si="260"/>
        <v>11.428081674114754</v>
      </c>
      <c r="L148" s="6">
        <f t="shared" si="202"/>
        <v>8.8062407632146424</v>
      </c>
      <c r="M148" s="6">
        <f t="shared" si="203"/>
        <v>23.959334119274541</v>
      </c>
      <c r="N148" s="6">
        <f t="shared" si="204"/>
        <v>3.6548117045355739</v>
      </c>
      <c r="O148" s="6">
        <f t="shared" si="205"/>
        <v>8.8531233957589617</v>
      </c>
      <c r="P148" s="6">
        <f t="shared" ref="P148:R148" si="283">AVERAGE(G145:G151)</f>
        <v>13.532493523055612</v>
      </c>
      <c r="R148" s="6">
        <f t="shared" si="283"/>
        <v>5.8673896114442119</v>
      </c>
      <c r="U148" s="6">
        <v>-6.7654500541134315</v>
      </c>
      <c r="V148" s="6">
        <v>-4.053699349747248</v>
      </c>
      <c r="W148" s="6">
        <v>10.400529908261062</v>
      </c>
      <c r="X148" s="6">
        <v>-4.479799256502635</v>
      </c>
      <c r="Y148" s="6">
        <v>-1.4150508451316548</v>
      </c>
      <c r="AA148" s="6">
        <v>-5.0280816741147527</v>
      </c>
      <c r="AE148" s="6">
        <v>16.009761904761906</v>
      </c>
      <c r="AF148" s="6">
        <v>24.037037037037116</v>
      </c>
      <c r="AG148" s="35">
        <v>9.0014880952380949</v>
      </c>
      <c r="AH148" s="6">
        <v>9.3431904371584693</v>
      </c>
      <c r="AI148" s="6">
        <v>14.961240310077525</v>
      </c>
      <c r="AK148" s="6">
        <v>6.4</v>
      </c>
      <c r="AO148" s="6">
        <f>AE148*'III. GDP shares, 1310-2018'!C150</f>
        <v>4.7324040672391661</v>
      </c>
      <c r="AP148" s="6">
        <f>AF148*'III. GDP shares, 1310-2018'!D150</f>
        <v>1.7532208557034581</v>
      </c>
      <c r="AQ148" s="6">
        <f>AG148*'III. GDP shares, 1310-2018'!E150</f>
        <v>0.16613152607240686</v>
      </c>
      <c r="AR148" s="6">
        <f>AH148*'III. GDP shares, 1310-2018'!F150</f>
        <v>1.968388676225026</v>
      </c>
      <c r="AS148" s="6">
        <f>AI148*'III. GDP shares, 1310-2018'!G150</f>
        <v>4.2120932627084242</v>
      </c>
      <c r="AT148" s="6">
        <f>AJ148*'III. GDP shares, 1310-2018'!H150</f>
        <v>0</v>
      </c>
      <c r="AU148" s="6">
        <f>AK148*'III. GDP shares, 1310-2018'!I150</f>
        <v>0.77312508623813025</v>
      </c>
      <c r="AV148" s="6">
        <f>AL148*'III. GDP shares, 1310-2018'!J150</f>
        <v>0</v>
      </c>
      <c r="AY148" s="6">
        <f>U148*'III. GDP shares, 1310-2018'!C150</f>
        <v>-1.9998325736041598</v>
      </c>
      <c r="AZ148" s="6">
        <f>V148*'III. GDP shares, 1310-2018'!D150</f>
        <v>-0.29566997928145877</v>
      </c>
      <c r="BA148" s="6">
        <f>W148*'III. GDP shares, 1310-2018'!E150</f>
        <v>0.19195225137665609</v>
      </c>
      <c r="BB148" s="6">
        <f>X148*'III. GDP shares, 1310-2018'!F150</f>
        <v>-0.9437874768335428</v>
      </c>
      <c r="BC148" s="6">
        <f>Y148*'III. GDP shares, 1310-2018'!G150</f>
        <v>-0.3983844927050717</v>
      </c>
      <c r="BD148" s="6">
        <f>Z148*'III. GDP shares, 1310-2018'!H150</f>
        <v>0</v>
      </c>
      <c r="BE148" s="6">
        <f>AA148*'III. GDP shares, 1310-2018'!I150</f>
        <v>-0.6073962621738016</v>
      </c>
      <c r="BF148" s="6">
        <f>AB148*'III. GDP shares, 1310-2018'!J150</f>
        <v>0</v>
      </c>
      <c r="BI148" s="6">
        <f t="shared" si="243"/>
        <v>13.292119630712186</v>
      </c>
      <c r="BJ148" s="6">
        <f t="shared" si="244"/>
        <v>13.605363474186612</v>
      </c>
      <c r="BL148" s="6">
        <f t="shared" si="245"/>
        <v>-4.0531185332213786</v>
      </c>
      <c r="BM148" s="6">
        <f t="shared" si="246"/>
        <v>-1.8902585452247767</v>
      </c>
      <c r="BN148" s="6">
        <f t="shared" ref="BN148:BO148" si="284">AVERAGE(BL145:BL151)</f>
        <v>2.8381050046023382</v>
      </c>
      <c r="BO148" s="6">
        <f t="shared" si="284"/>
        <v>2.518277555242133</v>
      </c>
      <c r="BR148" s="6">
        <f t="shared" si="248"/>
        <v>15.609591172423073</v>
      </c>
    </row>
    <row r="149" spans="1:70" x14ac:dyDescent="0.2">
      <c r="A149" s="6">
        <f>'[1]Nominal weighted'!B149</f>
        <v>1455</v>
      </c>
      <c r="C149" s="6">
        <f t="shared" si="255"/>
        <v>8.6100783215997581</v>
      </c>
      <c r="D149" s="6">
        <f t="shared" si="256"/>
        <v>29.483883247827965</v>
      </c>
      <c r="E149" s="6">
        <f t="shared" si="257"/>
        <v>-53.853121164496372</v>
      </c>
      <c r="F149" s="6">
        <f t="shared" si="258"/>
        <v>13.174145411726835</v>
      </c>
      <c r="G149" s="6">
        <f t="shared" si="259"/>
        <v>0.65482808048045804</v>
      </c>
      <c r="I149" s="6">
        <f t="shared" si="260"/>
        <v>1.6264611107434916</v>
      </c>
      <c r="L149" s="6">
        <f t="shared" si="202"/>
        <v>14.112889950099609</v>
      </c>
      <c r="M149" s="6">
        <f t="shared" si="203"/>
        <v>23.506057143398717</v>
      </c>
      <c r="N149" s="6">
        <f t="shared" si="204"/>
        <v>4.4628988130859328</v>
      </c>
      <c r="O149" s="6">
        <f t="shared" si="205"/>
        <v>8.469832700023499</v>
      </c>
      <c r="P149" s="6">
        <f t="shared" ref="P149:R149" si="285">AVERAGE(G146:G152)</f>
        <v>16.051768485477812</v>
      </c>
      <c r="R149" s="6">
        <f t="shared" si="285"/>
        <v>6.5767726233956854</v>
      </c>
      <c r="U149" s="6">
        <v>7.3835724720510418</v>
      </c>
      <c r="V149" s="6">
        <v>-5.5447298086744468</v>
      </c>
      <c r="W149" s="6">
        <v>61.356097354972562</v>
      </c>
      <c r="X149" s="6">
        <v>-3.2896568090726581</v>
      </c>
      <c r="Y149" s="6">
        <v>14.244638973783113</v>
      </c>
      <c r="AA149" s="6">
        <v>4.7735388892565087</v>
      </c>
      <c r="AE149" s="6">
        <v>15.993650793650799</v>
      </c>
      <c r="AF149" s="6">
        <v>23.939153439153518</v>
      </c>
      <c r="AG149" s="35">
        <v>7.5029761904761898</v>
      </c>
      <c r="AH149" s="6">
        <v>9.8844886026541765</v>
      </c>
      <c r="AI149" s="6">
        <v>14.899467054263571</v>
      </c>
      <c r="AK149" s="6">
        <v>6.4</v>
      </c>
      <c r="AO149" s="6">
        <f>AE149*'III. GDP shares, 1310-2018'!C151</f>
        <v>4.7269108343977724</v>
      </c>
      <c r="AP149" s="6">
        <f>AF149*'III. GDP shares, 1310-2018'!D151</f>
        <v>1.7458114558004303</v>
      </c>
      <c r="AQ149" s="6">
        <f>AG149*'III. GDP shares, 1310-2018'!E151</f>
        <v>0.13845357251233542</v>
      </c>
      <c r="AR149" s="6">
        <f>AH149*'III. GDP shares, 1310-2018'!F151</f>
        <v>2.0821054310854259</v>
      </c>
      <c r="AS149" s="6">
        <f>AI149*'III. GDP shares, 1310-2018'!G151</f>
        <v>4.1940535291872489</v>
      </c>
      <c r="AT149" s="6">
        <f>AJ149*'III. GDP shares, 1310-2018'!H151</f>
        <v>0</v>
      </c>
      <c r="AU149" s="6">
        <f>AK149*'III. GDP shares, 1310-2018'!I151</f>
        <v>0.77399497379339799</v>
      </c>
      <c r="AV149" s="6">
        <f>AL149*'III. GDP shares, 1310-2018'!J151</f>
        <v>0</v>
      </c>
      <c r="AY149" s="6">
        <f>U149*'III. GDP shares, 1310-2018'!C151</f>
        <v>2.1822090006213277</v>
      </c>
      <c r="AZ149" s="6">
        <f>V149*'III. GDP shares, 1310-2018'!D151</f>
        <v>-0.40436069904919164</v>
      </c>
      <c r="BA149" s="6">
        <f>W149*'III. GDP shares, 1310-2018'!E151</f>
        <v>1.1322134921597633</v>
      </c>
      <c r="BB149" s="6">
        <f>X149*'III. GDP shares, 1310-2018'!F151</f>
        <v>-0.69294554163764555</v>
      </c>
      <c r="BC149" s="6">
        <f>Y149*'III. GDP shares, 1310-2018'!G151</f>
        <v>4.0097258608251725</v>
      </c>
      <c r="BD149" s="6">
        <f>Z149*'III. GDP shares, 1310-2018'!H151</f>
        <v>0</v>
      </c>
      <c r="BE149" s="6">
        <f>AA149*'III. GDP shares, 1310-2018'!I151</f>
        <v>0.5772961105456027</v>
      </c>
      <c r="BF149" s="6">
        <f>AB149*'III. GDP shares, 1310-2018'!J151</f>
        <v>0</v>
      </c>
      <c r="BI149" s="6">
        <f t="shared" si="243"/>
        <v>13.103289346699709</v>
      </c>
      <c r="BJ149" s="6">
        <f t="shared" si="244"/>
        <v>13.661329796776611</v>
      </c>
      <c r="BL149" s="6">
        <f t="shared" si="245"/>
        <v>6.8041382234650287</v>
      </c>
      <c r="BM149" s="6">
        <f t="shared" si="246"/>
        <v>13.153910178719356</v>
      </c>
      <c r="BN149" s="6">
        <f t="shared" ref="BN149:BO149" si="286">AVERAGE(BL146:BL152)</f>
        <v>0.53608598965587062</v>
      </c>
      <c r="BO149" s="6">
        <f t="shared" si="286"/>
        <v>1.0634427184629931</v>
      </c>
      <c r="BR149" s="6">
        <f t="shared" si="248"/>
        <v>4.7070194184619609</v>
      </c>
    </row>
    <row r="150" spans="1:70" x14ac:dyDescent="0.2">
      <c r="A150" s="6">
        <f>'[1]Nominal weighted'!B150</f>
        <v>1456</v>
      </c>
      <c r="C150" s="6">
        <f t="shared" si="255"/>
        <v>-21.491700014880074</v>
      </c>
      <c r="D150" s="6">
        <f t="shared" si="256"/>
        <v>18.030838084617244</v>
      </c>
      <c r="E150" s="6">
        <f t="shared" si="257"/>
        <v>32.815618925139617</v>
      </c>
      <c r="F150" s="6">
        <f t="shared" si="258"/>
        <v>2.5848672129545589</v>
      </c>
      <c r="G150" s="6">
        <f t="shared" si="259"/>
        <v>7.055872525757783</v>
      </c>
      <c r="I150" s="6">
        <f t="shared" si="260"/>
        <v>0.18912736329716129</v>
      </c>
      <c r="L150" s="6">
        <f t="shared" si="202"/>
        <v>18.451635312682015</v>
      </c>
      <c r="M150" s="6">
        <f t="shared" si="203"/>
        <v>23.845187579707765</v>
      </c>
      <c r="N150" s="6">
        <f t="shared" si="204"/>
        <v>4.3029216562181807</v>
      </c>
      <c r="O150" s="6">
        <f t="shared" si="205"/>
        <v>9.1168433715957224</v>
      </c>
      <c r="P150" s="6">
        <f t="shared" ref="P150:R150" si="287">AVERAGE(G147:G153)</f>
        <v>13.818367912534029</v>
      </c>
      <c r="R150" s="6">
        <f t="shared" si="287"/>
        <v>6.3131300088627063</v>
      </c>
      <c r="U150" s="6">
        <v>37.541739697419757</v>
      </c>
      <c r="V150" s="6">
        <v>5.810431756652676</v>
      </c>
      <c r="W150" s="6">
        <v>-23.811154639425329</v>
      </c>
      <c r="X150" s="6">
        <v>7.1904999611281886</v>
      </c>
      <c r="Y150" s="6">
        <v>7.7818212726918343</v>
      </c>
      <c r="AA150" s="6">
        <v>6.2108726367028391</v>
      </c>
      <c r="AE150" s="6">
        <v>16.050039682539683</v>
      </c>
      <c r="AF150" s="6">
        <v>23.84126984126992</v>
      </c>
      <c r="AG150" s="35">
        <v>9.0044642857142847</v>
      </c>
      <c r="AH150" s="6">
        <v>9.7753671740827475</v>
      </c>
      <c r="AI150" s="6">
        <v>14.837693798449617</v>
      </c>
      <c r="AK150" s="6">
        <v>6.4</v>
      </c>
      <c r="AO150" s="6">
        <f>AE150*'III. GDP shares, 1310-2018'!C152</f>
        <v>4.7428433053230128</v>
      </c>
      <c r="AP150" s="6">
        <f>AF150*'III. GDP shares, 1310-2018'!D152</f>
        <v>1.7384043464578296</v>
      </c>
      <c r="AQ150" s="6">
        <f>AG150*'III. GDP shares, 1310-2018'!E152</f>
        <v>0.1661350793678105</v>
      </c>
      <c r="AR150" s="6">
        <f>AH150*'III. GDP shares, 1310-2018'!F152</f>
        <v>2.0588014069369356</v>
      </c>
      <c r="AS150" s="6">
        <f>AI150*'III. GDP shares, 1310-2018'!G152</f>
        <v>4.1760193725144372</v>
      </c>
      <c r="AT150" s="6">
        <f>AJ150*'III. GDP shares, 1310-2018'!H152</f>
        <v>0</v>
      </c>
      <c r="AU150" s="6">
        <f>AK150*'III. GDP shares, 1310-2018'!I152</f>
        <v>0.77486459242945038</v>
      </c>
      <c r="AV150" s="6">
        <f>AL150*'III. GDP shares, 1310-2018'!J152</f>
        <v>0</v>
      </c>
      <c r="AY150" s="6">
        <f>U150*'III. GDP shares, 1310-2018'!C152</f>
        <v>11.093716421635161</v>
      </c>
      <c r="AZ150" s="6">
        <f>V150*'III. GDP shares, 1310-2018'!D152</f>
        <v>0.42367205638840183</v>
      </c>
      <c r="BA150" s="6">
        <f>W150*'III. GDP shares, 1310-2018'!E152</f>
        <v>-0.43932297806280152</v>
      </c>
      <c r="BB150" s="6">
        <f>X150*'III. GDP shares, 1310-2018'!F152</f>
        <v>1.5143995282141187</v>
      </c>
      <c r="BC150" s="6">
        <f>Y150*'III. GDP shares, 1310-2018'!G152</f>
        <v>2.1901676116002378</v>
      </c>
      <c r="BD150" s="6">
        <f>Z150*'III. GDP shares, 1310-2018'!H152</f>
        <v>0</v>
      </c>
      <c r="BE150" s="6">
        <f>AA150*'III. GDP shares, 1310-2018'!I152</f>
        <v>0.75196645222968295</v>
      </c>
      <c r="BF150" s="6">
        <f>AB150*'III. GDP shares, 1310-2018'!J152</f>
        <v>0</v>
      </c>
      <c r="BI150" s="6">
        <f t="shared" si="243"/>
        <v>13.318139130342709</v>
      </c>
      <c r="BJ150" s="6">
        <f t="shared" si="244"/>
        <v>13.657068103029477</v>
      </c>
      <c r="BL150" s="6">
        <f t="shared" si="245"/>
        <v>15.5345990920048</v>
      </c>
      <c r="BM150" s="6">
        <f t="shared" si="246"/>
        <v>6.7873684475283271</v>
      </c>
      <c r="BN150" s="6">
        <f t="shared" ref="BN150:BO150" si="288">AVERAGE(BL147:BL153)</f>
        <v>-0.36876569039308343</v>
      </c>
      <c r="BO150" s="6">
        <f t="shared" si="288"/>
        <v>0.53239788885745543</v>
      </c>
      <c r="BR150" s="6">
        <f t="shared" si="248"/>
        <v>-3.1922632790447523</v>
      </c>
    </row>
    <row r="151" spans="1:70" x14ac:dyDescent="0.2">
      <c r="A151" s="6">
        <f>'[1]Nominal weighted'!B151</f>
        <v>1457</v>
      </c>
      <c r="C151" s="6">
        <f t="shared" si="255"/>
        <v>22.450562419324726</v>
      </c>
      <c r="D151" s="6">
        <f t="shared" si="256"/>
        <v>22.301470950186509</v>
      </c>
      <c r="E151" s="6">
        <f t="shared" si="257"/>
        <v>21.708361496102025</v>
      </c>
      <c r="F151" s="6">
        <f t="shared" si="258"/>
        <v>11.997121791231443</v>
      </c>
      <c r="G151" s="6">
        <f t="shared" si="259"/>
        <v>18.464557815519097</v>
      </c>
      <c r="I151" s="6">
        <f t="shared" si="260"/>
        <v>7.9794584306980703</v>
      </c>
      <c r="L151" s="6">
        <f t="shared" si="202"/>
        <v>18.837157016575244</v>
      </c>
      <c r="M151" s="6">
        <f t="shared" si="203"/>
        <v>23.53899103674059</v>
      </c>
      <c r="N151" s="6">
        <f t="shared" si="204"/>
        <v>4.1476329051022658</v>
      </c>
      <c r="O151" s="6">
        <f t="shared" si="205"/>
        <v>10.203490337958627</v>
      </c>
      <c r="P151" s="6">
        <f t="shared" ref="P151:R151" si="289">AVERAGE(G148:G154)</f>
        <v>13.768972372038844</v>
      </c>
      <c r="R151" s="6">
        <f t="shared" si="289"/>
        <v>6.1866397822420129</v>
      </c>
      <c r="U151" s="6">
        <v>-5.851633847896152</v>
      </c>
      <c r="V151" s="6">
        <v>1.4419152931998127</v>
      </c>
      <c r="W151" s="6">
        <v>-12.702409115149646</v>
      </c>
      <c r="X151" s="6">
        <v>-2.8205813540729743</v>
      </c>
      <c r="Y151" s="6">
        <v>-3.6886372728834318</v>
      </c>
      <c r="AA151" s="6">
        <v>-1.5794584306980695</v>
      </c>
      <c r="AE151" s="6">
        <v>16.598928571428573</v>
      </c>
      <c r="AF151" s="6">
        <v>23.743386243386322</v>
      </c>
      <c r="AG151" s="35">
        <v>9.0059523809523796</v>
      </c>
      <c r="AH151" s="6">
        <v>9.1765404371584687</v>
      </c>
      <c r="AI151" s="6">
        <v>14.775920542635665</v>
      </c>
      <c r="AK151" s="6">
        <v>6.4</v>
      </c>
      <c r="AO151" s="6">
        <f>AE151*'III. GDP shares, 1310-2018'!C153</f>
        <v>4.904283845626642</v>
      </c>
      <c r="AP151" s="6">
        <f>AF151*'III. GDP shares, 1310-2018'!D153</f>
        <v>1.730999526613656</v>
      </c>
      <c r="AQ151" s="6">
        <f>AG151*'III. GDP shares, 1310-2018'!E153</f>
        <v>0.1661368551917837</v>
      </c>
      <c r="AR151" s="6">
        <f>AH151*'III. GDP shares, 1310-2018'!F153</f>
        <v>1.9323831231549367</v>
      </c>
      <c r="AS151" s="6">
        <f>AI151*'III. GDP shares, 1310-2018'!G153</f>
        <v>4.1579907901043285</v>
      </c>
      <c r="AT151" s="6">
        <f>AJ151*'III. GDP shares, 1310-2018'!H153</f>
        <v>0</v>
      </c>
      <c r="AU151" s="6">
        <f>AK151*'III. GDP shares, 1310-2018'!I153</f>
        <v>0.77573394227096937</v>
      </c>
      <c r="AV151" s="6">
        <f>AL151*'III. GDP shares, 1310-2018'!J153</f>
        <v>0</v>
      </c>
      <c r="AY151" s="6">
        <f>U151*'III. GDP shares, 1310-2018'!C153</f>
        <v>-1.7289111900967284</v>
      </c>
      <c r="AZ151" s="6">
        <f>V151*'III. GDP shares, 1310-2018'!D153</f>
        <v>0.10512210281888965</v>
      </c>
      <c r="BA151" s="6">
        <f>W151*'III. GDP shares, 1310-2018'!E153</f>
        <v>-0.23432705553871047</v>
      </c>
      <c r="BB151" s="6">
        <f>X151*'III. GDP shares, 1310-2018'!F153</f>
        <v>-0.59395409886994988</v>
      </c>
      <c r="BC151" s="6">
        <f>Y151*'III. GDP shares, 1310-2018'!G153</f>
        <v>-1.0379941990368236</v>
      </c>
      <c r="BD151" s="6">
        <f>Z151*'III. GDP shares, 1310-2018'!H153</f>
        <v>0</v>
      </c>
      <c r="BE151" s="6">
        <f>AA151*'III. GDP shares, 1310-2018'!I153</f>
        <v>-0.19144367423414563</v>
      </c>
      <c r="BF151" s="6">
        <f>AB151*'III. GDP shares, 1310-2018'!J153</f>
        <v>0</v>
      </c>
      <c r="BI151" s="6">
        <f t="shared" si="243"/>
        <v>13.283454695926901</v>
      </c>
      <c r="BJ151" s="6">
        <f t="shared" si="244"/>
        <v>13.667528082962317</v>
      </c>
      <c r="BL151" s="6">
        <f t="shared" si="245"/>
        <v>-3.6815081149574684</v>
      </c>
      <c r="BM151" s="6">
        <f t="shared" si="246"/>
        <v>-4.2001341212500769</v>
      </c>
      <c r="BN151" s="6">
        <f t="shared" ref="BN151:BO151" si="290">AVERAGE(BL148:BL154)</f>
        <v>-0.89241022113330215</v>
      </c>
      <c r="BO151" s="6">
        <f t="shared" si="290"/>
        <v>0.23756073472987507</v>
      </c>
      <c r="BR151" s="6">
        <f t="shared" si="248"/>
        <v>15.723158774125018</v>
      </c>
    </row>
    <row r="152" spans="1:70" x14ac:dyDescent="0.2">
      <c r="A152" s="6">
        <f>'[1]Nominal weighted'!B152</f>
        <v>1458</v>
      </c>
      <c r="C152" s="6">
        <f t="shared" si="255"/>
        <v>42.503251467822729</v>
      </c>
      <c r="D152" s="6">
        <f t="shared" si="256"/>
        <v>17.326303288972049</v>
      </c>
      <c r="E152" s="6">
        <f t="shared" si="257"/>
        <v>10.563794235707139</v>
      </c>
      <c r="F152" s="6">
        <f t="shared" si="258"/>
        <v>6.3491183581081252</v>
      </c>
      <c r="G152" s="6">
        <f t="shared" si="259"/>
        <v>30.530685022316085</v>
      </c>
      <c r="I152" s="6">
        <f t="shared" si="260"/>
        <v>12.846450427707676</v>
      </c>
      <c r="L152" s="6">
        <f t="shared" si="202"/>
        <v>17.43641529557879</v>
      </c>
      <c r="M152" s="6">
        <f t="shared" si="203"/>
        <v>21.089442330549677</v>
      </c>
      <c r="N152" s="6">
        <f t="shared" si="204"/>
        <v>6.6838582150903987</v>
      </c>
      <c r="O152" s="6">
        <f t="shared" si="205"/>
        <v>9.164729281542952</v>
      </c>
      <c r="P152" s="6">
        <f t="shared" ref="P152:R152" si="291">AVERAGE(G149:G155)</f>
        <v>13.934367596918369</v>
      </c>
      <c r="R152" s="6">
        <f t="shared" si="291"/>
        <v>5.9798362149367614</v>
      </c>
      <c r="U152" s="6">
        <v>-27.542834801156062</v>
      </c>
      <c r="V152" s="6">
        <v>6.3191993565306745</v>
      </c>
      <c r="W152" s="6">
        <v>-1.5563537595166634</v>
      </c>
      <c r="X152" s="6">
        <v>2.7718720790503437</v>
      </c>
      <c r="Y152" s="6">
        <v>-15.816537735494373</v>
      </c>
      <c r="AA152" s="6">
        <v>-6.4464504277076768</v>
      </c>
      <c r="AE152" s="6">
        <v>14.960416666666665</v>
      </c>
      <c r="AF152" s="6">
        <v>23.645502645502724</v>
      </c>
      <c r="AG152" s="35">
        <v>9.0074404761904745</v>
      </c>
      <c r="AH152" s="6">
        <v>9.1209904371584685</v>
      </c>
      <c r="AI152" s="6">
        <v>14.714147286821714</v>
      </c>
      <c r="AK152" s="6">
        <v>6.4</v>
      </c>
      <c r="AO152" s="6">
        <f>AE152*'III. GDP shares, 1310-2018'!C154</f>
        <v>4.419489610947716</v>
      </c>
      <c r="AP152" s="6">
        <f>AF152*'III. GDP shares, 1310-2018'!D154</f>
        <v>1.7235969952065648</v>
      </c>
      <c r="AQ152" s="6">
        <f>AG152*'III. GDP shares, 1310-2018'!E154</f>
        <v>0.16613863046694388</v>
      </c>
      <c r="AR152" s="6">
        <f>AH152*'III. GDP shares, 1310-2018'!F154</f>
        <v>1.9203886904027871</v>
      </c>
      <c r="AS152" s="6">
        <f>AI152*'III. GDP shares, 1310-2018'!G154</f>
        <v>4.1399677793728555</v>
      </c>
      <c r="AT152" s="6">
        <f>AJ152*'III. GDP shares, 1310-2018'!H154</f>
        <v>0</v>
      </c>
      <c r="AU152" s="6">
        <f>AK152*'III. GDP shares, 1310-2018'!I154</f>
        <v>0.77660302344256005</v>
      </c>
      <c r="AV152" s="6">
        <f>AL152*'III. GDP shares, 1310-2018'!J154</f>
        <v>0</v>
      </c>
      <c r="AY152" s="6">
        <f>U152*'III. GDP shares, 1310-2018'!C154</f>
        <v>-8.1364894422342342</v>
      </c>
      <c r="AZ152" s="6">
        <f>V152*'III. GDP shares, 1310-2018'!D154</f>
        <v>0.46062683404613919</v>
      </c>
      <c r="BA152" s="6">
        <f>W152*'III. GDP shares, 1310-2018'!E154</f>
        <v>-2.8706321491844624E-2</v>
      </c>
      <c r="BB152" s="6">
        <f>X152*'III. GDP shares, 1310-2018'!F154</f>
        <v>0.58360677258969673</v>
      </c>
      <c r="BC152" s="6">
        <f>Y152*'III. GDP shares, 1310-2018'!G154</f>
        <v>-4.4501360037918589</v>
      </c>
      <c r="BD152" s="6">
        <f>Z152*'III. GDP shares, 1310-2018'!H154</f>
        <v>0</v>
      </c>
      <c r="BE152" s="6">
        <f>AA152*'III. GDP shares, 1310-2018'!I154</f>
        <v>-0.7822395144734946</v>
      </c>
      <c r="BF152" s="6">
        <f>AB152*'III. GDP shares, 1310-2018'!J154</f>
        <v>0</v>
      </c>
      <c r="BI152" s="6">
        <f t="shared" si="243"/>
        <v>12.974749585390009</v>
      </c>
      <c r="BJ152" s="6">
        <f t="shared" si="244"/>
        <v>13.146184729839428</v>
      </c>
      <c r="BL152" s="6">
        <f t="shared" si="245"/>
        <v>-12.353337675355597</v>
      </c>
      <c r="BM152" s="6">
        <f t="shared" si="246"/>
        <v>-7.0451842147156256</v>
      </c>
      <c r="BN152" s="6">
        <f t="shared" ref="BN152:BO152" si="292">AVERAGE(BL149:BL155)</f>
        <v>-0.32777010250524097</v>
      </c>
      <c r="BO152" s="6">
        <f t="shared" si="292"/>
        <v>0.521036717002476</v>
      </c>
      <c r="BR152" s="6">
        <f t="shared" si="248"/>
        <v>24.236552244034598</v>
      </c>
    </row>
    <row r="153" spans="1:70" x14ac:dyDescent="0.2">
      <c r="A153" s="6">
        <f>'[1]Nominal weighted'!B153</f>
        <v>1459</v>
      </c>
      <c r="C153" s="6">
        <f t="shared" si="255"/>
        <v>38.778721719410321</v>
      </c>
      <c r="D153" s="6">
        <f t="shared" si="256"/>
        <v>24.942546027618082</v>
      </c>
      <c r="E153" s="6">
        <f t="shared" si="257"/>
        <v>7.2606701758739005</v>
      </c>
      <c r="F153" s="6">
        <f t="shared" si="258"/>
        <v>10.583291505486912</v>
      </c>
      <c r="G153" s="6">
        <f t="shared" si="259"/>
        <v>7.1532703135043008</v>
      </c>
      <c r="I153" s="6">
        <f t="shared" si="260"/>
        <v>1.9644492224469996</v>
      </c>
      <c r="L153" s="6">
        <f t="shared" si="202"/>
        <v>17.540467344559087</v>
      </c>
      <c r="M153" s="6">
        <f t="shared" si="203"/>
        <v>20.123848599805942</v>
      </c>
      <c r="N153" s="6">
        <f t="shared" si="204"/>
        <v>16.258900556280029</v>
      </c>
      <c r="O153" s="6">
        <f t="shared" si="205"/>
        <v>9.1253116799649039</v>
      </c>
      <c r="P153" s="6">
        <f t="shared" ref="P153:R153" si="293">AVERAGE(G150:G156)</f>
        <v>16.285411384790901</v>
      </c>
      <c r="R153" s="6">
        <f t="shared" si="293"/>
        <v>5.8341813002370575</v>
      </c>
      <c r="U153" s="6">
        <v>-25.247909937801126</v>
      </c>
      <c r="V153" s="6">
        <v>-1.3949269799989565</v>
      </c>
      <c r="W153" s="6">
        <v>1.7482583955546687</v>
      </c>
      <c r="X153" s="6">
        <v>-1.1301544836289901</v>
      </c>
      <c r="Y153" s="6">
        <v>7.4991037175034592</v>
      </c>
      <c r="AA153" s="6">
        <v>4.4355507775530008</v>
      </c>
      <c r="AE153" s="6">
        <v>13.530811781609195</v>
      </c>
      <c r="AF153" s="6">
        <v>23.547619047619126</v>
      </c>
      <c r="AG153" s="35">
        <v>9.0089285714285694</v>
      </c>
      <c r="AH153" s="6">
        <v>9.4531370218579216</v>
      </c>
      <c r="AI153" s="6">
        <v>14.65237403100776</v>
      </c>
      <c r="AK153" s="6">
        <v>6.4</v>
      </c>
      <c r="AO153" s="6">
        <f>AE153*'III. GDP shares, 1310-2018'!C155</f>
        <v>3.9965493250004949</v>
      </c>
      <c r="AP153" s="6">
        <f>AF153*'III. GDP shares, 1310-2018'!D155</f>
        <v>1.7161967511758689</v>
      </c>
      <c r="AQ153" s="6">
        <f>AG153*'III. GDP shares, 1310-2018'!E155</f>
        <v>0.16614040519354539</v>
      </c>
      <c r="AR153" s="6">
        <f>AH153*'III. GDP shares, 1310-2018'!F155</f>
        <v>1.9900133446615025</v>
      </c>
      <c r="AS153" s="6">
        <f>AI153*'III. GDP shares, 1310-2018'!G155</f>
        <v>4.1219503377375526</v>
      </c>
      <c r="AT153" s="6">
        <f>AJ153*'III. GDP shares, 1310-2018'!H155</f>
        <v>0</v>
      </c>
      <c r="AU153" s="6">
        <f>AK153*'III. GDP shares, 1310-2018'!I155</f>
        <v>0.7774718360687507</v>
      </c>
      <c r="AV153" s="6">
        <f>AL153*'III. GDP shares, 1310-2018'!J155</f>
        <v>0</v>
      </c>
      <c r="AY153" s="6">
        <f>U153*'III. GDP shares, 1310-2018'!C155</f>
        <v>-7.4573882962986557</v>
      </c>
      <c r="AZ153" s="6">
        <f>V153*'III. GDP shares, 1310-2018'!D155</f>
        <v>-0.1016650195656969</v>
      </c>
      <c r="BA153" s="6">
        <f>W153*'III. GDP shares, 1310-2018'!E155</f>
        <v>3.2240943628040308E-2</v>
      </c>
      <c r="BB153" s="6">
        <f>X153*'III. GDP shares, 1310-2018'!F155</f>
        <v>-0.23791282182310908</v>
      </c>
      <c r="BC153" s="6">
        <f>Y153*'III. GDP shares, 1310-2018'!G155</f>
        <v>2.1096194402134252</v>
      </c>
      <c r="BD153" s="6">
        <f>Z153*'III. GDP shares, 1310-2018'!H155</f>
        <v>0</v>
      </c>
      <c r="BE153" s="6">
        <f>AA153*'III. GDP shares, 1310-2018'!I155</f>
        <v>0.53883059484379781</v>
      </c>
      <c r="BF153" s="6">
        <f>AB153*'III. GDP shares, 1310-2018'!J155</f>
        <v>0</v>
      </c>
      <c r="BI153" s="6">
        <f t="shared" si="243"/>
        <v>12.76547840892043</v>
      </c>
      <c r="BJ153" s="6">
        <f t="shared" si="244"/>
        <v>12.768321999837715</v>
      </c>
      <c r="BL153" s="6">
        <f t="shared" si="245"/>
        <v>-5.116275159002198</v>
      </c>
      <c r="BM153" s="6">
        <f t="shared" si="246"/>
        <v>-2.348346418469657</v>
      </c>
      <c r="BN153" s="6">
        <f t="shared" ref="BN153:BO153" si="294">AVERAGE(BL150:BL156)</f>
        <v>-1.2914226557714081</v>
      </c>
      <c r="BO153" s="6">
        <f t="shared" si="294"/>
        <v>-1.3885846998245313</v>
      </c>
      <c r="BR153" s="6">
        <f t="shared" si="248"/>
        <v>16.066735388098348</v>
      </c>
    </row>
    <row r="154" spans="1:70" x14ac:dyDescent="0.2">
      <c r="A154" s="6">
        <f>'[1]Nominal weighted'!B154</f>
        <v>1460</v>
      </c>
      <c r="C154" s="6">
        <f t="shared" si="255"/>
        <v>18.233973243873891</v>
      </c>
      <c r="D154" s="6">
        <f t="shared" si="256"/>
        <v>24.597159271177944</v>
      </c>
      <c r="E154" s="6">
        <f t="shared" si="257"/>
        <v>11.937148480412517</v>
      </c>
      <c r="F154" s="6">
        <f t="shared" si="258"/>
        <v>12.912898392541409</v>
      </c>
      <c r="G154" s="6">
        <f t="shared" si="259"/>
        <v>16.147301691485019</v>
      </c>
      <c r="I154" s="6">
        <f t="shared" si="260"/>
        <v>7.2724502466859375</v>
      </c>
      <c r="L154" s="6">
        <f t="shared" si="202"/>
        <v>17.258749957596748</v>
      </c>
      <c r="M154" s="6">
        <f t="shared" si="203"/>
        <v>23.768744979717066</v>
      </c>
      <c r="N154" s="6">
        <f t="shared" si="204"/>
        <v>14.603336468101919</v>
      </c>
      <c r="O154" s="6">
        <f t="shared" si="205"/>
        <v>10.795281008524231</v>
      </c>
      <c r="P154" s="6">
        <f t="shared" ref="P154:R154" si="295">AVERAGE(G151:G157)</f>
        <v>18.651593043706214</v>
      </c>
      <c r="R154" s="6">
        <f t="shared" si="295"/>
        <v>6.4526205965187415</v>
      </c>
      <c r="U154" s="6">
        <v>-6.3602663473221686</v>
      </c>
      <c r="V154" s="6">
        <v>-1.1474238214424162</v>
      </c>
      <c r="W154" s="6">
        <v>-2.9267318137458522</v>
      </c>
      <c r="X154" s="6">
        <v>-3.9030079553829409</v>
      </c>
      <c r="Y154" s="6">
        <v>-1.5567009162912111</v>
      </c>
      <c r="AA154" s="6">
        <v>-0.87245024668593707</v>
      </c>
      <c r="AE154" s="6">
        <v>11.873706896551724</v>
      </c>
      <c r="AF154" s="6">
        <v>23.449735449735527</v>
      </c>
      <c r="AG154" s="35">
        <v>9.0104166666666643</v>
      </c>
      <c r="AH154" s="6">
        <v>9.009890437158468</v>
      </c>
      <c r="AI154" s="6">
        <v>14.590600775193806</v>
      </c>
      <c r="AK154" s="6">
        <v>6.4</v>
      </c>
      <c r="AO154" s="6">
        <f>AE154*'III. GDP shares, 1310-2018'!C156</f>
        <v>3.5065541948998811</v>
      </c>
      <c r="AP154" s="6">
        <f>AF154*'III. GDP shares, 1310-2018'!D156</f>
        <v>1.7087987934615358</v>
      </c>
      <c r="AQ154" s="6">
        <f>AG154*'III. GDP shares, 1310-2018'!E156</f>
        <v>0.16614217937184253</v>
      </c>
      <c r="AR154" s="6">
        <f>AH154*'III. GDP shares, 1310-2018'!F156</f>
        <v>1.8964109419918225</v>
      </c>
      <c r="AS154" s="6">
        <f>AI154*'III. GDP shares, 1310-2018'!G156</f>
        <v>4.1039384626175508</v>
      </c>
      <c r="AT154" s="6">
        <f>AJ154*'III. GDP shares, 1310-2018'!H156</f>
        <v>0</v>
      </c>
      <c r="AU154" s="6">
        <f>AK154*'III. GDP shares, 1310-2018'!I156</f>
        <v>0.77834038027399277</v>
      </c>
      <c r="AV154" s="6">
        <f>AL154*'III. GDP shares, 1310-2018'!J156</f>
        <v>0</v>
      </c>
      <c r="AY154" s="6">
        <f>U154*'III. GDP shares, 1310-2018'!C156</f>
        <v>-1.8783197896993784</v>
      </c>
      <c r="AZ154" s="6">
        <f>V154*'III. GDP shares, 1310-2018'!D156</f>
        <v>-8.361358471922288E-2</v>
      </c>
      <c r="BA154" s="6">
        <f>W154*'III. GDP shares, 1310-2018'!E156</f>
        <v>-5.3965717675576404E-2</v>
      </c>
      <c r="BB154" s="6">
        <f>X154*'III. GDP shares, 1310-2018'!F156</f>
        <v>-0.82150910101451624</v>
      </c>
      <c r="BC154" s="6">
        <f>Y154*'III. GDP shares, 1310-2018'!G156</f>
        <v>-0.43785755388640785</v>
      </c>
      <c r="BD154" s="6">
        <f>Z154*'III. GDP shares, 1310-2018'!H156</f>
        <v>0</v>
      </c>
      <c r="BE154" s="6">
        <f>AA154*'III. GDP shares, 1310-2018'!I156</f>
        <v>-0.1061036338711986</v>
      </c>
      <c r="BF154" s="6">
        <f>AB154*'III. GDP shares, 1310-2018'!J156</f>
        <v>0</v>
      </c>
      <c r="BI154" s="6">
        <f t="shared" si="243"/>
        <v>12.389058370884365</v>
      </c>
      <c r="BJ154" s="6">
        <f t="shared" si="244"/>
        <v>12.160184952616625</v>
      </c>
      <c r="BL154" s="6">
        <f t="shared" si="245"/>
        <v>-3.3813693808663006</v>
      </c>
      <c r="BM154" s="6">
        <f t="shared" si="246"/>
        <v>-2.7944301834784206</v>
      </c>
      <c r="BN154" s="6">
        <f t="shared" ref="BN154:BO154" si="296">AVERAGE(BL151:BL157)</f>
        <v>-2.6977247369478028</v>
      </c>
      <c r="BO154" s="6">
        <f t="shared" si="296"/>
        <v>-2.555681564601652</v>
      </c>
      <c r="BR154" s="6">
        <f t="shared" si="248"/>
        <v>13.749141955302168</v>
      </c>
    </row>
    <row r="155" spans="1:70" x14ac:dyDescent="0.2">
      <c r="A155" s="6">
        <f>'[1]Nominal weighted'!B155</f>
        <v>1461</v>
      </c>
      <c r="C155" s="6">
        <f t="shared" si="255"/>
        <v>12.970019911900186</v>
      </c>
      <c r="D155" s="6">
        <f t="shared" si="256"/>
        <v>10.943895443447925</v>
      </c>
      <c r="E155" s="6">
        <f t="shared" si="257"/>
        <v>16.354535356893965</v>
      </c>
      <c r="F155" s="6">
        <f t="shared" si="258"/>
        <v>6.5516622987513928</v>
      </c>
      <c r="G155" s="6">
        <f t="shared" si="259"/>
        <v>17.534057729365834</v>
      </c>
      <c r="I155" s="6">
        <f t="shared" si="260"/>
        <v>9.9804567029779943</v>
      </c>
      <c r="L155" s="6">
        <f t="shared" si="202"/>
        <v>12.098467321594439</v>
      </c>
      <c r="M155" s="6">
        <f t="shared" si="203"/>
        <v>24.864472336328078</v>
      </c>
      <c r="N155" s="6">
        <f t="shared" si="204"/>
        <v>12.00686997219594</v>
      </c>
      <c r="O155" s="6">
        <f t="shared" si="205"/>
        <v>10.534838806787016</v>
      </c>
      <c r="P155" s="6">
        <f t="shared" ref="P155:R155" si="297">AVERAGE(G152:G158)</f>
        <v>18.691666241877268</v>
      </c>
      <c r="R155" s="6">
        <f t="shared" si="297"/>
        <v>6.1472692036107075</v>
      </c>
      <c r="U155" s="6">
        <v>-0.31787705475733063</v>
      </c>
      <c r="V155" s="6">
        <v>12.407956408404004</v>
      </c>
      <c r="W155" s="6">
        <v>-7.3426305949892061</v>
      </c>
      <c r="X155" s="6">
        <v>2.402678138407075</v>
      </c>
      <c r="Y155" s="6">
        <v>-3.0052302099859802</v>
      </c>
      <c r="AA155" s="6">
        <v>-3.5804567029779939</v>
      </c>
      <c r="AE155" s="6">
        <v>12.652142857142856</v>
      </c>
      <c r="AF155" s="6">
        <v>23.351851851851929</v>
      </c>
      <c r="AG155" s="35">
        <v>9.0119047619047592</v>
      </c>
      <c r="AH155" s="6">
        <v>8.9543404371584678</v>
      </c>
      <c r="AI155" s="6">
        <v>14.528827519379854</v>
      </c>
      <c r="AK155" s="6">
        <v>6.4</v>
      </c>
      <c r="AO155" s="6">
        <f>AE155*'III. GDP shares, 1310-2018'!C157</f>
        <v>3.7358655282066056</v>
      </c>
      <c r="AP155" s="6">
        <f>AF155*'III. GDP shares, 1310-2018'!D157</f>
        <v>1.701403121004188</v>
      </c>
      <c r="AQ155" s="6">
        <f>AG155*'III. GDP shares, 1310-2018'!E157</f>
        <v>0.16614395300208934</v>
      </c>
      <c r="AR155" s="6">
        <f>AH155*'III. GDP shares, 1310-2018'!F157</f>
        <v>1.8844276228988954</v>
      </c>
      <c r="AS155" s="6">
        <f>AI155*'III. GDP shares, 1310-2018'!G157</f>
        <v>4.0859321514335747</v>
      </c>
      <c r="AT155" s="6">
        <f>AJ155*'III. GDP shares, 1310-2018'!H157</f>
        <v>0</v>
      </c>
      <c r="AU155" s="6">
        <f>AK155*'III. GDP shares, 1310-2018'!I157</f>
        <v>0.77920865618266066</v>
      </c>
      <c r="AV155" s="6">
        <f>AL155*'III. GDP shares, 1310-2018'!J157</f>
        <v>0</v>
      </c>
      <c r="AY155" s="6">
        <f>U155*'III. GDP shares, 1310-2018'!C157</f>
        <v>-9.3861248998253113E-2</v>
      </c>
      <c r="AZ155" s="6">
        <f>V155*'III. GDP shares, 1310-2018'!D157</f>
        <v>0.90403690004860471</v>
      </c>
      <c r="BA155" s="6">
        <f>W155*'III. GDP shares, 1310-2018'!E157</f>
        <v>-0.13536912614106947</v>
      </c>
      <c r="BB155" s="6">
        <f>X155*'III. GDP shares, 1310-2018'!F157</f>
        <v>0.50564003956793713</v>
      </c>
      <c r="BC155" s="6">
        <f>Y155*'III. GDP shares, 1310-2018'!G157</f>
        <v>-0.84515882104472195</v>
      </c>
      <c r="BD155" s="6">
        <f>Z155*'III. GDP shares, 1310-2018'!H157</f>
        <v>0</v>
      </c>
      <c r="BE155" s="6">
        <f>AA155*'III. GDP shares, 1310-2018'!I157</f>
        <v>-0.43592544625745033</v>
      </c>
      <c r="BF155" s="6">
        <f>AB155*'III. GDP shares, 1310-2018'!J157</f>
        <v>0</v>
      </c>
      <c r="BI155" s="6">
        <f t="shared" si="243"/>
        <v>12.483177904572978</v>
      </c>
      <c r="BJ155" s="6">
        <f t="shared" si="244"/>
        <v>12.352981032728014</v>
      </c>
      <c r="BL155" s="6">
        <f t="shared" si="245"/>
        <v>-0.10063770282495299</v>
      </c>
      <c r="BM155" s="6">
        <f t="shared" si="246"/>
        <v>9.4073330683428047E-2</v>
      </c>
      <c r="BN155" s="6">
        <f t="shared" ref="BN155:BO155" si="298">AVERAGE(BL152:BL158)</f>
        <v>-1.3050835670468028</v>
      </c>
      <c r="BO155" s="6">
        <f t="shared" si="298"/>
        <v>-1.4744907765175252</v>
      </c>
      <c r="BR155" s="6">
        <f t="shared" si="248"/>
        <v>11.656252514597384</v>
      </c>
    </row>
    <row r="156" spans="1:70" x14ac:dyDescent="0.2">
      <c r="A156" s="6">
        <f>'[1]Nominal weighted'!B156</f>
        <v>1462</v>
      </c>
      <c r="C156" s="6">
        <f t="shared" si="255"/>
        <v>9.338442664461855</v>
      </c>
      <c r="D156" s="6">
        <f t="shared" si="256"/>
        <v>22.72472713262183</v>
      </c>
      <c r="E156" s="6">
        <f t="shared" si="257"/>
        <v>13.172175223831051</v>
      </c>
      <c r="F156" s="6">
        <f t="shared" si="258"/>
        <v>12.898222200680479</v>
      </c>
      <c r="G156" s="6">
        <f t="shared" si="259"/>
        <v>17.112134595588202</v>
      </c>
      <c r="I156" s="6">
        <f t="shared" si="260"/>
        <v>0.60687670784556591</v>
      </c>
      <c r="L156" s="6">
        <f t="shared" si="202"/>
        <v>6.8393930282869286</v>
      </c>
      <c r="M156" s="6">
        <f t="shared" si="203"/>
        <v>24.155883493130826</v>
      </c>
      <c r="N156" s="6">
        <f t="shared" si="204"/>
        <v>9.767854239648651</v>
      </c>
      <c r="O156" s="6">
        <f t="shared" si="205"/>
        <v>10.926968426146228</v>
      </c>
      <c r="P156" s="6">
        <f t="shared" ref="P156:R156" si="299">AVERAGE(G153:G159)</f>
        <v>15.980937346946019</v>
      </c>
      <c r="R156" s="6">
        <f t="shared" si="299"/>
        <v>6.1357674916215901</v>
      </c>
      <c r="U156" s="6">
        <v>3.5664118328926424</v>
      </c>
      <c r="V156" s="6">
        <v>0.52924112134650159</v>
      </c>
      <c r="W156" s="6">
        <v>-4.1587823666881958</v>
      </c>
      <c r="X156" s="6">
        <v>-4.3655519821012438</v>
      </c>
      <c r="Y156" s="6">
        <v>-2.6450803320223009</v>
      </c>
      <c r="AA156" s="6">
        <v>5.7931232921544344</v>
      </c>
      <c r="AE156" s="6">
        <v>12.904854497354497</v>
      </c>
      <c r="AF156" s="6">
        <v>23.253968253968331</v>
      </c>
      <c r="AG156" s="35">
        <v>9.0133928571428541</v>
      </c>
      <c r="AH156" s="6">
        <v>8.5326702185792342</v>
      </c>
      <c r="AI156" s="6">
        <v>14.467054263565903</v>
      </c>
      <c r="AK156" s="6">
        <v>6.4</v>
      </c>
      <c r="AO156" s="6">
        <f>AE156*'III. GDP shares, 1310-2018'!C158</f>
        <v>3.809896592886159</v>
      </c>
      <c r="AP156" s="6">
        <f>AF156*'III. GDP shares, 1310-2018'!D158</f>
        <v>1.6940097327451016</v>
      </c>
      <c r="AQ156" s="6">
        <f>AG156*'III. GDP shares, 1310-2018'!E158</f>
        <v>0.16614572608453965</v>
      </c>
      <c r="AR156" s="6">
        <f>AH156*'III. GDP shares, 1310-2018'!F158</f>
        <v>1.79541044822917</v>
      </c>
      <c r="AS156" s="6">
        <f>AI156*'III. GDP shares, 1310-2018'!G158</f>
        <v>4.0679314016079378</v>
      </c>
      <c r="AT156" s="6">
        <f>AJ156*'III. GDP shares, 1310-2018'!H158</f>
        <v>0</v>
      </c>
      <c r="AU156" s="6">
        <f>AK156*'III. GDP shares, 1310-2018'!I158</f>
        <v>0.78007666391905151</v>
      </c>
      <c r="AV156" s="6">
        <f>AL156*'III. GDP shares, 1310-2018'!J158</f>
        <v>0</v>
      </c>
      <c r="AY156" s="6">
        <f>U156*'III. GDP shares, 1310-2018'!C158</f>
        <v>1.0529107704199252</v>
      </c>
      <c r="AZ156" s="6">
        <f>V156*'III. GDP shares, 1310-2018'!D158</f>
        <v>3.8554263114937773E-2</v>
      </c>
      <c r="BA156" s="6">
        <f>W156*'III. GDP shares, 1310-2018'!E158</f>
        <v>-7.6659691515989073E-2</v>
      </c>
      <c r="BB156" s="6">
        <f>X156*'III. GDP shares, 1310-2018'!F158</f>
        <v>-0.91858204292081802</v>
      </c>
      <c r="BC156" s="6">
        <f>Y156*'III. GDP shares, 1310-2018'!G158</f>
        <v>-0.7437592440298828</v>
      </c>
      <c r="BD156" s="6">
        <f>Z156*'III. GDP shares, 1310-2018'!H158</f>
        <v>0</v>
      </c>
      <c r="BE156" s="6">
        <f>AA156*'III. GDP shares, 1310-2018'!I158</f>
        <v>0.70610629553368498</v>
      </c>
      <c r="BF156" s="6">
        <f>AB156*'III. GDP shares, 1310-2018'!J158</f>
        <v>0</v>
      </c>
      <c r="BI156" s="6">
        <f t="shared" si="243"/>
        <v>12.428656681768471</v>
      </c>
      <c r="BJ156" s="6">
        <f t="shared" si="244"/>
        <v>12.31347056547196</v>
      </c>
      <c r="BL156" s="6">
        <f t="shared" si="245"/>
        <v>5.8570350601858001E-2</v>
      </c>
      <c r="BM156" s="6">
        <f t="shared" si="246"/>
        <v>-0.21343973906969374</v>
      </c>
      <c r="BN156" s="6">
        <f t="shared" ref="BN156:BO156" si="300">AVERAGE(BL153:BL159)</f>
        <v>0.91538868871167989</v>
      </c>
      <c r="BO156" s="6">
        <f t="shared" si="300"/>
        <v>0.20943320479685992</v>
      </c>
      <c r="BR156" s="6">
        <f t="shared" si="248"/>
        <v>10.599444745239937</v>
      </c>
    </row>
    <row r="157" spans="1:70" x14ac:dyDescent="0.2">
      <c r="A157" s="6">
        <f>'[1]Nominal weighted'!B157</f>
        <v>1463</v>
      </c>
      <c r="C157" s="6">
        <f t="shared" si="255"/>
        <v>-23.463721723616473</v>
      </c>
      <c r="D157" s="6">
        <f t="shared" si="256"/>
        <v>43.545112743995119</v>
      </c>
      <c r="E157" s="6">
        <f t="shared" si="257"/>
        <v>21.226670307892846</v>
      </c>
      <c r="F157" s="6">
        <f t="shared" si="258"/>
        <v>14.27465251286986</v>
      </c>
      <c r="G157" s="6">
        <f t="shared" si="259"/>
        <v>23.619144138164962</v>
      </c>
      <c r="I157" s="6">
        <f t="shared" si="260"/>
        <v>4.5182024372689504</v>
      </c>
      <c r="L157" s="6">
        <f t="shared" si="202"/>
        <v>5.9592252062198554</v>
      </c>
      <c r="M157" s="6">
        <f t="shared" si="203"/>
        <v>23.544394586596926</v>
      </c>
      <c r="N157" s="6">
        <f t="shared" si="204"/>
        <v>11.243433617951561</v>
      </c>
      <c r="O157" s="6">
        <f t="shared" si="205"/>
        <v>10.400904135283493</v>
      </c>
      <c r="P157" s="6">
        <f t="shared" ref="P157:R157" si="301">AVERAGE(G154:G160)</f>
        <v>16.208437590223973</v>
      </c>
      <c r="R157" s="6">
        <f t="shared" si="301"/>
        <v>7.5563273202607624</v>
      </c>
      <c r="U157" s="6">
        <v>36.616287861182613</v>
      </c>
      <c r="V157" s="6">
        <v>-20.38902808791039</v>
      </c>
      <c r="W157" s="6">
        <v>-12.211789355511895</v>
      </c>
      <c r="X157" s="6">
        <v>-4.9772624855474588</v>
      </c>
      <c r="Y157" s="6">
        <v>-9.2138631304130136</v>
      </c>
      <c r="AA157" s="6">
        <v>1.8817975627310499</v>
      </c>
      <c r="AE157" s="6">
        <v>13.15256613756614</v>
      </c>
      <c r="AF157" s="6">
        <v>23.156084656084733</v>
      </c>
      <c r="AG157" s="35">
        <v>9.014880952380949</v>
      </c>
      <c r="AH157" s="6">
        <v>9.2973900273224022</v>
      </c>
      <c r="AI157" s="6">
        <v>14.405281007751949</v>
      </c>
      <c r="AK157" s="6">
        <v>6.4</v>
      </c>
      <c r="AO157" s="6">
        <f>AE157*'III. GDP shares, 1310-2018'!C159</f>
        <v>3.8824288754716347</v>
      </c>
      <c r="AP157" s="6">
        <f>AF157*'III. GDP shares, 1310-2018'!D159</f>
        <v>1.6866186276262078</v>
      </c>
      <c r="AQ157" s="6">
        <f>AG157*'III. GDP shares, 1310-2018'!E159</f>
        <v>0.16614749861944725</v>
      </c>
      <c r="AR157" s="6">
        <f>AH157*'III. GDP shares, 1310-2018'!F159</f>
        <v>1.9560176775427491</v>
      </c>
      <c r="AS157" s="6">
        <f>AI157*'III. GDP shares, 1310-2018'!G159</f>
        <v>4.0499362105645513</v>
      </c>
      <c r="AT157" s="6">
        <f>AJ157*'III. GDP shares, 1310-2018'!H159</f>
        <v>0</v>
      </c>
      <c r="AU157" s="6">
        <f>AK157*'III. GDP shares, 1310-2018'!I159</f>
        <v>0.78094440360738648</v>
      </c>
      <c r="AV157" s="6">
        <f>AL157*'III. GDP shares, 1310-2018'!J159</f>
        <v>0</v>
      </c>
      <c r="AY157" s="6">
        <f>U157*'III. GDP shares, 1310-2018'!C159</f>
        <v>10.808547306886485</v>
      </c>
      <c r="AZ157" s="6">
        <f>V157*'III. GDP shares, 1310-2018'!D159</f>
        <v>-1.4850746610665608</v>
      </c>
      <c r="BA157" s="6">
        <f>W157*'III. GDP shares, 1310-2018'!E159</f>
        <v>-0.22506767042220546</v>
      </c>
      <c r="BB157" s="6">
        <f>X157*'III. GDP shares, 1310-2018'!F159</f>
        <v>-1.0471340213641649</v>
      </c>
      <c r="BC157" s="6">
        <f>Y157*'III. GDP shares, 1310-2018'!G159</f>
        <v>-2.5904081920348938</v>
      </c>
      <c r="BD157" s="6">
        <f>Z157*'III. GDP shares, 1310-2018'!H159</f>
        <v>0</v>
      </c>
      <c r="BE157" s="6">
        <f>AA157*'III. GDP shares, 1310-2018'!I159</f>
        <v>0.22962176177138016</v>
      </c>
      <c r="BF157" s="6">
        <f>AB157*'III. GDP shares, 1310-2018'!J159</f>
        <v>0</v>
      </c>
      <c r="BI157" s="6">
        <f t="shared" si="243"/>
        <v>12.571033796851028</v>
      </c>
      <c r="BJ157" s="6">
        <f t="shared" si="244"/>
        <v>12.522093293431976</v>
      </c>
      <c r="BL157" s="6">
        <f t="shared" si="245"/>
        <v>5.6904845237700394</v>
      </c>
      <c r="BM157" s="6">
        <f t="shared" si="246"/>
        <v>-1.3823096059115156</v>
      </c>
      <c r="BN157" s="6">
        <f t="shared" ref="BN157:BO157" si="302">AVERAGE(BL154:BL160)</f>
        <v>1.1006177736705578</v>
      </c>
      <c r="BO157" s="6">
        <f t="shared" si="302"/>
        <v>2.9723483050626522E-2</v>
      </c>
      <c r="BR157" s="6">
        <f t="shared" si="248"/>
        <v>3.6599154809691683</v>
      </c>
    </row>
    <row r="158" spans="1:70" x14ac:dyDescent="0.2">
      <c r="A158" s="6">
        <f>'[1]Nominal weighted'!B158</f>
        <v>1464</v>
      </c>
      <c r="C158" s="6">
        <f t="shared" si="255"/>
        <v>-13.67141603269142</v>
      </c>
      <c r="D158" s="6">
        <f t="shared" si="256"/>
        <v>29.971562446463594</v>
      </c>
      <c r="E158" s="6">
        <f t="shared" si="257"/>
        <v>3.5330960247601597</v>
      </c>
      <c r="F158" s="6">
        <f t="shared" si="258"/>
        <v>10.174026379070916</v>
      </c>
      <c r="G158" s="6">
        <f t="shared" si="259"/>
        <v>18.745070202716484</v>
      </c>
      <c r="I158" s="6">
        <f t="shared" si="260"/>
        <v>5.8419986803418364</v>
      </c>
      <c r="L158" s="6">
        <f t="shared" si="202"/>
        <v>6.6040492132775199</v>
      </c>
      <c r="M158" s="6">
        <f t="shared" si="203"/>
        <v>22.551543593875994</v>
      </c>
      <c r="N158" s="6">
        <f t="shared" si="204"/>
        <v>9.3661001968409074</v>
      </c>
      <c r="O158" s="6">
        <f t="shared" si="205"/>
        <v>9.09978774335457</v>
      </c>
      <c r="P158" s="6">
        <f t="shared" ref="P158:R158" si="303">AVERAGE(G155:G161)</f>
        <v>15.569125112489322</v>
      </c>
      <c r="R158" s="6">
        <f t="shared" si="303"/>
        <v>5.9688342532992946</v>
      </c>
      <c r="U158" s="6">
        <v>26.869193810469199</v>
      </c>
      <c r="V158" s="6">
        <v>-6.9133613882624587</v>
      </c>
      <c r="W158" s="6">
        <v>5.4832730228588842</v>
      </c>
      <c r="X158" s="6">
        <v>-1.3863359419124501</v>
      </c>
      <c r="Y158" s="6">
        <v>-4.4015624507784867</v>
      </c>
      <c r="AA158" s="6">
        <v>0.5580013196581638</v>
      </c>
      <c r="AE158" s="6">
        <v>13.197777777777778</v>
      </c>
      <c r="AF158" s="6">
        <v>23.058201058201135</v>
      </c>
      <c r="AG158" s="35">
        <v>9.0163690476190439</v>
      </c>
      <c r="AH158" s="6">
        <v>8.7876904371584672</v>
      </c>
      <c r="AI158" s="6">
        <v>14.343507751937995</v>
      </c>
      <c r="AK158" s="6">
        <v>6.4</v>
      </c>
      <c r="AO158" s="6">
        <f>AE158*'III. GDP shares, 1310-2018'!C160</f>
        <v>3.8951732033903337</v>
      </c>
      <c r="AP158" s="6">
        <f>AF158*'III. GDP shares, 1310-2018'!D160</f>
        <v>1.6792298045900906</v>
      </c>
      <c r="AQ158" s="6">
        <f>AG158*'III. GDP shares, 1310-2018'!E160</f>
        <v>0.16614927060706575</v>
      </c>
      <c r="AR158" s="6">
        <f>AH158*'III. GDP shares, 1310-2018'!F160</f>
        <v>1.8484998654879286</v>
      </c>
      <c r="AS158" s="6">
        <f>AI158*'III. GDP shares, 1310-2018'!G160</f>
        <v>4.0319465757289148</v>
      </c>
      <c r="AT158" s="6">
        <f>AJ158*'III. GDP shares, 1310-2018'!H160</f>
        <v>0</v>
      </c>
      <c r="AU158" s="6">
        <f>AK158*'III. GDP shares, 1310-2018'!I160</f>
        <v>0.78181187537180941</v>
      </c>
      <c r="AV158" s="6">
        <f>AL158*'III. GDP shares, 1310-2018'!J160</f>
        <v>0</v>
      </c>
      <c r="AY158" s="6">
        <f>U158*'III. GDP shares, 1310-2018'!C160</f>
        <v>7.9301353219832409</v>
      </c>
      <c r="AZ158" s="6">
        <f>V158*'III. GDP shares, 1310-2018'!D160</f>
        <v>-0.50347043395840363</v>
      </c>
      <c r="BA158" s="6">
        <f>W158*'III. GDP shares, 1310-2018'!E160</f>
        <v>0.10104309267686679</v>
      </c>
      <c r="BB158" s="6">
        <f>X158*'III. GDP shares, 1310-2018'!F160</f>
        <v>-0.29161721392804146</v>
      </c>
      <c r="BC158" s="6">
        <f>Y158*'III. GDP shares, 1310-2018'!G160</f>
        <v>-1.2372750765150495</v>
      </c>
      <c r="BD158" s="6">
        <f>Z158*'III. GDP shares, 1310-2018'!H160</f>
        <v>0</v>
      </c>
      <c r="BE158" s="6">
        <f>AA158*'III. GDP shares, 1310-2018'!I160</f>
        <v>6.8164384090920863E-2</v>
      </c>
      <c r="BF158" s="6">
        <f>AB158*'III. GDP shares, 1310-2018'!J160</f>
        <v>0</v>
      </c>
      <c r="BI158" s="6">
        <f t="shared" si="243"/>
        <v>12.467257678782405</v>
      </c>
      <c r="BJ158" s="6">
        <f t="shared" si="244"/>
        <v>12.402810595176144</v>
      </c>
      <c r="BL158" s="6">
        <f t="shared" si="245"/>
        <v>6.0669800743495346</v>
      </c>
      <c r="BM158" s="6">
        <f t="shared" si="246"/>
        <v>3.3682013953388084</v>
      </c>
      <c r="BN158" s="6">
        <f t="shared" ref="BN158:BO158" si="304">AVERAGE(BL155:BL161)</f>
        <v>1.8090460209676753</v>
      </c>
      <c r="BO158" s="6">
        <f t="shared" si="304"/>
        <v>1.0581792537341848</v>
      </c>
      <c r="BR158" s="6">
        <f t="shared" si="248"/>
        <v>4.1531302822781146</v>
      </c>
    </row>
    <row r="159" spans="1:70" x14ac:dyDescent="0.2">
      <c r="A159" s="6">
        <f>'[1]Nominal weighted'!B159</f>
        <v>1465</v>
      </c>
      <c r="C159" s="6">
        <f t="shared" si="255"/>
        <v>5.689731414670141</v>
      </c>
      <c r="D159" s="6">
        <f t="shared" si="256"/>
        <v>12.366181386591318</v>
      </c>
      <c r="E159" s="6">
        <f t="shared" si="257"/>
        <v>-5.109315892123881</v>
      </c>
      <c r="F159" s="6">
        <f t="shared" si="258"/>
        <v>9.0940256936226298</v>
      </c>
      <c r="G159" s="6">
        <f t="shared" si="259"/>
        <v>11.555582757797341</v>
      </c>
      <c r="I159" s="6">
        <f t="shared" si="260"/>
        <v>12.765938443783845</v>
      </c>
      <c r="L159" s="6">
        <f t="shared" si="202"/>
        <v>7.4366096066115217</v>
      </c>
      <c r="M159" s="6">
        <f t="shared" si="203"/>
        <v>23.578168299518957</v>
      </c>
      <c r="N159" s="6">
        <f t="shared" si="204"/>
        <v>5.8923831901172639</v>
      </c>
      <c r="O159" s="6">
        <f t="shared" si="205"/>
        <v>8.3546534922111721</v>
      </c>
      <c r="P159" s="6">
        <f t="shared" ref="P159:R159" si="305">AVERAGE(G156:G162)</f>
        <v>15.675159797989181</v>
      </c>
      <c r="R159" s="6">
        <f t="shared" si="305"/>
        <v>5.465656591214942</v>
      </c>
      <c r="U159" s="6">
        <v>7.3144707129894337</v>
      </c>
      <c r="V159" s="6">
        <v>10.594136073726219</v>
      </c>
      <c r="W159" s="6">
        <v>14.12717303498102</v>
      </c>
      <c r="X159" s="6">
        <v>5.7708810670889371E-2</v>
      </c>
      <c r="Y159" s="6">
        <v>2.7261517383267031</v>
      </c>
      <c r="AA159" s="6">
        <v>-6.365938443783846</v>
      </c>
      <c r="AE159" s="6">
        <v>13.004202127659575</v>
      </c>
      <c r="AF159" s="6">
        <v>22.960317460317537</v>
      </c>
      <c r="AG159" s="35">
        <v>9.0178571428571388</v>
      </c>
      <c r="AH159" s="6">
        <v>9.1517345042935183</v>
      </c>
      <c r="AI159" s="6">
        <v>14.281734496124043</v>
      </c>
      <c r="AK159" s="6">
        <v>6.4</v>
      </c>
      <c r="AO159" s="6">
        <f>AE159*'III. GDP shares, 1310-2018'!C161</f>
        <v>3.8374491369281309</v>
      </c>
      <c r="AP159" s="6">
        <f>AF159*'III. GDP shares, 1310-2018'!D161</f>
        <v>1.6718432625799868</v>
      </c>
      <c r="AQ159" s="6">
        <f>AG159*'III. GDP shares, 1310-2018'!E161</f>
        <v>0.16615104204764861</v>
      </c>
      <c r="AR159" s="6">
        <f>AH159*'III. GDP shares, 1310-2018'!F161</f>
        <v>1.9247797672177176</v>
      </c>
      <c r="AS159" s="6">
        <f>AI159*'III. GDP shares, 1310-2018'!G161</f>
        <v>4.0139624945281183</v>
      </c>
      <c r="AT159" s="6">
        <f>AJ159*'III. GDP shares, 1310-2018'!H161</f>
        <v>0</v>
      </c>
      <c r="AU159" s="6">
        <f>AK159*'III. GDP shares, 1310-2018'!I161</f>
        <v>0.78267907933638792</v>
      </c>
      <c r="AV159" s="6">
        <f>AL159*'III. GDP shares, 1310-2018'!J161</f>
        <v>0</v>
      </c>
      <c r="AY159" s="6">
        <f>U159*'III. GDP shares, 1310-2018'!C161</f>
        <v>2.1584491727443704</v>
      </c>
      <c r="AZ159" s="6">
        <f>V159*'III. GDP shares, 1310-2018'!D161</f>
        <v>0.77140636440789978</v>
      </c>
      <c r="BA159" s="6">
        <f>W159*'III. GDP shares, 1310-2018'!E161</f>
        <v>0.26028850133301829</v>
      </c>
      <c r="BB159" s="6">
        <f>X159*'III. GDP shares, 1310-2018'!F161</f>
        <v>1.2137234872516717E-2</v>
      </c>
      <c r="BC159" s="6">
        <f>Y159*'III. GDP shares, 1310-2018'!G161</f>
        <v>0.76620041039173348</v>
      </c>
      <c r="BD159" s="6">
        <f>Z159*'III. GDP shares, 1310-2018'!H161</f>
        <v>0</v>
      </c>
      <c r="BE159" s="6">
        <f>AA159*'III. GDP shares, 1310-2018'!I161</f>
        <v>-0.77851356879575906</v>
      </c>
      <c r="BF159" s="6">
        <f>AB159*'III. GDP shares, 1310-2018'!J161</f>
        <v>0</v>
      </c>
      <c r="BI159" s="6">
        <f t="shared" si="243"/>
        <v>12.469307621875302</v>
      </c>
      <c r="BJ159" s="6">
        <f t="shared" si="244"/>
        <v>12.396864782637989</v>
      </c>
      <c r="BL159" s="6">
        <f t="shared" si="245"/>
        <v>3.1899681149537793</v>
      </c>
      <c r="BM159" s="6">
        <f t="shared" si="246"/>
        <v>4.7422836544850702</v>
      </c>
      <c r="BN159" s="6">
        <f t="shared" ref="BN159:BO159" si="306">AVERAGE(BL156:BL162)</f>
        <v>1.8620739333012264</v>
      </c>
      <c r="BO159" s="6">
        <f t="shared" si="306"/>
        <v>1.5730669532423358</v>
      </c>
      <c r="BR159" s="6">
        <f t="shared" si="248"/>
        <v>8.3064597695121236</v>
      </c>
    </row>
    <row r="160" spans="1:70" x14ac:dyDescent="0.2">
      <c r="A160" s="6">
        <f>'[1]Nominal weighted'!B160</f>
        <v>1466</v>
      </c>
      <c r="C160" s="6">
        <f t="shared" si="255"/>
        <v>32.6175469649408</v>
      </c>
      <c r="D160" s="6">
        <f t="shared" si="256"/>
        <v>20.66212368188075</v>
      </c>
      <c r="E160" s="6">
        <f t="shared" si="257"/>
        <v>17.589725823994264</v>
      </c>
      <c r="F160" s="6">
        <f t="shared" si="258"/>
        <v>6.9008414694477498</v>
      </c>
      <c r="G160" s="6">
        <f t="shared" si="259"/>
        <v>8.7457720164499761</v>
      </c>
      <c r="I160" s="6">
        <f t="shared" si="260"/>
        <v>11.908368022921207</v>
      </c>
      <c r="L160" s="6">
        <f t="shared" si="202"/>
        <v>8.9570547336383637</v>
      </c>
      <c r="M160" s="6">
        <f t="shared" si="203"/>
        <v>23.778575622073873</v>
      </c>
      <c r="N160" s="6">
        <f t="shared" si="204"/>
        <v>6.9344761658672054</v>
      </c>
      <c r="O160" s="6">
        <f t="shared" si="205"/>
        <v>6.5396025724022042</v>
      </c>
      <c r="P160" s="6">
        <f t="shared" ref="P160:R160" si="307">AVERAGE(G157:G163)</f>
        <v>14.335528917371935</v>
      </c>
      <c r="R160" s="6">
        <f t="shared" si="307"/>
        <v>6.06870756335835</v>
      </c>
      <c r="U160" s="6">
        <v>-17.490127610102089</v>
      </c>
      <c r="V160" s="6">
        <v>2.2003101805531884</v>
      </c>
      <c r="W160" s="6">
        <v>-8.5703805858990325</v>
      </c>
      <c r="X160" s="6">
        <v>2.2564899903492801</v>
      </c>
      <c r="Y160" s="6">
        <v>5.4741892238601144</v>
      </c>
      <c r="AA160" s="6">
        <v>-5.5083680229212071</v>
      </c>
      <c r="AE160" s="6">
        <v>15.127419354838709</v>
      </c>
      <c r="AF160" s="6">
        <v>22.862433862433939</v>
      </c>
      <c r="AG160" s="35">
        <v>9.0193452380952337</v>
      </c>
      <c r="AH160" s="6">
        <v>9.1573314597970299</v>
      </c>
      <c r="AI160" s="6">
        <v>14.219961240310091</v>
      </c>
      <c r="AK160" s="6">
        <v>6.4</v>
      </c>
      <c r="AO160" s="6">
        <f>AE160*'III. GDP shares, 1310-2018'!C162</f>
        <v>4.4633067569947213</v>
      </c>
      <c r="AP160" s="6">
        <f>AF160*'III. GDP shares, 1310-2018'!D162</f>
        <v>1.6644590005397857</v>
      </c>
      <c r="AQ160" s="6">
        <f>AG160*'III. GDP shares, 1310-2018'!E162</f>
        <v>0.16615281294144901</v>
      </c>
      <c r="AR160" s="6">
        <f>AH160*'III. GDP shares, 1310-2018'!F162</f>
        <v>1.9256596728033841</v>
      </c>
      <c r="AS160" s="6">
        <f>AI160*'III. GDP shares, 1310-2018'!G162</f>
        <v>3.9959839643908368</v>
      </c>
      <c r="AT160" s="6">
        <f>AJ160*'III. GDP shares, 1310-2018'!H162</f>
        <v>0</v>
      </c>
      <c r="AU160" s="6">
        <f>AK160*'III. GDP shares, 1310-2018'!I162</f>
        <v>0.78354601562511239</v>
      </c>
      <c r="AV160" s="6">
        <f>AL160*'III. GDP shares, 1310-2018'!J162</f>
        <v>0</v>
      </c>
      <c r="AY160" s="6">
        <f>U160*'III. GDP shares, 1310-2018'!C162</f>
        <v>-5.1604178420491023</v>
      </c>
      <c r="AZ160" s="6">
        <f>V160*'III. GDP shares, 1310-2018'!D162</f>
        <v>0.16018968522939156</v>
      </c>
      <c r="BA160" s="6">
        <f>W160*'III. GDP shares, 1310-2018'!E162</f>
        <v>-0.15788206402293528</v>
      </c>
      <c r="BB160" s="6">
        <f>X160*'III. GDP shares, 1310-2018'!F162</f>
        <v>0.47450851763712582</v>
      </c>
      <c r="BC160" s="6">
        <f>Y160*'III. GDP shares, 1310-2018'!G162</f>
        <v>1.5383144853149489</v>
      </c>
      <c r="BD160" s="6">
        <f>Z160*'III. GDP shares, 1310-2018'!H162</f>
        <v>0</v>
      </c>
      <c r="BE160" s="6">
        <f>AA160*'III. GDP shares, 1310-2018'!I162</f>
        <v>-0.67438434639948275</v>
      </c>
      <c r="BF160" s="6">
        <f>AB160*'III. GDP shares, 1310-2018'!J162</f>
        <v>0</v>
      </c>
      <c r="BI160" s="6">
        <f t="shared" si="243"/>
        <v>12.797748525912501</v>
      </c>
      <c r="BJ160" s="6">
        <f t="shared" si="244"/>
        <v>12.999108223295289</v>
      </c>
      <c r="BL160" s="6">
        <f t="shared" si="245"/>
        <v>-3.8196715642900538</v>
      </c>
      <c r="BM160" s="6">
        <f t="shared" si="246"/>
        <v>-3.6063144706932913</v>
      </c>
      <c r="BN160" s="6">
        <f t="shared" ref="BN160:BO160" si="308">AVERAGE(BL157:BL163)</f>
        <v>2.2036242205007328</v>
      </c>
      <c r="BO160" s="6">
        <f t="shared" si="308"/>
        <v>1.6059456090537074</v>
      </c>
      <c r="BR160" s="6">
        <f t="shared" si="248"/>
        <v>15.31451047227495</v>
      </c>
    </row>
    <row r="161" spans="1:70" x14ac:dyDescent="0.2">
      <c r="A161" s="6">
        <f>'[1]Nominal weighted'!B161</f>
        <v>1467</v>
      </c>
      <c r="C161" s="6">
        <f t="shared" si="255"/>
        <v>22.747741293277549</v>
      </c>
      <c r="D161" s="6">
        <f t="shared" si="256"/>
        <v>17.647202322131424</v>
      </c>
      <c r="E161" s="6">
        <f t="shared" si="257"/>
        <v>-1.2041854673620485</v>
      </c>
      <c r="F161" s="6">
        <f t="shared" si="258"/>
        <v>3.8050836490389726</v>
      </c>
      <c r="G161" s="6">
        <f t="shared" si="259"/>
        <v>11.672114347342458</v>
      </c>
      <c r="I161" s="6">
        <f t="shared" si="260"/>
        <v>-3.8400012220443376</v>
      </c>
      <c r="L161" s="6">
        <f t="shared" si="202"/>
        <v>16.300047042197157</v>
      </c>
      <c r="M161" s="6">
        <f t="shared" si="203"/>
        <v>20.390189118894288</v>
      </c>
      <c r="N161" s="6">
        <f t="shared" si="204"/>
        <v>4.801858161471996</v>
      </c>
      <c r="O161" s="6">
        <f t="shared" si="205"/>
        <v>6.7668344485894254</v>
      </c>
      <c r="P161" s="6">
        <f t="shared" ref="P161:R161" si="309">AVERAGE(G158:G164)</f>
        <v>14.047213153209755</v>
      </c>
      <c r="R161" s="6">
        <f t="shared" si="309"/>
        <v>6.2543508248656767</v>
      </c>
      <c r="U161" s="6">
        <v>-6.9852412932775483</v>
      </c>
      <c r="V161" s="6">
        <v>5.1173479424189168</v>
      </c>
      <c r="W161" s="6">
        <v>10.225018800695377</v>
      </c>
      <c r="X161" s="6">
        <v>5.3453609588041617</v>
      </c>
      <c r="Y161" s="6">
        <v>2.4860736371536811</v>
      </c>
      <c r="AA161" s="6">
        <v>10.240001222044338</v>
      </c>
      <c r="AE161" s="6">
        <v>15.762500000000001</v>
      </c>
      <c r="AF161" s="6">
        <v>22.764550264550341</v>
      </c>
      <c r="AG161" s="35">
        <v>9.0208333333333286</v>
      </c>
      <c r="AH161" s="6">
        <v>9.1504446078431343</v>
      </c>
      <c r="AI161" s="6">
        <v>14.158187984496138</v>
      </c>
      <c r="AK161" s="6">
        <v>6.4</v>
      </c>
      <c r="AO161" s="6">
        <f>AE161*'III. GDP shares, 1310-2018'!C163</f>
        <v>4.6499680503316059</v>
      </c>
      <c r="AP161" s="6">
        <f>AF161*'III. GDP shares, 1310-2018'!D163</f>
        <v>1.6570770174140286</v>
      </c>
      <c r="AQ161" s="6">
        <f>AG161*'III. GDP shares, 1310-2018'!E163</f>
        <v>0.1661545832887201</v>
      </c>
      <c r="AR161" s="6">
        <f>AH161*'III. GDP shares, 1310-2018'!F163</f>
        <v>1.9239145405288967</v>
      </c>
      <c r="AS161" s="6">
        <f>AI161*'III. GDP shares, 1310-2018'!G163</f>
        <v>3.9780109827473376</v>
      </c>
      <c r="AT161" s="6">
        <f>AJ161*'III. GDP shares, 1310-2018'!H163</f>
        <v>0</v>
      </c>
      <c r="AU161" s="6">
        <f>AK161*'III. GDP shares, 1310-2018'!I163</f>
        <v>0.78441268436189748</v>
      </c>
      <c r="AV161" s="6">
        <f>AL161*'III. GDP shares, 1310-2018'!J163</f>
        <v>0</v>
      </c>
      <c r="AY161" s="6">
        <f>U161*'III. GDP shares, 1310-2018'!C163</f>
        <v>-2.0606597200696353</v>
      </c>
      <c r="AZ161" s="6">
        <f>V161*'III. GDP shares, 1310-2018'!D163</f>
        <v>0.37250196322562201</v>
      </c>
      <c r="BA161" s="6">
        <f>W161*'III. GDP shares, 1310-2018'!E163</f>
        <v>0.18833445593890472</v>
      </c>
      <c r="BB161" s="6">
        <f>X161*'III. GDP shares, 1310-2018'!F163</f>
        <v>1.123881747145276</v>
      </c>
      <c r="BC161" s="6">
        <f>Y161*'III. GDP shares, 1310-2018'!G163</f>
        <v>0.69850945921508867</v>
      </c>
      <c r="BD161" s="6">
        <f>Z161*'III. GDP shares, 1310-2018'!H163</f>
        <v>0</v>
      </c>
      <c r="BE161" s="6">
        <f>AA161*'III. GDP shares, 1310-2018'!I163</f>
        <v>1.2550604447582672</v>
      </c>
      <c r="BF161" s="6">
        <f>AB161*'III. GDP shares, 1310-2018'!J163</f>
        <v>0</v>
      </c>
      <c r="BI161" s="6">
        <f t="shared" si="243"/>
        <v>12.876086031703826</v>
      </c>
      <c r="BJ161" s="6">
        <f t="shared" si="244"/>
        <v>13.159537858672486</v>
      </c>
      <c r="BL161" s="6">
        <f t="shared" si="245"/>
        <v>1.5776283502135233</v>
      </c>
      <c r="BM161" s="6">
        <f t="shared" si="246"/>
        <v>4.4047602113064874</v>
      </c>
      <c r="BN161" s="6">
        <f t="shared" ref="BN161:BO161" si="310">AVERAGE(BL158:BL164)</f>
        <v>0.45522912229241363</v>
      </c>
      <c r="BO161" s="6">
        <f t="shared" si="310"/>
        <v>1.3338887174148268</v>
      </c>
      <c r="BR161" s="6">
        <f t="shared" si="248"/>
        <v>10.297334454270556</v>
      </c>
    </row>
    <row r="162" spans="1:70" x14ac:dyDescent="0.2">
      <c r="A162" s="6">
        <f>'[1]Nominal weighted'!B162</f>
        <v>1468</v>
      </c>
      <c r="C162" s="6">
        <f t="shared" si="255"/>
        <v>18.797942665238207</v>
      </c>
      <c r="D162" s="6">
        <f t="shared" si="256"/>
        <v>18.130268382948671</v>
      </c>
      <c r="E162" s="6">
        <f t="shared" si="257"/>
        <v>-7.9614836901715513</v>
      </c>
      <c r="F162" s="6">
        <f t="shared" si="258"/>
        <v>1.3357225407476099</v>
      </c>
      <c r="G162" s="6">
        <f t="shared" si="259"/>
        <v>18.276300527864855</v>
      </c>
      <c r="I162" s="6">
        <f t="shared" si="260"/>
        <v>6.4582130683875256</v>
      </c>
      <c r="L162" s="6">
        <f t="shared" si="202"/>
        <v>20.607248118184856</v>
      </c>
      <c r="M162" s="6">
        <f t="shared" si="203"/>
        <v>19.242386757372593</v>
      </c>
      <c r="N162" s="6">
        <f t="shared" si="204"/>
        <v>7.8944536946919666</v>
      </c>
      <c r="O162" s="6">
        <f t="shared" si="205"/>
        <v>7.1150381264588374</v>
      </c>
      <c r="P162" s="6">
        <f t="shared" ref="P162:R162" si="311">AVERAGE(G159:G165)</f>
        <v>12.427855702091753</v>
      </c>
      <c r="R162" s="6">
        <f t="shared" si="311"/>
        <v>6.8389169183930756</v>
      </c>
      <c r="U162" s="6">
        <v>-2.6280352578307986</v>
      </c>
      <c r="V162" s="6">
        <v>4.5363982837180714</v>
      </c>
      <c r="W162" s="6">
        <v>16.983805118742975</v>
      </c>
      <c r="X162" s="6">
        <v>7.5356540863828565</v>
      </c>
      <c r="Y162" s="6">
        <v>-4.1798857991826717</v>
      </c>
      <c r="AA162" s="6">
        <v>-5.8213068387524866E-2</v>
      </c>
      <c r="AE162" s="6">
        <v>16.169907407407408</v>
      </c>
      <c r="AF162" s="6">
        <v>22.666666666666742</v>
      </c>
      <c r="AG162" s="35">
        <v>9.0223214285714235</v>
      </c>
      <c r="AH162" s="6">
        <v>8.8713766271304664</v>
      </c>
      <c r="AI162" s="6">
        <v>14.096414728682184</v>
      </c>
      <c r="AK162" s="6">
        <v>6.4</v>
      </c>
      <c r="AO162" s="6">
        <f>AE162*'III. GDP shares, 1310-2018'!C164</f>
        <v>4.7694180615694446</v>
      </c>
      <c r="AP162" s="6">
        <f>AF162*'III. GDP shares, 1310-2018'!D164</f>
        <v>1.6496973121479084</v>
      </c>
      <c r="AQ162" s="6">
        <f>AG162*'III. GDP shares, 1310-2018'!E164</f>
        <v>0.16615635308971494</v>
      </c>
      <c r="AR162" s="6">
        <f>AH162*'III. GDP shares, 1310-2018'!F164</f>
        <v>1.8649516954151271</v>
      </c>
      <c r="AS162" s="6">
        <f>AI162*'III. GDP shares, 1310-2018'!G164</f>
        <v>3.9600435470294713</v>
      </c>
      <c r="AT162" s="6">
        <f>AJ162*'III. GDP shares, 1310-2018'!H164</f>
        <v>0</v>
      </c>
      <c r="AU162" s="6">
        <f>AK162*'III. GDP shares, 1310-2018'!I164</f>
        <v>0.78527908567058102</v>
      </c>
      <c r="AV162" s="6">
        <f>AL162*'III. GDP shares, 1310-2018'!J164</f>
        <v>0</v>
      </c>
      <c r="AY162" s="6">
        <f>U162*'III. GDP shares, 1310-2018'!C164</f>
        <v>-0.77515588118937706</v>
      </c>
      <c r="AZ162" s="6">
        <f>V162*'III. GDP shares, 1310-2018'!D164</f>
        <v>0.33016253185950273</v>
      </c>
      <c r="BA162" s="6">
        <f>W162*'III. GDP shares, 1310-2018'!E164</f>
        <v>0.31277616769230865</v>
      </c>
      <c r="BB162" s="6">
        <f>X162*'III. GDP shares, 1310-2018'!F164</f>
        <v>1.5841544616066452</v>
      </c>
      <c r="BC162" s="6">
        <f>Y162*'III. GDP shares, 1310-2018'!G164</f>
        <v>-1.1742368612845779</v>
      </c>
      <c r="BD162" s="6">
        <f>Z162*'III. GDP shares, 1310-2018'!H164</f>
        <v>0</v>
      </c>
      <c r="BE162" s="6">
        <f>AA162*'III. GDP shares, 1310-2018'!I164</f>
        <v>-7.1427351745991449E-3</v>
      </c>
      <c r="BF162" s="6">
        <f>AB162*'III. GDP shares, 1310-2018'!J164</f>
        <v>0</v>
      </c>
      <c r="BI162" s="6">
        <f t="shared" si="243"/>
        <v>12.871114476409707</v>
      </c>
      <c r="BJ162" s="6">
        <f t="shared" si="244"/>
        <v>13.195546054922247</v>
      </c>
      <c r="BL162" s="6">
        <f t="shared" si="245"/>
        <v>0.27055768350990245</v>
      </c>
      <c r="BM162" s="6">
        <f t="shared" si="246"/>
        <v>3.6982872272404848</v>
      </c>
      <c r="BN162" s="6">
        <f t="shared" ref="BN162:BO162" si="312">AVERAGE(BL159:BL165)</f>
        <v>-0.30436744173574815</v>
      </c>
      <c r="BO162" s="6">
        <f t="shared" si="312"/>
        <v>0.49163210954894543</v>
      </c>
      <c r="BR162" s="6">
        <f t="shared" si="248"/>
        <v>11.60545359112394</v>
      </c>
    </row>
    <row r="163" spans="1:70" x14ac:dyDescent="0.2">
      <c r="A163" s="6">
        <f>'[1]Nominal weighted'!B163</f>
        <v>1469</v>
      </c>
      <c r="C163" s="6">
        <f t="shared" si="255"/>
        <v>19.981558553649741</v>
      </c>
      <c r="D163" s="6">
        <f t="shared" si="256"/>
        <v>24.127578390506226</v>
      </c>
      <c r="E163" s="6">
        <f t="shared" si="257"/>
        <v>20.466826054080663</v>
      </c>
      <c r="F163" s="6">
        <f t="shared" si="258"/>
        <v>0.19286576201769812</v>
      </c>
      <c r="G163" s="6">
        <f t="shared" si="259"/>
        <v>7.7347184312674884</v>
      </c>
      <c r="I163" s="6">
        <f t="shared" si="260"/>
        <v>4.8282335128494127</v>
      </c>
      <c r="L163" s="6">
        <f t="shared" si="202"/>
        <v>21.907022281724124</v>
      </c>
      <c r="M163" s="6">
        <f t="shared" si="203"/>
        <v>21.135344530350274</v>
      </c>
      <c r="N163" s="6">
        <f t="shared" si="204"/>
        <v>8.9715506413229118</v>
      </c>
      <c r="O163" s="6">
        <f t="shared" si="205"/>
        <v>7.05518814828124</v>
      </c>
      <c r="P163" s="6">
        <f t="shared" ref="P163:R163" si="313">AVERAGE(G160:G166)</f>
        <v>13.426600670167636</v>
      </c>
      <c r="R163" s="6">
        <f t="shared" si="313"/>
        <v>6.282102450891772</v>
      </c>
      <c r="U163" s="6">
        <v>-3.4042437388349298</v>
      </c>
      <c r="V163" s="6">
        <v>-1.5587953217230819</v>
      </c>
      <c r="W163" s="6">
        <v>-11.443016530271143</v>
      </c>
      <c r="X163" s="6">
        <v>8.6346311717372703</v>
      </c>
      <c r="Y163" s="6">
        <v>6.2999230416007439</v>
      </c>
      <c r="AA163" s="6">
        <v>1.5717664871505874</v>
      </c>
      <c r="AE163" s="6">
        <v>16.577314814814812</v>
      </c>
      <c r="AF163" s="6">
        <v>22.568783068783144</v>
      </c>
      <c r="AG163" s="35">
        <v>9.0238095238095184</v>
      </c>
      <c r="AH163" s="6">
        <v>8.8274969337549685</v>
      </c>
      <c r="AI163" s="6">
        <v>14.034641472868232</v>
      </c>
      <c r="AK163" s="6">
        <v>6.4</v>
      </c>
      <c r="AO163" s="6">
        <f>AE163*'III. GDP shares, 1310-2018'!C165</f>
        <v>4.8888312197853319</v>
      </c>
      <c r="AP163" s="6">
        <f>AF163*'III. GDP shares, 1310-2018'!D165</f>
        <v>1.6423198836872679</v>
      </c>
      <c r="AQ163" s="6">
        <f>AG163*'III. GDP shares, 1310-2018'!E165</f>
        <v>0.16615812234468624</v>
      </c>
      <c r="AR163" s="6">
        <f>AH163*'III. GDP shares, 1310-2018'!F165</f>
        <v>1.8554409855046685</v>
      </c>
      <c r="AS163" s="6">
        <f>AI163*'III. GDP shares, 1310-2018'!G165</f>
        <v>3.9420816546706718</v>
      </c>
      <c r="AT163" s="6">
        <f>AJ163*'III. GDP shares, 1310-2018'!H165</f>
        <v>0</v>
      </c>
      <c r="AU163" s="6">
        <f>AK163*'III. GDP shares, 1310-2018'!I165</f>
        <v>0.78614521967492434</v>
      </c>
      <c r="AV163" s="6">
        <f>AL163*'III. GDP shares, 1310-2018'!J165</f>
        <v>0</v>
      </c>
      <c r="AY163" s="6">
        <f>U163*'III. GDP shares, 1310-2018'!C165</f>
        <v>-1.0039486645510067</v>
      </c>
      <c r="AZ163" s="6">
        <f>V163*'III. GDP shares, 1310-2018'!D165</f>
        <v>-0.1134328130879828</v>
      </c>
      <c r="BA163" s="6">
        <f>W163*'III. GDP shares, 1310-2018'!E165</f>
        <v>-0.21070370951562151</v>
      </c>
      <c r="BB163" s="6">
        <f>X163*'III. GDP shares, 1310-2018'!F165</f>
        <v>1.814902762468888</v>
      </c>
      <c r="BC163" s="6">
        <f>Y163*'III. GDP shares, 1310-2018'!G165</f>
        <v>1.7695365496968347</v>
      </c>
      <c r="BD163" s="6">
        <f>Z163*'III. GDP shares, 1310-2018'!H165</f>
        <v>0</v>
      </c>
      <c r="BE163" s="6">
        <f>AA163*'III. GDP shares, 1310-2018'!I165</f>
        <v>0.19306823598729417</v>
      </c>
      <c r="BF163" s="6">
        <f>AB163*'III. GDP shares, 1310-2018'!J165</f>
        <v>0</v>
      </c>
      <c r="BI163" s="6">
        <f t="shared" si="243"/>
        <v>12.905340969005115</v>
      </c>
      <c r="BJ163" s="6">
        <f t="shared" si="244"/>
        <v>13.280977085667551</v>
      </c>
      <c r="BL163" s="6">
        <f t="shared" si="245"/>
        <v>2.4494223609984056</v>
      </c>
      <c r="BM163" s="6">
        <f t="shared" si="246"/>
        <v>1.6710851609907817E-2</v>
      </c>
      <c r="BN163" s="6">
        <f t="shared" ref="BN163:BO163" si="314">AVERAGE(BL160:BL166)</f>
        <v>-0.82080226432000669</v>
      </c>
      <c r="BO163" s="6">
        <f t="shared" si="314"/>
        <v>-0.17072897089359906</v>
      </c>
      <c r="BR163" s="6">
        <f t="shared" si="248"/>
        <v>9.0758020278938947</v>
      </c>
    </row>
    <row r="164" spans="1:70" x14ac:dyDescent="0.2">
      <c r="A164" s="6">
        <f>'[1]Nominal weighted'!B164</f>
        <v>1470</v>
      </c>
      <c r="C164" s="6">
        <f t="shared" si="255"/>
        <v>27.937224436295068</v>
      </c>
      <c r="D164" s="6">
        <f t="shared" si="256"/>
        <v>19.82640722173803</v>
      </c>
      <c r="E164" s="6">
        <f t="shared" si="257"/>
        <v>6.2983442771263629</v>
      </c>
      <c r="F164" s="6">
        <f t="shared" si="258"/>
        <v>15.865275646180395</v>
      </c>
      <c r="G164" s="6">
        <f t="shared" si="259"/>
        <v>21.600933789029696</v>
      </c>
      <c r="I164" s="6">
        <f t="shared" si="260"/>
        <v>5.8177052678202452</v>
      </c>
      <c r="L164" s="6">
        <f t="shared" si="202"/>
        <v>15.484861079385585</v>
      </c>
      <c r="M164" s="6">
        <f t="shared" si="203"/>
        <v>22.706766413972762</v>
      </c>
      <c r="N164" s="6">
        <f t="shared" si="204"/>
        <v>6.0737218426835184</v>
      </c>
      <c r="O164" s="6">
        <f t="shared" si="205"/>
        <v>6.2891018216325856</v>
      </c>
      <c r="P164" s="6">
        <f t="shared" ref="P164:R164" si="315">AVERAGE(G161:G167)</f>
        <v>13.266131676379304</v>
      </c>
      <c r="R164" s="6">
        <f t="shared" si="315"/>
        <v>3.6469660552430381</v>
      </c>
      <c r="U164" s="6">
        <v>-10.952502214072844</v>
      </c>
      <c r="V164" s="6">
        <v>2.6444922491615159</v>
      </c>
      <c r="W164" s="6">
        <v>2.7269533419212508</v>
      </c>
      <c r="X164" s="6">
        <v>-7.0934196215163361</v>
      </c>
      <c r="Y164" s="6">
        <v>-7.6280655719754158</v>
      </c>
      <c r="AA164" s="6">
        <v>0.58229473217975547</v>
      </c>
      <c r="AE164" s="6">
        <v>16.984722222222224</v>
      </c>
      <c r="AF164" s="6">
        <v>22.470899470899546</v>
      </c>
      <c r="AG164" s="35">
        <v>9.0252976190476133</v>
      </c>
      <c r="AH164" s="6">
        <v>8.7718560246640589</v>
      </c>
      <c r="AI164" s="6">
        <v>13.97286821705428</v>
      </c>
      <c r="AK164" s="6">
        <v>6.4</v>
      </c>
      <c r="AO164" s="6">
        <f>AE164*'III. GDP shares, 1310-2018'!C166</f>
        <v>5.0082075420316219</v>
      </c>
      <c r="AP164" s="6">
        <f>AF164*'III. GDP shares, 1310-2018'!D166</f>
        <v>1.6349447309786009</v>
      </c>
      <c r="AQ164" s="6">
        <f>AG164*'III. GDP shares, 1310-2018'!E166</f>
        <v>0.16615989105388665</v>
      </c>
      <c r="AR164" s="6">
        <f>AH164*'III. GDP shares, 1310-2018'!F166</f>
        <v>1.8434615148817564</v>
      </c>
      <c r="AS164" s="6">
        <f>AI164*'III. GDP shares, 1310-2018'!G166</f>
        <v>3.9241253031059586</v>
      </c>
      <c r="AT164" s="6">
        <f>AJ164*'III. GDP shares, 1310-2018'!H166</f>
        <v>0</v>
      </c>
      <c r="AU164" s="6">
        <f>AK164*'III. GDP shares, 1310-2018'!I166</f>
        <v>0.7870110864986124</v>
      </c>
      <c r="AV164" s="6">
        <f>AL164*'III. GDP shares, 1310-2018'!J166</f>
        <v>0</v>
      </c>
      <c r="AY164" s="6">
        <f>U164*'III. GDP shares, 1310-2018'!C166</f>
        <v>-3.2295143526616323</v>
      </c>
      <c r="AZ164" s="6">
        <f>V164*'III. GDP shares, 1310-2018'!D166</f>
        <v>0.19240879407072928</v>
      </c>
      <c r="BA164" s="6">
        <f>W164*'III. GDP shares, 1310-2018'!E166</f>
        <v>5.020446852039448E-2</v>
      </c>
      <c r="BB164" s="6">
        <f>X164*'III. GDP shares, 1310-2018'!F166</f>
        <v>-1.4907273950239368</v>
      </c>
      <c r="BC164" s="6">
        <f>Y164*'III. GDP shares, 1310-2018'!G166</f>
        <v>-2.1422577426304996</v>
      </c>
      <c r="BD164" s="6">
        <f>Z164*'III. GDP shares, 1310-2018'!H166</f>
        <v>0</v>
      </c>
      <c r="BE164" s="6">
        <f>AA164*'III. GDP shares, 1310-2018'!I166</f>
        <v>7.1605064036751223E-2</v>
      </c>
      <c r="BF164" s="6">
        <f>AB164*'III. GDP shares, 1310-2018'!J166</f>
        <v>0</v>
      </c>
      <c r="BI164" s="6">
        <f t="shared" si="243"/>
        <v>12.937607258981288</v>
      </c>
      <c r="BJ164" s="6">
        <f t="shared" si="244"/>
        <v>13.363910068550437</v>
      </c>
      <c r="BL164" s="6">
        <f t="shared" si="245"/>
        <v>-6.5482811636881948</v>
      </c>
      <c r="BM164" s="6">
        <f t="shared" si="246"/>
        <v>-3.286707847383679</v>
      </c>
      <c r="BN164" s="6">
        <f t="shared" ref="BN164:BO164" si="316">AVERAGE(BL161:BL167)</f>
        <v>1.6354445985491777</v>
      </c>
      <c r="BO164" s="6">
        <f t="shared" si="316"/>
        <v>1.7434918432412141</v>
      </c>
      <c r="BR164" s="6">
        <f t="shared" si="248"/>
        <v>18.46965529533076</v>
      </c>
    </row>
    <row r="165" spans="1:70" x14ac:dyDescent="0.2">
      <c r="A165" s="6">
        <f>'[1]Nominal weighted'!B165</f>
        <v>1471</v>
      </c>
      <c r="C165" s="6">
        <f t="shared" si="255"/>
        <v>16.478991499222484</v>
      </c>
      <c r="D165" s="6">
        <f t="shared" si="256"/>
        <v>21.936945915811709</v>
      </c>
      <c r="E165" s="6">
        <f t="shared" si="257"/>
        <v>25.181264757299957</v>
      </c>
      <c r="F165" s="6">
        <f t="shared" si="258"/>
        <v>12.611452124156809</v>
      </c>
      <c r="G165" s="6">
        <f t="shared" si="259"/>
        <v>7.4095680448904675</v>
      </c>
      <c r="I165" s="6">
        <f t="shared" si="260"/>
        <v>9.9339613350336258</v>
      </c>
      <c r="L165" s="6">
        <f t="shared" si="202"/>
        <v>11.388469689347543</v>
      </c>
      <c r="M165" s="6">
        <f t="shared" si="203"/>
        <v>23.379251637203762</v>
      </c>
      <c r="N165" s="6">
        <f t="shared" si="204"/>
        <v>6.0529779742776242</v>
      </c>
      <c r="O165" s="6">
        <f t="shared" si="205"/>
        <v>7.9803110779280946</v>
      </c>
      <c r="P165" s="6">
        <f t="shared" ref="P165:R165" si="317">AVERAGE(G162:G168)</f>
        <v>13.405176079635012</v>
      </c>
      <c r="R165" s="6">
        <f t="shared" si="317"/>
        <v>3.7613978236421102</v>
      </c>
      <c r="U165" s="6">
        <v>1.5619302179492325</v>
      </c>
      <c r="V165" s="6">
        <v>0.43606995720423924</v>
      </c>
      <c r="W165" s="6">
        <v>-16.154479043014248</v>
      </c>
      <c r="X165" s="6">
        <v>-3.9766558717896237</v>
      </c>
      <c r="Y165" s="6">
        <v>6.5015269163498592</v>
      </c>
      <c r="AA165" s="6">
        <v>-3.5339613350336245</v>
      </c>
      <c r="AE165" s="6">
        <v>18.040921717171717</v>
      </c>
      <c r="AF165" s="6">
        <v>22.373015873015948</v>
      </c>
      <c r="AG165" s="35">
        <v>9.0267857142857082</v>
      </c>
      <c r="AH165" s="6">
        <v>8.6347962523671846</v>
      </c>
      <c r="AI165" s="6">
        <v>13.911094961240327</v>
      </c>
      <c r="AK165" s="6">
        <v>6.4</v>
      </c>
      <c r="AO165" s="6">
        <f>AE165*'III. GDP shares, 1310-2018'!C167</f>
        <v>5.3188239057672542</v>
      </c>
      <c r="AP165" s="6">
        <f>AF165*'III. GDP shares, 1310-2018'!D167</f>
        <v>1.6275718529690513</v>
      </c>
      <c r="AQ165" s="6">
        <f>AG165*'III. GDP shares, 1310-2018'!E167</f>
        <v>0.1661616592175687</v>
      </c>
      <c r="AR165" s="6">
        <f>AH165*'III. GDP shares, 1310-2018'!F167</f>
        <v>1.814377684140307</v>
      </c>
      <c r="AS165" s="6">
        <f>AI165*'III. GDP shares, 1310-2018'!G167</f>
        <v>3.9061744897719328</v>
      </c>
      <c r="AT165" s="6">
        <f>AJ165*'III. GDP shares, 1310-2018'!H167</f>
        <v>0</v>
      </c>
      <c r="AU165" s="6">
        <f>AK165*'III. GDP shares, 1310-2018'!I167</f>
        <v>0.78787668626525387</v>
      </c>
      <c r="AV165" s="6">
        <f>AL165*'III. GDP shares, 1310-2018'!J167</f>
        <v>0</v>
      </c>
      <c r="AY165" s="6">
        <f>U165*'III. GDP shares, 1310-2018'!C167</f>
        <v>0.46048821188893374</v>
      </c>
      <c r="AZ165" s="6">
        <f>V165*'III. GDP shares, 1310-2018'!D167</f>
        <v>3.1722821469368771E-2</v>
      </c>
      <c r="BA165" s="6">
        <f>W165*'III. GDP shares, 1310-2018'!E167</f>
        <v>-0.29736554367681639</v>
      </c>
      <c r="BB165" s="6">
        <f>X165*'III. GDP shares, 1310-2018'!F167</f>
        <v>-0.83559072622039154</v>
      </c>
      <c r="BC165" s="6">
        <f>Y165*'III. GDP shares, 1310-2018'!G167</f>
        <v>1.8256002605094042</v>
      </c>
      <c r="BD165" s="6">
        <f>Z165*'III. GDP shares, 1310-2018'!H167</f>
        <v>0</v>
      </c>
      <c r="BE165" s="6">
        <f>AA165*'III. GDP shares, 1310-2018'!I167</f>
        <v>-0.43505089781809758</v>
      </c>
      <c r="BF165" s="6">
        <f>AB165*'III. GDP shares, 1310-2018'!J167</f>
        <v>0</v>
      </c>
      <c r="BI165" s="6">
        <f t="shared" si="243"/>
        <v>13.064435753013482</v>
      </c>
      <c r="BJ165" s="6">
        <f t="shared" si="244"/>
        <v>13.620986278131367</v>
      </c>
      <c r="BL165" s="6">
        <f t="shared" si="245"/>
        <v>0.74980412615240111</v>
      </c>
      <c r="BM165" s="6">
        <f t="shared" si="246"/>
        <v>-2.527594859722361</v>
      </c>
      <c r="BN165" s="6">
        <f t="shared" ref="BN165:BO165" si="318">AVERAGE(BL162:BL168)</f>
        <v>2.4524181252380708</v>
      </c>
      <c r="BO165" s="6">
        <f t="shared" si="318"/>
        <v>2.0063838388889548</v>
      </c>
      <c r="BR165" s="6">
        <f t="shared" si="248"/>
        <v>11.275333120479285</v>
      </c>
    </row>
    <row r="166" spans="1:70" x14ac:dyDescent="0.2">
      <c r="A166" s="6">
        <f>'[1]Nominal weighted'!B166</f>
        <v>1472</v>
      </c>
      <c r="C166" s="6">
        <f t="shared" si="255"/>
        <v>14.788150559445025</v>
      </c>
      <c r="D166" s="6">
        <f t="shared" si="256"/>
        <v>25.616885797435117</v>
      </c>
      <c r="E166" s="6">
        <f t="shared" si="257"/>
        <v>2.4303627342927445</v>
      </c>
      <c r="F166" s="6">
        <f t="shared" si="258"/>
        <v>8.6750758463794408</v>
      </c>
      <c r="G166" s="6">
        <f t="shared" si="259"/>
        <v>18.546797534328523</v>
      </c>
      <c r="I166" s="6">
        <f t="shared" si="260"/>
        <v>8.8682371712747319</v>
      </c>
      <c r="L166" s="6">
        <f t="shared" si="202"/>
        <v>11.970354600501947</v>
      </c>
      <c r="M166" s="6">
        <f t="shared" si="203"/>
        <v>23.862534025024861</v>
      </c>
      <c r="N166" s="6">
        <f t="shared" si="204"/>
        <v>9.7732280438930239</v>
      </c>
      <c r="O166" s="6">
        <f t="shared" si="205"/>
        <v>9.3461793630966223</v>
      </c>
      <c r="P166" s="6">
        <f t="shared" ref="P166:R166" si="319">AVERAGE(G163:G169)</f>
        <v>12.881839317598011</v>
      </c>
      <c r="R166" s="6">
        <f t="shared" si="319"/>
        <v>5.8383170106479474</v>
      </c>
      <c r="U166" s="6">
        <v>4.3089706526761873</v>
      </c>
      <c r="V166" s="6">
        <v>-3.341753522302767</v>
      </c>
      <c r="W166" s="6">
        <v>6.5979110752310586</v>
      </c>
      <c r="X166" s="6">
        <v>0.23512134289594575</v>
      </c>
      <c r="Y166" s="6">
        <v>-4.6974758289021485</v>
      </c>
      <c r="AA166" s="6">
        <v>-2.4682371712747315</v>
      </c>
      <c r="AE166" s="6">
        <v>19.097121212121213</v>
      </c>
      <c r="AF166" s="6">
        <v>22.27513227513235</v>
      </c>
      <c r="AG166" s="35">
        <v>9.0282738095238031</v>
      </c>
      <c r="AH166" s="6">
        <v>8.9101971892753866</v>
      </c>
      <c r="AI166" s="6">
        <v>13.849321705426373</v>
      </c>
      <c r="AK166" s="6">
        <v>6.4</v>
      </c>
      <c r="AO166" s="6">
        <f>AE166*'III. GDP shares, 1310-2018'!C168</f>
        <v>5.6293444816796292</v>
      </c>
      <c r="AP166" s="6">
        <f>AF166*'III. GDP shares, 1310-2018'!D168</f>
        <v>1.6202012486064123</v>
      </c>
      <c r="AQ166" s="6">
        <f>AG166*'III. GDP shares, 1310-2018'!E168</f>
        <v>0.16616342683598473</v>
      </c>
      <c r="AR166" s="6">
        <f>AH166*'III. GDP shares, 1310-2018'!F168</f>
        <v>1.8719573413774064</v>
      </c>
      <c r="AS166" s="6">
        <f>AI166*'III. GDP shares, 1310-2018'!G168</f>
        <v>3.8882292121067761</v>
      </c>
      <c r="AT166" s="6">
        <f>AJ166*'III. GDP shares, 1310-2018'!H168</f>
        <v>0</v>
      </c>
      <c r="AU166" s="6">
        <f>AK166*'III. GDP shares, 1310-2018'!I168</f>
        <v>0.7887420190983816</v>
      </c>
      <c r="AV166" s="6">
        <f>AL166*'III. GDP shares, 1310-2018'!J168</f>
        <v>0</v>
      </c>
      <c r="AY166" s="6">
        <f>U166*'III. GDP shares, 1310-2018'!C168</f>
        <v>1.2701746978474486</v>
      </c>
      <c r="AZ166" s="6">
        <f>V166*'III. GDP shares, 1310-2018'!D168</f>
        <v>-0.24306536825436875</v>
      </c>
      <c r="BA166" s="6">
        <f>W166*'III. GDP shares, 1310-2018'!E168</f>
        <v>0.12143312634835955</v>
      </c>
      <c r="BB166" s="6">
        <f>X166*'III. GDP shares, 1310-2018'!F168</f>
        <v>4.9397012725862451E-2</v>
      </c>
      <c r="BC166" s="6">
        <f>Y166*'III. GDP shares, 1310-2018'!G168</f>
        <v>-1.3188272414775648</v>
      </c>
      <c r="BD166" s="6">
        <f>Z166*'III. GDP shares, 1310-2018'!H168</f>
        <v>0</v>
      </c>
      <c r="BE166" s="6">
        <f>AA166*'III. GDP shares, 1310-2018'!I168</f>
        <v>-0.30418787032576711</v>
      </c>
      <c r="BF166" s="6">
        <f>AB166*'III. GDP shares, 1310-2018'!J168</f>
        <v>0</v>
      </c>
      <c r="BI166" s="6">
        <f t="shared" si="243"/>
        <v>13.260007698579855</v>
      </c>
      <c r="BJ166" s="6">
        <f t="shared" si="244"/>
        <v>13.964637729704592</v>
      </c>
      <c r="BL166" s="6">
        <f t="shared" si="245"/>
        <v>-0.42507564313603019</v>
      </c>
      <c r="BM166" s="6">
        <f t="shared" si="246"/>
        <v>0.10575609138725743</v>
      </c>
      <c r="BN166" s="6">
        <f t="shared" ref="BN166:BO166" si="320">AVERAGE(BL163:BL169)</f>
        <v>1.8740686110453086</v>
      </c>
      <c r="BO166" s="6">
        <f t="shared" si="320"/>
        <v>0.76099688817428091</v>
      </c>
      <c r="BR166" s="6">
        <f t="shared" si="248"/>
        <v>12.52644675597984</v>
      </c>
    </row>
    <row r="167" spans="1:70" x14ac:dyDescent="0.2">
      <c r="A167" s="6">
        <f>'[1]Nominal weighted'!B167</f>
        <v>1473</v>
      </c>
      <c r="C167" s="6">
        <f t="shared" si="255"/>
        <v>-12.337581451428989</v>
      </c>
      <c r="D167" s="6">
        <f t="shared" si="256"/>
        <v>31.662076867238166</v>
      </c>
      <c r="E167" s="6">
        <f t="shared" si="257"/>
        <v>-2.6950757664814944</v>
      </c>
      <c r="F167" s="6">
        <f t="shared" si="258"/>
        <v>1.5382371829071717</v>
      </c>
      <c r="G167" s="6">
        <f t="shared" si="259"/>
        <v>7.6224890599316542</v>
      </c>
      <c r="I167" s="6">
        <f t="shared" si="260"/>
        <v>-6.5375867466199367</v>
      </c>
      <c r="L167" s="6">
        <f t="shared" si="202"/>
        <v>13.11724700957636</v>
      </c>
      <c r="M167" s="6">
        <f t="shared" si="203"/>
        <v>22.751059397928177</v>
      </c>
      <c r="N167" s="6">
        <f t="shared" si="204"/>
        <v>8.6579547333165792</v>
      </c>
      <c r="O167" s="6">
        <f t="shared" si="205"/>
        <v>9.4184866509969769</v>
      </c>
      <c r="P167" s="6">
        <f t="shared" ref="P167:R167" si="321">AVERAGE(G164:G170)</f>
        <v>13.818950978485974</v>
      </c>
      <c r="R167" s="6">
        <f t="shared" si="321"/>
        <v>6.9996965496799843</v>
      </c>
      <c r="U167" s="6">
        <v>31.434702663550201</v>
      </c>
      <c r="V167" s="6">
        <v>-9.4848281899894147</v>
      </c>
      <c r="W167" s="6">
        <v>11.724837671243392</v>
      </c>
      <c r="X167" s="6">
        <v>5.9820290883975185</v>
      </c>
      <c r="Y167" s="6">
        <v>6.1650593896807671</v>
      </c>
      <c r="AA167" s="6">
        <v>12.937586746619937</v>
      </c>
      <c r="AE167" s="6">
        <v>19.097121212121213</v>
      </c>
      <c r="AF167" s="6">
        <v>22.177248677248752</v>
      </c>
      <c r="AG167" s="35">
        <v>9.029761904761898</v>
      </c>
      <c r="AH167" s="6">
        <v>7.5202662713046902</v>
      </c>
      <c r="AI167" s="6">
        <v>13.787548449612421</v>
      </c>
      <c r="AK167" s="6">
        <v>6.4</v>
      </c>
      <c r="AO167" s="6">
        <f>AE167*'III. GDP shares, 1310-2018'!C169</f>
        <v>5.6284766273304205</v>
      </c>
      <c r="AP167" s="6">
        <f>AF167*'III. GDP shares, 1310-2018'!D169</f>
        <v>1.6128329168391256</v>
      </c>
      <c r="AQ167" s="6">
        <f>AG167*'III. GDP shares, 1310-2018'!E169</f>
        <v>0.16616519390938697</v>
      </c>
      <c r="AR167" s="6">
        <f>AH167*'III. GDP shares, 1310-2018'!F169</f>
        <v>1.5797009947826572</v>
      </c>
      <c r="AS167" s="6">
        <f>AI167*'III. GDP shares, 1310-2018'!G169</f>
        <v>3.8702894675502515</v>
      </c>
      <c r="AT167" s="6">
        <f>AJ167*'III. GDP shares, 1310-2018'!H169</f>
        <v>0</v>
      </c>
      <c r="AU167" s="6">
        <f>AK167*'III. GDP shares, 1310-2018'!I169</f>
        <v>0.78960708512145172</v>
      </c>
      <c r="AV167" s="6">
        <f>AL167*'III. GDP shares, 1310-2018'!J169</f>
        <v>0</v>
      </c>
      <c r="AY167" s="6">
        <f>U167*'III. GDP shares, 1310-2018'!C169</f>
        <v>9.2647204394646661</v>
      </c>
      <c r="AZ167" s="6">
        <f>V167*'III. GDP shares, 1310-2018'!D169</f>
        <v>-0.68978092539819724</v>
      </c>
      <c r="BA167" s="6">
        <f>W167*'III. GDP shares, 1310-2018'!E169</f>
        <v>0.2157598335091003</v>
      </c>
      <c r="BB167" s="6">
        <f>X167*'III. GDP shares, 1310-2018'!F169</f>
        <v>1.2565801476761944</v>
      </c>
      <c r="BC167" s="6">
        <f>Y167*'III. GDP shares, 1310-2018'!G169</f>
        <v>1.7305878931198966</v>
      </c>
      <c r="BD167" s="6">
        <f>Z167*'III. GDP shares, 1310-2018'!H169</f>
        <v>0</v>
      </c>
      <c r="BE167" s="6">
        <f>AA167*'III. GDP shares, 1310-2018'!I169</f>
        <v>1.596189087422577</v>
      </c>
      <c r="BF167" s="6">
        <f>AB167*'III. GDP shares, 1310-2018'!J169</f>
        <v>0</v>
      </c>
      <c r="BI167" s="6">
        <f t="shared" si="243"/>
        <v>13.001991085841496</v>
      </c>
      <c r="BJ167" s="6">
        <f t="shared" si="244"/>
        <v>13.647072285533293</v>
      </c>
      <c r="BL167" s="6">
        <f t="shared" si="245"/>
        <v>13.374056475794236</v>
      </c>
      <c r="BM167" s="6">
        <f t="shared" si="246"/>
        <v>9.7932312282504004</v>
      </c>
      <c r="BN167" s="6">
        <f t="shared" ref="BN167:BO167" si="322">AVERAGE(BL164:BL170)</f>
        <v>1.2738397943030129</v>
      </c>
      <c r="BO167" s="6">
        <f t="shared" si="322"/>
        <v>0.59580136460052791</v>
      </c>
      <c r="BR167" s="6">
        <f t="shared" si="248"/>
        <v>-2.0295980324982672</v>
      </c>
    </row>
    <row r="168" spans="1:70" x14ac:dyDescent="0.2">
      <c r="A168" s="6">
        <f>'[1]Nominal weighted'!B168</f>
        <v>1474</v>
      </c>
      <c r="C168" s="6">
        <f t="shared" si="255"/>
        <v>-5.9269984369887432</v>
      </c>
      <c r="D168" s="6">
        <f t="shared" si="256"/>
        <v>22.35459888474842</v>
      </c>
      <c r="E168" s="6">
        <f t="shared" si="257"/>
        <v>-1.3493925462033118</v>
      </c>
      <c r="F168" s="6">
        <f t="shared" si="258"/>
        <v>15.643548443107534</v>
      </c>
      <c r="G168" s="6">
        <f t="shared" si="259"/>
        <v>12.645425170132402</v>
      </c>
      <c r="I168" s="6">
        <f t="shared" si="260"/>
        <v>-3.0389788432508311</v>
      </c>
      <c r="L168" s="6">
        <f t="shared" si="202"/>
        <v>10.293368605445673</v>
      </c>
      <c r="M168" s="6">
        <f t="shared" si="203"/>
        <v>22.88287898979862</v>
      </c>
      <c r="N168" s="6">
        <f t="shared" si="204"/>
        <v>6.9256834001562408</v>
      </c>
      <c r="O168" s="6">
        <f t="shared" si="205"/>
        <v>7.692389722575256</v>
      </c>
      <c r="P168" s="6">
        <f t="shared" ref="P168:R168" si="323">AVERAGE(G165:G171)</f>
        <v>11.76102993786167</v>
      </c>
      <c r="R168" s="6">
        <f t="shared" si="323"/>
        <v>7.0668569510936825</v>
      </c>
      <c r="U168" s="6">
        <v>25.024119649109956</v>
      </c>
      <c r="V168" s="6">
        <v>-0.27523380538326592</v>
      </c>
      <c r="W168" s="6">
        <v>10.380642546203305</v>
      </c>
      <c r="X168" s="6">
        <v>-8.1788321718028438</v>
      </c>
      <c r="Y168" s="6">
        <v>1.0803500236660679</v>
      </c>
      <c r="AA168" s="6">
        <v>9.4389788432508315</v>
      </c>
      <c r="AE168" s="6">
        <v>19.097121212121213</v>
      </c>
      <c r="AF168" s="6">
        <v>22.079365079365154</v>
      </c>
      <c r="AG168" s="35">
        <v>9.0312499999999929</v>
      </c>
      <c r="AH168" s="6">
        <v>7.46471627130469</v>
      </c>
      <c r="AI168" s="6">
        <v>13.725775193798469</v>
      </c>
      <c r="AK168" s="6">
        <v>6.4</v>
      </c>
      <c r="AO168" s="6">
        <f>AE168*'III. GDP shares, 1310-2018'!C170</f>
        <v>5.6276090405274877</v>
      </c>
      <c r="AP168" s="6">
        <f>AF168*'III. GDP shares, 1310-2018'!D170</f>
        <v>1.6054668566162806</v>
      </c>
      <c r="AQ168" s="6">
        <f>AG168*'III. GDP shares, 1310-2018'!E170</f>
        <v>0.16616696043802734</v>
      </c>
      <c r="AR168" s="6">
        <f>AH168*'III. GDP shares, 1310-2018'!F170</f>
        <v>1.5677905069016549</v>
      </c>
      <c r="AS168" s="6">
        <f>AI168*'III. GDP shares, 1310-2018'!G170</f>
        <v>3.8523552535436973</v>
      </c>
      <c r="AT168" s="6">
        <f>AJ168*'III. GDP shares, 1310-2018'!H170</f>
        <v>0</v>
      </c>
      <c r="AU168" s="6">
        <f>AK168*'III. GDP shares, 1310-2018'!I170</f>
        <v>0.79047188445784422</v>
      </c>
      <c r="AV168" s="6">
        <f>AL168*'III. GDP shares, 1310-2018'!J170</f>
        <v>0</v>
      </c>
      <c r="AY168" s="6">
        <f>U168*'III. GDP shares, 1310-2018'!C170</f>
        <v>7.3741984671065763</v>
      </c>
      <c r="AZ168" s="6">
        <f>V168*'III. GDP shares, 1310-2018'!D170</f>
        <v>-2.001320014297777E-2</v>
      </c>
      <c r="BA168" s="6">
        <f>W168*'III. GDP shares, 1310-2018'!E170</f>
        <v>0.19099458206740696</v>
      </c>
      <c r="BB168" s="6">
        <f>X168*'III. GDP shares, 1310-2018'!F170</f>
        <v>-1.717773987711549</v>
      </c>
      <c r="BC168" s="6">
        <f>Y168*'III. GDP shares, 1310-2018'!G170</f>
        <v>0.30321727046909858</v>
      </c>
      <c r="BD168" s="6">
        <f>Z168*'III. GDP shares, 1310-2018'!H170</f>
        <v>0</v>
      </c>
      <c r="BE168" s="6">
        <f>AA168*'III. GDP shares, 1310-2018'!I170</f>
        <v>1.1658199052472198</v>
      </c>
      <c r="BF168" s="6">
        <f>AB168*'III. GDP shares, 1310-2018'!J170</f>
        <v>0</v>
      </c>
      <c r="BI168" s="6">
        <f t="shared" si="243"/>
        <v>12.96637129276492</v>
      </c>
      <c r="BJ168" s="6">
        <f t="shared" si="244"/>
        <v>13.609860502484992</v>
      </c>
      <c r="BL168" s="6">
        <f t="shared" si="245"/>
        <v>7.2964430370357753</v>
      </c>
      <c r="BM168" s="6">
        <f t="shared" si="246"/>
        <v>6.2450041808406747</v>
      </c>
      <c r="BN168" s="6">
        <f t="shared" ref="BN168:BO168" si="324">AVERAGE(BL165:BL171)</f>
        <v>3.0064075204541214</v>
      </c>
      <c r="BO168" s="6">
        <f t="shared" si="324"/>
        <v>1.9049623459697587</v>
      </c>
      <c r="BR168" s="6">
        <f t="shared" si="248"/>
        <v>4.6879374086899572</v>
      </c>
    </row>
    <row r="169" spans="1:70" x14ac:dyDescent="0.2">
      <c r="A169" s="6">
        <f>'[1]Nominal weighted'!B169</f>
        <v>1475</v>
      </c>
      <c r="C169" s="6">
        <f t="shared" si="255"/>
        <v>22.871137043319042</v>
      </c>
      <c r="D169" s="6">
        <f t="shared" si="256"/>
        <v>21.513245097696331</v>
      </c>
      <c r="E169" s="6">
        <f t="shared" si="257"/>
        <v>18.080266797136254</v>
      </c>
      <c r="F169" s="6">
        <f t="shared" si="258"/>
        <v>10.896800536927296</v>
      </c>
      <c r="G169" s="6">
        <f t="shared" si="259"/>
        <v>14.61294319360586</v>
      </c>
      <c r="I169" s="6">
        <f t="shared" si="260"/>
        <v>20.996647377428388</v>
      </c>
      <c r="L169" s="6">
        <f t="shared" si="202"/>
        <v>12.33902020706331</v>
      </c>
      <c r="M169" s="6">
        <f t="shared" si="203"/>
        <v>21.717863763383146</v>
      </c>
      <c r="N169" s="6">
        <f t="shared" si="204"/>
        <v>2.607002573063506</v>
      </c>
      <c r="O169" s="6">
        <f t="shared" si="205"/>
        <v>7.2477531014275698</v>
      </c>
      <c r="P169" s="6">
        <f t="shared" ref="P169:R169" si="325">AVERAGE(G166:G172)</f>
        <v>12.487585499790375</v>
      </c>
      <c r="R169" s="6">
        <f t="shared" si="325"/>
        <v>5.3341711006793942</v>
      </c>
      <c r="U169" s="6">
        <v>-3.6700099213293051</v>
      </c>
      <c r="V169" s="6">
        <v>0.46823638378522503</v>
      </c>
      <c r="W169" s="6">
        <v>-9.047528701898166</v>
      </c>
      <c r="X169" s="6">
        <v>-2.2435126940814185</v>
      </c>
      <c r="Y169" s="6">
        <v>-1.027066255621347</v>
      </c>
      <c r="AA169" s="6">
        <v>-14.596647377428388</v>
      </c>
      <c r="AE169" s="6">
        <v>19.201127121989735</v>
      </c>
      <c r="AF169" s="6">
        <v>21.981481481481556</v>
      </c>
      <c r="AG169" s="35">
        <v>9.0327380952380878</v>
      </c>
      <c r="AH169" s="6">
        <v>8.6532878428458773</v>
      </c>
      <c r="AI169" s="6">
        <v>13.585876937984512</v>
      </c>
      <c r="AK169" s="6">
        <v>6.4</v>
      </c>
      <c r="AO169" s="6">
        <f>AE169*'III. GDP shares, 1310-2018'!C171</f>
        <v>5.6573858368650329</v>
      </c>
      <c r="AP169" s="6">
        <f>AF169*'III. GDP shares, 1310-2018'!D171</f>
        <v>1.5981030668876164</v>
      </c>
      <c r="AQ169" s="6">
        <f>AG169*'III. GDP shares, 1310-2018'!E171</f>
        <v>0.16616872642215777</v>
      </c>
      <c r="AR169" s="6">
        <f>AH169*'III. GDP shares, 1310-2018'!F171</f>
        <v>1.8171422976559917</v>
      </c>
      <c r="AS169" s="6">
        <f>AI169*'III. GDP shares, 1310-2018'!G171</f>
        <v>3.8125029336672807</v>
      </c>
      <c r="AT169" s="6">
        <f>AJ169*'III. GDP shares, 1310-2018'!H171</f>
        <v>0</v>
      </c>
      <c r="AU169" s="6">
        <f>AK169*'III. GDP shares, 1310-2018'!I171</f>
        <v>0.79133641723086345</v>
      </c>
      <c r="AV169" s="6">
        <f>AL169*'III. GDP shares, 1310-2018'!J171</f>
        <v>0</v>
      </c>
      <c r="AY169" s="6">
        <f>U169*'III. GDP shares, 1310-2018'!C171</f>
        <v>-1.0813251752447652</v>
      </c>
      <c r="AZ169" s="6">
        <f>V169*'III. GDP shares, 1310-2018'!D171</f>
        <v>3.404183660623316E-2</v>
      </c>
      <c r="BA169" s="6">
        <f>W169*'III. GDP shares, 1310-2018'!E171</f>
        <v>-0.16644081847728023</v>
      </c>
      <c r="BB169" s="6">
        <f>X169*'III. GDP shares, 1310-2018'!F171</f>
        <v>-0.47112518221776017</v>
      </c>
      <c r="BC169" s="6">
        <f>Y169*'III. GDP shares, 1310-2018'!G171</f>
        <v>-0.28821791412516318</v>
      </c>
      <c r="BD169" s="6">
        <f>Z169*'III. GDP shares, 1310-2018'!H171</f>
        <v>0</v>
      </c>
      <c r="BE169" s="6">
        <f>AA169*'III. GDP shares, 1310-2018'!I171</f>
        <v>-1.8048216623806967</v>
      </c>
      <c r="BF169" s="6">
        <f>AB169*'III. GDP shares, 1310-2018'!J171</f>
        <v>0</v>
      </c>
      <c r="BI169" s="6">
        <f t="shared" si="243"/>
        <v>13.142418579923296</v>
      </c>
      <c r="BJ169" s="6">
        <f t="shared" si="244"/>
        <v>13.842639278728942</v>
      </c>
      <c r="BL169" s="6">
        <f t="shared" si="245"/>
        <v>-3.7778889158394326</v>
      </c>
      <c r="BM169" s="6">
        <f t="shared" si="246"/>
        <v>-5.0194214277622331</v>
      </c>
      <c r="BN169" s="6">
        <f t="shared" ref="BN169:BO169" si="326">AVERAGE(BL166:BL172)</f>
        <v>2.5210106993170749</v>
      </c>
      <c r="BO169" s="6">
        <f t="shared" si="326"/>
        <v>2.6201224922196631</v>
      </c>
      <c r="BR169" s="6">
        <f t="shared" si="248"/>
        <v>16.05646696428699</v>
      </c>
    </row>
    <row r="170" spans="1:70" x14ac:dyDescent="0.2">
      <c r="A170" s="6">
        <f>'[1]Nominal weighted'!B170</f>
        <v>1476</v>
      </c>
      <c r="C170" s="6">
        <f t="shared" si="255"/>
        <v>28.009805417170625</v>
      </c>
      <c r="D170" s="6">
        <f t="shared" si="256"/>
        <v>16.347256000829447</v>
      </c>
      <c r="E170" s="6">
        <f t="shared" si="257"/>
        <v>12.659912880045546</v>
      </c>
      <c r="F170" s="6">
        <f t="shared" si="258"/>
        <v>0.6990167773201863</v>
      </c>
      <c r="G170" s="6">
        <f t="shared" si="259"/>
        <v>14.294500057483218</v>
      </c>
      <c r="I170" s="6">
        <f t="shared" si="260"/>
        <v>12.95789028607367</v>
      </c>
      <c r="L170" s="6">
        <f t="shared" si="202"/>
        <v>15.021522793077727</v>
      </c>
      <c r="M170" s="6">
        <f t="shared" si="203"/>
        <v>21.030210382856939</v>
      </c>
      <c r="N170" s="6">
        <f t="shared" si="204"/>
        <v>4.64779751653262</v>
      </c>
      <c r="O170" s="6">
        <f t="shared" si="205"/>
        <v>6.403110856377678</v>
      </c>
      <c r="P170" s="6">
        <f t="shared" ref="P170:R170" si="327">AVERAGE(G167:G173)</f>
        <v>13.145120847102675</v>
      </c>
      <c r="R170" s="6">
        <f t="shared" si="327"/>
        <v>4.7777122812347956</v>
      </c>
      <c r="U170" s="6">
        <v>-8.8148054171706267</v>
      </c>
      <c r="V170" s="6">
        <v>5.5363418827685109</v>
      </c>
      <c r="W170" s="6">
        <v>-3.6256866895693638</v>
      </c>
      <c r="X170" s="6">
        <v>7.6184483382529633</v>
      </c>
      <c r="Y170" s="6">
        <v>-0.99435470864599218</v>
      </c>
      <c r="AA170" s="6">
        <v>-6.5578902860736701</v>
      </c>
      <c r="AE170" s="6">
        <v>19.195</v>
      </c>
      <c r="AF170" s="6">
        <v>21.883597883597957</v>
      </c>
      <c r="AG170" s="35">
        <v>9.0342261904761827</v>
      </c>
      <c r="AH170" s="6">
        <v>8.3174651155731496</v>
      </c>
      <c r="AI170" s="6">
        <v>13.300145348837225</v>
      </c>
      <c r="AK170" s="6">
        <v>6.4</v>
      </c>
      <c r="AO170" s="6">
        <f>AE170*'III. GDP shares, 1310-2018'!C172</f>
        <v>5.6547090565762623</v>
      </c>
      <c r="AP170" s="6">
        <f>AF170*'III. GDP shares, 1310-2018'!D172</f>
        <v>1.5907415466035182</v>
      </c>
      <c r="AQ170" s="6">
        <f>AG170*'III. GDP shares, 1310-2018'!E172</f>
        <v>0.16617049186203001</v>
      </c>
      <c r="AR170" s="6">
        <f>AH170*'III. GDP shares, 1310-2018'!F172</f>
        <v>1.7463522481301004</v>
      </c>
      <c r="AS170" s="6">
        <f>AI170*'III. GDP shares, 1310-2018'!G172</f>
        <v>3.7317450855206</v>
      </c>
      <c r="AT170" s="6">
        <f>AJ170*'III. GDP shares, 1310-2018'!H172</f>
        <v>0</v>
      </c>
      <c r="AU170" s="6">
        <f>AK170*'III. GDP shares, 1310-2018'!I172</f>
        <v>0.79220068356373785</v>
      </c>
      <c r="AV170" s="6">
        <f>AL170*'III. GDP shares, 1310-2018'!J172</f>
        <v>0</v>
      </c>
      <c r="AY170" s="6">
        <f>U170*'III. GDP shares, 1310-2018'!C172</f>
        <v>-2.5967783289623467</v>
      </c>
      <c r="AZ170" s="6">
        <f>V170*'III. GDP shares, 1310-2018'!D172</f>
        <v>0.40244246380170851</v>
      </c>
      <c r="BA170" s="6">
        <f>W170*'III. GDP shares, 1310-2018'!E172</f>
        <v>-6.6688848368495451E-2</v>
      </c>
      <c r="BB170" s="6">
        <f>X170*'III. GDP shares, 1310-2018'!F172</f>
        <v>1.5995852339507273</v>
      </c>
      <c r="BC170" s="6">
        <f>Y170*'III. GDP shares, 1310-2018'!G172</f>
        <v>-0.27899531921869997</v>
      </c>
      <c r="BD170" s="6">
        <f>Z170*'III. GDP shares, 1310-2018'!H172</f>
        <v>0</v>
      </c>
      <c r="BE170" s="6">
        <f>AA170*'III. GDP shares, 1310-2018'!I172</f>
        <v>-0.81174455740055595</v>
      </c>
      <c r="BF170" s="6">
        <f>AB170*'III. GDP shares, 1310-2018'!J172</f>
        <v>0</v>
      </c>
      <c r="BI170" s="6">
        <f t="shared" si="243"/>
        <v>13.02173908974742</v>
      </c>
      <c r="BJ170" s="6">
        <f t="shared" si="244"/>
        <v>13.681919112256249</v>
      </c>
      <c r="BL170" s="6">
        <f t="shared" si="245"/>
        <v>-1.7521793561976626</v>
      </c>
      <c r="BM170" s="6">
        <f t="shared" si="246"/>
        <v>-1.1396578134063631</v>
      </c>
      <c r="BN170" s="6">
        <f t="shared" ref="BN170:BO170" si="328">AVERAGE(BL167:BL173)</f>
        <v>1.5102851801359845</v>
      </c>
      <c r="BO170" s="6">
        <f t="shared" si="328"/>
        <v>1.8865725591690712</v>
      </c>
      <c r="BR170" s="6">
        <f t="shared" si="248"/>
        <v>14.245799385652102</v>
      </c>
    </row>
    <row r="171" spans="1:70" x14ac:dyDescent="0.2">
      <c r="A171" s="6">
        <f>'[1]Nominal weighted'!B171</f>
        <v>1477</v>
      </c>
      <c r="C171" s="6">
        <f t="shared" si="255"/>
        <v>8.1700756073802605</v>
      </c>
      <c r="D171" s="6">
        <f t="shared" si="256"/>
        <v>20.74914436483115</v>
      </c>
      <c r="E171" s="6">
        <f t="shared" si="257"/>
        <v>-5.8275550549960062</v>
      </c>
      <c r="F171" s="6">
        <f t="shared" si="258"/>
        <v>3.7825971472283539</v>
      </c>
      <c r="G171" s="6">
        <f t="shared" si="259"/>
        <v>7.1954865046595762</v>
      </c>
      <c r="I171" s="6">
        <f t="shared" si="260"/>
        <v>6.2878280777161306</v>
      </c>
      <c r="L171" s="6">
        <f t="shared" si="202"/>
        <v>19.681423989341248</v>
      </c>
      <c r="M171" s="6">
        <f t="shared" si="203"/>
        <v>20.600513337466616</v>
      </c>
      <c r="N171" s="6">
        <f t="shared" si="204"/>
        <v>5.2129208654085906</v>
      </c>
      <c r="O171" s="6">
        <f t="shared" si="205"/>
        <v>7.7935501816808772</v>
      </c>
      <c r="P171" s="6">
        <f t="shared" ref="P171:R171" si="329">AVERAGE(G168:G174)</f>
        <v>14.815403817227537</v>
      </c>
      <c r="R171" s="6">
        <f t="shared" si="329"/>
        <v>7.5802823573685698</v>
      </c>
      <c r="U171" s="6">
        <v>9.0357577259530739</v>
      </c>
      <c r="V171" s="6">
        <v>1.0365699208832098</v>
      </c>
      <c r="W171" s="6">
        <v>14.863269340710284</v>
      </c>
      <c r="X171" s="6">
        <v>4.3978179683447953</v>
      </c>
      <c r="Y171" s="6">
        <v>5.8189272550303626</v>
      </c>
      <c r="AA171" s="6">
        <v>0.11217192228386991</v>
      </c>
      <c r="AE171" s="6">
        <v>17.205833333333334</v>
      </c>
      <c r="AF171" s="6">
        <v>21.785714285714359</v>
      </c>
      <c r="AG171" s="35">
        <v>9.0357142857142776</v>
      </c>
      <c r="AH171" s="6">
        <v>8.1804151155731493</v>
      </c>
      <c r="AI171" s="6">
        <v>13.014413759689939</v>
      </c>
      <c r="AK171" s="6">
        <v>6.4</v>
      </c>
      <c r="AO171" s="6">
        <f>AE171*'III. GDP shares, 1310-2018'!C173</f>
        <v>5.0679339089133721</v>
      </c>
      <c r="AP171" s="6">
        <f>AF171*'III. GDP shares, 1310-2018'!D173</f>
        <v>1.5833822947150182</v>
      </c>
      <c r="AQ171" s="6">
        <f>AG171*'III. GDP shares, 1310-2018'!E173</f>
        <v>0.16617225675789557</v>
      </c>
      <c r="AR171" s="6">
        <f>AH171*'III. GDP shares, 1310-2018'!F173</f>
        <v>1.7173123164925952</v>
      </c>
      <c r="AS171" s="6">
        <f>AI171*'III. GDP shares, 1310-2018'!G173</f>
        <v>3.6510121222808669</v>
      </c>
      <c r="AT171" s="6">
        <f>AJ171*'III. GDP shares, 1310-2018'!H173</f>
        <v>0</v>
      </c>
      <c r="AU171" s="6">
        <f>AK171*'III. GDP shares, 1310-2018'!I173</f>
        <v>0.79306468357961935</v>
      </c>
      <c r="AV171" s="6">
        <f>AL171*'III. GDP shares, 1310-2018'!J173</f>
        <v>0</v>
      </c>
      <c r="AY171" s="6">
        <f>U171*'III. GDP shares, 1310-2018'!C173</f>
        <v>2.6614591740446687</v>
      </c>
      <c r="AZ171" s="6">
        <f>V171*'III. GDP shares, 1310-2018'!D173</f>
        <v>7.533773914573319E-2</v>
      </c>
      <c r="BA171" s="6">
        <f>W171*'III. GDP shares, 1310-2018'!E173</f>
        <v>0.27334452275136567</v>
      </c>
      <c r="BB171" s="6">
        <f>X171*'III. GDP shares, 1310-2018'!F173</f>
        <v>0.9232327279276229</v>
      </c>
      <c r="BC171" s="6">
        <f>Y171*'III. GDP shares, 1310-2018'!G173</f>
        <v>1.6324188195544609</v>
      </c>
      <c r="BD171" s="6">
        <f>Z171*'III. GDP shares, 1310-2018'!H173</f>
        <v>0</v>
      </c>
      <c r="BE171" s="6">
        <f>AA171*'III. GDP shares, 1310-2018'!I173</f>
        <v>1.3899935945714833E-2</v>
      </c>
      <c r="BF171" s="6">
        <f>AB171*'III. GDP shares, 1310-2018'!J173</f>
        <v>0</v>
      </c>
      <c r="BI171" s="6">
        <f t="shared" si="243"/>
        <v>12.603681796670843</v>
      </c>
      <c r="BJ171" s="6">
        <f t="shared" si="244"/>
        <v>12.978877582739365</v>
      </c>
      <c r="BL171" s="6">
        <f t="shared" si="245"/>
        <v>5.5796929193695668</v>
      </c>
      <c r="BM171" s="6">
        <f t="shared" si="246"/>
        <v>5.8774190222009324</v>
      </c>
      <c r="BN171" s="6">
        <f t="shared" ref="BN171:BO171" si="330">AVERAGE(BL168:BL174)</f>
        <v>-1.3117372963268221</v>
      </c>
      <c r="BO171" s="6">
        <f t="shared" si="330"/>
        <v>-0.11987676961745006</v>
      </c>
      <c r="BR171" s="6">
        <f t="shared" si="248"/>
        <v>5.891140107800517</v>
      </c>
    </row>
    <row r="172" spans="1:70" x14ac:dyDescent="0.2">
      <c r="A172" s="6">
        <f>'[1]Nominal weighted'!B172</f>
        <v>1478</v>
      </c>
      <c r="C172" s="6">
        <f t="shared" si="255"/>
        <v>30.798552710545945</v>
      </c>
      <c r="D172" s="6">
        <f t="shared" si="256"/>
        <v>13.781839330903416</v>
      </c>
      <c r="E172" s="6">
        <f t="shared" si="257"/>
        <v>-5.0495010323491929</v>
      </c>
      <c r="F172" s="6">
        <f t="shared" si="258"/>
        <v>9.4989957761230031</v>
      </c>
      <c r="G172" s="6">
        <f t="shared" si="259"/>
        <v>12.495456978391399</v>
      </c>
      <c r="I172" s="6">
        <f t="shared" si="260"/>
        <v>-2.1948396178663963</v>
      </c>
      <c r="L172" s="6">
        <f t="shared" si="202"/>
        <v>21.085929337499472</v>
      </c>
      <c r="M172" s="6">
        <f t="shared" si="203"/>
        <v>20.316548297048637</v>
      </c>
      <c r="N172" s="6">
        <f t="shared" si="204"/>
        <v>-2.7194340464794879</v>
      </c>
      <c r="O172" s="6">
        <f t="shared" si="205"/>
        <v>5.6199369098910754</v>
      </c>
      <c r="P172" s="6">
        <f t="shared" ref="P172:R172" si="331">AVERAGE(G169:G175)</f>
        <v>10.940961285423237</v>
      </c>
      <c r="R172" s="6">
        <f t="shared" si="331"/>
        <v>9.7407598185101172</v>
      </c>
      <c r="U172" s="6">
        <v>-15.581886043879278</v>
      </c>
      <c r="V172" s="6">
        <v>7.9059913569273448</v>
      </c>
      <c r="W172" s="6">
        <v>14.086703413301565</v>
      </c>
      <c r="X172" s="6">
        <v>-1.1177165522054646</v>
      </c>
      <c r="Y172" s="6">
        <v>0.98322519215125925</v>
      </c>
      <c r="AA172" s="6">
        <v>8.5948396178663966</v>
      </c>
      <c r="AE172" s="6">
        <v>15.216666666666667</v>
      </c>
      <c r="AF172" s="6">
        <v>21.687830687830761</v>
      </c>
      <c r="AG172" s="35">
        <v>9.0372023809523725</v>
      </c>
      <c r="AH172" s="6">
        <v>8.381279223917538</v>
      </c>
      <c r="AI172" s="6">
        <v>13.478682170542658</v>
      </c>
      <c r="AK172" s="6">
        <v>6.4</v>
      </c>
      <c r="AO172" s="6">
        <f>AE172*'III. GDP shares, 1310-2018'!C174</f>
        <v>4.481339543625281</v>
      </c>
      <c r="AP172" s="6">
        <f>AF172*'III. GDP shares, 1310-2018'!D174</f>
        <v>1.5760253101737947</v>
      </c>
      <c r="AQ172" s="6">
        <f>AG172*'III. GDP shares, 1310-2018'!E174</f>
        <v>0.16617402111000587</v>
      </c>
      <c r="AR172" s="6">
        <f>AH172*'III. GDP shares, 1310-2018'!F174</f>
        <v>1.7592086207606035</v>
      </c>
      <c r="AS172" s="6">
        <f>AI172*'III. GDP shares, 1310-2018'!G174</f>
        <v>3.7806736518991846</v>
      </c>
      <c r="AT172" s="6">
        <f>AJ172*'III. GDP shares, 1310-2018'!H174</f>
        <v>0</v>
      </c>
      <c r="AU172" s="6">
        <f>AK172*'III. GDP shares, 1310-2018'!I174</f>
        <v>0.79392841740158415</v>
      </c>
      <c r="AV172" s="6">
        <f>AL172*'III. GDP shares, 1310-2018'!J174</f>
        <v>0</v>
      </c>
      <c r="AY172" s="6">
        <f>U172*'III. GDP shares, 1310-2018'!C174</f>
        <v>-4.5888973993011453</v>
      </c>
      <c r="AZ172" s="6">
        <f>V172*'III. GDP shares, 1310-2018'!D174</f>
        <v>0.57451769427194033</v>
      </c>
      <c r="BA172" s="6">
        <f>W172*'III. GDP shares, 1310-2018'!E174</f>
        <v>0.25902309715959682</v>
      </c>
      <c r="BB172" s="6">
        <f>X172*'III. GDP shares, 1310-2018'!F174</f>
        <v>-0.23460578530726905</v>
      </c>
      <c r="BC172" s="6">
        <f>Y172*'III. GDP shares, 1310-2018'!G174</f>
        <v>0.27578761267728003</v>
      </c>
      <c r="BD172" s="6">
        <f>Z172*'III. GDP shares, 1310-2018'!H174</f>
        <v>0</v>
      </c>
      <c r="BE172" s="6">
        <f>AA172*'III. GDP shares, 1310-2018'!I174</f>
        <v>1.0662011586926725</v>
      </c>
      <c r="BF172" s="6">
        <f>AB172*'III. GDP shares, 1310-2018'!J174</f>
        <v>0</v>
      </c>
      <c r="BI172" s="6">
        <f t="shared" si="243"/>
        <v>12.366943521651669</v>
      </c>
      <c r="BJ172" s="6">
        <f t="shared" si="244"/>
        <v>12.557349564970455</v>
      </c>
      <c r="BL172" s="6">
        <f t="shared" si="245"/>
        <v>-2.6479736218069245</v>
      </c>
      <c r="BM172" s="6">
        <f t="shared" si="246"/>
        <v>2.4785261640269707</v>
      </c>
      <c r="BN172" s="6">
        <f t="shared" ref="BN172:BO172" si="332">AVERAGE(BL169:BL175)</f>
        <v>-0.72870512966097023</v>
      </c>
      <c r="BO172" s="6">
        <f t="shared" si="332"/>
        <v>1.3877835201105173</v>
      </c>
      <c r="BR172" s="6">
        <f t="shared" si="248"/>
        <v>14.203815570875523</v>
      </c>
    </row>
    <row r="173" spans="1:70" x14ac:dyDescent="0.2">
      <c r="A173" s="6">
        <f>'[1]Nominal weighted'!B173</f>
        <v>1479</v>
      </c>
      <c r="C173" s="6">
        <f t="shared" si="255"/>
        <v>33.565668661545949</v>
      </c>
      <c r="D173" s="6">
        <f t="shared" si="256"/>
        <v>20.803312133751621</v>
      </c>
      <c r="E173" s="6">
        <f t="shared" si="257"/>
        <v>16.715927338576542</v>
      </c>
      <c r="F173" s="6">
        <f t="shared" si="258"/>
        <v>2.7625801310302007</v>
      </c>
      <c r="G173" s="6">
        <f t="shared" si="259"/>
        <v>23.1495449655146</v>
      </c>
      <c r="I173" s="6">
        <f t="shared" si="260"/>
        <v>4.9730254351625414</v>
      </c>
      <c r="L173" s="6">
        <f t="shared" si="202"/>
        <v>16.76441593321093</v>
      </c>
      <c r="M173" s="6">
        <f t="shared" si="203"/>
        <v>18.328485231398691</v>
      </c>
      <c r="N173" s="6">
        <f t="shared" si="204"/>
        <v>-3.2371733656773825</v>
      </c>
      <c r="O173" s="6">
        <f t="shared" si="205"/>
        <v>2.6913419379380228</v>
      </c>
      <c r="P173" s="6">
        <f t="shared" ref="P173:R173" si="333">AVERAGE(G170:G176)</f>
        <v>8.7608852863471238</v>
      </c>
      <c r="R173" s="6">
        <f t="shared" si="333"/>
        <v>6.7159177802607877</v>
      </c>
      <c r="U173" s="6">
        <v>-20.338168661545954</v>
      </c>
      <c r="V173" s="6">
        <v>0.78663495619554169</v>
      </c>
      <c r="W173" s="6">
        <v>-7.6772368623860761</v>
      </c>
      <c r="X173" s="6">
        <v>5.3598714138836181</v>
      </c>
      <c r="Y173" s="6">
        <v>-9.7326360507858958</v>
      </c>
      <c r="AA173" s="6">
        <v>1.4269745648374592</v>
      </c>
      <c r="AE173" s="6">
        <v>13.227499999999997</v>
      </c>
      <c r="AF173" s="6">
        <v>21.589947089947163</v>
      </c>
      <c r="AG173" s="35">
        <v>9.0386904761904674</v>
      </c>
      <c r="AH173" s="6">
        <v>8.1224515449138188</v>
      </c>
      <c r="AI173" s="6">
        <v>13.416908914728705</v>
      </c>
      <c r="AK173" s="6">
        <v>6.4</v>
      </c>
      <c r="AO173" s="6">
        <f>AE173*'III. GDP shares, 1310-2018'!C175</f>
        <v>3.8949258771776898</v>
      </c>
      <c r="AP173" s="6">
        <f>AF173*'III. GDP shares, 1310-2018'!D175</f>
        <v>1.5686705919321726</v>
      </c>
      <c r="AQ173" s="6">
        <f>AG173*'III. GDP shares, 1310-2018'!E175</f>
        <v>0.16617578491861218</v>
      </c>
      <c r="AR173" s="6">
        <f>AH173*'III. GDP shares, 1310-2018'!F175</f>
        <v>1.704618774790974</v>
      </c>
      <c r="AS173" s="6">
        <f>AI173*'III. GDP shares, 1310-2018'!G175</f>
        <v>3.7627670523177574</v>
      </c>
      <c r="AT173" s="6">
        <f>AJ173*'III. GDP shares, 1310-2018'!H175</f>
        <v>0</v>
      </c>
      <c r="AU173" s="6">
        <f>AK173*'III. GDP shares, 1310-2018'!I175</f>
        <v>0.79479188515263277</v>
      </c>
      <c r="AV173" s="6">
        <f>AL173*'III. GDP shares, 1310-2018'!J175</f>
        <v>0</v>
      </c>
      <c r="AY173" s="6">
        <f>U173*'III. GDP shares, 1310-2018'!C175</f>
        <v>-5.9887098404278731</v>
      </c>
      <c r="AZ173" s="6">
        <f>V173*'III. GDP shares, 1310-2018'!D175</f>
        <v>5.7154893304225275E-2</v>
      </c>
      <c r="BA173" s="6">
        <f>W173*'III. GDP shares, 1310-2018'!E175</f>
        <v>-0.1411455414889711</v>
      </c>
      <c r="BB173" s="6">
        <f>X173*'III. GDP shares, 1310-2018'!F175</f>
        <v>1.1248497318882313</v>
      </c>
      <c r="BC173" s="6">
        <f>Y173*'III. GDP shares, 1310-2018'!G175</f>
        <v>-2.729514115124906</v>
      </c>
      <c r="BD173" s="6">
        <f>Z173*'III. GDP shares, 1310-2018'!H175</f>
        <v>0</v>
      </c>
      <c r="BE173" s="6">
        <f>AA173*'III. GDP shares, 1310-2018'!I175</f>
        <v>0.17721059444562842</v>
      </c>
      <c r="BF173" s="6">
        <f>AB173*'III. GDP shares, 1310-2018'!J175</f>
        <v>0</v>
      </c>
      <c r="BI173" s="6">
        <f t="shared" si="243"/>
        <v>11.965916337630027</v>
      </c>
      <c r="BJ173" s="6">
        <f t="shared" si="244"/>
        <v>11.891949966289838</v>
      </c>
      <c r="BL173" s="6">
        <f t="shared" si="245"/>
        <v>-7.5001542774036656</v>
      </c>
      <c r="BM173" s="6">
        <f t="shared" si="246"/>
        <v>-5.0290934399668847</v>
      </c>
      <c r="BN173" s="6">
        <f t="shared" ref="BN173:BO173" si="334">AVERAGE(BL170:BL176)</f>
        <v>1.7385117799315954</v>
      </c>
      <c r="BO173" s="6">
        <f t="shared" si="334"/>
        <v>3.5332889034144577</v>
      </c>
      <c r="BR173" s="6">
        <f t="shared" si="248"/>
        <v>17.880588545065557</v>
      </c>
    </row>
    <row r="174" spans="1:70" x14ac:dyDescent="0.2">
      <c r="A174" s="6">
        <f>'[1]Nominal weighted'!B174</f>
        <v>1480</v>
      </c>
      <c r="C174" s="6">
        <f t="shared" si="255"/>
        <v>20.281726922415654</v>
      </c>
      <c r="D174" s="6">
        <f t="shared" si="256"/>
        <v>28.654197549505938</v>
      </c>
      <c r="E174" s="6">
        <f t="shared" si="257"/>
        <v>1.2607876756502971</v>
      </c>
      <c r="F174" s="6">
        <f t="shared" si="258"/>
        <v>11.27131246002957</v>
      </c>
      <c r="G174" s="6">
        <f t="shared" si="259"/>
        <v>19.314469850805708</v>
      </c>
      <c r="I174" s="6">
        <f t="shared" si="260"/>
        <v>13.080403786316499</v>
      </c>
      <c r="L174" s="6">
        <f t="shared" si="202"/>
        <v>6.2294036410437457</v>
      </c>
      <c r="M174" s="6">
        <f t="shared" si="203"/>
        <v>17.298796942279999</v>
      </c>
      <c r="N174" s="6">
        <f t="shared" si="204"/>
        <v>-6.0699373973342574E-2</v>
      </c>
      <c r="O174" s="6">
        <f t="shared" si="205"/>
        <v>5.1720810432663038</v>
      </c>
      <c r="P174" s="6">
        <f t="shared" ref="P174:R174" si="335">AVERAGE(G171:G177)</f>
        <v>11.362811676101147</v>
      </c>
      <c r="R174" s="6">
        <f t="shared" si="335"/>
        <v>5.3363857279460571</v>
      </c>
      <c r="U174" s="6">
        <v>-9.0433935890823225</v>
      </c>
      <c r="V174" s="6">
        <v>-7.1621340574423726</v>
      </c>
      <c r="W174" s="6">
        <v>7.7793908957782651</v>
      </c>
      <c r="X174" s="6">
        <v>-3.3456097105776044</v>
      </c>
      <c r="Y174" s="6">
        <v>-5.9593341918909557</v>
      </c>
      <c r="AA174" s="6">
        <v>-7.7804037863164988</v>
      </c>
      <c r="AE174" s="6">
        <v>11.238333333333332</v>
      </c>
      <c r="AF174" s="6">
        <v>21.492063492063565</v>
      </c>
      <c r="AG174" s="35">
        <v>9.0401785714285623</v>
      </c>
      <c r="AH174" s="6">
        <v>7.9257027494519665</v>
      </c>
      <c r="AI174" s="6">
        <v>13.355135658914751</v>
      </c>
      <c r="AK174" s="6">
        <v>5.3</v>
      </c>
      <c r="AO174" s="6">
        <f>AE174*'III. GDP shares, 1310-2018'!C176</f>
        <v>3.3086928260877628</v>
      </c>
      <c r="AP174" s="6">
        <f>AF174*'III. GDP shares, 1310-2018'!D176</f>
        <v>1.5613181389431219</v>
      </c>
      <c r="AQ174" s="6">
        <f>AG174*'III. GDP shares, 1310-2018'!E176</f>
        <v>0.16617754818396563</v>
      </c>
      <c r="AR174" s="6">
        <f>AH174*'III. GDP shares, 1310-2018'!F176</f>
        <v>1.6630719247217973</v>
      </c>
      <c r="AS174" s="6">
        <f>AI174*'III. GDP shares, 1310-2018'!G176</f>
        <v>3.7448659679674261</v>
      </c>
      <c r="AT174" s="6">
        <f>AJ174*'III. GDP shares, 1310-2018'!H176</f>
        <v>0</v>
      </c>
      <c r="AU174" s="6">
        <f>AK174*'III. GDP shares, 1310-2018'!I176</f>
        <v>0.65890186888518087</v>
      </c>
      <c r="AV174" s="6">
        <f>AL174*'III. GDP shares, 1310-2018'!J176</f>
        <v>0</v>
      </c>
      <c r="AY174" s="6">
        <f>U174*'III. GDP shares, 1310-2018'!C176</f>
        <v>-2.6624776649875206</v>
      </c>
      <c r="AZ174" s="6">
        <f>V174*'III. GDP shares, 1310-2018'!D176</f>
        <v>-0.52030228840317827</v>
      </c>
      <c r="BA174" s="6">
        <f>W174*'III. GDP shares, 1310-2018'!E176</f>
        <v>0.14300161166183795</v>
      </c>
      <c r="BB174" s="6">
        <f>X174*'III. GDP shares, 1310-2018'!F176</f>
        <v>-0.70201845270098751</v>
      </c>
      <c r="BC174" s="6">
        <f>Y174*'III. GDP shares, 1310-2018'!G176</f>
        <v>-1.6710356507730593</v>
      </c>
      <c r="BD174" s="6">
        <f>Z174*'III. GDP shares, 1310-2018'!H176</f>
        <v>0</v>
      </c>
      <c r="BE174" s="6">
        <f>AA174*'III. GDP shares, 1310-2018'!I176</f>
        <v>-0.96726841424250554</v>
      </c>
      <c r="BF174" s="6">
        <f>AB174*'III. GDP shares, 1310-2018'!J176</f>
        <v>0</v>
      </c>
      <c r="BI174" s="6">
        <f t="shared" si="243"/>
        <v>11.391902300865361</v>
      </c>
      <c r="BJ174" s="6">
        <f t="shared" si="244"/>
        <v>11.103028274789255</v>
      </c>
      <c r="BL174" s="6">
        <f t="shared" si="245"/>
        <v>-6.3801008594454132</v>
      </c>
      <c r="BM174" s="6">
        <f t="shared" si="246"/>
        <v>-4.2519140732552474</v>
      </c>
      <c r="BN174" s="6">
        <f t="shared" ref="BN174:BO174" si="336">AVERAGE(BL171:BL177)</f>
        <v>3.253633210700472</v>
      </c>
      <c r="BO174" s="6">
        <f t="shared" si="336"/>
        <v>3.9837310893205777</v>
      </c>
      <c r="BR174" s="6">
        <f t="shared" si="248"/>
        <v>15.401508706888368</v>
      </c>
    </row>
    <row r="175" spans="1:70" x14ac:dyDescent="0.2">
      <c r="A175" s="6">
        <f>'[1]Nominal weighted'!B175</f>
        <v>1481</v>
      </c>
      <c r="C175" s="6">
        <f t="shared" si="255"/>
        <v>3.9045390001188309</v>
      </c>
      <c r="D175" s="6">
        <f t="shared" si="256"/>
        <v>20.366843601822577</v>
      </c>
      <c r="E175" s="6">
        <f t="shared" si="257"/>
        <v>-56.87587692941986</v>
      </c>
      <c r="F175" s="6">
        <f t="shared" si="258"/>
        <v>0.42825554057891591</v>
      </c>
      <c r="G175" s="6">
        <f t="shared" si="259"/>
        <v>-14.475672552497715</v>
      </c>
      <c r="I175" s="6">
        <f t="shared" si="260"/>
        <v>12.084363384739998</v>
      </c>
      <c r="L175" s="6">
        <f t="shared" si="202"/>
        <v>4.8346200660686112</v>
      </c>
      <c r="M175" s="6">
        <f t="shared" si="203"/>
        <v>18.912324041387954</v>
      </c>
      <c r="N175" s="6">
        <f t="shared" si="204"/>
        <v>3.8686845691788361</v>
      </c>
      <c r="O175" s="6">
        <f t="shared" si="205"/>
        <v>6.1800427781816287</v>
      </c>
      <c r="P175" s="6">
        <f t="shared" ref="P175:R175" si="337">AVERAGE(G172:G178)</f>
        <v>14.034264743222158</v>
      </c>
      <c r="R175" s="6">
        <f t="shared" si="337"/>
        <v>4.7275742468977855</v>
      </c>
      <c r="U175" s="6">
        <v>5.3446276665478347</v>
      </c>
      <c r="V175" s="6">
        <v>1.0273362923573899</v>
      </c>
      <c r="W175" s="6">
        <v>65.917543596086517</v>
      </c>
      <c r="X175" s="6">
        <v>7.5175781277684246</v>
      </c>
      <c r="Y175" s="6">
        <v>27.769034955598514</v>
      </c>
      <c r="AA175" s="6">
        <v>-6.784363384739998</v>
      </c>
      <c r="AE175" s="6">
        <v>9.2491666666666656</v>
      </c>
      <c r="AF175" s="6">
        <v>21.394179894179967</v>
      </c>
      <c r="AG175" s="35">
        <v>9.0416666666666572</v>
      </c>
      <c r="AH175" s="6">
        <v>7.9458336683473405</v>
      </c>
      <c r="AI175" s="6">
        <v>13.293362403100799</v>
      </c>
      <c r="AK175" s="6">
        <v>5.3</v>
      </c>
      <c r="AO175" s="6">
        <f>AE175*'III. GDP shares, 1310-2018'!C177</f>
        <v>2.7226403069240743</v>
      </c>
      <c r="AP175" s="6">
        <f>AF175*'III. GDP shares, 1310-2018'!D177</f>
        <v>1.5539679501602572</v>
      </c>
      <c r="AQ175" s="6">
        <f>AG175*'III. GDP shares, 1310-2018'!E177</f>
        <v>0.16617931090631713</v>
      </c>
      <c r="AR175" s="6">
        <f>AH175*'III. GDP shares, 1310-2018'!F177</f>
        <v>1.6670393266103454</v>
      </c>
      <c r="AS175" s="6">
        <f>AI175*'III. GDP shares, 1310-2018'!G177</f>
        <v>3.7269703963005463</v>
      </c>
      <c r="AT175" s="6">
        <f>AJ175*'III. GDP shares, 1310-2018'!H177</f>
        <v>0</v>
      </c>
      <c r="AU175" s="6">
        <f>AK175*'III. GDP shares, 1310-2018'!I177</f>
        <v>0.65961648774189197</v>
      </c>
      <c r="AV175" s="6">
        <f>AL175*'III. GDP shares, 1310-2018'!J177</f>
        <v>0</v>
      </c>
      <c r="AY175" s="6">
        <f>U175*'III. GDP shares, 1310-2018'!C177</f>
        <v>1.5732767323663064</v>
      </c>
      <c r="AZ175" s="6">
        <f>V175*'III. GDP shares, 1310-2018'!D177</f>
        <v>7.4620652918513913E-2</v>
      </c>
      <c r="BA175" s="6">
        <f>W175*'III. GDP shares, 1310-2018'!E177</f>
        <v>1.21151690006652</v>
      </c>
      <c r="BB175" s="6">
        <f>X175*'III. GDP shares, 1310-2018'!F177</f>
        <v>1.577191129708394</v>
      </c>
      <c r="BC175" s="6">
        <f>Y175*'III. GDP shares, 1310-2018'!G177</f>
        <v>7.7854171183364196</v>
      </c>
      <c r="BD175" s="6">
        <f>Z175*'III. GDP shares, 1310-2018'!H177</f>
        <v>0</v>
      </c>
      <c r="BE175" s="6">
        <f>AA175*'III. GDP shares, 1310-2018'!I177</f>
        <v>-0.8443543296994136</v>
      </c>
      <c r="BF175" s="6">
        <f>AB175*'III. GDP shares, 1310-2018'!J177</f>
        <v>0</v>
      </c>
      <c r="BI175" s="6">
        <f t="shared" si="243"/>
        <v>11.03736821649357</v>
      </c>
      <c r="BJ175" s="6">
        <f t="shared" si="244"/>
        <v>10.496413778643433</v>
      </c>
      <c r="BL175" s="6">
        <f t="shared" si="245"/>
        <v>11.377668203696739</v>
      </c>
      <c r="BM175" s="6">
        <f t="shared" si="246"/>
        <v>16.798626208936447</v>
      </c>
      <c r="BN175" s="6">
        <f t="shared" ref="BN175:BO175" si="338">AVERAGE(BL172:BL178)</f>
        <v>2.1314422971049583</v>
      </c>
      <c r="BO175" s="6">
        <f t="shared" si="338"/>
        <v>2.4805858670607757</v>
      </c>
      <c r="BR175" s="6">
        <f t="shared" si="248"/>
        <v>-2.3606017222950513</v>
      </c>
    </row>
    <row r="176" spans="1:70" x14ac:dyDescent="0.2">
      <c r="A176" s="6">
        <f>'[1]Nominal weighted'!B176</f>
        <v>1482</v>
      </c>
      <c r="C176" s="6">
        <f t="shared" si="255"/>
        <v>-7.3794567867007625</v>
      </c>
      <c r="D176" s="6">
        <f t="shared" si="256"/>
        <v>7.5968036381466604</v>
      </c>
      <c r="E176" s="6">
        <f t="shared" si="257"/>
        <v>14.456091562751</v>
      </c>
      <c r="F176" s="6">
        <f t="shared" si="258"/>
        <v>-9.6033642667440731</v>
      </c>
      <c r="G176" s="6">
        <f t="shared" si="259"/>
        <v>-0.64758879992692542</v>
      </c>
      <c r="I176" s="6">
        <f t="shared" si="260"/>
        <v>-0.17724689031694041</v>
      </c>
      <c r="L176" s="6">
        <f t="shared" si="202"/>
        <v>7.0465956624417698</v>
      </c>
      <c r="M176" s="6">
        <f t="shared" si="203"/>
        <v>21.675522310672388</v>
      </c>
      <c r="N176" s="6">
        <f t="shared" si="204"/>
        <v>5.3314661103204442</v>
      </c>
      <c r="O176" s="6">
        <f t="shared" si="205"/>
        <v>5.2905375771736631</v>
      </c>
      <c r="P176" s="6">
        <f t="shared" ref="P176:R176" si="339">AVERAGE(G173:G179)</f>
        <v>14.157497159092854</v>
      </c>
      <c r="R176" s="6">
        <f t="shared" si="339"/>
        <v>5.3071174281522397</v>
      </c>
      <c r="U176" s="6">
        <v>14.639456786700764</v>
      </c>
      <c r="V176" s="6">
        <v>13.699492658149708</v>
      </c>
      <c r="W176" s="6">
        <v>-5.4129368008462482</v>
      </c>
      <c r="X176" s="6">
        <v>17.712260050657154</v>
      </c>
      <c r="Y176" s="6">
        <v>13.879177947213773</v>
      </c>
      <c r="AA176" s="6">
        <v>5.4772468903169402</v>
      </c>
      <c r="AE176" s="6">
        <v>7.2600000000000016</v>
      </c>
      <c r="AF176" s="6">
        <v>21.296296296296369</v>
      </c>
      <c r="AG176" s="35">
        <v>9.0431547619047521</v>
      </c>
      <c r="AH176" s="6">
        <v>8.1088957839130806</v>
      </c>
      <c r="AI176" s="6">
        <v>13.231589147286847</v>
      </c>
      <c r="AK176" s="6">
        <v>5.3</v>
      </c>
      <c r="AO176" s="6">
        <f>AE176*'III. GDP shares, 1310-2018'!C178</f>
        <v>2.1367682363065787</v>
      </c>
      <c r="AP176" s="6">
        <f>AF176*'III. GDP shares, 1310-2018'!D178</f>
        <v>1.5466200245378372</v>
      </c>
      <c r="AQ176" s="6">
        <f>AG176*'III. GDP shares, 1310-2018'!E178</f>
        <v>0.16618107308591742</v>
      </c>
      <c r="AR176" s="6">
        <f>AH176*'III. GDP shares, 1310-2018'!F178</f>
        <v>1.7009879169717015</v>
      </c>
      <c r="AS176" s="6">
        <f>AI176*'III. GDP shares, 1310-2018'!G178</f>
        <v>3.709080334771043</v>
      </c>
      <c r="AT176" s="6">
        <f>AJ176*'III. GDP shares, 1310-2018'!H178</f>
        <v>0</v>
      </c>
      <c r="AU176" s="6">
        <f>AK176*'III. GDP shares, 1310-2018'!I178</f>
        <v>0.66033088656382855</v>
      </c>
      <c r="AV176" s="6">
        <f>AL176*'III. GDP shares, 1310-2018'!J178</f>
        <v>0</v>
      </c>
      <c r="AY176" s="6">
        <f>U176*'III. GDP shares, 1310-2018'!C178</f>
        <v>4.3086950769428318</v>
      </c>
      <c r="AZ176" s="6">
        <f>V176*'III. GDP shares, 1310-2018'!D178</f>
        <v>0.99491054107789645</v>
      </c>
      <c r="BA176" s="6">
        <f>W176*'III. GDP shares, 1310-2018'!E178</f>
        <v>-9.9470557542621948E-2</v>
      </c>
      <c r="BB176" s="6">
        <f>X176*'III. GDP shares, 1310-2018'!F178</f>
        <v>3.7154676951452288</v>
      </c>
      <c r="BC176" s="6">
        <f>Y176*'III. GDP shares, 1310-2018'!G178</f>
        <v>3.8906124890791642</v>
      </c>
      <c r="BD176" s="6">
        <f>Z176*'III. GDP shares, 1310-2018'!H178</f>
        <v>0</v>
      </c>
      <c r="BE176" s="6">
        <f>AA176*'III. GDP shares, 1310-2018'!I178</f>
        <v>0.68241420660602981</v>
      </c>
      <c r="BF176" s="6">
        <f>AB176*'III. GDP shares, 1310-2018'!J178</f>
        <v>0</v>
      </c>
      <c r="BI176" s="6">
        <f t="shared" si="243"/>
        <v>10.70665599823351</v>
      </c>
      <c r="BJ176" s="6">
        <f t="shared" si="244"/>
        <v>9.9199684722369064</v>
      </c>
      <c r="BL176" s="6">
        <f t="shared" si="245"/>
        <v>13.492629451308527</v>
      </c>
      <c r="BM176" s="6">
        <f t="shared" si="246"/>
        <v>9.9991162553653492</v>
      </c>
      <c r="BN176" s="6">
        <f t="shared" ref="BN176:BO176" si="340">AVERAGE(BL173:BL179)</f>
        <v>0.93182308657870927</v>
      </c>
      <c r="BO176" s="6">
        <f t="shared" si="340"/>
        <v>1.1679261749637095</v>
      </c>
      <c r="BR176" s="6">
        <f t="shared" si="248"/>
        <v>-4.1243704625315623</v>
      </c>
    </row>
    <row r="177" spans="1:70" x14ac:dyDescent="0.2">
      <c r="A177" s="6">
        <f>'[1]Nominal weighted'!B177</f>
        <v>1483</v>
      </c>
      <c r="C177" s="6">
        <f t="shared" si="255"/>
        <v>-45.735280627999657</v>
      </c>
      <c r="D177" s="6">
        <f t="shared" si="256"/>
        <v>9.1394379769986394</v>
      </c>
      <c r="E177" s="6">
        <f t="shared" si="257"/>
        <v>34.895230821973826</v>
      </c>
      <c r="F177" s="6">
        <f t="shared" si="258"/>
        <v>18.064190514618154</v>
      </c>
      <c r="G177" s="6">
        <f t="shared" si="259"/>
        <v>32.50798478576138</v>
      </c>
      <c r="I177" s="6">
        <f t="shared" si="260"/>
        <v>3.3011659198705621</v>
      </c>
      <c r="L177" s="6">
        <f t="shared" si="202"/>
        <v>3.8285675655696219</v>
      </c>
      <c r="M177" s="6">
        <f t="shared" si="203"/>
        <v>21.774770436473453</v>
      </c>
      <c r="N177" s="6">
        <f t="shared" si="204"/>
        <v>1.1656386658333919</v>
      </c>
      <c r="O177" s="6">
        <f t="shared" si="205"/>
        <v>5.1446988769398256</v>
      </c>
      <c r="P177" s="6">
        <f t="shared" ref="P177:R177" si="341">AVERAGE(G174:G180)</f>
        <v>10.888857479368253</v>
      </c>
      <c r="R177" s="6">
        <f t="shared" si="341"/>
        <v>6.0835780493081968</v>
      </c>
      <c r="U177" s="6">
        <v>53.911947294666327</v>
      </c>
      <c r="V177" s="6">
        <v>12.058974721414131</v>
      </c>
      <c r="W177" s="6">
        <v>-25.850587964830979</v>
      </c>
      <c r="X177" s="6">
        <v>-10.743395142804916</v>
      </c>
      <c r="Y177" s="6">
        <v>-19.29514806095516</v>
      </c>
      <c r="AA177" s="6">
        <v>1.9988340801294378</v>
      </c>
      <c r="AE177" s="6">
        <v>8.1766666666666676</v>
      </c>
      <c r="AF177" s="6">
        <v>21.198412698412771</v>
      </c>
      <c r="AG177" s="35">
        <v>9.044642857142847</v>
      </c>
      <c r="AH177" s="6">
        <v>7.3207953718132392</v>
      </c>
      <c r="AI177" s="6">
        <v>13.212836724806222</v>
      </c>
      <c r="AK177" s="6">
        <v>5.3</v>
      </c>
      <c r="AO177" s="6">
        <f>AE177*'III. GDP shares, 1310-2018'!C179</f>
        <v>2.4061917662063648</v>
      </c>
      <c r="AP177" s="6">
        <f>AF177*'III. GDP shares, 1310-2018'!D179</f>
        <v>1.5392743610307655</v>
      </c>
      <c r="AQ177" s="6">
        <f>AG177*'III. GDP shares, 1310-2018'!E179</f>
        <v>0.1661828347230172</v>
      </c>
      <c r="AR177" s="6">
        <f>AH177*'III. GDP shares, 1310-2018'!F179</f>
        <v>1.5354331822692096</v>
      </c>
      <c r="AS177" s="6">
        <f>AI177*'III. GDP shares, 1310-2018'!G179</f>
        <v>3.7032535286265231</v>
      </c>
      <c r="AT177" s="6">
        <f>AJ177*'III. GDP shares, 1310-2018'!H179</f>
        <v>0</v>
      </c>
      <c r="AU177" s="6">
        <f>AK177*'III. GDP shares, 1310-2018'!I179</f>
        <v>0.6610450654526</v>
      </c>
      <c r="AV177" s="6">
        <f>AL177*'III. GDP shares, 1310-2018'!J179</f>
        <v>0</v>
      </c>
      <c r="AY177" s="6">
        <f>U177*'III. GDP shares, 1310-2018'!C179</f>
        <v>15.864959276059224</v>
      </c>
      <c r="AZ177" s="6">
        <f>V177*'III. GDP shares, 1310-2018'!D179</f>
        <v>0.87563492951435573</v>
      </c>
      <c r="BA177" s="6">
        <f>W177*'III. GDP shares, 1310-2018'!E179</f>
        <v>-0.47496889098939871</v>
      </c>
      <c r="BB177" s="6">
        <f>X177*'III. GDP shares, 1310-2018'!F179</f>
        <v>-2.2532750274656008</v>
      </c>
      <c r="BC177" s="6">
        <f>Y177*'III. GDP shares, 1310-2018'!G179</f>
        <v>-5.4079851761092099</v>
      </c>
      <c r="BD177" s="6">
        <f>Z177*'III. GDP shares, 1310-2018'!H179</f>
        <v>0</v>
      </c>
      <c r="BE177" s="6">
        <f>AA177*'III. GDP shares, 1310-2018'!I179</f>
        <v>0.24930554817510409</v>
      </c>
      <c r="BF177" s="6">
        <f>AB177*'III. GDP shares, 1310-2018'!J179</f>
        <v>0</v>
      </c>
      <c r="BI177" s="6">
        <f t="shared" si="243"/>
        <v>10.708892386473623</v>
      </c>
      <c r="BJ177" s="6">
        <f t="shared" si="244"/>
        <v>10.01138073830848</v>
      </c>
      <c r="BL177" s="6">
        <f t="shared" si="245"/>
        <v>8.8536706591844734</v>
      </c>
      <c r="BM177" s="6">
        <f t="shared" si="246"/>
        <v>2.0134374879364749</v>
      </c>
      <c r="BN177" s="6">
        <f t="shared" ref="BN177:BO177" si="342">AVERAGE(BL174:BL180)</f>
        <v>2.4727092209593673</v>
      </c>
      <c r="BO177" s="6">
        <f t="shared" si="342"/>
        <v>2.5930653411988325</v>
      </c>
      <c r="BR177" s="6">
        <f t="shared" si="248"/>
        <v>0.49407064760759578</v>
      </c>
    </row>
    <row r="178" spans="1:70" x14ac:dyDescent="0.2">
      <c r="A178" s="6">
        <f>'[1]Nominal weighted'!B178</f>
        <v>1484</v>
      </c>
      <c r="C178" s="6">
        <f t="shared" si="255"/>
        <v>-1.5934094174456881</v>
      </c>
      <c r="D178" s="6">
        <f t="shared" si="256"/>
        <v>32.04383405858681</v>
      </c>
      <c r="E178" s="6">
        <f t="shared" si="257"/>
        <v>21.678132547069247</v>
      </c>
      <c r="F178" s="6">
        <f t="shared" si="258"/>
        <v>10.838329291635626</v>
      </c>
      <c r="G178" s="6">
        <f t="shared" si="259"/>
        <v>25.895657974506669</v>
      </c>
      <c r="I178" s="6">
        <f t="shared" si="260"/>
        <v>2.026147710378233</v>
      </c>
      <c r="L178" s="6">
        <f t="shared" si="202"/>
        <v>4.3238042490039978E-2</v>
      </c>
      <c r="M178" s="6">
        <f t="shared" si="203"/>
        <v>20.034637466087528</v>
      </c>
      <c r="N178" s="6">
        <f t="shared" si="204"/>
        <v>2.9524638676482731</v>
      </c>
      <c r="O178" s="6">
        <f t="shared" si="205"/>
        <v>4.7310695478304519</v>
      </c>
      <c r="P178" s="6">
        <f t="shared" ref="P178:R178" si="343">AVERAGE(G175:G181)</f>
        <v>9.8384431185339292</v>
      </c>
      <c r="R178" s="6">
        <f t="shared" si="343"/>
        <v>5.2629392651071187</v>
      </c>
      <c r="U178" s="6">
        <v>9.7700760841123557</v>
      </c>
      <c r="V178" s="6">
        <v>-10.943304958057638</v>
      </c>
      <c r="W178" s="6">
        <v>-12.632001594688303</v>
      </c>
      <c r="X178" s="6">
        <v>-4.6176541838465202</v>
      </c>
      <c r="Y178" s="6">
        <v>-12.718552838847733</v>
      </c>
      <c r="AA178" s="6">
        <v>3.2738522896217668</v>
      </c>
      <c r="AE178" s="6">
        <v>8.1766666666666676</v>
      </c>
      <c r="AF178" s="6">
        <v>21.100529100529172</v>
      </c>
      <c r="AG178" s="35">
        <v>9.0461309523809419</v>
      </c>
      <c r="AH178" s="6">
        <v>6.2206751077891056</v>
      </c>
      <c r="AI178" s="6">
        <v>13.177105135658936</v>
      </c>
      <c r="AK178" s="6">
        <v>5.3</v>
      </c>
      <c r="AO178" s="6">
        <f>AE178*'III. GDP shares, 1310-2018'!C180</f>
        <v>2.4058214409005649</v>
      </c>
      <c r="AP178" s="6">
        <f>AF178*'III. GDP shares, 1310-2018'!D180</f>
        <v>1.5319309585945882</v>
      </c>
      <c r="AQ178" s="6">
        <f>AG178*'III. GDP shares, 1310-2018'!E180</f>
        <v>0.16618459581786699</v>
      </c>
      <c r="AR178" s="6">
        <f>AH178*'III. GDP shares, 1310-2018'!F180</f>
        <v>1.3044977324408682</v>
      </c>
      <c r="AS178" s="6">
        <f>AI178*'III. GDP shares, 1310-2018'!G180</f>
        <v>3.6926703794640763</v>
      </c>
      <c r="AT178" s="6">
        <f>AJ178*'III. GDP shares, 1310-2018'!H180</f>
        <v>0</v>
      </c>
      <c r="AU178" s="6">
        <f>AK178*'III. GDP shares, 1310-2018'!I180</f>
        <v>0.66175902450975288</v>
      </c>
      <c r="AV178" s="6">
        <f>AL178*'III. GDP shares, 1310-2018'!J180</f>
        <v>0</v>
      </c>
      <c r="AY178" s="6">
        <f>U178*'III. GDP shares, 1310-2018'!C180</f>
        <v>2.874650451168447</v>
      </c>
      <c r="AZ178" s="6">
        <f>V178*'III. GDP shares, 1310-2018'!D180</f>
        <v>-0.79450081913679216</v>
      </c>
      <c r="BA178" s="6">
        <f>W178*'III. GDP shares, 1310-2018'!E180</f>
        <v>-0.23205988178088507</v>
      </c>
      <c r="BB178" s="6">
        <f>X178*'III. GDP shares, 1310-2018'!F180</f>
        <v>-0.96833853362336553</v>
      </c>
      <c r="BC178" s="6">
        <f>Y178*'III. GDP shares, 1310-2018'!G180</f>
        <v>-3.5641685221564567</v>
      </c>
      <c r="BD178" s="6">
        <f>Z178*'III. GDP shares, 1310-2018'!H180</f>
        <v>0</v>
      </c>
      <c r="BE178" s="6">
        <f>AA178*'III. GDP shares, 1310-2018'!I180</f>
        <v>0.40877382973002291</v>
      </c>
      <c r="BF178" s="6">
        <f>AB178*'III. GDP shares, 1310-2018'!J180</f>
        <v>0</v>
      </c>
      <c r="BI178" s="6">
        <f t="shared" si="243"/>
        <v>10.503517827170803</v>
      </c>
      <c r="BJ178" s="6">
        <f t="shared" si="244"/>
        <v>9.7628641317277172</v>
      </c>
      <c r="BL178" s="6">
        <f t="shared" si="245"/>
        <v>-2.2756434757990291</v>
      </c>
      <c r="BM178" s="6">
        <f t="shared" si="246"/>
        <v>-4.644597533617679</v>
      </c>
      <c r="BN178" s="6">
        <f t="shared" ref="BN178:BO178" si="344">AVERAGE(BL175:BL181)</f>
        <v>3.9448147274242813</v>
      </c>
      <c r="BO178" s="6">
        <f t="shared" si="344"/>
        <v>3.4449645812259573</v>
      </c>
      <c r="BR178" s="6">
        <f t="shared" si="248"/>
        <v>9.7120758297953671</v>
      </c>
    </row>
    <row r="179" spans="1:70" x14ac:dyDescent="0.2">
      <c r="A179" s="6">
        <f>'[1]Nominal weighted'!B179</f>
        <v>1485</v>
      </c>
      <c r="C179" s="6">
        <f t="shared" si="255"/>
        <v>46.282381885158067</v>
      </c>
      <c r="D179" s="6">
        <f t="shared" si="256"/>
        <v>33.124227215894464</v>
      </c>
      <c r="E179" s="6">
        <f t="shared" si="257"/>
        <v>5.189969755642057</v>
      </c>
      <c r="F179" s="6">
        <f t="shared" si="258"/>
        <v>3.2724593690672417</v>
      </c>
      <c r="G179" s="6">
        <f t="shared" si="259"/>
        <v>13.358083889486251</v>
      </c>
      <c r="I179" s="6">
        <f t="shared" si="260"/>
        <v>1.8619626509147897</v>
      </c>
      <c r="L179" s="6">
        <f t="shared" ref="L179:O194" si="345">AVERAGE(C176:C182)</f>
        <v>1.1443062140498668</v>
      </c>
      <c r="M179" s="6">
        <f t="shared" si="345"/>
        <v>20.456141193028127</v>
      </c>
      <c r="N179" s="6">
        <f t="shared" si="345"/>
        <v>9.7822635338087789</v>
      </c>
      <c r="O179" s="6">
        <f t="shared" si="345"/>
        <v>5.5206355614890228</v>
      </c>
      <c r="P179" s="6">
        <f t="shared" ref="P179:R179" si="346">AVERAGE(G176:G182)</f>
        <v>14.090003561521007</v>
      </c>
      <c r="R179" s="6">
        <f t="shared" si="346"/>
        <v>4.6153129515684812</v>
      </c>
      <c r="U179" s="6">
        <v>-38.105715218491397</v>
      </c>
      <c r="V179" s="6">
        <v>-12.121581713248887</v>
      </c>
      <c r="W179" s="6">
        <v>3.8576492919769794</v>
      </c>
      <c r="X179" s="6">
        <v>2.8967250951922936</v>
      </c>
      <c r="Y179" s="6">
        <v>-0.22566488842914739</v>
      </c>
      <c r="AA179" s="6">
        <v>3.4380373490852101</v>
      </c>
      <c r="AE179" s="6">
        <v>8.1766666666666676</v>
      </c>
      <c r="AF179" s="6">
        <v>21.002645502645574</v>
      </c>
      <c r="AG179" s="35">
        <v>9.0476190476190368</v>
      </c>
      <c r="AH179" s="6">
        <v>6.1691844642595353</v>
      </c>
      <c r="AI179" s="6">
        <v>13.132419001057103</v>
      </c>
      <c r="AK179" s="6">
        <v>5.3</v>
      </c>
      <c r="AO179" s="6">
        <f>AE179*'III. GDP shares, 1310-2018'!C181</f>
        <v>2.4054512295671677</v>
      </c>
      <c r="AP179" s="6">
        <f>AF179*'III. GDP shares, 1310-2018'!D181</f>
        <v>1.5245898161854952</v>
      </c>
      <c r="AQ179" s="6">
        <f>AG179*'III. GDP shares, 1310-2018'!E181</f>
        <v>0.16618635637071702</v>
      </c>
      <c r="AR179" s="6">
        <f>AH179*'III. GDP shares, 1310-2018'!F181</f>
        <v>1.2935008845992555</v>
      </c>
      <c r="AS179" s="6">
        <f>AI179*'III. GDP shares, 1310-2018'!G181</f>
        <v>3.6795815071563913</v>
      </c>
      <c r="AT179" s="6">
        <f>AJ179*'III. GDP shares, 1310-2018'!H181</f>
        <v>0</v>
      </c>
      <c r="AU179" s="6">
        <f>AK179*'III. GDP shares, 1310-2018'!I181</f>
        <v>0.66247276383677112</v>
      </c>
      <c r="AV179" s="6">
        <f>AL179*'III. GDP shares, 1310-2018'!J181</f>
        <v>0</v>
      </c>
      <c r="AY179" s="6">
        <f>U179*'III. GDP shares, 1310-2018'!C181</f>
        <v>-11.21012305656622</v>
      </c>
      <c r="AZ179" s="6">
        <f>V179*'III. GDP shares, 1310-2018'!D181</f>
        <v>-0.87991010626502797</v>
      </c>
      <c r="BA179" s="6">
        <f>W179*'III. GDP shares, 1310-2018'!E181</f>
        <v>7.0857169893601871E-2</v>
      </c>
      <c r="BB179" s="6">
        <f>X179*'III. GDP shares, 1310-2018'!F181</f>
        <v>0.60736009674851288</v>
      </c>
      <c r="BC179" s="6">
        <f>Y179*'III. GDP shares, 1310-2018'!G181</f>
        <v>-6.3229200211443251E-2</v>
      </c>
      <c r="BD179" s="6">
        <f>Z179*'III. GDP shares, 1310-2018'!H181</f>
        <v>0</v>
      </c>
      <c r="BE179" s="6">
        <f>AA179*'III. GDP shares, 1310-2018'!I181</f>
        <v>0.42973700090991035</v>
      </c>
      <c r="BF179" s="6">
        <f>AB179*'III. GDP shares, 1310-2018'!J181</f>
        <v>0</v>
      </c>
      <c r="BI179" s="6">
        <f t="shared" si="243"/>
        <v>10.471422447041318</v>
      </c>
      <c r="BJ179" s="6">
        <f t="shared" si="244"/>
        <v>9.7317825577157961</v>
      </c>
      <c r="BL179" s="6">
        <f t="shared" si="245"/>
        <v>-11.045308095490666</v>
      </c>
      <c r="BM179" s="6">
        <f t="shared" si="246"/>
        <v>-6.710091680652492</v>
      </c>
      <c r="BN179" s="6">
        <f t="shared" ref="BN179:BO179" si="347">AVERAGE(BL176:BL182)</f>
        <v>2.0362485094491132</v>
      </c>
      <c r="BO179" s="6">
        <f t="shared" si="347"/>
        <v>1.2027275784792002</v>
      </c>
      <c r="BR179" s="6">
        <f t="shared" si="248"/>
        <v>18.372590730755938</v>
      </c>
    </row>
    <row r="180" spans="1:70" x14ac:dyDescent="0.2">
      <c r="A180" s="6">
        <f>'[1]Nominal weighted'!B180</f>
        <v>1486</v>
      </c>
      <c r="C180" s="6">
        <f t="shared" si="255"/>
        <v>11.03947198344091</v>
      </c>
      <c r="D180" s="6">
        <f t="shared" si="256"/>
        <v>21.498049014359061</v>
      </c>
      <c r="E180" s="6">
        <f t="shared" si="257"/>
        <v>-12.444864772832823</v>
      </c>
      <c r="F180" s="6">
        <f t="shared" si="258"/>
        <v>1.7417092293933472</v>
      </c>
      <c r="G180" s="6">
        <f t="shared" si="259"/>
        <v>0.26906720744240076</v>
      </c>
      <c r="I180" s="6">
        <f t="shared" si="260"/>
        <v>10.408249783254242</v>
      </c>
      <c r="L180" s="6">
        <f t="shared" si="345"/>
        <v>3.4651418249124726</v>
      </c>
      <c r="M180" s="6">
        <f t="shared" si="345"/>
        <v>22.026550509816001</v>
      </c>
      <c r="N180" s="6">
        <f t="shared" si="345"/>
        <v>7.9951410467335444</v>
      </c>
      <c r="O180" s="6">
        <f t="shared" si="345"/>
        <v>6.0970104959036266</v>
      </c>
      <c r="P180" s="6">
        <f t="shared" ref="P180:R180" si="348">AVERAGE(G177:G183)</f>
        <v>16.525712407756085</v>
      </c>
      <c r="R180" s="6">
        <f t="shared" si="348"/>
        <v>4.7870051904286886</v>
      </c>
      <c r="U180" s="6">
        <v>-2.8628053167742418</v>
      </c>
      <c r="V180" s="6">
        <v>-0.5932871095970853</v>
      </c>
      <c r="W180" s="6">
        <v>21.493971915689954</v>
      </c>
      <c r="X180" s="6">
        <v>3.9329889769966027</v>
      </c>
      <c r="Y180" s="6">
        <v>12.81866565901287</v>
      </c>
      <c r="AA180" s="6">
        <v>-5.1082497832542426</v>
      </c>
      <c r="AE180" s="6">
        <v>8.1766666666666676</v>
      </c>
      <c r="AF180" s="6">
        <v>20.904761904761976</v>
      </c>
      <c r="AG180" s="35">
        <v>9.0491071428571317</v>
      </c>
      <c r="AH180" s="6">
        <v>5.6746982063899498</v>
      </c>
      <c r="AI180" s="6">
        <v>13.087732866455271</v>
      </c>
      <c r="AK180" s="6">
        <v>5.3</v>
      </c>
      <c r="AO180" s="6">
        <f>AE180*'III. GDP shares, 1310-2018'!C182</f>
        <v>2.4050811321535663</v>
      </c>
      <c r="AP180" s="6">
        <f>AF180*'III. GDP shares, 1310-2018'!D182</f>
        <v>1.517250932760317</v>
      </c>
      <c r="AQ180" s="6">
        <f>AG180*'III. GDP shares, 1310-2018'!E182</f>
        <v>0.16618811638181746</v>
      </c>
      <c r="AR180" s="6">
        <f>AH180*'III. GDP shares, 1310-2018'!F182</f>
        <v>1.189638248163835</v>
      </c>
      <c r="AS180" s="6">
        <f>AI180*'III. GDP shares, 1310-2018'!G182</f>
        <v>3.6664966624986781</v>
      </c>
      <c r="AT180" s="6">
        <f>AJ180*'III. GDP shares, 1310-2018'!H182</f>
        <v>0</v>
      </c>
      <c r="AU180" s="6">
        <f>AK180*'III. GDP shares, 1310-2018'!I182</f>
        <v>0.66318628353507614</v>
      </c>
      <c r="AV180" s="6">
        <f>AL180*'III. GDP shares, 1310-2018'!J182</f>
        <v>0</v>
      </c>
      <c r="AY180" s="6">
        <f>U180*'III. GDP shares, 1310-2018'!C182</f>
        <v>-0.84206429503497449</v>
      </c>
      <c r="AZ180" s="6">
        <f>V180*'III. GDP shares, 1310-2018'!D182</f>
        <v>-4.3060304849767167E-2</v>
      </c>
      <c r="BA180" s="6">
        <f>W180*'III. GDP shares, 1310-2018'!E182</f>
        <v>0.39473979585397795</v>
      </c>
      <c r="BB180" s="6">
        <f>X180*'III. GDP shares, 1310-2018'!F182</f>
        <v>0.82450800843881844</v>
      </c>
      <c r="BC180" s="6">
        <f>Y180*'III. GDP shares, 1310-2018'!G182</f>
        <v>3.5911181360463273</v>
      </c>
      <c r="BD180" s="6">
        <f>Z180*'III. GDP shares, 1310-2018'!H182</f>
        <v>0</v>
      </c>
      <c r="BE180" s="6">
        <f>AA180*'III. GDP shares, 1310-2018'!I182</f>
        <v>-0.63919267719344142</v>
      </c>
      <c r="BF180" s="6">
        <f>AB180*'III. GDP shares, 1310-2018'!J182</f>
        <v>0</v>
      </c>
      <c r="BI180" s="6">
        <f t="shared" si="243"/>
        <v>10.365494464521833</v>
      </c>
      <c r="BJ180" s="6">
        <f t="shared" si="244"/>
        <v>9.6078413754932885</v>
      </c>
      <c r="BL180" s="6">
        <f t="shared" si="245"/>
        <v>3.2860486632609409</v>
      </c>
      <c r="BM180" s="6">
        <f t="shared" si="246"/>
        <v>4.9468807236789765</v>
      </c>
      <c r="BN180" s="6">
        <f t="shared" ref="BN180:BO180" si="349">AVERAGE(BL177:BL183)</f>
        <v>0.42580661412870846</v>
      </c>
      <c r="BO180" s="6">
        <f t="shared" si="349"/>
        <v>0.27859508147956735</v>
      </c>
      <c r="BR180" s="6">
        <f t="shared" si="248"/>
        <v>4.7614814746222649</v>
      </c>
    </row>
    <row r="181" spans="1:70" x14ac:dyDescent="0.2">
      <c r="A181" s="6">
        <f>'[1]Nominal weighted'!B181</f>
        <v>1487</v>
      </c>
      <c r="C181" s="6">
        <f t="shared" si="255"/>
        <v>-6.2155797391414147</v>
      </c>
      <c r="D181" s="6">
        <f t="shared" si="256"/>
        <v>16.473266756804467</v>
      </c>
      <c r="E181" s="6">
        <f t="shared" si="257"/>
        <v>13.768564088354466</v>
      </c>
      <c r="F181" s="6">
        <f t="shared" si="258"/>
        <v>8.3759071562639544</v>
      </c>
      <c r="G181" s="6">
        <f t="shared" si="259"/>
        <v>11.961569324965431</v>
      </c>
      <c r="I181" s="6">
        <f t="shared" si="260"/>
        <v>7.3359322969089451</v>
      </c>
      <c r="L181" s="6">
        <f t="shared" si="345"/>
        <v>13.428919249350034</v>
      </c>
      <c r="M181" s="6">
        <f t="shared" si="345"/>
        <v>23.833850191589075</v>
      </c>
      <c r="N181" s="6">
        <f t="shared" si="345"/>
        <v>8.2210773568213433</v>
      </c>
      <c r="O181" s="6">
        <f t="shared" si="345"/>
        <v>2.8143474766181638</v>
      </c>
      <c r="P181" s="6">
        <f t="shared" ref="P181:R181" si="350">AVERAGE(G178:G184)</f>
        <v>12.834595287619056</v>
      </c>
      <c r="R181" s="6">
        <f t="shared" si="350"/>
        <v>5.0852331988627402</v>
      </c>
      <c r="U181" s="6">
        <v>14.392246405808082</v>
      </c>
      <c r="V181" s="6">
        <v>4.3336115500739112</v>
      </c>
      <c r="W181" s="6">
        <v>-4.717968850259239</v>
      </c>
      <c r="X181" s="6">
        <v>-2.7851505739940543</v>
      </c>
      <c r="Y181" s="6">
        <v>1.0814774068880086</v>
      </c>
      <c r="AA181" s="6">
        <v>-2.0359322969089453</v>
      </c>
      <c r="AE181" s="6">
        <v>8.1766666666666676</v>
      </c>
      <c r="AF181" s="6">
        <v>20.806878306878378</v>
      </c>
      <c r="AG181" s="35">
        <v>9.0505952380952266</v>
      </c>
      <c r="AH181" s="6">
        <v>5.5907565822699006</v>
      </c>
      <c r="AI181" s="6">
        <v>13.04304673185344</v>
      </c>
      <c r="AK181" s="6">
        <v>5.3</v>
      </c>
      <c r="AO181" s="6">
        <f>AE181*'III. GDP shares, 1310-2018'!C183</f>
        <v>2.4047111486071868</v>
      </c>
      <c r="AP181" s="6">
        <f>AF181*'III. GDP shares, 1310-2018'!D183</f>
        <v>1.5099143072765278</v>
      </c>
      <c r="AQ181" s="6">
        <f>AG181*'III. GDP shares, 1310-2018'!E183</f>
        <v>0.16618987585141839</v>
      </c>
      <c r="AR181" s="6">
        <f>AH181*'III. GDP shares, 1310-2018'!F183</f>
        <v>1.1718605073319317</v>
      </c>
      <c r="AS181" s="6">
        <f>AI181*'III. GDP shares, 1310-2018'!G183</f>
        <v>3.6534158436321662</v>
      </c>
      <c r="AT181" s="6">
        <f>AJ181*'III. GDP shares, 1310-2018'!H183</f>
        <v>0</v>
      </c>
      <c r="AU181" s="6">
        <f>AK181*'III. GDP shares, 1310-2018'!I183</f>
        <v>0.66389958370602731</v>
      </c>
      <c r="AV181" s="6">
        <f>AL181*'III. GDP shares, 1310-2018'!J183</f>
        <v>0</v>
      </c>
      <c r="AY181" s="6">
        <f>U181*'III. GDP shares, 1310-2018'!C183</f>
        <v>4.2326777886932421</v>
      </c>
      <c r="AZ181" s="6">
        <f>V181*'III. GDP shares, 1310-2018'!D183</f>
        <v>0.31448168173657676</v>
      </c>
      <c r="BA181" s="6">
        <f>W181*'III. GDP shares, 1310-2018'!E183</f>
        <v>-8.6632827661449807E-2</v>
      </c>
      <c r="BB181" s="6">
        <f>X181*'III. GDP shares, 1310-2018'!F183</f>
        <v>-0.58378645476840918</v>
      </c>
      <c r="BC181" s="6">
        <f>Y181*'III. GDP shares, 1310-2018'!G183</f>
        <v>0.30292666844515898</v>
      </c>
      <c r="BD181" s="6">
        <f>Z181*'III. GDP shares, 1310-2018'!H183</f>
        <v>0</v>
      </c>
      <c r="BE181" s="6">
        <f>AA181*'III. GDP shares, 1310-2018'!I183</f>
        <v>-0.25502917063613301</v>
      </c>
      <c r="BF181" s="6">
        <f>AB181*'III. GDP shares, 1310-2018'!J183</f>
        <v>0</v>
      </c>
      <c r="BI181" s="6">
        <f t="shared" si="243"/>
        <v>10.327990587627268</v>
      </c>
      <c r="BJ181" s="6">
        <f t="shared" si="244"/>
        <v>9.5699912664052569</v>
      </c>
      <c r="BL181" s="6">
        <f t="shared" si="245"/>
        <v>3.9246376858089853</v>
      </c>
      <c r="BM181" s="6">
        <f t="shared" si="246"/>
        <v>1.7113806069346271</v>
      </c>
      <c r="BN181" s="6">
        <f t="shared" ref="BN181:BO181" si="351">AVERAGE(BL178:BL184)</f>
        <v>-0.98672311381778843</v>
      </c>
      <c r="BO181" s="6">
        <f t="shared" si="351"/>
        <v>-0.64977447524805465</v>
      </c>
      <c r="BR181" s="6">
        <f t="shared" si="248"/>
        <v>4.4499209550563217</v>
      </c>
    </row>
    <row r="182" spans="1:70" x14ac:dyDescent="0.2">
      <c r="A182" s="6">
        <f>'[1]Nominal weighted'!B182</f>
        <v>1488</v>
      </c>
      <c r="C182" s="6">
        <f t="shared" si="255"/>
        <v>11.612016201037619</v>
      </c>
      <c r="D182" s="6">
        <f t="shared" si="256"/>
        <v>23.317369690406792</v>
      </c>
      <c r="E182" s="6">
        <f t="shared" si="257"/>
        <v>-9.0672792662963033</v>
      </c>
      <c r="F182" s="6">
        <f t="shared" si="258"/>
        <v>5.9552176361889142</v>
      </c>
      <c r="G182" s="6">
        <f t="shared" si="259"/>
        <v>15.285250548411838</v>
      </c>
      <c r="I182" s="6">
        <f t="shared" si="260"/>
        <v>7.5509791899695307</v>
      </c>
      <c r="L182" s="6">
        <f t="shared" si="345"/>
        <v>15.015322671441266</v>
      </c>
      <c r="M182" s="6">
        <f t="shared" si="345"/>
        <v>21.304122601358049</v>
      </c>
      <c r="N182" s="6">
        <f t="shared" si="345"/>
        <v>6.4373334078601916</v>
      </c>
      <c r="O182" s="6">
        <f t="shared" si="345"/>
        <v>1.1958611621369155</v>
      </c>
      <c r="P182" s="6">
        <f t="shared" ref="P182:R182" si="352">AVERAGE(G179:G185)</f>
        <v>9.4631876739922678</v>
      </c>
      <c r="R182" s="6">
        <f t="shared" si="352"/>
        <v>5.2343831980433935</v>
      </c>
      <c r="U182" s="6">
        <v>-3.4353495343709524</v>
      </c>
      <c r="V182" s="6">
        <v>-2.6083749814120125</v>
      </c>
      <c r="W182" s="6">
        <v>18.119362599629625</v>
      </c>
      <c r="X182" s="6">
        <v>-0.91996580446203102</v>
      </c>
      <c r="Y182" s="6">
        <v>-2.2868899511602292</v>
      </c>
      <c r="AA182" s="6">
        <v>-2.2509791899695308</v>
      </c>
      <c r="AE182" s="6">
        <v>8.1766666666666676</v>
      </c>
      <c r="AF182" s="6">
        <v>20.70899470899478</v>
      </c>
      <c r="AG182" s="35">
        <v>9.0520833333333215</v>
      </c>
      <c r="AH182" s="6">
        <v>5.0352518317268835</v>
      </c>
      <c r="AI182" s="6">
        <v>12.998360597251608</v>
      </c>
      <c r="AK182" s="6">
        <v>5.3</v>
      </c>
      <c r="AO182" s="6">
        <f>AE182*'III. GDP shares, 1310-2018'!C184</f>
        <v>2.4043412788754885</v>
      </c>
      <c r="AP182" s="6">
        <f>AF182*'III. GDP shares, 1310-2018'!D184</f>
        <v>1.5025799386922427</v>
      </c>
      <c r="AQ182" s="6">
        <f>AG182*'III. GDP shares, 1310-2018'!E184</f>
        <v>0.16619163477976973</v>
      </c>
      <c r="AR182" s="6">
        <f>AH182*'III. GDP shares, 1310-2018'!F184</f>
        <v>1.0552606079843132</v>
      </c>
      <c r="AS182" s="6">
        <f>AI182*'III. GDP shares, 1310-2018'!G184</f>
        <v>3.6403390486992295</v>
      </c>
      <c r="AT182" s="6">
        <f>AJ182*'III. GDP shares, 1310-2018'!H184</f>
        <v>0</v>
      </c>
      <c r="AU182" s="6">
        <f>AK182*'III. GDP shares, 1310-2018'!I184</f>
        <v>0.66461266445092171</v>
      </c>
      <c r="AV182" s="6">
        <f>AL182*'III. GDP shares, 1310-2018'!J184</f>
        <v>0</v>
      </c>
      <c r="AY182" s="6">
        <f>U182*'III. GDP shares, 1310-2018'!C184</f>
        <v>-1.0101613566474239</v>
      </c>
      <c r="AZ182" s="6">
        <f>V182*'III. GDP shares, 1310-2018'!D184</f>
        <v>-0.18925553725474323</v>
      </c>
      <c r="BA182" s="6">
        <f>W182*'III. GDP shares, 1310-2018'!E184</f>
        <v>0.33266225914106728</v>
      </c>
      <c r="BB182" s="6">
        <f>X182*'III. GDP shares, 1310-2018'!F184</f>
        <v>-0.19280141422607558</v>
      </c>
      <c r="BC182" s="6">
        <f>Y182*'III. GDP shares, 1310-2018'!G184</f>
        <v>-0.64046959822354199</v>
      </c>
      <c r="BD182" s="6">
        <f>Z182*'III. GDP shares, 1310-2018'!H184</f>
        <v>0</v>
      </c>
      <c r="BE182" s="6">
        <f>AA182*'III. GDP shares, 1310-2018'!I184</f>
        <v>-0.28226967491872212</v>
      </c>
      <c r="BF182" s="6">
        <f>AB182*'III. GDP shares, 1310-2018'!J184</f>
        <v>0</v>
      </c>
      <c r="BI182" s="6">
        <f t="shared" si="243"/>
        <v>10.211892856328875</v>
      </c>
      <c r="BJ182" s="6">
        <f t="shared" si="244"/>
        <v>9.4333251734819648</v>
      </c>
      <c r="BL182" s="6">
        <f t="shared" si="245"/>
        <v>-1.9822953221294397</v>
      </c>
      <c r="BM182" s="6">
        <f t="shared" si="246"/>
        <v>1.1029671897091446</v>
      </c>
      <c r="BN182" s="6">
        <f t="shared" ref="BN182:BO182" si="353">AVERAGE(BL179:BL185)</f>
        <v>2.4995846122211316E-2</v>
      </c>
      <c r="BO182" s="6">
        <f t="shared" si="353"/>
        <v>0.59232410398584723</v>
      </c>
      <c r="BR182" s="6">
        <f t="shared" si="248"/>
        <v>9.7237850196644189</v>
      </c>
    </row>
    <row r="183" spans="1:70" x14ac:dyDescent="0.2">
      <c r="A183" s="6">
        <f>'[1]Nominal weighted'!B183</f>
        <v>1489</v>
      </c>
      <c r="C183" s="6">
        <f t="shared" si="255"/>
        <v>8.8663924893374695</v>
      </c>
      <c r="D183" s="6">
        <f t="shared" si="256"/>
        <v>18.589668855661781</v>
      </c>
      <c r="E183" s="6">
        <f t="shared" si="257"/>
        <v>1.9462341532243412</v>
      </c>
      <c r="F183" s="6">
        <f t="shared" si="258"/>
        <v>-5.5687397258418461</v>
      </c>
      <c r="G183" s="6">
        <f t="shared" si="259"/>
        <v>16.402373123718615</v>
      </c>
      <c r="I183" s="6">
        <f t="shared" si="260"/>
        <v>1.0245987817045226</v>
      </c>
      <c r="L183" s="6">
        <f t="shared" si="345"/>
        <v>11.922771793888399</v>
      </c>
      <c r="M183" s="6">
        <f t="shared" si="345"/>
        <v>19.897560747555854</v>
      </c>
      <c r="N183" s="6">
        <f t="shared" si="345"/>
        <v>7.6564132770753313</v>
      </c>
      <c r="O183" s="6">
        <f t="shared" si="345"/>
        <v>2.9408523295601801</v>
      </c>
      <c r="P183" s="6">
        <f t="shared" ref="P183:R183" si="354">AVERAGE(G180:G186)</f>
        <v>8.589635962285918</v>
      </c>
      <c r="R183" s="6">
        <f t="shared" si="354"/>
        <v>7.2382313038723733</v>
      </c>
      <c r="U183" s="6">
        <v>0.2269408439958642</v>
      </c>
      <c r="V183" s="6">
        <v>2.0214422554494007</v>
      </c>
      <c r="W183" s="6">
        <v>7.1073372753470752</v>
      </c>
      <c r="X183" s="6">
        <v>10.998709726188531</v>
      </c>
      <c r="Y183" s="6">
        <v>-3.4486986610688377</v>
      </c>
      <c r="AA183" s="6">
        <v>4.2754012182954773</v>
      </c>
      <c r="AE183" s="6">
        <v>9.0933333333333337</v>
      </c>
      <c r="AF183" s="6">
        <v>20.611111111111182</v>
      </c>
      <c r="AG183" s="35">
        <v>9.0535714285714164</v>
      </c>
      <c r="AH183" s="6">
        <v>5.4299700003466853</v>
      </c>
      <c r="AI183" s="6">
        <v>12.953674462649776</v>
      </c>
      <c r="AK183" s="6">
        <v>5.3</v>
      </c>
      <c r="AO183" s="6">
        <f>AE183*'III. GDP shares, 1310-2018'!C185</f>
        <v>2.6734750568640275</v>
      </c>
      <c r="AP183" s="6">
        <f>AF183*'III. GDP shares, 1310-2018'!D185</f>
        <v>1.4952478259662181</v>
      </c>
      <c r="AQ183" s="6">
        <f>AG183*'III. GDP shares, 1310-2018'!E185</f>
        <v>0.16619339316712106</v>
      </c>
      <c r="AR183" s="6">
        <f>AH183*'III. GDP shares, 1310-2018'!F185</f>
        <v>1.1378084814453251</v>
      </c>
      <c r="AS183" s="6">
        <f>AI183*'III. GDP shares, 1310-2018'!G185</f>
        <v>3.6272662758433842</v>
      </c>
      <c r="AT183" s="6">
        <f>AJ183*'III. GDP shares, 1310-2018'!H185</f>
        <v>0</v>
      </c>
      <c r="AU183" s="6">
        <f>AK183*'III. GDP shares, 1310-2018'!I185</f>
        <v>0.66532552587099347</v>
      </c>
      <c r="AV183" s="6">
        <f>AL183*'III. GDP shares, 1310-2018'!J185</f>
        <v>0</v>
      </c>
      <c r="AY183" s="6">
        <f>U183*'III. GDP shares, 1310-2018'!C185</f>
        <v>6.6721483043249277E-2</v>
      </c>
      <c r="AZ183" s="6">
        <f>V183*'III. GDP shares, 1310-2018'!D185</f>
        <v>0.14664697703500049</v>
      </c>
      <c r="BA183" s="6">
        <f>W183*'III. GDP shares, 1310-2018'!E185</f>
        <v>0.13046702149446393</v>
      </c>
      <c r="BB183" s="6">
        <f>X183*'III. GDP shares, 1310-2018'!F185</f>
        <v>2.3046950923510621</v>
      </c>
      <c r="BC183" s="6">
        <f>Y183*'III. GDP shares, 1310-2018'!G185</f>
        <v>-0.96569883587165151</v>
      </c>
      <c r="BD183" s="6">
        <f>Z183*'III. GDP shares, 1310-2018'!H185</f>
        <v>0</v>
      </c>
      <c r="BE183" s="6">
        <f>AA183*'III. GDP shares, 1310-2018'!I185</f>
        <v>0.5367044460135707</v>
      </c>
      <c r="BF183" s="6">
        <f>AB183*'III. GDP shares, 1310-2018'!J185</f>
        <v>0</v>
      </c>
      <c r="BI183" s="6">
        <f t="shared" si="243"/>
        <v>10.406943389335398</v>
      </c>
      <c r="BJ183" s="6">
        <f t="shared" si="244"/>
        <v>9.7653165591570694</v>
      </c>
      <c r="BL183" s="6">
        <f t="shared" si="245"/>
        <v>2.2195361840656949</v>
      </c>
      <c r="BM183" s="6">
        <f t="shared" si="246"/>
        <v>3.5301887763679183</v>
      </c>
      <c r="BN183" s="6">
        <f t="shared" ref="BN183:BO183" si="355">AVERAGE(BL180:BL186)</f>
        <v>0.63496817328814636</v>
      </c>
      <c r="BO183" s="6">
        <f t="shared" si="355"/>
        <v>0.63720797914478278</v>
      </c>
      <c r="BR183" s="6">
        <f t="shared" si="248"/>
        <v>6.1971795261601557</v>
      </c>
    </row>
    <row r="184" spans="1:70" x14ac:dyDescent="0.2">
      <c r="A184" s="6">
        <f>'[1]Nominal weighted'!B184</f>
        <v>1490</v>
      </c>
      <c r="C184" s="6">
        <f t="shared" si="255"/>
        <v>24.011161343063272</v>
      </c>
      <c r="D184" s="6">
        <f t="shared" si="256"/>
        <v>21.790535749410132</v>
      </c>
      <c r="E184" s="6">
        <f t="shared" si="257"/>
        <v>36.476784992588421</v>
      </c>
      <c r="F184" s="6">
        <f t="shared" si="258"/>
        <v>-4.9144506203800935</v>
      </c>
      <c r="G184" s="6">
        <f t="shared" si="259"/>
        <v>6.6701649448021936</v>
      </c>
      <c r="I184" s="6">
        <f t="shared" si="260"/>
        <v>5.3887619789089198</v>
      </c>
      <c r="L184" s="6">
        <f t="shared" si="345"/>
        <v>12.160094666516882</v>
      </c>
      <c r="M184" s="6">
        <f t="shared" si="345"/>
        <v>20.798108854368515</v>
      </c>
      <c r="N184" s="6">
        <f t="shared" si="345"/>
        <v>10.940525358245585</v>
      </c>
      <c r="O184" s="6">
        <f t="shared" si="345"/>
        <v>4.0248040653964496</v>
      </c>
      <c r="P184" s="6">
        <f t="shared" ref="P184:R184" si="356">AVERAGE(G181:G187)</f>
        <v>12.228746001186925</v>
      </c>
      <c r="R184" s="6">
        <f t="shared" si="356"/>
        <v>5.9558411459167928</v>
      </c>
      <c r="U184" s="6">
        <v>-14.917828009729938</v>
      </c>
      <c r="V184" s="6">
        <v>-1.2773082361825487</v>
      </c>
      <c r="W184" s="6">
        <v>-27.421725468778913</v>
      </c>
      <c r="X184" s="6">
        <v>10.555903855413288</v>
      </c>
      <c r="Y184" s="6">
        <v>6.2388233832457498</v>
      </c>
      <c r="AA184" s="6">
        <v>-8.8761978908919625E-2</v>
      </c>
      <c r="AE184" s="6">
        <v>9.0933333333333337</v>
      </c>
      <c r="AF184" s="6">
        <v>20.513227513227584</v>
      </c>
      <c r="AG184" s="35">
        <v>9.0550595238095113</v>
      </c>
      <c r="AH184" s="6">
        <v>5.6414532350331941</v>
      </c>
      <c r="AI184" s="6">
        <v>12.908988328047943</v>
      </c>
      <c r="AK184" s="6">
        <v>5.3</v>
      </c>
      <c r="AO184" s="6">
        <f>AE184*'III. GDP shares, 1310-2018'!C186</f>
        <v>2.6730639748889637</v>
      </c>
      <c r="AP184" s="6">
        <f>AF184*'III. GDP shares, 1310-2018'!D186</f>
        <v>1.4879179680578487</v>
      </c>
      <c r="AQ184" s="6">
        <f>AG184*'III. GDP shares, 1310-2018'!E186</f>
        <v>0.16619515101372198</v>
      </c>
      <c r="AR184" s="6">
        <f>AH184*'III. GDP shares, 1310-2018'!F186</f>
        <v>1.1819414009211113</v>
      </c>
      <c r="AS184" s="6">
        <f>AI184*'III. GDP shares, 1310-2018'!G186</f>
        <v>3.6141975232092882</v>
      </c>
      <c r="AT184" s="6">
        <f>AJ184*'III. GDP shares, 1310-2018'!H186</f>
        <v>0</v>
      </c>
      <c r="AU184" s="6">
        <f>AK184*'III. GDP shares, 1310-2018'!I186</f>
        <v>0.66603816806741467</v>
      </c>
      <c r="AV184" s="6">
        <f>AL184*'III. GDP shares, 1310-2018'!J186</f>
        <v>0</v>
      </c>
      <c r="AY184" s="6">
        <f>U184*'III. GDP shares, 1310-2018'!C186</f>
        <v>-4.3852245567887049</v>
      </c>
      <c r="AZ184" s="6">
        <f>V184*'III. GDP shares, 1310-2018'!D186</f>
        <v>-9.264899315033534E-2</v>
      </c>
      <c r="BA184" s="6">
        <f>W184*'III. GDP shares, 1310-2018'!E186</f>
        <v>-0.50329407480506916</v>
      </c>
      <c r="BB184" s="6">
        <f>X184*'III. GDP shares, 1310-2018'!F186</f>
        <v>2.2115684152759498</v>
      </c>
      <c r="BC184" s="6">
        <f>Y184*'III. GDP shares, 1310-2018'!G186</f>
        <v>1.7467162760132939</v>
      </c>
      <c r="BD184" s="6">
        <f>Z184*'III. GDP shares, 1310-2018'!H186</f>
        <v>0</v>
      </c>
      <c r="BE184" s="6">
        <f>AA184*'III. GDP shares, 1310-2018'!I186</f>
        <v>-1.115450298613874E-2</v>
      </c>
      <c r="BF184" s="6">
        <f>AB184*'III. GDP shares, 1310-2018'!J186</f>
        <v>0</v>
      </c>
      <c r="BI184" s="6">
        <f t="shared" si="243"/>
        <v>10.418676988908594</v>
      </c>
      <c r="BJ184" s="6">
        <f t="shared" si="244"/>
        <v>9.7893541861583486</v>
      </c>
      <c r="BL184" s="6">
        <f t="shared" si="245"/>
        <v>-1.0340374364410041</v>
      </c>
      <c r="BM184" s="6">
        <f t="shared" si="246"/>
        <v>-4.4851494091568789</v>
      </c>
      <c r="BN184" s="6">
        <f t="shared" ref="BN184:BO184" si="357">AVERAGE(BL181:BL187)</f>
        <v>-0.62640505385732248</v>
      </c>
      <c r="BO184" s="6">
        <f t="shared" si="357"/>
        <v>-0.67806616208337034</v>
      </c>
      <c r="BR184" s="6">
        <f t="shared" si="248"/>
        <v>9.24282466139117</v>
      </c>
    </row>
    <row r="185" spans="1:70" x14ac:dyDescent="0.2">
      <c r="A185" s="6">
        <f>'[1]Nominal weighted'!B185</f>
        <v>1491</v>
      </c>
      <c r="C185" s="6">
        <f t="shared" si="255"/>
        <v>9.5114145371929357</v>
      </c>
      <c r="D185" s="6">
        <f t="shared" si="256"/>
        <v>14.335740926969624</v>
      </c>
      <c r="E185" s="6">
        <f t="shared" si="257"/>
        <v>9.1919249043411764</v>
      </c>
      <c r="F185" s="6">
        <f t="shared" si="258"/>
        <v>-0.4910749097331113</v>
      </c>
      <c r="G185" s="6">
        <f t="shared" si="259"/>
        <v>2.2958046791191471</v>
      </c>
      <c r="I185" s="6">
        <f t="shared" si="260"/>
        <v>3.0701977046428035</v>
      </c>
      <c r="L185" s="6">
        <f t="shared" si="345"/>
        <v>9.3135676745982998</v>
      </c>
      <c r="M185" s="6">
        <f t="shared" si="345"/>
        <v>21.332381475996677</v>
      </c>
      <c r="N185" s="6">
        <f t="shared" si="345"/>
        <v>12.718834980200539</v>
      </c>
      <c r="O185" s="6">
        <f t="shared" si="345"/>
        <v>3.9213821848649144</v>
      </c>
      <c r="P185" s="6">
        <f t="shared" ref="P185:R185" si="358">AVERAGE(G182:G188)</f>
        <v>13.268588998131268</v>
      </c>
      <c r="R185" s="6">
        <f t="shared" si="358"/>
        <v>5.0902871086624062</v>
      </c>
      <c r="U185" s="6">
        <v>-0.41808120385960224</v>
      </c>
      <c r="V185" s="6">
        <v>6.0796029883743614</v>
      </c>
      <c r="W185" s="6">
        <v>-0.13537728529356999</v>
      </c>
      <c r="X185" s="6">
        <v>5.9761108172124562</v>
      </c>
      <c r="Y185" s="6">
        <v>10.568497514326964</v>
      </c>
      <c r="AA185" s="6">
        <v>2.2298022953571963</v>
      </c>
      <c r="AE185" s="6">
        <v>9.0933333333333337</v>
      </c>
      <c r="AF185" s="6">
        <v>20.415343915343986</v>
      </c>
      <c r="AG185" s="35">
        <v>9.0565476190476062</v>
      </c>
      <c r="AH185" s="6">
        <v>5.4850359074793449</v>
      </c>
      <c r="AI185" s="6">
        <v>12.864302193446111</v>
      </c>
      <c r="AK185" s="6">
        <v>5.3</v>
      </c>
      <c r="AO185" s="6">
        <f>AE185*'III. GDP shares, 1310-2018'!C187</f>
        <v>2.672653019312992</v>
      </c>
      <c r="AP185" s="6">
        <f>AF185*'III. GDP shares, 1310-2018'!D187</f>
        <v>1.4805903639271722</v>
      </c>
      <c r="AQ185" s="6">
        <f>AG185*'III. GDP shares, 1310-2018'!E187</f>
        <v>0.16619690831982192</v>
      </c>
      <c r="AR185" s="6">
        <f>AH185*'III. GDP shares, 1310-2018'!F187</f>
        <v>1.148993718923156</v>
      </c>
      <c r="AS185" s="6">
        <f>AI185*'III. GDP shares, 1310-2018'!G187</f>
        <v>3.6011327889427402</v>
      </c>
      <c r="AT185" s="6">
        <f>AJ185*'III. GDP shares, 1310-2018'!H187</f>
        <v>0</v>
      </c>
      <c r="AU185" s="6">
        <f>AK185*'III. GDP shares, 1310-2018'!I187</f>
        <v>0.66675059114129565</v>
      </c>
      <c r="AV185" s="6">
        <f>AL185*'III. GDP shares, 1310-2018'!J187</f>
        <v>0</v>
      </c>
      <c r="AY185" s="6">
        <f>U185*'III. GDP shares, 1310-2018'!C187</f>
        <v>-0.12287969118182292</v>
      </c>
      <c r="AZ185" s="6">
        <f>V185*'III. GDP shares, 1310-2018'!D187</f>
        <v>0.44091354220707241</v>
      </c>
      <c r="BA185" s="6">
        <f>W185*'III. GDP shares, 1310-2018'!E187</f>
        <v>-2.4843115963086903E-3</v>
      </c>
      <c r="BB185" s="6">
        <f>X185*'III. GDP shares, 1310-2018'!F187</f>
        <v>1.2518630522003922</v>
      </c>
      <c r="BC185" s="6">
        <f>Y185*'III. GDP shares, 1310-2018'!G187</f>
        <v>2.9584630675181214</v>
      </c>
      <c r="BD185" s="6">
        <f>Z185*'III. GDP shares, 1310-2018'!H187</f>
        <v>0</v>
      </c>
      <c r="BE185" s="6">
        <f>AA185*'III. GDP shares, 1310-2018'!I187</f>
        <v>0.28051358463351483</v>
      </c>
      <c r="BF185" s="6">
        <f>AB185*'III. GDP shares, 1310-2018'!J187</f>
        <v>0</v>
      </c>
      <c r="BI185" s="6">
        <f t="shared" si="243"/>
        <v>10.369093828108396</v>
      </c>
      <c r="BJ185" s="6">
        <f t="shared" si="244"/>
        <v>9.73631739056718</v>
      </c>
      <c r="BL185" s="6">
        <f t="shared" si="245"/>
        <v>4.806389243780969</v>
      </c>
      <c r="BM185" s="6">
        <f t="shared" si="246"/>
        <v>4.0500925210196348</v>
      </c>
      <c r="BN185" s="6">
        <f t="shared" ref="BN185:BO185" si="359">AVERAGE(BL182:BL188)</f>
        <v>-4.9342600553106131E-2</v>
      </c>
      <c r="BO185" s="6">
        <f t="shared" si="359"/>
        <v>-0.65326560253938204</v>
      </c>
      <c r="BR185" s="6">
        <f t="shared" si="248"/>
        <v>3.8902513250661093</v>
      </c>
    </row>
    <row r="186" spans="1:70" x14ac:dyDescent="0.2">
      <c r="A186" s="6">
        <f>'[1]Nominal weighted'!B186</f>
        <v>1492</v>
      </c>
      <c r="C186" s="6">
        <f t="shared" si="255"/>
        <v>24.634525742288002</v>
      </c>
      <c r="D186" s="6">
        <f t="shared" si="256"/>
        <v>23.278294239279148</v>
      </c>
      <c r="E186" s="6">
        <f t="shared" si="257"/>
        <v>13.723528840148042</v>
      </c>
      <c r="F186" s="6">
        <f t="shared" si="258"/>
        <v>15.487397541030095</v>
      </c>
      <c r="G186" s="6">
        <f t="shared" si="259"/>
        <v>7.2432219075418027</v>
      </c>
      <c r="I186" s="6">
        <f t="shared" si="260"/>
        <v>15.888899391717651</v>
      </c>
      <c r="L186" s="6">
        <f t="shared" si="345"/>
        <v>7.1173105271563717</v>
      </c>
      <c r="M186" s="6">
        <f t="shared" si="345"/>
        <v>21.220655928203389</v>
      </c>
      <c r="N186" s="6">
        <f t="shared" si="345"/>
        <v>16.228758862157974</v>
      </c>
      <c r="O186" s="6">
        <f t="shared" si="345"/>
        <v>4.5440913233844524</v>
      </c>
      <c r="P186" s="6">
        <f t="shared" ref="P186:R186" si="360">AVERAGE(G183:G189)</f>
        <v>12.752750581509888</v>
      </c>
      <c r="R186" s="6">
        <f t="shared" si="360"/>
        <v>4.7750685387318468</v>
      </c>
      <c r="U186" s="6">
        <v>-15.541192408954668</v>
      </c>
      <c r="V186" s="6">
        <v>-2.9608339218187609</v>
      </c>
      <c r="W186" s="6">
        <v>-4.6654931258623398</v>
      </c>
      <c r="X186" s="6">
        <v>-10.195402630188726</v>
      </c>
      <c r="Y186" s="6">
        <v>5.5763941513024777</v>
      </c>
      <c r="AA186" s="6">
        <v>-10.58889939171765</v>
      </c>
      <c r="AE186" s="6">
        <v>9.0933333333333337</v>
      </c>
      <c r="AF186" s="6">
        <v>20.317460317460387</v>
      </c>
      <c r="AG186" s="35">
        <v>9.0580357142857011</v>
      </c>
      <c r="AH186" s="6">
        <v>5.2919949108413693</v>
      </c>
      <c r="AI186" s="6">
        <v>12.81961605884428</v>
      </c>
      <c r="AK186" s="6">
        <v>5.3</v>
      </c>
      <c r="AO186" s="6">
        <f>AE186*'III. GDP shares, 1310-2018'!C188</f>
        <v>2.6722421900778244</v>
      </c>
      <c r="AP186" s="6">
        <f>AF186*'III. GDP shares, 1310-2018'!D188</f>
        <v>1.4732650125348641</v>
      </c>
      <c r="AQ186" s="6">
        <f>AG186*'III. GDP shares, 1310-2018'!E188</f>
        <v>0.16619866508567016</v>
      </c>
      <c r="AR186" s="6">
        <f>AH186*'III. GDP shares, 1310-2018'!F188</f>
        <v>1.1083854966482183</v>
      </c>
      <c r="AS186" s="6">
        <f>AI186*'III. GDP shares, 1310-2018'!G188</f>
        <v>3.5880720711906808</v>
      </c>
      <c r="AT186" s="6">
        <f>AJ186*'III. GDP shares, 1310-2018'!H188</f>
        <v>0</v>
      </c>
      <c r="AU186" s="6">
        <f>AK186*'III. GDP shares, 1310-2018'!I188</f>
        <v>0.66746279519368423</v>
      </c>
      <c r="AV186" s="6">
        <f>AL186*'III. GDP shares, 1310-2018'!J188</f>
        <v>0</v>
      </c>
      <c r="AY186" s="6">
        <f>U186*'III. GDP shares, 1310-2018'!C188</f>
        <v>-4.5670634207469814</v>
      </c>
      <c r="AZ186" s="6">
        <f>V186*'III. GDP shares, 1310-2018'!D188</f>
        <v>-0.21469676607136171</v>
      </c>
      <c r="BA186" s="6">
        <f>W186*'III. GDP shares, 1310-2018'!E188</f>
        <v>-8.5603408282193746E-2</v>
      </c>
      <c r="BB186" s="6">
        <f>X186*'III. GDP shares, 1310-2018'!F188</f>
        <v>-2.1353830829730778</v>
      </c>
      <c r="BC186" s="6">
        <f>Y186*'III. GDP shares, 1310-2018'!G188</f>
        <v>1.5607724927483746</v>
      </c>
      <c r="BD186" s="6">
        <f>Z186*'III. GDP shares, 1310-2018'!H188</f>
        <v>0</v>
      </c>
      <c r="BE186" s="6">
        <f>AA186*'III. GDP shares, 1310-2018'!I188</f>
        <v>-1.3335276200038804</v>
      </c>
      <c r="BF186" s="6">
        <f>AB186*'III. GDP shares, 1310-2018'!J188</f>
        <v>0</v>
      </c>
      <c r="BI186" s="6">
        <f t="shared" si="243"/>
        <v>10.313406722460845</v>
      </c>
      <c r="BJ186" s="6">
        <f t="shared" si="244"/>
        <v>9.6756262307309413</v>
      </c>
      <c r="BL186" s="6">
        <f t="shared" si="245"/>
        <v>-6.7755018053291209</v>
      </c>
      <c r="BM186" s="6">
        <f t="shared" si="246"/>
        <v>-6.3959045545399453</v>
      </c>
      <c r="BN186" s="6">
        <f t="shared" ref="BN186:BO186" si="361">AVERAGE(BL183:BL189)</f>
        <v>0.51652239844356185</v>
      </c>
      <c r="BO186" s="6">
        <f t="shared" si="361"/>
        <v>-0.87412371905640018</v>
      </c>
      <c r="BR186" s="6">
        <f t="shared" si="248"/>
        <v>14.763166257453836</v>
      </c>
    </row>
    <row r="187" spans="1:70" x14ac:dyDescent="0.2">
      <c r="A187" s="6">
        <f>'[1]Nominal weighted'!B187</f>
        <v>1493</v>
      </c>
      <c r="C187" s="6">
        <f t="shared" si="255"/>
        <v>12.700732091840301</v>
      </c>
      <c r="D187" s="6">
        <f t="shared" si="256"/>
        <v>27.801885762047672</v>
      </c>
      <c r="E187" s="6">
        <f t="shared" si="257"/>
        <v>10.543919795358953</v>
      </c>
      <c r="F187" s="6">
        <f t="shared" si="258"/>
        <v>9.3293713802472347</v>
      </c>
      <c r="G187" s="6">
        <f t="shared" si="259"/>
        <v>25.742837479749458</v>
      </c>
      <c r="I187" s="6">
        <f t="shared" si="260"/>
        <v>1.4315186775651765</v>
      </c>
      <c r="L187" s="6">
        <f t="shared" si="345"/>
        <v>2.5563690008551538</v>
      </c>
      <c r="M187" s="6">
        <f t="shared" si="345"/>
        <v>22.596941581931137</v>
      </c>
      <c r="N187" s="6">
        <f t="shared" si="345"/>
        <v>17.509520243413853</v>
      </c>
      <c r="O187" s="6">
        <f t="shared" si="345"/>
        <v>5.5499567318678453</v>
      </c>
      <c r="P187" s="6">
        <f t="shared" ref="P187:R187" si="362">AVERAGE(G184:G190)</f>
        <v>12.484272036778501</v>
      </c>
      <c r="R187" s="6">
        <f t="shared" si="362"/>
        <v>4.9476366658514817</v>
      </c>
      <c r="U187" s="6">
        <v>-3.2800178061260157</v>
      </c>
      <c r="V187" s="6">
        <v>-7.5823090424708823</v>
      </c>
      <c r="W187" s="6">
        <v>-1.4843959858351576</v>
      </c>
      <c r="X187" s="6">
        <v>-4.114080522004306</v>
      </c>
      <c r="Y187" s="6">
        <v>-12.967907555507029</v>
      </c>
      <c r="AA187" s="6">
        <v>3.8684813224348233</v>
      </c>
      <c r="AE187" s="6">
        <v>9.4207142857142863</v>
      </c>
      <c r="AF187" s="6">
        <v>20.219576719576789</v>
      </c>
      <c r="AG187" s="35">
        <v>9.059523809523796</v>
      </c>
      <c r="AH187" s="6">
        <v>5.2152908582429278</v>
      </c>
      <c r="AI187" s="6">
        <v>12.774929924242429</v>
      </c>
      <c r="AK187" s="6">
        <v>5.3</v>
      </c>
      <c r="AO187" s="6">
        <f>AE187*'III. GDP shares, 1310-2018'!C189</f>
        <v>2.7680235769554642</v>
      </c>
      <c r="AP187" s="6">
        <f>AF187*'III. GDP shares, 1310-2018'!D189</f>
        <v>1.4659419128422384</v>
      </c>
      <c r="AQ187" s="6">
        <f>AG187*'III. GDP shares, 1310-2018'!E189</f>
        <v>0.16620042131151574</v>
      </c>
      <c r="AR187" s="6">
        <f>AH187*'III. GDP shares, 1310-2018'!F189</f>
        <v>1.0921522826860697</v>
      </c>
      <c r="AS187" s="6">
        <f>AI187*'III. GDP shares, 1310-2018'!G189</f>
        <v>3.5750153681011825</v>
      </c>
      <c r="AT187" s="6">
        <f>AJ187*'III. GDP shares, 1310-2018'!H189</f>
        <v>0</v>
      </c>
      <c r="AU187" s="6">
        <f>AK187*'III. GDP shares, 1310-2018'!I189</f>
        <v>0.66817478032556621</v>
      </c>
      <c r="AV187" s="6">
        <f>AL187*'III. GDP shares, 1310-2018'!J189</f>
        <v>0</v>
      </c>
      <c r="AY187" s="6">
        <f>U187*'III. GDP shares, 1310-2018'!C189</f>
        <v>-0.96374503512523813</v>
      </c>
      <c r="AZ187" s="6">
        <f>V187*'III. GDP shares, 1310-2018'!D189</f>
        <v>-0.54972588079546192</v>
      </c>
      <c r="BA187" s="6">
        <f>W187*'III. GDP shares, 1310-2018'!E189</f>
        <v>-2.7231810791156125E-2</v>
      </c>
      <c r="BB187" s="6">
        <f>X187*'III. GDP shares, 1310-2018'!F189</f>
        <v>-0.86154397815793049</v>
      </c>
      <c r="BC187" s="6">
        <f>Y187*'III. GDP shares, 1310-2018'!G189</f>
        <v>-3.6290194214746201</v>
      </c>
      <c r="BD187" s="6">
        <f>Z187*'III. GDP shares, 1310-2018'!H189</f>
        <v>0</v>
      </c>
      <c r="BE187" s="6">
        <f>AA187*'III. GDP shares, 1310-2018'!I189</f>
        <v>0.4877021995870649</v>
      </c>
      <c r="BF187" s="6">
        <f>AB187*'III. GDP shares, 1310-2018'!J189</f>
        <v>0</v>
      </c>
      <c r="BI187" s="6">
        <f t="shared" si="243"/>
        <v>10.331672599550037</v>
      </c>
      <c r="BJ187" s="6">
        <f t="shared" si="244"/>
        <v>9.7355083422220368</v>
      </c>
      <c r="BL187" s="6">
        <f t="shared" si="245"/>
        <v>-5.5435639267573427</v>
      </c>
      <c r="BM187" s="6">
        <f t="shared" si="246"/>
        <v>-4.2600382649180935</v>
      </c>
      <c r="BN187" s="6">
        <f t="shared" ref="BN187:BO187" si="363">AVERAGE(BL184:BL190)</f>
        <v>1.4490541364195617</v>
      </c>
      <c r="BO187" s="6">
        <f t="shared" si="363"/>
        <v>-0.79687704068231879</v>
      </c>
      <c r="BR187" s="6">
        <f t="shared" si="248"/>
        <v>13.263404475341678</v>
      </c>
    </row>
    <row r="188" spans="1:70" x14ac:dyDescent="0.2">
      <c r="A188" s="6">
        <f>'[1]Nominal weighted'!B188</f>
        <v>1494</v>
      </c>
      <c r="C188" s="6">
        <f t="shared" si="255"/>
        <v>-26.141268682571489</v>
      </c>
      <c r="D188" s="6">
        <f t="shared" si="256"/>
        <v>20.213175108201604</v>
      </c>
      <c r="E188" s="6">
        <f t="shared" si="257"/>
        <v>26.216731442039137</v>
      </c>
      <c r="F188" s="6">
        <f t="shared" si="258"/>
        <v>7.6519539925432074</v>
      </c>
      <c r="G188" s="6">
        <f t="shared" si="259"/>
        <v>19.240470303575819</v>
      </c>
      <c r="I188" s="6">
        <f t="shared" si="260"/>
        <v>1.2770540361282263</v>
      </c>
      <c r="L188" s="6">
        <f t="shared" si="345"/>
        <v>-7.5508719379849163</v>
      </c>
      <c r="M188" s="6">
        <f t="shared" si="345"/>
        <v>19.297881108645839</v>
      </c>
      <c r="N188" s="6">
        <f t="shared" si="345"/>
        <v>11.494792082118142</v>
      </c>
      <c r="O188" s="6">
        <f t="shared" si="345"/>
        <v>5.5036415920238557</v>
      </c>
      <c r="P188" s="6">
        <f t="shared" ref="P188:R188" si="364">AVERAGE(G185:G191)</f>
        <v>13.137616435759702</v>
      </c>
      <c r="R188" s="6">
        <f t="shared" si="364"/>
        <v>4.9411783841457275</v>
      </c>
      <c r="U188" s="6">
        <v>35.561982968285776</v>
      </c>
      <c r="V188" s="6">
        <v>-9.148198650841266E-2</v>
      </c>
      <c r="W188" s="6">
        <v>-18.155719537277246</v>
      </c>
      <c r="X188" s="6">
        <v>-2.193950341128676</v>
      </c>
      <c r="Y188" s="6">
        <v>-7.8338699247879413</v>
      </c>
      <c r="AA188" s="6">
        <v>4.0229459638717735</v>
      </c>
      <c r="AE188" s="6">
        <v>9.4207142857142863</v>
      </c>
      <c r="AF188" s="6">
        <v>20.121693121693191</v>
      </c>
      <c r="AG188" s="35">
        <v>8.0610119047618909</v>
      </c>
      <c r="AH188" s="6">
        <v>5.4580036514145318</v>
      </c>
      <c r="AI188" s="6">
        <v>11.406600378787877</v>
      </c>
      <c r="AK188" s="6">
        <v>5.3</v>
      </c>
      <c r="AO188" s="6">
        <f>AE188*'III. GDP shares, 1310-2018'!C190</f>
        <v>2.7675982185189327</v>
      </c>
      <c r="AP188" s="6">
        <f>AF188*'III. GDP shares, 1310-2018'!D190</f>
        <v>1.4586210638112487</v>
      </c>
      <c r="AQ188" s="6">
        <f>AG188*'III. GDP shares, 1310-2018'!E190</f>
        <v>0.14785961451733295</v>
      </c>
      <c r="AR188" s="6">
        <f>AH188*'III. GDP shares, 1310-2018'!F190</f>
        <v>1.1428039766973537</v>
      </c>
      <c r="AS188" s="6">
        <f>AI188*'III. GDP shares, 1310-2018'!G190</f>
        <v>3.1916030440165328</v>
      </c>
      <c r="AT188" s="6">
        <f>AJ188*'III. GDP shares, 1310-2018'!H190</f>
        <v>0</v>
      </c>
      <c r="AU188" s="6">
        <f>AK188*'III. GDP shares, 1310-2018'!I190</f>
        <v>0.66888654663786484</v>
      </c>
      <c r="AV188" s="6">
        <f>AL188*'III. GDP shares, 1310-2018'!J190</f>
        <v>0</v>
      </c>
      <c r="AY188" s="6">
        <f>U188*'III. GDP shares, 1310-2018'!C190</f>
        <v>10.447326787022494</v>
      </c>
      <c r="AZ188" s="6">
        <f>V188*'III. GDP shares, 1310-2018'!D190</f>
        <v>-6.6315270625317401E-3</v>
      </c>
      <c r="BA188" s="6">
        <f>W188*'III. GDP shares, 1310-2018'!E190</f>
        <v>-0.3330224199868515</v>
      </c>
      <c r="BB188" s="6">
        <f>X188*'III. GDP shares, 1310-2018'!F190</f>
        <v>-0.45937220541590695</v>
      </c>
      <c r="BC188" s="6">
        <f>Y188*'III. GDP shares, 1310-2018'!G190</f>
        <v>-2.1919417063894424</v>
      </c>
      <c r="BD188" s="6">
        <f>Z188*'III. GDP shares, 1310-2018'!H190</f>
        <v>0</v>
      </c>
      <c r="BE188" s="6">
        <f>AA188*'III. GDP shares, 1310-2018'!I190</f>
        <v>0.50771593077074095</v>
      </c>
      <c r="BF188" s="6">
        <f>AB188*'III. GDP shares, 1310-2018'!J190</f>
        <v>0</v>
      </c>
      <c r="BI188" s="6">
        <f t="shared" si="243"/>
        <v>9.9613372237286288</v>
      </c>
      <c r="BJ188" s="6">
        <f t="shared" si="244"/>
        <v>9.3773724641992651</v>
      </c>
      <c r="BL188" s="6">
        <f t="shared" si="245"/>
        <v>7.9640748589385018</v>
      </c>
      <c r="BM188" s="6">
        <f t="shared" si="246"/>
        <v>1.8849845237425455</v>
      </c>
      <c r="BN188" s="6">
        <f t="shared" ref="BN188:BO188" si="365">AVERAGE(BL185:BL191)</f>
        <v>4.4833808768977486</v>
      </c>
      <c r="BO188" s="6">
        <f t="shared" si="365"/>
        <v>2.2620764358520922</v>
      </c>
      <c r="BR188" s="6">
        <f t="shared" si="248"/>
        <v>-5.1954985613017257E-2</v>
      </c>
    </row>
    <row r="189" spans="1:70" x14ac:dyDescent="0.2">
      <c r="A189" s="6">
        <f>'[1]Nominal weighted'!B189</f>
        <v>1495</v>
      </c>
      <c r="C189" s="6">
        <f t="shared" si="255"/>
        <v>-3.7617838310558733</v>
      </c>
      <c r="D189" s="6">
        <f t="shared" si="256"/>
        <v>22.535290855853749</v>
      </c>
      <c r="E189" s="6">
        <f t="shared" si="257"/>
        <v>15.50218790740576</v>
      </c>
      <c r="F189" s="6">
        <f t="shared" si="258"/>
        <v>10.314181605825681</v>
      </c>
      <c r="G189" s="6">
        <f t="shared" si="259"/>
        <v>11.674381632062179</v>
      </c>
      <c r="I189" s="6">
        <f t="shared" si="260"/>
        <v>5.3444492004556343</v>
      </c>
      <c r="L189" s="6">
        <f t="shared" si="345"/>
        <v>-1.7290036831292599</v>
      </c>
      <c r="M189" s="6">
        <f t="shared" si="345"/>
        <v>21.002032092171444</v>
      </c>
      <c r="N189" s="6">
        <f t="shared" si="345"/>
        <v>10.081989977796255</v>
      </c>
      <c r="O189" s="6">
        <f t="shared" si="345"/>
        <v>6.7500042568065721</v>
      </c>
      <c r="P189" s="6">
        <f t="shared" ref="P189:R189" si="366">AVERAGE(G186:G192)</f>
        <v>15.425103744686242</v>
      </c>
      <c r="R189" s="6">
        <f t="shared" si="366"/>
        <v>5.3588090079194135</v>
      </c>
      <c r="U189" s="6">
        <v>11.709283831055874</v>
      </c>
      <c r="V189" s="6">
        <v>-2.5114813320441556</v>
      </c>
      <c r="W189" s="6">
        <v>-6.4396879074057747</v>
      </c>
      <c r="X189" s="6">
        <v>-4.9417032005945325</v>
      </c>
      <c r="Y189" s="6">
        <v>-0.43019994601566808</v>
      </c>
      <c r="AA189" s="6">
        <v>-4.4449200455634545E-2</v>
      </c>
      <c r="AE189" s="6">
        <v>7.9475000000000007</v>
      </c>
      <c r="AF189" s="6">
        <v>20.023809523809593</v>
      </c>
      <c r="AG189" s="35">
        <v>9.0624999999999858</v>
      </c>
      <c r="AH189" s="6">
        <v>5.3724784052311492</v>
      </c>
      <c r="AI189" s="6">
        <v>11.244181686046511</v>
      </c>
      <c r="AK189" s="6">
        <v>5.3</v>
      </c>
      <c r="AO189" s="6">
        <f>AE189*'III. GDP shares, 1310-2018'!C191</f>
        <v>2.3344416014886749</v>
      </c>
      <c r="AP189" s="6">
        <f>AF189*'III. GDP shares, 1310-2018'!D191</f>
        <v>1.4513024644044854</v>
      </c>
      <c r="AQ189" s="6">
        <f>AG189*'III. GDP shares, 1310-2018'!E191</f>
        <v>0.16620393214419454</v>
      </c>
      <c r="AR189" s="6">
        <f>AH189*'III. GDP shares, 1310-2018'!F191</f>
        <v>1.1247237534889829</v>
      </c>
      <c r="AS189" s="6">
        <f>AI189*'III. GDP shares, 1310-2018'!G191</f>
        <v>3.1456743859838343</v>
      </c>
      <c r="AT189" s="6">
        <f>AJ189*'III. GDP shares, 1310-2018'!H191</f>
        <v>0</v>
      </c>
      <c r="AU189" s="6">
        <f>AK189*'III. GDP shares, 1310-2018'!I191</f>
        <v>0.66959809423144212</v>
      </c>
      <c r="AV189" s="6">
        <f>AL189*'III. GDP shares, 1310-2018'!J191</f>
        <v>0</v>
      </c>
      <c r="AY189" s="6">
        <f>U189*'III. GDP shares, 1310-2018'!C191</f>
        <v>3.439400981296699</v>
      </c>
      <c r="AZ189" s="6">
        <f>V189*'III. GDP shares, 1310-2018'!D191</f>
        <v>-0.18202925083598606</v>
      </c>
      <c r="BA189" s="6">
        <f>W189*'III. GDP shares, 1310-2018'!E191</f>
        <v>-0.11810222918535296</v>
      </c>
      <c r="BB189" s="6">
        <f>X189*'III. GDP shares, 1310-2018'!F191</f>
        <v>-1.034541333286582</v>
      </c>
      <c r="BC189" s="6">
        <f>Y189*'III. GDP shares, 1310-2018'!G191</f>
        <v>-0.1203528179122592</v>
      </c>
      <c r="BD189" s="6">
        <f>Z189*'III. GDP shares, 1310-2018'!H191</f>
        <v>0</v>
      </c>
      <c r="BE189" s="6">
        <f>AA189*'III. GDP shares, 1310-2018'!I191</f>
        <v>-5.6156792292838195E-3</v>
      </c>
      <c r="BF189" s="6">
        <f>AB189*'III. GDP shares, 1310-2018'!J191</f>
        <v>0</v>
      </c>
      <c r="BI189" s="6">
        <f t="shared" si="243"/>
        <v>9.8250782691812066</v>
      </c>
      <c r="BJ189" s="6">
        <f t="shared" si="244"/>
        <v>8.8919442317416149</v>
      </c>
      <c r="BL189" s="6">
        <f t="shared" si="245"/>
        <v>1.978759670847235</v>
      </c>
      <c r="BM189" s="6">
        <f t="shared" si="246"/>
        <v>-0.44303962590998186</v>
      </c>
      <c r="BN189" s="6">
        <f t="shared" ref="BN189:BO189" si="367">AVERAGE(BL186:BL192)</f>
        <v>1.6253471354197686</v>
      </c>
      <c r="BO189" s="6">
        <f t="shared" si="367"/>
        <v>0.51545730492929664</v>
      </c>
      <c r="BR189" s="6">
        <f t="shared" si="248"/>
        <v>5.2798528456539078</v>
      </c>
    </row>
    <row r="190" spans="1:70" x14ac:dyDescent="0.2">
      <c r="A190" s="6">
        <f>'[1]Nominal weighted'!B190</f>
        <v>1496</v>
      </c>
      <c r="C190" s="6">
        <f t="shared" si="255"/>
        <v>-23.060198194771054</v>
      </c>
      <c r="D190" s="6">
        <f t="shared" si="256"/>
        <v>28.223668431755996</v>
      </c>
      <c r="E190" s="6">
        <f t="shared" si="257"/>
        <v>10.911563822015502</v>
      </c>
      <c r="F190" s="6">
        <f t="shared" si="258"/>
        <v>1.4723181335419007</v>
      </c>
      <c r="G190" s="6">
        <f t="shared" si="259"/>
        <v>14.523023310598909</v>
      </c>
      <c r="I190" s="6">
        <f t="shared" si="260"/>
        <v>2.232575671541956</v>
      </c>
      <c r="L190" s="6">
        <f t="shared" si="345"/>
        <v>-1.1109364866630724</v>
      </c>
      <c r="M190" s="6">
        <f t="shared" si="345"/>
        <v>20.178417998805987</v>
      </c>
      <c r="N190" s="6">
        <f t="shared" si="345"/>
        <v>12.222588800879208</v>
      </c>
      <c r="O190" s="6">
        <f t="shared" si="345"/>
        <v>6.2321311060171425</v>
      </c>
      <c r="P190" s="6">
        <f t="shared" ref="P190:R190" si="368">AVERAGE(G187:G193)</f>
        <v>16.295582252667103</v>
      </c>
      <c r="R190" s="6">
        <f t="shared" si="368"/>
        <v>4.5129387109241437</v>
      </c>
      <c r="U190" s="6">
        <v>31.313577432059191</v>
      </c>
      <c r="V190" s="6">
        <v>-8.2977425058300014</v>
      </c>
      <c r="W190" s="6">
        <v>-1.8475757267774215</v>
      </c>
      <c r="X190" s="6">
        <v>3.6221153938483379</v>
      </c>
      <c r="Y190" s="6">
        <v>-3.4323057718392178</v>
      </c>
      <c r="AA190" s="6">
        <v>3.0674243284580438</v>
      </c>
      <c r="AE190" s="6">
        <v>8.2533792372881365</v>
      </c>
      <c r="AF190" s="6">
        <v>19.925925925925995</v>
      </c>
      <c r="AG190" s="35">
        <v>9.0639880952380807</v>
      </c>
      <c r="AH190" s="6">
        <v>5.0944335273902386</v>
      </c>
      <c r="AI190" s="6">
        <v>11.090717538759691</v>
      </c>
      <c r="AK190" s="6">
        <v>5.3</v>
      </c>
      <c r="AO190" s="6">
        <f>AE190*'III. GDP shares, 1310-2018'!C192</f>
        <v>2.4239159503427086</v>
      </c>
      <c r="AP190" s="6">
        <f>AF190*'III. GDP shares, 1310-2018'!D192</f>
        <v>1.4439861135851779</v>
      </c>
      <c r="AQ190" s="6">
        <f>AG190*'III. GDP shares, 1310-2018'!E192</f>
        <v>0.16620568675152528</v>
      </c>
      <c r="AR190" s="6">
        <f>AH190*'III. GDP shares, 1310-2018'!F192</f>
        <v>1.0663514568047585</v>
      </c>
      <c r="AS190" s="6">
        <f>AI190*'III. GDP shares, 1310-2018'!G192</f>
        <v>3.1022645796853872</v>
      </c>
      <c r="AT190" s="6">
        <f>AJ190*'III. GDP shares, 1310-2018'!H192</f>
        <v>0</v>
      </c>
      <c r="AU190" s="6">
        <f>AK190*'III. GDP shares, 1310-2018'!I192</f>
        <v>0.67030942320709774</v>
      </c>
      <c r="AV190" s="6">
        <f>AL190*'III. GDP shares, 1310-2018'!J192</f>
        <v>0</v>
      </c>
      <c r="AY190" s="6">
        <f>U190*'III. GDP shares, 1310-2018'!C192</f>
        <v>9.1964124775634524</v>
      </c>
      <c r="AZ190" s="6">
        <f>V190*'III. GDP shares, 1310-2018'!D192</f>
        <v>-0.60131835263596067</v>
      </c>
      <c r="BA190" s="6">
        <f>W190*'III. GDP shares, 1310-2018'!E192</f>
        <v>-3.3878860968034386E-2</v>
      </c>
      <c r="BB190" s="6">
        <f>X190*'III. GDP shares, 1310-2018'!F192</f>
        <v>0.7581702668566882</v>
      </c>
      <c r="BC190" s="6">
        <f>Y190*'III. GDP shares, 1310-2018'!G192</f>
        <v>-0.96007499834111809</v>
      </c>
      <c r="BD190" s="6">
        <f>Z190*'III. GDP shares, 1310-2018'!H192</f>
        <v>0</v>
      </c>
      <c r="BE190" s="6">
        <f>AA190*'III. GDP shares, 1310-2018'!I192</f>
        <v>0.3879478174226661</v>
      </c>
      <c r="BF190" s="6">
        <f>AB190*'III. GDP shares, 1310-2018'!J192</f>
        <v>0</v>
      </c>
      <c r="BI190" s="6">
        <f t="shared" si="243"/>
        <v>9.7880740541003561</v>
      </c>
      <c r="BJ190" s="6">
        <f t="shared" si="244"/>
        <v>8.8730332103766543</v>
      </c>
      <c r="BL190" s="6">
        <f t="shared" si="245"/>
        <v>8.7472583498976935</v>
      </c>
      <c r="BM190" s="6">
        <f t="shared" si="246"/>
        <v>4.0709155249864892</v>
      </c>
      <c r="BN190" s="6">
        <f t="shared" ref="BN190:BO190" si="369">AVERAGE(BL187:BL193)</f>
        <v>1.3688656440419862</v>
      </c>
      <c r="BO190" s="6">
        <f t="shared" si="369"/>
        <v>0.22690067548351373</v>
      </c>
      <c r="BR190" s="6">
        <f t="shared" si="248"/>
        <v>-1.9195296057421771</v>
      </c>
    </row>
    <row r="191" spans="1:70" x14ac:dyDescent="0.2">
      <c r="A191" s="6">
        <f>'[1]Nominal weighted'!B191</f>
        <v>1497</v>
      </c>
      <c r="C191" s="6">
        <f t="shared" si="255"/>
        <v>-46.739525228817243</v>
      </c>
      <c r="D191" s="6">
        <f t="shared" si="256"/>
        <v>-1.3028875635869106</v>
      </c>
      <c r="E191" s="6">
        <f t="shared" si="257"/>
        <v>-5.6263121364815554</v>
      </c>
      <c r="F191" s="6">
        <f t="shared" si="258"/>
        <v>-5.2386565992880234</v>
      </c>
      <c r="G191" s="6">
        <f t="shared" si="259"/>
        <v>11.243575737670609</v>
      </c>
      <c r="I191" s="6">
        <f t="shared" si="260"/>
        <v>5.3435540069686445</v>
      </c>
      <c r="L191" s="6">
        <f t="shared" si="345"/>
        <v>-1.049210994189989</v>
      </c>
      <c r="M191" s="6">
        <f t="shared" si="345"/>
        <v>19.83492730310596</v>
      </c>
      <c r="N191" s="6">
        <f t="shared" si="345"/>
        <v>10.384447277959113</v>
      </c>
      <c r="O191" s="6">
        <f t="shared" si="345"/>
        <v>3.100079413064158</v>
      </c>
      <c r="P191" s="6">
        <f t="shared" ref="P191:R191" si="370">AVERAGE(G188:G194)</f>
        <v>13.167816265153144</v>
      </c>
      <c r="R191" s="6">
        <f t="shared" si="370"/>
        <v>5.4038746417501544</v>
      </c>
      <c r="U191" s="6">
        <v>55.298783703393518</v>
      </c>
      <c r="V191" s="6">
        <v>21.130929891629307</v>
      </c>
      <c r="W191" s="6">
        <v>14.691788326957731</v>
      </c>
      <c r="X191" s="6">
        <v>10.793523990689813</v>
      </c>
      <c r="Y191" s="6">
        <v>-0.30632234619774018</v>
      </c>
      <c r="AA191" s="6">
        <v>-4.3554006968644539E-2</v>
      </c>
      <c r="AE191" s="6">
        <v>8.5592584745762714</v>
      </c>
      <c r="AF191" s="6">
        <v>19.828042328042397</v>
      </c>
      <c r="AG191" s="35">
        <v>9.0654761904761756</v>
      </c>
      <c r="AH191" s="6">
        <v>5.5548673914017899</v>
      </c>
      <c r="AI191" s="6">
        <v>10.937253391472868</v>
      </c>
      <c r="AK191" s="6">
        <v>5.3</v>
      </c>
      <c r="AO191" s="6">
        <f>AE191*'III. GDP shares, 1310-2018'!C193</f>
        <v>2.5133628130638446</v>
      </c>
      <c r="AP191" s="6">
        <f>AF191*'III. GDP shares, 1310-2018'!D193</f>
        <v>1.4366720103171911</v>
      </c>
      <c r="AQ191" s="6">
        <f>AG191*'III. GDP shares, 1310-2018'!E193</f>
        <v>0.16620744081984823</v>
      </c>
      <c r="AR191" s="6">
        <f>AH191*'III. GDP shares, 1310-2018'!F193</f>
        <v>1.1625494916404211</v>
      </c>
      <c r="AS191" s="6">
        <f>AI191*'III. GDP shares, 1310-2018'!G193</f>
        <v>3.0588681086916418</v>
      </c>
      <c r="AT191" s="6">
        <f>AJ191*'III. GDP shares, 1310-2018'!H193</f>
        <v>0</v>
      </c>
      <c r="AU191" s="6">
        <f>AK191*'III. GDP shares, 1310-2018'!I193</f>
        <v>0.67102053366556913</v>
      </c>
      <c r="AV191" s="6">
        <f>AL191*'III. GDP shares, 1310-2018'!J193</f>
        <v>0</v>
      </c>
      <c r="AY191" s="6">
        <f>U191*'III. GDP shares, 1310-2018'!C193</f>
        <v>16.238077980774001</v>
      </c>
      <c r="AZ191" s="6">
        <f>V191*'III. GDP shares, 1310-2018'!D193</f>
        <v>1.5310747790942374</v>
      </c>
      <c r="BA191" s="6">
        <f>W191*'III. GDP shares, 1310-2018'!E193</f>
        <v>0.2693608683740088</v>
      </c>
      <c r="BB191" s="6">
        <f>X191*'III. GDP shares, 1310-2018'!F193</f>
        <v>2.2589208606145679</v>
      </c>
      <c r="BC191" s="6">
        <f>Y191*'III. GDP shares, 1310-2018'!G193</f>
        <v>-8.5670471573273704E-2</v>
      </c>
      <c r="BD191" s="6">
        <f>Z191*'III. GDP shares, 1310-2018'!H193</f>
        <v>0</v>
      </c>
      <c r="BE191" s="6">
        <f>AA191*'III. GDP shares, 1310-2018'!I193</f>
        <v>-5.5142703772403353E-3</v>
      </c>
      <c r="BF191" s="6">
        <f>AB191*'III. GDP shares, 1310-2018'!J193</f>
        <v>0</v>
      </c>
      <c r="BI191" s="6">
        <f t="shared" si="243"/>
        <v>9.8741496293282509</v>
      </c>
      <c r="BJ191" s="6">
        <f t="shared" si="244"/>
        <v>9.008680398198516</v>
      </c>
      <c r="BL191" s="6">
        <f t="shared" si="245"/>
        <v>20.206249746906302</v>
      </c>
      <c r="BM191" s="6">
        <f t="shared" si="246"/>
        <v>16.927524926583999</v>
      </c>
      <c r="BN191" s="6">
        <f t="shared" ref="BN191:BO191" si="371">AVERAGE(BL188:BL194)</f>
        <v>2.7873920238012557</v>
      </c>
      <c r="BO191" s="6">
        <f t="shared" si="371"/>
        <v>1.3959118105212605</v>
      </c>
      <c r="BR191" s="6">
        <f t="shared" si="248"/>
        <v>-11.10316657993074</v>
      </c>
    </row>
    <row r="192" spans="1:70" x14ac:dyDescent="0.2">
      <c r="A192" s="6">
        <f>'[1]Nominal weighted'!B192</f>
        <v>1498</v>
      </c>
      <c r="C192" s="6">
        <f t="shared" si="255"/>
        <v>50.264492321182544</v>
      </c>
      <c r="D192" s="6">
        <f t="shared" si="256"/>
        <v>26.26479781164884</v>
      </c>
      <c r="E192" s="6">
        <f t="shared" si="257"/>
        <v>-0.69768982591204676</v>
      </c>
      <c r="F192" s="6">
        <f t="shared" si="258"/>
        <v>8.2334637437459151</v>
      </c>
      <c r="G192" s="6">
        <f t="shared" si="259"/>
        <v>18.308215841604913</v>
      </c>
      <c r="I192" s="6">
        <f t="shared" si="260"/>
        <v>5.9936120710586085</v>
      </c>
      <c r="L192" s="6">
        <f t="shared" si="345"/>
        <v>-1.3876096743975137</v>
      </c>
      <c r="M192" s="6">
        <f t="shared" si="345"/>
        <v>17.148122017572963</v>
      </c>
      <c r="N192" s="6">
        <f t="shared" si="345"/>
        <v>5.4238599124111246</v>
      </c>
      <c r="O192" s="6">
        <f t="shared" si="345"/>
        <v>0.97332916826536009</v>
      </c>
      <c r="P192" s="6">
        <f t="shared" ref="P192:R192" si="372">AVERAGE(G189:G195)</f>
        <v>9.389356251761118</v>
      </c>
      <c r="R192" s="6">
        <f t="shared" si="372"/>
        <v>5.6527773128184693</v>
      </c>
      <c r="U192" s="6">
        <v>-41.399354609318138</v>
      </c>
      <c r="V192" s="6">
        <v>-6.5346390814900417</v>
      </c>
      <c r="W192" s="6">
        <v>9.7646541116263172</v>
      </c>
      <c r="X192" s="6">
        <v>-2.6700701249802807</v>
      </c>
      <c r="Y192" s="6">
        <v>-7.5244265974188664</v>
      </c>
      <c r="AA192" s="6">
        <v>-0.69361207105860889</v>
      </c>
      <c r="AE192" s="6">
        <v>8.8651377118644064</v>
      </c>
      <c r="AF192" s="6">
        <v>19.730158730158799</v>
      </c>
      <c r="AG192" s="35">
        <v>9.0669642857142705</v>
      </c>
      <c r="AH192" s="6">
        <v>5.5633936187656339</v>
      </c>
      <c r="AI192" s="6">
        <v>10.783789244186046</v>
      </c>
      <c r="AK192" s="6">
        <v>5.3</v>
      </c>
      <c r="AO192" s="6">
        <f>AE192*'III. GDP shares, 1310-2018'!C194</f>
        <v>2.6027822023155682</v>
      </c>
      <c r="AP192" s="6">
        <f>AF192*'III. GDP shares, 1310-2018'!D194</f>
        <v>1.4293601535650269</v>
      </c>
      <c r="AQ192" s="6">
        <f>AG192*'III. GDP shares, 1310-2018'!E194</f>
        <v>0.16620919434941167</v>
      </c>
      <c r="AR192" s="6">
        <f>AH192*'III. GDP shares, 1310-2018'!F194</f>
        <v>1.1641550900024984</v>
      </c>
      <c r="AS192" s="6">
        <f>AI192*'III. GDP shares, 1310-2018'!G194</f>
        <v>3.01548496685872</v>
      </c>
      <c r="AT192" s="6">
        <f>AJ192*'III. GDP shares, 1310-2018'!H194</f>
        <v>0</v>
      </c>
      <c r="AU192" s="6">
        <f>AK192*'III. GDP shares, 1310-2018'!I194</f>
        <v>0.6717314257075323</v>
      </c>
      <c r="AV192" s="6">
        <f>AL192*'III. GDP shares, 1310-2018'!J194</f>
        <v>0</v>
      </c>
      <c r="AY192" s="6">
        <f>U192*'III. GDP shares, 1310-2018'!C194</f>
        <v>-12.154746701822283</v>
      </c>
      <c r="AZ192" s="6">
        <f>V192*'III. GDP shares, 1310-2018'!D194</f>
        <v>-0.47340484426682844</v>
      </c>
      <c r="BA192" s="6">
        <f>W192*'III. GDP shares, 1310-2018'!E194</f>
        <v>0.17899875215690528</v>
      </c>
      <c r="BB192" s="6">
        <f>X192*'III. GDP shares, 1310-2018'!F194</f>
        <v>-0.55871936081866969</v>
      </c>
      <c r="BC192" s="6">
        <f>Y192*'III. GDP shares, 1310-2018'!G194</f>
        <v>-2.104065164383794</v>
      </c>
      <c r="BD192" s="6">
        <f>Z192*'III. GDP shares, 1310-2018'!H194</f>
        <v>0</v>
      </c>
      <c r="BE192" s="6">
        <f>AA192*'III. GDP shares, 1310-2018'!I194</f>
        <v>-8.7909627430217643E-2</v>
      </c>
      <c r="BF192" s="6">
        <f>AB192*'III. GDP shares, 1310-2018'!J194</f>
        <v>0</v>
      </c>
      <c r="BI192" s="6">
        <f t="shared" si="243"/>
        <v>9.8849072651148582</v>
      </c>
      <c r="BJ192" s="6">
        <f t="shared" si="244"/>
        <v>9.0497230327987577</v>
      </c>
      <c r="BL192" s="6">
        <f t="shared" si="245"/>
        <v>-15.199846946564888</v>
      </c>
      <c r="BM192" s="6">
        <f t="shared" si="246"/>
        <v>-8.176241395439936</v>
      </c>
      <c r="BN192" s="6">
        <f t="shared" ref="BN192:BO192" si="373">AVERAGE(BL189:BL195)</f>
        <v>4.5449546472083817</v>
      </c>
      <c r="BO192" s="6">
        <f t="shared" si="373"/>
        <v>3.5707638743749901</v>
      </c>
      <c r="BR192" s="6">
        <f t="shared" si="248"/>
        <v>22.34680498153179</v>
      </c>
    </row>
    <row r="193" spans="1:70" x14ac:dyDescent="0.2">
      <c r="A193" s="6">
        <f>'[1]Nominal weighted'!B193</f>
        <v>1499</v>
      </c>
      <c r="C193" s="6">
        <f t="shared" si="255"/>
        <v>28.960996117551304</v>
      </c>
      <c r="D193" s="6">
        <f t="shared" si="256"/>
        <v>17.512995585720947</v>
      </c>
      <c r="E193" s="6">
        <f t="shared" si="257"/>
        <v>28.707720601728703</v>
      </c>
      <c r="F193" s="6">
        <f t="shared" si="258"/>
        <v>11.862285485504081</v>
      </c>
      <c r="G193" s="6">
        <f t="shared" si="259"/>
        <v>13.336571463407852</v>
      </c>
      <c r="I193" s="6">
        <f t="shared" si="260"/>
        <v>9.9678073127507609</v>
      </c>
      <c r="L193" s="6">
        <f t="shared" si="345"/>
        <v>-0.25788055296090057</v>
      </c>
      <c r="M193" s="6">
        <f t="shared" si="345"/>
        <v>16.135589665631134</v>
      </c>
      <c r="N193" s="6">
        <f t="shared" si="345"/>
        <v>4.4598429730394242</v>
      </c>
      <c r="O193" s="6">
        <f t="shared" si="345"/>
        <v>-0.23367728411076388</v>
      </c>
      <c r="P193" s="6">
        <f t="shared" ref="P193:R193" si="374">AVERAGE(G190:G196)</f>
        <v>8.5363391393237098</v>
      </c>
      <c r="R193" s="6">
        <f t="shared" si="374"/>
        <v>3.2778110462317778</v>
      </c>
      <c r="U193" s="6">
        <v>-19.789979168398762</v>
      </c>
      <c r="V193" s="6">
        <v>2.1192795465542531</v>
      </c>
      <c r="W193" s="6">
        <v>-19.639268220776337</v>
      </c>
      <c r="X193" s="6">
        <v>-5.9468666355660202</v>
      </c>
      <c r="Y193" s="6">
        <v>-2.5701639730249171</v>
      </c>
      <c r="AA193" s="6">
        <v>-4.667807312750762</v>
      </c>
      <c r="AE193" s="6">
        <v>9.1710169491525431</v>
      </c>
      <c r="AF193" s="6">
        <v>19.6322751322752</v>
      </c>
      <c r="AG193" s="35">
        <v>9.0684523809523654</v>
      </c>
      <c r="AH193" s="6">
        <v>5.9154188499380611</v>
      </c>
      <c r="AI193" s="6">
        <v>10.766407490382935</v>
      </c>
      <c r="AK193" s="6">
        <v>5.3</v>
      </c>
      <c r="AO193" s="6">
        <f>AE193*'III. GDP shares, 1310-2018'!C195</f>
        <v>2.6921741307535902</v>
      </c>
      <c r="AP193" s="6">
        <f>AF193*'III. GDP shares, 1310-2018'!D195</f>
        <v>1.4220505422938234</v>
      </c>
      <c r="AQ193" s="6">
        <f>AG193*'III. GDP shares, 1310-2018'!E195</f>
        <v>0.16621094734046388</v>
      </c>
      <c r="AR193" s="6">
        <f>AH193*'III. GDP shares, 1310-2018'!F195</f>
        <v>1.2376272495154153</v>
      </c>
      <c r="AS193" s="6">
        <f>AI193*'III. GDP shares, 1310-2018'!G195</f>
        <v>3.0101622011110885</v>
      </c>
      <c r="AT193" s="6">
        <f>AJ193*'III. GDP shares, 1310-2018'!H195</f>
        <v>0</v>
      </c>
      <c r="AU193" s="6">
        <f>AK193*'III. GDP shares, 1310-2018'!I195</f>
        <v>0.67244209943360123</v>
      </c>
      <c r="AV193" s="6">
        <f>AL193*'III. GDP shares, 1310-2018'!J195</f>
        <v>0</v>
      </c>
      <c r="AY193" s="6">
        <f>U193*'III. GDP shares, 1310-2018'!C195</f>
        <v>-5.8093960855931908</v>
      </c>
      <c r="AZ193" s="6">
        <f>V193*'III. GDP shares, 1310-2018'!D195</f>
        <v>0.1535085774900925</v>
      </c>
      <c r="BA193" s="6">
        <f>W193*'III. GDP shares, 1310-2018'!E195</f>
        <v>-0.359957933164544</v>
      </c>
      <c r="BB193" s="6">
        <f>X193*'III. GDP shares, 1310-2018'!F195</f>
        <v>-1.2442067728623527</v>
      </c>
      <c r="BC193" s="6">
        <f>Y193*'III. GDP shares, 1310-2018'!G195</f>
        <v>-0.71858792723272003</v>
      </c>
      <c r="BD193" s="6">
        <f>Z193*'III. GDP shares, 1310-2018'!H195</f>
        <v>0</v>
      </c>
      <c r="BE193" s="6">
        <f>AA193*'III. GDP shares, 1310-2018'!I195</f>
        <v>-0.5922321036108753</v>
      </c>
      <c r="BF193" s="6">
        <f>AB193*'III. GDP shares, 1310-2018'!J195</f>
        <v>0</v>
      </c>
      <c r="BI193" s="6">
        <f t="shared" si="243"/>
        <v>9.975595133783516</v>
      </c>
      <c r="BJ193" s="6">
        <f t="shared" si="244"/>
        <v>9.2006671704479821</v>
      </c>
      <c r="BL193" s="6">
        <f t="shared" si="245"/>
        <v>-8.5708722449735912</v>
      </c>
      <c r="BM193" s="6">
        <f t="shared" si="246"/>
        <v>-8.4158009606604249</v>
      </c>
      <c r="BN193" s="6">
        <f t="shared" ref="BN193:BO193" si="375">AVERAGE(BL190:BL196)</f>
        <v>5.0489453708306149</v>
      </c>
      <c r="BO193" s="6">
        <f t="shared" si="375"/>
        <v>4.3924220862659924</v>
      </c>
      <c r="BR193" s="6">
        <f t="shared" si="248"/>
        <v>16.502997450617841</v>
      </c>
    </row>
    <row r="194" spans="1:70" x14ac:dyDescent="0.2">
      <c r="A194" s="6">
        <f>'[1]Nominal weighted'!B194</f>
        <v>1500</v>
      </c>
      <c r="C194" s="6">
        <f t="shared" si="255"/>
        <v>13.132810539151892</v>
      </c>
      <c r="D194" s="6">
        <f t="shared" si="256"/>
        <v>25.397450892147489</v>
      </c>
      <c r="E194" s="6">
        <f t="shared" si="257"/>
        <v>-2.3230708650817018</v>
      </c>
      <c r="F194" s="6">
        <f t="shared" si="258"/>
        <v>-12.594990470423651</v>
      </c>
      <c r="G194" s="6">
        <f t="shared" si="259"/>
        <v>3.8484755671517172</v>
      </c>
      <c r="I194" s="6">
        <f t="shared" si="260"/>
        <v>7.6680701933472442</v>
      </c>
      <c r="L194" s="6">
        <f t="shared" si="345"/>
        <v>1.3379485533524973</v>
      </c>
      <c r="M194" s="6">
        <f t="shared" si="345"/>
        <v>15.830255787137498</v>
      </c>
      <c r="N194" s="6">
        <f t="shared" si="345"/>
        <v>4.1955024176032722</v>
      </c>
      <c r="O194" s="6">
        <f t="shared" si="345"/>
        <v>1.8084441179710866</v>
      </c>
      <c r="P194" s="6">
        <f t="shared" ref="P194:R194" si="376">AVERAGE(G191:G197)</f>
        <v>10.969209965593375</v>
      </c>
      <c r="R194" s="6">
        <f t="shared" si="376"/>
        <v>2.6288203169142901</v>
      </c>
      <c r="U194" s="6">
        <v>-3.3318105391518924</v>
      </c>
      <c r="V194" s="6">
        <v>-5.8630593577558869</v>
      </c>
      <c r="W194" s="6">
        <v>9.3930113412721621</v>
      </c>
      <c r="X194" s="6">
        <v>18.337616661631554</v>
      </c>
      <c r="Y194" s="6">
        <v>6.9005501694281035</v>
      </c>
      <c r="AA194" s="6">
        <v>-1.8980701933472444</v>
      </c>
      <c r="AE194" s="6">
        <v>9.8010000000000002</v>
      </c>
      <c r="AF194" s="6">
        <v>19.534391534391602</v>
      </c>
      <c r="AG194" s="35">
        <v>7.0699404761904603</v>
      </c>
      <c r="AH194" s="6">
        <v>5.7426261912079024</v>
      </c>
      <c r="AI194" s="6">
        <v>10.749025736579821</v>
      </c>
      <c r="AK194" s="6">
        <v>5.77</v>
      </c>
      <c r="AO194" s="6">
        <f>AE194*'III. GDP shares, 1310-2018'!C196</f>
        <v>2.9212549353565067</v>
      </c>
      <c r="AP194" s="6">
        <f>AF194*'III. GDP shares, 1310-2018'!D196</f>
        <v>1.419042403275073</v>
      </c>
      <c r="AQ194" s="6">
        <f>AG194*'III. GDP shares, 1310-2018'!E196</f>
        <v>0.13190800145249679</v>
      </c>
      <c r="AR194" s="6">
        <f>AH194*'III. GDP shares, 1310-2018'!F196</f>
        <v>1.2234812478287642</v>
      </c>
      <c r="AS194" s="6">
        <f>AI194*'III. GDP shares, 1310-2018'!G196</f>
        <v>3.0268475352264201</v>
      </c>
      <c r="AT194" s="6">
        <f>AJ194*'III. GDP shares, 1310-2018'!H196</f>
        <v>0</v>
      </c>
      <c r="AU194" s="6">
        <f>AK194*'III. GDP shares, 1310-2018'!I196</f>
        <v>0.66930272767154386</v>
      </c>
      <c r="AV194" s="6">
        <f>AL194*'III. GDP shares, 1310-2018'!J196</f>
        <v>0</v>
      </c>
      <c r="AY194" s="6">
        <f>U194*'III. GDP shares, 1310-2018'!C196</f>
        <v>-0.993068868602213</v>
      </c>
      <c r="AZ194" s="6">
        <f>V194*'III. GDP shares, 1310-2018'!D196</f>
        <v>-0.42591190142403607</v>
      </c>
      <c r="BA194" s="6">
        <f>W194*'III. GDP shares, 1310-2018'!E196</f>
        <v>0.17525088900260055</v>
      </c>
      <c r="BB194" s="6">
        <f>X194*'III. GDP shares, 1310-2018'!F196</f>
        <v>3.9068762911519732</v>
      </c>
      <c r="BC194" s="6">
        <f>Y194*'III. GDP shares, 1310-2018'!G196</f>
        <v>1.9431447820391594</v>
      </c>
      <c r="BD194" s="6">
        <f>Z194*'III. GDP shares, 1310-2018'!H196</f>
        <v>0</v>
      </c>
      <c r="BE194" s="6">
        <f>AA194*'III. GDP shares, 1310-2018'!I196</f>
        <v>-0.22017046060994203</v>
      </c>
      <c r="BF194" s="6">
        <f>AB194*'III. GDP shares, 1310-2018'!J196</f>
        <v>0</v>
      </c>
      <c r="BI194" s="6">
        <f t="shared" si="243"/>
        <v>9.7778306563949631</v>
      </c>
      <c r="BJ194" s="6">
        <f t="shared" si="244"/>
        <v>9.3918368508108045</v>
      </c>
      <c r="BL194" s="6">
        <f t="shared" si="245"/>
        <v>4.3861207315575426</v>
      </c>
      <c r="BM194" s="6">
        <f t="shared" si="246"/>
        <v>3.9230396803461329</v>
      </c>
      <c r="BN194" s="6">
        <f t="shared" ref="BN194:BO194" si="377">AVERAGE(BL191:BL197)</f>
        <v>3.5801013351400672</v>
      </c>
      <c r="BO194" s="6">
        <f t="shared" si="377"/>
        <v>3.5750849767717243</v>
      </c>
      <c r="BR194" s="6">
        <f t="shared" si="248"/>
        <v>3.1607618145541538</v>
      </c>
    </row>
    <row r="195" spans="1:70" x14ac:dyDescent="0.2">
      <c r="A195" s="6">
        <f>'[1]Nominal weighted'!B195</f>
        <v>1501</v>
      </c>
      <c r="C195" s="6">
        <f t="shared" si="255"/>
        <v>-28.510059444024165</v>
      </c>
      <c r="D195" s="6">
        <f t="shared" si="256"/>
        <v>1.4055381094706227</v>
      </c>
      <c r="E195" s="6">
        <f t="shared" si="257"/>
        <v>-8.5073801167967904</v>
      </c>
      <c r="F195" s="6">
        <f t="shared" si="258"/>
        <v>-7.235297721048382</v>
      </c>
      <c r="G195" s="6">
        <f t="shared" si="259"/>
        <v>-7.2087497901683477</v>
      </c>
      <c r="I195" s="6">
        <f t="shared" si="260"/>
        <v>3.0193727336064331</v>
      </c>
      <c r="L195" s="6">
        <f t="shared" ref="L195:L258" si="378">AVERAGE(C192:C198)</f>
        <v>11.10425198642238</v>
      </c>
      <c r="M195" s="6">
        <f t="shared" ref="M195:M258" si="379">AVERAGE(D192:D198)</f>
        <v>18.45970547576572</v>
      </c>
      <c r="N195" s="6">
        <f t="shared" ref="N195:N258" si="380">AVERAGE(E192:E198)</f>
        <v>4.9254059980729661</v>
      </c>
      <c r="O195" s="6">
        <f t="shared" ref="O195:O258" si="381">AVERAGE(F192:F198)</f>
        <v>3.7779002306224609</v>
      </c>
      <c r="P195" s="6">
        <f t="shared" ref="P195:R195" si="382">AVERAGE(G192:G198)</f>
        <v>9.2791230187154436</v>
      </c>
      <c r="R195" s="6">
        <f t="shared" si="382"/>
        <v>4.609136830313596</v>
      </c>
      <c r="U195" s="6">
        <v>35.9533927773575</v>
      </c>
      <c r="V195" s="6">
        <v>18.030969827037381</v>
      </c>
      <c r="W195" s="6">
        <v>15.578808688225346</v>
      </c>
      <c r="X195" s="6">
        <v>11.950063992353076</v>
      </c>
      <c r="Y195" s="6">
        <v>17.919831272945057</v>
      </c>
      <c r="AA195" s="6">
        <v>3.2206272663935662</v>
      </c>
      <c r="AE195" s="6">
        <v>7.4433333333333334</v>
      </c>
      <c r="AF195" s="6">
        <v>19.436507936508004</v>
      </c>
      <c r="AG195" s="35">
        <v>7.0714285714285552</v>
      </c>
      <c r="AH195" s="6">
        <v>4.7147662713046943</v>
      </c>
      <c r="AI195" s="6">
        <v>10.711081482776709</v>
      </c>
      <c r="AK195" s="6">
        <v>6.2399999999999993</v>
      </c>
      <c r="AO195" s="6">
        <f>AE195*'III. GDP shares, 1310-2018'!C197</f>
        <v>2.2131886111626131</v>
      </c>
      <c r="AP195" s="6">
        <f>AF195*'III. GDP shares, 1310-2018'!D197</f>
        <v>1.4209814578789908</v>
      </c>
      <c r="AQ195" s="6">
        <f>AG195*'III. GDP shares, 1310-2018'!E197</f>
        <v>0.1337423410336869</v>
      </c>
      <c r="AR195" s="6">
        <f>AH195*'III. GDP shares, 1310-2018'!F197</f>
        <v>1.0049238832625753</v>
      </c>
      <c r="AS195" s="6">
        <f>AI195*'III. GDP shares, 1310-2018'!G197</f>
        <v>3.0142422552109598</v>
      </c>
      <c r="AT195" s="6">
        <f>AJ195*'III. GDP shares, 1310-2018'!H197</f>
        <v>0</v>
      </c>
      <c r="AU195" s="6">
        <f>AK195*'III. GDP shares, 1310-2018'!I197</f>
        <v>0.72435356009452267</v>
      </c>
      <c r="AV195" s="6">
        <f>AL195*'III. GDP shares, 1310-2018'!J197</f>
        <v>0</v>
      </c>
      <c r="AY195" s="6">
        <f>U195*'III. GDP shares, 1310-2018'!C197</f>
        <v>10.690323254926616</v>
      </c>
      <c r="AZ195" s="6">
        <f>V195*'III. GDP shares, 1310-2018'!D197</f>
        <v>1.3182241313867877</v>
      </c>
      <c r="BA195" s="6">
        <f>W195*'III. GDP shares, 1310-2018'!E197</f>
        <v>0.29464291740109949</v>
      </c>
      <c r="BB195" s="6">
        <f>X195*'III. GDP shares, 1310-2018'!F197</f>
        <v>2.547083783457321</v>
      </c>
      <c r="BC195" s="6">
        <f>Y195*'III. GDP shares, 1310-2018'!G197</f>
        <v>5.042881310913077</v>
      </c>
      <c r="BD195" s="6">
        <f>Z195*'III. GDP shares, 1310-2018'!H197</f>
        <v>0</v>
      </c>
      <c r="BE195" s="6">
        <f>AA195*'III. GDP shares, 1310-2018'!I197</f>
        <v>0.3738578247034729</v>
      </c>
      <c r="BF195" s="6">
        <f>AB195*'III. GDP shares, 1310-2018'!J197</f>
        <v>0</v>
      </c>
      <c r="BI195" s="6">
        <f t="shared" si="243"/>
        <v>9.269519599225216</v>
      </c>
      <c r="BJ195" s="6">
        <f t="shared" si="244"/>
        <v>8.5114321086433478</v>
      </c>
      <c r="BL195" s="6">
        <f t="shared" si="245"/>
        <v>20.267013222788375</v>
      </c>
      <c r="BM195" s="6">
        <f t="shared" si="246"/>
        <v>17.108948970718654</v>
      </c>
      <c r="BN195" s="6">
        <f t="shared" ref="BN195:BO195" si="383">AVERAGE(BL192:BL198)</f>
        <v>0.27893990697211646</v>
      </c>
      <c r="BO195" s="6">
        <f t="shared" si="383"/>
        <v>0.95111998980312418</v>
      </c>
      <c r="BR195" s="6">
        <f t="shared" si="248"/>
        <v>-11.85833844063723</v>
      </c>
    </row>
    <row r="196" spans="1:70" x14ac:dyDescent="0.2">
      <c r="A196" s="6">
        <f>'[1]Nominal weighted'!B196</f>
        <v>1502</v>
      </c>
      <c r="C196" s="6">
        <f t="shared" si="255"/>
        <v>4.146320019000413</v>
      </c>
      <c r="D196" s="6">
        <f t="shared" si="256"/>
        <v>15.447564392260965</v>
      </c>
      <c r="E196" s="6">
        <f t="shared" si="257"/>
        <v>8.7540693318038603</v>
      </c>
      <c r="F196" s="6">
        <f t="shared" si="258"/>
        <v>1.8651364391928134</v>
      </c>
      <c r="G196" s="6">
        <f t="shared" si="259"/>
        <v>5.7032618450003101</v>
      </c>
      <c r="I196" s="6">
        <f t="shared" si="260"/>
        <v>-11.280314665651202</v>
      </c>
      <c r="L196" s="6">
        <f t="shared" si="378"/>
        <v>-0.42075999862808749</v>
      </c>
      <c r="M196" s="6">
        <f t="shared" si="379"/>
        <v>18.510453739289265</v>
      </c>
      <c r="N196" s="6">
        <f t="shared" si="380"/>
        <v>6.5767219825602448</v>
      </c>
      <c r="O196" s="6">
        <f t="shared" si="381"/>
        <v>4.7761524891226861</v>
      </c>
      <c r="P196" s="6">
        <f t="shared" ref="P196:R196" si="384">AVERAGE(G193:G199)</f>
        <v>8.1479200369215246</v>
      </c>
      <c r="R196" s="6">
        <f t="shared" si="384"/>
        <v>4.7673324256962681</v>
      </c>
      <c r="U196" s="6">
        <v>4.0816799809995867</v>
      </c>
      <c r="V196" s="6">
        <v>3.8910599463634412</v>
      </c>
      <c r="W196" s="6">
        <v>-1.6811526651372095</v>
      </c>
      <c r="X196" s="6">
        <v>2.5996298321118809</v>
      </c>
      <c r="Y196" s="6">
        <v>4.9698753839732861</v>
      </c>
      <c r="AA196" s="6">
        <v>17.990314665651201</v>
      </c>
      <c r="AE196" s="6">
        <v>8.2279999999999998</v>
      </c>
      <c r="AF196" s="6">
        <v>19.338624338624406</v>
      </c>
      <c r="AG196" s="35">
        <v>7.0729166666666501</v>
      </c>
      <c r="AH196" s="6">
        <v>4.4647662713046943</v>
      </c>
      <c r="AI196" s="6">
        <v>10.673137228973596</v>
      </c>
      <c r="AK196" s="6">
        <v>6.7099999999999991</v>
      </c>
      <c r="AO196" s="6">
        <f>AE196*'III. GDP shares, 1310-2018'!C198</f>
        <v>2.440646041056318</v>
      </c>
      <c r="AP196" s="6">
        <f>AF196*'III. GDP shares, 1310-2018'!D198</f>
        <v>1.4227420070565033</v>
      </c>
      <c r="AQ196" s="6">
        <f>AG196*'III. GDP shares, 1310-2018'!E198</f>
        <v>0.13555991012839694</v>
      </c>
      <c r="AR196" s="6">
        <f>AH196*'III. GDP shares, 1310-2018'!F198</f>
        <v>0.95204192335638693</v>
      </c>
      <c r="AS196" s="6">
        <f>AI196*'III. GDP shares, 1310-2018'!G198</f>
        <v>3.0016691476709987</v>
      </c>
      <c r="AT196" s="6">
        <f>AJ196*'III. GDP shares, 1310-2018'!H198</f>
        <v>0</v>
      </c>
      <c r="AU196" s="6">
        <f>AK196*'III. GDP shares, 1310-2018'!I198</f>
        <v>0.77947901695448885</v>
      </c>
      <c r="AV196" s="6">
        <f>AL196*'III. GDP shares, 1310-2018'!J198</f>
        <v>0</v>
      </c>
      <c r="AY196" s="6">
        <f>U196*'III. GDP shares, 1310-2018'!C198</f>
        <v>1.2107360338460706</v>
      </c>
      <c r="AZ196" s="6">
        <f>V196*'III. GDP shares, 1310-2018'!D198</f>
        <v>0.28626516244019856</v>
      </c>
      <c r="BA196" s="6">
        <f>W196*'III. GDP shares, 1310-2018'!E198</f>
        <v>-3.2221064511073788E-2</v>
      </c>
      <c r="BB196" s="6">
        <f>X196*'III. GDP shares, 1310-2018'!F198</f>
        <v>0.55433060433311421</v>
      </c>
      <c r="BC196" s="6">
        <f>Y196*'III. GDP shares, 1310-2018'!G198</f>
        <v>1.3977072802311175</v>
      </c>
      <c r="BD196" s="6">
        <f>Z196*'III. GDP shares, 1310-2018'!H198</f>
        <v>0</v>
      </c>
      <c r="BE196" s="6">
        <f>AA196*'III. GDP shares, 1310-2018'!I198</f>
        <v>2.089876719863446</v>
      </c>
      <c r="BF196" s="6">
        <f>AB196*'III. GDP shares, 1310-2018'!J198</f>
        <v>0</v>
      </c>
      <c r="BI196" s="6">
        <f t="shared" si="243"/>
        <v>9.4145740842615577</v>
      </c>
      <c r="BJ196" s="6">
        <f t="shared" si="244"/>
        <v>8.7321380462230938</v>
      </c>
      <c r="BL196" s="6">
        <f t="shared" si="245"/>
        <v>5.5066947362028733</v>
      </c>
      <c r="BM196" s="6">
        <f t="shared" si="246"/>
        <v>5.3085678573270316</v>
      </c>
      <c r="BN196" s="6">
        <f t="shared" ref="BN196:BO196" si="385">AVERAGE(BL193:BL199)</f>
        <v>3.6808947020229499</v>
      </c>
      <c r="BO196" s="6">
        <f t="shared" si="385"/>
        <v>2.5767549770274605</v>
      </c>
      <c r="BR196" s="6">
        <f t="shared" si="248"/>
        <v>2.0889664654039146</v>
      </c>
    </row>
    <row r="197" spans="1:70" x14ac:dyDescent="0.2">
      <c r="A197" s="6">
        <f>'[1]Nominal weighted'!B197</f>
        <v>1503</v>
      </c>
      <c r="C197" s="6">
        <f t="shared" si="255"/>
        <v>-11.889394450577262</v>
      </c>
      <c r="D197" s="6">
        <f t="shared" si="256"/>
        <v>26.086331282300524</v>
      </c>
      <c r="E197" s="6">
        <f t="shared" si="257"/>
        <v>9.0611799339624373</v>
      </c>
      <c r="F197" s="6">
        <f t="shared" si="258"/>
        <v>15.767167948114855</v>
      </c>
      <c r="G197" s="6">
        <f t="shared" si="259"/>
        <v>31.553119094486565</v>
      </c>
      <c r="I197" s="6">
        <f t="shared" si="260"/>
        <v>-2.3103594336804525</v>
      </c>
      <c r="L197" s="6">
        <f t="shared" si="378"/>
        <v>6.3681557800264903</v>
      </c>
      <c r="M197" s="6">
        <f t="shared" si="379"/>
        <v>19.161733279639996</v>
      </c>
      <c r="N197" s="6">
        <f t="shared" si="380"/>
        <v>4.3952423292189211</v>
      </c>
      <c r="O197" s="6">
        <f t="shared" si="381"/>
        <v>3.9504031352659359</v>
      </c>
      <c r="P197" s="6">
        <f t="shared" ref="P197:R197" si="386">AVERAGE(G194:G200)</f>
        <v>7.110843552443491</v>
      </c>
      <c r="R197" s="6">
        <f t="shared" si="386"/>
        <v>3.7946464172146839</v>
      </c>
      <c r="U197" s="6">
        <v>19.094394450577262</v>
      </c>
      <c r="V197" s="6">
        <v>-6.8455905415597158</v>
      </c>
      <c r="W197" s="6">
        <v>-1.9867751720576925</v>
      </c>
      <c r="X197" s="6">
        <v>-8.7371275001645188</v>
      </c>
      <c r="Y197" s="6">
        <v>-20.917926119316082</v>
      </c>
      <c r="AA197" s="6">
        <v>9.4903594336804513</v>
      </c>
      <c r="AE197" s="6">
        <v>7.2050000000000001</v>
      </c>
      <c r="AF197" s="6">
        <v>19.240740740740808</v>
      </c>
      <c r="AG197" s="35">
        <v>7.074404761904745</v>
      </c>
      <c r="AH197" s="6">
        <v>7.030040447950336</v>
      </c>
      <c r="AI197" s="6">
        <v>10.635192975170483</v>
      </c>
      <c r="AK197" s="6">
        <v>7.1799999999999988</v>
      </c>
      <c r="AO197" s="6">
        <f>AE197*'III. GDP shares, 1310-2018'!C199</f>
        <v>2.1321199955443051</v>
      </c>
      <c r="AP197" s="6">
        <f>AF197*'III. GDP shares, 1310-2018'!D199</f>
        <v>1.4243266360189766</v>
      </c>
      <c r="AQ197" s="6">
        <f>AG197*'III. GDP shares, 1310-2018'!E199</f>
        <v>0.13736095161581063</v>
      </c>
      <c r="AR197" s="6">
        <f>AH197*'III. GDP shares, 1310-2018'!F199</f>
        <v>1.4996767402366968</v>
      </c>
      <c r="AS197" s="6">
        <f>AI197*'III. GDP shares, 1310-2018'!G199</f>
        <v>2.989127746667481</v>
      </c>
      <c r="AT197" s="6">
        <f>AJ197*'III. GDP shares, 1310-2018'!H199</f>
        <v>0</v>
      </c>
      <c r="AU197" s="6">
        <f>AK197*'III. GDP shares, 1310-2018'!I199</f>
        <v>0.83467801750030401</v>
      </c>
      <c r="AV197" s="6">
        <f>AL197*'III. GDP shares, 1310-2018'!J199</f>
        <v>0</v>
      </c>
      <c r="AY197" s="6">
        <f>U197*'III. GDP shares, 1310-2018'!C199</f>
        <v>5.6504566566115191</v>
      </c>
      <c r="AZ197" s="6">
        <f>V197*'III. GDP shares, 1310-2018'!D199</f>
        <v>-0.5067557990102447</v>
      </c>
      <c r="BA197" s="6">
        <f>W197*'III. GDP shares, 1310-2018'!E199</f>
        <v>-3.8576436812053749E-2</v>
      </c>
      <c r="BB197" s="6">
        <f>X197*'III. GDP shares, 1310-2018'!F199</f>
        <v>-1.8638394736831663</v>
      </c>
      <c r="BC197" s="6">
        <f>Y197*'III. GDP shares, 1310-2018'!G199</f>
        <v>-5.8791931196702922</v>
      </c>
      <c r="BD197" s="6">
        <f>Z197*'III. GDP shares, 1310-2018'!H199</f>
        <v>0</v>
      </c>
      <c r="BE197" s="6">
        <f>AA197*'III. GDP shares, 1310-2018'!I199</f>
        <v>1.1032582726280931</v>
      </c>
      <c r="BF197" s="6">
        <f>AB197*'III. GDP shares, 1310-2018'!J199</f>
        <v>0</v>
      </c>
      <c r="BI197" s="6">
        <f t="shared" ref="BI197:BI260" si="387">AVERAGE(AE197:AL197)</f>
        <v>9.7275631542943959</v>
      </c>
      <c r="BJ197" s="6">
        <f t="shared" ref="BJ197:BJ260" si="388">SUM(AO197:AV197)</f>
        <v>9.0172900875835751</v>
      </c>
      <c r="BL197" s="6">
        <f t="shared" ref="BL197:BL260" si="389">SUM(AY197:BF197)</f>
        <v>-1.5346498999361449</v>
      </c>
      <c r="BM197" s="6">
        <f t="shared" ref="BM197:BM260" si="390">AVERAGE(U197:AB197)</f>
        <v>-1.6504442414733829</v>
      </c>
      <c r="BN197" s="6">
        <f t="shared" ref="BN197:BO197" si="391">AVERAGE(BL194:BL200)</f>
        <v>2.168002624941427</v>
      </c>
      <c r="BO197" s="6">
        <f t="shared" si="391"/>
        <v>2.1274907570263966</v>
      </c>
      <c r="BR197" s="6">
        <f t="shared" ref="BR197:BR260" si="392">((AO197+SUM(AQ197:AV197))-((AY197+(SUM(BA197:BF197)))))</f>
        <v>8.6208575524904987</v>
      </c>
    </row>
    <row r="198" spans="1:70" x14ac:dyDescent="0.2">
      <c r="A198" s="6">
        <f>'[1]Nominal weighted'!B198</f>
        <v>1504</v>
      </c>
      <c r="C198" s="6">
        <f t="shared" si="255"/>
        <v>21.624598802671933</v>
      </c>
      <c r="D198" s="6">
        <f t="shared" si="256"/>
        <v>17.103260256810628</v>
      </c>
      <c r="E198" s="6">
        <f t="shared" si="257"/>
        <v>-0.51698707319370207</v>
      </c>
      <c r="F198" s="6">
        <f t="shared" si="258"/>
        <v>8.5475361892715984</v>
      </c>
      <c r="G198" s="6">
        <f t="shared" si="259"/>
        <v>-0.58703289047490337</v>
      </c>
      <c r="I198" s="6">
        <f t="shared" si="260"/>
        <v>19.20576960076378</v>
      </c>
      <c r="L198" s="6">
        <f t="shared" si="378"/>
        <v>2.8879008849320349</v>
      </c>
      <c r="M198" s="6">
        <f t="shared" si="379"/>
        <v>17.666206194332833</v>
      </c>
      <c r="N198" s="6">
        <f t="shared" si="380"/>
        <v>6.573490475025527</v>
      </c>
      <c r="O198" s="6">
        <f t="shared" si="381"/>
        <v>6.2342534640778284</v>
      </c>
      <c r="P198" s="6">
        <f t="shared" ref="P198:R198" si="393">AVERAGE(G195:G201)</f>
        <v>7.150246326860592</v>
      </c>
      <c r="R198" s="6">
        <f t="shared" si="393"/>
        <v>4.5708819875853353</v>
      </c>
      <c r="U198" s="6">
        <v>-14.419598802671935</v>
      </c>
      <c r="V198" s="6">
        <v>2.0395968860465814</v>
      </c>
      <c r="W198" s="6">
        <v>7.592879930336542</v>
      </c>
      <c r="X198" s="6">
        <v>-3.482769917966904</v>
      </c>
      <c r="Y198" s="6">
        <v>11.184281611842275</v>
      </c>
      <c r="AA198" s="6">
        <v>-11.55576960076378</v>
      </c>
      <c r="AE198" s="6">
        <v>7.2050000000000001</v>
      </c>
      <c r="AF198" s="6">
        <v>19.14285714285721</v>
      </c>
      <c r="AG198" s="35">
        <v>7.0758928571428399</v>
      </c>
      <c r="AH198" s="6">
        <v>5.0647662713046939</v>
      </c>
      <c r="AI198" s="6">
        <v>10.597248721367372</v>
      </c>
      <c r="AK198" s="6">
        <v>7.6499999999999986</v>
      </c>
      <c r="AO198" s="6">
        <f>AE198*'III. GDP shares, 1310-2018'!C200</f>
        <v>2.1270920378190188</v>
      </c>
      <c r="AP198" s="6">
        <f>AF198*'III. GDP shares, 1310-2018'!D200</f>
        <v>1.4257378802970533</v>
      </c>
      <c r="AQ198" s="6">
        <f>AG198*'III. GDP shares, 1310-2018'!E200</f>
        <v>0.1391457037076351</v>
      </c>
      <c r="AR198" s="6">
        <f>AH198*'III. GDP shares, 1310-2018'!F200</f>
        <v>1.0808860175033228</v>
      </c>
      <c r="AS198" s="6">
        <f>AI198*'III. GDP shares, 1310-2018'!G200</f>
        <v>2.9766175952154348</v>
      </c>
      <c r="AT198" s="6">
        <f>AJ198*'III. GDP shares, 1310-2018'!H200</f>
        <v>0</v>
      </c>
      <c r="AU198" s="6">
        <f>AK198*'III. GDP shares, 1310-2018'!I200</f>
        <v>0.88994950174992427</v>
      </c>
      <c r="AV198" s="6">
        <f>AL198*'III. GDP shares, 1310-2018'!J200</f>
        <v>0</v>
      </c>
      <c r="AY198" s="6">
        <f>U198*'III. GDP shares, 1310-2018'!C200</f>
        <v>-4.2570178767117461</v>
      </c>
      <c r="AZ198" s="6">
        <f>V198*'III. GDP shares, 1310-2018'!D200</f>
        <v>0.15190681930453429</v>
      </c>
      <c r="BA198" s="6">
        <f>W198*'III. GDP shares, 1310-2018'!E200</f>
        <v>0.14931212815181974</v>
      </c>
      <c r="BB198" s="6">
        <f>X198*'III. GDP shares, 1310-2018'!F200</f>
        <v>-0.74326772547035702</v>
      </c>
      <c r="BC198" s="6">
        <f>Y198*'III. GDP shares, 1310-2018'!G200</f>
        <v>3.1415068487095539</v>
      </c>
      <c r="BD198" s="6">
        <f>Z198*'III. GDP shares, 1310-2018'!H200</f>
        <v>0</v>
      </c>
      <c r="BE198" s="6">
        <f>AA198*'III. GDP shares, 1310-2018'!I200</f>
        <v>-1.3443204442531569</v>
      </c>
      <c r="BF198" s="6">
        <f>AB198*'III. GDP shares, 1310-2018'!J200</f>
        <v>0</v>
      </c>
      <c r="BI198" s="6">
        <f t="shared" si="387"/>
        <v>9.4559608321120177</v>
      </c>
      <c r="BJ198" s="6">
        <f t="shared" si="388"/>
        <v>8.6394287362923894</v>
      </c>
      <c r="BL198" s="6">
        <f t="shared" si="389"/>
        <v>-2.9018802502693521</v>
      </c>
      <c r="BM198" s="6">
        <f t="shared" si="390"/>
        <v>-1.4402299821962032</v>
      </c>
      <c r="BN198" s="6">
        <f t="shared" ref="BN198:BO198" si="394">AVERAGE(BL195:BL201)</f>
        <v>2.5538266234000182</v>
      </c>
      <c r="BO198" s="6">
        <f t="shared" si="394"/>
        <v>2.0610455221251169</v>
      </c>
      <c r="BR198" s="6">
        <f t="shared" si="392"/>
        <v>10.267477925569221</v>
      </c>
    </row>
    <row r="199" spans="1:70" x14ac:dyDescent="0.2">
      <c r="A199" s="6">
        <f>'[1]Nominal weighted'!B199</f>
        <v>1505</v>
      </c>
      <c r="C199" s="6">
        <f t="shared" si="255"/>
        <v>-30.410591574170724</v>
      </c>
      <c r="D199" s="6">
        <f t="shared" si="256"/>
        <v>26.620035656313686</v>
      </c>
      <c r="E199" s="6">
        <f t="shared" si="257"/>
        <v>10.86152206549891</v>
      </c>
      <c r="F199" s="6">
        <f t="shared" si="258"/>
        <v>15.22122955324749</v>
      </c>
      <c r="G199" s="6">
        <f t="shared" si="259"/>
        <v>10.389794969047488</v>
      </c>
      <c r="I199" s="6">
        <f t="shared" si="260"/>
        <v>7.1009812387373135</v>
      </c>
      <c r="L199" s="6">
        <f t="shared" si="378"/>
        <v>6.7188130519682749</v>
      </c>
      <c r="M199" s="6">
        <f t="shared" si="379"/>
        <v>20.214363382258622</v>
      </c>
      <c r="N199" s="6">
        <f t="shared" si="380"/>
        <v>8.0536342340840221</v>
      </c>
      <c r="O199" s="6">
        <f t="shared" si="381"/>
        <v>7.9824763995377372</v>
      </c>
      <c r="P199" s="6">
        <f t="shared" ref="P199:R199" si="395">AVERAGE(G196:G202)</f>
        <v>10.899125057838534</v>
      </c>
      <c r="R199" s="6">
        <f t="shared" si="395"/>
        <v>5.1216746224643108</v>
      </c>
      <c r="U199" s="6">
        <v>37.615591574170722</v>
      </c>
      <c r="V199" s="6">
        <v>-7.575062111340074</v>
      </c>
      <c r="W199" s="6">
        <v>-2.584141113117977</v>
      </c>
      <c r="X199" s="6">
        <v>-9.4256955187096132</v>
      </c>
      <c r="Y199" s="6">
        <v>0.16950949851677299</v>
      </c>
      <c r="AA199" s="6">
        <v>1.0190187612626855</v>
      </c>
      <c r="AE199" s="6">
        <v>7.2050000000000001</v>
      </c>
      <c r="AF199" s="6">
        <v>19.044973544973612</v>
      </c>
      <c r="AG199" s="35">
        <v>8.2773809523809341</v>
      </c>
      <c r="AH199" s="6">
        <v>5.7955340345378765</v>
      </c>
      <c r="AI199" s="6">
        <v>10.55930446756426</v>
      </c>
      <c r="AK199" s="6">
        <v>8.1199999999999992</v>
      </c>
      <c r="AO199" s="6">
        <f>AE199*'III. GDP shares, 1310-2018'!C201</f>
        <v>2.1221121609265468</v>
      </c>
      <c r="AP199" s="6">
        <f>AF199*'III. GDP shares, 1310-2018'!D201</f>
        <v>1.426978226928358</v>
      </c>
      <c r="AQ199" s="6">
        <f>AG199*'III. GDP shares, 1310-2018'!E201</f>
        <v>0.16480703509083122</v>
      </c>
      <c r="AR199" s="6">
        <f>AH199*'III. GDP shares, 1310-2018'!F201</f>
        <v>1.2373506987826992</v>
      </c>
      <c r="AS199" s="6">
        <f>AI199*'III. GDP shares, 1310-2018'!G201</f>
        <v>2.9641382450699041</v>
      </c>
      <c r="AT199" s="6">
        <f>AJ199*'III. GDP shares, 1310-2018'!H201</f>
        <v>0</v>
      </c>
      <c r="AU199" s="6">
        <f>AK199*'III. GDP shares, 1310-2018'!I201</f>
        <v>0.94529242999387897</v>
      </c>
      <c r="AV199" s="6">
        <f>AL199*'III. GDP shares, 1310-2018'!J201</f>
        <v>0</v>
      </c>
      <c r="AY199" s="6">
        <f>U199*'III. GDP shares, 1310-2018'!C201</f>
        <v>11.079042931296856</v>
      </c>
      <c r="AZ199" s="6">
        <f>V199*'III. GDP shares, 1310-2018'!D201</f>
        <v>-0.56757488662225486</v>
      </c>
      <c r="BA199" s="6">
        <f>W199*'III. GDP shares, 1310-2018'!E201</f>
        <v>-5.1451617070589359E-2</v>
      </c>
      <c r="BB199" s="6">
        <f>X199*'III. GDP shares, 1310-2018'!F201</f>
        <v>-2.0123927953980636</v>
      </c>
      <c r="BC199" s="6">
        <f>Y199*'III. GDP shares, 1310-2018'!G201</f>
        <v>4.7583587441729316E-2</v>
      </c>
      <c r="BD199" s="6">
        <f>Z199*'III. GDP shares, 1310-2018'!H201</f>
        <v>0</v>
      </c>
      <c r="BE199" s="6">
        <f>AA199*'III. GDP shares, 1310-2018'!I201</f>
        <v>0.11862939914327052</v>
      </c>
      <c r="BF199" s="6">
        <f>AB199*'III. GDP shares, 1310-2018'!J201</f>
        <v>0</v>
      </c>
      <c r="BI199" s="6">
        <f t="shared" si="387"/>
        <v>9.8336988332427815</v>
      </c>
      <c r="BJ199" s="6">
        <f t="shared" si="388"/>
        <v>8.860678796792218</v>
      </c>
      <c r="BL199" s="6">
        <f t="shared" si="389"/>
        <v>8.6138366187909465</v>
      </c>
      <c r="BM199" s="6">
        <f t="shared" si="390"/>
        <v>3.2032035151304199</v>
      </c>
      <c r="BN199" s="6">
        <f t="shared" ref="BN199:BO199" si="396">AVERAGE(BL196:BL202)</f>
        <v>-0.22708351617343944</v>
      </c>
      <c r="BO199" s="6">
        <f t="shared" si="396"/>
        <v>-0.15906052249391342</v>
      </c>
      <c r="BR199" s="6">
        <f t="shared" si="392"/>
        <v>-1.7477109355493425</v>
      </c>
    </row>
    <row r="200" spans="1:70" x14ac:dyDescent="0.2">
      <c r="A200" s="6">
        <f>'[1]Nominal weighted'!B200</f>
        <v>1506</v>
      </c>
      <c r="C200" s="6">
        <f t="shared" si="255"/>
        <v>76.483406568133347</v>
      </c>
      <c r="D200" s="6">
        <f t="shared" si="256"/>
        <v>22.071952368176049</v>
      </c>
      <c r="E200" s="6">
        <f t="shared" si="257"/>
        <v>13.437363028339432</v>
      </c>
      <c r="F200" s="6">
        <f t="shared" si="258"/>
        <v>6.0820400085068247</v>
      </c>
      <c r="G200" s="6">
        <f t="shared" si="259"/>
        <v>6.0770360720616123</v>
      </c>
      <c r="I200" s="6">
        <f t="shared" si="260"/>
        <v>3.1590052533796769</v>
      </c>
      <c r="L200" s="6">
        <f t="shared" si="378"/>
        <v>8.2252669943763213</v>
      </c>
      <c r="M200" s="6">
        <f t="shared" si="379"/>
        <v>22.963667516772652</v>
      </c>
      <c r="N200" s="6">
        <f t="shared" si="380"/>
        <v>8.5187582253062963</v>
      </c>
      <c r="O200" s="6">
        <f t="shared" si="381"/>
        <v>8.7848235944321882</v>
      </c>
      <c r="P200" s="6">
        <f t="shared" ref="P200:R200" si="397">AVERAGE(G197:G203)</f>
        <v>13.112462251248717</v>
      </c>
      <c r="R200" s="6">
        <f t="shared" si="397"/>
        <v>9.3373996282459508</v>
      </c>
      <c r="U200" s="6">
        <v>-69.278406568133349</v>
      </c>
      <c r="V200" s="6">
        <v>-3.1248624210860356</v>
      </c>
      <c r="W200" s="6">
        <v>-5.233493980720402</v>
      </c>
      <c r="X200" s="6">
        <v>-1.6024589223873149</v>
      </c>
      <c r="Y200" s="6">
        <v>4.4443241416995347</v>
      </c>
      <c r="AA200" s="6">
        <v>5.430994746620323</v>
      </c>
      <c r="AE200" s="6">
        <v>7.2050000000000001</v>
      </c>
      <c r="AF200" s="6">
        <v>18.947089947090014</v>
      </c>
      <c r="AG200" s="35">
        <v>8.2038690476190297</v>
      </c>
      <c r="AH200" s="6">
        <v>4.4795810861195093</v>
      </c>
      <c r="AI200" s="6">
        <v>10.521360213761147</v>
      </c>
      <c r="AK200" s="6">
        <v>8.59</v>
      </c>
      <c r="AO200" s="6">
        <f>AE200*'III. GDP shares, 1310-2018'!C202</f>
        <v>2.1171796784751638</v>
      </c>
      <c r="AP200" s="6">
        <f>AF200*'III. GDP shares, 1310-2018'!D202</f>
        <v>1.4280501156112888</v>
      </c>
      <c r="AQ200" s="6">
        <f>AG200*'III. GDP shares, 1310-2018'!E202</f>
        <v>0.16534047905192195</v>
      </c>
      <c r="AR200" s="6">
        <f>AH200*'III. GDP shares, 1310-2018'!F202</f>
        <v>0.95678384047243559</v>
      </c>
      <c r="AS200" s="6">
        <f>AI200*'III. GDP shares, 1310-2018'!G202</f>
        <v>2.9516892565179993</v>
      </c>
      <c r="AT200" s="6">
        <f>AJ200*'III. GDP shares, 1310-2018'!H202</f>
        <v>0</v>
      </c>
      <c r="AU200" s="6">
        <f>AK200*'III. GDP shares, 1310-2018'!I202</f>
        <v>1.0007057823129253</v>
      </c>
      <c r="AV200" s="6">
        <f>AL200*'III. GDP shares, 1310-2018'!J202</f>
        <v>0</v>
      </c>
      <c r="AY200" s="6">
        <f>U200*'III. GDP shares, 1310-2018'!C202</f>
        <v>-20.357367736737299</v>
      </c>
      <c r="AZ200" s="6">
        <f>V200*'III. GDP shares, 1310-2018'!D202</f>
        <v>-0.23552219122634457</v>
      </c>
      <c r="BA200" s="6">
        <f>W200*'III. GDP shares, 1310-2018'!E202</f>
        <v>-0.10547564775412835</v>
      </c>
      <c r="BB200" s="6">
        <f>X200*'III. GDP shares, 1310-2018'!F202</f>
        <v>-0.34226566558017468</v>
      </c>
      <c r="BC200" s="6">
        <f>Y200*'III. GDP shares, 1310-2018'!G202</f>
        <v>1.2468220415436775</v>
      </c>
      <c r="BD200" s="6">
        <f>Z200*'III. GDP shares, 1310-2018'!H202</f>
        <v>0</v>
      </c>
      <c r="BE200" s="6">
        <f>AA200*'III. GDP shares, 1310-2018'!I202</f>
        <v>0.63269241521002062</v>
      </c>
      <c r="BF200" s="6">
        <f>AB200*'III. GDP shares, 1310-2018'!J202</f>
        <v>0</v>
      </c>
      <c r="BI200" s="6">
        <f t="shared" si="387"/>
        <v>9.6578167157649499</v>
      </c>
      <c r="BJ200" s="6">
        <f t="shared" si="388"/>
        <v>8.6197491524417345</v>
      </c>
      <c r="BL200" s="6">
        <f t="shared" si="389"/>
        <v>-19.161116784544252</v>
      </c>
      <c r="BM200" s="6">
        <f t="shared" si="390"/>
        <v>-11.560650500667871</v>
      </c>
      <c r="BN200" s="6">
        <f t="shared" ref="BN200:BO200" si="398">AVERAGE(BL197:BL203)</f>
        <v>-2.1276200646270138</v>
      </c>
      <c r="BO200" s="6">
        <f t="shared" si="398"/>
        <v>-2.0626501483617292</v>
      </c>
      <c r="BR200" s="6">
        <f t="shared" si="392"/>
        <v>26.11729363014835</v>
      </c>
    </row>
    <row r="201" spans="1:70" x14ac:dyDescent="0.2">
      <c r="A201" s="6">
        <f>'[1]Nominal weighted'!B201</f>
        <v>1507</v>
      </c>
      <c r="C201" s="6">
        <f t="shared" ref="C201:C264" si="399">AE201-U201</f>
        <v>-11.228973726509297</v>
      </c>
      <c r="D201" s="6">
        <f t="shared" ref="D201:D264" si="400">AF201-V201</f>
        <v>14.928761294997376</v>
      </c>
      <c r="E201" s="6">
        <f t="shared" ref="E201:E264" si="401">AG201-W201</f>
        <v>12.924666155564534</v>
      </c>
      <c r="F201" s="6">
        <f t="shared" ref="F201:F264" si="402">AH201-X201</f>
        <v>3.3919618312596023</v>
      </c>
      <c r="G201" s="6">
        <f t="shared" ref="G201:G264" si="403">AI201-Y201</f>
        <v>4.1242949880714255</v>
      </c>
      <c r="I201" s="6">
        <f t="shared" ref="I201:I264" si="404">AK201-AA201</f>
        <v>13.1017191859418</v>
      </c>
      <c r="L201" s="6">
        <f t="shared" si="378"/>
        <v>12.447497486668855</v>
      </c>
      <c r="M201" s="6">
        <f t="shared" si="379"/>
        <v>21.337590783679378</v>
      </c>
      <c r="N201" s="6">
        <f t="shared" si="380"/>
        <v>8.4055629143019424</v>
      </c>
      <c r="O201" s="6">
        <f t="shared" si="381"/>
        <v>7.4566939634628424</v>
      </c>
      <c r="P201" s="6">
        <f t="shared" ref="P201:R201" si="405">AVERAGE(G198:G204)</f>
        <v>10.44889856440021</v>
      </c>
      <c r="R201" s="6">
        <f t="shared" si="405"/>
        <v>10.966660411508245</v>
      </c>
      <c r="U201" s="6">
        <v>18.433973726509297</v>
      </c>
      <c r="V201" s="6">
        <v>3.9204450542090399</v>
      </c>
      <c r="W201" s="6">
        <v>-4.7193090127074093</v>
      </c>
      <c r="X201" s="6">
        <v>0.79502666226731444</v>
      </c>
      <c r="Y201" s="6">
        <v>6.3591209718866084</v>
      </c>
      <c r="AA201" s="6">
        <v>-4.0417191859418002</v>
      </c>
      <c r="AE201" s="6">
        <v>7.2050000000000001</v>
      </c>
      <c r="AF201" s="6">
        <v>18.849206349206415</v>
      </c>
      <c r="AG201" s="35">
        <v>8.2053571428571246</v>
      </c>
      <c r="AH201" s="6">
        <v>4.1869884935269166</v>
      </c>
      <c r="AI201" s="6">
        <v>10.483415959958034</v>
      </c>
      <c r="AK201" s="6">
        <v>9.06</v>
      </c>
      <c r="AO201" s="6">
        <f>AE201*'III. GDP shares, 1310-2018'!C203</f>
        <v>2.1122939170763089</v>
      </c>
      <c r="AP201" s="6">
        <f>AF201*'III. GDP shares, 1310-2018'!D203</f>
        <v>1.4289559398260252</v>
      </c>
      <c r="AQ201" s="6">
        <f>AG201*'III. GDP shares, 1310-2018'!E203</f>
        <v>0.16734901696681911</v>
      </c>
      <c r="AR201" s="6">
        <f>AH201*'III. GDP shares, 1310-2018'!F203</f>
        <v>0.89465075019360185</v>
      </c>
      <c r="AS201" s="6">
        <f>AI201*'III. GDP shares, 1310-2018'!G203</f>
        <v>2.9392701981768532</v>
      </c>
      <c r="AT201" s="6">
        <f>AJ201*'III. GDP shares, 1310-2018'!H203</f>
        <v>0</v>
      </c>
      <c r="AU201" s="6">
        <f>AK201*'III. GDP shares, 1310-2018'!I203</f>
        <v>1.056188558109409</v>
      </c>
      <c r="AV201" s="6">
        <f>AL201*'III. GDP shares, 1310-2018'!J203</f>
        <v>0</v>
      </c>
      <c r="AY201" s="6">
        <f>U201*'III. GDP shares, 1310-2018'!C203</f>
        <v>5.4042984830048688</v>
      </c>
      <c r="AZ201" s="6">
        <f>V201*'III. GDP shares, 1310-2018'!D203</f>
        <v>0.29720844173417577</v>
      </c>
      <c r="BA201" s="6">
        <f>W201*'III. GDP shares, 1310-2018'!E203</f>
        <v>-9.6250743299667554E-2</v>
      </c>
      <c r="BB201" s="6">
        <f>X201*'III. GDP shares, 1310-2018'!F203</f>
        <v>0.16987655947012831</v>
      </c>
      <c r="BC201" s="6">
        <f>Y201*'III. GDP shares, 1310-2018'!G203</f>
        <v>1.7829278958938262</v>
      </c>
      <c r="BD201" s="6">
        <f>Z201*'III. GDP shares, 1310-2018'!H203</f>
        <v>0</v>
      </c>
      <c r="BE201" s="6">
        <f>AA201*'III. GDP shares, 1310-2018'!I203</f>
        <v>-0.47117191603565167</v>
      </c>
      <c r="BF201" s="6">
        <f>AB201*'III. GDP shares, 1310-2018'!J203</f>
        <v>0</v>
      </c>
      <c r="BI201" s="6">
        <f t="shared" si="387"/>
        <v>9.6649946575914161</v>
      </c>
      <c r="BJ201" s="6">
        <f t="shared" si="388"/>
        <v>8.5987083803490165</v>
      </c>
      <c r="BL201" s="6">
        <f t="shared" si="389"/>
        <v>7.0868887207676794</v>
      </c>
      <c r="BM201" s="6">
        <f t="shared" si="390"/>
        <v>3.4579230360371747</v>
      </c>
      <c r="BN201" s="6">
        <f t="shared" ref="BN201:BO201" si="406">AVERAGE(BL198:BL204)</f>
        <v>-2.4392904703438947</v>
      </c>
      <c r="BO201" s="6">
        <f t="shared" si="406"/>
        <v>-2.0465197468313092</v>
      </c>
      <c r="BR201" s="6">
        <f t="shared" si="392"/>
        <v>0.38007216148948686</v>
      </c>
    </row>
    <row r="202" spans="1:70" x14ac:dyDescent="0.2">
      <c r="A202" s="6">
        <f>'[1]Nominal weighted'!B202</f>
        <v>1508</v>
      </c>
      <c r="C202" s="6">
        <f t="shared" si="399"/>
        <v>-1.6936742747704905</v>
      </c>
      <c r="D202" s="6">
        <f t="shared" si="400"/>
        <v>19.24263842495111</v>
      </c>
      <c r="E202" s="6">
        <f t="shared" si="401"/>
        <v>1.853626196612689</v>
      </c>
      <c r="F202" s="6">
        <f t="shared" si="402"/>
        <v>5.0022628271709824</v>
      </c>
      <c r="G202" s="6">
        <f t="shared" si="403"/>
        <v>19.033401326677236</v>
      </c>
      <c r="I202" s="6">
        <f t="shared" si="404"/>
        <v>6.8749211777592576</v>
      </c>
      <c r="L202" s="6">
        <f t="shared" si="378"/>
        <v>7.0567277028230224</v>
      </c>
      <c r="M202" s="6">
        <f t="shared" si="379"/>
        <v>21.12107953257734</v>
      </c>
      <c r="N202" s="6">
        <f t="shared" si="380"/>
        <v>9.1071339880361286</v>
      </c>
      <c r="O202" s="6">
        <f t="shared" si="381"/>
        <v>6.1520006128139135</v>
      </c>
      <c r="P202" s="6">
        <f t="shared" ref="P202:R202" si="407">AVERAGE(G199:G205)</f>
        <v>11.333857741730396</v>
      </c>
      <c r="R202" s="6">
        <f t="shared" si="407"/>
        <v>9.2812988986621754</v>
      </c>
      <c r="U202" s="6">
        <v>9.8703409414371581</v>
      </c>
      <c r="V202" s="6">
        <v>-0.49131567362829287</v>
      </c>
      <c r="W202" s="6">
        <v>6.3532190414825305</v>
      </c>
      <c r="X202" s="6">
        <v>-0.3901535606972058</v>
      </c>
      <c r="Y202" s="6">
        <v>-8.5879296205223117</v>
      </c>
      <c r="AA202" s="6">
        <v>2.6550788222407435</v>
      </c>
      <c r="AE202" s="6">
        <v>8.1766666666666676</v>
      </c>
      <c r="AF202" s="6">
        <v>18.751322751322817</v>
      </c>
      <c r="AG202" s="35">
        <v>8.2068452380952195</v>
      </c>
      <c r="AH202" s="6">
        <v>4.6121092664737766</v>
      </c>
      <c r="AI202" s="6">
        <v>10.445471706154922</v>
      </c>
      <c r="AK202" s="6">
        <v>9.5300000000000011</v>
      </c>
      <c r="AO202" s="6">
        <f>AE202*'III. GDP shares, 1310-2018'!C204</f>
        <v>2.3916655988625992</v>
      </c>
      <c r="AP202" s="6">
        <f>AF202*'III. GDP shares, 1310-2018'!D204</f>
        <v>1.4296980479238297</v>
      </c>
      <c r="AQ202" s="6">
        <f>AG202*'III. GDP shares, 1310-2018'!E204</f>
        <v>0.16933961645565734</v>
      </c>
      <c r="AR202" s="6">
        <f>AH202*'III. GDP shares, 1310-2018'!F204</f>
        <v>0.98588205497666903</v>
      </c>
      <c r="AS202" s="6">
        <f>AI202*'III. GDP shares, 1310-2018'!G204</f>
        <v>2.9268806467972985</v>
      </c>
      <c r="AT202" s="6">
        <f>AJ202*'III. GDP shares, 1310-2018'!H204</f>
        <v>0</v>
      </c>
      <c r="AU202" s="6">
        <f>AK202*'III. GDP shares, 1310-2018'!I204</f>
        <v>1.1117397756518825</v>
      </c>
      <c r="AV202" s="6">
        <f>AL202*'III. GDP shares, 1310-2018'!J204</f>
        <v>0</v>
      </c>
      <c r="AY202" s="6">
        <f>U202*'III. GDP shares, 1310-2018'!C204</f>
        <v>2.887063376927884</v>
      </c>
      <c r="AZ202" s="6">
        <f>V202*'III. GDP shares, 1310-2018'!D204</f>
        <v>-3.746045379391693E-2</v>
      </c>
      <c r="BA202" s="6">
        <f>W202*'III. GDP shares, 1310-2018'!E204</f>
        <v>0.13109199022657969</v>
      </c>
      <c r="BB202" s="6">
        <f>X202*'III. GDP shares, 1310-2018'!F204</f>
        <v>-8.3399020264476389E-2</v>
      </c>
      <c r="BC202" s="6">
        <f>Y202*'III. GDP shares, 1310-2018'!G204</f>
        <v>-2.4063867778755168</v>
      </c>
      <c r="BD202" s="6">
        <f>Z202*'III. GDP shares, 1310-2018'!H204</f>
        <v>0</v>
      </c>
      <c r="BE202" s="6">
        <f>AA202*'III. GDP shares, 1310-2018'!I204</f>
        <v>0.3097331305536189</v>
      </c>
      <c r="BF202" s="6">
        <f>AB202*'III. GDP shares, 1310-2018'!J204</f>
        <v>0</v>
      </c>
      <c r="BI202" s="6">
        <f t="shared" si="387"/>
        <v>9.9537359381189017</v>
      </c>
      <c r="BJ202" s="6">
        <f t="shared" si="388"/>
        <v>9.0152057406679358</v>
      </c>
      <c r="BL202" s="6">
        <f t="shared" si="389"/>
        <v>0.80064224577417265</v>
      </c>
      <c r="BM202" s="6">
        <f t="shared" si="390"/>
        <v>1.5682066583854368</v>
      </c>
      <c r="BN202" s="6">
        <f t="shared" ref="BN202:BO202" si="408">AVERAGE(BL199:BL205)</f>
        <v>-0.6296153406143189</v>
      </c>
      <c r="BO202" s="6">
        <f t="shared" si="408"/>
        <v>-0.85465914868970416</v>
      </c>
      <c r="BR202" s="6">
        <f t="shared" si="392"/>
        <v>6.7474049931760174</v>
      </c>
    </row>
    <row r="203" spans="1:70" x14ac:dyDescent="0.2">
      <c r="A203" s="6">
        <f>'[1]Nominal weighted'!B203</f>
        <v>1509</v>
      </c>
      <c r="C203" s="6">
        <f t="shared" si="399"/>
        <v>14.691497615856731</v>
      </c>
      <c r="D203" s="6">
        <f t="shared" si="400"/>
        <v>34.692693333859168</v>
      </c>
      <c r="E203" s="6">
        <f t="shared" si="401"/>
        <v>12.009937270359778</v>
      </c>
      <c r="F203" s="6">
        <f t="shared" si="402"/>
        <v>7.4815668034539797</v>
      </c>
      <c r="G203" s="6">
        <f t="shared" si="403"/>
        <v>21.196622198871605</v>
      </c>
      <c r="I203" s="6">
        <f t="shared" si="404"/>
        <v>18.229760374820302</v>
      </c>
      <c r="L203" s="6">
        <f t="shared" si="378"/>
        <v>10.050701887403543</v>
      </c>
      <c r="M203" s="6">
        <f t="shared" si="379"/>
        <v>17.997931819623215</v>
      </c>
      <c r="N203" s="6">
        <f t="shared" si="380"/>
        <v>7.9388442908298398</v>
      </c>
      <c r="O203" s="6">
        <f t="shared" si="381"/>
        <v>5.0365083185819426</v>
      </c>
      <c r="P203" s="6">
        <f t="shared" ref="P203:R203" si="409">AVERAGE(G200:G206)</f>
        <v>9.9721734056533755</v>
      </c>
      <c r="R203" s="6">
        <f t="shared" si="409"/>
        <v>9.6987420747314221</v>
      </c>
      <c r="U203" s="6">
        <v>-6.7953071396662539</v>
      </c>
      <c r="V203" s="6">
        <v>-16.039254180419945</v>
      </c>
      <c r="W203" s="6">
        <v>-3.8016039370264454</v>
      </c>
      <c r="X203" s="6">
        <v>-2.4443367640333431</v>
      </c>
      <c r="Y203" s="6">
        <v>-10.789094746519796</v>
      </c>
      <c r="AA203" s="6">
        <v>-8.2297603748203016</v>
      </c>
      <c r="AE203" s="6">
        <v>7.8961904761904771</v>
      </c>
      <c r="AF203" s="6">
        <v>18.653439153439219</v>
      </c>
      <c r="AG203" s="35">
        <v>8.2083333333333321</v>
      </c>
      <c r="AH203" s="6">
        <v>5.0372300394206366</v>
      </c>
      <c r="AI203" s="6">
        <v>10.407527452351809</v>
      </c>
      <c r="AK203" s="6">
        <v>10</v>
      </c>
      <c r="AO203" s="6">
        <f>AE203*'III. GDP shares, 1310-2018'!C205</f>
        <v>2.3043724206493392</v>
      </c>
      <c r="AP203" s="6">
        <f>AF203*'III. GDP shares, 1310-2018'!D205</f>
        <v>1.4302787441856852</v>
      </c>
      <c r="AQ203" s="6">
        <f>AG203*'III. GDP shares, 1310-2018'!E205</f>
        <v>0.17131252999922389</v>
      </c>
      <c r="AR203" s="6">
        <f>AH203*'III. GDP shares, 1310-2018'!F205</f>
        <v>1.0771819612922231</v>
      </c>
      <c r="AS203" s="6">
        <f>AI203*'III. GDP shares, 1310-2018'!G205</f>
        <v>2.9145201870730588</v>
      </c>
      <c r="AT203" s="6">
        <f>AJ203*'III. GDP shares, 1310-2018'!H205</f>
        <v>0</v>
      </c>
      <c r="AU203" s="6">
        <f>AK203*'III. GDP shares, 1310-2018'!I205</f>
        <v>1.1673584716325363</v>
      </c>
      <c r="AV203" s="6">
        <f>AL203*'III. GDP shares, 1310-2018'!J205</f>
        <v>0</v>
      </c>
      <c r="AY203" s="6">
        <f>U203*'III. GDP shares, 1310-2018'!C205</f>
        <v>-1.9830978507553834</v>
      </c>
      <c r="AZ203" s="6">
        <f>V203*'III. GDP shares, 1310-2018'!D205</f>
        <v>-1.2298324259747231</v>
      </c>
      <c r="BA203" s="6">
        <f>W203*'III. GDP shares, 1310-2018'!E205</f>
        <v>-7.934161078257998E-2</v>
      </c>
      <c r="BB203" s="6">
        <f>X203*'III. GDP shares, 1310-2018'!F205</f>
        <v>-0.52270701336541692</v>
      </c>
      <c r="BC203" s="6">
        <f>Y203*'III. GDP shares, 1310-2018'!G205</f>
        <v>-3.0213741527888196</v>
      </c>
      <c r="BD203" s="6">
        <f>Z203*'III. GDP shares, 1310-2018'!H205</f>
        <v>0</v>
      </c>
      <c r="BE203" s="6">
        <f>AA203*'III. GDP shares, 1310-2018'!I205</f>
        <v>-0.96070804930522369</v>
      </c>
      <c r="BF203" s="6">
        <f>AB203*'III. GDP shares, 1310-2018'!J205</f>
        <v>0</v>
      </c>
      <c r="BI203" s="6">
        <f t="shared" si="387"/>
        <v>10.033786742455911</v>
      </c>
      <c r="BJ203" s="6">
        <f t="shared" si="388"/>
        <v>9.0650243148320655</v>
      </c>
      <c r="BL203" s="6">
        <f t="shared" si="389"/>
        <v>-7.7970611029721457</v>
      </c>
      <c r="BM203" s="6">
        <f t="shared" si="390"/>
        <v>-8.0165595237476808</v>
      </c>
      <c r="BN203" s="6">
        <f t="shared" ref="BN203:BO203" si="410">AVERAGE(BL200:BL206)</f>
        <v>-0.69611909075273259</v>
      </c>
      <c r="BO203" s="6">
        <f t="shared" si="410"/>
        <v>-0.32644360836383118</v>
      </c>
      <c r="BR203" s="6">
        <f t="shared" si="392"/>
        <v>14.201974247643804</v>
      </c>
    </row>
    <row r="204" spans="1:70" x14ac:dyDescent="0.2">
      <c r="A204" s="6">
        <f>'[1]Nominal weighted'!B204</f>
        <v>1510</v>
      </c>
      <c r="C204" s="6">
        <f t="shared" si="399"/>
        <v>17.666218995470494</v>
      </c>
      <c r="D204" s="6">
        <f t="shared" si="400"/>
        <v>14.703794150647617</v>
      </c>
      <c r="E204" s="6">
        <f t="shared" si="401"/>
        <v>8.2688127569319594</v>
      </c>
      <c r="F204" s="6">
        <f t="shared" si="402"/>
        <v>6.4702605313294326</v>
      </c>
      <c r="G204" s="6">
        <f t="shared" si="403"/>
        <v>12.908173286547003</v>
      </c>
      <c r="I204" s="6">
        <f t="shared" si="404"/>
        <v>9.0944660491555815</v>
      </c>
      <c r="L204" s="6">
        <f t="shared" si="378"/>
        <v>2.5393600080148255</v>
      </c>
      <c r="M204" s="6">
        <f t="shared" si="379"/>
        <v>14.882904217763471</v>
      </c>
      <c r="N204" s="6">
        <f t="shared" si="380"/>
        <v>6.7106463311679727</v>
      </c>
      <c r="O204" s="6">
        <f t="shared" si="381"/>
        <v>5.1445893510429315</v>
      </c>
      <c r="P204" s="6">
        <f t="shared" ref="P204:R204" si="411">AVERAGE(G201:G207)</f>
        <v>10.188610183069738</v>
      </c>
      <c r="R204" s="6">
        <f t="shared" si="411"/>
        <v>9.5624588954968068</v>
      </c>
      <c r="U204" s="6">
        <v>-10.050504709756208</v>
      </c>
      <c r="V204" s="6">
        <v>3.8517614049080038</v>
      </c>
      <c r="W204" s="6">
        <v>2.3145205764013728</v>
      </c>
      <c r="X204" s="6">
        <v>-1.0079097189619362</v>
      </c>
      <c r="Y204" s="6">
        <v>-2.538590087998307</v>
      </c>
      <c r="AA204" s="6">
        <v>-1.7944660491555817</v>
      </c>
      <c r="AE204" s="6">
        <v>7.6157142857142865</v>
      </c>
      <c r="AF204" s="6">
        <v>18.555555555555621</v>
      </c>
      <c r="AG204" s="35">
        <v>10.583333333333332</v>
      </c>
      <c r="AH204" s="6">
        <v>5.4623508123674966</v>
      </c>
      <c r="AI204" s="6">
        <v>10.369583198548696</v>
      </c>
      <c r="AK204" s="6">
        <v>7.3</v>
      </c>
      <c r="AO204" s="6">
        <f>AE204*'III. GDP shares, 1310-2018'!C206</f>
        <v>2.2174998348236699</v>
      </c>
      <c r="AP204" s="6">
        <f>AF204*'III. GDP shares, 1310-2018'!D206</f>
        <v>1.4307002898512746</v>
      </c>
      <c r="AQ204" s="6">
        <f>AG204*'III. GDP shares, 1310-2018'!E206</f>
        <v>0.22336089435134432</v>
      </c>
      <c r="AR204" s="6">
        <f>AH204*'III. GDP shares, 1310-2018'!F206</f>
        <v>1.1685495080923547</v>
      </c>
      <c r="AS204" s="6">
        <f>AI204*'III. GDP shares, 1310-2018'!G206</f>
        <v>2.902188411455302</v>
      </c>
      <c r="AT204" s="6">
        <f>AJ204*'III. GDP shares, 1310-2018'!H206</f>
        <v>0</v>
      </c>
      <c r="AU204" s="6">
        <f>AK204*'III. GDP shares, 1310-2018'!I206</f>
        <v>0.85274298141168847</v>
      </c>
      <c r="AV204" s="6">
        <f>AL204*'III. GDP shares, 1310-2018'!J206</f>
        <v>0</v>
      </c>
      <c r="AY204" s="6">
        <f>U204*'III. GDP shares, 1310-2018'!C206</f>
        <v>-2.9264480910983366</v>
      </c>
      <c r="AZ204" s="6">
        <f>V204*'III. GDP shares, 1310-2018'!D206</f>
        <v>0.29698470314945108</v>
      </c>
      <c r="BA204" s="6">
        <f>W204*'III. GDP shares, 1310-2018'!E206</f>
        <v>4.8847878986418868E-2</v>
      </c>
      <c r="BB204" s="6">
        <f>X204*'III. GDP shares, 1310-2018'!F206</f>
        <v>-0.21562005933924888</v>
      </c>
      <c r="BC204" s="6">
        <f>Y204*'III. GDP shares, 1310-2018'!G206</f>
        <v>-0.71048822250204968</v>
      </c>
      <c r="BD204" s="6">
        <f>Z204*'III. GDP shares, 1310-2018'!H206</f>
        <v>0</v>
      </c>
      <c r="BE204" s="6">
        <f>AA204*'III. GDP shares, 1310-2018'!I206</f>
        <v>-0.2096189491505458</v>
      </c>
      <c r="BF204" s="6">
        <f>AB204*'III. GDP shares, 1310-2018'!J206</f>
        <v>0</v>
      </c>
      <c r="BI204" s="6">
        <f t="shared" si="387"/>
        <v>9.9810895309199044</v>
      </c>
      <c r="BJ204" s="6">
        <f t="shared" si="388"/>
        <v>8.7950419199856338</v>
      </c>
      <c r="BL204" s="6">
        <f t="shared" si="389"/>
        <v>-3.7163427399543103</v>
      </c>
      <c r="BM204" s="6">
        <f t="shared" si="390"/>
        <v>-1.5375314307604426</v>
      </c>
      <c r="BN204" s="6">
        <f t="shared" ref="BN204:BO204" si="412">AVERAGE(BL201:BL207)</f>
        <v>1.7422772527537089</v>
      </c>
      <c r="BO204" s="6">
        <f t="shared" si="412"/>
        <v>1.6462109076319167</v>
      </c>
      <c r="BR204" s="6">
        <f t="shared" si="392"/>
        <v>11.377669073238122</v>
      </c>
    </row>
    <row r="205" spans="1:70" x14ac:dyDescent="0.2">
      <c r="A205" s="6">
        <f>'[1]Nominal weighted'!B205</f>
        <v>1511</v>
      </c>
      <c r="C205" s="6">
        <f t="shared" si="399"/>
        <v>-16.110789684248907</v>
      </c>
      <c r="D205" s="6">
        <f t="shared" si="400"/>
        <v>15.58768149909638</v>
      </c>
      <c r="E205" s="6">
        <f t="shared" si="401"/>
        <v>4.3940104429456071</v>
      </c>
      <c r="F205" s="6">
        <f t="shared" si="402"/>
        <v>-0.58531726527091266</v>
      </c>
      <c r="G205" s="6">
        <f t="shared" si="403"/>
        <v>5.607681350836395</v>
      </c>
      <c r="I205" s="6">
        <f t="shared" si="404"/>
        <v>7.4082390108413039</v>
      </c>
      <c r="L205" s="6">
        <f t="shared" si="378"/>
        <v>2.8592304918367515</v>
      </c>
      <c r="M205" s="6">
        <f t="shared" si="379"/>
        <v>17.261837505667906</v>
      </c>
      <c r="N205" s="6">
        <f t="shared" si="380"/>
        <v>3.3529448701944879</v>
      </c>
      <c r="O205" s="6">
        <f t="shared" si="381"/>
        <v>5.5972884581973972</v>
      </c>
      <c r="P205" s="6">
        <f t="shared" ref="P205:R205" si="413">AVERAGE(G202:G208)</f>
        <v>11.914740646582901</v>
      </c>
      <c r="R205" s="6">
        <f t="shared" si="413"/>
        <v>8.4424268513615317</v>
      </c>
      <c r="U205" s="6">
        <v>23.446027779487004</v>
      </c>
      <c r="V205" s="6">
        <v>2.8699904585756428</v>
      </c>
      <c r="W205" s="6">
        <v>4.5122395570543929</v>
      </c>
      <c r="X205" s="6">
        <v>6.4727888505852693</v>
      </c>
      <c r="Y205" s="6">
        <v>4.7239575939091898</v>
      </c>
      <c r="AA205" s="6">
        <v>-0.60823901084130316</v>
      </c>
      <c r="AE205" s="6">
        <v>7.335238095238096</v>
      </c>
      <c r="AF205" s="6">
        <v>18.457671957672023</v>
      </c>
      <c r="AG205" s="35">
        <v>8.90625</v>
      </c>
      <c r="AH205" s="6">
        <v>5.8874715853143567</v>
      </c>
      <c r="AI205" s="6">
        <v>10.331638944745585</v>
      </c>
      <c r="AK205" s="6">
        <v>6.8000000000000007</v>
      </c>
      <c r="AO205" s="6">
        <f>AE205*'III. GDP shares, 1310-2018'!C207</f>
        <v>2.1310419766380764</v>
      </c>
      <c r="AP205" s="6">
        <f>AF205*'III. GDP shares, 1310-2018'!D207</f>
        <v>1.4309649041192603</v>
      </c>
      <c r="AQ205" s="6">
        <f>AG205*'III. GDP shares, 1310-2018'!E207</f>
        <v>0.19003436388777203</v>
      </c>
      <c r="AR205" s="6">
        <f>AH205*'III. GDP shares, 1310-2018'!F207</f>
        <v>1.2599837521969792</v>
      </c>
      <c r="AS205" s="6">
        <f>AI205*'III. GDP shares, 1310-2018'!G207</f>
        <v>2.8898849199723529</v>
      </c>
      <c r="AT205" s="6">
        <f>AJ205*'III. GDP shares, 1310-2018'!H207</f>
        <v>0</v>
      </c>
      <c r="AU205" s="6">
        <f>AK205*'III. GDP shares, 1310-2018'!I207</f>
        <v>0.79486314803832236</v>
      </c>
      <c r="AV205" s="6">
        <f>AL205*'III. GDP shares, 1310-2018'!J207</f>
        <v>0</v>
      </c>
      <c r="AY205" s="6">
        <f>U205*'III. GDP shares, 1310-2018'!C207</f>
        <v>6.8115674958042964</v>
      </c>
      <c r="AZ205" s="6">
        <f>V205*'III. GDP shares, 1310-2018'!D207</f>
        <v>0.22250127918607049</v>
      </c>
      <c r="BA205" s="6">
        <f>W205*'III. GDP shares, 1310-2018'!E207</f>
        <v>9.6278520582071453E-2</v>
      </c>
      <c r="BB205" s="6">
        <f>X205*'III. GDP shares, 1310-2018'!F207</f>
        <v>1.3852480924888808</v>
      </c>
      <c r="BC205" s="6">
        <f>Y205*'III. GDP shares, 1310-2018'!G207</f>
        <v>1.3213483249112148</v>
      </c>
      <c r="BD205" s="6">
        <f>Z205*'III. GDP shares, 1310-2018'!H207</f>
        <v>0</v>
      </c>
      <c r="BE205" s="6">
        <f>AA205*'III. GDP shares, 1310-2018'!I207</f>
        <v>-7.1098055134857868E-2</v>
      </c>
      <c r="BF205" s="6">
        <f>AB205*'III. GDP shares, 1310-2018'!J207</f>
        <v>0</v>
      </c>
      <c r="BI205" s="6">
        <f t="shared" si="387"/>
        <v>9.6197117638283434</v>
      </c>
      <c r="BJ205" s="6">
        <f t="shared" si="388"/>
        <v>8.6967730648527635</v>
      </c>
      <c r="BL205" s="6">
        <f t="shared" si="389"/>
        <v>9.7658456578376764</v>
      </c>
      <c r="BM205" s="6">
        <f t="shared" si="390"/>
        <v>6.9027942047950326</v>
      </c>
      <c r="BN205" s="6">
        <f t="shared" ref="BN205:BO205" si="414">AVERAGE(BL202:BL208)</f>
        <v>1.1230241130623899</v>
      </c>
      <c r="BO205" s="6">
        <f t="shared" si="414"/>
        <v>1.6647840227063091</v>
      </c>
      <c r="BR205" s="6">
        <f t="shared" si="392"/>
        <v>-2.2775362179181027</v>
      </c>
    </row>
    <row r="206" spans="1:70" x14ac:dyDescent="0.2">
      <c r="A206" s="6">
        <f>'[1]Nominal weighted'!B206</f>
        <v>1512</v>
      </c>
      <c r="C206" s="6">
        <f t="shared" si="399"/>
        <v>-9.4527722821070785</v>
      </c>
      <c r="D206" s="6">
        <f t="shared" si="400"/>
        <v>4.7580016656348079</v>
      </c>
      <c r="E206" s="6">
        <f t="shared" si="401"/>
        <v>2.6834941850548821</v>
      </c>
      <c r="F206" s="6">
        <f t="shared" si="402"/>
        <v>7.4127834936236869</v>
      </c>
      <c r="G206" s="6">
        <f t="shared" si="403"/>
        <v>0.8580046165083548</v>
      </c>
      <c r="I206" s="6">
        <f t="shared" si="404"/>
        <v>10.023083471222016</v>
      </c>
      <c r="L206" s="6">
        <f t="shared" si="378"/>
        <v>3.6370948463240396</v>
      </c>
      <c r="M206" s="6">
        <f t="shared" si="379"/>
        <v>17.084483490287507</v>
      </c>
      <c r="N206" s="6">
        <f t="shared" si="380"/>
        <v>5.8803534303434146</v>
      </c>
      <c r="O206" s="6">
        <f t="shared" si="381"/>
        <v>5.0558693334573386</v>
      </c>
      <c r="P206" s="6">
        <f t="shared" ref="P206:R206" si="415">AVERAGE(G203:G209)</f>
        <v>9.5095224244440004</v>
      </c>
      <c r="R206" s="6">
        <f t="shared" si="415"/>
        <v>9.3480880632961068</v>
      </c>
      <c r="U206" s="6">
        <v>16.507534186868984</v>
      </c>
      <c r="V206" s="6">
        <v>13.601786694153617</v>
      </c>
      <c r="W206" s="6">
        <v>5.6915058149451179</v>
      </c>
      <c r="X206" s="6">
        <v>-0.12972201471062123</v>
      </c>
      <c r="Y206" s="6">
        <v>9.4562525744341173</v>
      </c>
      <c r="AA206" s="6">
        <v>-3.723083471222016</v>
      </c>
      <c r="AE206" s="6">
        <v>7.0547619047619055</v>
      </c>
      <c r="AF206" s="6">
        <v>18.359788359788425</v>
      </c>
      <c r="AG206" s="35">
        <v>8.375</v>
      </c>
      <c r="AH206" s="6">
        <v>7.2830614789130657</v>
      </c>
      <c r="AI206" s="6">
        <v>10.314257190942472</v>
      </c>
      <c r="AK206" s="6">
        <v>6.3</v>
      </c>
      <c r="AO206" s="6">
        <f>AE206*'III. GDP shares, 1310-2018'!C208</f>
        <v>2.0449930898781039</v>
      </c>
      <c r="AP206" s="6">
        <f>AF206*'III. GDP shares, 1310-2018'!D208</f>
        <v>1.4310747651197986</v>
      </c>
      <c r="AQ206" s="6">
        <f>AG206*'III. GDP shares, 1310-2018'!E208</f>
        <v>0.18062587194763491</v>
      </c>
      <c r="AR206" s="6">
        <f>AH206*'III. GDP shares, 1310-2018'!F208</f>
        <v>1.559254710364036</v>
      </c>
      <c r="AS206" s="6">
        <f>AI206*'III. GDP shares, 1310-2018'!G208</f>
        <v>2.8833575808509657</v>
      </c>
      <c r="AT206" s="6">
        <f>AJ206*'III. GDP shares, 1310-2018'!H208</f>
        <v>0</v>
      </c>
      <c r="AU206" s="6">
        <f>AK206*'III. GDP shares, 1310-2018'!I208</f>
        <v>0.7369012626240472</v>
      </c>
      <c r="AV206" s="6">
        <f>AL206*'III. GDP shares, 1310-2018'!J208</f>
        <v>0</v>
      </c>
      <c r="AY206" s="6">
        <f>U206*'III. GDP shares, 1310-2018'!C208</f>
        <v>4.7851073925382801</v>
      </c>
      <c r="AZ206" s="6">
        <f>V206*'III. GDP shares, 1310-2018'!D208</f>
        <v>1.0602068671542029</v>
      </c>
      <c r="BA206" s="6">
        <f>W206*'III. GDP shares, 1310-2018'!E208</f>
        <v>0.12275023289785031</v>
      </c>
      <c r="BB206" s="6">
        <f>X206*'III. GDP shares, 1310-2018'!F208</f>
        <v>-2.7772615000036485E-2</v>
      </c>
      <c r="BC206" s="6">
        <f>Y206*'III. GDP shares, 1310-2018'!G208</f>
        <v>2.6435018094060778</v>
      </c>
      <c r="BD206" s="6">
        <f>Z206*'III. GDP shares, 1310-2018'!H208</f>
        <v>0</v>
      </c>
      <c r="BE206" s="6">
        <f>AA206*'III. GDP shares, 1310-2018'!I208</f>
        <v>-0.43548331917432126</v>
      </c>
      <c r="BF206" s="6">
        <f>AB206*'III. GDP shares, 1310-2018'!J208</f>
        <v>0</v>
      </c>
      <c r="BI206" s="6">
        <f t="shared" si="387"/>
        <v>9.6144781557343109</v>
      </c>
      <c r="BJ206" s="6">
        <f t="shared" si="388"/>
        <v>8.8362072807845866</v>
      </c>
      <c r="BL206" s="6">
        <f t="shared" si="389"/>
        <v>8.1483103678220523</v>
      </c>
      <c r="BM206" s="6">
        <f t="shared" si="390"/>
        <v>6.9007122974115331</v>
      </c>
      <c r="BN206" s="6">
        <f t="shared" ref="BN206:BO206" si="416">AVERAGE(BL203:BL209)</f>
        <v>1.5381844971766832</v>
      </c>
      <c r="BO206" s="6">
        <f t="shared" si="416"/>
        <v>1.578879762195341</v>
      </c>
      <c r="BR206" s="6">
        <f t="shared" si="392"/>
        <v>0.31702901499693681</v>
      </c>
    </row>
    <row r="207" spans="1:70" x14ac:dyDescent="0.2">
      <c r="A207" s="6">
        <f>'[1]Nominal weighted'!B207</f>
        <v>1513</v>
      </c>
      <c r="C207" s="6">
        <f t="shared" si="399"/>
        <v>23.904013412412329</v>
      </c>
      <c r="D207" s="6">
        <f t="shared" si="400"/>
        <v>0.26675915515783899</v>
      </c>
      <c r="E207" s="6">
        <f t="shared" si="401"/>
        <v>4.8399773107063586</v>
      </c>
      <c r="F207" s="6">
        <f t="shared" si="402"/>
        <v>6.8386072357337442</v>
      </c>
      <c r="G207" s="6">
        <f t="shared" si="403"/>
        <v>7.5920935139761374</v>
      </c>
      <c r="I207" s="6">
        <f t="shared" si="404"/>
        <v>2.2050229987373884</v>
      </c>
      <c r="L207" s="6">
        <f t="shared" si="378"/>
        <v>1.2622456802851212</v>
      </c>
      <c r="M207" s="6">
        <f t="shared" si="379"/>
        <v>13.591351522606761</v>
      </c>
      <c r="N207" s="6">
        <f t="shared" si="380"/>
        <v>8.1502659609544459</v>
      </c>
      <c r="O207" s="6">
        <f t="shared" si="381"/>
        <v>3.960820564050537</v>
      </c>
      <c r="P207" s="6">
        <f t="shared" ref="P207:R207" si="417">AVERAGE(G204:G210)</f>
        <v>8.1178480841291822</v>
      </c>
      <c r="R207" s="6">
        <f t="shared" si="417"/>
        <v>7.3173384282862992</v>
      </c>
      <c r="U207" s="6">
        <v>-17.129727698126615</v>
      </c>
      <c r="V207" s="6">
        <v>17.995145606746988</v>
      </c>
      <c r="W207" s="6">
        <v>4.7733039392936414</v>
      </c>
      <c r="X207" s="6">
        <v>-0.10089410452566708</v>
      </c>
      <c r="Y207" s="6">
        <v>2.704781923163222</v>
      </c>
      <c r="AA207" s="6">
        <v>5.2449770012626109</v>
      </c>
      <c r="AE207" s="6">
        <v>6.7742857142857149</v>
      </c>
      <c r="AF207" s="6">
        <v>18.261904761904827</v>
      </c>
      <c r="AG207" s="35">
        <v>9.61328125</v>
      </c>
      <c r="AH207" s="6">
        <v>6.7377131312080767</v>
      </c>
      <c r="AI207" s="6">
        <v>10.296875437139359</v>
      </c>
      <c r="AK207" s="6">
        <v>7.4499999999999993</v>
      </c>
      <c r="AO207" s="6">
        <f>AE207*'III. GDP shares, 1310-2018'!C209</f>
        <v>1.9593475243632728</v>
      </c>
      <c r="AP207" s="6">
        <f>AF207*'III. GDP shares, 1310-2018'!D209</f>
        <v>1.4310320108601815</v>
      </c>
      <c r="AQ207" s="6">
        <f>AG207*'III. GDP shares, 1310-2018'!E209</f>
        <v>0.2095236350857233</v>
      </c>
      <c r="AR207" s="6">
        <f>AH207*'III. GDP shares, 1310-2018'!F209</f>
        <v>1.4430486464699459</v>
      </c>
      <c r="AS207" s="6">
        <f>AI207*'III. GDP shares, 1310-2018'!G209</f>
        <v>2.8768511686307816</v>
      </c>
      <c r="AT207" s="6">
        <f>AJ207*'III. GDP shares, 1310-2018'!H209</f>
        <v>0</v>
      </c>
      <c r="AU207" s="6">
        <f>AK207*'III. GDP shares, 1310-2018'!I209</f>
        <v>0.87198198582874853</v>
      </c>
      <c r="AV207" s="6">
        <f>AL207*'III. GDP shares, 1310-2018'!J209</f>
        <v>0</v>
      </c>
      <c r="AY207" s="6">
        <f>U207*'III. GDP shares, 1310-2018'!C209</f>
        <v>-4.9544839078108298</v>
      </c>
      <c r="AZ207" s="6">
        <f>V207*'III. GDP shares, 1310-2018'!D209</f>
        <v>1.4101283376016716</v>
      </c>
      <c r="BA207" s="6">
        <f>W207*'III. GDP shares, 1310-2018'!E209</f>
        <v>0.10403523695198312</v>
      </c>
      <c r="BB207" s="6">
        <f>X207*'III. GDP shares, 1310-2018'!F209</f>
        <v>-2.1608978912768851E-2</v>
      </c>
      <c r="BC207" s="6">
        <f>Y207*'III. GDP shares, 1310-2018'!G209</f>
        <v>0.75569089711211346</v>
      </c>
      <c r="BD207" s="6">
        <f>Z207*'III. GDP shares, 1310-2018'!H209</f>
        <v>0</v>
      </c>
      <c r="BE207" s="6">
        <f>AA207*'III. GDP shares, 1310-2018'!I209</f>
        <v>0.6138960350586693</v>
      </c>
      <c r="BF207" s="6">
        <f>AB207*'III. GDP shares, 1310-2018'!J209</f>
        <v>0</v>
      </c>
      <c r="BI207" s="6">
        <f t="shared" si="387"/>
        <v>9.8556767157563296</v>
      </c>
      <c r="BJ207" s="6">
        <f t="shared" si="388"/>
        <v>8.7917849712386538</v>
      </c>
      <c r="BL207" s="6">
        <f t="shared" si="389"/>
        <v>-2.0923423799991614</v>
      </c>
      <c r="BM207" s="6">
        <f t="shared" si="390"/>
        <v>2.2479311113023637</v>
      </c>
      <c r="BN207" s="6">
        <f t="shared" ref="BN207:BO207" si="418">AVERAGE(BL204:BL210)</f>
        <v>3.3072000713757284</v>
      </c>
      <c r="BO207" s="6">
        <f t="shared" si="418"/>
        <v>3.0453503692991908</v>
      </c>
      <c r="BR207" s="6">
        <f t="shared" si="392"/>
        <v>10.863223677979306</v>
      </c>
    </row>
    <row r="208" spans="1:70" x14ac:dyDescent="0.2">
      <c r="A208" s="6">
        <f>'[1]Nominal weighted'!B208</f>
        <v>1514</v>
      </c>
      <c r="C208" s="6">
        <f t="shared" si="399"/>
        <v>-8.9898803397558122</v>
      </c>
      <c r="D208" s="6">
        <f t="shared" si="400"/>
        <v>31.58129431032841</v>
      </c>
      <c r="E208" s="6">
        <f t="shared" si="401"/>
        <v>-10.579244071249857</v>
      </c>
      <c r="F208" s="6">
        <f t="shared" si="402"/>
        <v>6.5608555813408707</v>
      </c>
      <c r="G208" s="6">
        <f t="shared" si="403"/>
        <v>16.207208232663579</v>
      </c>
      <c r="I208" s="6">
        <f t="shared" si="404"/>
        <v>5.2614948769948677</v>
      </c>
      <c r="L208" s="6">
        <f t="shared" si="378"/>
        <v>-1.0029384123848082</v>
      </c>
      <c r="M208" s="6">
        <f t="shared" si="379"/>
        <v>15.883874780538608</v>
      </c>
      <c r="N208" s="6">
        <f t="shared" si="380"/>
        <v>7.3070891977457224</v>
      </c>
      <c r="O208" s="6">
        <f t="shared" si="381"/>
        <v>3.442246616192663</v>
      </c>
      <c r="P208" s="6">
        <f t="shared" ref="P208:R208" si="419">AVERAGE(G205:G211)</f>
        <v>7.4526937622493907</v>
      </c>
      <c r="R208" s="6">
        <f t="shared" si="419"/>
        <v>7.793971905324808</v>
      </c>
      <c r="U208" s="6">
        <v>15.483689863565337</v>
      </c>
      <c r="V208" s="6">
        <v>-13.417273146307181</v>
      </c>
      <c r="W208" s="6">
        <v>21.430806571249857</v>
      </c>
      <c r="X208" s="6">
        <v>0.61959518716171913</v>
      </c>
      <c r="Y208" s="6">
        <v>-5.9277145493273329</v>
      </c>
      <c r="AA208" s="6">
        <v>3.3385051230051319</v>
      </c>
      <c r="AE208" s="6">
        <v>6.4938095238095244</v>
      </c>
      <c r="AF208" s="6">
        <v>18.164021164021229</v>
      </c>
      <c r="AG208" s="35">
        <v>10.8515625</v>
      </c>
      <c r="AH208" s="6">
        <v>7.18045076850259</v>
      </c>
      <c r="AI208" s="6">
        <v>10.279493683336247</v>
      </c>
      <c r="AK208" s="6">
        <v>8.6</v>
      </c>
      <c r="AO208" s="6">
        <f>AE208*'III. GDP shares, 1310-2018'!C210</f>
        <v>1.8740997335167429</v>
      </c>
      <c r="AP208" s="6">
        <f>AF208*'III. GDP shares, 1310-2018'!D210</f>
        <v>1.4308387401444724</v>
      </c>
      <c r="AQ208" s="6">
        <f>AG208*'III. GDP shares, 1310-2018'!E210</f>
        <v>0.23896326987249955</v>
      </c>
      <c r="AR208" s="6">
        <f>AH208*'III. GDP shares, 1310-2018'!F210</f>
        <v>1.5384520083363353</v>
      </c>
      <c r="AS208" s="6">
        <f>AI208*'III. GDP shares, 1310-2018'!G210</f>
        <v>2.8703653955197082</v>
      </c>
      <c r="AT208" s="6">
        <f>AJ208*'III. GDP shares, 1310-2018'!H210</f>
        <v>0</v>
      </c>
      <c r="AU208" s="6">
        <f>AK208*'III. GDP shares, 1310-2018'!I210</f>
        <v>1.007231755427874</v>
      </c>
      <c r="AV208" s="6">
        <f>AL208*'III. GDP shares, 1310-2018'!J210</f>
        <v>0</v>
      </c>
      <c r="AY208" s="6">
        <f>U208*'III. GDP shares, 1310-2018'!C210</f>
        <v>4.4685602404519864</v>
      </c>
      <c r="AZ208" s="6">
        <f>V208*'III. GDP shares, 1310-2018'!D210</f>
        <v>-1.0569220345802715</v>
      </c>
      <c r="BA208" s="6">
        <f>W208*'III. GDP shares, 1310-2018'!E210</f>
        <v>0.47192979022798942</v>
      </c>
      <c r="BB208" s="6">
        <f>X208*'III. GDP shares, 1310-2018'!F210</f>
        <v>0.13275175762304658</v>
      </c>
      <c r="BC208" s="6">
        <f>Y208*'III. GDP shares, 1310-2018'!G210</f>
        <v>-1.6552086358581908</v>
      </c>
      <c r="BD208" s="6">
        <f>Z208*'III. GDP shares, 1310-2018'!H210</f>
        <v>0</v>
      </c>
      <c r="BE208" s="6">
        <f>AA208*'III. GDP shares, 1310-2018'!I210</f>
        <v>0.39100562506388487</v>
      </c>
      <c r="BF208" s="6">
        <f>AB208*'III. GDP shares, 1310-2018'!J210</f>
        <v>0</v>
      </c>
      <c r="BI208" s="6">
        <f t="shared" si="387"/>
        <v>10.261556273278265</v>
      </c>
      <c r="BJ208" s="6">
        <f t="shared" si="388"/>
        <v>8.9599509028176314</v>
      </c>
      <c r="BL208" s="6">
        <f t="shared" si="389"/>
        <v>2.752116742928445</v>
      </c>
      <c r="BM208" s="6">
        <f t="shared" si="390"/>
        <v>3.5879348415579209</v>
      </c>
      <c r="BN208" s="6">
        <f t="shared" ref="BN208:BO208" si="420">AVERAGE(BL205:BL211)</f>
        <v>4.0502930510388699</v>
      </c>
      <c r="BO208" s="6">
        <f t="shared" si="420"/>
        <v>3.3311179072586987</v>
      </c>
      <c r="BR208" s="6">
        <f t="shared" si="392"/>
        <v>3.7200733851644432</v>
      </c>
    </row>
    <row r="209" spans="1:70" x14ac:dyDescent="0.2">
      <c r="A209" s="6">
        <f>'[1]Nominal weighted'!B209</f>
        <v>1515</v>
      </c>
      <c r="C209" s="6">
        <f t="shared" si="399"/>
        <v>3.7513762066405225</v>
      </c>
      <c r="D209" s="6">
        <f t="shared" si="400"/>
        <v>18.001160317288328</v>
      </c>
      <c r="E209" s="6">
        <f t="shared" si="401"/>
        <v>19.545486117655177</v>
      </c>
      <c r="F209" s="6">
        <f t="shared" si="402"/>
        <v>1.2123289539905713</v>
      </c>
      <c r="G209" s="6">
        <f t="shared" si="403"/>
        <v>2.1968737717049258</v>
      </c>
      <c r="I209" s="6">
        <f t="shared" si="404"/>
        <v>13.214549661301289</v>
      </c>
      <c r="L209" s="6">
        <f t="shared" si="378"/>
        <v>5.5926161897147546</v>
      </c>
      <c r="M209" s="6">
        <f t="shared" si="379"/>
        <v>14.529852327670897</v>
      </c>
      <c r="N209" s="6">
        <f t="shared" si="380"/>
        <v>10.037367672844068</v>
      </c>
      <c r="O209" s="6">
        <f t="shared" si="381"/>
        <v>6.5380820723827684</v>
      </c>
      <c r="P209" s="6">
        <f t="shared" ref="P209:R209" si="421">AVERAGE(G206:G212)</f>
        <v>8.086044984919047</v>
      </c>
      <c r="R209" s="6">
        <f t="shared" si="421"/>
        <v>7.6170535757115641</v>
      </c>
      <c r="U209" s="6">
        <v>2.4619571266928113</v>
      </c>
      <c r="V209" s="6">
        <v>6.4977248849302782E-2</v>
      </c>
      <c r="W209" s="6">
        <v>-7.4556423676551757</v>
      </c>
      <c r="X209" s="6">
        <v>6.1292805044381105</v>
      </c>
      <c r="Y209" s="6">
        <v>8.0652381578282082</v>
      </c>
      <c r="AA209" s="6">
        <v>-3.4645496613012896</v>
      </c>
      <c r="AE209" s="6">
        <v>6.2133333333333338</v>
      </c>
      <c r="AF209" s="6">
        <v>18.06613756613763</v>
      </c>
      <c r="AG209" s="35">
        <v>12.08984375</v>
      </c>
      <c r="AH209" s="6">
        <v>7.3416094584286817</v>
      </c>
      <c r="AI209" s="6">
        <v>10.262111929533134</v>
      </c>
      <c r="AK209" s="6">
        <v>9.75</v>
      </c>
      <c r="AO209" s="6">
        <f>AE209*'III. GDP shares, 1310-2018'!C211</f>
        <v>1.7892442720015007</v>
      </c>
      <c r="AP209" s="6">
        <f>AF209*'III. GDP shares, 1310-2018'!D211</f>
        <v>1.4304970134679575</v>
      </c>
      <c r="AQ209" s="6">
        <f>AG209*'III. GDP shares, 1310-2018'!E211</f>
        <v>0.26893735835508903</v>
      </c>
      <c r="AR209" s="6">
        <f>AH209*'III. GDP shares, 1310-2018'!F211</f>
        <v>1.5735688701545525</v>
      </c>
      <c r="AS209" s="6">
        <f>AI209*'III. GDP shares, 1310-2018'!G211</f>
        <v>2.8638999789786244</v>
      </c>
      <c r="AT209" s="6">
        <f>AJ209*'III. GDP shares, 1310-2018'!H211</f>
        <v>0</v>
      </c>
      <c r="AU209" s="6">
        <f>AK209*'III. GDP shares, 1310-2018'!I211</f>
        <v>1.1426482572605134</v>
      </c>
      <c r="AV209" s="6">
        <f>AL209*'III. GDP shares, 1310-2018'!J211</f>
        <v>0</v>
      </c>
      <c r="AY209" s="6">
        <f>U209*'III. GDP shares, 1310-2018'!C211</f>
        <v>0.70896609766873153</v>
      </c>
      <c r="AZ209" s="6">
        <f>V209*'III. GDP shares, 1310-2018'!D211</f>
        <v>5.1449713632488242E-3</v>
      </c>
      <c r="BA209" s="6">
        <f>W209*'III. GDP shares, 1310-2018'!E211</f>
        <v>-0.16585001466189045</v>
      </c>
      <c r="BB209" s="6">
        <f>X209*'III. GDP shares, 1310-2018'!F211</f>
        <v>1.3137235170083919</v>
      </c>
      <c r="BC209" s="6">
        <f>Y209*'III. GDP shares, 1310-2018'!G211</f>
        <v>2.2508071973166084</v>
      </c>
      <c r="BD209" s="6">
        <f>Z209*'III. GDP shares, 1310-2018'!H211</f>
        <v>0</v>
      </c>
      <c r="BE209" s="6">
        <f>AA209*'III. GDP shares, 1310-2018'!I211</f>
        <v>-0.40602683412086366</v>
      </c>
      <c r="BF209" s="6">
        <f>AB209*'III. GDP shares, 1310-2018'!J211</f>
        <v>0</v>
      </c>
      <c r="BI209" s="6">
        <f t="shared" si="387"/>
        <v>10.620506006238797</v>
      </c>
      <c r="BJ209" s="6">
        <f t="shared" si="388"/>
        <v>9.0687957502182375</v>
      </c>
      <c r="BL209" s="6">
        <f t="shared" si="389"/>
        <v>3.7067649345742266</v>
      </c>
      <c r="BM209" s="6">
        <f t="shared" si="390"/>
        <v>0.96687683480866138</v>
      </c>
      <c r="BN209" s="6">
        <f t="shared" ref="BN209:BO209" si="422">AVERAGE(BL206:BL212)</f>
        <v>1.3806999424069863</v>
      </c>
      <c r="BO209" s="6">
        <f t="shared" si="422"/>
        <v>1.4905109211105452</v>
      </c>
      <c r="BR209" s="6">
        <f t="shared" si="392"/>
        <v>3.9366787735393025</v>
      </c>
    </row>
    <row r="210" spans="1:70" x14ac:dyDescent="0.2">
      <c r="A210" s="6">
        <f>'[1]Nominal weighted'!B210</f>
        <v>1516</v>
      </c>
      <c r="C210" s="6">
        <f t="shared" si="399"/>
        <v>-1.9324465464156972</v>
      </c>
      <c r="D210" s="6">
        <f t="shared" si="400"/>
        <v>10.240769560093952</v>
      </c>
      <c r="E210" s="6">
        <f t="shared" si="401"/>
        <v>27.899324984636991</v>
      </c>
      <c r="F210" s="6">
        <f t="shared" si="402"/>
        <v>-0.18377458239363254</v>
      </c>
      <c r="G210" s="6">
        <f t="shared" si="403"/>
        <v>11.454901816667883</v>
      </c>
      <c r="I210" s="6">
        <f t="shared" si="404"/>
        <v>4.0145129297516489</v>
      </c>
      <c r="L210" s="6">
        <f t="shared" si="378"/>
        <v>7.7165566081750541</v>
      </c>
      <c r="M210" s="6">
        <f t="shared" si="379"/>
        <v>16.343425421583344</v>
      </c>
      <c r="N210" s="6">
        <f t="shared" si="380"/>
        <v>11.732088197982932</v>
      </c>
      <c r="O210" s="6">
        <f t="shared" si="381"/>
        <v>6.8059435186688075</v>
      </c>
      <c r="P210" s="6">
        <f t="shared" ref="P210:R210" si="423">AVERAGE(G207:G213)</f>
        <v>10.231503116570504</v>
      </c>
      <c r="R210" s="6">
        <f t="shared" si="423"/>
        <v>7.2264280225712882</v>
      </c>
      <c r="U210" s="6">
        <v>7.8653036892728405</v>
      </c>
      <c r="V210" s="6">
        <v>7.7274844081600804</v>
      </c>
      <c r="W210" s="6">
        <v>-14.571199984636991</v>
      </c>
      <c r="X210" s="6">
        <v>7.9505048137691743</v>
      </c>
      <c r="Y210" s="6">
        <v>-1.2151716409378615</v>
      </c>
      <c r="AA210" s="6">
        <v>5.7354870702483511</v>
      </c>
      <c r="AE210" s="6">
        <v>5.9328571428571433</v>
      </c>
      <c r="AF210" s="6">
        <v>17.968253968254032</v>
      </c>
      <c r="AG210" s="35">
        <v>13.328125</v>
      </c>
      <c r="AH210" s="6">
        <v>7.7667302313755417</v>
      </c>
      <c r="AI210" s="6">
        <v>10.239730175730022</v>
      </c>
      <c r="AK210" s="6">
        <v>9.75</v>
      </c>
      <c r="AO210" s="6">
        <f>AE210*'III. GDP shares, 1310-2018'!C212</f>
        <v>1.7047757934209884</v>
      </c>
      <c r="AP210" s="6">
        <f>AF210*'III. GDP shares, 1310-2018'!D212</f>
        <v>1.4300088538872251</v>
      </c>
      <c r="AQ210" s="6">
        <f>AG210*'III. GDP shares, 1310-2018'!E212</f>
        <v>0.29943861736302096</v>
      </c>
      <c r="AR210" s="6">
        <f>AH210*'III. GDP shares, 1310-2018'!F212</f>
        <v>1.6653035090625006</v>
      </c>
      <c r="AS210" s="6">
        <f>AI210*'III. GDP shares, 1310-2018'!G212</f>
        <v>2.8560600442859045</v>
      </c>
      <c r="AT210" s="6">
        <f>AJ210*'III. GDP shares, 1310-2018'!H212</f>
        <v>0</v>
      </c>
      <c r="AU210" s="6">
        <f>AK210*'III. GDP shares, 1310-2018'!I212</f>
        <v>1.1433701731496901</v>
      </c>
      <c r="AV210" s="6">
        <f>AL210*'III. GDP shares, 1310-2018'!J212</f>
        <v>0</v>
      </c>
      <c r="AY210" s="6">
        <f>U210*'III. GDP shares, 1310-2018'!C212</f>
        <v>2.2600543068056811</v>
      </c>
      <c r="AZ210" s="6">
        <f>V210*'III. GDP shares, 1310-2018'!D212</f>
        <v>0.61499415254637335</v>
      </c>
      <c r="BA210" s="6">
        <f>W210*'III. GDP shares, 1310-2018'!E212</f>
        <v>-0.32736637574450816</v>
      </c>
      <c r="BB210" s="6">
        <f>X210*'III. GDP shares, 1310-2018'!F212</f>
        <v>1.7047075372467535</v>
      </c>
      <c r="BC210" s="6">
        <f>Y210*'III. GDP shares, 1310-2018'!G212</f>
        <v>-0.33893502182878893</v>
      </c>
      <c r="BD210" s="6">
        <f>Z210*'III. GDP shares, 1310-2018'!H212</f>
        <v>0</v>
      </c>
      <c r="BE210" s="6">
        <f>AA210*'III. GDP shares, 1310-2018'!I212</f>
        <v>0.67259331739565809</v>
      </c>
      <c r="BF210" s="6">
        <f>AB210*'III. GDP shares, 1310-2018'!J212</f>
        <v>0</v>
      </c>
      <c r="BI210" s="6">
        <f t="shared" si="387"/>
        <v>10.83094941970279</v>
      </c>
      <c r="BJ210" s="6">
        <f t="shared" si="388"/>
        <v>9.0989569911693309</v>
      </c>
      <c r="BL210" s="6">
        <f t="shared" si="389"/>
        <v>4.5860479164211698</v>
      </c>
      <c r="BM210" s="6">
        <f t="shared" si="390"/>
        <v>2.2487347259792654</v>
      </c>
      <c r="BN210" s="6">
        <f t="shared" ref="BN210:BO210" si="424">AVERAGE(BL207:BL213)</f>
        <v>-2.4878371026448028E-2</v>
      </c>
      <c r="BO210" s="6">
        <f t="shared" si="424"/>
        <v>0.26831275857088499</v>
      </c>
      <c r="BR210" s="6">
        <f t="shared" si="392"/>
        <v>3.6978943734073089</v>
      </c>
    </row>
    <row r="211" spans="1:70" x14ac:dyDescent="0.2">
      <c r="A211" s="6">
        <f>'[1]Nominal weighted'!B211</f>
        <v>1517</v>
      </c>
      <c r="C211" s="6">
        <f t="shared" si="399"/>
        <v>1.809930346780984</v>
      </c>
      <c r="D211" s="6">
        <f t="shared" si="400"/>
        <v>30.751456956170539</v>
      </c>
      <c r="E211" s="6">
        <f t="shared" si="401"/>
        <v>2.3665754144708924</v>
      </c>
      <c r="F211" s="6">
        <f t="shared" si="402"/>
        <v>2.8402428963243107</v>
      </c>
      <c r="G211" s="6">
        <f t="shared" si="403"/>
        <v>8.2520930333884532</v>
      </c>
      <c r="I211" s="6">
        <f t="shared" si="404"/>
        <v>12.43090038842514</v>
      </c>
      <c r="L211" s="6">
        <f t="shared" si="378"/>
        <v>2.3604204060715381</v>
      </c>
      <c r="M211" s="6">
        <f t="shared" si="379"/>
        <v>16.909483763738233</v>
      </c>
      <c r="N211" s="6">
        <f t="shared" si="380"/>
        <v>8.2037484778395111</v>
      </c>
      <c r="O211" s="6">
        <f t="shared" si="381"/>
        <v>6.2674445929202589</v>
      </c>
      <c r="P211" s="6">
        <f t="shared" ref="P211:R211" si="425">AVERAGE(G208:G214)</f>
        <v>10.016355970429299</v>
      </c>
      <c r="R211" s="6">
        <f t="shared" si="425"/>
        <v>8.6837195888379064</v>
      </c>
      <c r="U211" s="6">
        <v>3.8424506055999688</v>
      </c>
      <c r="V211" s="6">
        <v>-12.881086585800105</v>
      </c>
      <c r="W211" s="6">
        <v>8.5547208818254035</v>
      </c>
      <c r="X211" s="6">
        <v>5.3516081079980911</v>
      </c>
      <c r="Y211" s="6">
        <v>1.9652553885384574</v>
      </c>
      <c r="AA211" s="6">
        <v>-4.0559003884251394</v>
      </c>
      <c r="AE211" s="6">
        <v>5.6523809523809527</v>
      </c>
      <c r="AF211" s="6">
        <v>17.870370370370434</v>
      </c>
      <c r="AG211" s="35">
        <v>10.921296296296296</v>
      </c>
      <c r="AH211" s="6">
        <v>8.1918510043224018</v>
      </c>
      <c r="AI211" s="6">
        <v>10.217348421926911</v>
      </c>
      <c r="AK211" s="6">
        <v>8.375</v>
      </c>
      <c r="AO211" s="6">
        <f>AE211*'III. GDP shares, 1310-2018'!C213</f>
        <v>1.6206890480821037</v>
      </c>
      <c r="AP211" s="6">
        <f>AF211*'III. GDP shares, 1310-2018'!D213</f>
        <v>1.4293762478666319</v>
      </c>
      <c r="AQ211" s="6">
        <f>AG211*'III. GDP shares, 1310-2018'!E213</f>
        <v>0.24776532869054205</v>
      </c>
      <c r="AR211" s="6">
        <f>AH211*'III. GDP shares, 1310-2018'!F213</f>
        <v>1.7570997157773558</v>
      </c>
      <c r="AS211" s="6">
        <f>AI211*'III. GDP shares, 1310-2018'!G213</f>
        <v>2.8482414587258065</v>
      </c>
      <c r="AT211" s="6">
        <f>AJ211*'III. GDP shares, 1310-2018'!H213</f>
        <v>0</v>
      </c>
      <c r="AU211" s="6">
        <f>AK211*'III. GDP shares, 1310-2018'!I213</f>
        <v>0.98274016066534042</v>
      </c>
      <c r="AV211" s="6">
        <f>AL211*'III. GDP shares, 1310-2018'!J213</f>
        <v>0</v>
      </c>
      <c r="AY211" s="6">
        <f>U211*'III. GDP shares, 1310-2018'!C213</f>
        <v>1.1017335290660373</v>
      </c>
      <c r="AZ211" s="6">
        <f>V211*'III. GDP shares, 1310-2018'!D213</f>
        <v>-1.030304287536403</v>
      </c>
      <c r="BA211" s="6">
        <f>W211*'III. GDP shares, 1310-2018'!E213</f>
        <v>0.19407615851060789</v>
      </c>
      <c r="BB211" s="6">
        <f>X211*'III. GDP shares, 1310-2018'!F213</f>
        <v>1.1478857562904423</v>
      </c>
      <c r="BC211" s="6">
        <f>Y211*'III. GDP shares, 1310-2018'!G213</f>
        <v>0.54784486575861324</v>
      </c>
      <c r="BD211" s="6">
        <f>Z211*'III. GDP shares, 1310-2018'!H213</f>
        <v>0</v>
      </c>
      <c r="BE211" s="6">
        <f>AA211*'III. GDP shares, 1310-2018'!I213</f>
        <v>-0.47592790440161648</v>
      </c>
      <c r="BF211" s="6">
        <f>AB211*'III. GDP shares, 1310-2018'!J213</f>
        <v>0</v>
      </c>
      <c r="BI211" s="6">
        <f t="shared" si="387"/>
        <v>10.204707840882833</v>
      </c>
      <c r="BJ211" s="6">
        <f t="shared" si="388"/>
        <v>8.8859119598077818</v>
      </c>
      <c r="BL211" s="6">
        <f t="shared" si="389"/>
        <v>1.4853081176876812</v>
      </c>
      <c r="BM211" s="6">
        <f t="shared" si="390"/>
        <v>0.46284133495611252</v>
      </c>
      <c r="BN211" s="6">
        <f t="shared" ref="BN211:BO211" si="426">AVERAGE(BL208:BL214)</f>
        <v>1.5911827569799146</v>
      </c>
      <c r="BO211" s="6">
        <f t="shared" si="426"/>
        <v>1.5809976652412225</v>
      </c>
      <c r="BR211" s="6">
        <f t="shared" si="392"/>
        <v>4.9409233067170639</v>
      </c>
    </row>
    <row r="212" spans="1:70" x14ac:dyDescent="0.2">
      <c r="A212" s="6">
        <f>'[1]Nominal weighted'!B212</f>
        <v>1518</v>
      </c>
      <c r="C212" s="6">
        <f t="shared" si="399"/>
        <v>30.058092530448036</v>
      </c>
      <c r="D212" s="6">
        <f t="shared" si="400"/>
        <v>6.1095243290224133</v>
      </c>
      <c r="E212" s="6">
        <f t="shared" si="401"/>
        <v>23.505959768634021</v>
      </c>
      <c r="F212" s="6">
        <f t="shared" si="402"/>
        <v>21.085530928059828</v>
      </c>
      <c r="G212" s="6">
        <f t="shared" si="403"/>
        <v>10.041139909524</v>
      </c>
      <c r="I212" s="6">
        <f t="shared" si="404"/>
        <v>6.1698107035486025</v>
      </c>
      <c r="L212" s="6">
        <f t="shared" si="378"/>
        <v>3.65056457428545</v>
      </c>
      <c r="M212" s="6">
        <f t="shared" si="379"/>
        <v>13.932962406662051</v>
      </c>
      <c r="N212" s="6">
        <f t="shared" si="380"/>
        <v>7.8491931167820761</v>
      </c>
      <c r="O212" s="6">
        <f t="shared" si="381"/>
        <v>7.2998348727626716</v>
      </c>
      <c r="P212" s="6">
        <f t="shared" ref="P212:R212" si="427">AVERAGE(G209:G215)</f>
        <v>6.0416646263680907</v>
      </c>
      <c r="R212" s="6">
        <f t="shared" si="427"/>
        <v>5.4028981798365185</v>
      </c>
      <c r="U212" s="6">
        <v>-24.686187768543274</v>
      </c>
      <c r="V212" s="6">
        <v>11.662962443464423</v>
      </c>
      <c r="W212" s="6">
        <v>-11.380959768634023</v>
      </c>
      <c r="X212" s="6">
        <v>-12.468559150790567</v>
      </c>
      <c r="Y212" s="6">
        <v>0.15382675859979739</v>
      </c>
      <c r="AA212" s="6">
        <v>0.83018929645139883</v>
      </c>
      <c r="AE212" s="6">
        <v>5.3719047619047622</v>
      </c>
      <c r="AF212" s="6">
        <v>17.772486772486836</v>
      </c>
      <c r="AG212" s="35">
        <v>12.125</v>
      </c>
      <c r="AH212" s="6">
        <v>8.6169717772692618</v>
      </c>
      <c r="AI212" s="6">
        <v>10.194966668123797</v>
      </c>
      <c r="AK212" s="6">
        <v>7.0000000000000009</v>
      </c>
      <c r="AO212" s="6">
        <f>AE212*'III. GDP shares, 1310-2018'!C214</f>
        <v>1.5369788808186302</v>
      </c>
      <c r="AP212" s="6">
        <f>AF212*'III. GDP shares, 1310-2018'!D214</f>
        <v>1.4286011461019152</v>
      </c>
      <c r="AQ212" s="6">
        <f>AG212*'III. GDP shares, 1310-2018'!E214</f>
        <v>0.27771376757978133</v>
      </c>
      <c r="AR212" s="6">
        <f>AH212*'III. GDP shares, 1310-2018'!F214</f>
        <v>1.8489566588486623</v>
      </c>
      <c r="AS212" s="6">
        <f>AI212*'III. GDP shares, 1310-2018'!G214</f>
        <v>2.840443933986192</v>
      </c>
      <c r="AT212" s="6">
        <f>AJ212*'III. GDP shares, 1310-2018'!H214</f>
        <v>0</v>
      </c>
      <c r="AU212" s="6">
        <f>AK212*'III. GDP shares, 1310-2018'!I214</f>
        <v>0.82190374826644863</v>
      </c>
      <c r="AV212" s="6">
        <f>AL212*'III. GDP shares, 1310-2018'!J214</f>
        <v>0</v>
      </c>
      <c r="AY212" s="6">
        <f>U212*'III. GDP shares, 1310-2018'!C214</f>
        <v>-7.0630718394792851</v>
      </c>
      <c r="AZ212" s="6">
        <f>V212*'III. GDP shares, 1310-2018'!D214</f>
        <v>0.93750085325540844</v>
      </c>
      <c r="BA212" s="6">
        <f>W212*'III. GDP shares, 1310-2018'!E214</f>
        <v>-0.2606721002904141</v>
      </c>
      <c r="BB212" s="6">
        <f>X212*'III. GDP shares, 1310-2018'!F214</f>
        <v>-2.6753975832805215</v>
      </c>
      <c r="BC212" s="6">
        <f>Y212*'III. GDP shares, 1310-2018'!G214</f>
        <v>4.2858039420148798E-2</v>
      </c>
      <c r="BD212" s="6">
        <f>Z212*'III. GDP shares, 1310-2018'!H214</f>
        <v>0</v>
      </c>
      <c r="BE212" s="6">
        <f>AA212*'III. GDP shares, 1310-2018'!I214</f>
        <v>9.7476527789155776E-2</v>
      </c>
      <c r="BF212" s="6">
        <f>AB212*'III. GDP shares, 1310-2018'!J214</f>
        <v>0</v>
      </c>
      <c r="BI212" s="6">
        <f t="shared" si="387"/>
        <v>10.180221663297443</v>
      </c>
      <c r="BJ212" s="6">
        <f t="shared" si="388"/>
        <v>8.7545981356016291</v>
      </c>
      <c r="BL212" s="6">
        <f t="shared" si="389"/>
        <v>-8.9213061025855076</v>
      </c>
      <c r="BM212" s="6">
        <f t="shared" si="390"/>
        <v>-5.9814546982420405</v>
      </c>
      <c r="BN212" s="6">
        <f t="shared" ref="BN212:BO212" si="428">AVERAGE(BL209:BL215)</f>
        <v>2.7539940911187801</v>
      </c>
      <c r="BO212" s="6">
        <f t="shared" si="428"/>
        <v>3.0466765984423221</v>
      </c>
      <c r="BR212" s="6">
        <f t="shared" si="392"/>
        <v>17.184803945340629</v>
      </c>
    </row>
    <row r="213" spans="1:70" x14ac:dyDescent="0.2">
      <c r="A213" s="6">
        <f>'[1]Nominal weighted'!B213</f>
        <v>1519</v>
      </c>
      <c r="C213" s="6">
        <f t="shared" si="399"/>
        <v>5.4148106471150204</v>
      </c>
      <c r="D213" s="6">
        <f t="shared" si="400"/>
        <v>17.453013323021938</v>
      </c>
      <c r="E213" s="6">
        <f t="shared" si="401"/>
        <v>14.546537861026941</v>
      </c>
      <c r="F213" s="6">
        <f t="shared" si="402"/>
        <v>9.2878136176259591</v>
      </c>
      <c r="G213" s="6">
        <f t="shared" si="403"/>
        <v>15.876211538068539</v>
      </c>
      <c r="I213" s="6">
        <f t="shared" si="404"/>
        <v>7.2887045992400781</v>
      </c>
      <c r="L213" s="6">
        <f t="shared" si="378"/>
        <v>2.0444201221026836</v>
      </c>
      <c r="M213" s="6">
        <f t="shared" si="379"/>
        <v>15.352892227900915</v>
      </c>
      <c r="N213" s="6">
        <f t="shared" si="380"/>
        <v>6.3580352992372378</v>
      </c>
      <c r="O213" s="6">
        <f t="shared" si="381"/>
        <v>8.9007804688143324</v>
      </c>
      <c r="P213" s="6">
        <f t="shared" ref="P213:R213" si="429">AVERAGE(G210:G216)</f>
        <v>5.993383633493977</v>
      </c>
      <c r="R213" s="6">
        <f t="shared" si="429"/>
        <v>1.2531064526889264</v>
      </c>
      <c r="U213" s="6">
        <v>-0.32338207568644828</v>
      </c>
      <c r="V213" s="6">
        <v>0.22158985158129951</v>
      </c>
      <c r="W213" s="6">
        <v>-5.0882045276936099</v>
      </c>
      <c r="X213" s="6">
        <v>-0.24572106740983757</v>
      </c>
      <c r="Y213" s="6">
        <v>-5.703626623747855</v>
      </c>
      <c r="AA213" s="6">
        <v>1.2112954007599217</v>
      </c>
      <c r="AE213" s="6">
        <v>5.0914285714285716</v>
      </c>
      <c r="AF213" s="6">
        <v>17.674603174603238</v>
      </c>
      <c r="AG213" s="35">
        <v>9.4583333333333321</v>
      </c>
      <c r="AH213" s="6">
        <v>9.0420925502161218</v>
      </c>
      <c r="AI213" s="6">
        <v>10.172584914320684</v>
      </c>
      <c r="AK213" s="6">
        <v>8.5</v>
      </c>
      <c r="AO213" s="6">
        <f>AE213*'III. GDP shares, 1310-2018'!C215</f>
        <v>1.4536402288731869</v>
      </c>
      <c r="AP213" s="6">
        <f>AF213*'III. GDP shares, 1310-2018'!D215</f>
        <v>1.4276854643216517</v>
      </c>
      <c r="AQ213" s="6">
        <f>AG213*'III. GDP shares, 1310-2018'!E215</f>
        <v>0.21867728082356608</v>
      </c>
      <c r="AR213" s="6">
        <f>AH213*'III. GDP shares, 1310-2018'!F215</f>
        <v>1.9408735217301123</v>
      </c>
      <c r="AS213" s="6">
        <f>AI213*'III. GDP shares, 1310-2018'!G215</f>
        <v>2.8326671869230569</v>
      </c>
      <c r="AT213" s="6">
        <f>AJ213*'III. GDP shares, 1310-2018'!H215</f>
        <v>0</v>
      </c>
      <c r="AU213" s="6">
        <f>AK213*'III. GDP shares, 1310-2018'!I215</f>
        <v>0.99863849634469248</v>
      </c>
      <c r="AV213" s="6">
        <f>AL213*'III. GDP shares, 1310-2018'!J215</f>
        <v>0</v>
      </c>
      <c r="AY213" s="6">
        <f>U213*'III. GDP shares, 1310-2018'!C215</f>
        <v>-9.2327956273859257E-2</v>
      </c>
      <c r="AZ213" s="6">
        <f>V213*'III. GDP shares, 1310-2018'!D215</f>
        <v>1.7899163393857366E-2</v>
      </c>
      <c r="BA213" s="6">
        <f>W213*'III. GDP shares, 1310-2018'!E215</f>
        <v>-0.11763961907209122</v>
      </c>
      <c r="BB213" s="6">
        <f>X213*'III. GDP shares, 1310-2018'!F215</f>
        <v>-5.2743710686263073E-2</v>
      </c>
      <c r="BC213" s="6">
        <f>Y213*'III. GDP shares, 1310-2018'!G215</f>
        <v>-1.5882370232964729</v>
      </c>
      <c r="BD213" s="6">
        <f>Z213*'III. GDP shares, 1310-2018'!H215</f>
        <v>0</v>
      </c>
      <c r="BE213" s="6">
        <f>AA213*'III. GDP shares, 1310-2018'!I215</f>
        <v>0.14231131972283881</v>
      </c>
      <c r="BF213" s="6">
        <f>AB213*'III. GDP shares, 1310-2018'!J215</f>
        <v>0</v>
      </c>
      <c r="BI213" s="6">
        <f t="shared" si="387"/>
        <v>9.989840423983658</v>
      </c>
      <c r="BJ213" s="6">
        <f t="shared" si="388"/>
        <v>8.8721821790162672</v>
      </c>
      <c r="BL213" s="6">
        <f t="shared" si="389"/>
        <v>-1.6907378262119903</v>
      </c>
      <c r="BM213" s="6">
        <f t="shared" si="390"/>
        <v>-1.6546748403660885</v>
      </c>
      <c r="BN213" s="6">
        <f t="shared" ref="BN213:BO213" si="430">AVERAGE(BL210:BL216)</f>
        <v>3.2982403055965057</v>
      </c>
      <c r="BO213" s="6">
        <f t="shared" si="430"/>
        <v>3.6688265200714865</v>
      </c>
      <c r="BR213" s="6">
        <f t="shared" si="392"/>
        <v>9.1531337043004619</v>
      </c>
    </row>
    <row r="214" spans="1:70" x14ac:dyDescent="0.2">
      <c r="A214" s="6">
        <f>'[1]Nominal weighted'!B214</f>
        <v>1520</v>
      </c>
      <c r="C214" s="6">
        <f t="shared" si="399"/>
        <v>-13.588940002312283</v>
      </c>
      <c r="D214" s="6">
        <f t="shared" si="400"/>
        <v>4.2291675502420674</v>
      </c>
      <c r="E214" s="6">
        <f t="shared" si="401"/>
        <v>-19.858400730297589</v>
      </c>
      <c r="F214" s="6">
        <f t="shared" si="402"/>
        <v>3.0691147554939082</v>
      </c>
      <c r="G214" s="6">
        <f t="shared" si="403"/>
        <v>6.0860634909877147</v>
      </c>
      <c r="I214" s="6">
        <f t="shared" si="404"/>
        <v>12.406063962603726</v>
      </c>
      <c r="L214" s="6">
        <f t="shared" si="378"/>
        <v>2.2907589492329286</v>
      </c>
      <c r="M214" s="6">
        <f t="shared" si="379"/>
        <v>16.425982907201469</v>
      </c>
      <c r="N214" s="6">
        <f t="shared" si="380"/>
        <v>5.8011224083147539</v>
      </c>
      <c r="O214" s="6">
        <f t="shared" si="381"/>
        <v>9.9703127287225612</v>
      </c>
      <c r="P214" s="6">
        <f t="shared" ref="P214:R214" si="431">AVERAGE(G211:G217)</f>
        <v>9.8553992290383388</v>
      </c>
      <c r="R214" s="6">
        <f t="shared" si="431"/>
        <v>5.5615226734490379</v>
      </c>
      <c r="U214" s="6">
        <v>18.399892383264664</v>
      </c>
      <c r="V214" s="6">
        <v>13.347552026477572</v>
      </c>
      <c r="W214" s="6">
        <v>28.816734063630921</v>
      </c>
      <c r="X214" s="6">
        <v>6.3980985676690736</v>
      </c>
      <c r="Y214" s="6">
        <v>4.0641396695298573</v>
      </c>
      <c r="AA214" s="6">
        <v>-2.4060639626037261</v>
      </c>
      <c r="AE214" s="6">
        <v>4.8109523809523811</v>
      </c>
      <c r="AF214" s="6">
        <v>17.57671957671964</v>
      </c>
      <c r="AG214" s="35">
        <v>8.9583333333333321</v>
      </c>
      <c r="AH214" s="6">
        <v>9.4672133231629818</v>
      </c>
      <c r="AI214" s="6">
        <v>10.150203160517572</v>
      </c>
      <c r="AK214" s="6">
        <v>10</v>
      </c>
      <c r="AO214" s="6">
        <f>AE214*'III. GDP shares, 1310-2018'!C216</f>
        <v>1.3706681198358726</v>
      </c>
      <c r="AP214" s="6">
        <f>AF214*'III. GDP shares, 1310-2018'!D216</f>
        <v>1.4266310840672671</v>
      </c>
      <c r="AQ214" s="6">
        <f>AG214*'III. GDP shares, 1310-2018'!E216</f>
        <v>0.20903353279714706</v>
      </c>
      <c r="AR214" s="6">
        <f>AH214*'III. GDP shares, 1310-2018'!F216</f>
        <v>2.0328495024470832</v>
      </c>
      <c r="AS214" s="6">
        <f>AI214*'III. GDP shares, 1310-2018'!G216</f>
        <v>2.8249109394452456</v>
      </c>
      <c r="AT214" s="6">
        <f>AJ214*'III. GDP shares, 1310-2018'!H216</f>
        <v>0</v>
      </c>
      <c r="AU214" s="6">
        <f>AK214*'III. GDP shares, 1310-2018'!I216</f>
        <v>1.1755829968458715</v>
      </c>
      <c r="AV214" s="6">
        <f>AL214*'III. GDP shares, 1310-2018'!J216</f>
        <v>0</v>
      </c>
      <c r="AY214" s="6">
        <f>U214*'III. GDP shares, 1310-2018'!C216</f>
        <v>5.2422356118102265</v>
      </c>
      <c r="AZ214" s="6">
        <f>V214*'III. GDP shares, 1310-2018'!D216</f>
        <v>1.083366696160933</v>
      </c>
      <c r="BA214" s="6">
        <f>W214*'III. GDP shares, 1310-2018'!E216</f>
        <v>0.6724089739531155</v>
      </c>
      <c r="BB214" s="6">
        <f>X214*'III. GDP shares, 1310-2018'!F216</f>
        <v>1.3738331487758282</v>
      </c>
      <c r="BC214" s="6">
        <f>Y214*'III. GDP shares, 1310-2018'!G216</f>
        <v>1.1310938737213272</v>
      </c>
      <c r="BD214" s="6">
        <f>Z214*'III. GDP shares, 1310-2018'!H216</f>
        <v>0</v>
      </c>
      <c r="BE214" s="6">
        <f>AA214*'III. GDP shares, 1310-2018'!I216</f>
        <v>-0.28285278837605415</v>
      </c>
      <c r="BF214" s="6">
        <f>AB214*'III. GDP shares, 1310-2018'!J216</f>
        <v>0</v>
      </c>
      <c r="BI214" s="6">
        <f t="shared" si="387"/>
        <v>10.160570295780984</v>
      </c>
      <c r="BJ214" s="6">
        <f t="shared" si="388"/>
        <v>9.0396761754384869</v>
      </c>
      <c r="BL214" s="6">
        <f t="shared" si="389"/>
        <v>9.2200855160453763</v>
      </c>
      <c r="BM214" s="6">
        <f t="shared" si="390"/>
        <v>11.436725457994726</v>
      </c>
      <c r="BN214" s="6">
        <f t="shared" ref="BN214:BO214" si="432">AVERAGE(BL211:BL217)</f>
        <v>1.2955894079393808</v>
      </c>
      <c r="BO214" s="6">
        <f t="shared" si="432"/>
        <v>1.989794162069505</v>
      </c>
      <c r="BR214" s="6">
        <f t="shared" si="392"/>
        <v>-0.5236737285132218</v>
      </c>
    </row>
    <row r="215" spans="1:70" x14ac:dyDescent="0.2">
      <c r="A215" s="6">
        <f>'[1]Nominal weighted'!B215</f>
        <v>1521</v>
      </c>
      <c r="C215" s="6">
        <f t="shared" si="399"/>
        <v>4.1128837741569058E-2</v>
      </c>
      <c r="D215" s="6">
        <f t="shared" si="400"/>
        <v>10.745644810795124</v>
      </c>
      <c r="E215" s="6">
        <f t="shared" si="401"/>
        <v>-13.061131598651905</v>
      </c>
      <c r="F215" s="6">
        <f t="shared" si="402"/>
        <v>13.787587540237755</v>
      </c>
      <c r="G215" s="6">
        <f t="shared" si="403"/>
        <v>-11.615631175764872</v>
      </c>
      <c r="I215" s="6">
        <f t="shared" si="404"/>
        <v>-17.704254986014853</v>
      </c>
      <c r="L215" s="6">
        <f t="shared" si="378"/>
        <v>3.4740832824816832</v>
      </c>
      <c r="M215" s="6">
        <f t="shared" si="379"/>
        <v>15.004341469398984</v>
      </c>
      <c r="N215" s="6">
        <f t="shared" si="380"/>
        <v>5.9851848000618286</v>
      </c>
      <c r="O215" s="6">
        <f t="shared" si="381"/>
        <v>10.877872483126922</v>
      </c>
      <c r="P215" s="6">
        <f t="shared" ref="P215:R215" si="433">AVERAGE(G212:G218)</f>
        <v>6.4893786612066595</v>
      </c>
      <c r="R215" s="6">
        <f t="shared" si="433"/>
        <v>5.1410126201746209</v>
      </c>
      <c r="U215" s="6">
        <v>4.4893473527346215</v>
      </c>
      <c r="V215" s="6">
        <v>6.7331911680409178</v>
      </c>
      <c r="W215" s="6">
        <v>26.561131598651905</v>
      </c>
      <c r="X215" s="6">
        <v>-3.8952534441279143</v>
      </c>
      <c r="Y215" s="6">
        <v>21.743452582479332</v>
      </c>
      <c r="AA215" s="6">
        <v>27.454254986014853</v>
      </c>
      <c r="AE215" s="6">
        <v>4.5304761904761905</v>
      </c>
      <c r="AF215" s="6">
        <v>17.478835978836042</v>
      </c>
      <c r="AG215" s="35">
        <v>13.5</v>
      </c>
      <c r="AH215" s="6">
        <v>9.89233409610984</v>
      </c>
      <c r="AI215" s="6">
        <v>10.12782140671446</v>
      </c>
      <c r="AK215" s="6">
        <v>9.75</v>
      </c>
      <c r="AO215" s="6">
        <f>AE215*'III. GDP shares, 1310-2018'!C217</f>
        <v>1.2880576696378481</v>
      </c>
      <c r="AP215" s="6">
        <f>AF215*'III. GDP shares, 1310-2018'!D217</f>
        <v>1.4254398534522568</v>
      </c>
      <c r="AQ215" s="6">
        <f>AG215*'III. GDP shares, 1310-2018'!E217</f>
        <v>0.31787081611766049</v>
      </c>
      <c r="AR215" s="6">
        <f>AH215*'III. GDP shares, 1310-2018'!F217</f>
        <v>2.1248838132730281</v>
      </c>
      <c r="AS215" s="6">
        <f>AI215*'III. GDP shares, 1310-2018'!G217</f>
        <v>2.8171749184022379</v>
      </c>
      <c r="AT215" s="6">
        <f>AJ215*'III. GDP shares, 1310-2018'!H217</f>
        <v>0</v>
      </c>
      <c r="AU215" s="6">
        <f>AK215*'III. GDP shares, 1310-2018'!I217</f>
        <v>1.1468835595764073</v>
      </c>
      <c r="AV215" s="6">
        <f>AL215*'III. GDP shares, 1310-2018'!J217</f>
        <v>0</v>
      </c>
      <c r="AY215" s="6">
        <f>U215*'III. GDP shares, 1310-2018'!C217</f>
        <v>1.2763643480820073</v>
      </c>
      <c r="AZ215" s="6">
        <f>V215*'III. GDP shares, 1310-2018'!D217</f>
        <v>0.54910744877173523</v>
      </c>
      <c r="BA215" s="6">
        <f>W215*'III. GDP shares, 1310-2018'!E217</f>
        <v>0.62540804283496754</v>
      </c>
      <c r="BB215" s="6">
        <f>X215*'III. GDP shares, 1310-2018'!F217</f>
        <v>-0.83670455441636704</v>
      </c>
      <c r="BC215" s="6">
        <f>Y215*'III. GDP shares, 1310-2018'!G217</f>
        <v>6.0482019572559533</v>
      </c>
      <c r="BD215" s="6">
        <f>Z215*'III. GDP shares, 1310-2018'!H217</f>
        <v>0</v>
      </c>
      <c r="BE215" s="6">
        <f>AA215*'III. GDP shares, 1310-2018'!I217</f>
        <v>3.2294188393722094</v>
      </c>
      <c r="BF215" s="6">
        <f>AB215*'III. GDP shares, 1310-2018'!J217</f>
        <v>0</v>
      </c>
      <c r="BI215" s="6">
        <f t="shared" si="387"/>
        <v>10.879911278689422</v>
      </c>
      <c r="BJ215" s="6">
        <f t="shared" si="388"/>
        <v>9.1203106304594392</v>
      </c>
      <c r="BL215" s="6">
        <f t="shared" si="389"/>
        <v>10.891796081900505</v>
      </c>
      <c r="BM215" s="6">
        <f t="shared" si="390"/>
        <v>13.847687373965618</v>
      </c>
      <c r="BN215" s="6">
        <f t="shared" ref="BN215:BO215" si="434">AVERAGE(BL212:BL218)</f>
        <v>1.9011452562023459</v>
      </c>
      <c r="BO215" s="6">
        <f t="shared" si="434"/>
        <v>2.5847627151739507</v>
      </c>
      <c r="BR215" s="6">
        <f t="shared" si="392"/>
        <v>-2.6478178561215877</v>
      </c>
    </row>
    <row r="216" spans="1:70" x14ac:dyDescent="0.2">
      <c r="A216" s="6">
        <f>'[1]Nominal weighted'!B216</f>
        <v>1522</v>
      </c>
      <c r="C216" s="6">
        <f t="shared" si="399"/>
        <v>-7.4916349586388407</v>
      </c>
      <c r="D216" s="6">
        <f t="shared" si="400"/>
        <v>27.940669065960371</v>
      </c>
      <c r="E216" s="6">
        <f t="shared" si="401"/>
        <v>9.1073813948413083</v>
      </c>
      <c r="F216" s="6">
        <f t="shared" si="402"/>
        <v>12.418948126352209</v>
      </c>
      <c r="G216" s="6">
        <f t="shared" si="403"/>
        <v>1.8589068215861211</v>
      </c>
      <c r="I216" s="6">
        <f t="shared" si="404"/>
        <v>-15.833992428731861</v>
      </c>
      <c r="L216" s="6">
        <f t="shared" si="378"/>
        <v>1.8452778015912834</v>
      </c>
      <c r="M216" s="6">
        <f t="shared" si="379"/>
        <v>17.854479369615824</v>
      </c>
      <c r="N216" s="6">
        <f t="shared" si="380"/>
        <v>7.5800941616058353</v>
      </c>
      <c r="O216" s="6">
        <f t="shared" si="381"/>
        <v>9.871574289403144</v>
      </c>
      <c r="P216" s="6">
        <f t="shared" ref="P216:R216" si="435">AVERAGE(G213:G219)</f>
        <v>6.0123777971176677</v>
      </c>
      <c r="R216" s="6">
        <f t="shared" si="435"/>
        <v>6.3251025089786435</v>
      </c>
      <c r="U216" s="6">
        <v>11.741634958638841</v>
      </c>
      <c r="V216" s="6">
        <v>-10.559716685007928</v>
      </c>
      <c r="W216" s="6">
        <v>-2.0103813948413092</v>
      </c>
      <c r="X216" s="6">
        <v>-0.82050442156983028</v>
      </c>
      <c r="Y216" s="6">
        <v>8.2465328313252257</v>
      </c>
      <c r="AA216" s="6">
        <v>25.333992428731861</v>
      </c>
      <c r="AE216" s="6">
        <v>4.25</v>
      </c>
      <c r="AF216" s="6">
        <v>17.380952380952444</v>
      </c>
      <c r="AG216" s="35">
        <v>7.0969999999999995</v>
      </c>
      <c r="AH216" s="6">
        <v>11.598443704782378</v>
      </c>
      <c r="AI216" s="6">
        <v>10.105439652911347</v>
      </c>
      <c r="AK216" s="6">
        <v>9.5</v>
      </c>
      <c r="AO216" s="6">
        <f>AE216*'III. GDP shares, 1310-2018'!C218</f>
        <v>1.2058040805981505</v>
      </c>
      <c r="AP216" s="6">
        <f>AF216*'III. GDP shares, 1310-2018'!D218</f>
        <v>1.424113587901267</v>
      </c>
      <c r="AQ216" s="6">
        <f>AG216*'III. GDP shares, 1310-2018'!E218</f>
        <v>0.16859719794330102</v>
      </c>
      <c r="AR216" s="6">
        <f>AH216*'III. GDP shares, 1310-2018'!F218</f>
        <v>2.4922297165821972</v>
      </c>
      <c r="AS216" s="6">
        <f>AI216*'III. GDP shares, 1310-2018'!G218</f>
        <v>2.8094588554749143</v>
      </c>
      <c r="AT216" s="6">
        <f>AJ216*'III. GDP shares, 1310-2018'!H218</f>
        <v>0</v>
      </c>
      <c r="AU216" s="6">
        <f>AK216*'III. GDP shares, 1310-2018'!I218</f>
        <v>1.1181427836626991</v>
      </c>
      <c r="AV216" s="6">
        <f>AL216*'III. GDP shares, 1310-2018'!J218</f>
        <v>0</v>
      </c>
      <c r="AY216" s="6">
        <f>U216*'III. GDP shares, 1310-2018'!C218</f>
        <v>3.3313203167107317</v>
      </c>
      <c r="AZ216" s="6">
        <f>V216*'III. GDP shares, 1310-2018'!D218</f>
        <v>-0.86521357897440176</v>
      </c>
      <c r="BA216" s="6">
        <f>W216*'III. GDP shares, 1310-2018'!E218</f>
        <v>-4.775886571334223E-2</v>
      </c>
      <c r="BB216" s="6">
        <f>X216*'III. GDP shares, 1310-2018'!F218</f>
        <v>-0.17630688686105805</v>
      </c>
      <c r="BC216" s="6">
        <f>Y216*'III. GDP shares, 1310-2018'!G218</f>
        <v>2.2926557859614305</v>
      </c>
      <c r="BD216" s="6">
        <f>Z216*'III. GDP shares, 1310-2018'!H218</f>
        <v>0</v>
      </c>
      <c r="BE216" s="6">
        <f>AA216*'III. GDP shares, 1310-2018'!I218</f>
        <v>2.9817916647949461</v>
      </c>
      <c r="BF216" s="6">
        <f>AB216*'III. GDP shares, 1310-2018'!J218</f>
        <v>0</v>
      </c>
      <c r="BI216" s="6">
        <f t="shared" si="387"/>
        <v>9.9886392897743619</v>
      </c>
      <c r="BJ216" s="6">
        <f t="shared" si="388"/>
        <v>9.2183462221625287</v>
      </c>
      <c r="BL216" s="6">
        <f t="shared" si="389"/>
        <v>7.5164884359183048</v>
      </c>
      <c r="BM216" s="6">
        <f t="shared" si="390"/>
        <v>5.3219262862128103</v>
      </c>
      <c r="BN216" s="6">
        <f t="shared" ref="BN216:BO216" si="436">AVERAGE(BL213:BL219)</f>
        <v>2.3296402533155027</v>
      </c>
      <c r="BO216" s="6">
        <f t="shared" si="436"/>
        <v>2.244652117647389</v>
      </c>
      <c r="BR216" s="6">
        <f t="shared" si="392"/>
        <v>-0.58746938063144682</v>
      </c>
    </row>
    <row r="217" spans="1:70" x14ac:dyDescent="0.2">
      <c r="A217" s="6">
        <f>'[1]Nominal weighted'!B217</f>
        <v>1523</v>
      </c>
      <c r="C217" s="6">
        <f t="shared" si="399"/>
        <v>-0.20807475650398111</v>
      </c>
      <c r="D217" s="6">
        <f t="shared" si="400"/>
        <v>17.752404315197825</v>
      </c>
      <c r="E217" s="6">
        <f t="shared" si="401"/>
        <v>24.000934748179603</v>
      </c>
      <c r="F217" s="6">
        <f t="shared" si="402"/>
        <v>7.3029512369639669</v>
      </c>
      <c r="G217" s="6">
        <f t="shared" si="403"/>
        <v>38.489010985478416</v>
      </c>
      <c r="I217" s="6">
        <f t="shared" si="404"/>
        <v>34.173426475072432</v>
      </c>
      <c r="L217" s="6">
        <f t="shared" si="378"/>
        <v>0.11258178509760544</v>
      </c>
      <c r="M217" s="6">
        <f t="shared" si="379"/>
        <v>18.061891733489784</v>
      </c>
      <c r="N217" s="6">
        <f t="shared" si="380"/>
        <v>7.7801035149594453</v>
      </c>
      <c r="O217" s="6">
        <f t="shared" si="381"/>
        <v>10.373699872171315</v>
      </c>
      <c r="P217" s="6">
        <f t="shared" ref="P217:R217" si="437">AVERAGE(G214:G220)</f>
        <v>8.4268948908080183</v>
      </c>
      <c r="R217" s="6">
        <f t="shared" si="437"/>
        <v>6.5658261920749528</v>
      </c>
      <c r="U217" s="6">
        <v>3.2080747565039811</v>
      </c>
      <c r="V217" s="6">
        <v>-0.46933553212898005</v>
      </c>
      <c r="W217" s="6">
        <v>-10.125934748179603</v>
      </c>
      <c r="X217" s="6">
        <v>3.4396244050395937</v>
      </c>
      <c r="Y217" s="6">
        <v>-28.405953086370182</v>
      </c>
      <c r="AA217" s="6">
        <v>-24.673426475072429</v>
      </c>
      <c r="AE217" s="6">
        <v>3</v>
      </c>
      <c r="AF217" s="6">
        <v>17.283068783068845</v>
      </c>
      <c r="AG217" s="35">
        <v>13.875</v>
      </c>
      <c r="AH217" s="6">
        <v>10.74257564200356</v>
      </c>
      <c r="AI217" s="6">
        <v>10.083057899108235</v>
      </c>
      <c r="AK217" s="6">
        <v>9.5</v>
      </c>
      <c r="AO217" s="6">
        <f>AE217*'III. GDP shares, 1310-2018'!C219</f>
        <v>0.84939858793056877</v>
      </c>
      <c r="AP217" s="6">
        <f>AF217*'III. GDP shares, 1310-2018'!D219</f>
        <v>1.4226540708696469</v>
      </c>
      <c r="AQ217" s="6">
        <f>AG217*'III. GDP shares, 1310-2018'!E219</f>
        <v>0.33250615304546766</v>
      </c>
      <c r="AR217" s="6">
        <f>AH217*'III. GDP shares, 1310-2018'!F219</f>
        <v>2.3091243437042723</v>
      </c>
      <c r="AS217" s="6">
        <f>AI217*'III. GDP shares, 1310-2018'!G219</f>
        <v>2.8017624870692064</v>
      </c>
      <c r="AT217" s="6">
        <f>AJ217*'III. GDP shares, 1310-2018'!H219</f>
        <v>0</v>
      </c>
      <c r="AU217" s="6">
        <f>AK217*'III. GDP shares, 1310-2018'!I219</f>
        <v>1.1188034100813471</v>
      </c>
      <c r="AV217" s="6">
        <f>AL217*'III. GDP shares, 1310-2018'!J219</f>
        <v>0</v>
      </c>
      <c r="AY217" s="6">
        <f>U217*'III. GDP shares, 1310-2018'!C219</f>
        <v>0.90831138938339495</v>
      </c>
      <c r="AZ217" s="6">
        <f>V217*'III. GDP shares, 1310-2018'!D219</f>
        <v>-3.8633307184495612E-2</v>
      </c>
      <c r="BA217" s="6">
        <f>W217*'III. GDP shares, 1310-2018'!E219</f>
        <v>-0.24266202588155864</v>
      </c>
      <c r="BB217" s="6">
        <f>X217*'III. GDP shares, 1310-2018'!F219</f>
        <v>0.73934973432450679</v>
      </c>
      <c r="BC217" s="6">
        <f>Y217*'III. GDP shares, 1310-2018'!G219</f>
        <v>-7.893114823220297</v>
      </c>
      <c r="BD217" s="6">
        <f>Z217*'III. GDP shares, 1310-2018'!H219</f>
        <v>0</v>
      </c>
      <c r="BE217" s="6">
        <f>AA217*'III. GDP shares, 1310-2018'!I219</f>
        <v>-2.9057593346002553</v>
      </c>
      <c r="BF217" s="6">
        <f>AB217*'III. GDP shares, 1310-2018'!J219</f>
        <v>0</v>
      </c>
      <c r="BI217" s="6">
        <f t="shared" si="387"/>
        <v>10.747283720696771</v>
      </c>
      <c r="BJ217" s="6">
        <f t="shared" si="388"/>
        <v>8.8342490527005086</v>
      </c>
      <c r="BL217" s="6">
        <f t="shared" si="389"/>
        <v>-9.4325083671787038</v>
      </c>
      <c r="BM217" s="6">
        <f t="shared" si="390"/>
        <v>-9.5044917800346038</v>
      </c>
      <c r="BN217" s="6">
        <f t="shared" ref="BN217:BO217" si="438">AVERAGE(BL214:BL220)</f>
        <v>2.1055391656883642</v>
      </c>
      <c r="BO217" s="6">
        <f t="shared" si="438"/>
        <v>2.1083326324578193</v>
      </c>
      <c r="BR217" s="6">
        <f t="shared" si="392"/>
        <v>16.805470041825075</v>
      </c>
    </row>
    <row r="218" spans="1:70" x14ac:dyDescent="0.2">
      <c r="A218" s="6">
        <f>'[1]Nominal weighted'!B218</f>
        <v>1524</v>
      </c>
      <c r="C218" s="6">
        <f t="shared" si="399"/>
        <v>10.093200679522266</v>
      </c>
      <c r="D218" s="6">
        <f t="shared" si="400"/>
        <v>20.799966891553154</v>
      </c>
      <c r="E218" s="6">
        <f t="shared" si="401"/>
        <v>3.6550121567004243</v>
      </c>
      <c r="F218" s="6">
        <f t="shared" si="402"/>
        <v>9.1931611771548294</v>
      </c>
      <c r="G218" s="6">
        <f t="shared" si="403"/>
        <v>-15.310050941433293</v>
      </c>
      <c r="I218" s="6">
        <f t="shared" si="404"/>
        <v>9.4873300155042237</v>
      </c>
      <c r="L218" s="6">
        <f t="shared" si="378"/>
        <v>-1.1822727972882039</v>
      </c>
      <c r="M218" s="6">
        <f t="shared" si="379"/>
        <v>18.030886220876955</v>
      </c>
      <c r="N218" s="6">
        <f t="shared" si="380"/>
        <v>10.141857141830377</v>
      </c>
      <c r="O218" s="6">
        <f t="shared" si="381"/>
        <v>10.929617210311902</v>
      </c>
      <c r="P218" s="6">
        <f t="shared" ref="P218:R218" si="439">AVERAGE(G215:G221)</f>
        <v>8.1166963623806208</v>
      </c>
      <c r="R218" s="6">
        <f t="shared" si="439"/>
        <v>5.1662745538610464</v>
      </c>
      <c r="U218" s="6">
        <v>-6.0932006795222655</v>
      </c>
      <c r="V218" s="6">
        <v>-3.6147817063679071</v>
      </c>
      <c r="W218" s="6">
        <v>9.9699878432995757</v>
      </c>
      <c r="X218" s="6">
        <v>2.1153247114798024</v>
      </c>
      <c r="Y218" s="6">
        <v>25.375727086738415</v>
      </c>
      <c r="AA218" s="6">
        <v>1.2669984495776774E-2</v>
      </c>
      <c r="AE218" s="6">
        <v>4</v>
      </c>
      <c r="AF218" s="6">
        <v>17.185185185185247</v>
      </c>
      <c r="AG218" s="35">
        <v>13.625</v>
      </c>
      <c r="AH218" s="6">
        <v>11.308485888634632</v>
      </c>
      <c r="AI218" s="6">
        <v>10.065676145305122</v>
      </c>
      <c r="AK218" s="6">
        <v>9.5</v>
      </c>
      <c r="AO218" s="6">
        <f>AE218*'III. GDP shares, 1310-2018'!C220</f>
        <v>1.1302090116351573</v>
      </c>
      <c r="AP218" s="6">
        <f>AF218*'III. GDP shares, 1310-2018'!D220</f>
        <v>1.4210630545440843</v>
      </c>
      <c r="AQ218" s="6">
        <f>AG218*'III. GDP shares, 1310-2018'!E220</f>
        <v>0.32932806209111398</v>
      </c>
      <c r="AR218" s="6">
        <f>AH218*'III. GDP shares, 1310-2018'!F220</f>
        <v>2.4316022515456206</v>
      </c>
      <c r="AS218" s="6">
        <f>AI218*'III. GDP shares, 1310-2018'!G220</f>
        <v>2.79547417139585</v>
      </c>
      <c r="AT218" s="6">
        <f>AJ218*'III. GDP shares, 1310-2018'!H220</f>
        <v>0</v>
      </c>
      <c r="AU218" s="6">
        <f>AK218*'III. GDP shares, 1310-2018'!I220</f>
        <v>1.1194582452406887</v>
      </c>
      <c r="AV218" s="6">
        <f>AL218*'III. GDP shares, 1310-2018'!J220</f>
        <v>0</v>
      </c>
      <c r="AY218" s="6">
        <f>U218*'III. GDP shares, 1310-2018'!C220</f>
        <v>-1.7216475794243822</v>
      </c>
      <c r="AZ218" s="6">
        <f>V218*'III. GDP shares, 1310-2018'!D220</f>
        <v>-0.29891052542102026</v>
      </c>
      <c r="BA218" s="6">
        <f>W218*'III. GDP shares, 1310-2018'!E220</f>
        <v>0.24098324957840836</v>
      </c>
      <c r="BB218" s="6">
        <f>X218*'III. GDP shares, 1310-2018'!F220</f>
        <v>0.45484677452300476</v>
      </c>
      <c r="BC218" s="6">
        <f>Y218*'III. GDP shares, 1310-2018'!G220</f>
        <v>7.0474341343133853</v>
      </c>
      <c r="BD218" s="6">
        <f>Z218*'III. GDP shares, 1310-2018'!H220</f>
        <v>0</v>
      </c>
      <c r="BE218" s="6">
        <f>AA218*'III. GDP shares, 1310-2018'!I220</f>
        <v>1.4930019590388421E-3</v>
      </c>
      <c r="BF218" s="6">
        <f>AB218*'III. GDP shares, 1310-2018'!J220</f>
        <v>0</v>
      </c>
      <c r="BI218" s="6">
        <f t="shared" si="387"/>
        <v>10.9473912031875</v>
      </c>
      <c r="BJ218" s="6">
        <f t="shared" si="388"/>
        <v>9.2271347964525141</v>
      </c>
      <c r="BL218" s="6">
        <f t="shared" si="389"/>
        <v>5.7241990555284348</v>
      </c>
      <c r="BM218" s="6">
        <f t="shared" si="390"/>
        <v>4.6276212066872331</v>
      </c>
      <c r="BN218" s="6">
        <f t="shared" ref="BN218:BO218" si="440">AVERAGE(BL215:BL221)</f>
        <v>2.6892429773248705</v>
      </c>
      <c r="BO218" s="6">
        <f t="shared" si="440"/>
        <v>2.3021863333133985</v>
      </c>
      <c r="BR218" s="6">
        <f t="shared" si="392"/>
        <v>1.7829621609589754</v>
      </c>
    </row>
    <row r="219" spans="1:70" x14ac:dyDescent="0.2">
      <c r="A219" s="6">
        <f>'[1]Nominal weighted'!B219</f>
        <v>1525</v>
      </c>
      <c r="C219" s="6">
        <f t="shared" si="399"/>
        <v>18.656454164215234</v>
      </c>
      <c r="D219" s="6">
        <f t="shared" si="400"/>
        <v>26.060489630540285</v>
      </c>
      <c r="E219" s="6">
        <f t="shared" si="401"/>
        <v>34.670325299442062</v>
      </c>
      <c r="F219" s="6">
        <f t="shared" si="402"/>
        <v>14.041443571993385</v>
      </c>
      <c r="G219" s="6">
        <f t="shared" si="403"/>
        <v>6.7021338609010517</v>
      </c>
      <c r="I219" s="6">
        <f t="shared" si="404"/>
        <v>14.458439925176757</v>
      </c>
      <c r="L219" s="6">
        <f t="shared" si="378"/>
        <v>-4.7567388876781758</v>
      </c>
      <c r="M219" s="6">
        <f t="shared" si="379"/>
        <v>13.142299963902213</v>
      </c>
      <c r="N219" s="6">
        <f t="shared" si="380"/>
        <v>12.613040748631549</v>
      </c>
      <c r="O219" s="6">
        <f t="shared" si="381"/>
        <v>10.045505786820241</v>
      </c>
      <c r="P219" s="6">
        <f t="shared" ref="P219:R219" si="441">AVERAGE(G216:G222)</f>
        <v>10.018496622232007</v>
      </c>
      <c r="R219" s="6">
        <f t="shared" si="441"/>
        <v>10.151896858279574</v>
      </c>
      <c r="U219" s="6">
        <v>-15.781454164215234</v>
      </c>
      <c r="V219" s="6">
        <v>-8.9731880432386362</v>
      </c>
      <c r="W219" s="6">
        <v>-21.107825299442062</v>
      </c>
      <c r="X219" s="6">
        <v>-2.4486263840961056</v>
      </c>
      <c r="Y219" s="6">
        <v>3.3461605306009576</v>
      </c>
      <c r="AA219" s="6">
        <v>-5.2084399251767568</v>
      </c>
      <c r="AE219" s="6">
        <v>2.875</v>
      </c>
      <c r="AF219" s="6">
        <v>17.087301587301649</v>
      </c>
      <c r="AG219" s="35">
        <v>13.5625</v>
      </c>
      <c r="AH219" s="6">
        <v>11.59281718789728</v>
      </c>
      <c r="AI219" s="6">
        <v>10.04829439150201</v>
      </c>
      <c r="AK219" s="6">
        <v>9.25</v>
      </c>
      <c r="AO219" s="6">
        <f>AE219*'III. GDP shares, 1310-2018'!C221</f>
        <v>0.81068304346326781</v>
      </c>
      <c r="AP219" s="6">
        <f>AF219*'III. GDP shares, 1310-2018'!D221</f>
        <v>1.4193422605248902</v>
      </c>
      <c r="AQ219" s="6">
        <f>AG219*'III. GDP shares, 1310-2018'!E221</f>
        <v>0.33059305059027749</v>
      </c>
      <c r="AR219" s="6">
        <f>AH219*'III. GDP shares, 1310-2018'!F221</f>
        <v>2.4935890844083306</v>
      </c>
      <c r="AS219" s="6">
        <f>AI219*'III. GDP shares, 1310-2018'!G221</f>
        <v>2.7892036005057239</v>
      </c>
      <c r="AT219" s="6">
        <f>AJ219*'III. GDP shares, 1310-2018'!H221</f>
        <v>0</v>
      </c>
      <c r="AU219" s="6">
        <f>AK219*'III. GDP shares, 1310-2018'!I221</f>
        <v>1.0906308553561788</v>
      </c>
      <c r="AV219" s="6">
        <f>AL219*'III. GDP shares, 1310-2018'!J221</f>
        <v>0</v>
      </c>
      <c r="AY219" s="6">
        <f>U219*'III. GDP shares, 1310-2018'!C221</f>
        <v>-4.4500025363902838</v>
      </c>
      <c r="AZ219" s="6">
        <f>V219*'III. GDP shares, 1310-2018'!D221</f>
        <v>-0.74535027876314663</v>
      </c>
      <c r="BA219" s="6">
        <f>W219*'III. GDP shares, 1310-2018'!E221</f>
        <v>-0.51451431204196785</v>
      </c>
      <c r="BB219" s="6">
        <f>X219*'III. GDP shares, 1310-2018'!F221</f>
        <v>-0.52669406618011017</v>
      </c>
      <c r="BC219" s="6">
        <f>Y219*'III. GDP shares, 1310-2018'!G221</f>
        <v>0.92882658849202249</v>
      </c>
      <c r="BD219" s="6">
        <f>Z219*'III. GDP shares, 1310-2018'!H221</f>
        <v>0</v>
      </c>
      <c r="BE219" s="6">
        <f>AA219*'III. GDP shares, 1310-2018'!I221</f>
        <v>-0.6141065179099241</v>
      </c>
      <c r="BF219" s="6">
        <f>AB219*'III. GDP shares, 1310-2018'!J221</f>
        <v>0</v>
      </c>
      <c r="BI219" s="6">
        <f t="shared" si="387"/>
        <v>10.735985527783491</v>
      </c>
      <c r="BJ219" s="6">
        <f t="shared" si="388"/>
        <v>8.9340418948486686</v>
      </c>
      <c r="BL219" s="6">
        <f t="shared" si="389"/>
        <v>-5.9218411227934107</v>
      </c>
      <c r="BM219" s="6">
        <f t="shared" si="390"/>
        <v>-8.3622288809279741</v>
      </c>
      <c r="BN219" s="6">
        <f t="shared" ref="BN219:BO219" si="442">AVERAGE(BL216:BL222)</f>
        <v>3.3296829490063584</v>
      </c>
      <c r="BO219" s="6">
        <f t="shared" si="442"/>
        <v>2.4922383628831497</v>
      </c>
      <c r="BR219" s="6">
        <f t="shared" si="392"/>
        <v>12.691190478354041</v>
      </c>
    </row>
    <row r="220" spans="1:70" x14ac:dyDescent="0.2">
      <c r="A220" s="6">
        <f>'[1]Nominal weighted'!B220</f>
        <v>1526</v>
      </c>
      <c r="C220" s="6">
        <f t="shared" si="399"/>
        <v>-6.7140614683407271</v>
      </c>
      <c r="D220" s="6">
        <f t="shared" si="400"/>
        <v>18.904899870139666</v>
      </c>
      <c r="E220" s="6">
        <f t="shared" si="401"/>
        <v>15.946603334502218</v>
      </c>
      <c r="F220" s="6">
        <f t="shared" si="402"/>
        <v>12.802692697003147</v>
      </c>
      <c r="G220" s="6">
        <f t="shared" si="403"/>
        <v>32.777831193900994</v>
      </c>
      <c r="I220" s="6">
        <f t="shared" si="404"/>
        <v>8.9737703809142442</v>
      </c>
      <c r="L220" s="6">
        <f t="shared" si="378"/>
        <v>-2.3492115300526462</v>
      </c>
      <c r="M220" s="6">
        <f t="shared" si="379"/>
        <v>14.299883851193743</v>
      </c>
      <c r="N220" s="6">
        <f t="shared" si="380"/>
        <v>13.81026325113895</v>
      </c>
      <c r="O220" s="6">
        <f t="shared" si="381"/>
        <v>7.4470902071648188</v>
      </c>
      <c r="P220" s="6">
        <f t="shared" ref="P220:R220" si="443">AVERAGE(G217:G223)</f>
        <v>8.7249192266277475</v>
      </c>
      <c r="R220" s="6">
        <f t="shared" si="443"/>
        <v>11.4919237660795</v>
      </c>
      <c r="U220" s="6">
        <v>12.214061468340727</v>
      </c>
      <c r="V220" s="6">
        <v>-1.9154818807216145</v>
      </c>
      <c r="W220" s="6">
        <v>-2.446603334502218</v>
      </c>
      <c r="X220" s="6">
        <v>-0.7847547361590077</v>
      </c>
      <c r="Y220" s="6">
        <v>-22.7469185562021</v>
      </c>
      <c r="AA220" s="6">
        <v>2.6229619085755405E-2</v>
      </c>
      <c r="AE220" s="6">
        <v>5.5</v>
      </c>
      <c r="AF220" s="6">
        <v>16.989417989418051</v>
      </c>
      <c r="AG220" s="35">
        <v>13.5</v>
      </c>
      <c r="AH220" s="6">
        <v>12.01793796084414</v>
      </c>
      <c r="AI220" s="6">
        <v>10.030912637698897</v>
      </c>
      <c r="AK220" s="6">
        <v>9</v>
      </c>
      <c r="AO220" s="6">
        <f>AE220*'III. GDP shares, 1310-2018'!C222</f>
        <v>1.5477339359323479</v>
      </c>
      <c r="AP220" s="6">
        <f>AF220*'III. GDP shares, 1310-2018'!D222</f>
        <v>1.4174933804904986</v>
      </c>
      <c r="AQ220" s="6">
        <f>AG220*'III. GDP shares, 1310-2018'!E222</f>
        <v>0.33180844712944468</v>
      </c>
      <c r="AR220" s="6">
        <f>AH220*'III. GDP shares, 1310-2018'!F222</f>
        <v>2.5859037069713109</v>
      </c>
      <c r="AS220" s="6">
        <f>AI220*'III. GDP shares, 1310-2018'!G222</f>
        <v>2.7829505430919967</v>
      </c>
      <c r="AT220" s="6">
        <f>AJ220*'III. GDP shares, 1310-2018'!H222</f>
        <v>0</v>
      </c>
      <c r="AU220" s="6">
        <f>AK220*'III. GDP shares, 1310-2018'!I222</f>
        <v>1.0617639572296325</v>
      </c>
      <c r="AV220" s="6">
        <f>AL220*'III. GDP shares, 1310-2018'!J222</f>
        <v>0</v>
      </c>
      <c r="AY220" s="6">
        <f>U220*'III. GDP shares, 1310-2018'!C222</f>
        <v>3.4371122600208412</v>
      </c>
      <c r="AZ220" s="6">
        <f>V220*'III. GDP shares, 1310-2018'!D222</f>
        <v>-0.15981612130936712</v>
      </c>
      <c r="BA220" s="6">
        <f>W220*'III. GDP shares, 1310-2018'!E222</f>
        <v>-6.0133603937992768E-2</v>
      </c>
      <c r="BB220" s="6">
        <f>X220*'III. GDP shares, 1310-2018'!F222</f>
        <v>-0.16885593750846198</v>
      </c>
      <c r="BC220" s="6">
        <f>Y220*'III. GDP shares, 1310-2018'!G222</f>
        <v>-6.3108464439955441</v>
      </c>
      <c r="BD220" s="6">
        <f>Z220*'III. GDP shares, 1310-2018'!H222</f>
        <v>0</v>
      </c>
      <c r="BE220" s="6">
        <f>AA220*'III. GDP shares, 1310-2018'!I222</f>
        <v>3.0944071285686167E-3</v>
      </c>
      <c r="BF220" s="6">
        <f>AB220*'III. GDP shares, 1310-2018'!J222</f>
        <v>0</v>
      </c>
      <c r="BI220" s="6">
        <f t="shared" si="387"/>
        <v>11.173044764660181</v>
      </c>
      <c r="BJ220" s="6">
        <f t="shared" si="388"/>
        <v>9.7276539708452319</v>
      </c>
      <c r="BL220" s="6">
        <f t="shared" si="389"/>
        <v>-3.2594454396019565</v>
      </c>
      <c r="BM220" s="6">
        <f t="shared" si="390"/>
        <v>-2.6089112366930762</v>
      </c>
      <c r="BN220" s="6">
        <f t="shared" ref="BN220:BO220" si="444">AVERAGE(BL217:BL223)</f>
        <v>3.3287682903739215</v>
      </c>
      <c r="BO220" s="6">
        <f t="shared" si="444"/>
        <v>2.2760635945103513</v>
      </c>
      <c r="BR220" s="6">
        <f t="shared" si="392"/>
        <v>11.409789908647323</v>
      </c>
    </row>
    <row r="221" spans="1:70" x14ac:dyDescent="0.2">
      <c r="A221" s="6">
        <f>'[1]Nominal weighted'!B221</f>
        <v>1527</v>
      </c>
      <c r="C221" s="6">
        <f t="shared" si="399"/>
        <v>-22.652922079012946</v>
      </c>
      <c r="D221" s="6">
        <f t="shared" si="400"/>
        <v>4.0121289619522464</v>
      </c>
      <c r="E221" s="6">
        <f t="shared" si="401"/>
        <v>-3.3261253422010704</v>
      </c>
      <c r="F221" s="6">
        <f t="shared" si="402"/>
        <v>6.9605361224780147</v>
      </c>
      <c r="G221" s="6">
        <f t="shared" si="403"/>
        <v>3.9146737919959271</v>
      </c>
      <c r="I221" s="6">
        <f t="shared" si="404"/>
        <v>2.6092024951063779</v>
      </c>
      <c r="L221" s="6">
        <f t="shared" si="378"/>
        <v>-7.43720588904457</v>
      </c>
      <c r="M221" s="6">
        <f t="shared" si="379"/>
        <v>14.122982513530653</v>
      </c>
      <c r="N221" s="6">
        <f t="shared" si="380"/>
        <v>11.811951467795053</v>
      </c>
      <c r="O221" s="6">
        <f t="shared" si="381"/>
        <v>6.5334264028297611</v>
      </c>
      <c r="P221" s="6">
        <f t="shared" ref="P221:R221" si="445">AVERAGE(G218:G224)</f>
        <v>5.4399864085119569</v>
      </c>
      <c r="R221" s="6">
        <f t="shared" si="445"/>
        <v>8.1085096589701866</v>
      </c>
      <c r="U221" s="6">
        <v>29.152922079012946</v>
      </c>
      <c r="V221" s="6">
        <v>12.879405429582206</v>
      </c>
      <c r="W221" s="6">
        <v>16.76362534220107</v>
      </c>
      <c r="X221" s="6">
        <v>5.4825226113129855</v>
      </c>
      <c r="Y221" s="6">
        <v>6.092935216899857</v>
      </c>
      <c r="AA221" s="6">
        <v>6.3907975048936221</v>
      </c>
      <c r="AE221" s="6">
        <v>6.5</v>
      </c>
      <c r="AF221" s="6">
        <v>16.891534391534453</v>
      </c>
      <c r="AG221" s="35">
        <v>13.4375</v>
      </c>
      <c r="AH221" s="6">
        <v>12.443058733791</v>
      </c>
      <c r="AI221" s="6">
        <v>10.007609008895784</v>
      </c>
      <c r="AK221" s="6">
        <v>9</v>
      </c>
      <c r="AO221" s="6">
        <f>AE221*'III. GDP shares, 1310-2018'!C223</f>
        <v>1.8254636802599331</v>
      </c>
      <c r="AP221" s="6">
        <f>AF221*'III. GDP shares, 1310-2018'!D223</f>
        <v>1.4155180768447173</v>
      </c>
      <c r="AQ221" s="6">
        <f>AG221*'III. GDP shares, 1310-2018'!E223</f>
        <v>0.33297489535314645</v>
      </c>
      <c r="AR221" s="6">
        <f>AH221*'III. GDP shares, 1310-2018'!F223</f>
        <v>2.6782722154210057</v>
      </c>
      <c r="AS221" s="6">
        <f>AI221*'III. GDP shares, 1310-2018'!G223</f>
        <v>2.7750726579968537</v>
      </c>
      <c r="AT221" s="6">
        <f>AJ221*'III. GDP shares, 1310-2018'!H223</f>
        <v>0</v>
      </c>
      <c r="AU221" s="6">
        <f>AK221*'III. GDP shares, 1310-2018'!I223</f>
        <v>1.0623682940203956</v>
      </c>
      <c r="AV221" s="6">
        <f>AL221*'III. GDP shares, 1310-2018'!J223</f>
        <v>0</v>
      </c>
      <c r="AY221" s="6">
        <f>U221*'III. GDP shares, 1310-2018'!C223</f>
        <v>8.1873231428747744</v>
      </c>
      <c r="AZ221" s="6">
        <f>V221*'III. GDP shares, 1310-2018'!D223</f>
        <v>1.0792998896371711</v>
      </c>
      <c r="BA221" s="6">
        <f>W221*'III. GDP shares, 1310-2018'!E223</f>
        <v>0.4153947083950702</v>
      </c>
      <c r="BB221" s="6">
        <f>X221*'III. GDP shares, 1310-2018'!F223</f>
        <v>1.1800706156293566</v>
      </c>
      <c r="BC221" s="6">
        <f>Y221*'III. GDP shares, 1310-2018'!G223</f>
        <v>1.689548213997476</v>
      </c>
      <c r="BD221" s="6">
        <f>Z221*'III. GDP shares, 1310-2018'!H223</f>
        <v>0</v>
      </c>
      <c r="BE221" s="6">
        <f>AA221*'III. GDP shares, 1310-2018'!I223</f>
        <v>0.75437562696707083</v>
      </c>
      <c r="BF221" s="6">
        <f>AB221*'III. GDP shares, 1310-2018'!J223</f>
        <v>0</v>
      </c>
      <c r="BI221" s="6">
        <f t="shared" si="387"/>
        <v>11.379950355703537</v>
      </c>
      <c r="BJ221" s="6">
        <f t="shared" si="388"/>
        <v>10.08966981989605</v>
      </c>
      <c r="BL221" s="6">
        <f t="shared" si="389"/>
        <v>13.30601219750092</v>
      </c>
      <c r="BM221" s="6">
        <f t="shared" si="390"/>
        <v>12.793701363983784</v>
      </c>
      <c r="BN221" s="6">
        <f t="shared" ref="BN221:BO221" si="446">AVERAGE(BL218:BL224)</f>
        <v>6.5083450807441636</v>
      </c>
      <c r="BO221" s="6">
        <f t="shared" si="446"/>
        <v>4.8964311406601384</v>
      </c>
      <c r="BR221" s="6">
        <f t="shared" si="392"/>
        <v>-3.5525605648124134</v>
      </c>
    </row>
    <row r="222" spans="1:70" x14ac:dyDescent="0.2">
      <c r="A222" s="6">
        <f>'[1]Nominal weighted'!B222</f>
        <v>1528</v>
      </c>
      <c r="C222" s="6">
        <f t="shared" si="399"/>
        <v>-24.980133794988234</v>
      </c>
      <c r="D222" s="6">
        <f t="shared" si="400"/>
        <v>-23.474458988028076</v>
      </c>
      <c r="E222" s="6">
        <f t="shared" si="401"/>
        <v>4.2371536489563084</v>
      </c>
      <c r="F222" s="6">
        <f t="shared" si="402"/>
        <v>7.5988075757961484</v>
      </c>
      <c r="G222" s="6">
        <f t="shared" si="403"/>
        <v>1.6969706431948506</v>
      </c>
      <c r="I222" s="6">
        <f t="shared" si="404"/>
        <v>17.19510114491484</v>
      </c>
      <c r="L222" s="6">
        <f t="shared" si="378"/>
        <v>-5.6726244694568075</v>
      </c>
      <c r="M222" s="6">
        <f t="shared" si="379"/>
        <v>13.270132285804745</v>
      </c>
      <c r="N222" s="6">
        <f t="shared" si="380"/>
        <v>12.144512903951801</v>
      </c>
      <c r="O222" s="6">
        <f t="shared" si="381"/>
        <v>7.66096129918252</v>
      </c>
      <c r="P222" s="6">
        <f t="shared" ref="P222:R222" si="447">AVERAGE(G219:G225)</f>
        <v>6.4438611356672668</v>
      </c>
      <c r="R222" s="6">
        <f t="shared" si="447"/>
        <v>8.9013361132399336</v>
      </c>
      <c r="U222" s="6">
        <v>30.230133794988234</v>
      </c>
      <c r="V222" s="6">
        <v>40.26810978167893</v>
      </c>
      <c r="W222" s="6">
        <v>9.1378463510436916</v>
      </c>
      <c r="X222" s="6">
        <v>6.339985966029432</v>
      </c>
      <c r="Y222" s="6">
        <v>8.2873347368978223</v>
      </c>
      <c r="AA222" s="6">
        <v>-3.1951011449148372</v>
      </c>
      <c r="AE222" s="6">
        <v>5.25</v>
      </c>
      <c r="AF222" s="6">
        <v>16.793650793650855</v>
      </c>
      <c r="AG222" s="35">
        <v>13.375</v>
      </c>
      <c r="AH222" s="6">
        <v>13.93879354182558</v>
      </c>
      <c r="AI222" s="6">
        <v>9.9843053800926729</v>
      </c>
      <c r="AK222" s="6">
        <v>14.000000000000002</v>
      </c>
      <c r="AO222" s="6">
        <f>AE222*'III. GDP shares, 1310-2018'!C224</f>
        <v>1.4714691339982167</v>
      </c>
      <c r="AP222" s="6">
        <f>AF222*'III. GDP shares, 1310-2018'!D224</f>
        <v>1.4134179833472498</v>
      </c>
      <c r="AQ222" s="6">
        <f>AG222*'III. GDP shares, 1310-2018'!E224</f>
        <v>0.33409302781557471</v>
      </c>
      <c r="AR222" s="6">
        <f>AH222*'III. GDP shares, 1310-2018'!F224</f>
        <v>3.0012116637159636</v>
      </c>
      <c r="AS222" s="6">
        <f>AI222*'III. GDP shares, 1310-2018'!G224</f>
        <v>2.7672134930438923</v>
      </c>
      <c r="AT222" s="6">
        <f>AJ222*'III. GDP shares, 1310-2018'!H224</f>
        <v>0</v>
      </c>
      <c r="AU222" s="6">
        <f>AK222*'III. GDP shares, 1310-2018'!I224</f>
        <v>1.6535048822265546</v>
      </c>
      <c r="AV222" s="6">
        <f>AL222*'III. GDP shares, 1310-2018'!J224</f>
        <v>0</v>
      </c>
      <c r="AY222" s="6">
        <f>U222*'III. GDP shares, 1310-2018'!C224</f>
        <v>8.4728969135164878</v>
      </c>
      <c r="AZ222" s="6">
        <f>V222*'III. GDP shares, 1310-2018'!D224</f>
        <v>3.3891183769490016</v>
      </c>
      <c r="BA222" s="6">
        <f>W222*'III. GDP shares, 1310-2018'!E224</f>
        <v>0.22825351440251873</v>
      </c>
      <c r="BB222" s="6">
        <f>X222*'III. GDP shares, 1310-2018'!F224</f>
        <v>1.365085132507887</v>
      </c>
      <c r="BC222" s="6">
        <f>Y222*'III. GDP shares, 1310-2018'!G224</f>
        <v>2.2968873278896194</v>
      </c>
      <c r="BD222" s="6">
        <f>Z222*'III. GDP shares, 1310-2018'!H224</f>
        <v>0</v>
      </c>
      <c r="BE222" s="6">
        <f>AA222*'III. GDP shares, 1310-2018'!I224</f>
        <v>-0.37736538159459548</v>
      </c>
      <c r="BF222" s="6">
        <f>AB222*'III. GDP shares, 1310-2018'!J224</f>
        <v>0</v>
      </c>
      <c r="BI222" s="6">
        <f t="shared" si="387"/>
        <v>12.223624952594852</v>
      </c>
      <c r="BJ222" s="6">
        <f t="shared" si="388"/>
        <v>10.640910184147453</v>
      </c>
      <c r="BL222" s="6">
        <f t="shared" si="389"/>
        <v>15.374875883670921</v>
      </c>
      <c r="BM222" s="6">
        <f t="shared" si="390"/>
        <v>15.178051580953877</v>
      </c>
      <c r="BN222" s="6">
        <f t="shared" ref="BN222:BO222" si="448">AVERAGE(BL219:BL225)</f>
        <v>5.5748269534792945</v>
      </c>
      <c r="BO222" s="6">
        <f t="shared" si="448"/>
        <v>4.2894715858715768</v>
      </c>
      <c r="BR222" s="6">
        <f t="shared" si="392"/>
        <v>-2.7582653059217161</v>
      </c>
    </row>
    <row r="223" spans="1:70" x14ac:dyDescent="0.2">
      <c r="A223" s="6">
        <f>'[1]Nominal weighted'!B223</f>
        <v>1529</v>
      </c>
      <c r="C223" s="6">
        <f t="shared" si="399"/>
        <v>9.3610565447398617</v>
      </c>
      <c r="D223" s="6">
        <f t="shared" si="400"/>
        <v>36.043756277001094</v>
      </c>
      <c r="E223" s="6">
        <f t="shared" si="401"/>
        <v>17.487938912393112</v>
      </c>
      <c r="F223" s="6">
        <f t="shared" si="402"/>
        <v>-5.7699609312357598</v>
      </c>
      <c r="G223" s="6">
        <f t="shared" si="403"/>
        <v>-7.1961349476437171</v>
      </c>
      <c r="I223" s="6">
        <f t="shared" si="404"/>
        <v>-6.4538040741323659</v>
      </c>
      <c r="L223" s="6">
        <f t="shared" si="378"/>
        <v>-4.7281039509359317</v>
      </c>
      <c r="M223" s="6">
        <f t="shared" si="379"/>
        <v>10.732027917942274</v>
      </c>
      <c r="N223" s="6">
        <f t="shared" si="380"/>
        <v>11.803298557248976</v>
      </c>
      <c r="O223" s="6">
        <f t="shared" si="381"/>
        <v>7.4159235901698031</v>
      </c>
      <c r="P223" s="6">
        <f t="shared" ref="P223:R223" si="449">AVERAGE(G220:G226)</f>
        <v>7.5953422488426492</v>
      </c>
      <c r="R223" s="6">
        <f t="shared" si="449"/>
        <v>9.0874642913185806</v>
      </c>
      <c r="U223" s="6">
        <v>-5.1110565447398617</v>
      </c>
      <c r="V223" s="6">
        <v>-19.347989081233834</v>
      </c>
      <c r="W223" s="6">
        <v>-4.3629389123931137</v>
      </c>
      <c r="X223" s="6">
        <v>19.06326121092048</v>
      </c>
      <c r="Y223" s="6">
        <v>17.157136698933279</v>
      </c>
      <c r="AA223" s="6">
        <v>15.453804074132366</v>
      </c>
      <c r="AE223" s="6">
        <v>4.25</v>
      </c>
      <c r="AF223" s="6">
        <v>16.695767195767257</v>
      </c>
      <c r="AG223" s="35">
        <v>13.125</v>
      </c>
      <c r="AH223" s="6">
        <v>13.29330027968472</v>
      </c>
      <c r="AI223" s="6">
        <v>9.9610017512895617</v>
      </c>
      <c r="AK223" s="6">
        <v>9</v>
      </c>
      <c r="AO223" s="6">
        <f>AE223*'III. GDP shares, 1310-2018'!C225</f>
        <v>1.1888266346226424</v>
      </c>
      <c r="AP223" s="6">
        <f>AF223*'III. GDP shares, 1310-2018'!D225</f>
        <v>1.4111947057279908</v>
      </c>
      <c r="AQ223" s="6">
        <f>AG223*'III. GDP shares, 1310-2018'!E225</f>
        <v>0.33044285401816448</v>
      </c>
      <c r="AR223" s="6">
        <f>AH223*'III. GDP shares, 1310-2018'!F225</f>
        <v>2.863168116480034</v>
      </c>
      <c r="AS223" s="6">
        <f>AI223*'III. GDP shares, 1310-2018'!G225</f>
        <v>2.7593728073522112</v>
      </c>
      <c r="AT223" s="6">
        <f>AJ223*'III. GDP shares, 1310-2018'!H225</f>
        <v>0</v>
      </c>
      <c r="AU223" s="6">
        <f>AK223*'III. GDP shares, 1310-2018'!I225</f>
        <v>1.0635614150287271</v>
      </c>
      <c r="AV223" s="6">
        <f>AL223*'III. GDP shares, 1310-2018'!J225</f>
        <v>0</v>
      </c>
      <c r="AY223" s="6">
        <f>U223*'III. GDP shares, 1310-2018'!C225</f>
        <v>-1.4296847415174403</v>
      </c>
      <c r="AZ223" s="6">
        <f>V223*'III. GDP shares, 1310-2018'!D225</f>
        <v>-1.6353713751376615</v>
      </c>
      <c r="BA223" s="6">
        <f>W223*'III. GDP shares, 1310-2018'!E225</f>
        <v>-0.10984396084709235</v>
      </c>
      <c r="BB223" s="6">
        <f>X223*'III. GDP shares, 1310-2018'!F225</f>
        <v>4.1059270870944768</v>
      </c>
      <c r="BC223" s="6">
        <f>Y223*'III. GDP shares, 1310-2018'!G225</f>
        <v>4.7528288460477492</v>
      </c>
      <c r="BD223" s="6">
        <f>Z223*'III. GDP shares, 1310-2018'!H225</f>
        <v>0</v>
      </c>
      <c r="BE223" s="6">
        <f>AA223*'III. GDP shares, 1310-2018'!I225</f>
        <v>1.8262299698512141</v>
      </c>
      <c r="BF223" s="6">
        <f>AB223*'III. GDP shares, 1310-2018'!J225</f>
        <v>0</v>
      </c>
      <c r="BI223" s="6">
        <f t="shared" si="387"/>
        <v>11.054178204456925</v>
      </c>
      <c r="BJ223" s="6">
        <f t="shared" si="388"/>
        <v>9.6165665332297703</v>
      </c>
      <c r="BL223" s="6">
        <f t="shared" si="389"/>
        <v>7.5100858254912461</v>
      </c>
      <c r="BM223" s="6">
        <f t="shared" si="390"/>
        <v>3.8087029076032195</v>
      </c>
      <c r="BN223" s="6">
        <f t="shared" ref="BN223:BO223" si="450">AVERAGE(BL220:BL226)</f>
        <v>5.3302225953646731</v>
      </c>
      <c r="BO223" s="6">
        <f t="shared" si="450"/>
        <v>4.3769794453297921</v>
      </c>
      <c r="BR223" s="6">
        <f t="shared" si="392"/>
        <v>-0.94008537312712903</v>
      </c>
    </row>
    <row r="224" spans="1:70" x14ac:dyDescent="0.2">
      <c r="A224" s="6">
        <f>'[1]Nominal weighted'!B224</f>
        <v>1530</v>
      </c>
      <c r="C224" s="6">
        <f t="shared" si="399"/>
        <v>-35.824035269447442</v>
      </c>
      <c r="D224" s="6">
        <f t="shared" si="400"/>
        <v>16.514094951556181</v>
      </c>
      <c r="E224" s="6">
        <f t="shared" si="401"/>
        <v>10.012752264772297</v>
      </c>
      <c r="F224" s="6">
        <f t="shared" si="402"/>
        <v>0.90730460661856149</v>
      </c>
      <c r="G224" s="6">
        <f t="shared" si="403"/>
        <v>15.494481258667884</v>
      </c>
      <c r="I224" s="6">
        <f t="shared" si="404"/>
        <v>10.489527725307209</v>
      </c>
      <c r="L224" s="6">
        <f t="shared" si="378"/>
        <v>-3.5646851551108827</v>
      </c>
      <c r="M224" s="6">
        <f t="shared" si="379"/>
        <v>9.7024667995518818</v>
      </c>
      <c r="N224" s="6">
        <f t="shared" si="380"/>
        <v>11.077758076521226</v>
      </c>
      <c r="O224" s="6">
        <f t="shared" si="381"/>
        <v>6.2347937727862197</v>
      </c>
      <c r="P224" s="6">
        <f t="shared" ref="P224:R224" si="451">AVERAGE(G221:G227)</f>
        <v>7.0203167299375906</v>
      </c>
      <c r="R224" s="6">
        <f t="shared" si="451"/>
        <v>9.6111828282573608</v>
      </c>
      <c r="U224" s="6">
        <v>39.824035269447442</v>
      </c>
      <c r="V224" s="6">
        <v>8.3788646327477068E-2</v>
      </c>
      <c r="W224" s="6">
        <v>3.3622477352277027</v>
      </c>
      <c r="X224" s="6">
        <v>13.804725468569409</v>
      </c>
      <c r="Y224" s="6">
        <v>-5.5567831361814353</v>
      </c>
      <c r="AA224" s="6">
        <v>1.5104722746927912</v>
      </c>
      <c r="AE224" s="6">
        <v>4</v>
      </c>
      <c r="AF224" s="6">
        <v>16.597883597883659</v>
      </c>
      <c r="AG224" s="35">
        <v>13.375</v>
      </c>
      <c r="AH224" s="6">
        <v>14.71203007518797</v>
      </c>
      <c r="AI224" s="6">
        <v>9.9376981224864487</v>
      </c>
      <c r="AK224" s="6">
        <v>12</v>
      </c>
      <c r="AO224" s="6">
        <f>AE224*'III. GDP shares, 1310-2018'!C226</f>
        <v>1.116690966034884</v>
      </c>
      <c r="AP224" s="6">
        <f>AF224*'III. GDP shares, 1310-2018'!D226</f>
        <v>1.408849822285579</v>
      </c>
      <c r="AQ224" s="6">
        <f>AG224*'III. GDP shares, 1310-2018'!E226</f>
        <v>0.33935839543171886</v>
      </c>
      <c r="AR224" s="6">
        <f>AH224*'III. GDP shares, 1310-2018'!F226</f>
        <v>3.1697715859387658</v>
      </c>
      <c r="AS224" s="6">
        <f>AI224*'III. GDP shares, 1310-2018'!G226</f>
        <v>2.7515503641559635</v>
      </c>
      <c r="AT224" s="6">
        <f>AJ224*'III. GDP shares, 1310-2018'!H226</f>
        <v>0</v>
      </c>
      <c r="AU224" s="6">
        <f>AK224*'III. GDP shares, 1310-2018'!I226</f>
        <v>1.4188671094551555</v>
      </c>
      <c r="AV224" s="6">
        <f>AL224*'III. GDP shares, 1310-2018'!J226</f>
        <v>0</v>
      </c>
      <c r="AY224" s="6">
        <f>U224*'III. GDP shares, 1310-2018'!C226</f>
        <v>11.11778510411164</v>
      </c>
      <c r="AZ224" s="6">
        <f>V224*'III. GDP shares, 1310-2018'!D226</f>
        <v>7.1120886462336013E-3</v>
      </c>
      <c r="BA224" s="6">
        <f>W224*'III. GDP shares, 1310-2018'!E226</f>
        <v>8.5308934315574125E-2</v>
      </c>
      <c r="BB224" s="6">
        <f>X224*'III. GDP shares, 1310-2018'!F226</f>
        <v>2.9742888179486981</v>
      </c>
      <c r="BC224" s="6">
        <f>Y224*'III. GDP shares, 1310-2018'!G226</f>
        <v>-1.5385623988012818</v>
      </c>
      <c r="BD224" s="6">
        <f>Z224*'III. GDP shares, 1310-2018'!H226</f>
        <v>0</v>
      </c>
      <c r="BE224" s="6">
        <f>AA224*'III. GDP shares, 1310-2018'!I226</f>
        <v>0.17859661919212619</v>
      </c>
      <c r="BF224" s="6">
        <f>AB224*'III. GDP shares, 1310-2018'!J226</f>
        <v>0</v>
      </c>
      <c r="BI224" s="6">
        <f t="shared" si="387"/>
        <v>11.770435299259679</v>
      </c>
      <c r="BJ224" s="6">
        <f t="shared" si="388"/>
        <v>10.205088243302066</v>
      </c>
      <c r="BL224" s="6">
        <f t="shared" si="389"/>
        <v>12.824529165412988</v>
      </c>
      <c r="BM224" s="6">
        <f t="shared" si="390"/>
        <v>8.838081043013899</v>
      </c>
      <c r="BN224" s="6">
        <f t="shared" ref="BN224:BO224" si="452">AVERAGE(BL221:BL227)</f>
        <v>5.3512532162040287</v>
      </c>
      <c r="BO224" s="6">
        <f t="shared" si="452"/>
        <v>4.5115064859633067</v>
      </c>
      <c r="BR224" s="6">
        <f t="shared" si="392"/>
        <v>-4.0211786557502691</v>
      </c>
    </row>
    <row r="225" spans="1:70" x14ac:dyDescent="0.2">
      <c r="A225" s="6">
        <f>'[1]Nominal weighted'!B225</f>
        <v>1531</v>
      </c>
      <c r="C225" s="6">
        <f t="shared" si="399"/>
        <v>22.445270616636599</v>
      </c>
      <c r="D225" s="6">
        <f t="shared" si="400"/>
        <v>14.830015297471817</v>
      </c>
      <c r="E225" s="6">
        <f t="shared" si="401"/>
        <v>5.9829422097976614</v>
      </c>
      <c r="F225" s="6">
        <f t="shared" si="402"/>
        <v>17.085905451624143</v>
      </c>
      <c r="G225" s="6">
        <f t="shared" si="403"/>
        <v>-8.2829278513461233</v>
      </c>
      <c r="I225" s="6">
        <f t="shared" si="404"/>
        <v>15.037115195392472</v>
      </c>
      <c r="L225" s="6">
        <f t="shared" si="378"/>
        <v>3.0980932667501135</v>
      </c>
      <c r="M225" s="6">
        <f t="shared" si="379"/>
        <v>12.246153972876856</v>
      </c>
      <c r="N225" s="6">
        <f t="shared" si="380"/>
        <v>14.224577810317806</v>
      </c>
      <c r="O225" s="6">
        <f t="shared" si="381"/>
        <v>6.775655220973321</v>
      </c>
      <c r="P225" s="6">
        <f t="shared" ref="P225:R225" si="453">AVERAGE(G222:G228)</f>
        <v>8.0461464850863855</v>
      </c>
      <c r="R225" s="6">
        <f t="shared" si="453"/>
        <v>10.832430231637332</v>
      </c>
      <c r="U225" s="6">
        <v>-18.445270616636599</v>
      </c>
      <c r="V225" s="6">
        <v>1.6699847025281827</v>
      </c>
      <c r="W225" s="6">
        <v>6.9920577902023382</v>
      </c>
      <c r="X225" s="6">
        <v>-3.103553086727052</v>
      </c>
      <c r="Y225" s="6">
        <v>18.197322345029459</v>
      </c>
      <c r="AA225" s="6">
        <v>-3.0371151953924724</v>
      </c>
      <c r="AE225" s="6">
        <v>4</v>
      </c>
      <c r="AF225" s="6">
        <v>16.5</v>
      </c>
      <c r="AG225" s="35">
        <v>12.975</v>
      </c>
      <c r="AH225" s="6">
        <v>13.982352364897091</v>
      </c>
      <c r="AI225" s="6">
        <v>9.9143944936833357</v>
      </c>
      <c r="AK225" s="6">
        <v>12</v>
      </c>
      <c r="AO225" s="6">
        <f>AE225*'III. GDP shares, 1310-2018'!C227</f>
        <v>1.1145050276215627</v>
      </c>
      <c r="AP225" s="6">
        <f>AF225*'III. GDP shares, 1310-2018'!D227</f>
        <v>1.4063848844706746</v>
      </c>
      <c r="AQ225" s="6">
        <f>AG225*'III. GDP shares, 1310-2018'!E227</f>
        <v>0.33173072528498676</v>
      </c>
      <c r="AR225" s="6">
        <f>AH225*'III. GDP shares, 1310-2018'!F227</f>
        <v>3.0135311765927155</v>
      </c>
      <c r="AS225" s="6">
        <f>AI225*'III. GDP shares, 1310-2018'!G227</f>
        <v>2.7437459307168557</v>
      </c>
      <c r="AT225" s="6">
        <f>AJ225*'III. GDP shares, 1310-2018'!H227</f>
        <v>0</v>
      </c>
      <c r="AU225" s="6">
        <f>AK225*'III. GDP shares, 1310-2018'!I227</f>
        <v>1.4196456536087272</v>
      </c>
      <c r="AV225" s="6">
        <f>AL225*'III. GDP shares, 1310-2018'!J227</f>
        <v>0</v>
      </c>
      <c r="AY225" s="6">
        <f>U225*'III. GDP shares, 1310-2018'!C227</f>
        <v>-5.1393367095204425</v>
      </c>
      <c r="AZ225" s="6">
        <f>V225*'III. GDP shares, 1310-2018'!D227</f>
        <v>0.14234189351108437</v>
      </c>
      <c r="BA225" s="6">
        <f>W225*'III. GDP shares, 1310-2018'!E227</f>
        <v>0.17876534890006657</v>
      </c>
      <c r="BB225" s="6">
        <f>X225*'III. GDP shares, 1310-2018'!F227</f>
        <v>-0.668889879255404</v>
      </c>
      <c r="BC225" s="6">
        <f>Y225*'III. GDP shares, 1310-2018'!G227</f>
        <v>5.0359937932597063</v>
      </c>
      <c r="BD225" s="6">
        <f>Z225*'III. GDP shares, 1310-2018'!H227</f>
        <v>0</v>
      </c>
      <c r="BE225" s="6">
        <f>AA225*'III. GDP shares, 1310-2018'!I227</f>
        <v>-0.35930228222066202</v>
      </c>
      <c r="BF225" s="6">
        <f>AB225*'III. GDP shares, 1310-2018'!J227</f>
        <v>0</v>
      </c>
      <c r="BI225" s="6">
        <f t="shared" si="387"/>
        <v>11.561957809763404</v>
      </c>
      <c r="BJ225" s="6">
        <f t="shared" si="388"/>
        <v>10.029543398295521</v>
      </c>
      <c r="BL225" s="6">
        <f t="shared" si="389"/>
        <v>-0.81042783532565066</v>
      </c>
      <c r="BM225" s="6">
        <f t="shared" si="390"/>
        <v>0.37890432316730949</v>
      </c>
      <c r="BN225" s="6">
        <f t="shared" ref="BN225:BO225" si="454">AVERAGE(BL222:BL228)</f>
        <v>2.504648591711796</v>
      </c>
      <c r="BO225" s="6">
        <f t="shared" si="454"/>
        <v>1.7835352359800101</v>
      </c>
      <c r="BR225" s="6">
        <f t="shared" si="392"/>
        <v>9.5759282426615826</v>
      </c>
    </row>
    <row r="226" spans="1:70" x14ac:dyDescent="0.2">
      <c r="A226" s="6">
        <f>'[1]Nominal weighted'!B226</f>
        <v>1532</v>
      </c>
      <c r="C226" s="6">
        <f t="shared" si="399"/>
        <v>25.268097793861369</v>
      </c>
      <c r="D226" s="6">
        <f t="shared" si="400"/>
        <v>8.2937590555029743</v>
      </c>
      <c r="E226" s="6">
        <f t="shared" si="401"/>
        <v>32.2818248725223</v>
      </c>
      <c r="F226" s="6">
        <f t="shared" si="402"/>
        <v>12.326179608904367</v>
      </c>
      <c r="G226" s="6">
        <f t="shared" si="403"/>
        <v>14.762501653128727</v>
      </c>
      <c r="I226" s="6">
        <f t="shared" si="404"/>
        <v>15.761337171727277</v>
      </c>
      <c r="L226" s="6">
        <f t="shared" si="378"/>
        <v>11.268003738305357</v>
      </c>
      <c r="M226" s="6">
        <f t="shared" si="379"/>
        <v>15.153633368495244</v>
      </c>
      <c r="N226" s="6">
        <f t="shared" si="380"/>
        <v>11.288419156728649</v>
      </c>
      <c r="O226" s="6">
        <f t="shared" si="381"/>
        <v>9.5027544226512681</v>
      </c>
      <c r="P226" s="6">
        <f t="shared" ref="P226:R226" si="455">AVERAGE(G223:G229)</f>
        <v>9.6741294119984378</v>
      </c>
      <c r="R226" s="6">
        <f t="shared" si="455"/>
        <v>10.651414031536692</v>
      </c>
      <c r="U226" s="6">
        <v>-20.143097793861369</v>
      </c>
      <c r="V226" s="6">
        <v>1.7062409444970257</v>
      </c>
      <c r="W226" s="6">
        <v>-20.0318248725223</v>
      </c>
      <c r="X226" s="6">
        <v>0.60338649353962137</v>
      </c>
      <c r="Y226" s="6">
        <v>-4.8714107882485029</v>
      </c>
      <c r="AA226" s="6">
        <v>-3.7613371717272761</v>
      </c>
      <c r="AE226" s="6">
        <v>5.125</v>
      </c>
      <c r="AF226" s="6">
        <v>10</v>
      </c>
      <c r="AG226" s="35">
        <v>12.25</v>
      </c>
      <c r="AH226" s="6">
        <v>12.929566102443989</v>
      </c>
      <c r="AI226" s="6">
        <v>9.8910908648802227</v>
      </c>
      <c r="AK226" s="6">
        <v>12</v>
      </c>
      <c r="AO226" s="6">
        <f>AE226*'III. GDP shares, 1310-2018'!C228</f>
        <v>1.4251825534007194</v>
      </c>
      <c r="AP226" s="6">
        <f>AF226*'III. GDP shares, 1310-2018'!D228</f>
        <v>0.85586602548028801</v>
      </c>
      <c r="AQ226" s="6">
        <f>AG226*'III. GDP shares, 1310-2018'!E228</f>
        <v>0.31555503104947136</v>
      </c>
      <c r="AR226" s="6">
        <f>AH226*'III. GDP shares, 1310-2018'!F228</f>
        <v>2.787521646599521</v>
      </c>
      <c r="AS226" s="6">
        <f>AI226*'III. GDP shares, 1310-2018'!G228</f>
        <v>2.7359592782388731</v>
      </c>
      <c r="AT226" s="6">
        <f>AJ226*'III. GDP shares, 1310-2018'!H228</f>
        <v>0</v>
      </c>
      <c r="AU226" s="6">
        <f>AK226*'III. GDP shares, 1310-2018'!I228</f>
        <v>1.4204176040105989</v>
      </c>
      <c r="AV226" s="6">
        <f>AL226*'III. GDP shares, 1310-2018'!J228</f>
        <v>0</v>
      </c>
      <c r="AY226" s="6">
        <f>U226*'III. GDP shares, 1310-2018'!C228</f>
        <v>-5.601481277513316</v>
      </c>
      <c r="AZ226" s="6">
        <f>V226*'III. GDP shares, 1310-2018'!D228</f>
        <v>0.14603136556784022</v>
      </c>
      <c r="BA226" s="6">
        <f>W226*'III. GDP shares, 1310-2018'!E228</f>
        <v>-0.51601168323480384</v>
      </c>
      <c r="BB226" s="6">
        <f>X226*'III. GDP shares, 1310-2018'!F228</f>
        <v>0.13008579705467055</v>
      </c>
      <c r="BC226" s="6">
        <f>Y226*'III. GDP shares, 1310-2018'!G228</f>
        <v>-1.3474733703584101</v>
      </c>
      <c r="BD226" s="6">
        <f>Z226*'III. GDP shares, 1310-2018'!H228</f>
        <v>0</v>
      </c>
      <c r="BE226" s="6">
        <f>AA226*'III. GDP shares, 1310-2018'!I228</f>
        <v>-0.44522246111173835</v>
      </c>
      <c r="BF226" s="6">
        <f>AB226*'III. GDP shares, 1310-2018'!J228</f>
        <v>0</v>
      </c>
      <c r="BI226" s="6">
        <f t="shared" si="387"/>
        <v>10.365942827887368</v>
      </c>
      <c r="BJ226" s="6">
        <f t="shared" si="388"/>
        <v>9.5405021387794715</v>
      </c>
      <c r="BL226" s="6">
        <f t="shared" si="389"/>
        <v>-7.6340716295957574</v>
      </c>
      <c r="BM226" s="6">
        <f t="shared" si="390"/>
        <v>-7.7496738647204664</v>
      </c>
      <c r="BN226" s="6">
        <f t="shared" ref="BN226:BO226" si="456">AVERAGE(BL223:BL229)</f>
        <v>-1.2203736427431704</v>
      </c>
      <c r="BO226" s="6">
        <f t="shared" si="456"/>
        <v>-0.63262263519563866</v>
      </c>
      <c r="BR226" s="6">
        <f t="shared" si="392"/>
        <v>16.464739108462783</v>
      </c>
    </row>
    <row r="227" spans="1:70" x14ac:dyDescent="0.2">
      <c r="A227" s="6">
        <f>'[1]Nominal weighted'!B227</f>
        <v>1533</v>
      </c>
      <c r="C227" s="6">
        <f t="shared" si="399"/>
        <v>1.4298701024346232</v>
      </c>
      <c r="D227" s="6">
        <f t="shared" si="400"/>
        <v>11.697972041406928</v>
      </c>
      <c r="E227" s="6">
        <f t="shared" si="401"/>
        <v>10.867819969407982</v>
      </c>
      <c r="F227" s="6">
        <f t="shared" si="402"/>
        <v>4.5347839753180663</v>
      </c>
      <c r="G227" s="6">
        <f t="shared" si="403"/>
        <v>28.752652561565583</v>
      </c>
      <c r="I227" s="6">
        <f t="shared" si="404"/>
        <v>12.639800139485718</v>
      </c>
      <c r="L227" s="6">
        <f t="shared" si="378"/>
        <v>9.567742733193132</v>
      </c>
      <c r="M227" s="6">
        <f t="shared" si="379"/>
        <v>10.874037741739082</v>
      </c>
      <c r="N227" s="6">
        <f t="shared" si="380"/>
        <v>12.254428807621183</v>
      </c>
      <c r="O227" s="6">
        <f t="shared" si="381"/>
        <v>11.692526994385755</v>
      </c>
      <c r="P227" s="6">
        <f t="shared" ref="P227:R227" si="457">AVERAGE(G224:G230)</f>
        <v>9.9753749109654901</v>
      </c>
      <c r="R227" s="6">
        <f t="shared" si="457"/>
        <v>12.830417281769959</v>
      </c>
      <c r="U227" s="6">
        <v>2.5701298975653768</v>
      </c>
      <c r="V227" s="6">
        <v>-1.6979720414069277</v>
      </c>
      <c r="W227" s="6">
        <v>1.3071800305920165</v>
      </c>
      <c r="X227" s="6">
        <v>7.3419958646728203</v>
      </c>
      <c r="Y227" s="6">
        <v>-18.884865325488473</v>
      </c>
      <c r="AA227" s="6">
        <v>-0.63980013948571901</v>
      </c>
      <c r="AE227" s="6">
        <v>4</v>
      </c>
      <c r="AF227" s="6">
        <v>10</v>
      </c>
      <c r="AG227" s="35">
        <v>12.174999999999999</v>
      </c>
      <c r="AH227" s="6">
        <v>11.876779839990887</v>
      </c>
      <c r="AI227" s="6">
        <v>9.8677872360771115</v>
      </c>
      <c r="AK227" s="6">
        <v>12</v>
      </c>
      <c r="AO227" s="6">
        <f>AE227*'III. GDP shares, 1310-2018'!C229</f>
        <v>1.1101884569297487</v>
      </c>
      <c r="AP227" s="6">
        <f>AF227*'III. GDP shares, 1310-2018'!D229</f>
        <v>0.85934796043812944</v>
      </c>
      <c r="AQ227" s="6">
        <f>AG227*'III. GDP shares, 1310-2018'!E229</f>
        <v>0.31594914568591054</v>
      </c>
      <c r="AR227" s="6">
        <f>AH227*'III. GDP shares, 1310-2018'!F229</f>
        <v>2.561360102299798</v>
      </c>
      <c r="AS227" s="6">
        <f>AI227*'III. GDP shares, 1310-2018'!G229</f>
        <v>2.728190181785159</v>
      </c>
      <c r="AT227" s="6">
        <f>AJ227*'III. GDP shares, 1310-2018'!H229</f>
        <v>0</v>
      </c>
      <c r="AU227" s="6">
        <f>AK227*'III. GDP shares, 1310-2018'!I229</f>
        <v>1.4211830440745845</v>
      </c>
      <c r="AV227" s="6">
        <f>AL227*'III. GDP shares, 1310-2018'!J229</f>
        <v>0</v>
      </c>
      <c r="AY227" s="6">
        <f>U227*'III. GDP shares, 1310-2018'!C229</f>
        <v>0.71333213627177972</v>
      </c>
      <c r="AZ227" s="6">
        <f>V227*'III. GDP shares, 1310-2018'!D229</f>
        <v>-0.14591488106640105</v>
      </c>
      <c r="BA227" s="6">
        <f>W227*'III. GDP shares, 1310-2018'!E229</f>
        <v>3.3922169521415198E-2</v>
      </c>
      <c r="BB227" s="6">
        <f>X227*'III. GDP shares, 1310-2018'!F229</f>
        <v>1.5833833355824416</v>
      </c>
      <c r="BC227" s="6">
        <f>Y227*'III. GDP shares, 1310-2018'!G229</f>
        <v>-5.2211810948829047</v>
      </c>
      <c r="BD227" s="6">
        <f>Z227*'III. GDP shares, 1310-2018'!H229</f>
        <v>0</v>
      </c>
      <c r="BE227" s="6">
        <f>AA227*'III. GDP shares, 1310-2018'!I229</f>
        <v>-7.5772759152804819E-2</v>
      </c>
      <c r="BF227" s="6">
        <f>AB227*'III. GDP shares, 1310-2018'!J229</f>
        <v>0</v>
      </c>
      <c r="BI227" s="6">
        <f t="shared" si="387"/>
        <v>9.9865945126779998</v>
      </c>
      <c r="BJ227" s="6">
        <f t="shared" si="388"/>
        <v>8.9962188912133314</v>
      </c>
      <c r="BL227" s="6">
        <f t="shared" si="389"/>
        <v>-3.1122310937264741</v>
      </c>
      <c r="BM227" s="6">
        <f t="shared" si="390"/>
        <v>-1.6672219522584844</v>
      </c>
      <c r="BN227" s="6">
        <f t="shared" ref="BN227:BO227" si="458">AVERAGE(BL224:BL230)</f>
        <v>-1.4636221968312595</v>
      </c>
      <c r="BO227" s="6">
        <f t="shared" si="458"/>
        <v>-0.90431098086488559</v>
      </c>
      <c r="BR227" s="6">
        <f t="shared" si="392"/>
        <v>11.103187143435274</v>
      </c>
    </row>
    <row r="228" spans="1:70" x14ac:dyDescent="0.2">
      <c r="A228" s="6">
        <f>'[1]Nominal weighted'!B228</f>
        <v>1534</v>
      </c>
      <c r="C228" s="6">
        <f t="shared" si="399"/>
        <v>23.986526874014022</v>
      </c>
      <c r="D228" s="6">
        <f t="shared" si="400"/>
        <v>21.817939175227082</v>
      </c>
      <c r="E228" s="6">
        <f t="shared" si="401"/>
        <v>18.701612794374984</v>
      </c>
      <c r="F228" s="6">
        <f t="shared" si="402"/>
        <v>10.746566259787729</v>
      </c>
      <c r="G228" s="6">
        <f t="shared" si="403"/>
        <v>11.095482078037502</v>
      </c>
      <c r="I228" s="6">
        <f t="shared" si="404"/>
        <v>11.15793431876617</v>
      </c>
      <c r="L228" s="6">
        <f t="shared" si="378"/>
        <v>16.478426893938732</v>
      </c>
      <c r="M228" s="6">
        <f t="shared" si="379"/>
        <v>9.7613694211238613</v>
      </c>
      <c r="N228" s="6">
        <f t="shared" si="380"/>
        <v>15.063252242564468</v>
      </c>
      <c r="O228" s="6">
        <f t="shared" si="381"/>
        <v>12.541888934391336</v>
      </c>
      <c r="P228" s="6">
        <f t="shared" ref="P228:R228" si="459">AVERAGE(G225:G231)</f>
        <v>9.7286487279466307</v>
      </c>
      <c r="R228" s="6">
        <f t="shared" si="459"/>
        <v>13.455878877307532</v>
      </c>
      <c r="U228" s="6">
        <v>-18.736526874014022</v>
      </c>
      <c r="V228" s="6">
        <v>-11.817939175227082</v>
      </c>
      <c r="W228" s="6">
        <v>-6.9266127943749849</v>
      </c>
      <c r="X228" s="6">
        <v>7.7427317750056179E-2</v>
      </c>
      <c r="Y228" s="6">
        <v>-1.2509984707635062</v>
      </c>
      <c r="AA228" s="6">
        <v>0.84206568123383096</v>
      </c>
      <c r="AE228" s="6">
        <v>5.25</v>
      </c>
      <c r="AF228" s="6">
        <v>10</v>
      </c>
      <c r="AG228" s="35">
        <v>11.774999999999999</v>
      </c>
      <c r="AH228" s="6">
        <v>10.823993577537784</v>
      </c>
      <c r="AI228" s="6">
        <v>9.8444836072739967</v>
      </c>
      <c r="AK228" s="6">
        <v>12</v>
      </c>
      <c r="AO228" s="6">
        <f>AE228*'III. GDP shares, 1310-2018'!C230</f>
        <v>1.4543252852346931</v>
      </c>
      <c r="AP228" s="6">
        <f>AF228*'III. GDP shares, 1310-2018'!D230</f>
        <v>0.86280065338078615</v>
      </c>
      <c r="AQ228" s="6">
        <f>AG228*'III. GDP shares, 1310-2018'!E230</f>
        <v>0.30779965570088902</v>
      </c>
      <c r="AR228" s="6">
        <f>AH228*'III. GDP shares, 1310-2018'!F230</f>
        <v>2.3350484586652698</v>
      </c>
      <c r="AS228" s="6">
        <f>AI228*'III. GDP shares, 1310-2018'!G230</f>
        <v>2.720438420196988</v>
      </c>
      <c r="AT228" s="6">
        <f>AJ228*'III. GDP shares, 1310-2018'!H230</f>
        <v>0</v>
      </c>
      <c r="AU228" s="6">
        <f>AK228*'III. GDP shares, 1310-2018'!I230</f>
        <v>1.4219420558134446</v>
      </c>
      <c r="AV228" s="6">
        <f>AL228*'III. GDP shares, 1310-2018'!J230</f>
        <v>0</v>
      </c>
      <c r="AY228" s="6">
        <f>U228*'III. GDP shares, 1310-2018'!C230</f>
        <v>-5.1902866267348449</v>
      </c>
      <c r="AZ228" s="6">
        <f>V228*'III. GDP shares, 1310-2018'!D230</f>
        <v>-1.0196525642000314</v>
      </c>
      <c r="BA228" s="6">
        <f>W228*'III. GDP shares, 1310-2018'!E230</f>
        <v>-0.18106233828297183</v>
      </c>
      <c r="BB228" s="6">
        <f>X228*'III. GDP shares, 1310-2018'!F230</f>
        <v>1.6703311737550193E-2</v>
      </c>
      <c r="BC228" s="6">
        <f>Y228*'III. GDP shares, 1310-2018'!G230</f>
        <v>-0.34570267362303092</v>
      </c>
      <c r="BD228" s="6">
        <f>Z228*'III. GDP shares, 1310-2018'!H230</f>
        <v>0</v>
      </c>
      <c r="BE228" s="6">
        <f>AA228*'III. GDP shares, 1310-2018'!I230</f>
        <v>9.9780717158631849E-2</v>
      </c>
      <c r="BF228" s="6">
        <f>AB228*'III. GDP shares, 1310-2018'!J230</f>
        <v>0</v>
      </c>
      <c r="BI228" s="6">
        <f t="shared" si="387"/>
        <v>9.9489128641352966</v>
      </c>
      <c r="BJ228" s="6">
        <f t="shared" si="388"/>
        <v>9.1023545289920698</v>
      </c>
      <c r="BL228" s="6">
        <f t="shared" si="389"/>
        <v>-6.6202201739446975</v>
      </c>
      <c r="BM228" s="6">
        <f t="shared" si="390"/>
        <v>-6.3020973858992839</v>
      </c>
      <c r="BN228" s="6">
        <f t="shared" ref="BN228:BO228" si="460">AVERAGE(BL225:BL231)</f>
        <v>-3.8471661689140011</v>
      </c>
      <c r="BO228" s="6">
        <f t="shared" si="460"/>
        <v>-2.9613082863195195</v>
      </c>
      <c r="BR228" s="6">
        <f t="shared" si="392"/>
        <v>13.840121485355949</v>
      </c>
    </row>
    <row r="229" spans="1:70" x14ac:dyDescent="0.2">
      <c r="A229" s="6">
        <f>'[1]Nominal weighted'!B229</f>
        <v>1535</v>
      </c>
      <c r="C229" s="6">
        <f t="shared" si="399"/>
        <v>32.209239505898466</v>
      </c>
      <c r="D229" s="6">
        <f t="shared" si="400"/>
        <v>-3.1221032186993654</v>
      </c>
      <c r="E229" s="6">
        <f t="shared" si="401"/>
        <v>-16.315956926167786</v>
      </c>
      <c r="F229" s="6">
        <f t="shared" si="402"/>
        <v>26.688501987541777</v>
      </c>
      <c r="G229" s="6">
        <f t="shared" si="403"/>
        <v>13.092851131579208</v>
      </c>
      <c r="I229" s="6">
        <f t="shared" si="404"/>
        <v>15.927987744210366</v>
      </c>
      <c r="L229" s="6">
        <f t="shared" si="378"/>
        <v>12.831445484055706</v>
      </c>
      <c r="M229" s="6">
        <f t="shared" si="379"/>
        <v>10.81257797838356</v>
      </c>
      <c r="N229" s="6">
        <f t="shared" si="380"/>
        <v>14.05319940973215</v>
      </c>
      <c r="O229" s="6">
        <f t="shared" si="381"/>
        <v>9.2470619211355398</v>
      </c>
      <c r="P229" s="6">
        <f t="shared" ref="P229:R229" si="461">AVERAGE(G226:G232)</f>
        <v>12.655289601111397</v>
      </c>
      <c r="R229" s="6">
        <f t="shared" si="461"/>
        <v>11.939280529973114</v>
      </c>
      <c r="U229" s="6">
        <v>-27.95923950589847</v>
      </c>
      <c r="V229" s="6">
        <v>13.122103218699365</v>
      </c>
      <c r="W229" s="6">
        <v>27.690956926167786</v>
      </c>
      <c r="X229" s="6">
        <v>-16.070404720303983</v>
      </c>
      <c r="Y229" s="6">
        <v>-3.2657492781083217</v>
      </c>
      <c r="AA229" s="6">
        <v>-3.9279877442103666</v>
      </c>
      <c r="AE229" s="6">
        <v>4.25</v>
      </c>
      <c r="AF229" s="6">
        <v>10</v>
      </c>
      <c r="AG229" s="35">
        <v>11.375</v>
      </c>
      <c r="AH229" s="6">
        <v>10.618097267237793</v>
      </c>
      <c r="AI229" s="6">
        <v>9.8271018534708858</v>
      </c>
      <c r="AK229" s="6">
        <v>12</v>
      </c>
      <c r="AO229" s="6">
        <f>AE229*'III. GDP shares, 1310-2018'!C231</f>
        <v>1.1750655913575827</v>
      </c>
      <c r="AP229" s="6">
        <f>AF229*'III. GDP shares, 1310-2018'!D231</f>
        <v>0.86622447113870182</v>
      </c>
      <c r="AQ229" s="6">
        <f>AG229*'III. GDP shares, 1310-2018'!E231</f>
        <v>0.29948058363641578</v>
      </c>
      <c r="AR229" s="6">
        <f>AH229*'III. GDP shares, 1310-2018'!F231</f>
        <v>2.2913441619806152</v>
      </c>
      <c r="AS229" s="6">
        <f>AI229*'III. GDP shares, 1310-2018'!G231</f>
        <v>2.7143394544881185</v>
      </c>
      <c r="AT229" s="6">
        <f>AJ229*'III. GDP shares, 1310-2018'!H231</f>
        <v>0</v>
      </c>
      <c r="AU229" s="6">
        <f>AK229*'III. GDP shares, 1310-2018'!I231</f>
        <v>1.4226947198681799</v>
      </c>
      <c r="AV229" s="6">
        <f>AL229*'III. GDP shares, 1310-2018'!J231</f>
        <v>0</v>
      </c>
      <c r="AY229" s="6">
        <f>U229*'III. GDP shares, 1310-2018'!C231</f>
        <v>-7.730338895036911</v>
      </c>
      <c r="AZ229" s="6">
        <f>V229*'III. GDP shares, 1310-2018'!D231</f>
        <v>1.1366686920845315</v>
      </c>
      <c r="BA229" s="6">
        <f>W229*'III. GDP shares, 1310-2018'!E231</f>
        <v>0.72904650036919372</v>
      </c>
      <c r="BB229" s="6">
        <f>X229*'III. GDP shares, 1310-2018'!F231</f>
        <v>-3.467930939957701</v>
      </c>
      <c r="BC229" s="6">
        <f>Y229*'III. GDP shares, 1310-2018'!G231</f>
        <v>-0.90203116302337516</v>
      </c>
      <c r="BD229" s="6">
        <f>Z229*'III. GDP shares, 1310-2018'!H231</f>
        <v>0</v>
      </c>
      <c r="BE229" s="6">
        <f>AA229*'III. GDP shares, 1310-2018'!I231</f>
        <v>-0.46569395194958429</v>
      </c>
      <c r="BF229" s="6">
        <f>AB229*'III. GDP shares, 1310-2018'!J231</f>
        <v>0</v>
      </c>
      <c r="BI229" s="6">
        <f t="shared" si="387"/>
        <v>9.6783665201181126</v>
      </c>
      <c r="BJ229" s="6">
        <f t="shared" si="388"/>
        <v>8.7691489824696127</v>
      </c>
      <c r="BL229" s="6">
        <f t="shared" si="389"/>
        <v>-10.700279757513847</v>
      </c>
      <c r="BM229" s="6">
        <f t="shared" si="390"/>
        <v>-1.7350535172756649</v>
      </c>
      <c r="BN229" s="6">
        <f t="shared" ref="BN229:BO229" si="462">AVERAGE(BL226:BL232)</f>
        <v>-3.0118395993820108</v>
      </c>
      <c r="BO229" s="6">
        <f t="shared" si="462"/>
        <v>-2.3967556055853652</v>
      </c>
      <c r="BR229" s="6">
        <f t="shared" si="392"/>
        <v>19.73987296092929</v>
      </c>
    </row>
    <row r="230" spans="1:70" x14ac:dyDescent="0.2">
      <c r="A230" s="6">
        <f>'[1]Nominal weighted'!B230</f>
        <v>1536</v>
      </c>
      <c r="C230" s="6">
        <f t="shared" si="399"/>
        <v>-2.5407704910457003</v>
      </c>
      <c r="D230" s="6">
        <f t="shared" si="400"/>
        <v>6.0865868897079594</v>
      </c>
      <c r="E230" s="6">
        <f t="shared" si="401"/>
        <v>24.250006468640848</v>
      </c>
      <c r="F230" s="6">
        <f t="shared" si="402"/>
        <v>9.5584470709056433</v>
      </c>
      <c r="G230" s="6">
        <f t="shared" si="403"/>
        <v>-5.0874164548743455</v>
      </c>
      <c r="I230" s="6">
        <f t="shared" si="404"/>
        <v>8.7992186775005123</v>
      </c>
      <c r="L230" s="6">
        <f t="shared" si="378"/>
        <v>2.5102491989881792</v>
      </c>
      <c r="M230" s="6">
        <f t="shared" si="379"/>
        <v>11.673340627275063</v>
      </c>
      <c r="N230" s="6">
        <f t="shared" si="380"/>
        <v>8.8603172770357332</v>
      </c>
      <c r="O230" s="6">
        <f t="shared" si="381"/>
        <v>8.4222427077247879</v>
      </c>
      <c r="P230" s="6">
        <f t="shared" ref="P230:R230" si="463">AVERAGE(G227:G233)</f>
        <v>10.326958466713617</v>
      </c>
      <c r="R230" s="6">
        <f t="shared" si="463"/>
        <v>9.262389973779495</v>
      </c>
      <c r="U230" s="6">
        <v>7.1657704910457003</v>
      </c>
      <c r="V230" s="6">
        <v>3.9134131102920406</v>
      </c>
      <c r="W230" s="6">
        <v>-12.875006468640848</v>
      </c>
      <c r="X230" s="6">
        <v>-0.84002601827406431</v>
      </c>
      <c r="Y230" s="6">
        <v>14.876374490588631</v>
      </c>
      <c r="AA230" s="6">
        <v>-0.79921867750051179</v>
      </c>
      <c r="AE230" s="6">
        <v>4.625</v>
      </c>
      <c r="AF230" s="6">
        <v>10</v>
      </c>
      <c r="AG230" s="35">
        <v>11.375</v>
      </c>
      <c r="AH230" s="6">
        <v>8.7184210526315784</v>
      </c>
      <c r="AI230" s="6">
        <v>9.7889580357142858</v>
      </c>
      <c r="AK230" s="6">
        <v>8</v>
      </c>
      <c r="AO230" s="6">
        <f>AE230*'III. GDP shares, 1310-2018'!C232</f>
        <v>1.2763247260254154</v>
      </c>
      <c r="AP230" s="6">
        <f>AF230*'III. GDP shares, 1310-2018'!D232</f>
        <v>0.86961977443219818</v>
      </c>
      <c r="AQ230" s="6">
        <f>AG230*'III. GDP shares, 1310-2018'!E232</f>
        <v>0.30159975360056451</v>
      </c>
      <c r="AR230" s="6">
        <f>AH230*'III. GDP shares, 1310-2018'!F232</f>
        <v>1.8819823737947605</v>
      </c>
      <c r="AS230" s="6">
        <f>AI230*'III. GDP shares, 1310-2018'!G232</f>
        <v>2.702523877904631</v>
      </c>
      <c r="AT230" s="6">
        <f>AJ230*'III. GDP shares, 1310-2018'!H232</f>
        <v>0</v>
      </c>
      <c r="AU230" s="6">
        <f>AK230*'III. GDP shares, 1310-2018'!I232</f>
        <v>0.94896074369106098</v>
      </c>
      <c r="AV230" s="6">
        <f>AL230*'III. GDP shares, 1310-2018'!J232</f>
        <v>0</v>
      </c>
      <c r="AY230" s="6">
        <f>U230*'III. GDP shares, 1310-2018'!C232</f>
        <v>1.9774810937826832</v>
      </c>
      <c r="AZ230" s="6">
        <f>V230*'III. GDP shares, 1310-2018'!D232</f>
        <v>0.34031814262321713</v>
      </c>
      <c r="BA230" s="6">
        <f>W230*'III. GDP shares, 1310-2018'!E232</f>
        <v>-0.34137132119101132</v>
      </c>
      <c r="BB230" s="6">
        <f>X230*'III. GDP shares, 1310-2018'!F232</f>
        <v>-0.18133032923932935</v>
      </c>
      <c r="BC230" s="6">
        <f>Y230*'III. GDP shares, 1310-2018'!G232</f>
        <v>4.1070517547206453</v>
      </c>
      <c r="BD230" s="6">
        <f>Z230*'III. GDP shares, 1310-2018'!H232</f>
        <v>0</v>
      </c>
      <c r="BE230" s="6">
        <f>AA230*'III. GDP shares, 1310-2018'!I232</f>
        <v>-9.4803393821583981E-2</v>
      </c>
      <c r="BF230" s="6">
        <f>AB230*'III. GDP shares, 1310-2018'!J232</f>
        <v>0</v>
      </c>
      <c r="BI230" s="6">
        <f t="shared" si="387"/>
        <v>8.751229848057644</v>
      </c>
      <c r="BJ230" s="6">
        <f t="shared" si="388"/>
        <v>7.9810112494486312</v>
      </c>
      <c r="BL230" s="6">
        <f t="shared" si="389"/>
        <v>5.8073459468746211</v>
      </c>
      <c r="BM230" s="6">
        <f t="shared" si="390"/>
        <v>1.9068844879184912</v>
      </c>
      <c r="BN230" s="6">
        <f t="shared" ref="BN230:BO230" si="464">AVERAGE(BL227:BL233)</f>
        <v>0.92949515863937593</v>
      </c>
      <c r="BO230" s="6">
        <f t="shared" si="464"/>
        <v>0.83408579766097701</v>
      </c>
      <c r="BR230" s="6">
        <f t="shared" si="392"/>
        <v>1.6443636707650287</v>
      </c>
    </row>
    <row r="231" spans="1:70" x14ac:dyDescent="0.2">
      <c r="A231" s="6">
        <f>'[1]Nominal weighted'!B231</f>
        <v>1537</v>
      </c>
      <c r="C231" s="6">
        <f t="shared" si="399"/>
        <v>12.55075385577176</v>
      </c>
      <c r="D231" s="6">
        <f t="shared" si="400"/>
        <v>8.7254167072496358</v>
      </c>
      <c r="E231" s="6">
        <f t="shared" si="401"/>
        <v>29.674516309375285</v>
      </c>
      <c r="F231" s="6">
        <f t="shared" si="402"/>
        <v>6.852838186657614</v>
      </c>
      <c r="G231" s="6">
        <f t="shared" si="403"/>
        <v>13.767397977535849</v>
      </c>
      <c r="I231" s="6">
        <f t="shared" si="404"/>
        <v>14.867758894070207</v>
      </c>
      <c r="L231" s="6">
        <f t="shared" si="378"/>
        <v>-1.5601650017474245</v>
      </c>
      <c r="M231" s="6">
        <f t="shared" si="379"/>
        <v>10.727518228469636</v>
      </c>
      <c r="N231" s="6">
        <f t="shared" si="380"/>
        <v>9.8490384362074881</v>
      </c>
      <c r="O231" s="6">
        <f t="shared" si="381"/>
        <v>6.7128487075041301</v>
      </c>
      <c r="P231" s="6">
        <f t="shared" ref="P231:R231" si="465">AVERAGE(G228:G234)</f>
        <v>9.1776873258646692</v>
      </c>
      <c r="R231" s="6">
        <f t="shared" si="465"/>
        <v>7.0132733981541904</v>
      </c>
      <c r="U231" s="6">
        <v>-8.3007538557717595</v>
      </c>
      <c r="V231" s="6">
        <v>1.2745832927503642</v>
      </c>
      <c r="W231" s="6">
        <v>-18.549516309375285</v>
      </c>
      <c r="X231" s="6">
        <v>2.0063723396581761</v>
      </c>
      <c r="Y231" s="6">
        <v>-2.9283271442025147</v>
      </c>
      <c r="AA231" s="6">
        <v>-6.8677588940702057</v>
      </c>
      <c r="AE231" s="6">
        <v>4.25</v>
      </c>
      <c r="AF231" s="6">
        <v>10</v>
      </c>
      <c r="AG231" s="35">
        <v>11.125</v>
      </c>
      <c r="AH231" s="6">
        <v>8.8592105263157901</v>
      </c>
      <c r="AI231" s="6">
        <v>10.839070833333334</v>
      </c>
      <c r="AK231" s="6">
        <v>8</v>
      </c>
      <c r="AO231" s="6">
        <f>AE231*'III. GDP shares, 1310-2018'!C233</f>
        <v>1.1706307507656051</v>
      </c>
      <c r="AP231" s="6">
        <f>AF231*'III. GDP shares, 1310-2018'!D233</f>
        <v>0.87298691799816297</v>
      </c>
      <c r="AQ231" s="6">
        <f>AG231*'III. GDP shares, 1310-2018'!E233</f>
        <v>0.29702659284656002</v>
      </c>
      <c r="AR231" s="6">
        <f>AH231*'III. GDP shares, 1310-2018'!F233</f>
        <v>1.912959025561161</v>
      </c>
      <c r="AS231" s="6">
        <f>AI231*'III. GDP shares, 1310-2018'!G233</f>
        <v>2.9910323323822494</v>
      </c>
      <c r="AT231" s="6">
        <f>AJ231*'III. GDP shares, 1310-2018'!H233</f>
        <v>0</v>
      </c>
      <c r="AU231" s="6">
        <f>AK231*'III. GDP shares, 1310-2018'!I233</f>
        <v>0.94945421386742102</v>
      </c>
      <c r="AV231" s="6">
        <f>AL231*'III. GDP shares, 1310-2018'!J233</f>
        <v>0</v>
      </c>
      <c r="AY231" s="6">
        <f>U231*'III. GDP shares, 1310-2018'!C233</f>
        <v>-2.2863806395535495</v>
      </c>
      <c r="AZ231" s="6">
        <f>V231*'III. GDP shares, 1310-2018'!D233</f>
        <v>0.11126945404700907</v>
      </c>
      <c r="BA231" s="6">
        <f>W231*'III. GDP shares, 1310-2018'!E233</f>
        <v>-0.4952538991753202</v>
      </c>
      <c r="BB231" s="6">
        <f>X231*'III. GDP shares, 1310-2018'!F233</f>
        <v>0.43323364586319352</v>
      </c>
      <c r="BC231" s="6">
        <f>Y231*'III. GDP shares, 1310-2018'!G233</f>
        <v>-0.80806937262248102</v>
      </c>
      <c r="BD231" s="6">
        <f>Z231*'III. GDP shares, 1310-2018'!H233</f>
        <v>0</v>
      </c>
      <c r="BE231" s="6">
        <f>AA231*'III. GDP shares, 1310-2018'!I233</f>
        <v>-0.815077827725052</v>
      </c>
      <c r="BF231" s="6">
        <f>AB231*'III. GDP shares, 1310-2018'!J233</f>
        <v>0</v>
      </c>
      <c r="BI231" s="6">
        <f t="shared" si="387"/>
        <v>8.8455468932748555</v>
      </c>
      <c r="BJ231" s="6">
        <f t="shared" si="388"/>
        <v>8.1940898334211596</v>
      </c>
      <c r="BL231" s="6">
        <f t="shared" si="389"/>
        <v>-3.8602786391662005</v>
      </c>
      <c r="BM231" s="6">
        <f t="shared" si="390"/>
        <v>-5.5609000951685372</v>
      </c>
      <c r="BN231" s="6">
        <f t="shared" ref="BN231:BO231" si="466">AVERAGE(BL228:BL234)</f>
        <v>3.0008905026315165</v>
      </c>
      <c r="BO231" s="6">
        <f t="shared" si="466"/>
        <v>2.1984450224043299</v>
      </c>
      <c r="BR231" s="6">
        <f t="shared" si="392"/>
        <v>11.292651008636206</v>
      </c>
    </row>
    <row r="232" spans="1:70" x14ac:dyDescent="0.2">
      <c r="A232" s="6">
        <f>'[1]Nominal weighted'!B232</f>
        <v>1538</v>
      </c>
      <c r="C232" s="6">
        <f t="shared" si="399"/>
        <v>-3.0835992525445945</v>
      </c>
      <c r="D232" s="6">
        <f t="shared" si="400"/>
        <v>22.188475198289709</v>
      </c>
      <c r="E232" s="6">
        <f t="shared" si="401"/>
        <v>-1.0874276200285493</v>
      </c>
      <c r="F232" s="6">
        <f t="shared" si="402"/>
        <v>-5.9778836411664145</v>
      </c>
      <c r="G232" s="6">
        <f t="shared" si="403"/>
        <v>12.203558260807254</v>
      </c>
      <c r="I232" s="6">
        <f t="shared" si="404"/>
        <v>4.4209267640515559</v>
      </c>
      <c r="L232" s="6">
        <f t="shared" si="378"/>
        <v>-0.34516325765850858</v>
      </c>
      <c r="M232" s="6">
        <f t="shared" si="379"/>
        <v>7.7807470556755414</v>
      </c>
      <c r="N232" s="6">
        <f t="shared" si="380"/>
        <v>10.147833986970417</v>
      </c>
      <c r="O232" s="6">
        <f t="shared" si="381"/>
        <v>8.6611264476428662</v>
      </c>
      <c r="P232" s="6">
        <f t="shared" ref="P232:R232" si="467">AVERAGE(G229:G235)</f>
        <v>10.344417608091685</v>
      </c>
      <c r="R232" s="6">
        <f t="shared" si="467"/>
        <v>8.4920906707671175</v>
      </c>
      <c r="U232" s="6">
        <v>9.0210992525445945</v>
      </c>
      <c r="V232" s="6">
        <v>-12.188475198289709</v>
      </c>
      <c r="W232" s="6">
        <v>11.962427620028549</v>
      </c>
      <c r="X232" s="6">
        <v>14.63917396374706</v>
      </c>
      <c r="Y232" s="6">
        <v>-1.0286603441405888</v>
      </c>
      <c r="AA232" s="6">
        <v>3.5790732359484441</v>
      </c>
      <c r="AE232" s="6">
        <v>5.9375</v>
      </c>
      <c r="AF232" s="6">
        <v>10</v>
      </c>
      <c r="AG232" s="35">
        <v>10.875</v>
      </c>
      <c r="AH232" s="6">
        <v>8.6612903225806459</v>
      </c>
      <c r="AI232" s="6">
        <v>11.174897916666666</v>
      </c>
      <c r="AK232" s="6">
        <v>8</v>
      </c>
      <c r="AO232" s="6">
        <f>AE232*'III. GDP shares, 1310-2018'!C234</f>
        <v>1.6323805330065881</v>
      </c>
      <c r="AP232" s="6">
        <f>AF232*'III. GDP shares, 1310-2018'!D234</f>
        <v>0.87632625071360026</v>
      </c>
      <c r="AQ232" s="6">
        <f>AG232*'III. GDP shares, 1310-2018'!E234</f>
        <v>0.29234445924824914</v>
      </c>
      <c r="AR232" s="6">
        <f>AH232*'III. GDP shares, 1310-2018'!F234</f>
        <v>1.8707899877335006</v>
      </c>
      <c r="AS232" s="6">
        <f>AI232*'III. GDP shares, 1310-2018'!G234</f>
        <v>3.0822665159505016</v>
      </c>
      <c r="AT232" s="6">
        <f>AJ232*'III. GDP shares, 1310-2018'!H234</f>
        <v>0</v>
      </c>
      <c r="AU232" s="6">
        <f>AK232*'III. GDP shares, 1310-2018'!I234</f>
        <v>0.94994360823737556</v>
      </c>
      <c r="AV232" s="6">
        <f>AL232*'III. GDP shares, 1310-2018'!J234</f>
        <v>0</v>
      </c>
      <c r="AY232" s="6">
        <f>U232*'III. GDP shares, 1310-2018'!C234</f>
        <v>2.4801459884082657</v>
      </c>
      <c r="AZ232" s="6">
        <f>V232*'III. GDP shares, 1310-2018'!D234</f>
        <v>-1.0681080772432925</v>
      </c>
      <c r="BA232" s="6">
        <f>W232*'III. GDP shares, 1310-2018'!E234</f>
        <v>0.32157695943664977</v>
      </c>
      <c r="BB232" s="6">
        <f>X232*'III. GDP shares, 1310-2018'!F234</f>
        <v>3.1619792271213227</v>
      </c>
      <c r="BC232" s="6">
        <f>Y232*'III. GDP shares, 1310-2018'!G234</f>
        <v>-0.28372566431250307</v>
      </c>
      <c r="BD232" s="6">
        <f>Z232*'III. GDP shares, 1310-2018'!H234</f>
        <v>0</v>
      </c>
      <c r="BE232" s="6">
        <f>AA232*'III. GDP shares, 1310-2018'!I234</f>
        <v>0.42498971798783558</v>
      </c>
      <c r="BF232" s="6">
        <f>AB232*'III. GDP shares, 1310-2018'!J234</f>
        <v>0</v>
      </c>
      <c r="BI232" s="6">
        <f t="shared" si="387"/>
        <v>9.1081147065412189</v>
      </c>
      <c r="BJ232" s="6">
        <f t="shared" si="388"/>
        <v>8.7040513548898151</v>
      </c>
      <c r="BL232" s="6">
        <f t="shared" si="389"/>
        <v>5.0368581513982775</v>
      </c>
      <c r="BM232" s="6">
        <f t="shared" si="390"/>
        <v>4.3307730883063913</v>
      </c>
      <c r="BN232" s="6">
        <f t="shared" ref="BN232:BO232" si="468">AVERAGE(BL229:BL235)</f>
        <v>1.8566445494923756</v>
      </c>
      <c r="BO232" s="6">
        <f t="shared" si="468"/>
        <v>1.4598044318055312</v>
      </c>
      <c r="BR232" s="6">
        <f t="shared" si="392"/>
        <v>1.7227588755346446</v>
      </c>
    </row>
    <row r="233" spans="1:70" x14ac:dyDescent="0.2">
      <c r="A233" s="6">
        <f>'[1]Nominal weighted'!B233</f>
        <v>1539</v>
      </c>
      <c r="C233" s="6">
        <f t="shared" si="399"/>
        <v>-46.980276201611332</v>
      </c>
      <c r="D233" s="6">
        <f t="shared" si="400"/>
        <v>14.319097597743493</v>
      </c>
      <c r="E233" s="6">
        <f t="shared" si="401"/>
        <v>-4.0683500563526316</v>
      </c>
      <c r="F233" s="6">
        <f t="shared" si="402"/>
        <v>6.5524451150290908</v>
      </c>
      <c r="G233" s="6">
        <f t="shared" si="403"/>
        <v>-1.5358162876557468</v>
      </c>
      <c r="I233" s="6">
        <f t="shared" si="404"/>
        <v>-2.9768967216280551</v>
      </c>
      <c r="L233" s="6">
        <f t="shared" si="378"/>
        <v>-0.4835337719449565</v>
      </c>
      <c r="M233" s="6">
        <f t="shared" si="379"/>
        <v>10.109981628816113</v>
      </c>
      <c r="N233" s="6">
        <f t="shared" si="380"/>
        <v>11.641930764312832</v>
      </c>
      <c r="O233" s="6">
        <f t="shared" si="381"/>
        <v>5.340285648412034</v>
      </c>
      <c r="P233" s="6">
        <f t="shared" ref="P233:R233" si="469">AVERAGE(G230:G236)</f>
        <v>10.284551616463181</v>
      </c>
      <c r="R233" s="6">
        <f t="shared" si="469"/>
        <v>5.8745080988488363</v>
      </c>
      <c r="U233" s="6">
        <v>53.417776201611332</v>
      </c>
      <c r="V233" s="6">
        <v>-4.3190975977434931</v>
      </c>
      <c r="W233" s="6">
        <v>14.530850056352632</v>
      </c>
      <c r="X233" s="6">
        <v>2.0443290785192971</v>
      </c>
      <c r="Y233" s="6">
        <v>13.046541287655748</v>
      </c>
      <c r="AA233" s="6">
        <v>10.476896721628055</v>
      </c>
      <c r="AE233" s="6">
        <v>6.4375</v>
      </c>
      <c r="AF233" s="6">
        <v>10</v>
      </c>
      <c r="AG233" s="35">
        <v>10.4625</v>
      </c>
      <c r="AH233" s="6">
        <v>8.5967741935483879</v>
      </c>
      <c r="AI233" s="6">
        <v>11.510725000000001</v>
      </c>
      <c r="AK233" s="6">
        <v>7.5</v>
      </c>
      <c r="AO233" s="6">
        <f>AE233*'III. GDP shares, 1310-2018'!C235</f>
        <v>1.76655431449249</v>
      </c>
      <c r="AP233" s="6">
        <f>AF233*'III. GDP shares, 1310-2018'!D235</f>
        <v>0.87963811571613171</v>
      </c>
      <c r="AQ233" s="6">
        <f>AG233*'III. GDP shares, 1310-2018'!E235</f>
        <v>0.28315680197027443</v>
      </c>
      <c r="AR233" s="6">
        <f>AH233*'III. GDP shares, 1310-2018'!F235</f>
        <v>1.8574136457584922</v>
      </c>
      <c r="AS233" s="6">
        <f>AI233*'III. GDP shares, 1310-2018'!G235</f>
        <v>3.1734265049135471</v>
      </c>
      <c r="AT233" s="6">
        <f>AJ233*'III. GDP shares, 1310-2018'!H235</f>
        <v>0</v>
      </c>
      <c r="AU233" s="6">
        <f>AK233*'III. GDP shares, 1310-2018'!I235</f>
        <v>0.89102716602121956</v>
      </c>
      <c r="AV233" s="6">
        <f>AL233*'III. GDP shares, 1310-2018'!J235</f>
        <v>0</v>
      </c>
      <c r="AY233" s="6">
        <f>U233*'III. GDP shares, 1310-2018'!C235</f>
        <v>14.658703381677787</v>
      </c>
      <c r="AZ233" s="6">
        <f>V233*'III. GDP shares, 1310-2018'!D235</f>
        <v>-0.37992428724731575</v>
      </c>
      <c r="BA233" s="6">
        <f>W233*'III. GDP shares, 1310-2018'!E235</f>
        <v>0.39326251200634577</v>
      </c>
      <c r="BB233" s="6">
        <f>X233*'III. GDP shares, 1310-2018'!F235</f>
        <v>0.44169645978514599</v>
      </c>
      <c r="BC233" s="6">
        <f>Y233*'III. GDP shares, 1310-2018'!G235</f>
        <v>3.5968403310560944</v>
      </c>
      <c r="BD233" s="6">
        <f>Z233*'III. GDP shares, 1310-2018'!H235</f>
        <v>0</v>
      </c>
      <c r="BE233" s="6">
        <f>AA233*'III. GDP shares, 1310-2018'!I235</f>
        <v>1.2446932792759002</v>
      </c>
      <c r="BF233" s="6">
        <f>AB233*'III. GDP shares, 1310-2018'!J235</f>
        <v>0</v>
      </c>
      <c r="BI233" s="6">
        <f t="shared" si="387"/>
        <v>9.0845831989247312</v>
      </c>
      <c r="BJ233" s="6">
        <f t="shared" si="388"/>
        <v>8.8512165488721539</v>
      </c>
      <c r="BL233" s="6">
        <f t="shared" si="389"/>
        <v>19.955271676553956</v>
      </c>
      <c r="BM233" s="6">
        <f t="shared" si="390"/>
        <v>14.866215958003927</v>
      </c>
      <c r="BN233" s="6">
        <f t="shared" ref="BN233:BO233" si="470">AVERAGE(BL230:BL236)</f>
        <v>2.6001293850167264</v>
      </c>
      <c r="BO233" s="6">
        <f t="shared" si="470"/>
        <v>1.6414820496057563</v>
      </c>
      <c r="BR233" s="6">
        <f t="shared" si="392"/>
        <v>-12.36361753064525</v>
      </c>
    </row>
    <row r="234" spans="1:70" x14ac:dyDescent="0.2">
      <c r="A234" s="6">
        <f>'[1]Nominal weighted'!B234</f>
        <v>1540</v>
      </c>
      <c r="C234" s="6">
        <f t="shared" si="399"/>
        <v>-27.063029302714597</v>
      </c>
      <c r="D234" s="6">
        <f t="shared" si="400"/>
        <v>5.0772152497689405</v>
      </c>
      <c r="E234" s="6">
        <f t="shared" si="401"/>
        <v>17.788868083610254</v>
      </c>
      <c r="F234" s="6">
        <f t="shared" si="402"/>
        <v>-7.430974026226524</v>
      </c>
      <c r="G234" s="6">
        <f t="shared" si="403"/>
        <v>20.707754575622964</v>
      </c>
      <c r="I234" s="6">
        <f t="shared" si="404"/>
        <v>-3.1040158898914205</v>
      </c>
      <c r="L234" s="6">
        <f t="shared" si="378"/>
        <v>-4.2479252724655199E-2</v>
      </c>
      <c r="M234" s="6">
        <f t="shared" si="379"/>
        <v>9.5052615130320657</v>
      </c>
      <c r="N234" s="6">
        <f t="shared" si="380"/>
        <v>9.474082160750438</v>
      </c>
      <c r="O234" s="6">
        <f t="shared" si="381"/>
        <v>3.3708288218330655</v>
      </c>
      <c r="P234" s="6">
        <f t="shared" ref="P234:R234" si="471">AVERAGE(G231:G237)</f>
        <v>11.492429149763753</v>
      </c>
      <c r="R234" s="6">
        <f t="shared" si="471"/>
        <v>6.809989169020775</v>
      </c>
      <c r="U234" s="6">
        <v>32.938029302714597</v>
      </c>
      <c r="V234" s="6">
        <v>4.9227847502310595</v>
      </c>
      <c r="W234" s="6">
        <v>-7.4138680836102546</v>
      </c>
      <c r="X234" s="6">
        <v>15.609996358732728</v>
      </c>
      <c r="Y234" s="6">
        <v>-8.86120249228963</v>
      </c>
      <c r="AA234" s="6">
        <v>10.104015889891421</v>
      </c>
      <c r="AE234" s="6">
        <v>5.875</v>
      </c>
      <c r="AF234" s="6">
        <v>10</v>
      </c>
      <c r="AG234" s="35">
        <v>10.375</v>
      </c>
      <c r="AH234" s="6">
        <v>8.1790223325062037</v>
      </c>
      <c r="AI234" s="6">
        <v>11.846552083333332</v>
      </c>
      <c r="AK234" s="6">
        <v>7.0000000000000009</v>
      </c>
      <c r="AO234" s="6">
        <f>AE234*'III. GDP shares, 1310-2018'!C236</f>
        <v>1.6092174141956443</v>
      </c>
      <c r="AP234" s="6">
        <f>AF234*'III. GDP shares, 1310-2018'!D236</f>
        <v>0.88292285052153752</v>
      </c>
      <c r="AQ234" s="6">
        <f>AG234*'III. GDP shares, 1310-2018'!E236</f>
        <v>0.28265862963330596</v>
      </c>
      <c r="AR234" s="6">
        <f>AH234*'III. GDP shares, 1310-2018'!F236</f>
        <v>1.7676817110893399</v>
      </c>
      <c r="AS234" s="6">
        <f>AI234*'III. GDP shares, 1310-2018'!G236</f>
        <v>3.2645132109544974</v>
      </c>
      <c r="AT234" s="6">
        <f>AJ234*'III. GDP shares, 1310-2018'!H236</f>
        <v>0</v>
      </c>
      <c r="AU234" s="6">
        <f>AK234*'III. GDP shares, 1310-2018'!I236</f>
        <v>0.83204657365170853</v>
      </c>
      <c r="AV234" s="6">
        <f>AL234*'III. GDP shares, 1310-2018'!J236</f>
        <v>0</v>
      </c>
      <c r="AY234" s="6">
        <f>U234*'III. GDP shares, 1310-2018'!C236</f>
        <v>9.0220341009727214</v>
      </c>
      <c r="AZ234" s="6">
        <f>V234*'III. GDP shares, 1310-2018'!D236</f>
        <v>0.43464391441779621</v>
      </c>
      <c r="BA234" s="6">
        <f>W234*'III. GDP shares, 1310-2018'!E236</f>
        <v>-0.20198494388389193</v>
      </c>
      <c r="BB234" s="6">
        <f>X234*'III. GDP shares, 1310-2018'!F236</f>
        <v>3.3736923499813787</v>
      </c>
      <c r="BC234" s="6">
        <f>Y234*'III. GDP shares, 1310-2018'!G236</f>
        <v>-2.4418507931704392</v>
      </c>
      <c r="BD234" s="6">
        <f>Z234*'III. GDP shares, 1310-2018'!H236</f>
        <v>0</v>
      </c>
      <c r="BE234" s="6">
        <f>AA234*'III. GDP shares, 1310-2018'!I236</f>
        <v>1.2010016859009391</v>
      </c>
      <c r="BF234" s="6">
        <f>AB234*'III. GDP shares, 1310-2018'!J236</f>
        <v>0</v>
      </c>
      <c r="BI234" s="6">
        <f t="shared" si="387"/>
        <v>8.8792624026399238</v>
      </c>
      <c r="BJ234" s="6">
        <f t="shared" si="388"/>
        <v>8.6390403900460342</v>
      </c>
      <c r="BL234" s="6">
        <f t="shared" si="389"/>
        <v>11.387536314218506</v>
      </c>
      <c r="BM234" s="6">
        <f t="shared" si="390"/>
        <v>7.8832926209449878</v>
      </c>
      <c r="BN234" s="6">
        <f t="shared" ref="BN234:BO234" si="472">AVERAGE(BL231:BL237)</f>
        <v>2.6533544960269149</v>
      </c>
      <c r="BO234" s="6">
        <f t="shared" si="472"/>
        <v>1.992512073570825</v>
      </c>
      <c r="BR234" s="6">
        <f t="shared" si="392"/>
        <v>-3.1967748602762125</v>
      </c>
    </row>
    <row r="235" spans="1:70" x14ac:dyDescent="0.2">
      <c r="A235" s="6">
        <f>'[1]Nominal weighted'!B235</f>
        <v>1541</v>
      </c>
      <c r="C235" s="6">
        <f t="shared" si="399"/>
        <v>32.491539082636436</v>
      </c>
      <c r="D235" s="6">
        <f t="shared" si="400"/>
        <v>1.1905409656684185</v>
      </c>
      <c r="E235" s="6">
        <f t="shared" si="401"/>
        <v>20.79318164971551</v>
      </c>
      <c r="F235" s="6">
        <f t="shared" si="402"/>
        <v>24.384510440758881</v>
      </c>
      <c r="G235" s="6">
        <f t="shared" si="403"/>
        <v>19.262594053626614</v>
      </c>
      <c r="I235" s="6">
        <f t="shared" si="404"/>
        <v>21.509655227056655</v>
      </c>
      <c r="L235" s="6">
        <f t="shared" si="378"/>
        <v>0.472538011620384</v>
      </c>
      <c r="M235" s="6">
        <f t="shared" si="379"/>
        <v>8.710660724406992</v>
      </c>
      <c r="N235" s="6">
        <f t="shared" si="380"/>
        <v>1.2322822113523355</v>
      </c>
      <c r="O235" s="6">
        <f t="shared" si="381"/>
        <v>3.4520990981724258</v>
      </c>
      <c r="P235" s="6">
        <f t="shared" ref="P235:R235" si="473">AVERAGE(G232:G238)</f>
        <v>9.9407095511161376</v>
      </c>
      <c r="R235" s="6">
        <f t="shared" si="473"/>
        <v>6.074849629970914</v>
      </c>
      <c r="U235" s="6">
        <v>-28.491539082636436</v>
      </c>
      <c r="V235" s="6">
        <v>8.8094590343315815</v>
      </c>
      <c r="W235" s="6">
        <v>-10.66818164971551</v>
      </c>
      <c r="X235" s="6">
        <v>-16.895357308508299</v>
      </c>
      <c r="Y235" s="6">
        <v>-7.0802148869599453</v>
      </c>
      <c r="AA235" s="6">
        <v>-14.509655227056653</v>
      </c>
      <c r="AE235" s="6">
        <v>4</v>
      </c>
      <c r="AF235" s="6">
        <v>10</v>
      </c>
      <c r="AG235" s="35">
        <v>10.125</v>
      </c>
      <c r="AH235" s="6">
        <v>7.4891531322505802</v>
      </c>
      <c r="AI235" s="6">
        <v>12.182379166666667</v>
      </c>
      <c r="AK235" s="6">
        <v>7.0000000000000009</v>
      </c>
      <c r="AO235" s="6">
        <f>AE235*'III. GDP shares, 1310-2018'!C237</f>
        <v>1.0936265005817314</v>
      </c>
      <c r="AP235" s="6">
        <f>AF235*'III. GDP shares, 1310-2018'!D237</f>
        <v>0.88618078713841808</v>
      </c>
      <c r="AQ235" s="6">
        <f>AG235*'III. GDP shares, 1310-2018'!E237</f>
        <v>0.27765755705229905</v>
      </c>
      <c r="AR235" s="6">
        <f>AH235*'III. GDP shares, 1310-2018'!F237</f>
        <v>1.6190633892321475</v>
      </c>
      <c r="AS235" s="6">
        <f>AI235*'III. GDP shares, 1310-2018'!G237</f>
        <v>3.3555275308807131</v>
      </c>
      <c r="AT235" s="6">
        <f>AJ235*'III. GDP shares, 1310-2018'!H237</f>
        <v>0</v>
      </c>
      <c r="AU235" s="6">
        <f>AK235*'III. GDP shares, 1310-2018'!I237</f>
        <v>0.83246435587861101</v>
      </c>
      <c r="AV235" s="6">
        <f>AL235*'III. GDP shares, 1310-2018'!J237</f>
        <v>0</v>
      </c>
      <c r="AY235" s="6">
        <f>U235*'III. GDP shares, 1310-2018'!C237</f>
        <v>-7.7897755457828293</v>
      </c>
      <c r="AZ235" s="6">
        <f>V235*'III. GDP shares, 1310-2018'!D237</f>
        <v>0.7806773341307609</v>
      </c>
      <c r="BA235" s="6">
        <f>W235*'III. GDP shares, 1310-2018'!E237</f>
        <v>-0.29255321037532583</v>
      </c>
      <c r="BB235" s="6">
        <f>X235*'III. GDP shares, 1310-2018'!F237</f>
        <v>-3.6525697876845493</v>
      </c>
      <c r="BC235" s="6">
        <f>Y235*'III. GDP shares, 1310-2018'!G237</f>
        <v>-1.9501819515478254</v>
      </c>
      <c r="BD235" s="6">
        <f>Z235*'III. GDP shares, 1310-2018'!H237</f>
        <v>0</v>
      </c>
      <c r="BE235" s="6">
        <f>AA235*'III. GDP shares, 1310-2018'!I237</f>
        <v>-1.7255386846589196</v>
      </c>
      <c r="BF235" s="6">
        <f>AB235*'III. GDP shares, 1310-2018'!J237</f>
        <v>0</v>
      </c>
      <c r="BI235" s="6">
        <f t="shared" si="387"/>
        <v>8.4660887164862064</v>
      </c>
      <c r="BJ235" s="6">
        <f t="shared" si="388"/>
        <v>8.0645201207639214</v>
      </c>
      <c r="BL235" s="6">
        <f t="shared" si="389"/>
        <v>-14.629941845918689</v>
      </c>
      <c r="BM235" s="6">
        <f t="shared" si="390"/>
        <v>-11.472581520090877</v>
      </c>
      <c r="BN235" s="6">
        <f t="shared" ref="BN235:BO235" si="474">AVERAGE(BL232:BL238)</f>
        <v>3.4148033831854683</v>
      </c>
      <c r="BO235" s="6">
        <f t="shared" si="474"/>
        <v>3.8416875942340458</v>
      </c>
      <c r="BR235" s="6">
        <f t="shared" si="392"/>
        <v>22.588958513674953</v>
      </c>
    </row>
    <row r="236" spans="1:70" x14ac:dyDescent="0.2">
      <c r="A236" s="6">
        <f>'[1]Nominal weighted'!B236</f>
        <v>1542</v>
      </c>
      <c r="C236" s="6">
        <f t="shared" si="399"/>
        <v>31.240645905893331</v>
      </c>
      <c r="D236" s="6">
        <f t="shared" si="400"/>
        <v>13.182538793284635</v>
      </c>
      <c r="E236" s="6">
        <f t="shared" si="401"/>
        <v>-5.8572794847708849</v>
      </c>
      <c r="F236" s="6">
        <f t="shared" si="402"/>
        <v>3.4426163929259501</v>
      </c>
      <c r="G236" s="6">
        <f t="shared" si="403"/>
        <v>12.673789190179694</v>
      </c>
      <c r="I236" s="6">
        <f t="shared" si="404"/>
        <v>-2.3950902592176062</v>
      </c>
      <c r="L236" s="6">
        <f t="shared" si="378"/>
        <v>1.2698481914363842</v>
      </c>
      <c r="M236" s="6">
        <f t="shared" si="379"/>
        <v>5.0261727800907421</v>
      </c>
      <c r="N236" s="6">
        <f t="shared" si="380"/>
        <v>2.2006994428908286</v>
      </c>
      <c r="O236" s="6">
        <f t="shared" si="381"/>
        <v>4.9600481427041512</v>
      </c>
      <c r="P236" s="6">
        <f t="shared" ref="P236:R236" si="475">AVERAGE(G233:G239)</f>
        <v>8.8693796810646663</v>
      </c>
      <c r="R236" s="6">
        <f t="shared" si="475"/>
        <v>4.5935721114999337</v>
      </c>
      <c r="U236" s="6">
        <v>-27.365645905893331</v>
      </c>
      <c r="V236" s="6">
        <v>-3.1825387932846354</v>
      </c>
      <c r="W236" s="6">
        <v>14.982279484770885</v>
      </c>
      <c r="X236" s="6">
        <v>3.5465367393246301</v>
      </c>
      <c r="Y236" s="6">
        <v>-0.1555829401796906</v>
      </c>
      <c r="AA236" s="6">
        <v>9.3950902592176071</v>
      </c>
      <c r="AE236" s="6">
        <v>3.875</v>
      </c>
      <c r="AF236" s="6">
        <v>10</v>
      </c>
      <c r="AG236" s="35">
        <v>9.125</v>
      </c>
      <c r="AH236" s="6">
        <v>6.9891531322505802</v>
      </c>
      <c r="AI236" s="6">
        <v>12.518206250000002</v>
      </c>
      <c r="AK236" s="6">
        <v>7.0000000000000009</v>
      </c>
      <c r="AO236" s="6">
        <f>AE236*'III. GDP shares, 1310-2018'!C238</f>
        <v>1.0575184532645725</v>
      </c>
      <c r="AP236" s="6">
        <f>AF236*'III. GDP shares, 1310-2018'!D238</f>
        <v>0.88941225218006281</v>
      </c>
      <c r="AQ236" s="6">
        <f>AG236*'III. GDP shares, 1310-2018'!E238</f>
        <v>0.25185254981225708</v>
      </c>
      <c r="AR236" s="6">
        <f>AH236*'III. GDP shares, 1310-2018'!F238</f>
        <v>1.5114127566005386</v>
      </c>
      <c r="AS236" s="6">
        <f>AI236*'III. GDP shares, 1310-2018'!G238</f>
        <v>3.446470346925969</v>
      </c>
      <c r="AT236" s="6">
        <f>AJ236*'III. GDP shares, 1310-2018'!H238</f>
        <v>0</v>
      </c>
      <c r="AU236" s="6">
        <f>AK236*'III. GDP shares, 1310-2018'!I238</f>
        <v>0.83287874351717361</v>
      </c>
      <c r="AV236" s="6">
        <f>AL236*'III. GDP shares, 1310-2018'!J238</f>
        <v>0</v>
      </c>
      <c r="AY236" s="6">
        <f>U236*'III. GDP shares, 1310-2018'!C238</f>
        <v>-7.468303362835174</v>
      </c>
      <c r="AZ236" s="6">
        <f>V236*'III. GDP shares, 1310-2018'!D238</f>
        <v>-0.28305889957857067</v>
      </c>
      <c r="BA236" s="6">
        <f>W236*'III. GDP shares, 1310-2018'!E238</f>
        <v>0.41351510030021005</v>
      </c>
      <c r="BB236" s="6">
        <f>X236*'III. GDP shares, 1310-2018'!F238</f>
        <v>0.76694282814227854</v>
      </c>
      <c r="BC236" s="6">
        <f>Y236*'III. GDP shares, 1310-2018'!G238</f>
        <v>-4.2834570633221547E-2</v>
      </c>
      <c r="BD236" s="6">
        <f>Z236*'III. GDP shares, 1310-2018'!H238</f>
        <v>0</v>
      </c>
      <c r="BE236" s="6">
        <f>AA236*'III. GDP shares, 1310-2018'!I238</f>
        <v>1.1178529957610852</v>
      </c>
      <c r="BF236" s="6">
        <f>AB236*'III. GDP shares, 1310-2018'!J238</f>
        <v>0</v>
      </c>
      <c r="BI236" s="6">
        <f t="shared" si="387"/>
        <v>8.2512265637084301</v>
      </c>
      <c r="BJ236" s="6">
        <f t="shared" si="388"/>
        <v>7.989545102300573</v>
      </c>
      <c r="BL236" s="6">
        <f t="shared" si="389"/>
        <v>-5.495885908843392</v>
      </c>
      <c r="BM236" s="6">
        <f t="shared" si="390"/>
        <v>-0.46331019267408929</v>
      </c>
      <c r="BN236" s="6">
        <f t="shared" ref="BN236:BO236" si="476">AVERAGE(BL233:BL239)</f>
        <v>3.5934270134400745</v>
      </c>
      <c r="BO236" s="6">
        <f t="shared" si="476"/>
        <v>4.2707869416926414</v>
      </c>
      <c r="BR236" s="6">
        <f t="shared" si="392"/>
        <v>12.312959859385334</v>
      </c>
    </row>
    <row r="237" spans="1:70" x14ac:dyDescent="0.2">
      <c r="A237" s="6">
        <f>'[1]Nominal weighted'!B237</f>
        <v>1543</v>
      </c>
      <c r="C237" s="6">
        <f t="shared" si="399"/>
        <v>0.54661114349641782</v>
      </c>
      <c r="D237" s="6">
        <f t="shared" si="400"/>
        <v>1.8535460792196261</v>
      </c>
      <c r="E237" s="6">
        <f t="shared" si="401"/>
        <v>9.0750662437040859</v>
      </c>
      <c r="F237" s="6">
        <f t="shared" si="402"/>
        <v>-4.2277507151471347</v>
      </c>
      <c r="G237" s="6">
        <f t="shared" si="403"/>
        <v>3.3677262782296538</v>
      </c>
      <c r="I237" s="6">
        <f t="shared" si="404"/>
        <v>15.34758616870409</v>
      </c>
      <c r="L237" s="6">
        <f t="shared" si="378"/>
        <v>9.755283461287922</v>
      </c>
      <c r="M237" s="6">
        <f t="shared" si="379"/>
        <v>3.2690622829441418</v>
      </c>
      <c r="N237" s="6">
        <f t="shared" si="380"/>
        <v>5.914437340594259</v>
      </c>
      <c r="O237" s="6">
        <f t="shared" si="381"/>
        <v>5.6509732543679609</v>
      </c>
      <c r="P237" s="6">
        <f t="shared" ref="P237:R237" si="477">AVERAGE(G234:G240)</f>
        <v>8.4888486422210736</v>
      </c>
      <c r="R237" s="6">
        <f t="shared" si="477"/>
        <v>4.4058805058901624</v>
      </c>
      <c r="U237" s="6">
        <v>5.4658888565035824</v>
      </c>
      <c r="V237" s="6">
        <v>8.1464539207803739</v>
      </c>
      <c r="W237" s="6">
        <v>4.9933756295914532E-2</v>
      </c>
      <c r="X237" s="6">
        <v>10.716903847397715</v>
      </c>
      <c r="Y237" s="6">
        <v>9.1529737217703477</v>
      </c>
      <c r="AA237" s="6">
        <v>-7.3475861687040913</v>
      </c>
      <c r="AE237" s="6">
        <v>6.0125000000000002</v>
      </c>
      <c r="AF237" s="6">
        <v>10</v>
      </c>
      <c r="AG237" s="35">
        <v>9.125</v>
      </c>
      <c r="AH237" s="6">
        <v>6.4891531322505802</v>
      </c>
      <c r="AI237" s="6">
        <v>12.520700000000001</v>
      </c>
      <c r="AK237" s="6">
        <v>8</v>
      </c>
      <c r="AO237" s="6">
        <f>AE237*'III. GDP shares, 1310-2018'!C239</f>
        <v>1.6378854826972182</v>
      </c>
      <c r="AP237" s="6">
        <f>AF237*'III. GDP shares, 1310-2018'!D239</f>
        <v>0.89261756697360262</v>
      </c>
      <c r="AQ237" s="6">
        <f>AG237*'III. GDP shares, 1310-2018'!E239</f>
        <v>0.25345741800932198</v>
      </c>
      <c r="AR237" s="6">
        <f>AH237*'III. GDP shares, 1310-2018'!F239</f>
        <v>1.4036953728237795</v>
      </c>
      <c r="AS237" s="6">
        <f>AI237*'III. GDP shares, 1310-2018'!G239</f>
        <v>3.44561146138639</v>
      </c>
      <c r="AT237" s="6">
        <f>AJ237*'III. GDP shares, 1310-2018'!H239</f>
        <v>0</v>
      </c>
      <c r="AU237" s="6">
        <f>AK237*'III. GDP shares, 1310-2018'!I239</f>
        <v>0.95233117459754568</v>
      </c>
      <c r="AV237" s="6">
        <f>AL237*'III. GDP shares, 1310-2018'!J239</f>
        <v>0</v>
      </c>
      <c r="AY237" s="6">
        <f>U237*'III. GDP shares, 1310-2018'!C239</f>
        <v>1.4889812903291004</v>
      </c>
      <c r="AZ237" s="6">
        <f>V237*'III. GDP shares, 1310-2018'!D239</f>
        <v>0.7271667878229543</v>
      </c>
      <c r="BA237" s="6">
        <f>W237*'III. GDP shares, 1310-2018'!E239</f>
        <v>1.3869677744952574E-3</v>
      </c>
      <c r="BB237" s="6">
        <f>X237*'III. GDP shares, 1310-2018'!F239</f>
        <v>2.3182174984938593</v>
      </c>
      <c r="BC237" s="6">
        <f>Y237*'III. GDP shares, 1310-2018'!G239</f>
        <v>2.5188361003378685</v>
      </c>
      <c r="BD237" s="6">
        <f>Z237*'III. GDP shares, 1310-2018'!H239</f>
        <v>0</v>
      </c>
      <c r="BE237" s="6">
        <f>AA237*'III. GDP shares, 1310-2018'!I239</f>
        <v>-0.87466692081233099</v>
      </c>
      <c r="BF237" s="6">
        <f>AB237*'III. GDP shares, 1310-2018'!J239</f>
        <v>0</v>
      </c>
      <c r="BI237" s="6">
        <f t="shared" si="387"/>
        <v>8.6912255220417638</v>
      </c>
      <c r="BJ237" s="6">
        <f t="shared" si="388"/>
        <v>8.5855984764878581</v>
      </c>
      <c r="BL237" s="6">
        <f t="shared" si="389"/>
        <v>6.179921723945947</v>
      </c>
      <c r="BM237" s="6">
        <f t="shared" si="390"/>
        <v>4.3640946556739744</v>
      </c>
      <c r="BN237" s="6">
        <f t="shared" ref="BN237:BO237" si="478">AVERAGE(BL234:BL240)</f>
        <v>1.3995673200258563</v>
      </c>
      <c r="BO237" s="6">
        <f t="shared" si="478"/>
        <v>2.5625485006300344</v>
      </c>
      <c r="BR237" s="6">
        <f t="shared" si="392"/>
        <v>2.2402259733912624</v>
      </c>
    </row>
    <row r="238" spans="1:70" x14ac:dyDescent="0.2">
      <c r="A238" s="6">
        <f>'[1]Nominal weighted'!B238</f>
        <v>1544</v>
      </c>
      <c r="C238" s="6">
        <f t="shared" si="399"/>
        <v>16.155874706187021</v>
      </c>
      <c r="D238" s="6">
        <f t="shared" si="400"/>
        <v>3.1632111868741219</v>
      </c>
      <c r="E238" s="6">
        <f t="shared" si="401"/>
        <v>-28.018083336411436</v>
      </c>
      <c r="F238" s="6">
        <f t="shared" si="402"/>
        <v>7.4217301210331357</v>
      </c>
      <c r="G238" s="6">
        <f t="shared" si="403"/>
        <v>2.9053607870025182</v>
      </c>
      <c r="I238" s="6">
        <f t="shared" si="404"/>
        <v>9.7217821207211816</v>
      </c>
      <c r="L238" s="6">
        <f t="shared" si="378"/>
        <v>10.88751703893819</v>
      </c>
      <c r="M238" s="6">
        <f t="shared" si="379"/>
        <v>8.2508046059163096</v>
      </c>
      <c r="N238" s="6">
        <f t="shared" si="380"/>
        <v>7.5530309143200203</v>
      </c>
      <c r="O238" s="6">
        <f t="shared" si="381"/>
        <v>8.3144988519089846</v>
      </c>
      <c r="P238" s="6">
        <f t="shared" ref="P238:R238" si="479">AVERAGE(G235:G241)</f>
        <v>11.944490969391037</v>
      </c>
      <c r="R238" s="6">
        <f t="shared" si="479"/>
        <v>8.0808563557678106</v>
      </c>
      <c r="U238" s="6">
        <v>-9.1433747061870214</v>
      </c>
      <c r="V238" s="6">
        <v>6.8367888131258781</v>
      </c>
      <c r="W238" s="6">
        <v>39.143083336411436</v>
      </c>
      <c r="X238" s="6">
        <v>-1.4325769887825552</v>
      </c>
      <c r="Y238" s="6">
        <v>9.6178329629974826</v>
      </c>
      <c r="AA238" s="6">
        <v>-0.72178212072118098</v>
      </c>
      <c r="AE238" s="6">
        <v>7.0125000000000002</v>
      </c>
      <c r="AF238" s="6">
        <v>10</v>
      </c>
      <c r="AG238" s="35">
        <v>11.125</v>
      </c>
      <c r="AH238" s="6">
        <v>5.9891531322505802</v>
      </c>
      <c r="AI238" s="6">
        <v>12.523193750000001</v>
      </c>
      <c r="AK238" s="6">
        <v>9</v>
      </c>
      <c r="AO238" s="6">
        <f>AE238*'III. GDP shares, 1310-2018'!C240</f>
        <v>1.9068584262430421</v>
      </c>
      <c r="AP238" s="6">
        <f>AF238*'III. GDP shares, 1310-2018'!D240</f>
        <v>0.89579704766652268</v>
      </c>
      <c r="AQ238" s="6">
        <f>AG238*'III. GDP shares, 1310-2018'!E240</f>
        <v>0.31095057902795326</v>
      </c>
      <c r="AR238" s="6">
        <f>AH238*'III. GDP shares, 1310-2018'!F240</f>
        <v>1.2959120449002042</v>
      </c>
      <c r="AS238" s="6">
        <f>AI238*'III. GDP shares, 1310-2018'!G240</f>
        <v>3.4447644187333322</v>
      </c>
      <c r="AT238" s="6">
        <f>AJ238*'III. GDP shares, 1310-2018'!H240</f>
        <v>0</v>
      </c>
      <c r="AU238" s="6">
        <f>AK238*'III. GDP shares, 1310-2018'!I240</f>
        <v>1.0718967846688594</v>
      </c>
      <c r="AV238" s="6">
        <f>AL238*'III. GDP shares, 1310-2018'!J240</f>
        <v>0</v>
      </c>
      <c r="AY238" s="6">
        <f>U238*'III. GDP shares, 1310-2018'!C240</f>
        <v>-2.4862917793640245</v>
      </c>
      <c r="AZ238" s="6">
        <f>V238*'III. GDP shares, 1310-2018'!D240</f>
        <v>0.61243752343176705</v>
      </c>
      <c r="BA238" s="6">
        <f>W238*'III. GDP shares, 1310-2018'!E240</f>
        <v>1.0940732070468822</v>
      </c>
      <c r="BB238" s="6">
        <f>X238*'III. GDP shares, 1310-2018'!F240</f>
        <v>-0.30997600729446573</v>
      </c>
      <c r="BC238" s="6">
        <f>Y238*'III. GDP shares, 1310-2018'!G240</f>
        <v>2.6455846198382345</v>
      </c>
      <c r="BD238" s="6">
        <f>Z238*'III. GDP shares, 1310-2018'!H240</f>
        <v>0</v>
      </c>
      <c r="BE238" s="6">
        <f>AA238*'III. GDP shares, 1310-2018'!I240</f>
        <v>-8.5963992714722715E-2</v>
      </c>
      <c r="BF238" s="6">
        <f>AB238*'III. GDP shares, 1310-2018'!J240</f>
        <v>0</v>
      </c>
      <c r="BI238" s="6">
        <f t="shared" si="387"/>
        <v>9.2749744803750982</v>
      </c>
      <c r="BJ238" s="6">
        <f t="shared" si="388"/>
        <v>8.9261793012399124</v>
      </c>
      <c r="BL238" s="6">
        <f t="shared" si="389"/>
        <v>1.4698635709436709</v>
      </c>
      <c r="BM238" s="6">
        <f t="shared" si="390"/>
        <v>7.3833285494740073</v>
      </c>
      <c r="BN238" s="6">
        <f t="shared" ref="BN238:BO238" si="480">AVERAGE(BL235:BL241)</f>
        <v>-1.2479167232510784</v>
      </c>
      <c r="BO238" s="6">
        <f t="shared" si="480"/>
        <v>-0.19965927380203194</v>
      </c>
      <c r="BR238" s="6">
        <f t="shared" si="392"/>
        <v>7.1729562060614871</v>
      </c>
    </row>
    <row r="239" spans="1:70" x14ac:dyDescent="0.2">
      <c r="A239" s="6">
        <f>'[1]Nominal weighted'!B239</f>
        <v>1545</v>
      </c>
      <c r="C239" s="6">
        <f t="shared" si="399"/>
        <v>2.497572006167414</v>
      </c>
      <c r="D239" s="6">
        <f t="shared" si="400"/>
        <v>-3.6029404119240382</v>
      </c>
      <c r="E239" s="6">
        <f t="shared" si="401"/>
        <v>5.6914930007409037</v>
      </c>
      <c r="F239" s="6">
        <f t="shared" si="402"/>
        <v>4.5777596705556629</v>
      </c>
      <c r="G239" s="6">
        <f t="shared" si="403"/>
        <v>4.7042491704469622</v>
      </c>
      <c r="I239" s="6">
        <f t="shared" si="404"/>
        <v>-5.9480158652453028</v>
      </c>
      <c r="L239" s="6">
        <f t="shared" si="378"/>
        <v>7.0000109135549389</v>
      </c>
      <c r="M239" s="6">
        <f t="shared" si="379"/>
        <v>10.28978645965867</v>
      </c>
      <c r="N239" s="6">
        <f t="shared" si="380"/>
        <v>5.8603991964244253</v>
      </c>
      <c r="O239" s="6">
        <f t="shared" si="381"/>
        <v>5.7001955289068409</v>
      </c>
      <c r="P239" s="6">
        <f t="shared" ref="P239:R239" si="481">AVERAGE(G236:G242)</f>
        <v>10.692494814662709</v>
      </c>
      <c r="R239" s="6">
        <f t="shared" si="481"/>
        <v>6.4178340432146017</v>
      </c>
      <c r="U239" s="6">
        <v>4.9274279938325858</v>
      </c>
      <c r="V239" s="6">
        <v>13.602940411924038</v>
      </c>
      <c r="W239" s="6">
        <v>5.3085069992590963</v>
      </c>
      <c r="X239" s="6">
        <v>1.1484815232852985</v>
      </c>
      <c r="Y239" s="6">
        <v>6.8214383295530379</v>
      </c>
      <c r="AA239" s="6">
        <v>12.198015865245303</v>
      </c>
      <c r="AE239" s="6">
        <v>7.4249999999999998</v>
      </c>
      <c r="AF239" s="6">
        <v>10</v>
      </c>
      <c r="AG239" s="35">
        <v>11</v>
      </c>
      <c r="AH239" s="6">
        <v>5.726241193840961</v>
      </c>
      <c r="AI239" s="6">
        <v>11.5256875</v>
      </c>
      <c r="AK239" s="6">
        <v>6.25</v>
      </c>
      <c r="AO239" s="6">
        <f>AE239*'III. GDP shares, 1310-2018'!C241</f>
        <v>2.0154129901105691</v>
      </c>
      <c r="AP239" s="6">
        <f>AF239*'III. GDP shares, 1310-2018'!D241</f>
        <v>0.89895100533061068</v>
      </c>
      <c r="AQ239" s="6">
        <f>AG239*'III. GDP shares, 1310-2018'!E241</f>
        <v>0.30936039024885359</v>
      </c>
      <c r="AR239" s="6">
        <f>AH239*'III. GDP shares, 1310-2018'!F241</f>
        <v>1.2393785295500188</v>
      </c>
      <c r="AS239" s="6">
        <f>AI239*'III. GDP shares, 1310-2018'!G241</f>
        <v>3.1689797710782104</v>
      </c>
      <c r="AT239" s="6">
        <f>AJ239*'III. GDP shares, 1310-2018'!H241</f>
        <v>0</v>
      </c>
      <c r="AU239" s="6">
        <f>AK239*'III. GDP shares, 1310-2018'!I241</f>
        <v>0.74473388183004308</v>
      </c>
      <c r="AV239" s="6">
        <f>AL239*'III. GDP shares, 1310-2018'!J241</f>
        <v>0</v>
      </c>
      <c r="AY239" s="6">
        <f>U239*'III. GDP shares, 1310-2018'!C241</f>
        <v>1.337481802909718</v>
      </c>
      <c r="AZ239" s="6">
        <f>V239*'III. GDP shares, 1310-2018'!D241</f>
        <v>1.2228376958751506</v>
      </c>
      <c r="BA239" s="6">
        <f>W239*'III. GDP shares, 1310-2018'!E241</f>
        <v>0.14929470881177861</v>
      </c>
      <c r="BB239" s="6">
        <f>X239*'III. GDP shares, 1310-2018'!F241</f>
        <v>0.24857551286447471</v>
      </c>
      <c r="BC239" s="6">
        <f>Y239*'III. GDP shares, 1310-2018'!G241</f>
        <v>1.8755497297676269</v>
      </c>
      <c r="BD239" s="6">
        <f>Z239*'III. GDP shares, 1310-2018'!H241</f>
        <v>0</v>
      </c>
      <c r="BE239" s="6">
        <f>AA239*'III. GDP shares, 1310-2018'!I241</f>
        <v>1.4534841129517739</v>
      </c>
      <c r="BF239" s="6">
        <f>AB239*'III. GDP shares, 1310-2018'!J241</f>
        <v>0</v>
      </c>
      <c r="BI239" s="6">
        <f t="shared" si="387"/>
        <v>8.6544881156401612</v>
      </c>
      <c r="BJ239" s="6">
        <f t="shared" si="388"/>
        <v>8.3768165681483051</v>
      </c>
      <c r="BL239" s="6">
        <f t="shared" si="389"/>
        <v>6.2872235631805218</v>
      </c>
      <c r="BM239" s="6">
        <f t="shared" si="390"/>
        <v>7.3344685205165598</v>
      </c>
      <c r="BN239" s="6">
        <f t="shared" ref="BN239:BO239" si="482">AVERAGE(BL236:BL242)</f>
        <v>0.98787008198951198</v>
      </c>
      <c r="BO239" s="6">
        <f t="shared" si="482"/>
        <v>1.5089515069616464</v>
      </c>
      <c r="BR239" s="6">
        <f t="shared" si="392"/>
        <v>2.413479695512323</v>
      </c>
    </row>
    <row r="240" spans="1:70" x14ac:dyDescent="0.2">
      <c r="A240" s="6">
        <f>'[1]Nominal weighted'!B240</f>
        <v>1546</v>
      </c>
      <c r="C240" s="6">
        <f t="shared" si="399"/>
        <v>12.417770687349428</v>
      </c>
      <c r="D240" s="6">
        <f t="shared" si="400"/>
        <v>2.0193241177172894</v>
      </c>
      <c r="E240" s="6">
        <f t="shared" si="401"/>
        <v>21.927815227571379</v>
      </c>
      <c r="F240" s="6">
        <f t="shared" si="402"/>
        <v>11.388920896675756</v>
      </c>
      <c r="G240" s="6">
        <f t="shared" si="403"/>
        <v>-4.1995335595608978</v>
      </c>
      <c r="I240" s="6">
        <f t="shared" si="404"/>
        <v>-4.2907379608964575</v>
      </c>
      <c r="L240" s="6">
        <f t="shared" si="378"/>
        <v>1.8737261020247027</v>
      </c>
      <c r="M240" s="6">
        <f t="shared" si="379"/>
        <v>6.8258768045935057</v>
      </c>
      <c r="N240" s="6">
        <f t="shared" si="380"/>
        <v>7.5903890048863589</v>
      </c>
      <c r="O240" s="6">
        <f t="shared" si="381"/>
        <v>5.0615230494013881</v>
      </c>
      <c r="P240" s="6">
        <f t="shared" ref="P240:R240" si="483">AVERAGE(G237:G243)</f>
        <v>8.9866397263975166</v>
      </c>
      <c r="R240" s="6">
        <f t="shared" si="483"/>
        <v>6.8865171455183374</v>
      </c>
      <c r="U240" s="6">
        <v>-5.667770687349428</v>
      </c>
      <c r="V240" s="6">
        <v>7.9806758822827106</v>
      </c>
      <c r="W240" s="6">
        <v>-14.227815227571378</v>
      </c>
      <c r="X240" s="6">
        <v>-2.1497677644251771</v>
      </c>
      <c r="Y240" s="6">
        <v>16.225221059560898</v>
      </c>
      <c r="AA240" s="6">
        <v>15.290737960896458</v>
      </c>
      <c r="AE240" s="6">
        <v>6.75</v>
      </c>
      <c r="AF240" s="6">
        <v>10</v>
      </c>
      <c r="AG240" s="35">
        <v>7.7</v>
      </c>
      <c r="AH240" s="6">
        <v>9.2391531322505802</v>
      </c>
      <c r="AI240" s="6">
        <v>12.0256875</v>
      </c>
      <c r="AK240" s="6">
        <v>11</v>
      </c>
      <c r="AO240" s="6">
        <f>AE240*'III. GDP shares, 1310-2018'!C242</f>
        <v>1.8289348209201186</v>
      </c>
      <c r="AP240" s="6">
        <f>AF240*'III. GDP shares, 1310-2018'!D242</f>
        <v>0.9020797460634109</v>
      </c>
      <c r="AQ240" s="6">
        <f>AG240*'III. GDP shares, 1310-2018'!E242</f>
        <v>0.2178741655911878</v>
      </c>
      <c r="AR240" s="6">
        <f>AH240*'III. GDP shares, 1310-2018'!F242</f>
        <v>2.0002749252683074</v>
      </c>
      <c r="AS240" s="6">
        <f>AI240*'III. GDP shares, 1310-2018'!G242</f>
        <v>3.3050055286165083</v>
      </c>
      <c r="AT240" s="6">
        <f>AJ240*'III. GDP shares, 1310-2018'!H242</f>
        <v>0</v>
      </c>
      <c r="AU240" s="6">
        <f>AK240*'III. GDP shares, 1310-2018'!I242</f>
        <v>1.3113621123642472</v>
      </c>
      <c r="AV240" s="6">
        <f>AL240*'III. GDP shares, 1310-2018'!J242</f>
        <v>0</v>
      </c>
      <c r="AY240" s="6">
        <f>U240*'III. GDP shares, 1310-2018'!C242</f>
        <v>-1.5357012099383294</v>
      </c>
      <c r="AZ240" s="6">
        <f>V240*'III. GDP shares, 1310-2018'!D242</f>
        <v>0.71992060733039753</v>
      </c>
      <c r="BA240" s="6">
        <f>W240*'III. GDP shares, 1310-2018'!E242</f>
        <v>-0.40258095725879345</v>
      </c>
      <c r="BB240" s="6">
        <f>X240*'III. GDP shares, 1310-2018'!F242</f>
        <v>-0.46542431895836683</v>
      </c>
      <c r="BC240" s="6">
        <f>Y240*'III. GDP shares, 1310-2018'!G242</f>
        <v>4.4591583894786702</v>
      </c>
      <c r="BD240" s="6">
        <f>Z240*'III. GDP shares, 1310-2018'!H242</f>
        <v>0</v>
      </c>
      <c r="BE240" s="6">
        <f>AA240*'III. GDP shares, 1310-2018'!I242</f>
        <v>1.8228813120008509</v>
      </c>
      <c r="BF240" s="6">
        <f>AB240*'III. GDP shares, 1310-2018'!J242</f>
        <v>0</v>
      </c>
      <c r="BI240" s="6">
        <f t="shared" si="387"/>
        <v>9.4524734387084308</v>
      </c>
      <c r="BJ240" s="6">
        <f t="shared" si="388"/>
        <v>9.5655312988237799</v>
      </c>
      <c r="BL240" s="6">
        <f t="shared" si="389"/>
        <v>4.5982538226544287</v>
      </c>
      <c r="BM240" s="6">
        <f t="shared" si="390"/>
        <v>2.9085468705656807</v>
      </c>
      <c r="BN240" s="6">
        <f t="shared" ref="BN240:BO240" si="484">AVERAGE(BL237:BL243)</f>
        <v>3.3370735388613193</v>
      </c>
      <c r="BO240" s="6">
        <f t="shared" si="484"/>
        <v>3.099923736372495</v>
      </c>
      <c r="BR240" s="6">
        <f t="shared" si="392"/>
        <v>4.7851183374363382</v>
      </c>
    </row>
    <row r="241" spans="1:70" x14ac:dyDescent="0.2">
      <c r="A241" s="6">
        <f>'[1]Nominal weighted'!B241</f>
        <v>1547</v>
      </c>
      <c r="C241" s="6">
        <f t="shared" si="399"/>
        <v>-19.137394259162722</v>
      </c>
      <c r="D241" s="6">
        <f t="shared" si="400"/>
        <v>39.949411510574109</v>
      </c>
      <c r="E241" s="6">
        <f t="shared" si="401"/>
        <v>29.259023099690591</v>
      </c>
      <c r="F241" s="6">
        <f t="shared" si="402"/>
        <v>11.21370515656065</v>
      </c>
      <c r="G241" s="6">
        <f t="shared" si="403"/>
        <v>44.897250865812708</v>
      </c>
      <c r="I241" s="6">
        <f t="shared" si="404"/>
        <v>22.620815059252109</v>
      </c>
      <c r="L241" s="6">
        <f t="shared" si="378"/>
        <v>3.4330254520226489</v>
      </c>
      <c r="M241" s="6">
        <f t="shared" si="379"/>
        <v>4.6962173557489706</v>
      </c>
      <c r="N241" s="6">
        <f t="shared" si="380"/>
        <v>4.5242050114651251</v>
      </c>
      <c r="O241" s="6">
        <f t="shared" si="381"/>
        <v>5.3586898218241306</v>
      </c>
      <c r="P241" s="6">
        <f t="shared" ref="P241:R241" si="485">AVERAGE(G238:G244)</f>
        <v>8.0932644202950392</v>
      </c>
      <c r="R241" s="6">
        <f t="shared" si="485"/>
        <v>5.7151047442701088</v>
      </c>
      <c r="U241" s="6">
        <v>24.712394259162721</v>
      </c>
      <c r="V241" s="6">
        <v>-25.949411510574109</v>
      </c>
      <c r="W241" s="6">
        <v>-20.134023099690591</v>
      </c>
      <c r="X241" s="6">
        <v>-2.3495520243100705</v>
      </c>
      <c r="Y241" s="6">
        <v>-32.371563365812705</v>
      </c>
      <c r="AA241" s="6">
        <v>-12.620815059252111</v>
      </c>
      <c r="AE241" s="6">
        <v>5.5750000000000002</v>
      </c>
      <c r="AF241" s="6">
        <v>14</v>
      </c>
      <c r="AG241" s="35">
        <v>9.125</v>
      </c>
      <c r="AH241" s="6">
        <v>8.8641531322505802</v>
      </c>
      <c r="AI241" s="6">
        <v>12.5256875</v>
      </c>
      <c r="AK241" s="6">
        <v>10</v>
      </c>
      <c r="AO241" s="6">
        <f>AE241*'III. GDP shares, 1310-2018'!C243</f>
        <v>1.5078945866949844</v>
      </c>
      <c r="AP241" s="6">
        <f>AF241*'III. GDP shares, 1310-2018'!D243</f>
        <v>1.2672569995221579</v>
      </c>
      <c r="AQ241" s="6">
        <f>AG241*'III. GDP shares, 1310-2018'!E243</f>
        <v>0.25974908721037321</v>
      </c>
      <c r="AR241" s="6">
        <f>AH241*'III. GDP shares, 1310-2018'!F243</f>
        <v>1.9196274613719975</v>
      </c>
      <c r="AS241" s="6">
        <f>AI241*'III. GDP shares, 1310-2018'!G243</f>
        <v>3.4409228208078413</v>
      </c>
      <c r="AT241" s="6">
        <f>AJ241*'III. GDP shares, 1310-2018'!H243</f>
        <v>0</v>
      </c>
      <c r="AU241" s="6">
        <f>AK241*'III. GDP shares, 1310-2018'!I243</f>
        <v>1.1927159744372773</v>
      </c>
      <c r="AV241" s="6">
        <f>AL241*'III. GDP shares, 1310-2018'!J243</f>
        <v>0</v>
      </c>
      <c r="AY241" s="6">
        <f>U241*'III. GDP shares, 1310-2018'!C243</f>
        <v>6.6840691529441569</v>
      </c>
      <c r="AZ241" s="6">
        <f>V241*'III. GDP shares, 1310-2018'!D243</f>
        <v>-2.3488980978754208</v>
      </c>
      <c r="BA241" s="6">
        <f>W241*'III. GDP shares, 1310-2018'!E243</f>
        <v>-0.57312812296078908</v>
      </c>
      <c r="BB241" s="6">
        <f>X241*'III. GDP shares, 1310-2018'!F243</f>
        <v>-0.50882069843514044</v>
      </c>
      <c r="BC241" s="6">
        <f>Y241*'III. GDP shares, 1310-2018'!G243</f>
        <v>-8.8927694492339864</v>
      </c>
      <c r="BD241" s="6">
        <f>Z241*'III. GDP shares, 1310-2018'!H243</f>
        <v>0</v>
      </c>
      <c r="BE241" s="6">
        <f>AA241*'III. GDP shares, 1310-2018'!I243</f>
        <v>-1.5053047731588545</v>
      </c>
      <c r="BF241" s="6">
        <f>AB241*'III. GDP shares, 1310-2018'!J243</f>
        <v>0</v>
      </c>
      <c r="BI241" s="6">
        <f t="shared" si="387"/>
        <v>10.014973438708431</v>
      </c>
      <c r="BJ241" s="6">
        <f t="shared" si="388"/>
        <v>9.5881669300446326</v>
      </c>
      <c r="BL241" s="6">
        <f t="shared" si="389"/>
        <v>-7.1448519887200348</v>
      </c>
      <c r="BM241" s="6">
        <f t="shared" si="390"/>
        <v>-11.452161800079478</v>
      </c>
      <c r="BN241" s="6">
        <f t="shared" ref="BN241:BO241" si="486">AVERAGE(BL238:BL244)</f>
        <v>3.5047096449777415</v>
      </c>
      <c r="BO241" s="6">
        <f t="shared" si="486"/>
        <v>4.0370635623336977</v>
      </c>
      <c r="BR241" s="6">
        <f t="shared" si="392"/>
        <v>13.116863821367087</v>
      </c>
    </row>
    <row r="242" spans="1:70" x14ac:dyDescent="0.2">
      <c r="A242" s="6">
        <f>'[1]Nominal weighted'!B242</f>
        <v>1548</v>
      </c>
      <c r="C242" s="6">
        <f t="shared" si="399"/>
        <v>5.2789962049536712</v>
      </c>
      <c r="D242" s="6">
        <f t="shared" si="400"/>
        <v>15.463413941864943</v>
      </c>
      <c r="E242" s="6">
        <f t="shared" si="401"/>
        <v>8.944759624446343</v>
      </c>
      <c r="F242" s="6">
        <f t="shared" si="402"/>
        <v>6.084387179743862</v>
      </c>
      <c r="G242" s="6">
        <f t="shared" si="403"/>
        <v>10.498620970528325</v>
      </c>
      <c r="I242" s="6">
        <f t="shared" si="404"/>
        <v>9.8684990391841918</v>
      </c>
      <c r="L242" s="6">
        <f t="shared" si="378"/>
        <v>1.2238503306650526</v>
      </c>
      <c r="M242" s="6">
        <f t="shared" si="379"/>
        <v>4.7442613605734989</v>
      </c>
      <c r="N242" s="6">
        <f t="shared" si="380"/>
        <v>8.9521614250773922</v>
      </c>
      <c r="O242" s="6">
        <f t="shared" si="381"/>
        <v>4.0183909477509214</v>
      </c>
      <c r="P242" s="6">
        <f t="shared" ref="P242:R242" si="487">AVERAGE(G239:G245)</f>
        <v>9.7598671629106235</v>
      </c>
      <c r="R242" s="6">
        <f t="shared" si="487"/>
        <v>4.2461576920665207</v>
      </c>
      <c r="U242" s="6">
        <v>0.64600379504632899</v>
      </c>
      <c r="V242" s="6">
        <v>-1.4634139418649426</v>
      </c>
      <c r="W242" s="6">
        <v>0.18024037555365785</v>
      </c>
      <c r="X242" s="6">
        <v>2.4047659525067178</v>
      </c>
      <c r="Y242" s="6">
        <v>2.027066529471675</v>
      </c>
      <c r="AA242" s="6">
        <v>-0.86849903918419236</v>
      </c>
      <c r="AE242" s="6">
        <v>5.9249999999999998</v>
      </c>
      <c r="AF242" s="6">
        <v>14</v>
      </c>
      <c r="AG242" s="35">
        <v>9.125</v>
      </c>
      <c r="AH242" s="6">
        <v>8.4891531322505802</v>
      </c>
      <c r="AI242" s="6">
        <v>12.5256875</v>
      </c>
      <c r="AK242" s="6">
        <v>9</v>
      </c>
      <c r="AO242" s="6">
        <f>AE242*'III. GDP shares, 1310-2018'!C244</f>
        <v>1.5997453949199352</v>
      </c>
      <c r="AP242" s="6">
        <f>AF242*'III. GDP shares, 1310-2018'!D244</f>
        <v>1.2715678875843157</v>
      </c>
      <c r="AQ242" s="6">
        <f>AG242*'III. GDP shares, 1310-2018'!E244</f>
        <v>0.26129081390888381</v>
      </c>
      <c r="AR242" s="6">
        <f>AH242*'III. GDP shares, 1310-2018'!F244</f>
        <v>1.8389302089402615</v>
      </c>
      <c r="AS242" s="6">
        <f>AI242*'III. GDP shares, 1310-2018'!G244</f>
        <v>3.4394375770438321</v>
      </c>
      <c r="AT242" s="6">
        <f>AJ242*'III. GDP shares, 1310-2018'!H244</f>
        <v>0</v>
      </c>
      <c r="AU242" s="6">
        <f>AK242*'III. GDP shares, 1310-2018'!I244</f>
        <v>1.0739520575249542</v>
      </c>
      <c r="AV242" s="6">
        <f>AL242*'III. GDP shares, 1310-2018'!J244</f>
        <v>0</v>
      </c>
      <c r="AY242" s="6">
        <f>U242*'III. GDP shares, 1310-2018'!C244</f>
        <v>0.1744205225698171</v>
      </c>
      <c r="AZ242" s="6">
        <f>V242*'III. GDP shares, 1310-2018'!D244</f>
        <v>-0.13291644105133155</v>
      </c>
      <c r="BA242" s="6">
        <f>W242*'III. GDP shares, 1310-2018'!E244</f>
        <v>5.1611128139899334E-3</v>
      </c>
      <c r="BB242" s="6">
        <f>X242*'III. GDP shares, 1310-2018'!F244</f>
        <v>0.520923192997371</v>
      </c>
      <c r="BC242" s="6">
        <f>Y242*'III. GDP shares, 1310-2018'!G244</f>
        <v>0.55661366233451914</v>
      </c>
      <c r="BD242" s="6">
        <f>Z242*'III. GDP shares, 1310-2018'!H244</f>
        <v>0</v>
      </c>
      <c r="BE242" s="6">
        <f>AA242*'III. GDP shares, 1310-2018'!I244</f>
        <v>-0.10363625889892324</v>
      </c>
      <c r="BF242" s="6">
        <f>AB242*'III. GDP shares, 1310-2018'!J244</f>
        <v>0</v>
      </c>
      <c r="BI242" s="6">
        <f t="shared" si="387"/>
        <v>9.8441401053750965</v>
      </c>
      <c r="BJ242" s="6">
        <f t="shared" si="388"/>
        <v>9.4849239399221812</v>
      </c>
      <c r="BL242" s="6">
        <f t="shared" si="389"/>
        <v>1.0205657907654424</v>
      </c>
      <c r="BM242" s="6">
        <f t="shared" si="390"/>
        <v>0.48769394525487414</v>
      </c>
      <c r="BN242" s="6">
        <f t="shared" ref="BN242:BO242" si="488">AVERAGE(BL239:BL245)</f>
        <v>3.9682915828851271</v>
      </c>
      <c r="BO242" s="6">
        <f t="shared" si="488"/>
        <v>3.8340908787481602</v>
      </c>
      <c r="BR242" s="6">
        <f t="shared" si="392"/>
        <v>7.0598738205210925</v>
      </c>
    </row>
    <row r="243" spans="1:70" x14ac:dyDescent="0.2">
      <c r="A243" s="6">
        <f>'[1]Nominal weighted'!B243</f>
        <v>1549</v>
      </c>
      <c r="C243" s="6">
        <f t="shared" si="399"/>
        <v>-4.6433477748183103</v>
      </c>
      <c r="D243" s="6">
        <f t="shared" si="400"/>
        <v>-11.064828792171511</v>
      </c>
      <c r="E243" s="6">
        <f t="shared" si="401"/>
        <v>6.2526491744626469</v>
      </c>
      <c r="F243" s="6">
        <f t="shared" si="402"/>
        <v>-1.0280909636122164</v>
      </c>
      <c r="G243" s="6">
        <f t="shared" si="403"/>
        <v>0.73280357232335191</v>
      </c>
      <c r="I243" s="6">
        <f t="shared" si="404"/>
        <v>0.88569145690854523</v>
      </c>
      <c r="L243" s="6">
        <f t="shared" si="378"/>
        <v>3.459707381588931</v>
      </c>
      <c r="M243" s="6">
        <f t="shared" si="379"/>
        <v>8.8718869226798347</v>
      </c>
      <c r="N243" s="6">
        <f t="shared" si="380"/>
        <v>9.3150953670210406</v>
      </c>
      <c r="O243" s="6">
        <f t="shared" si="381"/>
        <v>5.1280649943338812</v>
      </c>
      <c r="P243" s="6">
        <f t="shared" ref="P243:R243" si="489">AVERAGE(G240:G246)</f>
        <v>9.5141996639762425</v>
      </c>
      <c r="R243" s="6">
        <f t="shared" si="489"/>
        <v>5.3700093070064794</v>
      </c>
      <c r="U243" s="6">
        <v>10.25584777481831</v>
      </c>
      <c r="V243" s="6">
        <v>25.064828792171511</v>
      </c>
      <c r="W243" s="6">
        <v>1.8723508255373531</v>
      </c>
      <c r="X243" s="6">
        <v>8.265387615915829</v>
      </c>
      <c r="Y243" s="6">
        <v>11.843248927676647</v>
      </c>
      <c r="AA243" s="6">
        <v>6.7393085430914548</v>
      </c>
      <c r="AE243" s="6">
        <v>5.6124999999999998</v>
      </c>
      <c r="AF243" s="6">
        <v>14</v>
      </c>
      <c r="AG243" s="35">
        <v>8.125</v>
      </c>
      <c r="AH243" s="6">
        <v>7.2372966523036126</v>
      </c>
      <c r="AI243" s="6">
        <v>12.576052499999999</v>
      </c>
      <c r="AK243" s="6">
        <v>7.625</v>
      </c>
      <c r="AO243" s="6">
        <f>AE243*'III. GDP shares, 1310-2018'!C245</f>
        <v>1.5127249689816384</v>
      </c>
      <c r="AP243" s="6">
        <f>AF243*'III. GDP shares, 1310-2018'!D245</f>
        <v>1.275844717138745</v>
      </c>
      <c r="AQ243" s="6">
        <f>AG243*'III. GDP shares, 1310-2018'!E245</f>
        <v>0.23401812883411335</v>
      </c>
      <c r="AR243" s="6">
        <f>AH243*'III. GDP shares, 1310-2018'!F245</f>
        <v>1.5681855171562502</v>
      </c>
      <c r="AS243" s="6">
        <f>AI243*'III. GDP shares, 1310-2018'!G245</f>
        <v>3.4517879044004789</v>
      </c>
      <c r="AT243" s="6">
        <f>AJ243*'III. GDP shares, 1310-2018'!H245</f>
        <v>0</v>
      </c>
      <c r="AU243" s="6">
        <f>AK243*'III. GDP shares, 1310-2018'!I245</f>
        <v>0.91030276878177141</v>
      </c>
      <c r="AV243" s="6">
        <f>AL243*'III. GDP shares, 1310-2018'!J245</f>
        <v>0</v>
      </c>
      <c r="AY243" s="6">
        <f>U243*'III. GDP shares, 1310-2018'!C245</f>
        <v>2.7642364377803892</v>
      </c>
      <c r="AZ243" s="6">
        <f>V243*'III. GDP shares, 1310-2018'!D245</f>
        <v>2.2842021000342236</v>
      </c>
      <c r="BA243" s="6">
        <f>W243*'III. GDP shares, 1310-2018'!E245</f>
        <v>5.3927881441631853E-2</v>
      </c>
      <c r="BB243" s="6">
        <f>X243*'III. GDP shares, 1310-2018'!F245</f>
        <v>1.7909534147444637</v>
      </c>
      <c r="BC243" s="6">
        <f>Y243*'III. GDP shares, 1310-2018'!G245</f>
        <v>3.2506530485109053</v>
      </c>
      <c r="BD243" s="6">
        <f>Z243*'III. GDP shares, 1310-2018'!H245</f>
        <v>0</v>
      </c>
      <c r="BE243" s="6">
        <f>AA243*'III. GDP shares, 1310-2018'!I245</f>
        <v>0.80456540674764554</v>
      </c>
      <c r="BF243" s="6">
        <f>AB243*'III. GDP shares, 1310-2018'!J245</f>
        <v>0</v>
      </c>
      <c r="BI243" s="6">
        <f t="shared" si="387"/>
        <v>9.1959748587172694</v>
      </c>
      <c r="BJ243" s="6">
        <f t="shared" si="388"/>
        <v>8.952864005292998</v>
      </c>
      <c r="BL243" s="6">
        <f t="shared" si="389"/>
        <v>10.948538289259259</v>
      </c>
      <c r="BM243" s="6">
        <f t="shared" si="390"/>
        <v>10.67349541320185</v>
      </c>
      <c r="BN243" s="6">
        <f t="shared" ref="BN243:BO243" si="490">AVERAGE(BL240:BL246)</f>
        <v>2.8406755783918709</v>
      </c>
      <c r="BO243" s="6">
        <f t="shared" si="490"/>
        <v>2.5586441960189288</v>
      </c>
      <c r="BR243" s="6">
        <f t="shared" si="392"/>
        <v>-0.98731690107078407</v>
      </c>
    </row>
    <row r="244" spans="1:70" x14ac:dyDescent="0.2">
      <c r="A244" s="6">
        <f>'[1]Nominal weighted'!B244</f>
        <v>1550</v>
      </c>
      <c r="C244" s="6">
        <f t="shared" si="399"/>
        <v>11.461706593482042</v>
      </c>
      <c r="D244" s="6">
        <f t="shared" si="400"/>
        <v>-13.054070062692119</v>
      </c>
      <c r="E244" s="6">
        <f t="shared" si="401"/>
        <v>-12.388221710244554</v>
      </c>
      <c r="F244" s="6">
        <f t="shared" si="402"/>
        <v>-2.1475833081879365</v>
      </c>
      <c r="G244" s="6">
        <f t="shared" si="403"/>
        <v>-2.8859008644876898</v>
      </c>
      <c r="I244" s="6">
        <f t="shared" si="404"/>
        <v>7.1476993599664969</v>
      </c>
      <c r="L244" s="6">
        <f t="shared" si="378"/>
        <v>2.4705199844515668</v>
      </c>
      <c r="M244" s="6">
        <f t="shared" si="379"/>
        <v>11.962596060326712</v>
      </c>
      <c r="N244" s="6">
        <f t="shared" si="380"/>
        <v>9.0795706455386469</v>
      </c>
      <c r="O244" s="6">
        <f t="shared" si="381"/>
        <v>5.7524098351998436</v>
      </c>
      <c r="P244" s="6">
        <f t="shared" ref="P244:R244" si="491">AVERAGE(G241:G247)</f>
        <v>13.174676347610054</v>
      </c>
      <c r="R244" s="6">
        <f t="shared" si="491"/>
        <v>6.6875811779910848</v>
      </c>
      <c r="U244" s="6">
        <v>-5.5242065934820426</v>
      </c>
      <c r="V244" s="6">
        <v>27.054070062692119</v>
      </c>
      <c r="W244" s="6">
        <v>21.513221710244554</v>
      </c>
      <c r="X244" s="6">
        <v>9.8867364404385167</v>
      </c>
      <c r="Y244" s="6">
        <v>13.51231836448769</v>
      </c>
      <c r="AA244" s="6">
        <v>-0.89769935996649675</v>
      </c>
      <c r="AE244" s="6">
        <v>5.9375</v>
      </c>
      <c r="AF244" s="6">
        <v>14</v>
      </c>
      <c r="AG244" s="35">
        <v>9.125</v>
      </c>
      <c r="AH244" s="6">
        <v>7.7391531322505802</v>
      </c>
      <c r="AI244" s="6">
        <v>10.626417500000001</v>
      </c>
      <c r="AK244" s="6">
        <v>6.25</v>
      </c>
      <c r="AO244" s="6">
        <f>AE244*'III. GDP shares, 1310-2018'!C246</f>
        <v>1.5975446706189651</v>
      </c>
      <c r="AP244" s="6">
        <f>AF244*'III. GDP shares, 1310-2018'!D246</f>
        <v>1.2800878902201414</v>
      </c>
      <c r="AQ244" s="6">
        <f>AG244*'III. GDP shares, 1310-2018'!E246</f>
        <v>0.26433786949131471</v>
      </c>
      <c r="AR244" s="6">
        <f>AH244*'III. GDP shares, 1310-2018'!F246</f>
        <v>1.6773886893331968</v>
      </c>
      <c r="AS244" s="6">
        <f>AI244*'III. GDP shares, 1310-2018'!G246</f>
        <v>2.915425331065248</v>
      </c>
      <c r="AT244" s="6">
        <f>AJ244*'III. GDP shares, 1310-2018'!H246</f>
        <v>0</v>
      </c>
      <c r="AU244" s="6">
        <f>AK244*'III. GDP shares, 1310-2018'!I246</f>
        <v>0.74649682848969889</v>
      </c>
      <c r="AV244" s="6">
        <f>AL244*'III. GDP shares, 1310-2018'!J246</f>
        <v>0</v>
      </c>
      <c r="AY244" s="6">
        <f>U244*'III. GDP shares, 1310-2018'!C246</f>
        <v>-1.4863438825794333</v>
      </c>
      <c r="AZ244" s="6">
        <f>V244*'III. GDP shares, 1310-2018'!D246</f>
        <v>2.4736848191728171</v>
      </c>
      <c r="BA244" s="6">
        <f>W244*'III. GDP shares, 1310-2018'!E246</f>
        <v>0.62320648688003766</v>
      </c>
      <c r="BB244" s="6">
        <f>X244*'III. GDP shares, 1310-2018'!F246</f>
        <v>2.1428571829780099</v>
      </c>
      <c r="BC244" s="6">
        <f>Y244*'III. GDP shares, 1310-2018'!G246</f>
        <v>3.707190616333826</v>
      </c>
      <c r="BD244" s="6">
        <f>Z244*'III. GDP shares, 1310-2018'!H246</f>
        <v>0</v>
      </c>
      <c r="BE244" s="6">
        <f>AA244*'III. GDP shares, 1310-2018'!I246</f>
        <v>-0.10722075602435557</v>
      </c>
      <c r="BF244" s="6">
        <f>AB244*'III. GDP shares, 1310-2018'!J246</f>
        <v>0</v>
      </c>
      <c r="BI244" s="6">
        <f t="shared" si="387"/>
        <v>8.9463451053750962</v>
      </c>
      <c r="BJ244" s="6">
        <f t="shared" si="388"/>
        <v>8.4812812792185657</v>
      </c>
      <c r="BL244" s="6">
        <f t="shared" si="389"/>
        <v>7.3533744667609016</v>
      </c>
      <c r="BM244" s="6">
        <f t="shared" si="390"/>
        <v>10.924073437402392</v>
      </c>
      <c r="BN244" s="6">
        <f t="shared" ref="BN244:BO244" si="492">AVERAGE(BL241:BL247)</f>
        <v>1.5693676681105571</v>
      </c>
      <c r="BO244" s="6">
        <f t="shared" si="492"/>
        <v>1.462496031794625</v>
      </c>
      <c r="BR244" s="6">
        <f t="shared" si="392"/>
        <v>2.3215037414103392</v>
      </c>
    </row>
    <row r="245" spans="1:70" x14ac:dyDescent="0.2">
      <c r="A245" s="6">
        <f>'[1]Nominal weighted'!B245</f>
        <v>1551</v>
      </c>
      <c r="C245" s="6">
        <f t="shared" si="399"/>
        <v>0.69164885668384635</v>
      </c>
      <c r="D245" s="6">
        <f t="shared" si="400"/>
        <v>3.4995192206458228</v>
      </c>
      <c r="E245" s="6">
        <f t="shared" si="401"/>
        <v>2.9776115588744281</v>
      </c>
      <c r="F245" s="6">
        <f t="shared" si="402"/>
        <v>-1.9603619974793318</v>
      </c>
      <c r="G245" s="6">
        <f t="shared" si="403"/>
        <v>14.571579985311613</v>
      </c>
      <c r="I245" s="6">
        <f t="shared" si="404"/>
        <v>-0.5608472447039361</v>
      </c>
      <c r="L245" s="6">
        <f t="shared" si="378"/>
        <v>-0.41326004219318285</v>
      </c>
      <c r="M245" s="6">
        <f t="shared" si="379"/>
        <v>8.1881660395829901</v>
      </c>
      <c r="N245" s="6">
        <f t="shared" si="380"/>
        <v>6.2108095771270957</v>
      </c>
      <c r="O245" s="6">
        <f t="shared" si="381"/>
        <v>5.6319340885698868</v>
      </c>
      <c r="P245" s="6">
        <f t="shared" ref="P245:R245" si="493">AVERAGE(G242:G248)</f>
        <v>9.5848049267427999</v>
      </c>
      <c r="R245" s="6">
        <f t="shared" si="493"/>
        <v>4.8781062290319399</v>
      </c>
      <c r="U245" s="6">
        <v>5.5083511433161538</v>
      </c>
      <c r="V245" s="6">
        <v>10.500480779354177</v>
      </c>
      <c r="W245" s="6">
        <v>6.1473884411255719</v>
      </c>
      <c r="X245" s="6">
        <v>10.449515129729912</v>
      </c>
      <c r="Y245" s="6">
        <v>-3.5614641519782801</v>
      </c>
      <c r="AA245" s="6">
        <v>6.7308472447039369</v>
      </c>
      <c r="AE245" s="6">
        <v>6.2</v>
      </c>
      <c r="AF245" s="6">
        <v>14</v>
      </c>
      <c r="AG245" s="35">
        <v>9.125</v>
      </c>
      <c r="AH245" s="6">
        <v>8.4891531322505802</v>
      </c>
      <c r="AI245" s="6">
        <v>11.010115833333334</v>
      </c>
      <c r="AK245" s="6">
        <v>6.1700000000000008</v>
      </c>
      <c r="AO245" s="6">
        <f>AE245*'III. GDP shares, 1310-2018'!C247</f>
        <v>1.6652960801390519</v>
      </c>
      <c r="AP245" s="6">
        <f>AF245*'III. GDP shares, 1310-2018'!D247</f>
        <v>1.2842978025603842</v>
      </c>
      <c r="AQ245" s="6">
        <f>AG245*'III. GDP shares, 1310-2018'!E247</f>
        <v>0.26584348368489985</v>
      </c>
      <c r="AR245" s="6">
        <f>AH245*'III. GDP shares, 1310-2018'!F247</f>
        <v>1.8404451430615474</v>
      </c>
      <c r="AS245" s="6">
        <f>AI245*'III. GDP shares, 1310-2018'!G247</f>
        <v>3.0194204594181673</v>
      </c>
      <c r="AT245" s="6">
        <f>AJ245*'III. GDP shares, 1310-2018'!H247</f>
        <v>0</v>
      </c>
      <c r="AU245" s="6">
        <f>AK245*'III. GDP shares, 1310-2018'!I247</f>
        <v>0.7372815599331195</v>
      </c>
      <c r="AV245" s="6">
        <f>AL245*'III. GDP shares, 1310-2018'!J247</f>
        <v>0</v>
      </c>
      <c r="AY245" s="6">
        <f>U245*'III. GDP shares, 1310-2018'!C247</f>
        <v>1.4795218656441702</v>
      </c>
      <c r="AZ245" s="6">
        <f>V245*'III. GDP shares, 1310-2018'!D247</f>
        <v>0.96326745648229417</v>
      </c>
      <c r="BA245" s="6">
        <f>W245*'III. GDP shares, 1310-2018'!E247</f>
        <v>0.1790951406852721</v>
      </c>
      <c r="BB245" s="6">
        <f>X245*'III. GDP shares, 1310-2018'!F247</f>
        <v>2.2654508722192164</v>
      </c>
      <c r="BC245" s="6">
        <f>Y245*'III. GDP shares, 1310-2018'!G247</f>
        <v>-0.9766979647399342</v>
      </c>
      <c r="BD245" s="6">
        <f>Z245*'III. GDP shares, 1310-2018'!H247</f>
        <v>0</v>
      </c>
      <c r="BE245" s="6">
        <f>AA245*'III. GDP shares, 1310-2018'!I247</f>
        <v>0.80429976600435293</v>
      </c>
      <c r="BF245" s="6">
        <f>AB245*'III. GDP shares, 1310-2018'!J247</f>
        <v>0</v>
      </c>
      <c r="BI245" s="6">
        <f t="shared" si="387"/>
        <v>9.1657114942639861</v>
      </c>
      <c r="BJ245" s="6">
        <f t="shared" si="388"/>
        <v>8.8125845287971707</v>
      </c>
      <c r="BL245" s="6">
        <f t="shared" si="389"/>
        <v>4.7149371362953714</v>
      </c>
      <c r="BM245" s="6">
        <f t="shared" si="390"/>
        <v>5.9625197643752443</v>
      </c>
      <c r="BN245" s="6">
        <f t="shared" ref="BN245:BO245" si="494">AVERAGE(BL242:BL248)</f>
        <v>4.0639555207906124</v>
      </c>
      <c r="BO245" s="6">
        <f t="shared" si="494"/>
        <v>4.0355407777618684</v>
      </c>
      <c r="BR245" s="6">
        <f t="shared" si="392"/>
        <v>3.7766170464237088</v>
      </c>
    </row>
    <row r="246" spans="1:70" x14ac:dyDescent="0.2">
      <c r="A246" s="6">
        <f>'[1]Nominal weighted'!B246</f>
        <v>1552</v>
      </c>
      <c r="C246" s="6">
        <f t="shared" si="399"/>
        <v>18.148571362634563</v>
      </c>
      <c r="D246" s="6">
        <f t="shared" si="400"/>
        <v>25.29043852282031</v>
      </c>
      <c r="E246" s="6">
        <f t="shared" si="401"/>
        <v>8.2320305943464547</v>
      </c>
      <c r="F246" s="6">
        <f t="shared" si="402"/>
        <v>12.345477996636383</v>
      </c>
      <c r="G246" s="6">
        <f t="shared" si="403"/>
        <v>2.9845766779062775</v>
      </c>
      <c r="I246" s="6">
        <f t="shared" si="404"/>
        <v>1.9189454393344114</v>
      </c>
      <c r="L246" s="6">
        <f t="shared" si="378"/>
        <v>-4.0624698347935295</v>
      </c>
      <c r="M246" s="6">
        <f t="shared" si="379"/>
        <v>4.6215403371466168</v>
      </c>
      <c r="N246" s="6">
        <f t="shared" si="380"/>
        <v>4.6579249630618893</v>
      </c>
      <c r="O246" s="6">
        <f t="shared" si="381"/>
        <v>5.5666374153627247</v>
      </c>
      <c r="P246" s="6">
        <f t="shared" ref="P246:R246" si="495">AVERAGE(G243:G249)</f>
        <v>10.049701230517561</v>
      </c>
      <c r="R246" s="6">
        <f t="shared" si="495"/>
        <v>4.1442576325102447</v>
      </c>
      <c r="U246" s="6">
        <v>-10.023571362634561</v>
      </c>
      <c r="V246" s="6">
        <v>-11.29043852282031</v>
      </c>
      <c r="W246" s="6">
        <v>2.6846360723202114</v>
      </c>
      <c r="X246" s="6">
        <v>-3.5128677878196788</v>
      </c>
      <c r="Y246" s="6">
        <v>8.4092374887603896</v>
      </c>
      <c r="AA246" s="6">
        <v>4.1710545606655884</v>
      </c>
      <c r="AE246" s="6">
        <v>8.125</v>
      </c>
      <c r="AF246" s="6">
        <v>14</v>
      </c>
      <c r="AG246" s="35">
        <v>10.916666666666666</v>
      </c>
      <c r="AH246" s="6">
        <v>8.8326102088167051</v>
      </c>
      <c r="AI246" s="6">
        <v>11.393814166666667</v>
      </c>
      <c r="AK246" s="6">
        <v>6.09</v>
      </c>
      <c r="AO246" s="6">
        <f>AE246*'III. GDP shares, 1310-2018'!C248</f>
        <v>2.1786029841856456</v>
      </c>
      <c r="AP246" s="6">
        <f>AF246*'III. GDP shares, 1310-2018'!D248</f>
        <v>1.2884748437115665</v>
      </c>
      <c r="AQ246" s="6">
        <f>AG246*'III. GDP shares, 1310-2018'!E248</f>
        <v>0.31982823560318691</v>
      </c>
      <c r="AR246" s="6">
        <f>AH246*'III. GDP shares, 1310-2018'!F248</f>
        <v>1.9154237093146866</v>
      </c>
      <c r="AS246" s="6">
        <f>AI246*'III. GDP shares, 1310-2018'!G248</f>
        <v>3.1233370263028211</v>
      </c>
      <c r="AT246" s="6">
        <f>AJ246*'III. GDP shares, 1310-2018'!H248</f>
        <v>0</v>
      </c>
      <c r="AU246" s="6">
        <f>AK246*'III. GDP shares, 1310-2018'!I248</f>
        <v>0.72805485787809798</v>
      </c>
      <c r="AV246" s="6">
        <f>AL246*'III. GDP shares, 1310-2018'!J248</f>
        <v>0</v>
      </c>
      <c r="AY246" s="6">
        <f>U246*'III. GDP shares, 1310-2018'!C248</f>
        <v>-2.6876778440410383</v>
      </c>
      <c r="AZ246" s="6">
        <f>V246*'III. GDP shares, 1310-2018'!D248</f>
        <v>-1.0391032865089964</v>
      </c>
      <c r="BA246" s="6">
        <f>W246*'III. GDP shares, 1310-2018'!E248</f>
        <v>7.8652435259252793E-2</v>
      </c>
      <c r="BB246" s="6">
        <f>X246*'III. GDP shares, 1310-2018'!F248</f>
        <v>-0.76179408910869095</v>
      </c>
      <c r="BC246" s="6">
        <f>Y246*'III. GDP shares, 1310-2018'!G248</f>
        <v>2.3051879227992567</v>
      </c>
      <c r="BD246" s="6">
        <f>Z246*'III. GDP shares, 1310-2018'!H248</f>
        <v>0</v>
      </c>
      <c r="BE246" s="6">
        <f>AA246*'III. GDP shares, 1310-2018'!I248</f>
        <v>0.4986463933279438</v>
      </c>
      <c r="BF246" s="6">
        <f>AB246*'III. GDP shares, 1310-2018'!J248</f>
        <v>0</v>
      </c>
      <c r="BI246" s="6">
        <f t="shared" si="387"/>
        <v>9.8930151736916727</v>
      </c>
      <c r="BJ246" s="6">
        <f t="shared" si="388"/>
        <v>9.5537216569960037</v>
      </c>
      <c r="BL246" s="6">
        <f t="shared" si="389"/>
        <v>-1.6060884682722727</v>
      </c>
      <c r="BM246" s="6">
        <f t="shared" si="390"/>
        <v>-1.5936582585880608</v>
      </c>
      <c r="BN246" s="6">
        <f t="shared" ref="BN246:BO246" si="496">AVERAGE(BL243:BL249)</f>
        <v>5.5062160113334668</v>
      </c>
      <c r="BO246" s="6">
        <f t="shared" si="496"/>
        <v>5.6257346464113542</v>
      </c>
      <c r="BR246" s="6">
        <f t="shared" si="392"/>
        <v>8.8322319950477137</v>
      </c>
    </row>
    <row r="247" spans="1:70" x14ac:dyDescent="0.2">
      <c r="A247" s="6">
        <f>'[1]Nominal weighted'!B247</f>
        <v>1553</v>
      </c>
      <c r="C247" s="6">
        <f t="shared" si="399"/>
        <v>5.4934589073878781</v>
      </c>
      <c r="D247" s="6">
        <f t="shared" si="400"/>
        <v>23.654288081245426</v>
      </c>
      <c r="E247" s="6">
        <f t="shared" si="401"/>
        <v>20.279142177194615</v>
      </c>
      <c r="F247" s="6">
        <f t="shared" si="402"/>
        <v>15.759334782737493</v>
      </c>
      <c r="G247" s="6">
        <f t="shared" si="403"/>
        <v>21.423803225875808</v>
      </c>
      <c r="I247" s="6">
        <f t="shared" si="404"/>
        <v>4.9322651359957721</v>
      </c>
      <c r="L247" s="6">
        <f t="shared" si="378"/>
        <v>-1.5103381958577609</v>
      </c>
      <c r="M247" s="6">
        <f t="shared" si="379"/>
        <v>4.5361362224868094</v>
      </c>
      <c r="N247" s="6">
        <f t="shared" si="380"/>
        <v>3.1410117049312336</v>
      </c>
      <c r="O247" s="6">
        <f t="shared" si="381"/>
        <v>6.0919577160103717</v>
      </c>
      <c r="P247" s="6">
        <f t="shared" ref="P247:R247" si="497">AVERAGE(G244:G250)</f>
        <v>10.025180103208529</v>
      </c>
      <c r="R247" s="6">
        <f t="shared" si="497"/>
        <v>6.1021593451928293</v>
      </c>
      <c r="U247" s="6">
        <v>2.8190410926121219</v>
      </c>
      <c r="V247" s="6">
        <v>-9.6542880812454257</v>
      </c>
      <c r="W247" s="6">
        <v>-6.4979571730348784</v>
      </c>
      <c r="X247" s="6">
        <v>-6.7701816504869132</v>
      </c>
      <c r="Y247" s="6">
        <v>-9.6462907258758079</v>
      </c>
      <c r="AA247" s="6">
        <v>1.1627348640042281</v>
      </c>
      <c r="AE247" s="6">
        <v>8.3125</v>
      </c>
      <c r="AF247" s="6">
        <v>14</v>
      </c>
      <c r="AG247" s="35">
        <v>13.781185004159735</v>
      </c>
      <c r="AH247" s="6">
        <v>8.9891531322505802</v>
      </c>
      <c r="AI247" s="6">
        <v>11.7775125</v>
      </c>
      <c r="AK247" s="6">
        <v>6.0950000000000006</v>
      </c>
      <c r="AO247" s="6">
        <f>AE247*'III. GDP shares, 1310-2018'!C249</f>
        <v>2.225081210437061</v>
      </c>
      <c r="AP247" s="6">
        <f>AF247*'III. GDP shares, 1310-2018'!D249</f>
        <v>1.2926193971661586</v>
      </c>
      <c r="AQ247" s="6">
        <f>AG247*'III. GDP shares, 1310-2018'!E249</f>
        <v>0.4059893025209978</v>
      </c>
      <c r="AR247" s="6">
        <f>AH247*'III. GDP shares, 1310-2018'!F249</f>
        <v>1.9498935980253236</v>
      </c>
      <c r="AS247" s="6">
        <f>AI247*'III. GDP shares, 1310-2018'!G249</f>
        <v>3.2271759482583517</v>
      </c>
      <c r="AT247" s="6">
        <f>AJ247*'III. GDP shares, 1310-2018'!H249</f>
        <v>0</v>
      </c>
      <c r="AU247" s="6">
        <f>AK247*'III. GDP shares, 1310-2018'!I249</f>
        <v>0.72898315067814112</v>
      </c>
      <c r="AV247" s="6">
        <f>AL247*'III. GDP shares, 1310-2018'!J249</f>
        <v>0</v>
      </c>
      <c r="AY247" s="6">
        <f>U247*'III. GDP shares, 1310-2018'!C249</f>
        <v>0.7545979388416475</v>
      </c>
      <c r="AZ247" s="6">
        <f>V247*'III. GDP shares, 1310-2018'!D249</f>
        <v>-0.89138000283199226</v>
      </c>
      <c r="BA247" s="6">
        <f>W247*'III. GDP shares, 1310-2018'!E249</f>
        <v>-0.19142774004524693</v>
      </c>
      <c r="BB247" s="6">
        <f>X247*'III. GDP shares, 1310-2018'!F249</f>
        <v>-1.4685625735299754</v>
      </c>
      <c r="BC247" s="6">
        <f>Y247*'III. GDP shares, 1310-2018'!G249</f>
        <v>-2.6431962963702231</v>
      </c>
      <c r="BD247" s="6">
        <f>Z247*'III. GDP shares, 1310-2018'!H249</f>
        <v>0</v>
      </c>
      <c r="BE247" s="6">
        <f>AA247*'III. GDP shares, 1310-2018'!I249</f>
        <v>0.13906712462102083</v>
      </c>
      <c r="BF247" s="6">
        <f>AB247*'III. GDP shares, 1310-2018'!J249</f>
        <v>0</v>
      </c>
      <c r="BI247" s="6">
        <f t="shared" si="387"/>
        <v>10.492558439401719</v>
      </c>
      <c r="BJ247" s="6">
        <f t="shared" si="388"/>
        <v>9.8297426070860343</v>
      </c>
      <c r="BL247" s="6">
        <f t="shared" si="389"/>
        <v>-4.3009015493147693</v>
      </c>
      <c r="BM247" s="6">
        <f t="shared" si="390"/>
        <v>-4.7644902790044457</v>
      </c>
      <c r="BN247" s="6">
        <f t="shared" ref="BN247:BO247" si="498">AVERAGE(BL244:BL250)</f>
        <v>4.720679085671625</v>
      </c>
      <c r="BO247" s="6">
        <f t="shared" si="498"/>
        <v>5.2121288758036082</v>
      </c>
      <c r="BR247" s="6">
        <f t="shared" si="392"/>
        <v>11.946644756402653</v>
      </c>
    </row>
    <row r="248" spans="1:70" x14ac:dyDescent="0.2">
      <c r="A248" s="6">
        <f>'[1]Nominal weighted'!B248</f>
        <v>1554</v>
      </c>
      <c r="C248" s="6">
        <f t="shared" si="399"/>
        <v>-39.32385444567597</v>
      </c>
      <c r="D248" s="6">
        <f t="shared" si="400"/>
        <v>13.528401365368055</v>
      </c>
      <c r="E248" s="6">
        <f t="shared" si="401"/>
        <v>9.1776956208097413</v>
      </c>
      <c r="F248" s="6">
        <f t="shared" si="402"/>
        <v>10.370374930150955</v>
      </c>
      <c r="G248" s="6">
        <f t="shared" si="403"/>
        <v>19.768150919741903</v>
      </c>
      <c r="I248" s="6">
        <f t="shared" si="404"/>
        <v>9.9544904165380927</v>
      </c>
      <c r="L248" s="6">
        <f t="shared" si="378"/>
        <v>0.71587730041648256</v>
      </c>
      <c r="M248" s="6">
        <f t="shared" si="379"/>
        <v>6.8346122069995454</v>
      </c>
      <c r="N248" s="6">
        <f t="shared" si="380"/>
        <v>7.559965098406785</v>
      </c>
      <c r="O248" s="6">
        <f t="shared" si="381"/>
        <v>7.9227040475740163</v>
      </c>
      <c r="P248" s="6">
        <f t="shared" ref="P248:R248" si="499">AVERAGE(G245:G251)</f>
        <v>11.140398990939378</v>
      </c>
      <c r="R248" s="6">
        <f t="shared" si="499"/>
        <v>3.4184212262794023</v>
      </c>
      <c r="U248" s="6">
        <v>48.94885444567597</v>
      </c>
      <c r="V248" s="6">
        <v>-1.5284013653680546</v>
      </c>
      <c r="W248" s="6">
        <v>4.3274727506864625</v>
      </c>
      <c r="X248" s="6">
        <v>-0.88122179790037525</v>
      </c>
      <c r="Y248" s="6">
        <v>-7.6573050864085692</v>
      </c>
      <c r="AA248" s="6">
        <v>-3.8544904165380922</v>
      </c>
      <c r="AE248" s="6">
        <v>9.625</v>
      </c>
      <c r="AF248" s="6">
        <v>12</v>
      </c>
      <c r="AG248" s="35">
        <v>13.505168371496204</v>
      </c>
      <c r="AH248" s="6">
        <v>9.4891531322505802</v>
      </c>
      <c r="AI248" s="6">
        <v>12.110845833333332</v>
      </c>
      <c r="AK248" s="6">
        <v>6.1</v>
      </c>
      <c r="AO248" s="6">
        <f>AE248*'III. GDP shares, 1310-2018'!C250</f>
        <v>2.572047097545211</v>
      </c>
      <c r="AP248" s="6">
        <f>AF248*'III. GDP shares, 1310-2018'!D250</f>
        <v>1.1114844346923194</v>
      </c>
      <c r="AQ248" s="6">
        <f>AG248*'III. GDP shares, 1310-2018'!E250</f>
        <v>0.40003468653251284</v>
      </c>
      <c r="AR248" s="6">
        <f>AH248*'III. GDP shares, 1310-2018'!F250</f>
        <v>2.0588987900334073</v>
      </c>
      <c r="AS248" s="6">
        <f>AI248*'III. GDP shares, 1310-2018'!G250</f>
        <v>3.3171432266786285</v>
      </c>
      <c r="AT248" s="6">
        <f>AJ248*'III. GDP shares, 1310-2018'!H250</f>
        <v>0</v>
      </c>
      <c r="AU248" s="6">
        <f>AK248*'III. GDP shares, 1310-2018'!I250</f>
        <v>0.72990942277426329</v>
      </c>
      <c r="AV248" s="6">
        <f>AL248*'III. GDP shares, 1310-2018'!J250</f>
        <v>0</v>
      </c>
      <c r="AY248" s="6">
        <f>U248*'III. GDP shares, 1310-2018'!C250</f>
        <v>13.080390545991053</v>
      </c>
      <c r="AZ248" s="6">
        <f>V248*'III. GDP shares, 1310-2018'!D250</f>
        <v>-0.14156619396409009</v>
      </c>
      <c r="BA248" s="6">
        <f>W248*'III. GDP shares, 1310-2018'!E250</f>
        <v>0.12818345967108158</v>
      </c>
      <c r="BB248" s="6">
        <f>X248*'III. GDP shares, 1310-2018'!F250</f>
        <v>-0.19120215135761334</v>
      </c>
      <c r="BC248" s="6">
        <f>Y248*'III. GDP shares, 1310-2018'!G250</f>
        <v>-2.0973248319354516</v>
      </c>
      <c r="BD248" s="6">
        <f>Z248*'III. GDP shares, 1310-2018'!H250</f>
        <v>0</v>
      </c>
      <c r="BE248" s="6">
        <f>AA248*'III. GDP shares, 1310-2018'!I250</f>
        <v>-0.46121784836463092</v>
      </c>
      <c r="BF248" s="6">
        <f>AB248*'III. GDP shares, 1310-2018'!J250</f>
        <v>0</v>
      </c>
      <c r="BI248" s="6">
        <f t="shared" si="387"/>
        <v>10.471694556180021</v>
      </c>
      <c r="BJ248" s="6">
        <f t="shared" si="388"/>
        <v>10.189517658256342</v>
      </c>
      <c r="BL248" s="6">
        <f t="shared" si="389"/>
        <v>10.317262980040349</v>
      </c>
      <c r="BM248" s="6">
        <f t="shared" si="390"/>
        <v>6.5591514216912232</v>
      </c>
      <c r="BN248" s="6">
        <f t="shared" ref="BN248:BO248" si="500">AVERAGE(BL245:BL251)</f>
        <v>3.7963729291398494</v>
      </c>
      <c r="BO248" s="6">
        <f t="shared" si="500"/>
        <v>3.9681554996250976</v>
      </c>
      <c r="BR248" s="6">
        <f t="shared" si="392"/>
        <v>-1.380795950440417</v>
      </c>
    </row>
    <row r="249" spans="1:70" x14ac:dyDescent="0.2">
      <c r="A249" s="6">
        <f>'[1]Nominal weighted'!B249</f>
        <v>1555</v>
      </c>
      <c r="C249" s="6">
        <f t="shared" si="399"/>
        <v>-20.265472343248756</v>
      </c>
      <c r="D249" s="6">
        <f t="shared" si="400"/>
        <v>-9.5029659751896673</v>
      </c>
      <c r="E249" s="6">
        <f t="shared" si="401"/>
        <v>-1.9254326740101</v>
      </c>
      <c r="F249" s="6">
        <f t="shared" si="402"/>
        <v>5.6273104672937269</v>
      </c>
      <c r="G249" s="6">
        <f t="shared" si="403"/>
        <v>13.752895096951669</v>
      </c>
      <c r="I249" s="6">
        <f t="shared" si="404"/>
        <v>4.7315588635323307</v>
      </c>
      <c r="L249" s="6">
        <f t="shared" si="378"/>
        <v>1.9978640226557773</v>
      </c>
      <c r="M249" s="6">
        <f t="shared" si="379"/>
        <v>12.647066024605412</v>
      </c>
      <c r="N249" s="6">
        <f t="shared" si="380"/>
        <v>11.839449298870091</v>
      </c>
      <c r="O249" s="6">
        <f t="shared" si="381"/>
        <v>8.7327425378768755</v>
      </c>
      <c r="P249" s="6">
        <f t="shared" ref="P249:R249" si="501">AVERAGE(G246:G252)</f>
        <v>13.188356878476712</v>
      </c>
      <c r="R249" s="6">
        <f t="shared" si="501"/>
        <v>6.8558212000058854</v>
      </c>
      <c r="U249" s="6">
        <v>30.765472343248756</v>
      </c>
      <c r="V249" s="6">
        <v>19.502965975189667</v>
      </c>
      <c r="W249" s="6">
        <v>13.989967501067433</v>
      </c>
      <c r="X249" s="6">
        <v>2.6118426649568534</v>
      </c>
      <c r="Y249" s="6">
        <v>-1.4743834661227138</v>
      </c>
      <c r="AA249" s="6">
        <v>4.3184411364676683</v>
      </c>
      <c r="AE249" s="6">
        <v>10.5</v>
      </c>
      <c r="AF249" s="6">
        <v>10</v>
      </c>
      <c r="AG249" s="35">
        <v>12.064534827057333</v>
      </c>
      <c r="AH249" s="6">
        <v>8.2391531322505802</v>
      </c>
      <c r="AI249" s="6">
        <v>12.278511630828955</v>
      </c>
      <c r="AK249" s="6">
        <v>9.0499999999999989</v>
      </c>
      <c r="AO249" s="6">
        <f>AE249*'III. GDP shares, 1310-2018'!C251</f>
        <v>2.8011469554451969</v>
      </c>
      <c r="AP249" s="6">
        <f>AF249*'III. GDP shares, 1310-2018'!D251</f>
        <v>0.92915181811344016</v>
      </c>
      <c r="AQ249" s="6">
        <f>AG249*'III. GDP shares, 1310-2018'!E251</f>
        <v>0.35929142253167035</v>
      </c>
      <c r="AR249" s="6">
        <f>AH249*'III. GDP shares, 1310-2018'!F251</f>
        <v>1.7881527113625679</v>
      </c>
      <c r="AS249" s="6">
        <f>AI249*'III. GDP shares, 1310-2018'!G251</f>
        <v>3.3616884531400872</v>
      </c>
      <c r="AT249" s="6">
        <f>AJ249*'III. GDP shares, 1310-2018'!H251</f>
        <v>0</v>
      </c>
      <c r="AU249" s="6">
        <f>AK249*'III. GDP shares, 1310-2018'!I251</f>
        <v>1.0833816483063008</v>
      </c>
      <c r="AV249" s="6">
        <f>AL249*'III. GDP shares, 1310-2018'!J251</f>
        <v>0</v>
      </c>
      <c r="AY249" s="6">
        <f>U249*'III. GDP shares, 1310-2018'!C251</f>
        <v>8.2074865892499673</v>
      </c>
      <c r="AZ249" s="6">
        <f>V249*'III. GDP shares, 1310-2018'!D251</f>
        <v>1.8121216294452043</v>
      </c>
      <c r="BA249" s="6">
        <f>W249*'III. GDP shares, 1310-2018'!E251</f>
        <v>0.4166323357413993</v>
      </c>
      <c r="BB249" s="6">
        <f>X249*'III. GDP shares, 1310-2018'!F251</f>
        <v>0.56685116395200297</v>
      </c>
      <c r="BC249" s="6">
        <f>Y249*'III. GDP shares, 1310-2018'!G251</f>
        <v>-0.40366601609276354</v>
      </c>
      <c r="BD249" s="6">
        <f>Z249*'III. GDP shares, 1310-2018'!H251</f>
        <v>0</v>
      </c>
      <c r="BE249" s="6">
        <f>AA249*'III. GDP shares, 1310-2018'!I251</f>
        <v>0.51696352226962183</v>
      </c>
      <c r="BF249" s="6">
        <f>AB249*'III. GDP shares, 1310-2018'!J251</f>
        <v>0</v>
      </c>
      <c r="BI249" s="6">
        <f t="shared" si="387"/>
        <v>10.355366598356143</v>
      </c>
      <c r="BJ249" s="6">
        <f t="shared" si="388"/>
        <v>10.322813008899264</v>
      </c>
      <c r="BL249" s="6">
        <f t="shared" si="389"/>
        <v>11.116389224565433</v>
      </c>
      <c r="BM249" s="6">
        <f t="shared" si="390"/>
        <v>11.619051025801278</v>
      </c>
      <c r="BN249" s="6">
        <f t="shared" ref="BN249:BO249" si="502">AVERAGE(BL246:BL252)</f>
        <v>2.0026816274231232</v>
      </c>
      <c r="BO249" s="6">
        <f t="shared" si="502"/>
        <v>1.3536507065217251</v>
      </c>
      <c r="BR249" s="6">
        <f t="shared" si="392"/>
        <v>8.9393595665596237E-2</v>
      </c>
    </row>
    <row r="250" spans="1:70" x14ac:dyDescent="0.2">
      <c r="A250" s="6">
        <f>'[1]Nominal weighted'!B250</f>
        <v>1556</v>
      </c>
      <c r="C250" s="6">
        <f t="shared" si="399"/>
        <v>13.221573697732072</v>
      </c>
      <c r="D250" s="6">
        <f t="shared" si="400"/>
        <v>-11.662657594790161</v>
      </c>
      <c r="E250" s="6">
        <f t="shared" si="401"/>
        <v>-4.3657436324519487</v>
      </c>
      <c r="F250" s="6">
        <f t="shared" si="402"/>
        <v>2.6491511409213171</v>
      </c>
      <c r="G250" s="6">
        <f t="shared" si="403"/>
        <v>0.56115568116011616</v>
      </c>
      <c r="I250" s="6">
        <f t="shared" si="404"/>
        <v>14.591003445686631</v>
      </c>
      <c r="L250" s="6">
        <f t="shared" si="378"/>
        <v>3.658631106101077</v>
      </c>
      <c r="M250" s="6">
        <f t="shared" si="379"/>
        <v>9.8306589080577123</v>
      </c>
      <c r="N250" s="6">
        <f t="shared" si="380"/>
        <v>8.3205982890091121</v>
      </c>
      <c r="O250" s="6">
        <f t="shared" si="381"/>
        <v>6.6456895070130235</v>
      </c>
      <c r="P250" s="6">
        <f t="shared" ref="P250:R250" si="503">AVERAGE(G247:G253)</f>
        <v>14.571846660351866</v>
      </c>
      <c r="R250" s="6">
        <f t="shared" si="503"/>
        <v>8.8910780077898544</v>
      </c>
      <c r="U250" s="6">
        <v>-4.1215736977320736</v>
      </c>
      <c r="V250" s="6">
        <v>21.662657594790161</v>
      </c>
      <c r="W250" s="6">
        <v>14.532410299118615</v>
      </c>
      <c r="X250" s="6">
        <v>5.30201761603122</v>
      </c>
      <c r="Y250" s="6">
        <v>11.885021747164464</v>
      </c>
      <c r="AA250" s="6">
        <v>-2.5910034456866322</v>
      </c>
      <c r="AE250" s="6">
        <v>9.1</v>
      </c>
      <c r="AF250" s="6">
        <v>10</v>
      </c>
      <c r="AG250" s="35">
        <v>10.166666666666666</v>
      </c>
      <c r="AH250" s="6">
        <v>7.9511687569525371</v>
      </c>
      <c r="AI250" s="6">
        <v>12.44617742832458</v>
      </c>
      <c r="AK250" s="6">
        <v>12</v>
      </c>
      <c r="AO250" s="6">
        <f>AE250*'III. GDP shares, 1310-2018'!C252</f>
        <v>2.4235992363042285</v>
      </c>
      <c r="AP250" s="6">
        <f>AF250*'III. GDP shares, 1310-2018'!D252</f>
        <v>0.93204419844749831</v>
      </c>
      <c r="AQ250" s="6">
        <f>AG250*'III. GDP shares, 1310-2018'!E252</f>
        <v>0.30438490547901237</v>
      </c>
      <c r="AR250" s="6">
        <f>AH250*'III. GDP shares, 1310-2018'!F252</f>
        <v>1.7261024921068948</v>
      </c>
      <c r="AS250" s="6">
        <f>AI250*'III. GDP shares, 1310-2018'!G252</f>
        <v>3.4062067807395038</v>
      </c>
      <c r="AT250" s="6">
        <f>AJ250*'III. GDP shares, 1310-2018'!H252</f>
        <v>0</v>
      </c>
      <c r="AU250" s="6">
        <f>AK250*'III. GDP shares, 1310-2018'!I252</f>
        <v>1.4371639896543058</v>
      </c>
      <c r="AV250" s="6">
        <f>AL250*'III. GDP shares, 1310-2018'!J252</f>
        <v>0</v>
      </c>
      <c r="AY250" s="6">
        <f>U250*'III. GDP shares, 1310-2018'!C252</f>
        <v>-1.097697018263192</v>
      </c>
      <c r="AZ250" s="6">
        <f>V250*'III. GDP shares, 1310-2018'!D252</f>
        <v>2.019055433417881</v>
      </c>
      <c r="BA250" s="6">
        <f>W250*'III. GDP shares, 1310-2018'!E252</f>
        <v>0.43509308215863401</v>
      </c>
      <c r="BB250" s="6">
        <f>X250*'III. GDP shares, 1310-2018'!F252</f>
        <v>1.1510038460979399</v>
      </c>
      <c r="BC250" s="6">
        <f>Y250*'III. GDP shares, 1310-2018'!G252</f>
        <v>3.2526325369826892</v>
      </c>
      <c r="BD250" s="6">
        <f>Z250*'III. GDP shares, 1310-2018'!H252</f>
        <v>0</v>
      </c>
      <c r="BE250" s="6">
        <f>AA250*'III. GDP shares, 1310-2018'!I252</f>
        <v>-0.31030807076758782</v>
      </c>
      <c r="BF250" s="6">
        <f>AB250*'III. GDP shares, 1310-2018'!J252</f>
        <v>0</v>
      </c>
      <c r="BI250" s="6">
        <f t="shared" si="387"/>
        <v>10.277335475323964</v>
      </c>
      <c r="BJ250" s="6">
        <f t="shared" si="388"/>
        <v>10.229501602731442</v>
      </c>
      <c r="BL250" s="6">
        <f t="shared" si="389"/>
        <v>5.4497798096263637</v>
      </c>
      <c r="BM250" s="6">
        <f t="shared" si="390"/>
        <v>7.7782550189476263</v>
      </c>
      <c r="BN250" s="6">
        <f t="shared" ref="BN250:BO250" si="504">AVERAGE(BL247:BL253)</f>
        <v>1.9904423753956431</v>
      </c>
      <c r="BO250" s="6">
        <f t="shared" si="504"/>
        <v>2.0548432644598003</v>
      </c>
      <c r="BR250" s="6">
        <f t="shared" si="392"/>
        <v>5.8667330280754619</v>
      </c>
    </row>
    <row r="251" spans="1:70" x14ac:dyDescent="0.2">
      <c r="A251" s="6">
        <f>'[1]Nominal weighted'!B251</f>
        <v>1557</v>
      </c>
      <c r="C251" s="6">
        <f t="shared" si="399"/>
        <v>27.045215067401742</v>
      </c>
      <c r="D251" s="6">
        <f t="shared" si="400"/>
        <v>3.0352618288970348</v>
      </c>
      <c r="E251" s="6">
        <f t="shared" si="401"/>
        <v>18.544452044084302</v>
      </c>
      <c r="F251" s="6">
        <f t="shared" si="402"/>
        <v>10.667641012757571</v>
      </c>
      <c r="G251" s="6">
        <f t="shared" si="403"/>
        <v>4.9206313496282572</v>
      </c>
      <c r="I251" s="6">
        <f t="shared" si="404"/>
        <v>-11.638467472427493</v>
      </c>
      <c r="L251" s="6">
        <f t="shared" si="378"/>
        <v>3.3505116988306356</v>
      </c>
      <c r="M251" s="6">
        <f t="shared" si="379"/>
        <v>7.7079623811248563</v>
      </c>
      <c r="N251" s="6">
        <f t="shared" si="380"/>
        <v>7.6553874893867517</v>
      </c>
      <c r="O251" s="6">
        <f t="shared" si="381"/>
        <v>4.8318024499614358</v>
      </c>
      <c r="P251" s="6">
        <f t="shared" ref="P251:R251" si="505">AVERAGE(G248:G254)</f>
        <v>13.060973901366367</v>
      </c>
      <c r="R251" s="6">
        <f t="shared" si="505"/>
        <v>8.8250546649574648</v>
      </c>
      <c r="U251" s="6">
        <v>-18.157715067401742</v>
      </c>
      <c r="V251" s="6">
        <v>6.9647381711029652</v>
      </c>
      <c r="W251" s="6">
        <v>-8.1277853774176343</v>
      </c>
      <c r="X251" s="6">
        <v>-3.0044566311030771</v>
      </c>
      <c r="Y251" s="6">
        <v>10.984310257308893</v>
      </c>
      <c r="AA251" s="6">
        <v>24.638467472427493</v>
      </c>
      <c r="AE251" s="6">
        <v>8.8874999999999993</v>
      </c>
      <c r="AF251" s="6">
        <v>10</v>
      </c>
      <c r="AG251" s="35">
        <v>10.416666666666666</v>
      </c>
      <c r="AH251" s="6">
        <v>7.663184381654494</v>
      </c>
      <c r="AI251" s="6">
        <v>15.90494160693715</v>
      </c>
      <c r="AK251" s="6">
        <v>13</v>
      </c>
      <c r="AO251" s="6">
        <f>AE251*'III. GDP shares, 1310-2018'!C253</f>
        <v>2.36306796105929</v>
      </c>
      <c r="AP251" s="6">
        <f>AF251*'III. GDP shares, 1310-2018'!D253</f>
        <v>0.93491442734161423</v>
      </c>
      <c r="AQ251" s="6">
        <f>AG251*'III. GDP shares, 1310-2018'!E253</f>
        <v>0.31351029861567548</v>
      </c>
      <c r="AR251" s="6">
        <f>AH251*'III. GDP shares, 1310-2018'!F253</f>
        <v>1.6640162459573731</v>
      </c>
      <c r="AS251" s="6">
        <f>AI251*'III. GDP shares, 1310-2018'!G253</f>
        <v>4.3510258893439291</v>
      </c>
      <c r="AT251" s="6">
        <f>AJ251*'III. GDP shares, 1310-2018'!H253</f>
        <v>0</v>
      </c>
      <c r="AU251" s="6">
        <f>AK251*'III. GDP shares, 1310-2018'!I253</f>
        <v>1.5576112037060597</v>
      </c>
      <c r="AV251" s="6">
        <f>AL251*'III. GDP shares, 1310-2018'!J253</f>
        <v>0</v>
      </c>
      <c r="AY251" s="6">
        <f>U251*'III. GDP shares, 1310-2018'!C253</f>
        <v>-4.82789476476181</v>
      </c>
      <c r="AZ251" s="6">
        <f>V251*'III. GDP shares, 1310-2018'!D253</f>
        <v>0.651143419882101</v>
      </c>
      <c r="BA251" s="6">
        <f>W251*'III. GDP shares, 1310-2018'!E253</f>
        <v>-0.24462186439279901</v>
      </c>
      <c r="BB251" s="6">
        <f>X251*'III. GDP shares, 1310-2018'!F253</f>
        <v>-0.65240041155717121</v>
      </c>
      <c r="BC251" s="6">
        <f>Y251*'III. GDP shares, 1310-2018'!G253</f>
        <v>3.0049163013142728</v>
      </c>
      <c r="BD251" s="6">
        <f>Z251*'III. GDP shares, 1310-2018'!H253</f>
        <v>0</v>
      </c>
      <c r="BE251" s="6">
        <f>AA251*'III. GDP shares, 1310-2018'!I253</f>
        <v>2.9520886905538761</v>
      </c>
      <c r="BF251" s="6">
        <f>AB251*'III. GDP shares, 1310-2018'!J253</f>
        <v>0</v>
      </c>
      <c r="BI251" s="6">
        <f t="shared" si="387"/>
        <v>10.978715442543054</v>
      </c>
      <c r="BJ251" s="6">
        <f t="shared" si="388"/>
        <v>11.184146026023942</v>
      </c>
      <c r="BL251" s="6">
        <f t="shared" si="389"/>
        <v>0.8832313710384696</v>
      </c>
      <c r="BM251" s="6">
        <f t="shared" si="390"/>
        <v>2.2162598041528159</v>
      </c>
      <c r="BN251" s="6">
        <f t="shared" ref="BN251:BO251" si="506">AVERAGE(BL248:BL254)</f>
        <v>3.18941406814199</v>
      </c>
      <c r="BO251" s="6">
        <f t="shared" si="506"/>
        <v>3.0392565922828152</v>
      </c>
      <c r="BR251" s="6">
        <f t="shared" si="392"/>
        <v>10.017143647525959</v>
      </c>
    </row>
    <row r="252" spans="1:70" x14ac:dyDescent="0.2">
      <c r="A252" s="6">
        <f>'[1]Nominal weighted'!B252</f>
        <v>1558</v>
      </c>
      <c r="C252" s="6">
        <f t="shared" si="399"/>
        <v>9.6655559123589114</v>
      </c>
      <c r="D252" s="6">
        <f t="shared" si="400"/>
        <v>44.186695943886889</v>
      </c>
      <c r="E252" s="6">
        <f t="shared" si="401"/>
        <v>32.934000962117558</v>
      </c>
      <c r="F252" s="6">
        <f t="shared" si="402"/>
        <v>3.709907434640682</v>
      </c>
      <c r="G252" s="6">
        <f t="shared" si="403"/>
        <v>28.907285198072948</v>
      </c>
      <c r="I252" s="6">
        <f t="shared" si="404"/>
        <v>23.500952571381447</v>
      </c>
      <c r="L252" s="6">
        <f t="shared" si="378"/>
        <v>11.629846186687564</v>
      </c>
      <c r="M252" s="6">
        <f t="shared" si="379"/>
        <v>6.2563987591932664</v>
      </c>
      <c r="N252" s="6">
        <f t="shared" si="380"/>
        <v>7.0720445016969578</v>
      </c>
      <c r="O252" s="6">
        <f t="shared" si="381"/>
        <v>4.1441479621184198</v>
      </c>
      <c r="P252" s="6">
        <f t="shared" ref="P252:R252" si="507">AVERAGE(G249:G255)</f>
        <v>11.674140530003699</v>
      </c>
      <c r="R252" s="6">
        <f t="shared" si="507"/>
        <v>7.6692305648670374</v>
      </c>
      <c r="U252" s="6">
        <v>-1.1655559123589119</v>
      </c>
      <c r="V252" s="6">
        <v>-31.186695943886889</v>
      </c>
      <c r="W252" s="6">
        <v>-22.771783374847381</v>
      </c>
      <c r="X252" s="6">
        <v>3.6652925717157689</v>
      </c>
      <c r="Y252" s="6">
        <v>-13.074387493331308</v>
      </c>
      <c r="AA252" s="6">
        <v>-9.5009525713814469</v>
      </c>
      <c r="AE252" s="6">
        <v>8.5</v>
      </c>
      <c r="AF252" s="6">
        <v>13</v>
      </c>
      <c r="AG252" s="35">
        <v>10.162217587270176</v>
      </c>
      <c r="AH252" s="6">
        <v>7.3752000063564509</v>
      </c>
      <c r="AI252" s="6">
        <v>15.832897704741638</v>
      </c>
      <c r="AK252" s="6">
        <v>14.000000000000002</v>
      </c>
      <c r="AO252" s="6">
        <f>AE252*'III. GDP shares, 1310-2018'!C254</f>
        <v>2.2563009741047968</v>
      </c>
      <c r="AP252" s="6">
        <f>AF252*'III. GDP shares, 1310-2018'!D254</f>
        <v>1.2190915857860132</v>
      </c>
      <c r="AQ252" s="6">
        <f>AG252*'III. GDP shares, 1310-2018'!E254</f>
        <v>0.30744038250832129</v>
      </c>
      <c r="AR252" s="6">
        <f>AH252*'III. GDP shares, 1310-2018'!F254</f>
        <v>1.6018943852058845</v>
      </c>
      <c r="AS252" s="6">
        <f>AI252*'III. GDP shares, 1310-2018'!G254</f>
        <v>4.3295806080522832</v>
      </c>
      <c r="AT252" s="6">
        <f>AJ252*'III. GDP shares, 1310-2018'!H254</f>
        <v>0</v>
      </c>
      <c r="AU252" s="6">
        <f>AK252*'III. GDP shares, 1310-2018'!I254</f>
        <v>1.6781579628525107</v>
      </c>
      <c r="AV252" s="6">
        <f>AL252*'III. GDP shares, 1310-2018'!J254</f>
        <v>0</v>
      </c>
      <c r="AY252" s="6">
        <f>U252*'III. GDP shares, 1310-2018'!C254</f>
        <v>-0.30939352240341389</v>
      </c>
      <c r="AZ252" s="6">
        <f>V252*'III. GDP shares, 1310-2018'!D254</f>
        <v>-2.9245722010507147</v>
      </c>
      <c r="BA252" s="6">
        <f>W252*'III. GDP shares, 1310-2018'!E254</f>
        <v>-0.68892106777260453</v>
      </c>
      <c r="BB252" s="6">
        <f>X252*'III. GDP shares, 1310-2018'!F254</f>
        <v>0.79610201563455141</v>
      </c>
      <c r="BC252" s="6">
        <f>Y252*'III. GDP shares, 1310-2018'!G254</f>
        <v>-3.5752529706761118</v>
      </c>
      <c r="BD252" s="6">
        <f>Z252*'III. GDP shares, 1310-2018'!H254</f>
        <v>0</v>
      </c>
      <c r="BE252" s="6">
        <f>AA252*'III. GDP shares, 1310-2018'!I254</f>
        <v>-1.138864229453415</v>
      </c>
      <c r="BF252" s="6">
        <f>AB252*'III. GDP shares, 1310-2018'!J254</f>
        <v>0</v>
      </c>
      <c r="BI252" s="6">
        <f t="shared" si="387"/>
        <v>11.478385883061378</v>
      </c>
      <c r="BJ252" s="6">
        <f t="shared" si="388"/>
        <v>11.39246589850981</v>
      </c>
      <c r="BL252" s="6">
        <f t="shared" si="389"/>
        <v>-7.8409019757217093</v>
      </c>
      <c r="BM252" s="6">
        <f t="shared" si="390"/>
        <v>-12.339013787348362</v>
      </c>
      <c r="BN252" s="6">
        <f t="shared" ref="BN252:BO252" si="508">AVERAGE(BL249:BL255)</f>
        <v>1.8543138329430204</v>
      </c>
      <c r="BO252" s="6">
        <f t="shared" si="508"/>
        <v>2.4462362050859481</v>
      </c>
      <c r="BR252" s="6">
        <f t="shared" si="392"/>
        <v>15.089704087394789</v>
      </c>
    </row>
    <row r="253" spans="1:70" x14ac:dyDescent="0.2">
      <c r="A253" s="6">
        <f>'[1]Nominal weighted'!B253</f>
        <v>1559</v>
      </c>
      <c r="C253" s="6">
        <f t="shared" si="399"/>
        <v>29.773940946751665</v>
      </c>
      <c r="D253" s="6">
        <f t="shared" si="400"/>
        <v>5.5755887069864087</v>
      </c>
      <c r="E253" s="6">
        <f t="shared" si="401"/>
        <v>-16.399926474680388</v>
      </c>
      <c r="F253" s="6">
        <f t="shared" si="402"/>
        <v>-2.2638932194105852</v>
      </c>
      <c r="G253" s="6">
        <f t="shared" si="403"/>
        <v>12.669005151032371</v>
      </c>
      <c r="I253" s="6">
        <f t="shared" si="404"/>
        <v>16.165743093822204</v>
      </c>
      <c r="L253" s="6">
        <f t="shared" si="378"/>
        <v>15.275569435309119</v>
      </c>
      <c r="M253" s="6">
        <f t="shared" si="379"/>
        <v>9.5011176634236847</v>
      </c>
      <c r="N253" s="6">
        <f t="shared" si="380"/>
        <v>7.3834921154055806</v>
      </c>
      <c r="O253" s="6">
        <f t="shared" si="381"/>
        <v>4.2126441955356766</v>
      </c>
      <c r="P253" s="6">
        <f t="shared" ref="P253:R253" si="509">AVERAGE(G250:G256)</f>
        <v>10.439462456856665</v>
      </c>
      <c r="R253" s="6">
        <f t="shared" si="509"/>
        <v>6.9531188457066904</v>
      </c>
      <c r="U253" s="6">
        <v>-20.248940946751663</v>
      </c>
      <c r="V253" s="6">
        <v>7.4244112930135913</v>
      </c>
      <c r="W253" s="6">
        <v>26.045453127448319</v>
      </c>
      <c r="X253" s="6">
        <v>9.351108850468993</v>
      </c>
      <c r="Y253" s="6">
        <v>3.0918486515137573</v>
      </c>
      <c r="AA253" s="6">
        <v>-5.7757430938222036</v>
      </c>
      <c r="AE253" s="6">
        <v>9.5250000000000004</v>
      </c>
      <c r="AF253" s="6">
        <v>13</v>
      </c>
      <c r="AG253" s="35">
        <v>9.6455266527679306</v>
      </c>
      <c r="AH253" s="6">
        <v>7.0872156310584078</v>
      </c>
      <c r="AI253" s="6">
        <v>15.760853802546128</v>
      </c>
      <c r="AK253" s="6">
        <v>10.39</v>
      </c>
      <c r="AO253" s="6">
        <f>AE253*'III. GDP shares, 1310-2018'!C255</f>
        <v>2.5242297455995377</v>
      </c>
      <c r="AP253" s="6">
        <f>AF253*'III. GDP shares, 1310-2018'!D255</f>
        <v>1.2227662732495741</v>
      </c>
      <c r="AQ253" s="6">
        <f>AG253*'III. GDP shares, 1310-2018'!E255</f>
        <v>0.2933048134599926</v>
      </c>
      <c r="AR253" s="6">
        <f>AH253*'III. GDP shares, 1310-2018'!F255</f>
        <v>1.5397373158771936</v>
      </c>
      <c r="AS253" s="6">
        <f>AI253*'III. GDP shares, 1310-2018'!G255</f>
        <v>4.3081642700103098</v>
      </c>
      <c r="AT253" s="6">
        <f>AJ253*'III. GDP shares, 1310-2018'!H255</f>
        <v>0</v>
      </c>
      <c r="AU253" s="6">
        <f>AK253*'III. GDP shares, 1310-2018'!I255</f>
        <v>1.2459709695902235</v>
      </c>
      <c r="AV253" s="6">
        <f>AL253*'III. GDP shares, 1310-2018'!J255</f>
        <v>0</v>
      </c>
      <c r="AY253" s="6">
        <f>U253*'III. GDP shares, 1310-2018'!C255</f>
        <v>-5.3661920267379539</v>
      </c>
      <c r="AZ253" s="6">
        <f>V253*'III. GDP shares, 1310-2018'!D255</f>
        <v>0.69833228675617542</v>
      </c>
      <c r="BA253" s="6">
        <f>W253*'III. GDP shares, 1310-2018'!E255</f>
        <v>0.79199996496147873</v>
      </c>
      <c r="BB253" s="6">
        <f>X253*'III. GDP shares, 1310-2018'!F255</f>
        <v>2.0315808056973648</v>
      </c>
      <c r="BC253" s="6">
        <f>Y253*'III. GDP shares, 1310-2018'!G255</f>
        <v>0.84514405473257315</v>
      </c>
      <c r="BD253" s="6">
        <f>Z253*'III. GDP shares, 1310-2018'!H255</f>
        <v>0</v>
      </c>
      <c r="BE253" s="6">
        <f>AA253*'III. GDP shares, 1310-2018'!I255</f>
        <v>-0.69262831787427215</v>
      </c>
      <c r="BF253" s="6">
        <f>AB253*'III. GDP shares, 1310-2018'!J255</f>
        <v>0</v>
      </c>
      <c r="BI253" s="6">
        <f t="shared" si="387"/>
        <v>10.901432681062078</v>
      </c>
      <c r="BJ253" s="6">
        <f t="shared" si="388"/>
        <v>11.134173387786831</v>
      </c>
      <c r="BL253" s="6">
        <f t="shared" si="389"/>
        <v>-1.6917632324646343</v>
      </c>
      <c r="BM253" s="6">
        <f t="shared" si="390"/>
        <v>3.3146896469784655</v>
      </c>
      <c r="BN253" s="6">
        <f t="shared" ref="BN253:BO253" si="510">AVERAGE(BL250:BL256)</f>
        <v>0.99659714572414704</v>
      </c>
      <c r="BO253" s="6">
        <f t="shared" si="510"/>
        <v>1.4698340993072259</v>
      </c>
      <c r="BR253" s="6">
        <f t="shared" si="392"/>
        <v>12.301502633758066</v>
      </c>
    </row>
    <row r="254" spans="1:70" x14ac:dyDescent="0.2">
      <c r="A254" s="6">
        <f>'[1]Nominal weighted'!B254</f>
        <v>1560</v>
      </c>
      <c r="C254" s="6">
        <f t="shared" si="399"/>
        <v>3.3366230564947843</v>
      </c>
      <c r="D254" s="6">
        <f t="shared" si="400"/>
        <v>8.7954123927154342</v>
      </c>
      <c r="E254" s="6">
        <f t="shared" si="401"/>
        <v>15.622666579838087</v>
      </c>
      <c r="F254" s="6">
        <f t="shared" si="402"/>
        <v>3.06212538337638</v>
      </c>
      <c r="G254" s="6">
        <f t="shared" si="403"/>
        <v>10.847693912977302</v>
      </c>
      <c r="I254" s="6">
        <f t="shared" si="404"/>
        <v>4.4701017361690418</v>
      </c>
      <c r="L254" s="6">
        <f t="shared" si="378"/>
        <v>13.990853491212061</v>
      </c>
      <c r="M254" s="6">
        <f t="shared" si="379"/>
        <v>12.470383785918115</v>
      </c>
      <c r="N254" s="6">
        <f t="shared" si="380"/>
        <v>8.6650991217934639</v>
      </c>
      <c r="O254" s="6">
        <f t="shared" si="381"/>
        <v>5.0045345589674373</v>
      </c>
      <c r="P254" s="6">
        <f t="shared" ref="P254:R254" si="511">AVERAGE(G251:G257)</f>
        <v>10.914163250829388</v>
      </c>
      <c r="R254" s="6">
        <f t="shared" si="511"/>
        <v>5.6876606907686309</v>
      </c>
      <c r="U254" s="6">
        <v>5.7883769435052157</v>
      </c>
      <c r="V254" s="6">
        <v>4.2045876072845658</v>
      </c>
      <c r="W254" s="6">
        <v>-8.1226665798380875</v>
      </c>
      <c r="X254" s="6">
        <v>3.7371058723839847</v>
      </c>
      <c r="Y254" s="6">
        <v>4.8411159873733167</v>
      </c>
      <c r="AA254" s="6">
        <v>2.309898263830958</v>
      </c>
      <c r="AE254" s="6">
        <v>9.125</v>
      </c>
      <c r="AF254" s="6">
        <v>13</v>
      </c>
      <c r="AG254" s="35">
        <v>7.5</v>
      </c>
      <c r="AH254" s="6">
        <v>6.7992312557603647</v>
      </c>
      <c r="AI254" s="6">
        <v>15.688809900350618</v>
      </c>
      <c r="AK254" s="6">
        <v>6.78</v>
      </c>
      <c r="AO254" s="6">
        <f>AE254*'III. GDP shares, 1310-2018'!C256</f>
        <v>2.4142753718573164</v>
      </c>
      <c r="AP254" s="6">
        <f>AF254*'III. GDP shares, 1310-2018'!D256</f>
        <v>1.2264131375622767</v>
      </c>
      <c r="AQ254" s="6">
        <f>AG254*'III. GDP shares, 1310-2018'!E256</f>
        <v>0.22921727476156867</v>
      </c>
      <c r="AR254" s="6">
        <f>AH254*'III. GDP shares, 1310-2018'!F256</f>
        <v>1.4775454378475743</v>
      </c>
      <c r="AS254" s="6">
        <f>AI254*'III. GDP shares, 1310-2018'!G256</f>
        <v>4.2867765464992749</v>
      </c>
      <c r="AT254" s="6">
        <f>AJ254*'III. GDP shares, 1310-2018'!H256</f>
        <v>0</v>
      </c>
      <c r="AU254" s="6">
        <f>AK254*'III. GDP shares, 1310-2018'!I256</f>
        <v>0.81340744552275546</v>
      </c>
      <c r="AV254" s="6">
        <f>AL254*'III. GDP shares, 1310-2018'!J256</f>
        <v>0</v>
      </c>
      <c r="AY254" s="6">
        <f>U254*'III. GDP shares, 1310-2018'!C256</f>
        <v>1.5314779066006983</v>
      </c>
      <c r="AZ254" s="6">
        <f>V254*'III. GDP shares, 1310-2018'!D256</f>
        <v>0.39665857535425614</v>
      </c>
      <c r="BA254" s="6">
        <f>W254*'III. GDP shares, 1310-2018'!E256</f>
        <v>-0.24824739963031442</v>
      </c>
      <c r="BB254" s="6">
        <f>X254*'III. GDP shares, 1310-2018'!F256</f>
        <v>0.81211294700651182</v>
      </c>
      <c r="BC254" s="6">
        <f>Y254*'III. GDP shares, 1310-2018'!G256</f>
        <v>1.3227760808734654</v>
      </c>
      <c r="BD254" s="6">
        <f>Z254*'III. GDP shares, 1310-2018'!H256</f>
        <v>0</v>
      </c>
      <c r="BE254" s="6">
        <f>AA254*'III. GDP shares, 1310-2018'!I256</f>
        <v>0.27712218970504238</v>
      </c>
      <c r="BF254" s="6">
        <f>AB254*'III. GDP shares, 1310-2018'!J256</f>
        <v>0</v>
      </c>
      <c r="BI254" s="6">
        <f t="shared" si="387"/>
        <v>9.8155068593518298</v>
      </c>
      <c r="BJ254" s="6">
        <f t="shared" si="388"/>
        <v>10.447635214050766</v>
      </c>
      <c r="BL254" s="6">
        <f t="shared" si="389"/>
        <v>4.0919002999096596</v>
      </c>
      <c r="BM254" s="6">
        <f t="shared" si="390"/>
        <v>2.1264030157566589</v>
      </c>
      <c r="BN254" s="6">
        <f t="shared" ref="BN254:BO254" si="512">AVERAGE(BL251:BL257)</f>
        <v>0.88056221177573657</v>
      </c>
      <c r="BO254" s="6">
        <f t="shared" si="512"/>
        <v>0.87619476555275477</v>
      </c>
      <c r="BR254" s="6">
        <f t="shared" si="392"/>
        <v>5.5259803519330859</v>
      </c>
    </row>
    <row r="255" spans="1:70" x14ac:dyDescent="0.2">
      <c r="A255" s="6">
        <f>'[1]Nominal weighted'!B255</f>
        <v>1561</v>
      </c>
      <c r="C255" s="6">
        <f t="shared" si="399"/>
        <v>18.63148696932253</v>
      </c>
      <c r="D255" s="6">
        <f t="shared" si="400"/>
        <v>3.3674560118469259</v>
      </c>
      <c r="E255" s="6">
        <f t="shared" si="401"/>
        <v>5.0942947069811932</v>
      </c>
      <c r="F255" s="6">
        <f t="shared" si="402"/>
        <v>5.5567935152498489</v>
      </c>
      <c r="G255" s="6">
        <f t="shared" si="403"/>
        <v>10.060317320203229</v>
      </c>
      <c r="I255" s="6">
        <f t="shared" si="404"/>
        <v>1.8637217159051005</v>
      </c>
      <c r="L255" s="6">
        <f t="shared" si="378"/>
        <v>13.301208541832908</v>
      </c>
      <c r="M255" s="6">
        <f t="shared" si="379"/>
        <v>13.34851344064853</v>
      </c>
      <c r="N255" s="6">
        <f t="shared" si="380"/>
        <v>7.2967989714583767</v>
      </c>
      <c r="O255" s="6">
        <f t="shared" si="381"/>
        <v>4.617618335885239</v>
      </c>
      <c r="P255" s="6">
        <f t="shared" ref="P255:R255" si="513">AVERAGE(G252:G258)</f>
        <v>15.326501103738362</v>
      </c>
      <c r="R255" s="6">
        <f t="shared" si="513"/>
        <v>9.429922395036856</v>
      </c>
      <c r="U255" s="6">
        <v>-8.8814869693225287</v>
      </c>
      <c r="V255" s="6">
        <v>9.6325439881530741</v>
      </c>
      <c r="W255" s="6">
        <v>2.1557052930188068</v>
      </c>
      <c r="X255" s="6">
        <v>1.0685629939827732</v>
      </c>
      <c r="Y255" s="6">
        <v>5.5564486779518782</v>
      </c>
      <c r="AA255" s="6">
        <v>4.9162782840948998</v>
      </c>
      <c r="AE255" s="6">
        <v>9.75</v>
      </c>
      <c r="AF255" s="6">
        <v>13</v>
      </c>
      <c r="AG255" s="35">
        <v>7.25</v>
      </c>
      <c r="AH255" s="6">
        <v>6.6253565092326223</v>
      </c>
      <c r="AI255" s="6">
        <v>15.616765998155106</v>
      </c>
      <c r="AK255" s="6">
        <v>6.78</v>
      </c>
      <c r="AO255" s="6">
        <f>AE255*'III. GDP shares, 1310-2018'!C257</f>
        <v>2.5754480129354258</v>
      </c>
      <c r="AP255" s="6">
        <f>AF255*'III. GDP shares, 1310-2018'!D257</f>
        <v>1.230032493529708</v>
      </c>
      <c r="AQ255" s="6">
        <f>AG255*'III. GDP shares, 1310-2018'!E257</f>
        <v>0.22268424490989683</v>
      </c>
      <c r="AR255" s="6">
        <f>AH255*'III. GDP shares, 1310-2018'!F257</f>
        <v>1.4401226188864003</v>
      </c>
      <c r="AS255" s="6">
        <f>AI255*'III. GDP shares, 1310-2018'!G257</f>
        <v>4.2654171137595069</v>
      </c>
      <c r="AT255" s="6">
        <f>AJ255*'III. GDP shares, 1310-2018'!H257</f>
        <v>0</v>
      </c>
      <c r="AU255" s="6">
        <f>AK255*'III. GDP shares, 1310-2018'!I257</f>
        <v>0.81375324706805341</v>
      </c>
      <c r="AV255" s="6">
        <f>AL255*'III. GDP shares, 1310-2018'!J257</f>
        <v>0</v>
      </c>
      <c r="AY255" s="6">
        <f>U255*'III. GDP shares, 1310-2018'!C257</f>
        <v>-2.3460315863644703</v>
      </c>
      <c r="AZ255" s="6">
        <f>V255*'III. GDP shares, 1310-2018'!D257</f>
        <v>0.91141093082942493</v>
      </c>
      <c r="BA255" s="6">
        <f>W255*'III. GDP shares, 1310-2018'!E257</f>
        <v>6.6212635230918748E-2</v>
      </c>
      <c r="BB255" s="6">
        <f>X255*'III. GDP shares, 1310-2018'!F257</f>
        <v>0.23226851795750414</v>
      </c>
      <c r="BC255" s="6">
        <f>Y255*'III. GDP shares, 1310-2018'!G257</f>
        <v>1.5176363201870482</v>
      </c>
      <c r="BD255" s="6">
        <f>Z255*'III. GDP shares, 1310-2018'!H257</f>
        <v>0</v>
      </c>
      <c r="BE255" s="6">
        <f>AA255*'III. GDP shares, 1310-2018'!I257</f>
        <v>0.59006451580713604</v>
      </c>
      <c r="BF255" s="6">
        <f>AB255*'III. GDP shares, 1310-2018'!J257</f>
        <v>0</v>
      </c>
      <c r="BI255" s="6">
        <f t="shared" si="387"/>
        <v>9.8370204178979552</v>
      </c>
      <c r="BJ255" s="6">
        <f t="shared" si="388"/>
        <v>10.547457731088992</v>
      </c>
      <c r="BL255" s="6">
        <f t="shared" si="389"/>
        <v>0.9715613336475617</v>
      </c>
      <c r="BM255" s="6">
        <f t="shared" si="390"/>
        <v>2.4080087113131508</v>
      </c>
      <c r="BN255" s="6">
        <f t="shared" ref="BN255:BO255" si="514">AVERAGE(BL252:BL258)</f>
        <v>-0.64380597149374286</v>
      </c>
      <c r="BO255" s="6">
        <f t="shared" si="514"/>
        <v>-0.41053767413773085</v>
      </c>
      <c r="BR255" s="6">
        <f t="shared" si="392"/>
        <v>9.257274834741148</v>
      </c>
    </row>
    <row r="256" spans="1:70" x14ac:dyDescent="0.2">
      <c r="A256" s="6">
        <f>'[1]Nominal weighted'!B256</f>
        <v>1562</v>
      </c>
      <c r="C256" s="6">
        <f t="shared" si="399"/>
        <v>5.2545903971021231</v>
      </c>
      <c r="D256" s="6">
        <f t="shared" si="400"/>
        <v>13.210066354423262</v>
      </c>
      <c r="E256" s="6">
        <f t="shared" si="401"/>
        <v>0.2547006219502661</v>
      </c>
      <c r="F256" s="6">
        <f t="shared" si="402"/>
        <v>6.1067841012145179</v>
      </c>
      <c r="G256" s="6">
        <f t="shared" si="403"/>
        <v>5.1101485849224435</v>
      </c>
      <c r="I256" s="6">
        <f t="shared" si="404"/>
        <v>-0.28122317059010005</v>
      </c>
      <c r="L256" s="6">
        <f t="shared" si="378"/>
        <v>12.655708848037209</v>
      </c>
      <c r="M256" s="6">
        <f t="shared" si="379"/>
        <v>11.010067198923236</v>
      </c>
      <c r="N256" s="6">
        <f t="shared" si="380"/>
        <v>-1.8226161175488806</v>
      </c>
      <c r="O256" s="6">
        <f t="shared" si="381"/>
        <v>4.1769911750756803</v>
      </c>
      <c r="P256" s="6">
        <f t="shared" ref="P256:R256" si="515">AVERAGE(G253:G259)</f>
        <v>10.107727597932856</v>
      </c>
      <c r="R256" s="6">
        <f t="shared" si="515"/>
        <v>7.5668262017159824</v>
      </c>
      <c r="U256" s="6">
        <v>4.5579096028978769</v>
      </c>
      <c r="V256" s="6">
        <v>-0.21006635442326171</v>
      </c>
      <c r="W256" s="6">
        <v>6.7452993780497339</v>
      </c>
      <c r="X256" s="6">
        <v>0.11647840394976039</v>
      </c>
      <c r="Y256" s="6">
        <v>10.434573511037152</v>
      </c>
      <c r="AA256" s="6">
        <v>7.0612231705901003</v>
      </c>
      <c r="AE256" s="6">
        <v>9.8125</v>
      </c>
      <c r="AF256" s="6">
        <v>13</v>
      </c>
      <c r="AG256" s="35">
        <v>7</v>
      </c>
      <c r="AH256" s="6">
        <v>6.2232625051642785</v>
      </c>
      <c r="AI256" s="6">
        <v>15.544722095959596</v>
      </c>
      <c r="AK256" s="6">
        <v>6.78</v>
      </c>
      <c r="AO256" s="6">
        <f>AE256*'III. GDP shares, 1310-2018'!C258</f>
        <v>2.5877734371288632</v>
      </c>
      <c r="AP256" s="6">
        <f>AF256*'III. GDP shares, 1310-2018'!D258</f>
        <v>1.2336246512261333</v>
      </c>
      <c r="AQ256" s="6">
        <f>AG256*'III. GDP shares, 1310-2018'!E258</f>
        <v>0.2160667967277807</v>
      </c>
      <c r="AR256" s="6">
        <f>AH256*'III. GDP shares, 1310-2018'!F258</f>
        <v>1.3530588251412601</v>
      </c>
      <c r="AS256" s="6">
        <f>AI256*'III. GDP shares, 1310-2018'!G258</f>
        <v>4.2440856528972288</v>
      </c>
      <c r="AT256" s="6">
        <f>AJ256*'III. GDP shares, 1310-2018'!H258</f>
        <v>0</v>
      </c>
      <c r="AU256" s="6">
        <f>AK256*'III. GDP shares, 1310-2018'!I258</f>
        <v>0.81409645002834663</v>
      </c>
      <c r="AV256" s="6">
        <f>AL256*'III. GDP shares, 1310-2018'!J258</f>
        <v>0</v>
      </c>
      <c r="AY256" s="6">
        <f>U256*'III. GDP shares, 1310-2018'!C258</f>
        <v>1.2020216457797392</v>
      </c>
      <c r="AZ256" s="6">
        <f>V256*'III. GDP shares, 1310-2018'!D258</f>
        <v>-1.9934079477672426E-2</v>
      </c>
      <c r="BA256" s="6">
        <f>W256*'III. GDP shares, 1310-2018'!E258</f>
        <v>0.20820503279787106</v>
      </c>
      <c r="BB256" s="6">
        <f>X256*'III. GDP shares, 1310-2018'!F258</f>
        <v>2.5324680145150266E-2</v>
      </c>
      <c r="BC256" s="6">
        <f>Y256*'III. GDP shares, 1310-2018'!G258</f>
        <v>2.8488913123641439</v>
      </c>
      <c r="BD256" s="6">
        <f>Z256*'III. GDP shares, 1310-2018'!H258</f>
        <v>0</v>
      </c>
      <c r="BE256" s="6">
        <f>AA256*'III. GDP shares, 1310-2018'!I258</f>
        <v>0.84786382242408653</v>
      </c>
      <c r="BF256" s="6">
        <f>AB256*'III. GDP shares, 1310-2018'!J258</f>
        <v>0</v>
      </c>
      <c r="BI256" s="6">
        <f t="shared" si="387"/>
        <v>9.7267474335206447</v>
      </c>
      <c r="BJ256" s="6">
        <f t="shared" si="388"/>
        <v>10.448705813149612</v>
      </c>
      <c r="BL256" s="6">
        <f t="shared" si="389"/>
        <v>5.1123724140333184</v>
      </c>
      <c r="BM256" s="6">
        <f t="shared" si="390"/>
        <v>4.7842362853502269</v>
      </c>
      <c r="BN256" s="6">
        <f t="shared" ref="BN256:BO256" si="516">AVERAGE(BL253:BL259)</f>
        <v>1.6824195906611281</v>
      </c>
      <c r="BO256" s="6">
        <f t="shared" si="516"/>
        <v>2.6471229531338216</v>
      </c>
      <c r="BR256" s="6">
        <f t="shared" si="392"/>
        <v>4.0827746684124877</v>
      </c>
    </row>
    <row r="257" spans="1:70" x14ac:dyDescent="0.2">
      <c r="A257" s="6">
        <f>'[1]Nominal weighted'!B257</f>
        <v>1563</v>
      </c>
      <c r="C257" s="6">
        <f t="shared" si="399"/>
        <v>4.2285620890526729</v>
      </c>
      <c r="D257" s="6">
        <f t="shared" si="400"/>
        <v>9.1222052626708461</v>
      </c>
      <c r="E257" s="6">
        <f t="shared" si="401"/>
        <v>4.6055054122632235</v>
      </c>
      <c r="F257" s="6">
        <f t="shared" si="402"/>
        <v>8.192383684943648</v>
      </c>
      <c r="G257" s="6">
        <f t="shared" si="403"/>
        <v>3.8840612389691636</v>
      </c>
      <c r="I257" s="6">
        <f t="shared" si="404"/>
        <v>5.7327963611202248</v>
      </c>
      <c r="L257" s="6">
        <f t="shared" si="378"/>
        <v>10.345594545778344</v>
      </c>
      <c r="M257" s="6">
        <f t="shared" si="379"/>
        <v>11.579894877347213</v>
      </c>
      <c r="N257" s="6">
        <f t="shared" si="380"/>
        <v>4.2212761209613783</v>
      </c>
      <c r="O257" s="6">
        <f t="shared" si="381"/>
        <v>3.3768291989953139</v>
      </c>
      <c r="P257" s="6">
        <f t="shared" ref="P257:R257" si="517">AVERAGE(G254:G260)</f>
        <v>6.0413327351013564</v>
      </c>
      <c r="R257" s="6">
        <f t="shared" si="517"/>
        <v>4.2982439329823654</v>
      </c>
      <c r="U257" s="6">
        <v>5.3964379109473271</v>
      </c>
      <c r="V257" s="6">
        <v>3.8777947373291539</v>
      </c>
      <c r="W257" s="6">
        <v>2.144494587736776</v>
      </c>
      <c r="X257" s="6">
        <v>-2.2571055550774122</v>
      </c>
      <c r="Y257" s="6">
        <v>11.527852776182351</v>
      </c>
      <c r="AA257" s="6">
        <v>1.0472036388797752</v>
      </c>
      <c r="AE257" s="6">
        <v>9.625</v>
      </c>
      <c r="AF257" s="6">
        <v>13</v>
      </c>
      <c r="AG257" s="35">
        <v>6.75</v>
      </c>
      <c r="AH257" s="6">
        <v>5.9352781298662354</v>
      </c>
      <c r="AI257" s="6">
        <v>15.411914015151515</v>
      </c>
      <c r="AK257" s="6">
        <v>6.78</v>
      </c>
      <c r="AO257" s="6">
        <f>AE257*'III. GDP shares, 1310-2018'!C259</f>
        <v>2.5342523495523386</v>
      </c>
      <c r="AP257" s="6">
        <f>AF257*'III. GDP shares, 1310-2018'!D259</f>
        <v>1.2371899160830515</v>
      </c>
      <c r="AQ257" s="6">
        <f>AG257*'III. GDP shares, 1310-2018'!E259</f>
        <v>0.20936587821728653</v>
      </c>
      <c r="AR257" s="6">
        <f>AH257*'III. GDP shares, 1310-2018'!F259</f>
        <v>1.2907648605051751</v>
      </c>
      <c r="AS257" s="6">
        <f>AI257*'III. GDP shares, 1310-2018'!G259</f>
        <v>4.2061981745338164</v>
      </c>
      <c r="AT257" s="6">
        <f>AJ257*'III. GDP shares, 1310-2018'!H259</f>
        <v>0</v>
      </c>
      <c r="AU257" s="6">
        <f>AK257*'III. GDP shares, 1310-2018'!I259</f>
        <v>0.81443708358525913</v>
      </c>
      <c r="AV257" s="6">
        <f>AL257*'III. GDP shares, 1310-2018'!J259</f>
        <v>0</v>
      </c>
      <c r="AY257" s="6">
        <f>U257*'III. GDP shares, 1310-2018'!C259</f>
        <v>1.4208764109123717</v>
      </c>
      <c r="AZ257" s="6">
        <f>V257*'III. GDP shares, 1310-2018'!D259</f>
        <v>0.36904373428181186</v>
      </c>
      <c r="BA257" s="6">
        <f>W257*'III. GDP shares, 1310-2018'!E259</f>
        <v>6.6516147065737469E-2</v>
      </c>
      <c r="BB257" s="6">
        <f>X257*'III. GDP shares, 1310-2018'!F259</f>
        <v>-0.49086032249858719</v>
      </c>
      <c r="BC257" s="6">
        <f>Y257*'III. GDP shares, 1310-2018'!G259</f>
        <v>3.1461655739711252</v>
      </c>
      <c r="BD257" s="6">
        <f>Z257*'III. GDP shares, 1310-2018'!H259</f>
        <v>0</v>
      </c>
      <c r="BE257" s="6">
        <f>AA257*'III. GDP shares, 1310-2018'!I259</f>
        <v>0.12579372825503171</v>
      </c>
      <c r="BF257" s="6">
        <f>AB257*'III. GDP shares, 1310-2018'!J259</f>
        <v>0</v>
      </c>
      <c r="BI257" s="6">
        <f t="shared" si="387"/>
        <v>9.5836986908362913</v>
      </c>
      <c r="BJ257" s="6">
        <f t="shared" si="388"/>
        <v>10.292208262476928</v>
      </c>
      <c r="BL257" s="6">
        <f t="shared" si="389"/>
        <v>4.6375352719874909</v>
      </c>
      <c r="BM257" s="6">
        <f t="shared" si="390"/>
        <v>3.6227796826663283</v>
      </c>
      <c r="BN257" s="6">
        <f t="shared" ref="BN257:BO257" si="518">AVERAGE(BL254:BL260)</f>
        <v>3.6179904157200093</v>
      </c>
      <c r="BO257" s="6">
        <f t="shared" si="518"/>
        <v>3.0833813240994159</v>
      </c>
      <c r="BR257" s="6">
        <f t="shared" si="392"/>
        <v>4.7865268086881967</v>
      </c>
    </row>
    <row r="258" spans="1:70" x14ac:dyDescent="0.2">
      <c r="A258" s="6">
        <f>'[1]Nominal weighted'!B258</f>
        <v>1564</v>
      </c>
      <c r="C258" s="6">
        <f t="shared" si="399"/>
        <v>22.217700421747665</v>
      </c>
      <c r="D258" s="6">
        <f t="shared" si="400"/>
        <v>9.1821694120099409</v>
      </c>
      <c r="E258" s="6">
        <f t="shared" si="401"/>
        <v>8.9663509917386932</v>
      </c>
      <c r="F258" s="6">
        <f t="shared" si="402"/>
        <v>7.9592274511821817</v>
      </c>
      <c r="G258" s="6">
        <f t="shared" si="403"/>
        <v>35.806996319991079</v>
      </c>
      <c r="I258" s="6">
        <f t="shared" si="404"/>
        <v>14.557364457450081</v>
      </c>
      <c r="L258" s="6">
        <f t="shared" si="378"/>
        <v>11.383755710153833</v>
      </c>
      <c r="M258" s="6">
        <f t="shared" si="379"/>
        <v>13.206387025827349</v>
      </c>
      <c r="N258" s="6">
        <f t="shared" si="380"/>
        <v>1.586433966350808</v>
      </c>
      <c r="O258" s="6">
        <f t="shared" si="381"/>
        <v>2.5720995555343049</v>
      </c>
      <c r="P258" s="6">
        <f t="shared" ref="P258:R258" si="519">AVERAGE(G255:G261)</f>
        <v>9.71034552829836</v>
      </c>
      <c r="R258" s="6">
        <f t="shared" si="519"/>
        <v>3.995854442025756</v>
      </c>
      <c r="U258" s="6">
        <v>-11.905200421747663</v>
      </c>
      <c r="V258" s="6">
        <v>3.8178305879900591</v>
      </c>
      <c r="W258" s="6">
        <v>-2.4663509917386941</v>
      </c>
      <c r="X258" s="6">
        <v>-1.8862279734894756</v>
      </c>
      <c r="Y258" s="6">
        <v>-20.527890385647641</v>
      </c>
      <c r="AA258" s="6">
        <v>-7.7773644574500809</v>
      </c>
      <c r="AE258" s="6">
        <v>10.3125</v>
      </c>
      <c r="AF258" s="6">
        <v>13</v>
      </c>
      <c r="AG258" s="35">
        <v>6.5</v>
      </c>
      <c r="AH258" s="6">
        <v>6.0729994776927061</v>
      </c>
      <c r="AI258" s="6">
        <v>15.279105934343436</v>
      </c>
      <c r="AK258" s="6">
        <v>6.78</v>
      </c>
      <c r="AO258" s="6">
        <f>AE258*'III. GDP shares, 1310-2018'!C260</f>
        <v>2.7109387954454593</v>
      </c>
      <c r="AP258" s="6">
        <f>AF258*'III. GDP shares, 1310-2018'!D260</f>
        <v>1.2407285889757629</v>
      </c>
      <c r="AQ258" s="6">
        <f>AG258*'III. GDP shares, 1310-2018'!E260</f>
        <v>0.20258242323890155</v>
      </c>
      <c r="AR258" s="6">
        <f>AH258*'III. GDP shares, 1310-2018'!F260</f>
        <v>1.3210400227470624</v>
      </c>
      <c r="AS258" s="6">
        <f>AI258*'III. GDP shares, 1310-2018'!G260</f>
        <v>4.1683507834022482</v>
      </c>
      <c r="AT258" s="6">
        <f>AJ258*'III. GDP shares, 1310-2018'!H260</f>
        <v>0</v>
      </c>
      <c r="AU258" s="6">
        <f>AK258*'III. GDP shares, 1310-2018'!I260</f>
        <v>0.81477517648510489</v>
      </c>
      <c r="AV258" s="6">
        <f>AL258*'III. GDP shares, 1310-2018'!J260</f>
        <v>0</v>
      </c>
      <c r="AY258" s="6">
        <f>U258*'III. GDP shares, 1310-2018'!C260</f>
        <v>-3.1296261518418795</v>
      </c>
      <c r="AZ258" s="6">
        <f>V258*'III. GDP shares, 1310-2018'!D260</f>
        <v>0.36437627372195486</v>
      </c>
      <c r="BA258" s="6">
        <f>W258*'III. GDP shares, 1310-2018'!E260</f>
        <v>-7.6867593917552726E-2</v>
      </c>
      <c r="BB258" s="6">
        <f>X258*'III. GDP shares, 1310-2018'!F260</f>
        <v>-0.41030509786102876</v>
      </c>
      <c r="BC258" s="6">
        <f>Y258*'III. GDP shares, 1310-2018'!G260</f>
        <v>-5.6002915575234393</v>
      </c>
      <c r="BD258" s="6">
        <f>Z258*'III. GDP shares, 1310-2018'!H260</f>
        <v>0</v>
      </c>
      <c r="BE258" s="6">
        <f>AA258*'III. GDP shares, 1310-2018'!I260</f>
        <v>-0.93463178442593975</v>
      </c>
      <c r="BF258" s="6">
        <f>AB258*'III. GDP shares, 1310-2018'!J260</f>
        <v>0</v>
      </c>
      <c r="BI258" s="6">
        <f t="shared" si="387"/>
        <v>9.6574342353393572</v>
      </c>
      <c r="BJ258" s="6">
        <f t="shared" si="388"/>
        <v>10.45841579029454</v>
      </c>
      <c r="BL258" s="6">
        <f t="shared" si="389"/>
        <v>-9.7873459118478863</v>
      </c>
      <c r="BM258" s="6">
        <f t="shared" si="390"/>
        <v>-6.7908672736805835</v>
      </c>
      <c r="BN258" s="6">
        <f t="shared" ref="BN258:BO258" si="520">AVERAGE(BL255:BL261)</f>
        <v>2.319506773003996</v>
      </c>
      <c r="BO258" s="6">
        <f t="shared" si="520"/>
        <v>2.5102671485821935</v>
      </c>
      <c r="BR258" s="6">
        <f t="shared" si="392"/>
        <v>19.369409386888616</v>
      </c>
    </row>
    <row r="259" spans="1:70" x14ac:dyDescent="0.2">
      <c r="A259" s="6">
        <f>'[1]Nominal weighted'!B259</f>
        <v>1565</v>
      </c>
      <c r="C259" s="6">
        <f t="shared" si="399"/>
        <v>5.1470580557890226</v>
      </c>
      <c r="D259" s="6">
        <f t="shared" si="400"/>
        <v>27.817572251809835</v>
      </c>
      <c r="E259" s="6">
        <f t="shared" si="401"/>
        <v>-30.901904660933241</v>
      </c>
      <c r="F259" s="6">
        <f t="shared" si="402"/>
        <v>0.62551730897377311</v>
      </c>
      <c r="G259" s="6">
        <f t="shared" si="403"/>
        <v>-7.6241293425655989</v>
      </c>
      <c r="I259" s="6">
        <f t="shared" si="404"/>
        <v>10.459279218135324</v>
      </c>
      <c r="L259" s="6">
        <f t="shared" ref="L259:L322" si="521">AVERAGE(C256:C262)</f>
        <v>10.163737672356445</v>
      </c>
      <c r="M259" s="6">
        <f t="shared" ref="M259:M322" si="522">AVERAGE(D256:D262)</f>
        <v>14.501562630409964</v>
      </c>
      <c r="N259" s="6">
        <f t="shared" ref="N259:N322" si="523">AVERAGE(E256:E262)</f>
        <v>2.4576214643184042</v>
      </c>
      <c r="O259" s="6">
        <f t="shared" ref="O259:O322" si="524">AVERAGE(F256:F262)</f>
        <v>3.3453149049582969</v>
      </c>
      <c r="P259" s="6">
        <f t="shared" ref="P259:R259" si="525">AVERAGE(G256:G262)</f>
        <v>9.3275783312620657</v>
      </c>
      <c r="R259" s="6">
        <f t="shared" si="525"/>
        <v>5.398346341058649</v>
      </c>
      <c r="U259" s="6">
        <v>6.9779419442109774</v>
      </c>
      <c r="V259" s="6">
        <v>-14.817572251809835</v>
      </c>
      <c r="W259" s="6">
        <v>38.251904660933242</v>
      </c>
      <c r="X259" s="6">
        <v>4.8572412900150148</v>
      </c>
      <c r="Y259" s="6">
        <v>22.797427196100955</v>
      </c>
      <c r="AA259" s="6">
        <v>-3.6792792181353238</v>
      </c>
      <c r="AE259" s="6">
        <v>12.125</v>
      </c>
      <c r="AF259" s="6">
        <v>13</v>
      </c>
      <c r="AG259" s="35">
        <v>7.35</v>
      </c>
      <c r="AH259" s="6">
        <v>5.4827585989887879</v>
      </c>
      <c r="AI259" s="6">
        <v>15.173297853535356</v>
      </c>
      <c r="AK259" s="6">
        <v>6.78</v>
      </c>
      <c r="AO259" s="6">
        <f>AE259*'III. GDP shares, 1310-2018'!C261</f>
        <v>3.1823517840330608</v>
      </c>
      <c r="AP259" s="6">
        <f>AF259*'III. GDP shares, 1310-2018'!D261</f>
        <v>1.2442409663080147</v>
      </c>
      <c r="AQ259" s="6">
        <f>AG259*'III. GDP shares, 1310-2018'!E261</f>
        <v>0.2301636056865137</v>
      </c>
      <c r="AR259" s="6">
        <f>AH259*'III. GDP shares, 1310-2018'!F261</f>
        <v>1.1929375541719962</v>
      </c>
      <c r="AS259" s="6">
        <f>AI259*'III. GDP shares, 1310-2018'!G261</f>
        <v>4.1379061958036889</v>
      </c>
      <c r="AT259" s="6">
        <f>AJ259*'III. GDP shares, 1310-2018'!H261</f>
        <v>0</v>
      </c>
      <c r="AU259" s="6">
        <f>AK259*'III. GDP shares, 1310-2018'!I261</f>
        <v>0.81511075704697589</v>
      </c>
      <c r="AV259" s="6">
        <f>AL259*'III. GDP shares, 1310-2018'!J261</f>
        <v>0</v>
      </c>
      <c r="AY259" s="6">
        <f>U259*'III. GDP shares, 1310-2018'!C261</f>
        <v>1.8314446181475406</v>
      </c>
      <c r="AZ259" s="6">
        <f>V259*'III. GDP shares, 1310-2018'!D261</f>
        <v>-1.4182023397638996</v>
      </c>
      <c r="BA259" s="6">
        <f>W259*'III. GDP shares, 1310-2018'!E261</f>
        <v>1.1978498368894088</v>
      </c>
      <c r="BB259" s="6">
        <f>X259*'III. GDP shares, 1310-2018'!F261</f>
        <v>1.0568376192237299</v>
      </c>
      <c r="BC259" s="6">
        <f>Y259*'III. GDP shares, 1310-2018'!G261</f>
        <v>6.2170805683584511</v>
      </c>
      <c r="BD259" s="6">
        <f>Z259*'III. GDP shares, 1310-2018'!H261</f>
        <v>0</v>
      </c>
      <c r="BE259" s="6">
        <f>AA259*'III. GDP shares, 1310-2018'!I261</f>
        <v>-0.44233334349284498</v>
      </c>
      <c r="BF259" s="6">
        <f>AB259*'III. GDP shares, 1310-2018'!J261</f>
        <v>0</v>
      </c>
      <c r="BI259" s="6">
        <f t="shared" si="387"/>
        <v>9.9851760754206911</v>
      </c>
      <c r="BJ259" s="6">
        <f t="shared" si="388"/>
        <v>10.802710863050249</v>
      </c>
      <c r="BL259" s="6">
        <f t="shared" si="389"/>
        <v>8.4426769593623874</v>
      </c>
      <c r="BM259" s="6">
        <f t="shared" si="390"/>
        <v>9.064610603552504</v>
      </c>
      <c r="BN259" s="6">
        <f t="shared" ref="BN259:BO259" si="526">AVERAGE(BL256:BL262)</f>
        <v>2.072344254518335</v>
      </c>
      <c r="BO259" s="6">
        <f t="shared" si="526"/>
        <v>1.9019495288293145</v>
      </c>
      <c r="BR259" s="6">
        <f t="shared" si="392"/>
        <v>-0.30240940238405045</v>
      </c>
    </row>
    <row r="260" spans="1:70" x14ac:dyDescent="0.2">
      <c r="A260" s="6">
        <f>'[1]Nominal weighted'!B260</f>
        <v>1566</v>
      </c>
      <c r="C260" s="6">
        <f t="shared" si="399"/>
        <v>13.603140830939612</v>
      </c>
      <c r="D260" s="6">
        <f t="shared" si="400"/>
        <v>9.5643824559542452</v>
      </c>
      <c r="E260" s="6">
        <f t="shared" si="401"/>
        <v>25.907319194891421</v>
      </c>
      <c r="F260" s="6">
        <f t="shared" si="402"/>
        <v>-7.8650270519731489</v>
      </c>
      <c r="G260" s="6">
        <f t="shared" si="403"/>
        <v>-15.795758888788122</v>
      </c>
      <c r="I260" s="6">
        <f t="shared" si="404"/>
        <v>-6.7143327873131096</v>
      </c>
      <c r="L260" s="6">
        <f t="shared" si="521"/>
        <v>8.0982030697377869</v>
      </c>
      <c r="M260" s="6">
        <f t="shared" si="522"/>
        <v>13.252697319869853</v>
      </c>
      <c r="N260" s="6">
        <f t="shared" si="523"/>
        <v>3.9949452546648279</v>
      </c>
      <c r="O260" s="6">
        <f t="shared" si="524"/>
        <v>2.0918295612303908</v>
      </c>
      <c r="P260" s="6">
        <f t="shared" ref="P260:R260" si="527">AVERAGE(G257:G263)</f>
        <v>12.552173408879456</v>
      </c>
      <c r="R260" s="6">
        <f t="shared" si="527"/>
        <v>6.2014550825621955</v>
      </c>
      <c r="U260" s="6">
        <v>-2.8781408309396124</v>
      </c>
      <c r="V260" s="6">
        <v>3.4356175440457548</v>
      </c>
      <c r="W260" s="6">
        <v>-19.907319194891421</v>
      </c>
      <c r="X260" s="6">
        <v>13.183250495382534</v>
      </c>
      <c r="Y260" s="6">
        <v>30.863248661515396</v>
      </c>
      <c r="AA260" s="6">
        <v>13.51433278731311</v>
      </c>
      <c r="AE260" s="6">
        <v>10.725</v>
      </c>
      <c r="AF260" s="6">
        <v>13</v>
      </c>
      <c r="AG260" s="35">
        <v>6</v>
      </c>
      <c r="AH260" s="6">
        <v>5.3182234434093854</v>
      </c>
      <c r="AI260" s="6">
        <v>15.067489772727274</v>
      </c>
      <c r="AK260" s="6">
        <v>6.8000000000000007</v>
      </c>
      <c r="AO260" s="6">
        <f>AE260*'III. GDP shares, 1310-2018'!C262</f>
        <v>2.8104667162775079</v>
      </c>
      <c r="AP260" s="6">
        <f>AF260*'III. GDP shares, 1310-2018'!D262</f>
        <v>1.2477273400947613</v>
      </c>
      <c r="AQ260" s="6">
        <f>AG260*'III. GDP shares, 1310-2018'!E262</f>
        <v>0.18877157018295174</v>
      </c>
      <c r="AR260" s="6">
        <f>AH260*'III. GDP shares, 1310-2018'!F262</f>
        <v>1.1574179437644161</v>
      </c>
      <c r="AS260" s="6">
        <f>AI260*'III. GDP shares, 1310-2018'!G262</f>
        <v>4.107495231641054</v>
      </c>
      <c r="AT260" s="6">
        <f>AJ260*'III. GDP shares, 1310-2018'!H262</f>
        <v>0</v>
      </c>
      <c r="AU260" s="6">
        <f>AK260*'III. GDP shares, 1310-2018'!I262</f>
        <v>0.81784929226554737</v>
      </c>
      <c r="AV260" s="6">
        <f>AL260*'III. GDP shares, 1310-2018'!J262</f>
        <v>0</v>
      </c>
      <c r="AY260" s="6">
        <f>U260*'III. GDP shares, 1310-2018'!C262</f>
        <v>-0.75421156271469192</v>
      </c>
      <c r="AZ260" s="6">
        <f>V260*'III. GDP shares, 1310-2018'!D262</f>
        <v>0.32974722613962348</v>
      </c>
      <c r="BA260" s="6">
        <f>W260*'III. GDP shares, 1310-2018'!E262</f>
        <v>-0.62632265042547808</v>
      </c>
      <c r="BB260" s="6">
        <f>X260*'III. GDP shares, 1310-2018'!F262</f>
        <v>2.8691029707309545</v>
      </c>
      <c r="BC260" s="6">
        <f>Y260*'III. GDP shares, 1310-2018'!G262</f>
        <v>8.4135213378134353</v>
      </c>
      <c r="BD260" s="6">
        <f>Z260*'III. GDP shares, 1310-2018'!H262</f>
        <v>0</v>
      </c>
      <c r="BE260" s="6">
        <f>AA260*'III. GDP shares, 1310-2018'!I262</f>
        <v>1.6253952214036924</v>
      </c>
      <c r="BF260" s="6">
        <f>AB260*'III. GDP shares, 1310-2018'!J262</f>
        <v>0</v>
      </c>
      <c r="BI260" s="6">
        <f t="shared" si="387"/>
        <v>9.4851188693561088</v>
      </c>
      <c r="BJ260" s="6">
        <f t="shared" si="388"/>
        <v>10.329728094226239</v>
      </c>
      <c r="BL260" s="6">
        <f t="shared" si="389"/>
        <v>11.857232542947536</v>
      </c>
      <c r="BM260" s="6">
        <f t="shared" si="390"/>
        <v>6.3684982437376263</v>
      </c>
      <c r="BN260" s="6">
        <f t="shared" ref="BN260:BO260" si="528">AVERAGE(BL257:BL263)</f>
        <v>1.8059834566673507</v>
      </c>
      <c r="BO260" s="6">
        <f t="shared" si="528"/>
        <v>1.6005907470386844</v>
      </c>
      <c r="BR260" s="6">
        <f t="shared" si="392"/>
        <v>-2.4454845626764339</v>
      </c>
    </row>
    <row r="261" spans="1:70" x14ac:dyDescent="0.2">
      <c r="A261" s="6">
        <f>'[1]Nominal weighted'!B261</f>
        <v>1567</v>
      </c>
      <c r="C261" s="6">
        <f t="shared" si="399"/>
        <v>10.603751207123203</v>
      </c>
      <c r="D261" s="6">
        <f t="shared" si="400"/>
        <v>20.18085743207638</v>
      </c>
      <c r="E261" s="6">
        <f t="shared" si="401"/>
        <v>-2.8212285024359014</v>
      </c>
      <c r="F261" s="6">
        <f t="shared" si="402"/>
        <v>-2.5709821208506849</v>
      </c>
      <c r="G261" s="6">
        <f t="shared" si="403"/>
        <v>36.530783465356329</v>
      </c>
      <c r="I261" s="6">
        <f t="shared" si="404"/>
        <v>2.353375299472777</v>
      </c>
      <c r="L261" s="6">
        <f t="shared" si="521"/>
        <v>6.7797270749352352</v>
      </c>
      <c r="M261" s="6">
        <f t="shared" si="522"/>
        <v>14.08534885236001</v>
      </c>
      <c r="N261" s="6">
        <f t="shared" si="523"/>
        <v>2.645500179943828</v>
      </c>
      <c r="O261" s="6">
        <f t="shared" si="524"/>
        <v>-1.1255105594217401</v>
      </c>
      <c r="P261" s="6">
        <f t="shared" ref="P261:R261" si="529">AVERAGE(G258:G264)</f>
        <v>13.698214568364586</v>
      </c>
      <c r="R261" s="6">
        <f t="shared" si="529"/>
        <v>5.7163666410946945</v>
      </c>
      <c r="U261" s="6">
        <v>-3.5287512071232028</v>
      </c>
      <c r="V261" s="6">
        <v>-7.1808574320763796</v>
      </c>
      <c r="W261" s="6">
        <v>8.7950380262454253</v>
      </c>
      <c r="X261" s="6">
        <v>7.7246704086806677</v>
      </c>
      <c r="Y261" s="6">
        <v>-21.569101773437136</v>
      </c>
      <c r="AA261" s="6">
        <v>4.4466247005272237</v>
      </c>
      <c r="AE261" s="6">
        <v>7.0750000000000002</v>
      </c>
      <c r="AF261" s="6">
        <v>13</v>
      </c>
      <c r="AG261" s="35">
        <v>5.9738095238095239</v>
      </c>
      <c r="AH261" s="6">
        <v>5.1536882878299828</v>
      </c>
      <c r="AI261" s="6">
        <v>14.961681691919194</v>
      </c>
      <c r="AK261" s="6">
        <v>6.8000000000000007</v>
      </c>
      <c r="AO261" s="6">
        <f>AE261*'III. GDP shares, 1310-2018'!C263</f>
        <v>1.8510846541623001</v>
      </c>
      <c r="AP261" s="6">
        <f>AF261*'III. GDP shares, 1310-2018'!D263</f>
        <v>1.2511879980430927</v>
      </c>
      <c r="AQ261" s="6">
        <f>AG261*'III. GDP shares, 1310-2018'!E263</f>
        <v>0.18882014177131007</v>
      </c>
      <c r="AR261" s="6">
        <f>AH261*'III. GDP shares, 1310-2018'!F263</f>
        <v>1.1218790124072329</v>
      </c>
      <c r="AS261" s="6">
        <f>AI261*'III. GDP shares, 1310-2018'!G263</f>
        <v>4.0771175188996525</v>
      </c>
      <c r="AT261" s="6">
        <f>AJ261*'III. GDP shares, 1310-2018'!H263</f>
        <v>0</v>
      </c>
      <c r="AU261" s="6">
        <f>AK261*'III. GDP shares, 1310-2018'!I263</f>
        <v>0.8181809067760103</v>
      </c>
      <c r="AV261" s="6">
        <f>AL261*'III. GDP shares, 1310-2018'!J263</f>
        <v>0</v>
      </c>
      <c r="AY261" s="6">
        <f>U261*'III. GDP shares, 1310-2018'!C263</f>
        <v>-0.92325331559893331</v>
      </c>
      <c r="AZ261" s="6">
        <f>V261*'III. GDP shares, 1310-2018'!D263</f>
        <v>-0.69112327959019304</v>
      </c>
      <c r="BA261" s="6">
        <f>W261*'III. GDP shares, 1310-2018'!E263</f>
        <v>0.27799351827018098</v>
      </c>
      <c r="BB261" s="6">
        <f>X261*'III. GDP shares, 1310-2018'!F263</f>
        <v>1.6815424459656287</v>
      </c>
      <c r="BC261" s="6">
        <f>Y261*'III. GDP shares, 1310-2018'!G263</f>
        <v>-5.8776656607329363</v>
      </c>
      <c r="BD261" s="6">
        <f>Z261*'III. GDP shares, 1310-2018'!H263</f>
        <v>0</v>
      </c>
      <c r="BE261" s="6">
        <f>AA261*'III. GDP shares, 1310-2018'!I263</f>
        <v>0.53502109258381891</v>
      </c>
      <c r="BF261" s="6">
        <f>AB261*'III. GDP shares, 1310-2018'!J263</f>
        <v>0</v>
      </c>
      <c r="BI261" s="6">
        <f t="shared" ref="BI261:BI324" si="530">AVERAGE(AE261:AL261)</f>
        <v>8.8273632505931161</v>
      </c>
      <c r="BJ261" s="6">
        <f t="shared" ref="BJ261:BJ324" si="531">SUM(AO261:AV261)</f>
        <v>9.3082702320595985</v>
      </c>
      <c r="BL261" s="6">
        <f t="shared" ref="BL261:BL324" si="532">SUM(AY261:BF261)</f>
        <v>-4.9974851991024343</v>
      </c>
      <c r="BM261" s="6">
        <f t="shared" ref="BM261:BM324" si="533">AVERAGE(U261:AB261)</f>
        <v>-1.8853962128639006</v>
      </c>
      <c r="BN261" s="6">
        <f t="shared" ref="BN261:BO261" si="534">AVERAGE(BL258:BL264)</f>
        <v>2.3811419914066767</v>
      </c>
      <c r="BO261" s="6">
        <f t="shared" si="534"/>
        <v>2.2204348567920453</v>
      </c>
      <c r="BR261" s="6">
        <f t="shared" ref="BR261:BR324" si="535">((AO261+SUM(AQ261:AV261))-((AY261+(SUM(BA261:BF261)))))</f>
        <v>12.363444153528746</v>
      </c>
    </row>
    <row r="262" spans="1:70" x14ac:dyDescent="0.2">
      <c r="A262" s="6">
        <f>'[1]Nominal weighted'!B262</f>
        <v>1568</v>
      </c>
      <c r="C262" s="6">
        <f t="shared" si="399"/>
        <v>10.091360704740811</v>
      </c>
      <c r="D262" s="6">
        <f t="shared" si="400"/>
        <v>12.43368524392524</v>
      </c>
      <c r="E262" s="6">
        <f t="shared" si="401"/>
        <v>11.192607192754366</v>
      </c>
      <c r="F262" s="6">
        <f t="shared" si="402"/>
        <v>10.969300961217794</v>
      </c>
      <c r="G262" s="6">
        <f t="shared" si="403"/>
        <v>7.3809469409491735</v>
      </c>
      <c r="I262" s="6">
        <f t="shared" si="404"/>
        <v>11.68116500913535</v>
      </c>
      <c r="L262" s="6">
        <f t="shared" si="521"/>
        <v>5.0744783941959515</v>
      </c>
      <c r="M262" s="6">
        <f t="shared" si="522"/>
        <v>15.170958101975874</v>
      </c>
      <c r="N262" s="6">
        <f t="shared" si="523"/>
        <v>2.1530988198173522</v>
      </c>
      <c r="O262" s="6">
        <f t="shared" si="524"/>
        <v>-1.9375720353055108</v>
      </c>
      <c r="P262" s="6">
        <f t="shared" ref="P262:R262" si="536">AVERAGE(G259:G265)</f>
        <v>8.6258802128777514</v>
      </c>
      <c r="R262" s="6">
        <f t="shared" si="536"/>
        <v>2.6910413656316714</v>
      </c>
      <c r="U262" s="6">
        <v>-3.0288607047408114</v>
      </c>
      <c r="V262" s="6">
        <v>0.56631475607476034</v>
      </c>
      <c r="W262" s="6">
        <v>-5.2449881451353191</v>
      </c>
      <c r="X262" s="6">
        <v>-5.9801478289672128</v>
      </c>
      <c r="Y262" s="6">
        <v>7.4675591701619402</v>
      </c>
      <c r="AA262" s="6">
        <v>-4.8811650091353496</v>
      </c>
      <c r="AE262" s="6">
        <v>7.0625</v>
      </c>
      <c r="AF262" s="6">
        <v>13</v>
      </c>
      <c r="AG262" s="35">
        <v>5.9476190476190478</v>
      </c>
      <c r="AH262" s="6">
        <v>4.9891531322505802</v>
      </c>
      <c r="AI262" s="6">
        <v>14.848506111111114</v>
      </c>
      <c r="AK262" s="6">
        <v>6.8000000000000007</v>
      </c>
      <c r="AO262" s="6">
        <f>AE262*'III. GDP shares, 1310-2018'!C264</f>
        <v>1.8449344312561933</v>
      </c>
      <c r="AP262" s="6">
        <f>AF262*'III. GDP shares, 1310-2018'!D264</f>
        <v>1.2546232236313855</v>
      </c>
      <c r="AQ262" s="6">
        <f>AG262*'III. GDP shares, 1310-2018'!E264</f>
        <v>0.18885467781631771</v>
      </c>
      <c r="AR262" s="6">
        <f>AH262*'III. GDP shares, 1310-2018'!F264</f>
        <v>1.0863209730848076</v>
      </c>
      <c r="AS262" s="6">
        <f>AI262*'III. GDP shares, 1310-2018'!G264</f>
        <v>4.0447657678060898</v>
      </c>
      <c r="AT262" s="6">
        <f>AJ262*'III. GDP shares, 1310-2018'!H264</f>
        <v>0</v>
      </c>
      <c r="AU262" s="6">
        <f>AK262*'III. GDP shares, 1310-2018'!I264</f>
        <v>0.81851008425289484</v>
      </c>
      <c r="AV262" s="6">
        <f>AL262*'III. GDP shares, 1310-2018'!J264</f>
        <v>0</v>
      </c>
      <c r="AY262" s="6">
        <f>U262*'III. GDP shares, 1310-2018'!C264</f>
        <v>-0.79122823386268626</v>
      </c>
      <c r="AZ262" s="6">
        <f>V262*'III. GDP shares, 1310-2018'!D264</f>
        <v>5.4654741912041345E-2</v>
      </c>
      <c r="BA262" s="6">
        <f>W262*'III. GDP shares, 1310-2018'!E264</f>
        <v>-0.16654404701600214</v>
      </c>
      <c r="BB262" s="6">
        <f>X262*'III. GDP shares, 1310-2018'!F264</f>
        <v>-1.3020967359693343</v>
      </c>
      <c r="BC262" s="6">
        <f>Y262*'III. GDP shares, 1310-2018'!G264</f>
        <v>2.0341795649015131</v>
      </c>
      <c r="BD262" s="6">
        <f>Z262*'III. GDP shares, 1310-2018'!H264</f>
        <v>0</v>
      </c>
      <c r="BE262" s="6">
        <f>AA262*'III. GDP shares, 1310-2018'!I264</f>
        <v>-0.58754158571759663</v>
      </c>
      <c r="BF262" s="6">
        <f>AB262*'III. GDP shares, 1310-2018'!J264</f>
        <v>0</v>
      </c>
      <c r="BI262" s="6">
        <f t="shared" si="530"/>
        <v>8.7746297151634565</v>
      </c>
      <c r="BJ262" s="6">
        <f t="shared" si="531"/>
        <v>9.2380091578476868</v>
      </c>
      <c r="BL262" s="6">
        <f t="shared" si="532"/>
        <v>-0.75857629575206487</v>
      </c>
      <c r="BM262" s="6">
        <f t="shared" si="533"/>
        <v>-1.8502146269569988</v>
      </c>
      <c r="BN262" s="6">
        <f t="shared" ref="BN262:BO262" si="537">AVERAGE(BL259:BL265)</f>
        <v>4.5076758414286342</v>
      </c>
      <c r="BO262" s="6">
        <f t="shared" si="537"/>
        <v>3.7809165778655101</v>
      </c>
      <c r="BR262" s="6">
        <f t="shared" si="535"/>
        <v>8.7966169718804093</v>
      </c>
    </row>
    <row r="263" spans="1:70" x14ac:dyDescent="0.2">
      <c r="A263" s="6">
        <f>'[1]Nominal weighted'!B263</f>
        <v>1569</v>
      </c>
      <c r="C263" s="6">
        <f t="shared" si="399"/>
        <v>-9.2041518212284963</v>
      </c>
      <c r="D263" s="6">
        <f t="shared" si="400"/>
        <v>4.4680091806424826</v>
      </c>
      <c r="E263" s="6">
        <f t="shared" si="401"/>
        <v>11.015967154375232</v>
      </c>
      <c r="F263" s="6">
        <f t="shared" si="402"/>
        <v>-2.6676133048808275</v>
      </c>
      <c r="G263" s="6">
        <f t="shared" si="403"/>
        <v>27.68231412824418</v>
      </c>
      <c r="I263" s="6">
        <f t="shared" si="404"/>
        <v>5.340538019934721</v>
      </c>
      <c r="L263" s="6">
        <f t="shared" si="521"/>
        <v>5.0552618254356512</v>
      </c>
      <c r="M263" s="6">
        <f t="shared" si="522"/>
        <v>11.169492119957487</v>
      </c>
      <c r="N263" s="6">
        <f t="shared" si="523"/>
        <v>3.0050333429482947</v>
      </c>
      <c r="O263" s="6">
        <f t="shared" si="524"/>
        <v>-4.7406257059699489E-2</v>
      </c>
      <c r="P263" s="6">
        <f t="shared" ref="P263:R263" si="538">AVERAGE(G260:G266)</f>
        <v>10.998609539443791</v>
      </c>
      <c r="R263" s="6">
        <f t="shared" si="538"/>
        <v>2.558668797147273</v>
      </c>
      <c r="U263" s="6">
        <v>15.941651821228497</v>
      </c>
      <c r="V263" s="6">
        <v>8.5319908193575174</v>
      </c>
      <c r="W263" s="6">
        <v>-5.0945385829466616</v>
      </c>
      <c r="X263" s="6">
        <v>8.1567664371314077</v>
      </c>
      <c r="Y263" s="6">
        <v>-12.946983597941147</v>
      </c>
      <c r="AA263" s="6">
        <v>1.4594619800652799</v>
      </c>
      <c r="AE263" s="6">
        <v>6.7374999999999998</v>
      </c>
      <c r="AF263" s="6">
        <v>13</v>
      </c>
      <c r="AG263" s="35">
        <v>5.9214285714285717</v>
      </c>
      <c r="AH263" s="6">
        <v>5.4891531322505802</v>
      </c>
      <c r="AI263" s="6">
        <v>14.735330530303033</v>
      </c>
      <c r="AK263" s="6">
        <v>6.8000000000000007</v>
      </c>
      <c r="AO263" s="6">
        <f>AE263*'III. GDP shares, 1310-2018'!C265</f>
        <v>1.7573076736142084</v>
      </c>
      <c r="AP263" s="6">
        <f>AF263*'III. GDP shares, 1310-2018'!D265</f>
        <v>1.2580332961867049</v>
      </c>
      <c r="AQ263" s="6">
        <f>AG263*'III. GDP shares, 1310-2018'!E265</f>
        <v>0.18887533247225458</v>
      </c>
      <c r="AR263" s="6">
        <f>AH263*'III. GDP shares, 1310-2018'!F265</f>
        <v>1.1954718368251078</v>
      </c>
      <c r="AS263" s="6">
        <f>AI263*'III. GDP shares, 1310-2018'!G265</f>
        <v>4.0124480288359985</v>
      </c>
      <c r="AT263" s="6">
        <f>AJ263*'III. GDP shares, 1310-2018'!H265</f>
        <v>0</v>
      </c>
      <c r="AU263" s="6">
        <f>AK263*'III. GDP shares, 1310-2018'!I265</f>
        <v>0.81883685146247154</v>
      </c>
      <c r="AV263" s="6">
        <f>AL263*'III. GDP shares, 1310-2018'!J265</f>
        <v>0</v>
      </c>
      <c r="AY263" s="6">
        <f>U263*'III. GDP shares, 1310-2018'!C265</f>
        <v>4.1579795288357335</v>
      </c>
      <c r="AZ263" s="6">
        <f>V263*'III. GDP shares, 1310-2018'!D265</f>
        <v>0.8256560410393109</v>
      </c>
      <c r="BA263" s="6">
        <f>W263*'III. GDP shares, 1310-2018'!E265</f>
        <v>-0.16250008879438976</v>
      </c>
      <c r="BB263" s="6">
        <f>X263*'III. GDP shares, 1310-2018'!F265</f>
        <v>1.7764460783320943</v>
      </c>
      <c r="BC263" s="6">
        <f>Y263*'III. GDP shares, 1310-2018'!G265</f>
        <v>-3.5254790321871807</v>
      </c>
      <c r="BD263" s="6">
        <f>Z263*'III. GDP shares, 1310-2018'!H265</f>
        <v>0</v>
      </c>
      <c r="BE263" s="6">
        <f>AA263*'III. GDP shares, 1310-2018'!I265</f>
        <v>0.17574430185085854</v>
      </c>
      <c r="BF263" s="6">
        <f>AB263*'III. GDP shares, 1310-2018'!J265</f>
        <v>0</v>
      </c>
      <c r="BI263" s="6">
        <f t="shared" si="530"/>
        <v>8.780568705663697</v>
      </c>
      <c r="BJ263" s="6">
        <f t="shared" si="531"/>
        <v>9.2309730193967461</v>
      </c>
      <c r="BL263" s="6">
        <f t="shared" si="532"/>
        <v>3.2478468290764266</v>
      </c>
      <c r="BM263" s="6">
        <f t="shared" si="533"/>
        <v>2.6747248128158159</v>
      </c>
      <c r="BN263" s="6">
        <f t="shared" ref="BN263:BO263" si="539">AVERAGE(BL260:BL266)</f>
        <v>3.5645041811726004</v>
      </c>
      <c r="BO263" s="6">
        <f t="shared" si="539"/>
        <v>3.378742903029579</v>
      </c>
      <c r="BR263" s="6">
        <f t="shared" si="535"/>
        <v>5.5507489351729253</v>
      </c>
    </row>
    <row r="264" spans="1:70" x14ac:dyDescent="0.2">
      <c r="A264" s="6">
        <f>'[1]Nominal weighted'!B264</f>
        <v>1570</v>
      </c>
      <c r="C264" s="6">
        <f t="shared" si="399"/>
        <v>-5.0007698745651838</v>
      </c>
      <c r="D264" s="6">
        <f t="shared" si="400"/>
        <v>14.950765990101942</v>
      </c>
      <c r="E264" s="6">
        <f t="shared" si="401"/>
        <v>-4.8406101107837749</v>
      </c>
      <c r="F264" s="6">
        <f t="shared" si="402"/>
        <v>-14.328997159621268</v>
      </c>
      <c r="G264" s="6">
        <f t="shared" si="403"/>
        <v>11.906349355365066</v>
      </c>
      <c r="I264" s="6">
        <f t="shared" si="404"/>
        <v>2.3371772708477199</v>
      </c>
      <c r="L264" s="6">
        <f t="shared" si="521"/>
        <v>5.4373286995455929</v>
      </c>
      <c r="M264" s="6">
        <f t="shared" si="522"/>
        <v>10.498827945899484</v>
      </c>
      <c r="N264" s="6">
        <f t="shared" si="523"/>
        <v>-2.9542539991613395</v>
      </c>
      <c r="O264" s="6">
        <f t="shared" si="524"/>
        <v>1.2147461431857163</v>
      </c>
      <c r="P264" s="6">
        <f t="shared" ref="P264:R264" si="540">AVERAGE(G261:G267)</f>
        <v>10.9351729582177</v>
      </c>
      <c r="R264" s="6">
        <f t="shared" si="540"/>
        <v>5.494928119301095</v>
      </c>
      <c r="U264" s="6">
        <v>11.488269874565184</v>
      </c>
      <c r="V264" s="6">
        <v>-1.9507659901019423</v>
      </c>
      <c r="W264" s="6">
        <v>11.735848206021871</v>
      </c>
      <c r="X264" s="6">
        <v>19.318150291871849</v>
      </c>
      <c r="Y264" s="6">
        <v>2.7158055941298862</v>
      </c>
      <c r="AA264" s="6">
        <v>4.4628227291522808</v>
      </c>
      <c r="AE264" s="6">
        <v>6.4874999999999998</v>
      </c>
      <c r="AF264" s="6">
        <v>13</v>
      </c>
      <c r="AG264" s="35">
        <v>6.8952380952380956</v>
      </c>
      <c r="AH264" s="6">
        <v>4.9891531322505802</v>
      </c>
      <c r="AI264" s="6">
        <v>14.622154949494952</v>
      </c>
      <c r="AK264" s="6">
        <v>6.8000000000000007</v>
      </c>
      <c r="AO264" s="6">
        <f>AE264*'III. GDP shares, 1310-2018'!C266</f>
        <v>1.6894946808510671</v>
      </c>
      <c r="AP264" s="6">
        <f>AF264*'III. GDP shares, 1310-2018'!D266</f>
        <v>1.2614184909605228</v>
      </c>
      <c r="AQ264" s="6">
        <f>AG264*'III. GDP shares, 1310-2018'!E266</f>
        <v>0.22092205902161641</v>
      </c>
      <c r="AR264" s="6">
        <f>AH264*'III. GDP shares, 1310-2018'!F266</f>
        <v>1.0868327986101145</v>
      </c>
      <c r="AS264" s="6">
        <f>AI264*'III. GDP shares, 1310-2018'!G266</f>
        <v>3.980163929792238</v>
      </c>
      <c r="AT264" s="6">
        <f>AJ264*'III. GDP shares, 1310-2018'!H266</f>
        <v>0</v>
      </c>
      <c r="AU264" s="6">
        <f>AK264*'III. GDP shares, 1310-2018'!I266</f>
        <v>0.81916123478047131</v>
      </c>
      <c r="AV264" s="6">
        <f>AL264*'III. GDP shares, 1310-2018'!J266</f>
        <v>0</v>
      </c>
      <c r="AY264" s="6">
        <f>U264*'III. GDP shares, 1310-2018'!C266</f>
        <v>2.991810534914749</v>
      </c>
      <c r="AZ264" s="6">
        <f>V264*'III. GDP shares, 1310-2018'!D266</f>
        <v>-0.18928709934242324</v>
      </c>
      <c r="BA264" s="6">
        <f>W264*'III. GDP shares, 1310-2018'!E266</f>
        <v>0.37601424551677753</v>
      </c>
      <c r="BB264" s="6">
        <f>X264*'III. GDP shares, 1310-2018'!F266</f>
        <v>4.2082491334987102</v>
      </c>
      <c r="BC264" s="6">
        <f>Y264*'III. GDP shares, 1310-2018'!G266</f>
        <v>0.73924476271926698</v>
      </c>
      <c r="BD264" s="6">
        <f>Z264*'III. GDP shares, 1310-2018'!H266</f>
        <v>0</v>
      </c>
      <c r="BE264" s="6">
        <f>AA264*'III. GDP shares, 1310-2018'!I266</f>
        <v>0.53761343785569626</v>
      </c>
      <c r="BF264" s="6">
        <f>AB264*'III. GDP shares, 1310-2018'!J266</f>
        <v>0</v>
      </c>
      <c r="BI264" s="6">
        <f t="shared" si="530"/>
        <v>8.7990076961639385</v>
      </c>
      <c r="BJ264" s="6">
        <f t="shared" si="531"/>
        <v>9.0579931940160296</v>
      </c>
      <c r="BL264" s="6">
        <f t="shared" si="532"/>
        <v>8.6636450151627766</v>
      </c>
      <c r="BM264" s="6">
        <f t="shared" si="533"/>
        <v>7.9616884509398558</v>
      </c>
      <c r="BN264" s="6">
        <f t="shared" ref="BN264:BO264" si="541">AVERAGE(BL261:BL267)</f>
        <v>2.9071815246682826</v>
      </c>
      <c r="BO264" s="6">
        <f t="shared" si="541"/>
        <v>3.5570540998463183</v>
      </c>
      <c r="BR264" s="6">
        <f t="shared" si="535"/>
        <v>-1.0563574114496914</v>
      </c>
    </row>
    <row r="265" spans="1:70" x14ac:dyDescent="0.2">
      <c r="A265" s="6">
        <f>'[1]Nominal weighted'!B265</f>
        <v>1571</v>
      </c>
      <c r="C265" s="6">
        <f t="shared" ref="C265:C328" si="542">AE265-U265</f>
        <v>10.280959656572696</v>
      </c>
      <c r="D265" s="6">
        <f t="shared" ref="D265:D328" si="543">AF265-V265</f>
        <v>16.781434159320995</v>
      </c>
      <c r="E265" s="6">
        <f t="shared" ref="E265:E328" si="544">AG265-W265</f>
        <v>5.519541470853361</v>
      </c>
      <c r="F265" s="6">
        <f t="shared" ref="F265:F328" si="545">AH265-X265</f>
        <v>2.2747971199957862</v>
      </c>
      <c r="G265" s="6">
        <f t="shared" ref="G265:G328" si="546">AI265-Y265</f>
        <v>0.30065583158323683</v>
      </c>
      <c r="I265" s="6">
        <f t="shared" ref="I265:I328" si="547">AK265-AA265</f>
        <v>-6.6199124707910801</v>
      </c>
      <c r="L265" s="6">
        <f t="shared" si="521"/>
        <v>5.1962270599283302</v>
      </c>
      <c r="M265" s="6">
        <f t="shared" si="522"/>
        <v>6.668252674381244</v>
      </c>
      <c r="N265" s="6">
        <f t="shared" si="523"/>
        <v>-1.7987130082388685</v>
      </c>
      <c r="O265" s="6">
        <f t="shared" si="524"/>
        <v>1.7681863013558856</v>
      </c>
      <c r="P265" s="6">
        <f t="shared" ref="P265:R265" si="548">AVERAGE(G262:G268)</f>
        <v>7.3775813094490532</v>
      </c>
      <c r="R265" s="6">
        <f t="shared" si="548"/>
        <v>5.5754002602135744</v>
      </c>
      <c r="U265" s="6">
        <v>-3.7684596565726971</v>
      </c>
      <c r="V265" s="6">
        <v>-3.7814341593209946</v>
      </c>
      <c r="W265" s="6">
        <v>0.3495061481942584</v>
      </c>
      <c r="X265" s="6">
        <v>4.3671803028067107</v>
      </c>
      <c r="Y265" s="6">
        <v>14.208323537103634</v>
      </c>
      <c r="AA265" s="6">
        <v>13.419912470791081</v>
      </c>
      <c r="AE265" s="6">
        <v>6.5124999999999993</v>
      </c>
      <c r="AF265" s="6">
        <v>13</v>
      </c>
      <c r="AG265" s="35">
        <v>5.8690476190476195</v>
      </c>
      <c r="AH265" s="6">
        <v>6.6419774228024968</v>
      </c>
      <c r="AI265" s="6">
        <v>14.508979368686871</v>
      </c>
      <c r="AK265" s="6">
        <v>6.8000000000000007</v>
      </c>
      <c r="AO265" s="6">
        <f>AE265*'III. GDP shares, 1310-2018'!C267</f>
        <v>1.6934074624790993</v>
      </c>
      <c r="AP265" s="6">
        <f>AF265*'III. GDP shares, 1310-2018'!D267</f>
        <v>1.2647790792027771</v>
      </c>
      <c r="AQ265" s="6">
        <f>AG265*'III. GDP shares, 1310-2018'!E267</f>
        <v>0.18887560302876591</v>
      </c>
      <c r="AR265" s="6">
        <f>AH265*'III. GDP shares, 1310-2018'!F267</f>
        <v>1.4472195887872956</v>
      </c>
      <c r="AS265" s="6">
        <f>AI265*'III. GDP shares, 1310-2018'!G267</f>
        <v>3.947913103888566</v>
      </c>
      <c r="AT265" s="6">
        <f>AJ265*'III. GDP shares, 1310-2018'!H267</f>
        <v>0</v>
      </c>
      <c r="AU265" s="6">
        <f>AK265*'III. GDP shares, 1310-2018'!I267</f>
        <v>0.81948326019918105</v>
      </c>
      <c r="AV265" s="6">
        <f>AL265*'III. GDP shares, 1310-2018'!J267</f>
        <v>0</v>
      </c>
      <c r="AY265" s="6">
        <f>U265*'III. GDP shares, 1310-2018'!C267</f>
        <v>-0.97989062640946334</v>
      </c>
      <c r="AZ265" s="6">
        <f>V265*'III. GDP shares, 1310-2018'!D267</f>
        <v>-0.36789837031476424</v>
      </c>
      <c r="BA265" s="6">
        <f>W265*'III. GDP shares, 1310-2018'!E267</f>
        <v>1.1247682552141884E-2</v>
      </c>
      <c r="BB265" s="6">
        <f>X265*'III. GDP shares, 1310-2018'!F267</f>
        <v>0.95156434291538872</v>
      </c>
      <c r="BC265" s="6">
        <f>Y265*'III. GDP shares, 1310-2018'!G267</f>
        <v>3.8661042414519935</v>
      </c>
      <c r="BD265" s="6">
        <f>Z265*'III. GDP shares, 1310-2018'!H267</f>
        <v>0</v>
      </c>
      <c r="BE265" s="6">
        <f>AA265*'III. GDP shares, 1310-2018'!I267</f>
        <v>1.6172637681105178</v>
      </c>
      <c r="BF265" s="6">
        <f>AB265*'III. GDP shares, 1310-2018'!J267</f>
        <v>0</v>
      </c>
      <c r="BI265" s="6">
        <f t="shared" si="530"/>
        <v>8.8887507350894968</v>
      </c>
      <c r="BJ265" s="6">
        <f t="shared" si="531"/>
        <v>9.3616780975856848</v>
      </c>
      <c r="BL265" s="6">
        <f t="shared" si="532"/>
        <v>5.0983910383058149</v>
      </c>
      <c r="BM265" s="6">
        <f t="shared" si="533"/>
        <v>4.1325047738336655</v>
      </c>
      <c r="BN265" s="6">
        <f t="shared" ref="BN265:BO265" si="549">AVERAGE(BL262:BL268)</f>
        <v>4.1044084634494604</v>
      </c>
      <c r="BO265" s="6">
        <f t="shared" si="549"/>
        <v>4.4566059490857768</v>
      </c>
      <c r="BR265" s="6">
        <f t="shared" si="535"/>
        <v>2.6306096097623293</v>
      </c>
    </row>
    <row r="266" spans="1:70" x14ac:dyDescent="0.2">
      <c r="A266" s="6">
        <f>'[1]Nominal weighted'!B266</f>
        <v>1572</v>
      </c>
      <c r="C266" s="6">
        <f t="shared" si="542"/>
        <v>5.0125420744669142</v>
      </c>
      <c r="D266" s="6">
        <f t="shared" si="543"/>
        <v>-0.19268962231886633</v>
      </c>
      <c r="E266" s="6">
        <f t="shared" si="544"/>
        <v>-24.93836299901664</v>
      </c>
      <c r="F266" s="6">
        <f t="shared" si="545"/>
        <v>13.856677756694456</v>
      </c>
      <c r="G266" s="6">
        <f t="shared" si="546"/>
        <v>8.9849759433966589</v>
      </c>
      <c r="I266" s="6">
        <f t="shared" si="547"/>
        <v>9.5326712387445305</v>
      </c>
      <c r="L266" s="6">
        <f t="shared" si="521"/>
        <v>3.4171162198712106</v>
      </c>
      <c r="M266" s="6">
        <f t="shared" si="522"/>
        <v>8.18099470235531</v>
      </c>
      <c r="N266" s="6">
        <f t="shared" si="523"/>
        <v>7.6185457343579496E-2</v>
      </c>
      <c r="O266" s="6">
        <f t="shared" si="524"/>
        <v>3.1499278507387487</v>
      </c>
      <c r="P266" s="6">
        <f t="shared" ref="P266:R266" si="550">AVERAGE(G263:G269)</f>
        <v>12.468302075075149</v>
      </c>
      <c r="R266" s="6">
        <f t="shared" si="550"/>
        <v>4.6442532203396398</v>
      </c>
      <c r="U266" s="6">
        <v>1.2124579255330856</v>
      </c>
      <c r="V266" s="6">
        <v>10.192689622318866</v>
      </c>
      <c r="W266" s="6">
        <v>30.781220141873781</v>
      </c>
      <c r="X266" s="6">
        <v>-7.368155017257398</v>
      </c>
      <c r="Y266" s="6">
        <v>5.4108278444821325</v>
      </c>
      <c r="AA266" s="6">
        <v>-2.7326712387445293</v>
      </c>
      <c r="AE266" s="6">
        <v>6.2249999999999996</v>
      </c>
      <c r="AF266" s="6">
        <v>10</v>
      </c>
      <c r="AG266" s="35">
        <v>5.8428571428571434</v>
      </c>
      <c r="AH266" s="6">
        <v>6.4885227394370588</v>
      </c>
      <c r="AI266" s="6">
        <v>14.395803787878791</v>
      </c>
      <c r="AK266" s="6">
        <v>6.8000000000000007</v>
      </c>
      <c r="AO266" s="6">
        <f>AE266*'III. GDP shares, 1310-2018'!C268</f>
        <v>1.6161853819791845</v>
      </c>
      <c r="AP266" s="6">
        <f>AF266*'III. GDP shares, 1310-2018'!D268</f>
        <v>0.97547332941102072</v>
      </c>
      <c r="AQ266" s="6">
        <f>AG266*'III. GDP shares, 1310-2018'!E268</f>
        <v>0.18885551615436225</v>
      </c>
      <c r="AR266" s="6">
        <f>AH266*'III. GDP shares, 1310-2018'!F268</f>
        <v>1.4141101761021391</v>
      </c>
      <c r="AS266" s="6">
        <f>AI266*'III. GDP shares, 1310-2018'!G268</f>
        <v>3.9156951896516747</v>
      </c>
      <c r="AT266" s="6">
        <f>AJ266*'III. GDP shares, 1310-2018'!H268</f>
        <v>0</v>
      </c>
      <c r="AU266" s="6">
        <f>AK266*'III. GDP shares, 1310-2018'!I268</f>
        <v>0.81980295333438791</v>
      </c>
      <c r="AV266" s="6">
        <f>AL266*'III. GDP shares, 1310-2018'!J268</f>
        <v>0</v>
      </c>
      <c r="AY266" s="6">
        <f>U266*'III. GDP shares, 1310-2018'!C268</f>
        <v>0.31478823702994052</v>
      </c>
      <c r="AZ266" s="6">
        <f>V266*'III. GDP shares, 1310-2018'!D268</f>
        <v>0.99426968815365435</v>
      </c>
      <c r="BA266" s="6">
        <f>W266*'III. GDP shares, 1310-2018'!E268</f>
        <v>0.99492475609492348</v>
      </c>
      <c r="BB266" s="6">
        <f>X266*'III. GDP shares, 1310-2018'!F268</f>
        <v>-1.6058174421849525</v>
      </c>
      <c r="BC266" s="6">
        <f>Y266*'III. GDP shares, 1310-2018'!G268</f>
        <v>1.4717589149493358</v>
      </c>
      <c r="BD266" s="6">
        <f>Z266*'III. GDP shares, 1310-2018'!H268</f>
        <v>0</v>
      </c>
      <c r="BE266" s="6">
        <f>AA266*'III. GDP shares, 1310-2018'!I268</f>
        <v>-0.32944881647275076</v>
      </c>
      <c r="BF266" s="6">
        <f>AB266*'III. GDP shares, 1310-2018'!J268</f>
        <v>0</v>
      </c>
      <c r="BI266" s="6">
        <f t="shared" si="530"/>
        <v>8.2920306116955</v>
      </c>
      <c r="BJ266" s="6">
        <f t="shared" si="531"/>
        <v>8.9301225466327701</v>
      </c>
      <c r="BL266" s="6">
        <f t="shared" si="532"/>
        <v>1.8404753375701512</v>
      </c>
      <c r="BM266" s="6">
        <f t="shared" si="533"/>
        <v>6.2493948797009899</v>
      </c>
      <c r="BN266" s="6">
        <f t="shared" ref="BN266:BO266" si="551">AVERAGE(BL263:BL269)</f>
        <v>2.7805481432661878</v>
      </c>
      <c r="BO266" s="6">
        <f t="shared" si="551"/>
        <v>3.2161383407299198</v>
      </c>
      <c r="BR266" s="6">
        <f t="shared" si="535"/>
        <v>7.1084435678052511</v>
      </c>
    </row>
    <row r="267" spans="1:70" x14ac:dyDescent="0.2">
      <c r="A267" s="6">
        <f>'[1]Nominal weighted'!B267</f>
        <v>1573</v>
      </c>
      <c r="C267" s="6">
        <f t="shared" si="542"/>
        <v>16.277608949709201</v>
      </c>
      <c r="D267" s="6">
        <f t="shared" si="543"/>
        <v>4.8697332375482176</v>
      </c>
      <c r="E267" s="6">
        <f t="shared" si="544"/>
        <v>-15.807692199876023</v>
      </c>
      <c r="F267" s="6">
        <f t="shared" si="545"/>
        <v>0.97003974974476037</v>
      </c>
      <c r="G267" s="6">
        <f t="shared" si="546"/>
        <v>-16.239814957370754</v>
      </c>
      <c r="I267" s="6">
        <f t="shared" si="547"/>
        <v>13.839482467763652</v>
      </c>
      <c r="L267" s="6">
        <f t="shared" si="521"/>
        <v>5.4995576865151827</v>
      </c>
      <c r="M267" s="6">
        <f t="shared" si="522"/>
        <v>8.7119295515334532</v>
      </c>
      <c r="N267" s="6">
        <f t="shared" si="523"/>
        <v>1.1671992888917349</v>
      </c>
      <c r="O267" s="6">
        <f t="shared" si="524"/>
        <v>5.0258328716513718</v>
      </c>
      <c r="P267" s="6">
        <f t="shared" ref="P267:R267" si="552">AVERAGE(G264:G270)</f>
        <v>10.725404172737143</v>
      </c>
      <c r="R267" s="6">
        <f t="shared" si="552"/>
        <v>3.5260697515863013</v>
      </c>
      <c r="U267" s="6">
        <v>-10.527608949709201</v>
      </c>
      <c r="V267" s="6">
        <v>5.1302667624517824</v>
      </c>
      <c r="W267" s="6">
        <v>21.624358866542689</v>
      </c>
      <c r="X267" s="6">
        <v>5.5187981860990591</v>
      </c>
      <c r="Y267" s="6">
        <v>30.993727331108133</v>
      </c>
      <c r="AA267" s="6">
        <v>-7.0394824677636523</v>
      </c>
      <c r="AE267" s="6">
        <v>5.75</v>
      </c>
      <c r="AF267" s="6">
        <v>10</v>
      </c>
      <c r="AG267" s="35">
        <v>5.8166666666666673</v>
      </c>
      <c r="AH267" s="6">
        <v>6.4888379358438195</v>
      </c>
      <c r="AI267" s="6">
        <v>14.753912373737377</v>
      </c>
      <c r="AK267" s="6">
        <v>6.8000000000000007</v>
      </c>
      <c r="AO267" s="6">
        <f>AE267*'III. GDP shares, 1310-2018'!C269</f>
        <v>1.4906014044289226</v>
      </c>
      <c r="AP267" s="6">
        <f>AF267*'III. GDP shares, 1310-2018'!D269</f>
        <v>0.97802115501371956</v>
      </c>
      <c r="AQ267" s="6">
        <f>AG267*'III. GDP shares, 1310-2018'!E269</f>
        <v>0.18882214242003645</v>
      </c>
      <c r="AR267" s="6">
        <f>AH267*'III. GDP shares, 1310-2018'!F269</f>
        <v>1.4145033355900984</v>
      </c>
      <c r="AS267" s="6">
        <f>AI267*'III. GDP shares, 1310-2018'!G269</f>
        <v>4.0116540818572473</v>
      </c>
      <c r="AT267" s="6">
        <f>AJ267*'III. GDP shares, 1310-2018'!H269</f>
        <v>0</v>
      </c>
      <c r="AU267" s="6">
        <f>AK267*'III. GDP shares, 1310-2018'!I269</f>
        <v>0.82012033943217</v>
      </c>
      <c r="AV267" s="6">
        <f>AL267*'III. GDP shares, 1310-2018'!J269</f>
        <v>0</v>
      </c>
      <c r="AY267" s="6">
        <f>U267*'III. GDP shares, 1310-2018'!C269</f>
        <v>-2.7291249888200055</v>
      </c>
      <c r="AZ267" s="6">
        <f>V267*'III. GDP shares, 1310-2018'!D269</f>
        <v>0.50175094245415874</v>
      </c>
      <c r="BA267" s="6">
        <f>W267*'III. GDP shares, 1310-2018'!E269</f>
        <v>0.70197554778916349</v>
      </c>
      <c r="BB267" s="6">
        <f>X267*'III. GDP shares, 1310-2018'!F269</f>
        <v>1.203044138236834</v>
      </c>
      <c r="BC267" s="6">
        <f>Y267*'III. GDP shares, 1310-2018'!G269</f>
        <v>8.427331653476152</v>
      </c>
      <c r="BD267" s="6">
        <f>Z267*'III. GDP shares, 1310-2018'!H269</f>
        <v>0</v>
      </c>
      <c r="BE267" s="6">
        <f>AA267*'III. GDP shares, 1310-2018'!I269</f>
        <v>-0.8490033457189905</v>
      </c>
      <c r="BF267" s="6">
        <f>AB267*'III. GDP shares, 1310-2018'!J269</f>
        <v>0</v>
      </c>
      <c r="BI267" s="6">
        <f t="shared" si="530"/>
        <v>8.2682361627079768</v>
      </c>
      <c r="BJ267" s="6">
        <f t="shared" si="531"/>
        <v>8.9037224587421946</v>
      </c>
      <c r="BL267" s="6">
        <f t="shared" si="532"/>
        <v>7.2559739474173117</v>
      </c>
      <c r="BM267" s="6">
        <f t="shared" si="533"/>
        <v>7.6166766214548014</v>
      </c>
      <c r="BN267" s="6">
        <f t="shared" ref="BN267:BO267" si="553">AVERAGE(BL264:BL270)</f>
        <v>2.321966092505662</v>
      </c>
      <c r="BO267" s="6">
        <f t="shared" si="553"/>
        <v>2.6944820482927532</v>
      </c>
      <c r="BR267" s="6">
        <f t="shared" si="535"/>
        <v>1.1714782987653223</v>
      </c>
    </row>
    <row r="268" spans="1:70" x14ac:dyDescent="0.2">
      <c r="A268" s="6">
        <f>'[1]Nominal weighted'!B268</f>
        <v>1574</v>
      </c>
      <c r="C268" s="6">
        <f t="shared" si="542"/>
        <v>8.9160397298023675</v>
      </c>
      <c r="D268" s="6">
        <f t="shared" si="543"/>
        <v>-6.6331694685513014</v>
      </c>
      <c r="E268" s="6">
        <f t="shared" si="544"/>
        <v>5.2675584340213977</v>
      </c>
      <c r="F268" s="6">
        <f t="shared" si="545"/>
        <v>1.3030989863404976</v>
      </c>
      <c r="G268" s="6">
        <f t="shared" si="546"/>
        <v>11.62764192397581</v>
      </c>
      <c r="I268" s="6">
        <f t="shared" si="547"/>
        <v>2.9166802858601231</v>
      </c>
      <c r="L268" s="6">
        <f t="shared" si="521"/>
        <v>8.2147114957064211</v>
      </c>
      <c r="M268" s="6">
        <f t="shared" si="522"/>
        <v>6.7923695135900335</v>
      </c>
      <c r="N268" s="6">
        <f t="shared" si="523"/>
        <v>0.28631135813445902</v>
      </c>
      <c r="O268" s="6">
        <f t="shared" si="524"/>
        <v>8.6466097182493122</v>
      </c>
      <c r="P268" s="6">
        <f t="shared" ref="P268:R268" si="554">AVERAGE(G265:G271)</f>
        <v>11.303663742519857</v>
      </c>
      <c r="R268" s="6">
        <f t="shared" si="554"/>
        <v>4.9669638755521675</v>
      </c>
      <c r="U268" s="6">
        <v>-3.0410397298023679</v>
      </c>
      <c r="V268" s="6">
        <v>16.633169468551301</v>
      </c>
      <c r="W268" s="6">
        <v>0.52291775645479399</v>
      </c>
      <c r="X268" s="6">
        <v>5.1860541459100826</v>
      </c>
      <c r="Y268" s="6">
        <v>3.4843790356201527</v>
      </c>
      <c r="AA268" s="6">
        <v>3.6833197141398775</v>
      </c>
      <c r="AE268" s="6">
        <v>5.875</v>
      </c>
      <c r="AF268" s="6">
        <v>10</v>
      </c>
      <c r="AG268" s="35">
        <v>5.7904761904761912</v>
      </c>
      <c r="AH268" s="6">
        <v>6.4891531322505802</v>
      </c>
      <c r="AI268" s="6">
        <v>15.112020959595963</v>
      </c>
      <c r="AK268" s="6">
        <v>6.6000000000000005</v>
      </c>
      <c r="AO268" s="6">
        <f>AE268*'III. GDP shares, 1310-2018'!C270</f>
        <v>1.5207126525256442</v>
      </c>
      <c r="AP268" s="6">
        <f>AF268*'III. GDP shares, 1310-2018'!D270</f>
        <v>0.9805506605593286</v>
      </c>
      <c r="AQ268" s="6">
        <f>AG268*'III. GDP shares, 1310-2018'!E270</f>
        <v>0.18877562513388946</v>
      </c>
      <c r="AR268" s="6">
        <f>AH268*'III. GDP shares, 1310-2018'!F270</f>
        <v>1.4148941934279817</v>
      </c>
      <c r="AS268" s="6">
        <f>AI268*'III. GDP shares, 1310-2018'!G270</f>
        <v>4.107553364968874</v>
      </c>
      <c r="AT268" s="6">
        <f>AJ268*'III. GDP shares, 1310-2018'!H270</f>
        <v>0</v>
      </c>
      <c r="AU268" s="6">
        <f>AK268*'III. GDP shares, 1310-2018'!I270</f>
        <v>0.79630498915861592</v>
      </c>
      <c r="AV268" s="6">
        <f>AL268*'III. GDP shares, 1310-2018'!J270</f>
        <v>0</v>
      </c>
      <c r="AY268" s="6">
        <f>U268*'III. GDP shares, 1310-2018'!C270</f>
        <v>-0.78715703726700048</v>
      </c>
      <c r="AZ268" s="6">
        <f>V268*'III. GDP shares, 1310-2018'!D270</f>
        <v>1.6309665309583237</v>
      </c>
      <c r="BA268" s="6">
        <f>W268*'III. GDP shares, 1310-2018'!E270</f>
        <v>1.7047669849799822E-2</v>
      </c>
      <c r="BB268" s="6">
        <f>X268*'III. GDP shares, 1310-2018'!F270</f>
        <v>1.1307666421652784</v>
      </c>
      <c r="BC268" s="6">
        <f>Y268*'III. GDP shares, 1310-2018'!G270</f>
        <v>0.94707867801761003</v>
      </c>
      <c r="BD268" s="6">
        <f>Z268*'III. GDP shares, 1310-2018'!H270</f>
        <v>0</v>
      </c>
      <c r="BE268" s="6">
        <f>AA268*'III. GDP shares, 1310-2018'!I270</f>
        <v>0.44440088864179866</v>
      </c>
      <c r="BF268" s="6">
        <f>AB268*'III. GDP shares, 1310-2018'!J270</f>
        <v>0</v>
      </c>
      <c r="BI268" s="6">
        <f t="shared" si="530"/>
        <v>8.3111083803871217</v>
      </c>
      <c r="BJ268" s="6">
        <f t="shared" si="531"/>
        <v>9.0087914857743332</v>
      </c>
      <c r="BL268" s="6">
        <f t="shared" si="532"/>
        <v>3.3831033723658099</v>
      </c>
      <c r="BM268" s="6">
        <f t="shared" si="533"/>
        <v>4.4114667318123066</v>
      </c>
      <c r="BN268" s="6">
        <f t="shared" ref="BN268:BO268" si="555">AVERAGE(BL265:BL271)</f>
        <v>0.71141090487744985</v>
      </c>
      <c r="BO268" s="6">
        <f t="shared" si="555"/>
        <v>1.6961120478309717</v>
      </c>
      <c r="BR268" s="6">
        <f t="shared" si="535"/>
        <v>6.2761039838075172</v>
      </c>
    </row>
    <row r="269" spans="1:70" x14ac:dyDescent="0.2">
      <c r="A269" s="6">
        <f>'[1]Nominal weighted'!B269</f>
        <v>1575</v>
      </c>
      <c r="C269" s="6">
        <f t="shared" si="542"/>
        <v>-2.3624151756590228</v>
      </c>
      <c r="D269" s="6">
        <f t="shared" si="543"/>
        <v>23.022879439743704</v>
      </c>
      <c r="E269" s="6">
        <f t="shared" si="544"/>
        <v>24.3168964518315</v>
      </c>
      <c r="F269" s="6">
        <f t="shared" si="545"/>
        <v>20.641491806897839</v>
      </c>
      <c r="G269" s="6">
        <f t="shared" si="546"/>
        <v>43.015992300331853</v>
      </c>
      <c r="I269" s="6">
        <f t="shared" si="547"/>
        <v>5.1631357300178031</v>
      </c>
      <c r="L269" s="6">
        <f t="shared" si="521"/>
        <v>6.1899154678937025</v>
      </c>
      <c r="M269" s="6">
        <f t="shared" si="522"/>
        <v>6.8762849886507826</v>
      </c>
      <c r="N269" s="6">
        <f t="shared" si="523"/>
        <v>-0.39513625087815918</v>
      </c>
      <c r="O269" s="6">
        <f t="shared" si="524"/>
        <v>9.0556685310550495</v>
      </c>
      <c r="P269" s="6">
        <f t="shared" ref="P269:R269" si="556">AVERAGE(G266:G272)</f>
        <v>14.4637014013009</v>
      </c>
      <c r="R269" s="6">
        <f t="shared" si="556"/>
        <v>5.4515789673631021</v>
      </c>
      <c r="U269" s="6">
        <v>8.8359000241438714</v>
      </c>
      <c r="V269" s="6">
        <v>-13.022879439743704</v>
      </c>
      <c r="W269" s="6">
        <v>-18.552610737545784</v>
      </c>
      <c r="X269" s="6">
        <v>-14.152338674647257</v>
      </c>
      <c r="Y269" s="6">
        <v>-27.545862754877305</v>
      </c>
      <c r="AA269" s="6">
        <v>1.2368642699821972</v>
      </c>
      <c r="AE269" s="6">
        <v>6.4734848484848486</v>
      </c>
      <c r="AF269" s="6">
        <v>10</v>
      </c>
      <c r="AG269" s="35">
        <v>5.7642857142857151</v>
      </c>
      <c r="AH269" s="6">
        <v>6.4891531322505802</v>
      </c>
      <c r="AI269" s="6">
        <v>15.470129545454549</v>
      </c>
      <c r="AK269" s="6">
        <v>6.4</v>
      </c>
      <c r="AO269" s="6">
        <f>AE269*'III. GDP shares, 1310-2018'!C271</f>
        <v>1.6731186600613386</v>
      </c>
      <c r="AP269" s="6">
        <f>AF269*'III. GDP shares, 1310-2018'!D271</f>
        <v>0.98306204293465538</v>
      </c>
      <c r="AQ269" s="6">
        <f>AG269*'III. GDP shares, 1310-2018'!E271</f>
        <v>0.18871610555050056</v>
      </c>
      <c r="AR269" s="6">
        <f>AH269*'III. GDP shares, 1310-2018'!F271</f>
        <v>1.4152140334284069</v>
      </c>
      <c r="AS269" s="6">
        <f>AI269*'III. GDP shares, 1310-2018'!G271</f>
        <v>4.2033936796092428</v>
      </c>
      <c r="AT269" s="6">
        <f>AJ269*'III. GDP shares, 1310-2018'!H271</f>
        <v>0</v>
      </c>
      <c r="AU269" s="6">
        <f>AK269*'III. GDP shares, 1310-2018'!I271</f>
        <v>0.77246897853267416</v>
      </c>
      <c r="AV269" s="6">
        <f>AL269*'III. GDP shares, 1310-2018'!J271</f>
        <v>0</v>
      </c>
      <c r="AY269" s="6">
        <f>U269*'III. GDP shares, 1310-2018'!C271</f>
        <v>2.2837018321424969</v>
      </c>
      <c r="AZ269" s="6">
        <f>V269*'III. GDP shares, 1310-2018'!D271</f>
        <v>-1.2802298466926165</v>
      </c>
      <c r="BA269" s="6">
        <f>W269*'III. GDP shares, 1310-2018'!E271</f>
        <v>-0.60739120503812338</v>
      </c>
      <c r="BB269" s="6">
        <f>X269*'III. GDP shares, 1310-2018'!F271</f>
        <v>-3.0864718230568289</v>
      </c>
      <c r="BC269" s="6">
        <f>Y269*'III. GDP shares, 1310-2018'!G271</f>
        <v>-7.4844948817675094</v>
      </c>
      <c r="BD269" s="6">
        <f>Z269*'III. GDP shares, 1310-2018'!H271</f>
        <v>0</v>
      </c>
      <c r="BE269" s="6">
        <f>AA269*'III. GDP shares, 1310-2018'!I271</f>
        <v>0.14928738737761085</v>
      </c>
      <c r="BF269" s="6">
        <f>AB269*'III. GDP shares, 1310-2018'!J271</f>
        <v>0</v>
      </c>
      <c r="BI269" s="6">
        <f t="shared" si="530"/>
        <v>8.4328422067459474</v>
      </c>
      <c r="BJ269" s="6">
        <f t="shared" si="531"/>
        <v>9.2359735001168186</v>
      </c>
      <c r="BL269" s="6">
        <f t="shared" si="532"/>
        <v>-10.025598537034972</v>
      </c>
      <c r="BM269" s="6">
        <f t="shared" si="533"/>
        <v>-10.533487885447995</v>
      </c>
      <c r="BN269" s="6">
        <f t="shared" ref="BN269:BO269" si="557">AVERAGE(BL266:BL272)</f>
        <v>0.16817220692702481</v>
      </c>
      <c r="BO269" s="6">
        <f t="shared" si="557"/>
        <v>1.356335592901583</v>
      </c>
      <c r="BR269" s="6">
        <f t="shared" si="535"/>
        <v>16.998280147524518</v>
      </c>
    </row>
    <row r="270" spans="1:70" x14ac:dyDescent="0.2">
      <c r="A270" s="6">
        <f>'[1]Nominal weighted'!B270</f>
        <v>1576</v>
      </c>
      <c r="C270" s="6">
        <f t="shared" si="542"/>
        <v>5.3729384452793081</v>
      </c>
      <c r="D270" s="6">
        <f t="shared" si="543"/>
        <v>8.1845531248894758</v>
      </c>
      <c r="E270" s="6">
        <f t="shared" si="544"/>
        <v>18.653063975212326</v>
      </c>
      <c r="F270" s="6">
        <f t="shared" si="545"/>
        <v>10.46372184150753</v>
      </c>
      <c r="G270" s="6">
        <f t="shared" si="546"/>
        <v>15.482028811878124</v>
      </c>
      <c r="I270" s="6">
        <f t="shared" si="547"/>
        <v>-2.4867462613386415</v>
      </c>
      <c r="L270" s="6">
        <f t="shared" si="521"/>
        <v>4.5596379375429565</v>
      </c>
      <c r="M270" s="6">
        <f t="shared" si="522"/>
        <v>8.3108516163117141</v>
      </c>
      <c r="N270" s="6">
        <f t="shared" si="523"/>
        <v>4.4704123078366278</v>
      </c>
      <c r="O270" s="6">
        <f t="shared" si="524"/>
        <v>5.8938710679941879</v>
      </c>
      <c r="P270" s="6">
        <f t="shared" ref="P270:R270" si="558">AVERAGE(G267:G273)</f>
        <v>16.023288194074592</v>
      </c>
      <c r="R270" s="6">
        <f t="shared" si="558"/>
        <v>4.823679870904984</v>
      </c>
      <c r="U270" s="6">
        <v>0.82403125169038871</v>
      </c>
      <c r="V270" s="6">
        <v>1.8154468751105242</v>
      </c>
      <c r="W270" s="6">
        <v>-12.914968737117086</v>
      </c>
      <c r="X270" s="6">
        <v>-3.9745687092569502</v>
      </c>
      <c r="Y270" s="6">
        <v>-0.49790234723165505</v>
      </c>
      <c r="AA270" s="6">
        <v>8.8867462613386419</v>
      </c>
      <c r="AE270" s="6">
        <v>6.1969696969696972</v>
      </c>
      <c r="AF270" s="6">
        <v>10</v>
      </c>
      <c r="AG270" s="35">
        <v>5.738095238095239</v>
      </c>
      <c r="AH270" s="6">
        <v>6.4891531322505802</v>
      </c>
      <c r="AI270" s="6">
        <v>14.984126464646469</v>
      </c>
      <c r="AK270" s="6">
        <v>6.4</v>
      </c>
      <c r="AO270" s="6">
        <f>AE270*'III. GDP shares, 1310-2018'!C272</f>
        <v>1.5992670058087455</v>
      </c>
      <c r="AP270" s="6">
        <f>AF270*'III. GDP shares, 1310-2018'!D272</f>
        <v>0.98555549621530503</v>
      </c>
      <c r="AQ270" s="6">
        <f>AG270*'III. GDP shares, 1310-2018'!E272</f>
        <v>0.18864372290757836</v>
      </c>
      <c r="AR270" s="6">
        <f>AH270*'III. GDP shares, 1310-2018'!F272</f>
        <v>1.4155315900482901</v>
      </c>
      <c r="AS270" s="6">
        <f>AI270*'III. GDP shares, 1310-2018'!G272</f>
        <v>4.0699028664841101</v>
      </c>
      <c r="AT270" s="6">
        <f>AJ270*'III. GDP shares, 1310-2018'!H272</f>
        <v>0</v>
      </c>
      <c r="AU270" s="6">
        <f>AK270*'III. GDP shares, 1310-2018'!I272</f>
        <v>0.77276132005148213</v>
      </c>
      <c r="AV270" s="6">
        <f>AL270*'III. GDP shares, 1310-2018'!J272</f>
        <v>0</v>
      </c>
      <c r="AY270" s="6">
        <f>U270*'III. GDP shares, 1310-2018'!C272</f>
        <v>0.21265974452451239</v>
      </c>
      <c r="AZ270" s="6">
        <f>V270*'III. GDP shares, 1310-2018'!D272</f>
        <v>0.17892236458520774</v>
      </c>
      <c r="BA270" s="6">
        <f>W270*'III. GDP shares, 1310-2018'!E272</f>
        <v>-0.42458824448049631</v>
      </c>
      <c r="BB270" s="6">
        <f>X270*'III. GDP shares, 1310-2018'!F272</f>
        <v>-0.86700490034813016</v>
      </c>
      <c r="BC270" s="6">
        <f>Y270*'III. GDP shares, 1310-2018'!G272</f>
        <v>-0.13523739238376017</v>
      </c>
      <c r="BD270" s="6">
        <f>Z270*'III. GDP shares, 1310-2018'!H272</f>
        <v>0</v>
      </c>
      <c r="BE270" s="6">
        <f>AA270*'III. GDP shares, 1310-2018'!I272</f>
        <v>1.0730209018554098</v>
      </c>
      <c r="BF270" s="6">
        <f>AB270*'III. GDP shares, 1310-2018'!J272</f>
        <v>0</v>
      </c>
      <c r="BI270" s="6">
        <f t="shared" si="530"/>
        <v>8.301390755326997</v>
      </c>
      <c r="BJ270" s="6">
        <f t="shared" si="531"/>
        <v>9.0316620015155102</v>
      </c>
      <c r="BL270" s="6">
        <f t="shared" si="532"/>
        <v>3.7772473752743174E-2</v>
      </c>
      <c r="BM270" s="6">
        <f t="shared" si="533"/>
        <v>-0.97686923424435579</v>
      </c>
      <c r="BN270" s="6">
        <f t="shared" ref="BN270:BO270" si="559">AVERAGE(BL267:BL273)</f>
        <v>0.6241997377804559</v>
      </c>
      <c r="BO270" s="6">
        <f t="shared" si="559"/>
        <v>0.93580974793229887</v>
      </c>
      <c r="BR270" s="6">
        <f t="shared" si="535"/>
        <v>8.1872563961326712</v>
      </c>
    </row>
    <row r="271" spans="1:70" x14ac:dyDescent="0.2">
      <c r="A271" s="6">
        <f>'[1]Nominal weighted'!B271</f>
        <v>1577</v>
      </c>
      <c r="C271" s="6">
        <f t="shared" si="542"/>
        <v>14.005306789773485</v>
      </c>
      <c r="D271" s="6">
        <f t="shared" si="543"/>
        <v>1.5138457244980117</v>
      </c>
      <c r="E271" s="6">
        <f t="shared" si="544"/>
        <v>-11.006825626084709</v>
      </c>
      <c r="F271" s="6">
        <f t="shared" si="545"/>
        <v>11.016440766564315</v>
      </c>
      <c r="G271" s="6">
        <f t="shared" si="546"/>
        <v>15.954166343844069</v>
      </c>
      <c r="I271" s="6">
        <f t="shared" si="547"/>
        <v>12.423436138608782</v>
      </c>
      <c r="L271" s="6">
        <f t="shared" si="521"/>
        <v>2.4902764472485708</v>
      </c>
      <c r="M271" s="6">
        <f t="shared" si="522"/>
        <v>9.9454671867851214</v>
      </c>
      <c r="N271" s="6">
        <f t="shared" si="523"/>
        <v>6.0555029234351725</v>
      </c>
      <c r="O271" s="6">
        <f t="shared" si="524"/>
        <v>6.357557976432509</v>
      </c>
      <c r="P271" s="6">
        <f t="shared" ref="P271:R271" si="560">AVERAGE(G268:G274)</f>
        <v>19.72770124585174</v>
      </c>
      <c r="R271" s="6">
        <f t="shared" si="560"/>
        <v>3.9371283307670302</v>
      </c>
      <c r="U271" s="6">
        <v>-7.8348522443189408</v>
      </c>
      <c r="V271" s="6">
        <v>8.4861542755019883</v>
      </c>
      <c r="W271" s="6">
        <v>16.718730387989471</v>
      </c>
      <c r="X271" s="6">
        <v>-4.5272876343137343</v>
      </c>
      <c r="Y271" s="6">
        <v>-0.98071796000568146</v>
      </c>
      <c r="AA271" s="6">
        <v>-6.0234361386087807</v>
      </c>
      <c r="AE271" s="6">
        <v>6.170454545454545</v>
      </c>
      <c r="AF271" s="6">
        <v>10</v>
      </c>
      <c r="AG271" s="35">
        <v>5.7119047619047629</v>
      </c>
      <c r="AH271" s="6">
        <v>6.4891531322505802</v>
      </c>
      <c r="AI271" s="6">
        <v>14.973448383838388</v>
      </c>
      <c r="AK271" s="6">
        <v>6.4</v>
      </c>
      <c r="AO271" s="6">
        <f>AE271*'III. GDP shares, 1310-2018'!C273</f>
        <v>1.5900669400683676</v>
      </c>
      <c r="AP271" s="6">
        <f>AF271*'III. GDP shares, 1310-2018'!D273</f>
        <v>0.98803121171567476</v>
      </c>
      <c r="AQ271" s="6">
        <f>AG271*'III. GDP shares, 1310-2018'!E273</f>
        <v>0.18855861446182953</v>
      </c>
      <c r="AR271" s="6">
        <f>AH271*'III. GDP shares, 1310-2018'!F273</f>
        <v>1.4158468876526971</v>
      </c>
      <c r="AS271" s="6">
        <f>AI271*'III. GDP shares, 1310-2018'!G273</f>
        <v>4.0655750343190666</v>
      </c>
      <c r="AT271" s="6">
        <f>AJ271*'III. GDP shares, 1310-2018'!H273</f>
        <v>0</v>
      </c>
      <c r="AU271" s="6">
        <f>AK271*'III. GDP shares, 1310-2018'!I273</f>
        <v>0.77305158192850643</v>
      </c>
      <c r="AV271" s="6">
        <f>AL271*'III. GDP shares, 1310-2018'!J273</f>
        <v>0</v>
      </c>
      <c r="AY271" s="6">
        <f>U271*'III. GDP shares, 1310-2018'!C273</f>
        <v>-2.0189662596557203</v>
      </c>
      <c r="AZ271" s="6">
        <f>V271*'III. GDP shares, 1310-2018'!D273</f>
        <v>0.83845852916303831</v>
      </c>
      <c r="BA271" s="6">
        <f>W271*'III. GDP shares, 1310-2018'!E273</f>
        <v>0.55191057430532531</v>
      </c>
      <c r="BB271" s="6">
        <f>X271*'III. GDP shares, 1310-2018'!F273</f>
        <v>-0.98779393488107325</v>
      </c>
      <c r="BC271" s="6">
        <f>Y271*'III. GDP shares, 1310-2018'!G273</f>
        <v>-0.26628351410427237</v>
      </c>
      <c r="BD271" s="6">
        <f>Z271*'III. GDP shares, 1310-2018'!H273</f>
        <v>0</v>
      </c>
      <c r="BE271" s="6">
        <f>AA271*'III. GDP shares, 1310-2018'!I273</f>
        <v>-0.72756669306200816</v>
      </c>
      <c r="BF271" s="6">
        <f>AB271*'III. GDP shares, 1310-2018'!J273</f>
        <v>0</v>
      </c>
      <c r="BI271" s="6">
        <f t="shared" si="530"/>
        <v>8.2908268039080451</v>
      </c>
      <c r="BJ271" s="6">
        <f t="shared" si="531"/>
        <v>9.0211302701461413</v>
      </c>
      <c r="BL271" s="6">
        <f t="shared" si="532"/>
        <v>-2.6102412982347101</v>
      </c>
      <c r="BM271" s="6">
        <f t="shared" si="533"/>
        <v>0.97309844770738707</v>
      </c>
      <c r="BN271" s="6">
        <f t="shared" ref="BN271:BO271" si="561">AVERAGE(BL268:BL274)</f>
        <v>-3.3348915305682833E-2</v>
      </c>
      <c r="BO271" s="6">
        <f t="shared" si="561"/>
        <v>0.20200268038559743</v>
      </c>
      <c r="BR271" s="6">
        <f t="shared" si="535"/>
        <v>11.481798885828216</v>
      </c>
    </row>
    <row r="272" spans="1:70" x14ac:dyDescent="0.2">
      <c r="A272" s="6">
        <f>'[1]Nominal weighted'!B272</f>
        <v>1578</v>
      </c>
      <c r="C272" s="6">
        <f t="shared" si="542"/>
        <v>-3.8926125381163388</v>
      </c>
      <c r="D272" s="6">
        <f t="shared" si="543"/>
        <v>17.368842484746239</v>
      </c>
      <c r="E272" s="6">
        <f t="shared" si="544"/>
        <v>0.74940820776503436</v>
      </c>
      <c r="F272" s="6">
        <f t="shared" si="545"/>
        <v>5.1382088096359393</v>
      </c>
      <c r="G272" s="6">
        <f t="shared" si="546"/>
        <v>22.420919443050551</v>
      </c>
      <c r="I272" s="6">
        <f t="shared" si="547"/>
        <v>-3.2276068281145385</v>
      </c>
      <c r="L272" s="6">
        <f t="shared" si="521"/>
        <v>3.1200823448006032</v>
      </c>
      <c r="M272" s="6">
        <f t="shared" si="522"/>
        <v>10.173110400632167</v>
      </c>
      <c r="N272" s="6">
        <f t="shared" si="523"/>
        <v>6.6035718518609041</v>
      </c>
      <c r="O272" s="6">
        <f t="shared" si="524"/>
        <v>7.6070624504690798</v>
      </c>
      <c r="P272" s="6">
        <f t="shared" ref="P272:R272" si="562">AVERAGE(G269:G275)</f>
        <v>20.650455468906056</v>
      </c>
      <c r="R272" s="6">
        <f t="shared" si="562"/>
        <v>5.2548828834770172</v>
      </c>
      <c r="U272" s="6">
        <v>9.4365519320557318</v>
      </c>
      <c r="V272" s="6">
        <v>-7.3688424847462386</v>
      </c>
      <c r="W272" s="6">
        <v>4.9363060779492525</v>
      </c>
      <c r="X272" s="6">
        <v>1.3509443226146414</v>
      </c>
      <c r="Y272" s="6">
        <v>-7.4581491400202431</v>
      </c>
      <c r="AA272" s="6">
        <v>9.6276068281145388</v>
      </c>
      <c r="AE272" s="6">
        <v>5.5439393939393931</v>
      </c>
      <c r="AF272" s="6">
        <v>10</v>
      </c>
      <c r="AG272" s="35">
        <v>5.6857142857142868</v>
      </c>
      <c r="AH272" s="6">
        <v>6.4891531322505802</v>
      </c>
      <c r="AI272" s="6">
        <v>14.962770303030307</v>
      </c>
      <c r="AK272" s="6">
        <v>6.4</v>
      </c>
      <c r="AO272" s="6">
        <f>AE272*'III. GDP shares, 1310-2018'!C274</f>
        <v>1.4265171137420822</v>
      </c>
      <c r="AP272" s="6">
        <f>AF272*'III. GDP shares, 1310-2018'!D274</f>
        <v>0.99048937803788817</v>
      </c>
      <c r="AQ272" s="6">
        <f>AG272*'III. GDP shares, 1310-2018'!E274</f>
        <v>0.18846091552406485</v>
      </c>
      <c r="AR272" s="6">
        <f>AH272*'III. GDP shares, 1310-2018'!F274</f>
        <v>1.4161599502612692</v>
      </c>
      <c r="AS272" s="6">
        <f>AI272*'III. GDP shares, 1310-2018'!G274</f>
        <v>4.0612593499191849</v>
      </c>
      <c r="AT272" s="6">
        <f>AJ272*'III. GDP shares, 1310-2018'!H274</f>
        <v>0</v>
      </c>
      <c r="AU272" s="6">
        <f>AK272*'III. GDP shares, 1310-2018'!I274</f>
        <v>0.77333978627614552</v>
      </c>
      <c r="AV272" s="6">
        <f>AL272*'III. GDP shares, 1310-2018'!J274</f>
        <v>0</v>
      </c>
      <c r="AY272" s="6">
        <f>U272*'III. GDP shares, 1310-2018'!C274</f>
        <v>2.428129506702283</v>
      </c>
      <c r="AZ272" s="6">
        <f>V272*'III. GDP shares, 1310-2018'!D274</f>
        <v>-0.72987602095754678</v>
      </c>
      <c r="BA272" s="6">
        <f>W272*'III. GDP shares, 1310-2018'!E274</f>
        <v>0.16362073716837319</v>
      </c>
      <c r="BB272" s="6">
        <f>X272*'III. GDP shares, 1310-2018'!F274</f>
        <v>0.29482325439531909</v>
      </c>
      <c r="BC272" s="6">
        <f>Y272*'III. GDP shares, 1310-2018'!G274</f>
        <v>-2.0243228569688476</v>
      </c>
      <c r="BD272" s="6">
        <f>Z272*'III. GDP shares, 1310-2018'!H274</f>
        <v>0</v>
      </c>
      <c r="BE272" s="6">
        <f>AA272*'III. GDP shares, 1310-2018'!I274</f>
        <v>1.1633455323132589</v>
      </c>
      <c r="BF272" s="6">
        <f>AB272*'III. GDP shares, 1310-2018'!J274</f>
        <v>0</v>
      </c>
      <c r="BI272" s="6">
        <f t="shared" si="530"/>
        <v>8.1802628524890952</v>
      </c>
      <c r="BJ272" s="6">
        <f t="shared" si="531"/>
        <v>8.8562264937606336</v>
      </c>
      <c r="BL272" s="6">
        <f t="shared" si="532"/>
        <v>1.2957201526528399</v>
      </c>
      <c r="BM272" s="6">
        <f t="shared" si="533"/>
        <v>1.754069589327947</v>
      </c>
      <c r="BN272" s="6">
        <f t="shared" ref="BN272:BO272" si="563">AVERAGE(BL269:BL275)</f>
        <v>-0.91962288551400861</v>
      </c>
      <c r="BO272" s="6">
        <f t="shared" si="563"/>
        <v>-0.62209479518409716</v>
      </c>
      <c r="BR272" s="6">
        <f t="shared" si="535"/>
        <v>5.8401409421123596</v>
      </c>
    </row>
    <row r="273" spans="1:70" x14ac:dyDescent="0.2">
      <c r="A273" s="6">
        <f>'[1]Nominal weighted'!B273</f>
        <v>1579</v>
      </c>
      <c r="C273" s="6">
        <f t="shared" si="542"/>
        <v>-6.3994006379883066</v>
      </c>
      <c r="D273" s="6">
        <f t="shared" si="543"/>
        <v>9.8492767713076574</v>
      </c>
      <c r="E273" s="6">
        <f t="shared" si="544"/>
        <v>9.1204769119868718</v>
      </c>
      <c r="F273" s="6">
        <f t="shared" si="545"/>
        <v>-8.2759044847315675</v>
      </c>
      <c r="G273" s="6">
        <f t="shared" si="546"/>
        <v>19.902083492812501</v>
      </c>
      <c r="I273" s="6">
        <f t="shared" si="547"/>
        <v>5.1373775635377044</v>
      </c>
      <c r="L273" s="6">
        <f t="shared" si="521"/>
        <v>4.1431120611882681</v>
      </c>
      <c r="M273" s="6">
        <f t="shared" si="522"/>
        <v>8.4179045157659491</v>
      </c>
      <c r="N273" s="6">
        <f t="shared" si="523"/>
        <v>5.0010997683277525</v>
      </c>
      <c r="O273" s="6">
        <f t="shared" si="524"/>
        <v>5.7933828014717204</v>
      </c>
      <c r="P273" s="6">
        <f t="shared" ref="P273:R273" si="564">AVERAGE(G270:G276)</f>
        <v>15.868814456426735</v>
      </c>
      <c r="R273" s="6">
        <f t="shared" si="564"/>
        <v>3.6354777224210548</v>
      </c>
      <c r="U273" s="6">
        <v>12.066824880412549</v>
      </c>
      <c r="V273" s="6">
        <v>0.15072322869234256</v>
      </c>
      <c r="W273" s="6">
        <v>-3.4609531024630611</v>
      </c>
      <c r="X273" s="6">
        <v>14.765057616982148</v>
      </c>
      <c r="Y273" s="6">
        <v>-4.9499912705902762</v>
      </c>
      <c r="AA273" s="6">
        <v>1.2626224364622964</v>
      </c>
      <c r="AE273" s="6">
        <v>5.667424242424242</v>
      </c>
      <c r="AF273" s="6">
        <v>10</v>
      </c>
      <c r="AG273" s="35">
        <v>5.6595238095238107</v>
      </c>
      <c r="AH273" s="6">
        <v>6.4891531322505802</v>
      </c>
      <c r="AI273" s="6">
        <v>14.952092222222227</v>
      </c>
      <c r="AK273" s="6">
        <v>6.4</v>
      </c>
      <c r="AO273" s="6">
        <f>AE273*'III. GDP shares, 1310-2018'!C275</f>
        <v>1.4561565982805573</v>
      </c>
      <c r="AP273" s="6">
        <f>AF273*'III. GDP shares, 1310-2018'!D275</f>
        <v>0.99293018111968867</v>
      </c>
      <c r="AQ273" s="6">
        <f>AG273*'III. GDP shares, 1310-2018'!E275</f>
        <v>0.18835075949356109</v>
      </c>
      <c r="AR273" s="6">
        <f>AH273*'III. GDP shares, 1310-2018'!F275</f>
        <v>1.4164708015543221</v>
      </c>
      <c r="AS273" s="6">
        <f>AI273*'III. GDP shares, 1310-2018'!G275</f>
        <v>4.0569556845759847</v>
      </c>
      <c r="AT273" s="6">
        <f>AJ273*'III. GDP shares, 1310-2018'!H275</f>
        <v>0</v>
      </c>
      <c r="AU273" s="6">
        <f>AK273*'III. GDP shares, 1310-2018'!I275</f>
        <v>0.77362595489441555</v>
      </c>
      <c r="AV273" s="6">
        <f>AL273*'III. GDP shares, 1310-2018'!J275</f>
        <v>0</v>
      </c>
      <c r="AY273" s="6">
        <f>U273*'III. GDP shares, 1310-2018'!C275</f>
        <v>3.10038315790396</v>
      </c>
      <c r="AZ273" s="6">
        <f>V273*'III. GDP shares, 1310-2018'!D275</f>
        <v>1.4965764276443194E-2</v>
      </c>
      <c r="BA273" s="6">
        <f>W273*'III. GDP shares, 1310-2018'!E275</f>
        <v>-0.11518162434859734</v>
      </c>
      <c r="BB273" s="6">
        <f>X273*'III. GDP shares, 1310-2018'!F275</f>
        <v>3.2229587700404485</v>
      </c>
      <c r="BC273" s="6">
        <f>Y273*'III. GDP shares, 1310-2018'!G275</f>
        <v>-1.3430826218404697</v>
      </c>
      <c r="BD273" s="6">
        <f>Z273*'III. GDP shares, 1310-2018'!H275</f>
        <v>0</v>
      </c>
      <c r="BE273" s="6">
        <f>AA273*'III. GDP shares, 1310-2018'!I275</f>
        <v>0.15262460751238399</v>
      </c>
      <c r="BF273" s="6">
        <f>AB273*'III. GDP shares, 1310-2018'!J275</f>
        <v>0</v>
      </c>
      <c r="BI273" s="6">
        <f t="shared" si="530"/>
        <v>8.1946989010701436</v>
      </c>
      <c r="BJ273" s="6">
        <f t="shared" si="531"/>
        <v>8.8844899799185288</v>
      </c>
      <c r="BL273" s="6">
        <f t="shared" si="532"/>
        <v>5.0326680535441684</v>
      </c>
      <c r="BM273" s="6">
        <f t="shared" si="533"/>
        <v>3.3057139649160003</v>
      </c>
      <c r="BN273" s="6">
        <f t="shared" ref="BN273:BO273" si="565">AVERAGE(BL270:BL276)</f>
        <v>0.90331931232159668</v>
      </c>
      <c r="BO273" s="6">
        <f t="shared" si="565"/>
        <v>1.1202569327692844</v>
      </c>
      <c r="BR273" s="6">
        <f t="shared" si="535"/>
        <v>2.8738575095311161</v>
      </c>
    </row>
    <row r="274" spans="1:70" x14ac:dyDescent="0.2">
      <c r="A274" s="6">
        <f>'[1]Nominal weighted'!B274</f>
        <v>1580</v>
      </c>
      <c r="C274" s="6">
        <f t="shared" si="542"/>
        <v>1.792078517648501</v>
      </c>
      <c r="D274" s="6">
        <f t="shared" si="543"/>
        <v>16.312042230862062</v>
      </c>
      <c r="E274" s="6">
        <f t="shared" si="544"/>
        <v>-4.7120578906862196</v>
      </c>
      <c r="F274" s="6">
        <f t="shared" si="545"/>
        <v>4.2158481088130042</v>
      </c>
      <c r="G274" s="6">
        <f t="shared" si="546"/>
        <v>9.6910764050692766</v>
      </c>
      <c r="I274" s="6">
        <f t="shared" si="547"/>
        <v>7.6336216867979783</v>
      </c>
      <c r="L274" s="6">
        <f t="shared" si="521"/>
        <v>3.9488277069431019</v>
      </c>
      <c r="M274" s="6">
        <f t="shared" si="522"/>
        <v>9.3721153856142454</v>
      </c>
      <c r="N274" s="6">
        <f t="shared" si="523"/>
        <v>3.8188240958563138</v>
      </c>
      <c r="O274" s="6">
        <f t="shared" si="524"/>
        <v>5.0213077767028791</v>
      </c>
      <c r="P274" s="6">
        <f t="shared" ref="P274:R274" si="566">AVERAGE(G271:G277)</f>
        <v>14.283579151243341</v>
      </c>
      <c r="R274" s="6">
        <f t="shared" si="566"/>
        <v>3.9176593480817914</v>
      </c>
      <c r="U274" s="6">
        <v>4.43633057326059</v>
      </c>
      <c r="V274" s="6">
        <v>-6.3120422308620618</v>
      </c>
      <c r="W274" s="6">
        <v>10.345391224019554</v>
      </c>
      <c r="X274" s="6">
        <v>2.39376727580238</v>
      </c>
      <c r="Y274" s="6">
        <v>5.2503377363448696</v>
      </c>
      <c r="AA274" s="6">
        <v>-1.2336216867979775</v>
      </c>
      <c r="AE274" s="6">
        <v>6.228409090909091</v>
      </c>
      <c r="AF274" s="6">
        <v>10</v>
      </c>
      <c r="AG274" s="35">
        <v>5.6333333333333346</v>
      </c>
      <c r="AH274" s="6">
        <v>6.6096153846153847</v>
      </c>
      <c r="AI274" s="6">
        <v>14.941414141414146</v>
      </c>
      <c r="AK274" s="6">
        <v>6.4</v>
      </c>
      <c r="AO274" s="6">
        <f>AE274*'III. GDP shares, 1310-2018'!C276</f>
        <v>1.5979636276665603</v>
      </c>
      <c r="AP274" s="6">
        <f>AF274*'III. GDP shares, 1310-2018'!D276</f>
        <v>0.99535380428132414</v>
      </c>
      <c r="AQ274" s="6">
        <f>AG274*'III. GDP shares, 1310-2018'!E276</f>
        <v>0.18822827789169772</v>
      </c>
      <c r="AR274" s="6">
        <f>AH274*'III. GDP shares, 1310-2018'!F276</f>
        <v>1.4430800378450028</v>
      </c>
      <c r="AS274" s="6">
        <f>AI274*'III. GDP shares, 1310-2018'!G276</f>
        <v>4.0526639113928509</v>
      </c>
      <c r="AT274" s="6">
        <f>AJ274*'III. GDP shares, 1310-2018'!H276</f>
        <v>0</v>
      </c>
      <c r="AU274" s="6">
        <f>AK274*'III. GDP shares, 1310-2018'!I276</f>
        <v>0.77391010927644832</v>
      </c>
      <c r="AV274" s="6">
        <f>AL274*'III. GDP shares, 1310-2018'!J276</f>
        <v>0</v>
      </c>
      <c r="AY274" s="6">
        <f>U274*'III. GDP shares, 1310-2018'!C276</f>
        <v>1.1381871025014589</v>
      </c>
      <c r="AZ274" s="6">
        <f>V274*'III. GDP shares, 1310-2018'!D276</f>
        <v>-0.62827152472729286</v>
      </c>
      <c r="BA274" s="6">
        <f>W274*'III. GDP shares, 1310-2018'!E276</f>
        <v>0.3456736995644526</v>
      </c>
      <c r="BB274" s="6">
        <f>X274*'III. GDP shares, 1310-2018'!F276</f>
        <v>0.52263219112529957</v>
      </c>
      <c r="BC274" s="6">
        <f>Y274*'III. GDP shares, 1310-2018'!G276</f>
        <v>1.4240857033559891</v>
      </c>
      <c r="BD274" s="6">
        <f>Z274*'III. GDP shares, 1310-2018'!H276</f>
        <v>0</v>
      </c>
      <c r="BE274" s="6">
        <f>AA274*'III. GDP shares, 1310-2018'!I276</f>
        <v>-0.14917379600556549</v>
      </c>
      <c r="BF274" s="6">
        <f>AB274*'III. GDP shares, 1310-2018'!J276</f>
        <v>0</v>
      </c>
      <c r="BI274" s="6">
        <f t="shared" si="530"/>
        <v>8.302128658378658</v>
      </c>
      <c r="BJ274" s="6">
        <f t="shared" si="531"/>
        <v>9.0511997683538841</v>
      </c>
      <c r="BL274" s="6">
        <f t="shared" si="532"/>
        <v>2.6531333758143418</v>
      </c>
      <c r="BM274" s="6">
        <f t="shared" si="533"/>
        <v>2.4800271486278924</v>
      </c>
      <c r="BN274" s="6">
        <f t="shared" ref="BN274:BO274" si="567">AVERAGE(BL271:BL277)</f>
        <v>1.4667936296697708</v>
      </c>
      <c r="BO274" s="6">
        <f t="shared" si="567"/>
        <v>1.5431412124310917</v>
      </c>
      <c r="BR274" s="6">
        <f t="shared" si="535"/>
        <v>4.7744410635309258</v>
      </c>
    </row>
    <row r="275" spans="1:70" x14ac:dyDescent="0.2">
      <c r="A275" s="6">
        <f>'[1]Nominal weighted'!B275</f>
        <v>1581</v>
      </c>
      <c r="C275" s="6">
        <f t="shared" si="542"/>
        <v>13.324681012666595</v>
      </c>
      <c r="D275" s="6">
        <f t="shared" si="543"/>
        <v>-5.0396669716219833</v>
      </c>
      <c r="E275" s="6">
        <f t="shared" si="544"/>
        <v>9.1040409330015244</v>
      </c>
      <c r="F275" s="6">
        <f t="shared" si="545"/>
        <v>10.0496303045965</v>
      </c>
      <c r="G275" s="6">
        <f t="shared" si="546"/>
        <v>18.086921485356019</v>
      </c>
      <c r="I275" s="6">
        <f t="shared" si="547"/>
        <v>12.140962154830031</v>
      </c>
      <c r="L275" s="6">
        <f t="shared" si="521"/>
        <v>3.4939950847264094</v>
      </c>
      <c r="M275" s="6">
        <f t="shared" si="522"/>
        <v>10.620437366578404</v>
      </c>
      <c r="N275" s="6">
        <f t="shared" si="523"/>
        <v>6.3743338213124465</v>
      </c>
      <c r="O275" s="6">
        <f t="shared" si="524"/>
        <v>4.5977066265875433</v>
      </c>
      <c r="P275" s="6">
        <f t="shared" ref="P275:R275" si="568">AVERAGE(G272:G278)</f>
        <v>14.480587049347516</v>
      </c>
      <c r="R275" s="6">
        <f t="shared" si="568"/>
        <v>2.4682476918962388</v>
      </c>
      <c r="U275" s="6">
        <v>-7.8477870732726567</v>
      </c>
      <c r="V275" s="6">
        <v>15.039666971621983</v>
      </c>
      <c r="W275" s="6">
        <v>-3.4968980758586654</v>
      </c>
      <c r="X275" s="6">
        <v>-2.9209978259640215</v>
      </c>
      <c r="Y275" s="6">
        <v>-3.1763154247499545</v>
      </c>
      <c r="AA275" s="6">
        <v>-5.7409621548300311</v>
      </c>
      <c r="AE275" s="6">
        <v>5.4768939393939391</v>
      </c>
      <c r="AF275" s="6">
        <v>10</v>
      </c>
      <c r="AG275" s="35">
        <v>5.6071428571428585</v>
      </c>
      <c r="AH275" s="6">
        <v>7.1286324786324782</v>
      </c>
      <c r="AI275" s="6">
        <v>14.910606060606066</v>
      </c>
      <c r="AK275" s="6">
        <v>6.4</v>
      </c>
      <c r="AO275" s="6">
        <f>AE275*'III. GDP shares, 1310-2018'!C277</f>
        <v>1.4031206479201868</v>
      </c>
      <c r="AP275" s="6">
        <f>AF275*'III. GDP shares, 1310-2018'!D277</f>
        <v>0.99776042827144418</v>
      </c>
      <c r="AQ275" s="6">
        <f>AG275*'III. GDP shares, 1310-2018'!E277</f>
        <v>0.18809360039488518</v>
      </c>
      <c r="AR275" s="6">
        <f>AH275*'III. GDP shares, 1310-2018'!F277</f>
        <v>1.5567339553851132</v>
      </c>
      <c r="AS275" s="6">
        <f>AI275*'III. GDP shares, 1310-2018'!G277</f>
        <v>4.0429257705918493</v>
      </c>
      <c r="AT275" s="6">
        <f>AJ275*'III. GDP shares, 1310-2018'!H277</f>
        <v>0</v>
      </c>
      <c r="AU275" s="6">
        <f>AK275*'III. GDP shares, 1310-2018'!I277</f>
        <v>0.77419227061387175</v>
      </c>
      <c r="AV275" s="6">
        <f>AL275*'III. GDP shares, 1310-2018'!J277</f>
        <v>0</v>
      </c>
      <c r="AY275" s="6">
        <f>U275*'III. GDP shares, 1310-2018'!C277</f>
        <v>-2.0105176775083748</v>
      </c>
      <c r="AZ275" s="6">
        <f>V275*'III. GDP shares, 1310-2018'!D277</f>
        <v>1.5005984558665444</v>
      </c>
      <c r="BA275" s="6">
        <f>W275*'III. GDP shares, 1310-2018'!E277</f>
        <v>-0.11730468904752657</v>
      </c>
      <c r="BB275" s="6">
        <f>X275*'III. GDP shares, 1310-2018'!F277</f>
        <v>-0.63788061916703032</v>
      </c>
      <c r="BC275" s="6">
        <f>Y275*'III. GDP shares, 1310-2018'!G277</f>
        <v>-0.86123980702418335</v>
      </c>
      <c r="BD275" s="6">
        <f>Z275*'III. GDP shares, 1310-2018'!H277</f>
        <v>0</v>
      </c>
      <c r="BE275" s="6">
        <f>AA275*'III. GDP shares, 1310-2018'!I277</f>
        <v>-0.69447008221190121</v>
      </c>
      <c r="BF275" s="6">
        <f>AB275*'III. GDP shares, 1310-2018'!J277</f>
        <v>0</v>
      </c>
      <c r="BI275" s="6">
        <f t="shared" si="530"/>
        <v>8.253879222629223</v>
      </c>
      <c r="BJ275" s="6">
        <f t="shared" si="531"/>
        <v>8.9628266731773518</v>
      </c>
      <c r="BL275" s="6">
        <f t="shared" si="532"/>
        <v>-2.8208144190924718</v>
      </c>
      <c r="BM275" s="6">
        <f t="shared" si="533"/>
        <v>-1.3572155971755577</v>
      </c>
      <c r="BN275" s="6">
        <f t="shared" ref="BN275:BO275" si="569">AVERAGE(BL272:BL278)</f>
        <v>1.5784351852934073</v>
      </c>
      <c r="BO275" s="6">
        <f t="shared" si="569"/>
        <v>1.2490217491431419</v>
      </c>
      <c r="BR275" s="6">
        <f t="shared" si="535"/>
        <v>12.286479119864921</v>
      </c>
    </row>
    <row r="276" spans="1:70" x14ac:dyDescent="0.2">
      <c r="A276" s="6">
        <f>'[1]Nominal weighted'!B276</f>
        <v>1582</v>
      </c>
      <c r="C276" s="6">
        <f t="shared" si="542"/>
        <v>4.7987928390546308</v>
      </c>
      <c r="D276" s="6">
        <f t="shared" si="543"/>
        <v>10.736438245680176</v>
      </c>
      <c r="E276" s="6">
        <f t="shared" si="544"/>
        <v>13.099591867099431</v>
      </c>
      <c r="F276" s="6">
        <f t="shared" si="545"/>
        <v>7.9457342639163189</v>
      </c>
      <c r="G276" s="6">
        <f t="shared" si="546"/>
        <v>9.5445052129766133</v>
      </c>
      <c r="I276" s="6">
        <f t="shared" si="547"/>
        <v>-6.1727003973739336</v>
      </c>
      <c r="L276" s="6">
        <f t="shared" si="521"/>
        <v>4.8953057317453723</v>
      </c>
      <c r="M276" s="6">
        <f t="shared" si="522"/>
        <v>8.6462939619606889</v>
      </c>
      <c r="N276" s="6">
        <f t="shared" si="523"/>
        <v>7.4363529683496168</v>
      </c>
      <c r="O276" s="6">
        <f t="shared" si="524"/>
        <v>4.6207917223042241</v>
      </c>
      <c r="P276" s="6">
        <f t="shared" ref="P276:R276" si="570">AVERAGE(G273:G279)</f>
        <v>13.502817481117376</v>
      </c>
      <c r="R276" s="6">
        <f t="shared" si="570"/>
        <v>5.5509513104209534</v>
      </c>
      <c r="U276" s="6">
        <v>0.62301452025272785</v>
      </c>
      <c r="V276" s="6">
        <v>-0.73643824568017635</v>
      </c>
      <c r="W276" s="6">
        <v>-7.5186394861470482</v>
      </c>
      <c r="X276" s="6">
        <v>-0.29808469126674736</v>
      </c>
      <c r="Y276" s="6">
        <v>5.3352927668213725</v>
      </c>
      <c r="AA276" s="6">
        <v>12.572700397373934</v>
      </c>
      <c r="AE276" s="6">
        <v>5.4218073593073584</v>
      </c>
      <c r="AF276" s="6">
        <v>10</v>
      </c>
      <c r="AG276" s="35">
        <v>5.5809523809523824</v>
      </c>
      <c r="AH276" s="6">
        <v>7.6476495726495717</v>
      </c>
      <c r="AI276" s="6">
        <v>14.879797979797985</v>
      </c>
      <c r="AK276" s="6">
        <v>6.4</v>
      </c>
      <c r="AO276" s="6">
        <f>AE276*'III. GDP shares, 1310-2018'!C278</f>
        <v>1.3870087034567888</v>
      </c>
      <c r="AP276" s="6">
        <f>AF276*'III. GDP shares, 1310-2018'!D278</f>
        <v>1.0001502313120361</v>
      </c>
      <c r="AQ276" s="6">
        <f>AG276*'III. GDP shares, 1310-2018'!E278</f>
        <v>0.18794685486680382</v>
      </c>
      <c r="AR276" s="6">
        <f>AH276*'III. GDP shares, 1310-2018'!F278</f>
        <v>1.670434377083438</v>
      </c>
      <c r="AS276" s="6">
        <f>AI276*'III. GDP shares, 1310-2018'!G278</f>
        <v>4.0332029785105572</v>
      </c>
      <c r="AT276" s="6">
        <f>AJ276*'III. GDP shares, 1310-2018'!H278</f>
        <v>0</v>
      </c>
      <c r="AU276" s="6">
        <f>AK276*'III. GDP shares, 1310-2018'!I278</f>
        <v>0.77447245980207913</v>
      </c>
      <c r="AV276" s="6">
        <f>AL276*'III. GDP shares, 1310-2018'!J278</f>
        <v>0</v>
      </c>
      <c r="AY276" s="6">
        <f>U276*'III. GDP shares, 1310-2018'!C278</f>
        <v>0.15937979804595684</v>
      </c>
      <c r="AZ276" s="6">
        <f>V276*'III. GDP shares, 1310-2018'!D278</f>
        <v>-7.3654888176405836E-2</v>
      </c>
      <c r="BA276" s="6">
        <f>W276*'III. GDP shares, 1310-2018'!E278</f>
        <v>-0.25320134411495465</v>
      </c>
      <c r="BB276" s="6">
        <f>X276*'III. GDP shares, 1310-2018'!F278</f>
        <v>-6.5109013016893119E-2</v>
      </c>
      <c r="BC276" s="6">
        <f>Y276*'III. GDP shares, 1310-2018'!G278</f>
        <v>1.4461432008408175</v>
      </c>
      <c r="BD276" s="6">
        <f>Z276*'III. GDP shares, 1310-2018'!H278</f>
        <v>0</v>
      </c>
      <c r="BE276" s="6">
        <f>AA276*'III. GDP shares, 1310-2018'!I278</f>
        <v>1.521439094235745</v>
      </c>
      <c r="BF276" s="6">
        <f>AB276*'III. GDP shares, 1310-2018'!J278</f>
        <v>0</v>
      </c>
      <c r="BI276" s="6">
        <f t="shared" si="530"/>
        <v>8.3217012154512151</v>
      </c>
      <c r="BJ276" s="6">
        <f t="shared" si="531"/>
        <v>9.0532156050317028</v>
      </c>
      <c r="BL276" s="6">
        <f t="shared" si="532"/>
        <v>2.7349968478142657</v>
      </c>
      <c r="BM276" s="6">
        <f t="shared" si="533"/>
        <v>1.662974210225677</v>
      </c>
      <c r="BN276" s="6">
        <f t="shared" ref="BN276:BO276" si="571">AVERAGE(BL273:BL279)</f>
        <v>1.2511394079203302</v>
      </c>
      <c r="BO276" s="6">
        <f t="shared" si="571"/>
        <v>0.79501341776418244</v>
      </c>
      <c r="BR276" s="6">
        <f t="shared" si="535"/>
        <v>5.2444136377289956</v>
      </c>
    </row>
    <row r="277" spans="1:70" x14ac:dyDescent="0.2">
      <c r="A277" s="6">
        <f>'[1]Nominal weighted'!B277</f>
        <v>1583</v>
      </c>
      <c r="C277" s="6">
        <f t="shared" si="542"/>
        <v>4.0129479655631464</v>
      </c>
      <c r="D277" s="6">
        <f t="shared" si="543"/>
        <v>14.86402921382755</v>
      </c>
      <c r="E277" s="6">
        <f t="shared" si="544"/>
        <v>10.377134267912265</v>
      </c>
      <c r="F277" s="6">
        <f t="shared" si="545"/>
        <v>5.0591966681256437</v>
      </c>
      <c r="G277" s="6">
        <f t="shared" si="546"/>
        <v>4.3853816755943633</v>
      </c>
      <c r="I277" s="6">
        <f t="shared" si="547"/>
        <v>-0.51147488171348598</v>
      </c>
      <c r="L277" s="6">
        <f t="shared" si="521"/>
        <v>2.8722612189363455</v>
      </c>
      <c r="M277" s="6">
        <f t="shared" si="522"/>
        <v>6.0054512734745265</v>
      </c>
      <c r="N277" s="6">
        <f t="shared" si="523"/>
        <v>6.3035383071190143</v>
      </c>
      <c r="O277" s="6">
        <f t="shared" si="524"/>
        <v>4.7629330322930841</v>
      </c>
      <c r="P277" s="6">
        <f t="shared" ref="P277:R277" si="572">AVERAGE(G274:G280)</f>
        <v>8.9377644477595428</v>
      </c>
      <c r="R277" s="6">
        <f t="shared" si="572"/>
        <v>6.577817170854904</v>
      </c>
      <c r="U277" s="6">
        <v>1.1037728136576326</v>
      </c>
      <c r="V277" s="6">
        <v>-4.8640292138275498</v>
      </c>
      <c r="W277" s="6">
        <v>-4.8223723631503574</v>
      </c>
      <c r="X277" s="6">
        <v>3.1074699985410219</v>
      </c>
      <c r="Y277" s="6">
        <v>10.463608223395541</v>
      </c>
      <c r="AA277" s="6">
        <v>6.9114748817134863</v>
      </c>
      <c r="AE277" s="6">
        <v>5.1167207792207785</v>
      </c>
      <c r="AF277" s="6">
        <v>10</v>
      </c>
      <c r="AG277" s="35">
        <v>5.5547619047619063</v>
      </c>
      <c r="AH277" s="6">
        <v>8.1666666666666661</v>
      </c>
      <c r="AI277" s="6">
        <v>14.848989898989904</v>
      </c>
      <c r="AK277" s="6">
        <v>6.4</v>
      </c>
      <c r="AO277" s="6">
        <f>AE277*'III. GDP shares, 1310-2018'!C279</f>
        <v>1.3070876299940672</v>
      </c>
      <c r="AP277" s="6">
        <f>AF277*'III. GDP shares, 1310-2018'!D279</f>
        <v>1.0025233891424195</v>
      </c>
      <c r="AQ277" s="6">
        <f>AG277*'III. GDP shares, 1310-2018'!E279</f>
        <v>0.18778816738996776</v>
      </c>
      <c r="AR277" s="6">
        <f>AH277*'III. GDP shares, 1310-2018'!F279</f>
        <v>1.7841808170810118</v>
      </c>
      <c r="AS277" s="6">
        <f>AI277*'III. GDP shares, 1310-2018'!G279</f>
        <v>4.0234953747909881</v>
      </c>
      <c r="AT277" s="6">
        <f>AJ277*'III. GDP shares, 1310-2018'!H279</f>
        <v>0</v>
      </c>
      <c r="AU277" s="6">
        <f>AK277*'III. GDP shares, 1310-2018'!I279</f>
        <v>0.77475069744538638</v>
      </c>
      <c r="AV277" s="6">
        <f>AL277*'III. GDP shares, 1310-2018'!J279</f>
        <v>0</v>
      </c>
      <c r="AY277" s="6">
        <f>U277*'III. GDP shares, 1310-2018'!C279</f>
        <v>0.28196336155660817</v>
      </c>
      <c r="AZ277" s="6">
        <f>V277*'III. GDP shares, 1310-2018'!D279</f>
        <v>-0.48763030523341333</v>
      </c>
      <c r="BA277" s="6">
        <f>W277*'III. GDP shares, 1310-2018'!E279</f>
        <v>-0.1630284941235208</v>
      </c>
      <c r="BB277" s="6">
        <f>X277*'III. GDP shares, 1310-2018'!F279</f>
        <v>0.67889245237367168</v>
      </c>
      <c r="BC277" s="6">
        <f>Y277*'III. GDP shares, 1310-2018'!G279</f>
        <v>2.8352284954628972</v>
      </c>
      <c r="BD277" s="6">
        <f>Z277*'III. GDP shares, 1310-2018'!H279</f>
        <v>0</v>
      </c>
      <c r="BE277" s="6">
        <f>AA277*'III. GDP shares, 1310-2018'!I279</f>
        <v>0.83666718515371763</v>
      </c>
      <c r="BF277" s="6">
        <f>AB277*'III. GDP shares, 1310-2018'!J279</f>
        <v>0</v>
      </c>
      <c r="BI277" s="6">
        <f t="shared" si="530"/>
        <v>8.3478565416065429</v>
      </c>
      <c r="BJ277" s="6">
        <f t="shared" si="531"/>
        <v>9.0798260758438403</v>
      </c>
      <c r="BL277" s="6">
        <f t="shared" si="532"/>
        <v>3.9820926951899605</v>
      </c>
      <c r="BM277" s="6">
        <f t="shared" si="533"/>
        <v>1.9833207233882959</v>
      </c>
      <c r="BN277" s="6">
        <f t="shared" ref="BN277:BO277" si="573">AVERAGE(BL274:BL280)</f>
        <v>3.1296168626072594</v>
      </c>
      <c r="BO277" s="6">
        <f t="shared" si="573"/>
        <v>2.3068103216864237</v>
      </c>
      <c r="BR277" s="6">
        <f t="shared" si="535"/>
        <v>3.6075796862780471</v>
      </c>
    </row>
    <row r="278" spans="1:70" x14ac:dyDescent="0.2">
      <c r="A278" s="6">
        <f>'[1]Nominal weighted'!B278</f>
        <v>1584</v>
      </c>
      <c r="C278" s="6">
        <f t="shared" si="542"/>
        <v>10.821478434256639</v>
      </c>
      <c r="D278" s="6">
        <f t="shared" si="543"/>
        <v>10.252099591247131</v>
      </c>
      <c r="E278" s="6">
        <f t="shared" si="544"/>
        <v>6.8817424521082193</v>
      </c>
      <c r="F278" s="6">
        <f t="shared" si="545"/>
        <v>8.0512327157569654</v>
      </c>
      <c r="G278" s="6">
        <f t="shared" si="546"/>
        <v>17.333221630573298</v>
      </c>
      <c r="I278" s="6">
        <f t="shared" si="547"/>
        <v>2.2775545453099202</v>
      </c>
      <c r="L278" s="6">
        <f t="shared" si="521"/>
        <v>4.6123016381650128</v>
      </c>
      <c r="M278" s="6">
        <f t="shared" si="522"/>
        <v>5.1175513131968051</v>
      </c>
      <c r="N278" s="6">
        <f t="shared" si="523"/>
        <v>4.4040774777523319</v>
      </c>
      <c r="O278" s="6">
        <f t="shared" si="524"/>
        <v>6.5485327621240685</v>
      </c>
      <c r="P278" s="6">
        <f t="shared" ref="P278:R278" si="574">AVERAGE(G275:G281)</f>
        <v>5.2136149349494909</v>
      </c>
      <c r="R278" s="6">
        <f t="shared" si="574"/>
        <v>5.8899430716148418</v>
      </c>
      <c r="U278" s="6">
        <v>-5.6973442351224399</v>
      </c>
      <c r="V278" s="6">
        <v>-0.25209959124713066</v>
      </c>
      <c r="W278" s="6">
        <v>-1.3531710235367893</v>
      </c>
      <c r="X278" s="6">
        <v>-0.21789938242363255</v>
      </c>
      <c r="Y278" s="6">
        <v>-2.5263579942096568</v>
      </c>
      <c r="AA278" s="6">
        <v>3.5324454546900794</v>
      </c>
      <c r="AE278" s="6">
        <v>5.1241341991341987</v>
      </c>
      <c r="AF278" s="6">
        <v>10</v>
      </c>
      <c r="AG278" s="35">
        <v>5.5285714285714302</v>
      </c>
      <c r="AH278" s="6">
        <v>7.833333333333333</v>
      </c>
      <c r="AI278" s="6">
        <v>14.806863636363641</v>
      </c>
      <c r="AK278" s="6">
        <v>5.81</v>
      </c>
      <c r="AO278" s="6">
        <f>AE278*'III. GDP shares, 1310-2018'!C280</f>
        <v>1.3071180132763225</v>
      </c>
      <c r="AP278" s="6">
        <f>AF278*'III. GDP shares, 1310-2018'!D280</f>
        <v>1.0048800750623277</v>
      </c>
      <c r="AQ278" s="6">
        <f>AG278*'III. GDP shares, 1310-2018'!E280</f>
        <v>0.18761766229663276</v>
      </c>
      <c r="AR278" s="6">
        <f>AH278*'III. GDP shares, 1310-2018'!F280</f>
        <v>1.7117194201830193</v>
      </c>
      <c r="AS278" s="6">
        <f>AI278*'III. GDP shares, 1310-2018'!G280</f>
        <v>4.0107370439468566</v>
      </c>
      <c r="AT278" s="6">
        <f>AJ278*'III. GDP shares, 1310-2018'!H280</f>
        <v>0</v>
      </c>
      <c r="AU278" s="6">
        <f>AK278*'III. GDP shares, 1310-2018'!I280</f>
        <v>0.70357920194354806</v>
      </c>
      <c r="AV278" s="6">
        <f>AL278*'III. GDP shares, 1310-2018'!J280</f>
        <v>0</v>
      </c>
      <c r="AY278" s="6">
        <f>U278*'III. GDP shares, 1310-2018'!C280</f>
        <v>-1.4533384544891224</v>
      </c>
      <c r="AZ278" s="6">
        <f>V278*'III. GDP shares, 1310-2018'!D280</f>
        <v>-2.5332985617559877E-2</v>
      </c>
      <c r="BA278" s="6">
        <f>W278*'III. GDP shares, 1310-2018'!E280</f>
        <v>-4.5921227102444423E-2</v>
      </c>
      <c r="BB278" s="6">
        <f>X278*'III. GDP shares, 1310-2018'!F280</f>
        <v>-4.7614800579627872E-2</v>
      </c>
      <c r="BC278" s="6">
        <f>Y278*'III. GDP shares, 1310-2018'!G280</f>
        <v>-0.68431491249529486</v>
      </c>
      <c r="BD278" s="6">
        <f>Z278*'III. GDP shares, 1310-2018'!H280</f>
        <v>0</v>
      </c>
      <c r="BE278" s="6">
        <f>AA278*'III. GDP shares, 1310-2018'!I280</f>
        <v>0.42777197141479517</v>
      </c>
      <c r="BF278" s="6">
        <f>AB278*'III. GDP shares, 1310-2018'!J280</f>
        <v>0</v>
      </c>
      <c r="BI278" s="6">
        <f t="shared" si="530"/>
        <v>8.1838170995671007</v>
      </c>
      <c r="BJ278" s="6">
        <f t="shared" si="531"/>
        <v>8.9256514167087069</v>
      </c>
      <c r="BL278" s="6">
        <f t="shared" si="532"/>
        <v>-1.8287504088692543</v>
      </c>
      <c r="BM278" s="6">
        <f t="shared" si="533"/>
        <v>-1.0857377953082614</v>
      </c>
      <c r="BN278" s="6">
        <f t="shared" ref="BN278:BO278" si="575">AVERAGE(BL275:BL281)</f>
        <v>3.4899763549274216</v>
      </c>
      <c r="BO278" s="6">
        <f t="shared" si="575"/>
        <v>2.8755277135641562</v>
      </c>
      <c r="BR278" s="6">
        <f t="shared" si="535"/>
        <v>9.7241887648980718</v>
      </c>
    </row>
    <row r="279" spans="1:70" x14ac:dyDescent="0.2">
      <c r="A279" s="6">
        <f>'[1]Nominal weighted'!B279</f>
        <v>1585</v>
      </c>
      <c r="C279" s="6">
        <f t="shared" si="542"/>
        <v>5.9165619910164038</v>
      </c>
      <c r="D279" s="6">
        <f t="shared" si="543"/>
        <v>3.5498386524222241</v>
      </c>
      <c r="E279" s="6">
        <f t="shared" si="544"/>
        <v>8.1835422370252218</v>
      </c>
      <c r="F279" s="6">
        <f t="shared" si="545"/>
        <v>5.2998044796527006</v>
      </c>
      <c r="G279" s="6">
        <f t="shared" si="546"/>
        <v>15.576532465439557</v>
      </c>
      <c r="I279" s="6">
        <f t="shared" si="547"/>
        <v>18.35131850155846</v>
      </c>
      <c r="L279" s="6">
        <f t="shared" si="521"/>
        <v>5.0141301974401467</v>
      </c>
      <c r="M279" s="6">
        <f t="shared" si="522"/>
        <v>9.6392504837210264</v>
      </c>
      <c r="N279" s="6">
        <f t="shared" si="523"/>
        <v>4.2016581847797578</v>
      </c>
      <c r="O279" s="6">
        <f t="shared" si="524"/>
        <v>5.9478513386163225</v>
      </c>
      <c r="P279" s="6">
        <f t="shared" ref="P279:R279" si="576">AVERAGE(G276:G282)</f>
        <v>8.6231449393706185</v>
      </c>
      <c r="R279" s="6">
        <f t="shared" si="576"/>
        <v>4.3129844748898103</v>
      </c>
      <c r="U279" s="6">
        <v>-1.1600143719687852</v>
      </c>
      <c r="V279" s="6">
        <v>6.4501613475777759</v>
      </c>
      <c r="W279" s="6">
        <v>-2.6811612846442676</v>
      </c>
      <c r="X279" s="6">
        <v>2.2001955203472994</v>
      </c>
      <c r="Y279" s="6">
        <v>-0.81179509170217834</v>
      </c>
      <c r="AA279" s="6">
        <v>-12.541318501558459</v>
      </c>
      <c r="AE279" s="6">
        <v>4.7565476190476188</v>
      </c>
      <c r="AF279" s="6">
        <v>10</v>
      </c>
      <c r="AG279" s="35">
        <v>5.5023809523809541</v>
      </c>
      <c r="AH279" s="6">
        <v>7.5</v>
      </c>
      <c r="AI279" s="6">
        <v>14.764737373737379</v>
      </c>
      <c r="AK279" s="6">
        <v>5.81</v>
      </c>
      <c r="AO279" s="6">
        <f>AE279*'III. GDP shares, 1310-2018'!C281</f>
        <v>1.2116323971800471</v>
      </c>
      <c r="AP279" s="6">
        <f>AF279*'III. GDP shares, 1310-2018'!D281</f>
        <v>1.0072204599740928</v>
      </c>
      <c r="AQ279" s="6">
        <f>AG279*'III. GDP shares, 1310-2018'!E281</f>
        <v>0.18743546219906199</v>
      </c>
      <c r="AR279" s="6">
        <f>AH279*'III. GDP shares, 1310-2018'!F281</f>
        <v>1.6392247889705334</v>
      </c>
      <c r="AS279" s="6">
        <f>AI279*'III. GDP shares, 1310-2018'!G281</f>
        <v>3.9979956274879509</v>
      </c>
      <c r="AT279" s="6">
        <f>AJ279*'III. GDP shares, 1310-2018'!H281</f>
        <v>0</v>
      </c>
      <c r="AU279" s="6">
        <f>AK279*'III. GDP shares, 1310-2018'!I281</f>
        <v>0.7038283013608293</v>
      </c>
      <c r="AV279" s="6">
        <f>AL279*'III. GDP shares, 1310-2018'!J281</f>
        <v>0</v>
      </c>
      <c r="AY279" s="6">
        <f>U279*'III. GDP shares, 1310-2018'!C281</f>
        <v>-0.29548973474867996</v>
      </c>
      <c r="AZ279" s="6">
        <f>V279*'III. GDP shares, 1310-2018'!D281</f>
        <v>0.64967344794144011</v>
      </c>
      <c r="BA279" s="6">
        <f>W279*'III. GDP shares, 1310-2018'!E281</f>
        <v>-9.133222671543148E-2</v>
      </c>
      <c r="BB279" s="6">
        <f>X279*'III. GDP shares, 1310-2018'!F281</f>
        <v>0.4808820050046953</v>
      </c>
      <c r="BC279" s="6">
        <f>Y279*'III. GDP shares, 1310-2018'!G281</f>
        <v>-0.21981787720887491</v>
      </c>
      <c r="BD279" s="6">
        <f>Z279*'III. GDP shares, 1310-2018'!H281</f>
        <v>0</v>
      </c>
      <c r="BE279" s="6">
        <f>AA279*'III. GDP shares, 1310-2018'!I281</f>
        <v>-1.5192659032318472</v>
      </c>
      <c r="BF279" s="6">
        <f>AB279*'III. GDP shares, 1310-2018'!J281</f>
        <v>0</v>
      </c>
      <c r="BI279" s="6">
        <f t="shared" si="530"/>
        <v>8.055610990860993</v>
      </c>
      <c r="BJ279" s="6">
        <f t="shared" si="531"/>
        <v>8.7473370371725157</v>
      </c>
      <c r="BL279" s="6">
        <f t="shared" si="532"/>
        <v>-0.99535028895869815</v>
      </c>
      <c r="BM279" s="6">
        <f t="shared" si="533"/>
        <v>-1.4239887303247691</v>
      </c>
      <c r="BN279" s="6">
        <f t="shared" ref="BN279:BO279" si="577">AVERAGE(BL276:BL282)</f>
        <v>2.2940822369518279</v>
      </c>
      <c r="BO279" s="6">
        <f t="shared" si="577"/>
        <v>1.838782277982602</v>
      </c>
      <c r="BR279" s="6">
        <f t="shared" si="535"/>
        <v>9.3851403140985603</v>
      </c>
    </row>
    <row r="280" spans="1:70" x14ac:dyDescent="0.2">
      <c r="A280" s="6">
        <f>'[1]Nominal weighted'!B280</f>
        <v>1586</v>
      </c>
      <c r="C280" s="6">
        <f t="shared" si="542"/>
        <v>-20.560712227651493</v>
      </c>
      <c r="D280" s="6">
        <f t="shared" si="543"/>
        <v>-8.6366220480954752</v>
      </c>
      <c r="E280" s="6">
        <f t="shared" si="544"/>
        <v>1.1907742833726651</v>
      </c>
      <c r="F280" s="6">
        <f t="shared" si="545"/>
        <v>-7.2809153148095431</v>
      </c>
      <c r="G280" s="6">
        <f t="shared" si="546"/>
        <v>-12.053287740692337</v>
      </c>
      <c r="I280" s="6">
        <f t="shared" si="547"/>
        <v>12.325438586575363</v>
      </c>
      <c r="L280" s="6">
        <f t="shared" si="521"/>
        <v>3.5455178123177506</v>
      </c>
      <c r="M280" s="6">
        <f t="shared" si="522"/>
        <v>8.935601524769071</v>
      </c>
      <c r="N280" s="6">
        <f t="shared" si="523"/>
        <v>3.8391323617538755</v>
      </c>
      <c r="O280" s="6">
        <f t="shared" si="524"/>
        <v>4.1459854997843903</v>
      </c>
      <c r="P280" s="6">
        <f t="shared" ref="P280:R280" si="578">AVERAGE(G277:G283)</f>
        <v>7.5609510084117586</v>
      </c>
      <c r="R280" s="6">
        <f t="shared" si="578"/>
        <v>5.1121385476764205</v>
      </c>
      <c r="U280" s="6">
        <v>25.699673266612532</v>
      </c>
      <c r="V280" s="6">
        <v>18.636622048095475</v>
      </c>
      <c r="W280" s="6">
        <v>4.2854161928178129</v>
      </c>
      <c r="X280" s="6">
        <v>14.44758198147621</v>
      </c>
      <c r="Y280" s="6">
        <v>26.775898851803454</v>
      </c>
      <c r="AA280" s="6">
        <v>-6.515438586575363</v>
      </c>
      <c r="AE280" s="6">
        <v>5.138961038961039</v>
      </c>
      <c r="AF280" s="6">
        <v>10</v>
      </c>
      <c r="AG280" s="35">
        <v>5.4761904761904781</v>
      </c>
      <c r="AH280" s="6">
        <v>7.166666666666667</v>
      </c>
      <c r="AI280" s="6">
        <v>14.722611111111117</v>
      </c>
      <c r="AK280" s="6">
        <v>5.81</v>
      </c>
      <c r="AO280" s="6">
        <f>AE280*'III. GDP shares, 1310-2018'!C282</f>
        <v>1.3072012496918546</v>
      </c>
      <c r="AP280" s="6">
        <f>AF280*'III. GDP shares, 1310-2018'!D282</f>
        <v>1.00954471242396</v>
      </c>
      <c r="AQ280" s="6">
        <f>AG280*'III. GDP shares, 1310-2018'!E282</f>
        <v>0.18724168801916607</v>
      </c>
      <c r="AR280" s="6">
        <f>AH280*'III. GDP shares, 1310-2018'!F282</f>
        <v>1.5666972670737684</v>
      </c>
      <c r="AS280" s="6">
        <f>AI280*'III. GDP shares, 1310-2018'!G282</f>
        <v>3.9852709505259396</v>
      </c>
      <c r="AT280" s="6">
        <f>AJ280*'III. GDP shares, 1310-2018'!H282</f>
        <v>0</v>
      </c>
      <c r="AU280" s="6">
        <f>AK280*'III. GDP shares, 1310-2018'!I282</f>
        <v>0.70407568371574292</v>
      </c>
      <c r="AV280" s="6">
        <f>AL280*'III. GDP shares, 1310-2018'!J282</f>
        <v>0</v>
      </c>
      <c r="AY280" s="6">
        <f>U280*'III. GDP shares, 1310-2018'!C282</f>
        <v>6.5372445434184865</v>
      </c>
      <c r="AZ280" s="6">
        <f>V280*'III. GDP shares, 1310-2018'!D282</f>
        <v>1.8814503246098582</v>
      </c>
      <c r="BA280" s="6">
        <f>W280*'III. GDP shares, 1310-2018'!E282</f>
        <v>0.14652678085187285</v>
      </c>
      <c r="BB280" s="6">
        <f>X280*'III. GDP shares, 1310-2018'!F282</f>
        <v>3.1583703078422785</v>
      </c>
      <c r="BC280" s="6">
        <f>Y280*'III. GDP shares, 1310-2018'!G282</f>
        <v>7.2479814255081418</v>
      </c>
      <c r="BD280" s="6">
        <f>Z280*'III. GDP shares, 1310-2018'!H282</f>
        <v>0</v>
      </c>
      <c r="BE280" s="6">
        <f>AA280*'III. GDP shares, 1310-2018'!I282</f>
        <v>-0.78956314587796594</v>
      </c>
      <c r="BF280" s="6">
        <f>AB280*'III. GDP shares, 1310-2018'!J282</f>
        <v>0</v>
      </c>
      <c r="BI280" s="6">
        <f t="shared" si="530"/>
        <v>8.0524048821548835</v>
      </c>
      <c r="BJ280" s="6">
        <f t="shared" si="531"/>
        <v>8.7600315514504317</v>
      </c>
      <c r="BL280" s="6">
        <f t="shared" si="532"/>
        <v>18.182010236352671</v>
      </c>
      <c r="BM280" s="6">
        <f t="shared" si="533"/>
        <v>13.888292292371688</v>
      </c>
      <c r="BN280" s="6">
        <f t="shared" ref="BN280:BO280" si="579">AVERAGE(BL277:BL283)</f>
        <v>3.3468733149543621</v>
      </c>
      <c r="BO280" s="6">
        <f t="shared" si="579"/>
        <v>2.6080981554623088</v>
      </c>
      <c r="BR280" s="6">
        <f t="shared" si="535"/>
        <v>-8.5500730727163443</v>
      </c>
    </row>
    <row r="281" spans="1:70" x14ac:dyDescent="0.2">
      <c r="A281" s="6">
        <f>'[1]Nominal weighted'!B281</f>
        <v>1587</v>
      </c>
      <c r="C281" s="6">
        <f t="shared" si="542"/>
        <v>13.972361452249165</v>
      </c>
      <c r="D281" s="6">
        <f t="shared" si="543"/>
        <v>10.096742508918013</v>
      </c>
      <c r="E281" s="6">
        <f t="shared" si="544"/>
        <v>-18.008283696253006</v>
      </c>
      <c r="F281" s="6">
        <f t="shared" si="545"/>
        <v>16.715046217629897</v>
      </c>
      <c r="G281" s="6">
        <f t="shared" si="546"/>
        <v>-16.377970184601075</v>
      </c>
      <c r="I281" s="6">
        <f t="shared" si="547"/>
        <v>2.8185029921175326</v>
      </c>
      <c r="L281" s="6">
        <f t="shared" si="521"/>
        <v>1.5995070761826269</v>
      </c>
      <c r="M281" s="6">
        <f t="shared" si="522"/>
        <v>6.4175545941842769</v>
      </c>
      <c r="N281" s="6">
        <f t="shared" si="523"/>
        <v>2.3558130895814253</v>
      </c>
      <c r="O281" s="6">
        <f t="shared" si="524"/>
        <v>3.3336371340500812</v>
      </c>
      <c r="P281" s="6">
        <f t="shared" ref="P281:R281" si="580">AVERAGE(G278:G284)</f>
        <v>4.3681633615348696</v>
      </c>
      <c r="R281" s="6">
        <f t="shared" si="580"/>
        <v>6.1268676683936993</v>
      </c>
      <c r="U281" s="6">
        <v>-8.7634869933747073</v>
      </c>
      <c r="V281" s="6">
        <v>-9.6742508918012504E-2</v>
      </c>
      <c r="W281" s="6">
        <v>23.458283696253009</v>
      </c>
      <c r="X281" s="6">
        <v>-9.8817128842965651</v>
      </c>
      <c r="Y281" s="6">
        <v>31.058455033085931</v>
      </c>
      <c r="AA281" s="6">
        <v>2.991497007882467</v>
      </c>
      <c r="AE281" s="6">
        <v>5.2088744588744582</v>
      </c>
      <c r="AF281" s="6">
        <v>10</v>
      </c>
      <c r="AG281" s="35">
        <v>5.450000000000002</v>
      </c>
      <c r="AH281" s="6">
        <v>6.8333333333333339</v>
      </c>
      <c r="AI281" s="6">
        <v>14.680484848484854</v>
      </c>
      <c r="AK281" s="6">
        <v>5.81</v>
      </c>
      <c r="AO281" s="6">
        <f>AE281*'III. GDP shares, 1310-2018'!C283</f>
        <v>1.3231298573133103</v>
      </c>
      <c r="AP281" s="6">
        <f>AF281*'III. GDP shares, 1310-2018'!D283</f>
        <v>1.0118529986425502</v>
      </c>
      <c r="AQ281" s="6">
        <f>AG281*'III. GDP shares, 1310-2018'!E283</f>
        <v>0.18703645901753269</v>
      </c>
      <c r="AR281" s="6">
        <f>AH281*'III. GDP shares, 1310-2018'!F283</f>
        <v>1.4941371934018683</v>
      </c>
      <c r="AS281" s="6">
        <f>AI281*'III. GDP shares, 1310-2018'!G283</f>
        <v>3.9725628405752471</v>
      </c>
      <c r="AT281" s="6">
        <f>AJ281*'III. GDP shares, 1310-2018'!H283</f>
        <v>0</v>
      </c>
      <c r="AU281" s="6">
        <f>AK281*'III. GDP shares, 1310-2018'!I283</f>
        <v>0.70432136670108381</v>
      </c>
      <c r="AV281" s="6">
        <f>AL281*'III. GDP shares, 1310-2018'!J283</f>
        <v>0</v>
      </c>
      <c r="AY281" s="6">
        <f>U281*'III. GDP shares, 1310-2018'!C283</f>
        <v>-2.2260531304139826</v>
      </c>
      <c r="AZ281" s="6">
        <f>V281*'III. GDP shares, 1310-2018'!D283</f>
        <v>-9.7889197744894588E-3</v>
      </c>
      <c r="BA281" s="6">
        <f>W281*'III. GDP shares, 1310-2018'!E283</f>
        <v>0.80505583801392278</v>
      </c>
      <c r="BB281" s="6">
        <f>X281*'III. GDP shares, 1310-2018'!F283</f>
        <v>-2.1606782568213587</v>
      </c>
      <c r="BC281" s="6">
        <f>Y281*'III. GDP shares, 1310-2018'!G283</f>
        <v>8.4044679466324581</v>
      </c>
      <c r="BD281" s="6">
        <f>Z281*'III. GDP shares, 1310-2018'!H283</f>
        <v>0</v>
      </c>
      <c r="BE281" s="6">
        <f>AA281*'III. GDP shares, 1310-2018'!I283</f>
        <v>0.36264634441892979</v>
      </c>
      <c r="BF281" s="6">
        <f>AB281*'III. GDP shares, 1310-2018'!J283</f>
        <v>0</v>
      </c>
      <c r="BI281" s="6">
        <f t="shared" si="530"/>
        <v>7.997115440115441</v>
      </c>
      <c r="BJ281" s="6">
        <f t="shared" si="531"/>
        <v>8.693040715651593</v>
      </c>
      <c r="BL281" s="6">
        <f t="shared" si="532"/>
        <v>5.1756498220554796</v>
      </c>
      <c r="BM281" s="6">
        <f t="shared" si="533"/>
        <v>6.4610488917720197</v>
      </c>
      <c r="BN281" s="6">
        <f t="shared" ref="BN281:BO281" si="581">AVERAGE(BL278:BL284)</f>
        <v>5.0147169261814453</v>
      </c>
      <c r="BO281" s="6">
        <f t="shared" si="581"/>
        <v>4.0558435468985863</v>
      </c>
      <c r="BR281" s="6">
        <f t="shared" si="535"/>
        <v>2.4957489751790725</v>
      </c>
    </row>
    <row r="282" spans="1:70" x14ac:dyDescent="0.2">
      <c r="A282" s="6">
        <f>'[1]Nominal weighted'!B282</f>
        <v>1588</v>
      </c>
      <c r="C282" s="6">
        <f t="shared" si="542"/>
        <v>16.137480927592531</v>
      </c>
      <c r="D282" s="6">
        <f t="shared" si="543"/>
        <v>26.612227222047565</v>
      </c>
      <c r="E282" s="6">
        <f t="shared" si="544"/>
        <v>7.6871058821935128</v>
      </c>
      <c r="F282" s="6">
        <f t="shared" si="545"/>
        <v>5.8448603400422812</v>
      </c>
      <c r="G282" s="6">
        <f t="shared" si="546"/>
        <v>41.953631516303908</v>
      </c>
      <c r="I282" s="6">
        <f t="shared" si="547"/>
        <v>1.1022519777548112</v>
      </c>
      <c r="L282" s="6">
        <f t="shared" si="521"/>
        <v>-1.885877258544238</v>
      </c>
      <c r="M282" s="6">
        <f t="shared" si="522"/>
        <v>6.5551571623003468</v>
      </c>
      <c r="N282" s="6">
        <f t="shared" si="523"/>
        <v>1.8231518850487018</v>
      </c>
      <c r="O282" s="6">
        <f t="shared" si="524"/>
        <v>5.3186370696226817</v>
      </c>
      <c r="P282" s="6">
        <f t="shared" ref="P282:R282" si="582">AVERAGE(G279:G285)</f>
        <v>0.39273233191818263</v>
      </c>
      <c r="R282" s="6">
        <f t="shared" si="582"/>
        <v>6.8765000477299667</v>
      </c>
      <c r="U282" s="6">
        <v>-10.858693048804653</v>
      </c>
      <c r="V282" s="6">
        <v>-16.612227222047565</v>
      </c>
      <c r="W282" s="6">
        <v>-2.2632963583839869</v>
      </c>
      <c r="X282" s="6">
        <v>0.65513965995771895</v>
      </c>
      <c r="Y282" s="6">
        <v>-27.315272930445317</v>
      </c>
      <c r="AA282" s="6">
        <v>4.7077480222451884</v>
      </c>
      <c r="AE282" s="6">
        <v>5.2787878787878775</v>
      </c>
      <c r="AF282" s="6">
        <v>10</v>
      </c>
      <c r="AG282" s="35">
        <v>5.4238095238095259</v>
      </c>
      <c r="AH282" s="6">
        <v>6.5</v>
      </c>
      <c r="AI282" s="6">
        <v>14.63835858585859</v>
      </c>
      <c r="AK282" s="6">
        <v>5.81</v>
      </c>
      <c r="AO282" s="6">
        <f>AE282*'III. GDP shares, 1310-2018'!C284</f>
        <v>1.3390215325919803</v>
      </c>
      <c r="AP282" s="6">
        <f>AF282*'III. GDP shares, 1310-2018'!D284</f>
        <v>1.0141454825844893</v>
      </c>
      <c r="AQ282" s="6">
        <f>AG282*'III. GDP shares, 1310-2018'!E284</f>
        <v>0.18681989282185926</v>
      </c>
      <c r="AR282" s="6">
        <f>AH282*'III. GDP shares, 1310-2018'!F284</f>
        <v>1.4215449022237066</v>
      </c>
      <c r="AS282" s="6">
        <f>AI282*'III. GDP shares, 1310-2018'!G284</f>
        <v>3.9598711275119358</v>
      </c>
      <c r="AT282" s="6">
        <f>AJ282*'III. GDP shares, 1310-2018'!H284</f>
        <v>0</v>
      </c>
      <c r="AU282" s="6">
        <f>AK282*'III. GDP shares, 1310-2018'!I284</f>
        <v>0.7045653677674012</v>
      </c>
      <c r="AV282" s="6">
        <f>AL282*'III. GDP shares, 1310-2018'!J284</f>
        <v>0</v>
      </c>
      <c r="AY282" s="6">
        <f>U282*'III. GDP shares, 1310-2018'!C284</f>
        <v>-2.7544247168149121</v>
      </c>
      <c r="AZ282" s="6">
        <f>V282*'III. GDP shares, 1310-2018'!D284</f>
        <v>-1.6847215192906619</v>
      </c>
      <c r="BA282" s="6">
        <f>W282*'III. GDP shares, 1310-2018'!E284</f>
        <v>-7.7957896795833301E-2</v>
      </c>
      <c r="BB282" s="6">
        <f>X282*'III. GDP shares, 1310-2018'!F284</f>
        <v>0.14327852982422584</v>
      </c>
      <c r="BC282" s="6">
        <f>Y282*'III. GDP shares, 1310-2018'!G284</f>
        <v>-7.3891454416119915</v>
      </c>
      <c r="BD282" s="6">
        <f>Z282*'III. GDP shares, 1310-2018'!H284</f>
        <v>0</v>
      </c>
      <c r="BE282" s="6">
        <f>AA282*'III. GDP shares, 1310-2018'!I284</f>
        <v>0.57089779976754507</v>
      </c>
      <c r="BF282" s="6">
        <f>AB282*'III. GDP shares, 1310-2018'!J284</f>
        <v>0</v>
      </c>
      <c r="BI282" s="6">
        <f t="shared" si="530"/>
        <v>7.9418259980759993</v>
      </c>
      <c r="BJ282" s="6">
        <f t="shared" si="531"/>
        <v>8.6259683055013738</v>
      </c>
      <c r="BL282" s="6">
        <f t="shared" si="532"/>
        <v>-11.192073244921628</v>
      </c>
      <c r="BM282" s="6">
        <f t="shared" si="533"/>
        <v>-8.6144336462464359</v>
      </c>
      <c r="BN282" s="6">
        <f t="shared" ref="BN282:BO282" si="583">AVERAGE(BL279:BL285)</f>
        <v>6.4192746904259987</v>
      </c>
      <c r="BO282" s="6">
        <f t="shared" si="583"/>
        <v>4.8837145672402631</v>
      </c>
      <c r="BR282" s="6">
        <f t="shared" si="535"/>
        <v>17.11917454854785</v>
      </c>
    </row>
    <row r="283" spans="1:70" x14ac:dyDescent="0.2">
      <c r="A283" s="6">
        <f>'[1]Nominal weighted'!B283</f>
        <v>1589</v>
      </c>
      <c r="C283" s="6">
        <f t="shared" si="542"/>
        <v>-5.4814938568021407</v>
      </c>
      <c r="D283" s="6">
        <f t="shared" si="543"/>
        <v>5.8108955330164918</v>
      </c>
      <c r="E283" s="6">
        <f t="shared" si="544"/>
        <v>10.561911105918249</v>
      </c>
      <c r="F283" s="6">
        <f t="shared" si="545"/>
        <v>-4.6673266079072064</v>
      </c>
      <c r="G283" s="6">
        <f t="shared" si="546"/>
        <v>2.1091476962645963</v>
      </c>
      <c r="I283" s="6">
        <f t="shared" si="547"/>
        <v>-0.57862188786765323</v>
      </c>
      <c r="L283" s="6">
        <f t="shared" si="521"/>
        <v>-1.5190721117330632</v>
      </c>
      <c r="M283" s="6">
        <f t="shared" si="522"/>
        <v>8.9489241128583519</v>
      </c>
      <c r="N283" s="6">
        <f t="shared" si="523"/>
        <v>3.5484887174802262</v>
      </c>
      <c r="O283" s="6">
        <f t="shared" si="524"/>
        <v>5.2091395085458601</v>
      </c>
      <c r="P283" s="6">
        <f t="shared" ref="P283:R283" si="584">AVERAGE(G280:G286)</f>
        <v>3.5386333770564216</v>
      </c>
      <c r="R283" s="6">
        <f t="shared" si="584"/>
        <v>3.9933215909291206</v>
      </c>
      <c r="U283" s="6">
        <v>10.721266584074867</v>
      </c>
      <c r="V283" s="6">
        <v>4.1891044669835082</v>
      </c>
      <c r="W283" s="6">
        <v>-5.164292058299198</v>
      </c>
      <c r="X283" s="6">
        <v>13.667326607907206</v>
      </c>
      <c r="Y283" s="6">
        <v>12.487084626967732</v>
      </c>
      <c r="AA283" s="6">
        <v>6.3886218878676528</v>
      </c>
      <c r="AE283" s="6">
        <v>5.2397727272727259</v>
      </c>
      <c r="AF283" s="6">
        <v>10</v>
      </c>
      <c r="AG283" s="35">
        <v>5.3976190476190498</v>
      </c>
      <c r="AH283" s="6">
        <v>9</v>
      </c>
      <c r="AI283" s="6">
        <v>14.596232323232329</v>
      </c>
      <c r="AK283" s="6">
        <v>5.81</v>
      </c>
      <c r="AO283" s="6">
        <f>AE283*'III. GDP shares, 1310-2018'!C285</f>
        <v>1.3272840155572012</v>
      </c>
      <c r="AP283" s="6">
        <f>AF283*'III. GDP shares, 1310-2018'!D285</f>
        <v>1.0164223259672314</v>
      </c>
      <c r="AQ283" s="6">
        <f>AG283*'III. GDP shares, 1310-2018'!E285</f>
        <v>0.18659210545480445</v>
      </c>
      <c r="AR283" s="6">
        <f>AH283*'III. GDP shares, 1310-2018'!F285</f>
        <v>1.9686951096037775</v>
      </c>
      <c r="AS283" s="6">
        <f>AI283*'III. GDP shares, 1310-2018'!G285</f>
        <v>3.9471956435334197</v>
      </c>
      <c r="AT283" s="6">
        <f>AJ283*'III. GDP shares, 1310-2018'!H285</f>
        <v>0</v>
      </c>
      <c r="AU283" s="6">
        <f>AK283*'III. GDP shares, 1310-2018'!I285</f>
        <v>0.70480770412713012</v>
      </c>
      <c r="AV283" s="6">
        <f>AL283*'III. GDP shares, 1310-2018'!J285</f>
        <v>0</v>
      </c>
      <c r="AY283" s="6">
        <f>U283*'III. GDP shares, 1310-2018'!C285</f>
        <v>2.7157982806206276</v>
      </c>
      <c r="AZ283" s="6">
        <f>V283*'III. GDP shares, 1310-2018'!D285</f>
        <v>0.42578993060510961</v>
      </c>
      <c r="BA283" s="6">
        <f>W283*'III. GDP shares, 1310-2018'!E285</f>
        <v>-0.17852614640646694</v>
      </c>
      <c r="BB283" s="6">
        <f>X283*'III. GDP shares, 1310-2018'!F285</f>
        <v>2.9896443393716114</v>
      </c>
      <c r="BC283" s="6">
        <f>Y283*'III. GDP shares, 1310-2018'!G285</f>
        <v>3.3768280024940815</v>
      </c>
      <c r="BD283" s="6">
        <f>Z283*'III. GDP shares, 1310-2018'!H285</f>
        <v>0</v>
      </c>
      <c r="BE283" s="6">
        <f>AA283*'III. GDP shares, 1310-2018'!I285</f>
        <v>0.77499998714704521</v>
      </c>
      <c r="BF283" s="6">
        <f>AB283*'III. GDP shares, 1310-2018'!J285</f>
        <v>0</v>
      </c>
      <c r="BI283" s="6">
        <f t="shared" si="530"/>
        <v>8.3406040163540176</v>
      </c>
      <c r="BJ283" s="6">
        <f t="shared" si="531"/>
        <v>9.1509969042435646</v>
      </c>
      <c r="BL283" s="6">
        <f t="shared" si="532"/>
        <v>10.104534393832008</v>
      </c>
      <c r="BM283" s="6">
        <f t="shared" si="533"/>
        <v>7.0481853525836273</v>
      </c>
      <c r="BN283" s="6">
        <f t="shared" ref="BN283:BO283" si="585">AVERAGE(BL280:BL286)</f>
        <v>5.4484468431237092</v>
      </c>
      <c r="BO283" s="6">
        <f t="shared" si="585"/>
        <v>4.0343461096815378</v>
      </c>
      <c r="BR283" s="6">
        <f t="shared" si="535"/>
        <v>-1.5441698849505663</v>
      </c>
    </row>
    <row r="284" spans="1:70" x14ac:dyDescent="0.2">
      <c r="A284" s="6">
        <f>'[1]Nominal weighted'!B284</f>
        <v>1590</v>
      </c>
      <c r="C284" s="6">
        <f t="shared" si="542"/>
        <v>-9.6091271873827164</v>
      </c>
      <c r="D284" s="6">
        <f t="shared" si="543"/>
        <v>-2.7622993002660081</v>
      </c>
      <c r="E284" s="6">
        <f t="shared" si="544"/>
        <v>-6.1006372948870791E-3</v>
      </c>
      <c r="F284" s="6">
        <f t="shared" si="545"/>
        <v>-0.62724189201452951</v>
      </c>
      <c r="G284" s="6">
        <f t="shared" si="546"/>
        <v>-17.964131852543865</v>
      </c>
      <c r="I284" s="6">
        <f t="shared" si="547"/>
        <v>6.5916289633074694</v>
      </c>
      <c r="L284" s="6">
        <f t="shared" si="521"/>
        <v>3.7015440912200619</v>
      </c>
      <c r="M284" s="6">
        <f t="shared" si="522"/>
        <v>10.91190442949495</v>
      </c>
      <c r="N284" s="6">
        <f t="shared" si="523"/>
        <v>3.3293454907758027</v>
      </c>
      <c r="O284" s="6">
        <f t="shared" si="524"/>
        <v>5.7712443517572032</v>
      </c>
      <c r="P284" s="6">
        <f t="shared" ref="P284:R284" si="586">AVERAGE(G281:G287)</f>
        <v>8.1831708956761187</v>
      </c>
      <c r="R284" s="6">
        <f t="shared" si="586"/>
        <v>2.5455965226283301</v>
      </c>
      <c r="U284" s="6">
        <v>14.03488476314029</v>
      </c>
      <c r="V284" s="6">
        <v>12.762299300266008</v>
      </c>
      <c r="W284" s="6">
        <v>5.3775292087234607</v>
      </c>
      <c r="X284" s="6">
        <v>8.7939085586811974</v>
      </c>
      <c r="Y284" s="6">
        <v>32.518237913149932</v>
      </c>
      <c r="AA284" s="6">
        <v>-0.78162896330746934</v>
      </c>
      <c r="AE284" s="6">
        <v>4.425757575757574</v>
      </c>
      <c r="AF284" s="6">
        <v>10</v>
      </c>
      <c r="AG284" s="35">
        <v>5.3714285714285737</v>
      </c>
      <c r="AH284" s="6">
        <v>8.1666666666666679</v>
      </c>
      <c r="AI284" s="6">
        <v>14.554106060606067</v>
      </c>
      <c r="AK284" s="6">
        <v>5.81</v>
      </c>
      <c r="AO284" s="6">
        <f>AE284*'III. GDP shares, 1310-2018'!C286</f>
        <v>1.1195419344208295</v>
      </c>
      <c r="AP284" s="6">
        <f>AF284*'III. GDP shares, 1310-2018'!D286</f>
        <v>1.0186836883090846</v>
      </c>
      <c r="AQ284" s="6">
        <f>AG284*'III. GDP shares, 1310-2018'!E286</f>
        <v>0.18635321136127103</v>
      </c>
      <c r="AR284" s="6">
        <f>AH284*'III. GDP shares, 1310-2018'!F286</f>
        <v>1.7867709743744049</v>
      </c>
      <c r="AS284" s="6">
        <f>AI284*'III. GDP shares, 1310-2018'!G286</f>
        <v>3.9345362231190104</v>
      </c>
      <c r="AT284" s="6">
        <f>AJ284*'III. GDP shares, 1310-2018'!H286</f>
        <v>0</v>
      </c>
      <c r="AU284" s="6">
        <f>AK284*'III. GDP shares, 1310-2018'!I286</f>
        <v>0.7050483927586394</v>
      </c>
      <c r="AV284" s="6">
        <f>AL284*'III. GDP shares, 1310-2018'!J286</f>
        <v>0</v>
      </c>
      <c r="AY284" s="6">
        <f>U284*'III. GDP shares, 1310-2018'!C286</f>
        <v>3.5502717372426149</v>
      </c>
      <c r="AZ284" s="6">
        <f>V284*'III. GDP shares, 1310-2018'!D286</f>
        <v>1.3000746122499427</v>
      </c>
      <c r="BA284" s="6">
        <f>W284*'III. GDP shares, 1310-2018'!E286</f>
        <v>0.18656486331496167</v>
      </c>
      <c r="BB284" s="6">
        <f>X284*'III. GDP shares, 1310-2018'!F286</f>
        <v>1.9240041506882717</v>
      </c>
      <c r="BC284" s="6">
        <f>Y284*'III. GDP shares, 1310-2018'!G286</f>
        <v>8.7909339432120674</v>
      </c>
      <c r="BD284" s="6">
        <f>Z284*'III. GDP shares, 1310-2018'!H286</f>
        <v>0</v>
      </c>
      <c r="BE284" s="6">
        <f>AA284*'III. GDP shares, 1310-2018'!I286</f>
        <v>-9.4851332928318904E-2</v>
      </c>
      <c r="BF284" s="6">
        <f>AB284*'III. GDP shares, 1310-2018'!J286</f>
        <v>0</v>
      </c>
      <c r="BI284" s="6">
        <f t="shared" si="530"/>
        <v>8.054659812409815</v>
      </c>
      <c r="BJ284" s="6">
        <f t="shared" si="531"/>
        <v>8.7509344243432405</v>
      </c>
      <c r="BL284" s="6">
        <f t="shared" si="532"/>
        <v>15.656997973779539</v>
      </c>
      <c r="BM284" s="6">
        <f t="shared" si="533"/>
        <v>12.117538463442235</v>
      </c>
      <c r="BN284" s="6">
        <f t="shared" ref="BN284:BO284" si="587">AVERAGE(BL281:BL287)</f>
        <v>2.6887427720394621</v>
      </c>
      <c r="BO284" s="6">
        <f t="shared" si="587"/>
        <v>2.2136816606091192</v>
      </c>
      <c r="BR284" s="6">
        <f t="shared" si="535"/>
        <v>-6.6246726254954398</v>
      </c>
    </row>
    <row r="285" spans="1:70" x14ac:dyDescent="0.2">
      <c r="A285" s="6">
        <f>'[1]Nominal weighted'!B285</f>
        <v>1591</v>
      </c>
      <c r="C285" s="6">
        <f t="shared" si="542"/>
        <v>-13.576211908831418</v>
      </c>
      <c r="D285" s="6">
        <f t="shared" si="543"/>
        <v>11.215317568059618</v>
      </c>
      <c r="E285" s="6">
        <f t="shared" si="544"/>
        <v>3.1531140203791566</v>
      </c>
      <c r="F285" s="6">
        <f t="shared" si="545"/>
        <v>21.946232264765168</v>
      </c>
      <c r="G285" s="6">
        <f t="shared" si="546"/>
        <v>-10.494795576743508</v>
      </c>
      <c r="I285" s="6">
        <f t="shared" si="547"/>
        <v>7.5249812006637811</v>
      </c>
      <c r="L285" s="6">
        <f t="shared" si="521"/>
        <v>3.001426231144523</v>
      </c>
      <c r="M285" s="6">
        <f t="shared" si="522"/>
        <v>8.7103132901327474</v>
      </c>
      <c r="N285" s="6">
        <f t="shared" si="523"/>
        <v>4.4994570428253704</v>
      </c>
      <c r="O285" s="6">
        <f t="shared" si="524"/>
        <v>3.9085972661653794</v>
      </c>
      <c r="P285" s="6">
        <f t="shared" ref="P285:R285" si="588">AVERAGE(G282:G288)</f>
        <v>14.333486781094495</v>
      </c>
      <c r="R285" s="6">
        <f t="shared" si="588"/>
        <v>1.5986850180284284</v>
      </c>
      <c r="U285" s="6">
        <v>18.600454333073841</v>
      </c>
      <c r="V285" s="6">
        <v>-1.2153175680596178</v>
      </c>
      <c r="W285" s="6">
        <v>2.192124074858941</v>
      </c>
      <c r="X285" s="6">
        <v>-14.612898931431834</v>
      </c>
      <c r="Y285" s="6">
        <v>25.006775374723311</v>
      </c>
      <c r="AA285" s="6">
        <v>-1.7149812006637815</v>
      </c>
      <c r="AE285" s="6">
        <v>5.0242424242424226</v>
      </c>
      <c r="AF285" s="6">
        <v>10</v>
      </c>
      <c r="AG285" s="35">
        <v>5.3452380952380976</v>
      </c>
      <c r="AH285" s="6">
        <v>7.3333333333333339</v>
      </c>
      <c r="AI285" s="6">
        <v>14.511979797979803</v>
      </c>
      <c r="AK285" s="6">
        <v>5.81</v>
      </c>
      <c r="AO285" s="6">
        <f>AE285*'III. GDP shares, 1310-2018'!C287</f>
        <v>1.269193674733242</v>
      </c>
      <c r="AP285" s="6">
        <f>AF285*'III. GDP shares, 1310-2018'!D287</f>
        <v>1.020929726966467</v>
      </c>
      <c r="AQ285" s="6">
        <f>AG285*'III. GDP shares, 1310-2018'!E287</f>
        <v>0.18610332343513417</v>
      </c>
      <c r="AR285" s="6">
        <f>AH285*'III. GDP shares, 1310-2018'!F287</f>
        <v>1.6047706645161839</v>
      </c>
      <c r="AS285" s="6">
        <f>AI285*'III. GDP shares, 1310-2018'!G287</f>
        <v>3.9218927029912534</v>
      </c>
      <c r="AT285" s="6">
        <f>AJ285*'III. GDP shares, 1310-2018'!H287</f>
        <v>0</v>
      </c>
      <c r="AU285" s="6">
        <f>AK285*'III. GDP shares, 1310-2018'!I287</f>
        <v>0.70528745041019603</v>
      </c>
      <c r="AV285" s="6">
        <f>AL285*'III. GDP shares, 1310-2018'!J287</f>
        <v>0</v>
      </c>
      <c r="AY285" s="6">
        <f>U285*'III. GDP shares, 1310-2018'!C287</f>
        <v>4.6987340564605615</v>
      </c>
      <c r="AZ285" s="6">
        <f>V285*'III. GDP shares, 1310-2018'!D287</f>
        <v>-0.12407538329366563</v>
      </c>
      <c r="BA285" s="6">
        <f>W285*'III. GDP shares, 1310-2018'!E287</f>
        <v>7.6322432872888812E-2</v>
      </c>
      <c r="BB285" s="6">
        <f>X285*'III. GDP shares, 1310-2018'!F287</f>
        <v>-3.1977752084593218</v>
      </c>
      <c r="BC285" s="6">
        <f>Y285*'III. GDP shares, 1310-2018'!G287</f>
        <v>6.7581330206317869</v>
      </c>
      <c r="BD285" s="6">
        <f>Z285*'III. GDP shares, 1310-2018'!H287</f>
        <v>0</v>
      </c>
      <c r="BE285" s="6">
        <f>AA285*'III. GDP shares, 1310-2018'!I287</f>
        <v>-0.20818497736963432</v>
      </c>
      <c r="BF285" s="6">
        <f>AB285*'III. GDP shares, 1310-2018'!J287</f>
        <v>0</v>
      </c>
      <c r="BI285" s="6">
        <f t="shared" si="530"/>
        <v>8.0041322751322763</v>
      </c>
      <c r="BJ285" s="6">
        <f t="shared" si="531"/>
        <v>8.7081775430524768</v>
      </c>
      <c r="BL285" s="6">
        <f t="shared" si="532"/>
        <v>8.0031539408426138</v>
      </c>
      <c r="BM285" s="6">
        <f t="shared" si="533"/>
        <v>4.7093593470834767</v>
      </c>
      <c r="BN285" s="6">
        <f t="shared" ref="BN285:BO285" si="589">AVERAGE(BL282:BL288)</f>
        <v>1.9191866801044839</v>
      </c>
      <c r="BO285" s="6">
        <f t="shared" si="589"/>
        <v>1.9446767337258493</v>
      </c>
      <c r="BR285" s="6">
        <f t="shared" si="535"/>
        <v>-0.4399815080502707</v>
      </c>
    </row>
    <row r="286" spans="1:70" x14ac:dyDescent="0.2">
      <c r="A286" s="6">
        <f>'[1]Nominal weighted'!B286</f>
        <v>1592</v>
      </c>
      <c r="C286" s="6">
        <f t="shared" si="542"/>
        <v>8.4841980186946309</v>
      </c>
      <c r="D286" s="6">
        <f t="shared" si="543"/>
        <v>20.306207306328261</v>
      </c>
      <c r="E286" s="6">
        <f t="shared" si="544"/>
        <v>20.260900064045892</v>
      </c>
      <c r="F286" s="6">
        <f t="shared" si="545"/>
        <v>4.533321552114959</v>
      </c>
      <c r="G286" s="6">
        <f t="shared" si="546"/>
        <v>37.597839781407231</v>
      </c>
      <c r="I286" s="6">
        <f t="shared" si="547"/>
        <v>-1.8309306960474618</v>
      </c>
      <c r="L286" s="6">
        <f t="shared" si="521"/>
        <v>0.40905214875078172</v>
      </c>
      <c r="M286" s="6">
        <f t="shared" si="522"/>
        <v>4.6613738622725363</v>
      </c>
      <c r="N286" s="6">
        <f t="shared" si="523"/>
        <v>1.4868743919593892</v>
      </c>
      <c r="O286" s="6">
        <f t="shared" si="524"/>
        <v>5.1923133190279751</v>
      </c>
      <c r="P286" s="6">
        <f t="shared" ref="P286:R286" si="590">AVERAGE(G283:G289)</f>
        <v>8.3750585432320168</v>
      </c>
      <c r="R286" s="6">
        <f t="shared" si="590"/>
        <v>4.8524420271588804</v>
      </c>
      <c r="U286" s="6">
        <v>-3.9489707459673609</v>
      </c>
      <c r="V286" s="6">
        <v>-10.306207306328261</v>
      </c>
      <c r="W286" s="6">
        <v>-14.941852444998268</v>
      </c>
      <c r="X286" s="6">
        <v>0.46667844788504109</v>
      </c>
      <c r="Y286" s="6">
        <v>-23.127986246053688</v>
      </c>
      <c r="AA286" s="6">
        <v>7.6409306960474614</v>
      </c>
      <c r="AE286" s="6">
        <v>4.5352272727272709</v>
      </c>
      <c r="AF286" s="6">
        <v>10</v>
      </c>
      <c r="AG286" s="35">
        <v>5.3190476190476215</v>
      </c>
      <c r="AH286" s="6">
        <v>5</v>
      </c>
      <c r="AI286" s="6">
        <v>14.46985353535354</v>
      </c>
      <c r="AK286" s="6">
        <v>5.81</v>
      </c>
      <c r="AO286" s="6">
        <f>AE286*'III. GDP shares, 1310-2018'!C288</f>
        <v>1.1441004304232174</v>
      </c>
      <c r="AP286" s="6">
        <f>AF286*'III. GDP shares, 1310-2018'!D288</f>
        <v>1.0231605971704081</v>
      </c>
      <c r="AQ286" s="6">
        <f>AG286*'III. GDP shares, 1310-2018'!E288</f>
        <v>0.18584255304542849</v>
      </c>
      <c r="AR286" s="6">
        <f>AH286*'III. GDP shares, 1310-2018'!F288</f>
        <v>1.0943807320681307</v>
      </c>
      <c r="AS286" s="6">
        <f>AI286*'III. GDP shares, 1310-2018'!G288</f>
        <v>3.9092649220780613</v>
      </c>
      <c r="AT286" s="6">
        <f>AJ286*'III. GDP shares, 1310-2018'!H288</f>
        <v>0</v>
      </c>
      <c r="AU286" s="6">
        <f>AK286*'III. GDP shares, 1310-2018'!I288</f>
        <v>0.70552489360385118</v>
      </c>
      <c r="AV286" s="6">
        <f>AL286*'III. GDP shares, 1310-2018'!J288</f>
        <v>0</v>
      </c>
      <c r="AY286" s="6">
        <f>U286*'III. GDP shares, 1310-2018'!C288</f>
        <v>-0.99620567140244531</v>
      </c>
      <c r="AZ286" s="6">
        <f>V286*'III. GDP shares, 1310-2018'!D288</f>
        <v>-1.0544905222104846</v>
      </c>
      <c r="BA286" s="6">
        <f>W286*'III. GDP shares, 1310-2018'!E288</f>
        <v>-0.52205436094662183</v>
      </c>
      <c r="BB286" s="6">
        <f>X286*'III. GDP shares, 1310-2018'!F288</f>
        <v>0.10214478028737005</v>
      </c>
      <c r="BC286" s="6">
        <f>Y286*'III. GDP shares, 1310-2018'!G288</f>
        <v>-6.2483994830423475</v>
      </c>
      <c r="BD286" s="6">
        <f>Z286*'III. GDP shares, 1310-2018'!H288</f>
        <v>0</v>
      </c>
      <c r="BE286" s="6">
        <f>AA286*'III. GDP shares, 1310-2018'!I288</f>
        <v>0.92786003723980837</v>
      </c>
      <c r="BF286" s="6">
        <f>AB286*'III. GDP shares, 1310-2018'!J288</f>
        <v>0</v>
      </c>
      <c r="BI286" s="6">
        <f t="shared" si="530"/>
        <v>7.5223547378547382</v>
      </c>
      <c r="BJ286" s="6">
        <f t="shared" si="531"/>
        <v>8.0622741283890971</v>
      </c>
      <c r="BL286" s="6">
        <f t="shared" si="532"/>
        <v>-7.7911452200747213</v>
      </c>
      <c r="BM286" s="6">
        <f t="shared" si="533"/>
        <v>-7.3695679332358459</v>
      </c>
      <c r="BN286" s="6">
        <f t="shared" ref="BN286:BO286" si="591">AVERAGE(BL283:BL289)</f>
        <v>4.0530543793361309</v>
      </c>
      <c r="BO286" s="6">
        <f t="shared" si="591"/>
        <v>3.805186598212051</v>
      </c>
      <c r="BR286" s="6">
        <f t="shared" si="535"/>
        <v>13.775768229082924</v>
      </c>
    </row>
    <row r="287" spans="1:70" x14ac:dyDescent="0.2">
      <c r="A287" s="6">
        <f>'[1]Nominal weighted'!B287</f>
        <v>1593</v>
      </c>
      <c r="C287" s="6">
        <f t="shared" si="542"/>
        <v>15.983601193020382</v>
      </c>
      <c r="D287" s="6">
        <f t="shared" si="543"/>
        <v>5.1042401683607039</v>
      </c>
      <c r="E287" s="6">
        <f t="shared" si="544"/>
        <v>-0.34322830355829748</v>
      </c>
      <c r="F287" s="6">
        <f t="shared" si="545"/>
        <v>-3.3461814123301465</v>
      </c>
      <c r="G287" s="6">
        <f t="shared" si="546"/>
        <v>20.458474889645547</v>
      </c>
      <c r="I287" s="6">
        <f t="shared" si="547"/>
        <v>2.1913631084698317</v>
      </c>
      <c r="L287" s="6">
        <f t="shared" si="521"/>
        <v>1.0180963641650116</v>
      </c>
      <c r="M287" s="6">
        <f t="shared" si="522"/>
        <v>4.406595502858857</v>
      </c>
      <c r="N287" s="6">
        <f t="shared" si="523"/>
        <v>0.24835777408640775</v>
      </c>
      <c r="O287" s="6">
        <f t="shared" si="524"/>
        <v>7.1369581664278883</v>
      </c>
      <c r="P287" s="6">
        <f t="shared" ref="P287:R287" si="592">AVERAGE(G284:G290)</f>
        <v>10.077950252282051</v>
      </c>
      <c r="R287" s="6">
        <f t="shared" si="592"/>
        <v>5.4776848252405994</v>
      </c>
      <c r="U287" s="6">
        <v>-11.237389071808263</v>
      </c>
      <c r="V287" s="6">
        <v>4.8957598316392961</v>
      </c>
      <c r="W287" s="6">
        <v>5.6360854464154428</v>
      </c>
      <c r="X287" s="6">
        <v>9.979501412330146</v>
      </c>
      <c r="Y287" s="6">
        <v>-6.0307476169182692</v>
      </c>
      <c r="AA287" s="6">
        <v>3.6186368915301679</v>
      </c>
      <c r="AE287" s="6">
        <v>4.7462121212121193</v>
      </c>
      <c r="AF287" s="6">
        <v>10</v>
      </c>
      <c r="AG287" s="35">
        <v>5.2928571428571454</v>
      </c>
      <c r="AH287" s="6">
        <v>6.6333199999999994</v>
      </c>
      <c r="AI287" s="6">
        <v>14.427727272727278</v>
      </c>
      <c r="AK287" s="6">
        <v>5.81</v>
      </c>
      <c r="AO287" s="6">
        <f>AE287*'III. GDP shares, 1310-2018'!C289</f>
        <v>1.1957026827406323</v>
      </c>
      <c r="AP287" s="6">
        <f>AF287*'III. GDP shares, 1310-2018'!D289</f>
        <v>1.0253764520623101</v>
      </c>
      <c r="AQ287" s="6">
        <f>AG287*'III. GDP shares, 1310-2018'!E289</f>
        <v>0.18557101006200616</v>
      </c>
      <c r="AR287" s="6">
        <f>AH287*'III. GDP shares, 1310-2018'!F289</f>
        <v>1.4521639918686993</v>
      </c>
      <c r="AS287" s="6">
        <f>AI287*'III. GDP shares, 1310-2018'!G289</f>
        <v>3.896652721475601</v>
      </c>
      <c r="AT287" s="6">
        <f>AJ287*'III. GDP shares, 1310-2018'!H289</f>
        <v>0</v>
      </c>
      <c r="AU287" s="6">
        <f>AK287*'III. GDP shares, 1310-2018'!I289</f>
        <v>0.70576073863924604</v>
      </c>
      <c r="AV287" s="6">
        <f>AL287*'III. GDP shares, 1310-2018'!J289</f>
        <v>0</v>
      </c>
      <c r="AY287" s="6">
        <f>U287*'III. GDP shares, 1310-2018'!C289</f>
        <v>-2.8310104809917092</v>
      </c>
      <c r="AZ287" s="6">
        <f>V287*'III. GDP shares, 1310-2018'!D289</f>
        <v>0.50199968463154732</v>
      </c>
      <c r="BA287" s="6">
        <f>W287*'III. GDP shares, 1310-2018'!E289</f>
        <v>0.1976048173713793</v>
      </c>
      <c r="BB287" s="6">
        <f>X287*'III. GDP shares, 1310-2018'!F289</f>
        <v>2.1847088046089542</v>
      </c>
      <c r="BC287" s="6">
        <f>Y287*'III. GDP shares, 1310-2018'!G289</f>
        <v>-1.6287893907184252</v>
      </c>
      <c r="BD287" s="6">
        <f>Z287*'III. GDP shares, 1310-2018'!H289</f>
        <v>0</v>
      </c>
      <c r="BE287" s="6">
        <f>AA287*'III. GDP shares, 1310-2018'!I289</f>
        <v>0.43956830386119738</v>
      </c>
      <c r="BF287" s="6">
        <f>AB287*'III. GDP shares, 1310-2018'!J289</f>
        <v>0</v>
      </c>
      <c r="BI287" s="6">
        <f t="shared" si="530"/>
        <v>7.8183527561327582</v>
      </c>
      <c r="BJ287" s="6">
        <f t="shared" si="531"/>
        <v>8.4612275968484951</v>
      </c>
      <c r="BL287" s="6">
        <f t="shared" si="532"/>
        <v>-1.1359182612370566</v>
      </c>
      <c r="BM287" s="6">
        <f t="shared" si="533"/>
        <v>1.1436411488647533</v>
      </c>
      <c r="BN287" s="6">
        <f t="shared" ref="BN287:BO287" si="593">AVERAGE(BL284:BL290)</f>
        <v>2.9025195922182649</v>
      </c>
      <c r="BO287" s="6">
        <f t="shared" si="593"/>
        <v>3.159647621609635</v>
      </c>
      <c r="BR287" s="6">
        <f t="shared" si="535"/>
        <v>9.073769090654789</v>
      </c>
    </row>
    <row r="288" spans="1:70" x14ac:dyDescent="0.2">
      <c r="A288" s="6">
        <f>'[1]Nominal weighted'!B288</f>
        <v>1594</v>
      </c>
      <c r="C288" s="6">
        <f t="shared" si="542"/>
        <v>9.0715364317203893</v>
      </c>
      <c r="D288" s="6">
        <f t="shared" si="543"/>
        <v>-5.3143954666173983</v>
      </c>
      <c r="E288" s="6">
        <f t="shared" si="544"/>
        <v>-9.8175028319060331</v>
      </c>
      <c r="F288" s="6">
        <f t="shared" si="545"/>
        <v>3.6765166184871285</v>
      </c>
      <c r="G288" s="6">
        <f t="shared" si="546"/>
        <v>26.67424101332756</v>
      </c>
      <c r="I288" s="6">
        <f t="shared" si="547"/>
        <v>-3.8098775400817777</v>
      </c>
      <c r="L288" s="6">
        <f t="shared" si="521"/>
        <v>1.8605143614297985</v>
      </c>
      <c r="M288" s="6">
        <f t="shared" si="522"/>
        <v>4.1063417313186061</v>
      </c>
      <c r="N288" s="6">
        <f t="shared" si="523"/>
        <v>-0.34002175926840061</v>
      </c>
      <c r="O288" s="6">
        <f t="shared" si="524"/>
        <v>7.2876424176278913</v>
      </c>
      <c r="P288" s="6">
        <f t="shared" ref="P288:R288" si="594">AVERAGE(G285:G291)</f>
        <v>14.536543700127257</v>
      </c>
      <c r="R288" s="6">
        <f t="shared" si="594"/>
        <v>5.2683382624974069</v>
      </c>
      <c r="U288" s="6">
        <v>-3.3518394620234213</v>
      </c>
      <c r="V288" s="6">
        <v>15.314395466617398</v>
      </c>
      <c r="W288" s="6">
        <v>15.084169498572702</v>
      </c>
      <c r="X288" s="6">
        <v>3.0901233815128712</v>
      </c>
      <c r="Y288" s="6">
        <v>-12.288640003226543</v>
      </c>
      <c r="AA288" s="6">
        <v>9.6198775400817773</v>
      </c>
      <c r="AE288" s="6">
        <v>5.7196969696969679</v>
      </c>
      <c r="AF288" s="6">
        <v>10</v>
      </c>
      <c r="AG288" s="35">
        <v>5.2666666666666693</v>
      </c>
      <c r="AH288" s="6">
        <v>6.7666399999999998</v>
      </c>
      <c r="AI288" s="6">
        <v>14.385601010101016</v>
      </c>
      <c r="AK288" s="6">
        <v>5.81</v>
      </c>
      <c r="AO288" s="6">
        <f>AE288*'III. GDP shares, 1310-2018'!C290</f>
        <v>1.4390079904706201</v>
      </c>
      <c r="AP288" s="6">
        <f>AF288*'III. GDP shares, 1310-2018'!D290</f>
        <v>1.0275774427289934</v>
      </c>
      <c r="AQ288" s="6">
        <f>AG288*'III. GDP shares, 1310-2018'!E290</f>
        <v>0.18528880288067839</v>
      </c>
      <c r="AR288" s="6">
        <f>AH288*'III. GDP shares, 1310-2018'!F290</f>
        <v>1.4816426537899372</v>
      </c>
      <c r="AS288" s="6">
        <f>AI288*'III. GDP shares, 1310-2018'!G290</f>
        <v>3.8840559444119331</v>
      </c>
      <c r="AT288" s="6">
        <f>AJ288*'III. GDP shares, 1310-2018'!H290</f>
        <v>0</v>
      </c>
      <c r="AU288" s="6">
        <f>AK288*'III. GDP shares, 1310-2018'!I290</f>
        <v>0.70599500159734163</v>
      </c>
      <c r="AV288" s="6">
        <f>AL288*'III. GDP shares, 1310-2018'!J290</f>
        <v>0</v>
      </c>
      <c r="AY288" s="6">
        <f>U288*'III. GDP shares, 1310-2018'!C290</f>
        <v>-0.84328309597177653</v>
      </c>
      <c r="AZ288" s="6">
        <f>V288*'III. GDP shares, 1310-2018'!D290</f>
        <v>1.5736727330527196</v>
      </c>
      <c r="BA288" s="6">
        <f>W288*'III. GDP shares, 1310-2018'!E290</f>
        <v>0.53068247636198307</v>
      </c>
      <c r="BB288" s="6">
        <f>X288*'III. GDP shares, 1310-2018'!F290</f>
        <v>0.67662216514002005</v>
      </c>
      <c r="BC288" s="6">
        <f>Y288*'III. GDP shares, 1310-2018'!G290</f>
        <v>-3.3178846834245106</v>
      </c>
      <c r="BD288" s="6">
        <f>Z288*'III. GDP shares, 1310-2018'!H290</f>
        <v>0</v>
      </c>
      <c r="BE288" s="6">
        <f>AA288*'III. GDP shares, 1310-2018'!I290</f>
        <v>1.1689475833521972</v>
      </c>
      <c r="BF288" s="6">
        <f>AB288*'III. GDP shares, 1310-2018'!J290</f>
        <v>0</v>
      </c>
      <c r="BI288" s="6">
        <f t="shared" si="530"/>
        <v>7.9914341077441096</v>
      </c>
      <c r="BJ288" s="6">
        <f t="shared" si="531"/>
        <v>8.7235678358795052</v>
      </c>
      <c r="BL288" s="6">
        <f t="shared" si="532"/>
        <v>-0.21124282148936735</v>
      </c>
      <c r="BM288" s="6">
        <f t="shared" si="533"/>
        <v>4.5780144035891306</v>
      </c>
      <c r="BN288" s="6">
        <f t="shared" ref="BN288:BO288" si="595">AVERAGE(BL285:BL291)</f>
        <v>1.5058548569607701</v>
      </c>
      <c r="BO288" s="6">
        <f t="shared" si="595"/>
        <v>2.4118235068262002</v>
      </c>
      <c r="BR288" s="6">
        <f t="shared" si="535"/>
        <v>9.4809059476925981</v>
      </c>
    </row>
    <row r="289" spans="1:70" x14ac:dyDescent="0.2">
      <c r="A289" s="6">
        <f>'[1]Nominal weighted'!B289</f>
        <v>1595</v>
      </c>
      <c r="C289" s="6">
        <f t="shared" si="542"/>
        <v>-2.0091376491636552</v>
      </c>
      <c r="D289" s="6">
        <f t="shared" si="543"/>
        <v>-1.7303487729739118</v>
      </c>
      <c r="E289" s="6">
        <f t="shared" si="544"/>
        <v>-13.400972673868356</v>
      </c>
      <c r="F289" s="6">
        <f t="shared" si="545"/>
        <v>14.830872710080454</v>
      </c>
      <c r="G289" s="6">
        <f t="shared" si="546"/>
        <v>0.24463385126654913</v>
      </c>
      <c r="I289" s="6">
        <f t="shared" si="547"/>
        <v>23.878551041667972</v>
      </c>
      <c r="L289" s="6">
        <f t="shared" si="521"/>
        <v>6.7905940829129525</v>
      </c>
      <c r="M289" s="6">
        <f t="shared" si="522"/>
        <v>5.2743736022816421</v>
      </c>
      <c r="N289" s="6">
        <f t="shared" si="523"/>
        <v>-7.8200598160571566E-2</v>
      </c>
      <c r="O289" s="6">
        <f t="shared" si="524"/>
        <v>3.9932890255803817</v>
      </c>
      <c r="P289" s="6">
        <f t="shared" ref="P289:R289" si="596">AVERAGE(G286:G292)</f>
        <v>18.878055303250527</v>
      </c>
      <c r="R289" s="6">
        <f t="shared" si="596"/>
        <v>3.0971997323235505</v>
      </c>
      <c r="U289" s="6">
        <v>7.9773194673454713</v>
      </c>
      <c r="V289" s="6">
        <v>11.730348772973912</v>
      </c>
      <c r="W289" s="6">
        <v>18.64144886434455</v>
      </c>
      <c r="X289" s="6">
        <v>-7.9309127100804542</v>
      </c>
      <c r="Y289" s="6">
        <v>14.110159078026388</v>
      </c>
      <c r="AA289" s="6">
        <v>-18.073551041667972</v>
      </c>
      <c r="AE289" s="6">
        <v>5.968181818181816</v>
      </c>
      <c r="AF289" s="6">
        <v>10</v>
      </c>
      <c r="AG289" s="35">
        <v>5.2404761904761932</v>
      </c>
      <c r="AH289" s="6">
        <v>6.8999600000000001</v>
      </c>
      <c r="AI289" s="6">
        <v>14.354792929292937</v>
      </c>
      <c r="AK289" s="6">
        <v>5.8049999999999997</v>
      </c>
      <c r="AO289" s="6">
        <f>AE289*'III. GDP shares, 1310-2018'!C291</f>
        <v>1.4995104246097957</v>
      </c>
      <c r="AP289" s="6">
        <f>AF289*'III. GDP shares, 1310-2018'!D291</f>
        <v>1.0297637182370369</v>
      </c>
      <c r="AQ289" s="6">
        <f>AG289*'III. GDP shares, 1310-2018'!E291</f>
        <v>0.18499603844785334</v>
      </c>
      <c r="AR289" s="6">
        <f>AH289*'III. GDP shares, 1310-2018'!F291</f>
        <v>1.5111308409602018</v>
      </c>
      <c r="AS289" s="6">
        <f>AI289*'III. GDP shares, 1310-2018'!G291</f>
        <v>3.8745293481030134</v>
      </c>
      <c r="AT289" s="6">
        <f>AJ289*'III. GDP shares, 1310-2018'!H291</f>
        <v>0</v>
      </c>
      <c r="AU289" s="6">
        <f>AK289*'III. GDP shares, 1310-2018'!I291</f>
        <v>0.70561992924050798</v>
      </c>
      <c r="AV289" s="6">
        <f>AL289*'III. GDP shares, 1310-2018'!J291</f>
        <v>0</v>
      </c>
      <c r="AY289" s="6">
        <f>U289*'III. GDP shares, 1310-2018'!C291</f>
        <v>2.0043078555826233</v>
      </c>
      <c r="AZ289" s="6">
        <f>V289*'III. GDP shares, 1310-2018'!D291</f>
        <v>1.2079487568674878</v>
      </c>
      <c r="BA289" s="6">
        <f>W289*'III. GDP shares, 1310-2018'!E291</f>
        <v>0.65806885967716</v>
      </c>
      <c r="BB289" s="6">
        <f>X289*'III. GDP shares, 1310-2018'!F291</f>
        <v>-1.7369154014176649</v>
      </c>
      <c r="BC289" s="6">
        <f>Y289*'III. GDP shares, 1310-2018'!G291</f>
        <v>3.8084997619612651</v>
      </c>
      <c r="BD289" s="6">
        <f>Z289*'III. GDP shares, 1310-2018'!H291</f>
        <v>0</v>
      </c>
      <c r="BE289" s="6">
        <f>AA289*'III. GDP shares, 1310-2018'!I291</f>
        <v>-2.1969091829709675</v>
      </c>
      <c r="BF289" s="6">
        <f>AB289*'III. GDP shares, 1310-2018'!J291</f>
        <v>0</v>
      </c>
      <c r="BI289" s="6">
        <f t="shared" si="530"/>
        <v>8.0447351563251583</v>
      </c>
      <c r="BJ289" s="6">
        <f t="shared" si="531"/>
        <v>8.8055502995984085</v>
      </c>
      <c r="BL289" s="6">
        <f t="shared" si="532"/>
        <v>3.7450006496999033</v>
      </c>
      <c r="BM289" s="6">
        <f t="shared" si="533"/>
        <v>4.4091354051569827</v>
      </c>
      <c r="BN289" s="6">
        <f t="shared" ref="BN289:BO289" si="597">AVERAGE(BL286:BL292)</f>
        <v>-9.8314445092427719E-2</v>
      </c>
      <c r="BO289" s="6">
        <f t="shared" si="597"/>
        <v>1.5032203112807565</v>
      </c>
      <c r="BR289" s="6">
        <f t="shared" si="535"/>
        <v>5.2387346885289556</v>
      </c>
    </row>
    <row r="290" spans="1:70" x14ac:dyDescent="0.2">
      <c r="A290" s="6">
        <f>'[1]Nominal weighted'!B290</f>
        <v>1596</v>
      </c>
      <c r="C290" s="6">
        <f t="shared" si="542"/>
        <v>-1.218184348902529</v>
      </c>
      <c r="D290" s="6">
        <f t="shared" si="543"/>
        <v>4.0274470171207355</v>
      </c>
      <c r="E290" s="6">
        <f t="shared" si="544"/>
        <v>1.8922947808073789</v>
      </c>
      <c r="F290" s="6">
        <f t="shared" si="545"/>
        <v>8.9451873238921848</v>
      </c>
      <c r="G290" s="6">
        <f t="shared" si="546"/>
        <v>14.02938965961485</v>
      </c>
      <c r="I290" s="6">
        <f t="shared" si="547"/>
        <v>3.7980776987043736</v>
      </c>
      <c r="L290" s="6">
        <f t="shared" si="521"/>
        <v>7.2685966405069991</v>
      </c>
      <c r="M290" s="6">
        <f t="shared" si="522"/>
        <v>6.7195228987656446</v>
      </c>
      <c r="N290" s="6">
        <f t="shared" si="523"/>
        <v>-2.2625878168843938</v>
      </c>
      <c r="O290" s="6">
        <f t="shared" si="524"/>
        <v>4.4291349505268469</v>
      </c>
      <c r="P290" s="6">
        <f t="shared" ref="P290:R290" si="598">AVERAGE(G287:G293)</f>
        <v>17.907365662716728</v>
      </c>
      <c r="R290" s="6">
        <f t="shared" si="598"/>
        <v>1.6491716536094823</v>
      </c>
      <c r="U290" s="6">
        <v>6.5098510155691933</v>
      </c>
      <c r="V290" s="6">
        <v>5.9725529828792645</v>
      </c>
      <c r="W290" s="6">
        <v>3.3219909334783382</v>
      </c>
      <c r="X290" s="6">
        <v>-2.9451873238921848</v>
      </c>
      <c r="Y290" s="6">
        <v>0.31534518887000573</v>
      </c>
      <c r="AA290" s="6">
        <v>2.0019223012956262</v>
      </c>
      <c r="AE290" s="6">
        <v>5.2916666666666643</v>
      </c>
      <c r="AF290" s="6">
        <v>10</v>
      </c>
      <c r="AG290" s="35">
        <v>5.2142857142857171</v>
      </c>
      <c r="AH290" s="6">
        <v>6</v>
      </c>
      <c r="AI290" s="6">
        <v>14.344734848484856</v>
      </c>
      <c r="AK290" s="6">
        <v>5.8</v>
      </c>
      <c r="AO290" s="6">
        <f>AE290*'III. GDP shares, 1310-2018'!C292</f>
        <v>1.3277621682417817</v>
      </c>
      <c r="AP290" s="6">
        <f>AF290*'III. GDP shares, 1310-2018'!D292</f>
        <v>1.0319354256664313</v>
      </c>
      <c r="AQ290" s="6">
        <f>AG290*'III. GDP shares, 1310-2018'!E292</f>
        <v>0.18469282228468062</v>
      </c>
      <c r="AR290" s="6">
        <f>AH290*'III. GDP shares, 1310-2018'!F292</f>
        <v>1.3142901674666847</v>
      </c>
      <c r="AS290" s="6">
        <f>AI290*'III. GDP shares, 1310-2018'!G292</f>
        <v>3.8706149114703869</v>
      </c>
      <c r="AT290" s="6">
        <f>AJ290*'III. GDP shares, 1310-2018'!H292</f>
        <v>0</v>
      </c>
      <c r="AU290" s="6">
        <f>AK290*'III. GDP shares, 1310-2018'!I292</f>
        <v>0.70524290848482574</v>
      </c>
      <c r="AV290" s="6">
        <f>AL290*'III. GDP shares, 1310-2018'!J292</f>
        <v>0</v>
      </c>
      <c r="AY290" s="6">
        <f>U290*'III. GDP shares, 1310-2018'!C292</f>
        <v>1.6334237290135032</v>
      </c>
      <c r="AZ290" s="6">
        <f>V290*'III. GDP shares, 1310-2018'!D292</f>
        <v>0.61632890047028277</v>
      </c>
      <c r="BA290" s="6">
        <f>W290*'III. GDP shares, 1310-2018'!E292</f>
        <v>0.11766671692486692</v>
      </c>
      <c r="BB290" s="6">
        <f>X290*'III. GDP shares, 1310-2018'!F292</f>
        <v>-0.64513845685650284</v>
      </c>
      <c r="BC290" s="6">
        <f>Y290*'III. GDP shares, 1310-2018'!G292</f>
        <v>8.5089045088178245E-2</v>
      </c>
      <c r="BD290" s="6">
        <f>Z290*'III. GDP shares, 1310-2018'!H292</f>
        <v>0</v>
      </c>
      <c r="BE290" s="6">
        <f>AA290*'III. GDP shares, 1310-2018'!I292</f>
        <v>0.24342094936661432</v>
      </c>
      <c r="BF290" s="6">
        <f>AB290*'III. GDP shares, 1310-2018'!J292</f>
        <v>0</v>
      </c>
      <c r="BI290" s="6">
        <f t="shared" si="530"/>
        <v>7.7751145382395386</v>
      </c>
      <c r="BJ290" s="6">
        <f t="shared" si="531"/>
        <v>8.4345384036147912</v>
      </c>
      <c r="BL290" s="6">
        <f t="shared" si="532"/>
        <v>2.0507908840069424</v>
      </c>
      <c r="BM290" s="6">
        <f t="shared" si="533"/>
        <v>2.5294125163667069</v>
      </c>
      <c r="BN290" s="6">
        <f t="shared" ref="BN290:BO290" si="599">AVERAGE(BL287:BL293)</f>
        <v>0.11623924492489911</v>
      </c>
      <c r="BO290" s="6">
        <f t="shared" si="599"/>
        <v>1.948051687218803</v>
      </c>
      <c r="BR290" s="6">
        <f t="shared" si="535"/>
        <v>5.9681409944116988</v>
      </c>
    </row>
    <row r="291" spans="1:70" x14ac:dyDescent="0.2">
      <c r="A291" s="6">
        <f>'[1]Nominal weighted'!B291</f>
        <v>1597</v>
      </c>
      <c r="C291" s="6">
        <f t="shared" si="542"/>
        <v>-3.7122012065292092</v>
      </c>
      <c r="D291" s="6">
        <f t="shared" si="543"/>
        <v>-4.8640757010477671</v>
      </c>
      <c r="E291" s="6">
        <f t="shared" si="544"/>
        <v>-4.1247573707785437</v>
      </c>
      <c r="F291" s="6">
        <f t="shared" si="545"/>
        <v>0.42754786638548481</v>
      </c>
      <c r="G291" s="6">
        <f t="shared" si="546"/>
        <v>13.24602228237257</v>
      </c>
      <c r="I291" s="6">
        <f t="shared" si="547"/>
        <v>5.1262030241051306</v>
      </c>
      <c r="L291" s="6">
        <f t="shared" si="521"/>
        <v>5.2819186896801469</v>
      </c>
      <c r="M291" s="6">
        <f t="shared" si="522"/>
        <v>7.1851300735265875</v>
      </c>
      <c r="N291" s="6">
        <f t="shared" si="523"/>
        <v>-0.42172677116048896</v>
      </c>
      <c r="O291" s="6">
        <f t="shared" si="524"/>
        <v>4.9822294929909345</v>
      </c>
      <c r="P291" s="6">
        <f t="shared" ref="P291:R291" si="600">AVERAGE(G288:G294)</f>
        <v>17.920026008453451</v>
      </c>
      <c r="R291" s="6">
        <f t="shared" si="600"/>
        <v>3.5144801219515096</v>
      </c>
      <c r="U291" s="6">
        <v>8.623186055014056</v>
      </c>
      <c r="V291" s="6">
        <v>14.864075701047767</v>
      </c>
      <c r="W291" s="6">
        <v>9.3128526088737846</v>
      </c>
      <c r="X291" s="6">
        <v>6.739052133614515</v>
      </c>
      <c r="Y291" s="6">
        <v>1.0886544853042051</v>
      </c>
      <c r="AA291" s="6">
        <v>0.66879697589486919</v>
      </c>
      <c r="AE291" s="6">
        <v>4.9109848484848468</v>
      </c>
      <c r="AF291" s="6">
        <v>10</v>
      </c>
      <c r="AG291" s="35">
        <v>5.188095238095241</v>
      </c>
      <c r="AH291" s="6">
        <v>7.1665999999999999</v>
      </c>
      <c r="AI291" s="6">
        <v>14.334676767676775</v>
      </c>
      <c r="AK291" s="6">
        <v>5.7949999999999999</v>
      </c>
      <c r="AO291" s="6">
        <f>AE291*'III. GDP shares, 1310-2018'!C293</f>
        <v>1.2306083417273812</v>
      </c>
      <c r="AP291" s="6">
        <f>AF291*'III. GDP shares, 1310-2018'!D293</f>
        <v>1.0340927101435649</v>
      </c>
      <c r="AQ291" s="6">
        <f>AG291*'III. GDP shares, 1310-2018'!E293</f>
        <v>0.18437925851071557</v>
      </c>
      <c r="AR291" s="6">
        <f>AH291*'III. GDP shares, 1310-2018'!F293</f>
        <v>1.5701354114878121</v>
      </c>
      <c r="AS291" s="6">
        <f>AI291*'III. GDP shares, 1310-2018'!G293</f>
        <v>3.8667101187242823</v>
      </c>
      <c r="AT291" s="6">
        <f>AJ291*'III. GDP shares, 1310-2018'!H293</f>
        <v>0</v>
      </c>
      <c r="AU291" s="6">
        <f>AK291*'III. GDP shares, 1310-2018'!I293</f>
        <v>0.70486395874013552</v>
      </c>
      <c r="AV291" s="6">
        <f>AL291*'III. GDP shares, 1310-2018'!J293</f>
        <v>0</v>
      </c>
      <c r="AY291" s="6">
        <f>U291*'III. GDP shares, 1310-2018'!C293</f>
        <v>2.1608221199952391</v>
      </c>
      <c r="AZ291" s="6">
        <f>V291*'III. GDP shares, 1310-2018'!D293</f>
        <v>1.5370832325475594</v>
      </c>
      <c r="BA291" s="6">
        <f>W291*'III. GDP shares, 1310-2018'!E293</f>
        <v>0.33096864645725876</v>
      </c>
      <c r="BB291" s="6">
        <f>X291*'III. GDP shares, 1310-2018'!F293</f>
        <v>1.4764636501061374</v>
      </c>
      <c r="BC291" s="6">
        <f>Y291*'III. GDP shares, 1310-2018'!G293</f>
        <v>0.29365931177550936</v>
      </c>
      <c r="BD291" s="6">
        <f>Z291*'III. GDP shares, 1310-2018'!H293</f>
        <v>0</v>
      </c>
      <c r="BE291" s="6">
        <f>AA291*'III. GDP shares, 1310-2018'!I293</f>
        <v>8.1347866095373339E-2</v>
      </c>
      <c r="BF291" s="6">
        <f>AB291*'III. GDP shares, 1310-2018'!J293</f>
        <v>0</v>
      </c>
      <c r="BI291" s="6">
        <f t="shared" si="530"/>
        <v>7.8992261423761434</v>
      </c>
      <c r="BJ291" s="6">
        <f t="shared" si="531"/>
        <v>8.5907897993338924</v>
      </c>
      <c r="BL291" s="6">
        <f t="shared" si="532"/>
        <v>5.8803448269770771</v>
      </c>
      <c r="BM291" s="6">
        <f t="shared" si="533"/>
        <v>6.8827696599581998</v>
      </c>
      <c r="BN291" s="6">
        <f t="shared" ref="BN291:BO291" si="601">AVERAGE(BL288:BL294)</f>
        <v>0.17169467235923103</v>
      </c>
      <c r="BO291" s="6">
        <f t="shared" si="601"/>
        <v>1.57121455567547</v>
      </c>
      <c r="BR291" s="6">
        <f t="shared" si="535"/>
        <v>3.2134354947608079</v>
      </c>
    </row>
    <row r="292" spans="1:70" x14ac:dyDescent="0.2">
      <c r="A292" s="6">
        <f>'[1]Nominal weighted'!B292</f>
        <v>1598</v>
      </c>
      <c r="C292" s="6">
        <f t="shared" si="542"/>
        <v>20.934346141550655</v>
      </c>
      <c r="D292" s="6">
        <f t="shared" si="543"/>
        <v>19.391540664800871</v>
      </c>
      <c r="E292" s="6">
        <f t="shared" si="544"/>
        <v>4.9858621481339602</v>
      </c>
      <c r="F292" s="6">
        <f t="shared" si="545"/>
        <v>-1.1142414795673945</v>
      </c>
      <c r="G292" s="6">
        <f t="shared" si="546"/>
        <v>19.895785645119386</v>
      </c>
      <c r="I292" s="6">
        <f t="shared" si="547"/>
        <v>-7.6729885105532114</v>
      </c>
      <c r="L292" s="6">
        <f t="shared" si="521"/>
        <v>2.1559600460290436</v>
      </c>
      <c r="M292" s="6">
        <f t="shared" si="522"/>
        <v>9.5548242705448008</v>
      </c>
      <c r="N292" s="6">
        <f t="shared" si="523"/>
        <v>2.9757565310547043</v>
      </c>
      <c r="O292" s="6">
        <f t="shared" si="524"/>
        <v>4.946696210524232</v>
      </c>
      <c r="P292" s="6">
        <f t="shared" ref="P292:R292" si="602">AVERAGE(G289:G295)</f>
        <v>17.374537485880293</v>
      </c>
      <c r="R292" s="6">
        <f t="shared" si="602"/>
        <v>5.4205089507368962</v>
      </c>
      <c r="U292" s="6">
        <v>-16.529043111247628</v>
      </c>
      <c r="V292" s="6">
        <v>-9.3915406648008712</v>
      </c>
      <c r="W292" s="6">
        <v>0.17604261377080427</v>
      </c>
      <c r="X292" s="6">
        <v>7.947541479567394</v>
      </c>
      <c r="Y292" s="6">
        <v>-5.571166958250692</v>
      </c>
      <c r="AA292" s="6">
        <v>13.462988510553211</v>
      </c>
      <c r="AE292" s="6">
        <v>4.4053030303030285</v>
      </c>
      <c r="AF292" s="6">
        <v>10</v>
      </c>
      <c r="AG292" s="35">
        <v>5.1619047619047649</v>
      </c>
      <c r="AH292" s="6">
        <v>6.8332999999999995</v>
      </c>
      <c r="AI292" s="6">
        <v>14.324618686868694</v>
      </c>
      <c r="AK292" s="6">
        <v>5.79</v>
      </c>
      <c r="AO292" s="6">
        <f>AE292*'III. GDP shares, 1310-2018'!C294</f>
        <v>1.1024364280197965</v>
      </c>
      <c r="AP292" s="6">
        <f>AF292*'III. GDP shares, 1310-2018'!D294</f>
        <v>1.0362357148735502</v>
      </c>
      <c r="AQ292" s="6">
        <f>AG292*'III. GDP shares, 1310-2018'!E294</f>
        <v>0.18405544986711309</v>
      </c>
      <c r="AR292" s="6">
        <f>AH292*'III. GDP shares, 1310-2018'!F294</f>
        <v>1.4973998803208741</v>
      </c>
      <c r="AS292" s="6">
        <f>AI292*'III. GDP shares, 1310-2018'!G294</f>
        <v>3.8628148741108026</v>
      </c>
      <c r="AT292" s="6">
        <f>AJ292*'III. GDP shares, 1310-2018'!H294</f>
        <v>0</v>
      </c>
      <c r="AU292" s="6">
        <f>AK292*'III. GDP shares, 1310-2018'!I294</f>
        <v>0.7044830991593185</v>
      </c>
      <c r="AV292" s="6">
        <f>AL292*'III. GDP shares, 1310-2018'!J294</f>
        <v>0</v>
      </c>
      <c r="AY292" s="6">
        <f>U292*'III. GDP shares, 1310-2018'!C294</f>
        <v>-4.1364281005875787</v>
      </c>
      <c r="AZ292" s="6">
        <f>V292*'III. GDP shares, 1310-2018'!D294</f>
        <v>-0.97318498545539478</v>
      </c>
      <c r="BA292" s="6">
        <f>W292*'III. GDP shares, 1310-2018'!E294</f>
        <v>6.2770632097852745E-3</v>
      </c>
      <c r="BB292" s="6">
        <f>X292*'III. GDP shares, 1310-2018'!F294</f>
        <v>1.7415666896447397</v>
      </c>
      <c r="BC292" s="6">
        <f>Y292*'III. GDP shares, 1310-2018'!G294</f>
        <v>-1.5023357384174589</v>
      </c>
      <c r="BD292" s="6">
        <f>Z292*'III. GDP shares, 1310-2018'!H294</f>
        <v>0</v>
      </c>
      <c r="BE292" s="6">
        <f>AA292*'III. GDP shares, 1310-2018'!I294</f>
        <v>1.6380738980761351</v>
      </c>
      <c r="BF292" s="6">
        <f>AB292*'III. GDP shares, 1310-2018'!J294</f>
        <v>0</v>
      </c>
      <c r="BI292" s="6">
        <f t="shared" si="530"/>
        <v>7.7525210798460806</v>
      </c>
      <c r="BJ292" s="6">
        <f t="shared" si="531"/>
        <v>8.3874254463514557</v>
      </c>
      <c r="BL292" s="6">
        <f t="shared" si="532"/>
        <v>-3.2260311735297713</v>
      </c>
      <c r="BM292" s="6">
        <f t="shared" si="533"/>
        <v>-1.6508630217346303</v>
      </c>
      <c r="BN292" s="6">
        <f t="shared" ref="BN292:BO292" si="603">AVERAGE(BL289:BL295)</f>
        <v>0.49672430405869328</v>
      </c>
      <c r="BO292" s="6">
        <f t="shared" si="603"/>
        <v>0.96841414817807092</v>
      </c>
      <c r="BR292" s="6">
        <f t="shared" si="535"/>
        <v>9.6040359195522829</v>
      </c>
    </row>
    <row r="293" spans="1:70" x14ac:dyDescent="0.2">
      <c r="A293" s="6">
        <f>'[1]Nominal weighted'!B293</f>
        <v>1599</v>
      </c>
      <c r="C293" s="6">
        <f t="shared" si="542"/>
        <v>11.83021592185295</v>
      </c>
      <c r="D293" s="6">
        <f t="shared" si="543"/>
        <v>30.422252381716277</v>
      </c>
      <c r="E293" s="6">
        <f t="shared" si="544"/>
        <v>4.9701895329791324</v>
      </c>
      <c r="F293" s="6">
        <f t="shared" si="545"/>
        <v>7.5842430267402161</v>
      </c>
      <c r="G293" s="6">
        <f t="shared" si="546"/>
        <v>30.803012297670634</v>
      </c>
      <c r="I293" s="6">
        <f t="shared" si="547"/>
        <v>-11.967127247045946</v>
      </c>
      <c r="L293" s="6">
        <f t="shared" si="521"/>
        <v>1.8818217875103314</v>
      </c>
      <c r="M293" s="6">
        <f t="shared" si="522"/>
        <v>11.998848700067699</v>
      </c>
      <c r="N293" s="6">
        <f t="shared" si="523"/>
        <v>6.3918658185617643</v>
      </c>
      <c r="O293" s="6">
        <f t="shared" si="524"/>
        <v>3.7835088403878538</v>
      </c>
      <c r="P293" s="6">
        <f t="shared" ref="P293:R293" si="604">AVERAGE(G290:G296)</f>
        <v>19.73428008345676</v>
      </c>
      <c r="R293" s="6">
        <f t="shared" si="604"/>
        <v>3.5539358794976659</v>
      </c>
      <c r="U293" s="6">
        <v>-7.4305947097317411</v>
      </c>
      <c r="V293" s="6">
        <v>-18.422252381716277</v>
      </c>
      <c r="W293" s="6">
        <v>0.16552475273515652</v>
      </c>
      <c r="X293" s="6">
        <v>-1.0842430267402157</v>
      </c>
      <c r="Y293" s="6">
        <v>-16.48845169161002</v>
      </c>
      <c r="AA293" s="6">
        <v>17.725527247045946</v>
      </c>
      <c r="AE293" s="6">
        <v>4.3996212121212102</v>
      </c>
      <c r="AF293" s="6">
        <v>12</v>
      </c>
      <c r="AG293" s="35">
        <v>5.1357142857142888</v>
      </c>
      <c r="AH293" s="6">
        <v>6.5</v>
      </c>
      <c r="AI293" s="6">
        <v>14.314560606060613</v>
      </c>
      <c r="AK293" s="6">
        <v>5.7584</v>
      </c>
      <c r="AO293" s="6">
        <f>AE293*'III. GDP shares, 1310-2018'!C295</f>
        <v>1.0995692712846272</v>
      </c>
      <c r="AP293" s="6">
        <f>AF293*'III. GDP shares, 1310-2018'!D295</f>
        <v>1.2460374974062971</v>
      </c>
      <c r="AQ293" s="6">
        <f>AG293*'III. GDP shares, 1310-2018'!E295</f>
        <v>0.18372149773936244</v>
      </c>
      <c r="AR293" s="6">
        <f>AH293*'III. GDP shares, 1310-2018'!F295</f>
        <v>1.424634509250271</v>
      </c>
      <c r="AS293" s="6">
        <f>AI293*'III. GDP shares, 1310-2018'!G295</f>
        <v>3.8589290831395231</v>
      </c>
      <c r="AT293" s="6">
        <f>AJ293*'III. GDP shares, 1310-2018'!H295</f>
        <v>0</v>
      </c>
      <c r="AU293" s="6">
        <f>AK293*'III. GDP shares, 1310-2018'!I295</f>
        <v>0.70086282586398752</v>
      </c>
      <c r="AV293" s="6">
        <f>AL293*'III. GDP shares, 1310-2018'!J295</f>
        <v>0</v>
      </c>
      <c r="AY293" s="6">
        <f>U293*'III. GDP shares, 1310-2018'!C295</f>
        <v>-1.8570811477317788</v>
      </c>
      <c r="AZ293" s="6">
        <f>V293*'III. GDP shares, 1310-2018'!D295</f>
        <v>-1.9129014378584122</v>
      </c>
      <c r="BA293" s="6">
        <f>W293*'III. GDP shares, 1310-2018'!E295</f>
        <v>5.9213682447311258E-3</v>
      </c>
      <c r="BB293" s="6">
        <f>X293*'III. GDP shares, 1310-2018'!F295</f>
        <v>-0.23763846650893469</v>
      </c>
      <c r="BC293" s="6">
        <f>Y293*'III. GDP shares, 1310-2018'!G295</f>
        <v>-4.4449681355748876</v>
      </c>
      <c r="BD293" s="6">
        <f>Z293*'III. GDP shares, 1310-2018'!H295</f>
        <v>0</v>
      </c>
      <c r="BE293" s="6">
        <f>AA293*'III. GDP shares, 1310-2018'!I295</f>
        <v>2.1573984294758488</v>
      </c>
      <c r="BF293" s="6">
        <f>AB293*'III. GDP shares, 1310-2018'!J295</f>
        <v>0</v>
      </c>
      <c r="BI293" s="6">
        <f t="shared" si="530"/>
        <v>8.0180493506493526</v>
      </c>
      <c r="BJ293" s="6">
        <f t="shared" si="531"/>
        <v>8.5137546846840682</v>
      </c>
      <c r="BL293" s="6">
        <f t="shared" si="532"/>
        <v>-6.289269389953434</v>
      </c>
      <c r="BM293" s="6">
        <f t="shared" si="533"/>
        <v>-4.2557483016695246</v>
      </c>
      <c r="BN293" s="6">
        <f t="shared" ref="BN293:BO293" si="605">AVERAGE(BL290:BL296)</f>
        <v>-1.0780769998125621E-2</v>
      </c>
      <c r="BO293" s="6">
        <f t="shared" si="605"/>
        <v>0.18804660621186314</v>
      </c>
      <c r="BR293" s="6">
        <f t="shared" si="535"/>
        <v>11.644085139372793</v>
      </c>
    </row>
    <row r="294" spans="1:70" x14ac:dyDescent="0.2">
      <c r="A294" s="6">
        <f>'[1]Nominal weighted'!B294</f>
        <v>1600</v>
      </c>
      <c r="C294" s="6">
        <f t="shared" si="542"/>
        <v>2.0768555372324276</v>
      </c>
      <c r="D294" s="6">
        <f t="shared" si="543"/>
        <v>8.3634903916873071</v>
      </c>
      <c r="E294" s="6">
        <f t="shared" si="544"/>
        <v>12.542799016509036</v>
      </c>
      <c r="F294" s="6">
        <f t="shared" si="545"/>
        <v>0.52548038491846594</v>
      </c>
      <c r="G294" s="6">
        <f t="shared" si="546"/>
        <v>20.547097309802609</v>
      </c>
      <c r="I294" s="6">
        <f t="shared" si="547"/>
        <v>15.248522386864025</v>
      </c>
      <c r="L294" s="6">
        <f t="shared" si="521"/>
        <v>4.0466009465115667</v>
      </c>
      <c r="M294" s="6">
        <f t="shared" si="522"/>
        <v>13.870008828539577</v>
      </c>
      <c r="N294" s="6">
        <f t="shared" si="523"/>
        <v>6.1582804629490431</v>
      </c>
      <c r="O294" s="6">
        <f t="shared" si="524"/>
        <v>4.4592527323428186</v>
      </c>
      <c r="P294" s="6">
        <f t="shared" ref="P294:R294" si="606">AVERAGE(G291:G297)</f>
        <v>18.563710070166859</v>
      </c>
      <c r="R294" s="6">
        <f t="shared" si="606"/>
        <v>2.7582059615644154</v>
      </c>
      <c r="U294" s="6">
        <v>2.3712505233736305</v>
      </c>
      <c r="V294" s="6">
        <v>3.6365096083126929</v>
      </c>
      <c r="W294" s="6">
        <v>-5.1832752069852246</v>
      </c>
      <c r="X294" s="6">
        <v>5.9745196150815341</v>
      </c>
      <c r="Y294" s="6">
        <v>-6.2425947845500787</v>
      </c>
      <c r="AA294" s="6">
        <v>-9.5217223868640239</v>
      </c>
      <c r="AE294" s="6">
        <v>4.4481060606060581</v>
      </c>
      <c r="AF294" s="6">
        <v>12</v>
      </c>
      <c r="AG294" s="35">
        <v>7.3595238095238127</v>
      </c>
      <c r="AH294" s="6">
        <v>6.5</v>
      </c>
      <c r="AI294" s="6">
        <v>14.304502525252532</v>
      </c>
      <c r="AK294" s="6">
        <v>5.7267999999999999</v>
      </c>
      <c r="AO294" s="6">
        <f>AE294*'III. GDP shares, 1310-2018'!C296</f>
        <v>1.110235191889098</v>
      </c>
      <c r="AP294" s="6">
        <f>AF294*'III. GDP shares, 1310-2018'!D296</f>
        <v>1.2485753381947933</v>
      </c>
      <c r="AQ294" s="6">
        <f>AG294*'III. GDP shares, 1310-2018'!E296</f>
        <v>0.26412854577682332</v>
      </c>
      <c r="AR294" s="6">
        <f>AH294*'III. GDP shares, 1310-2018'!F296</f>
        <v>1.4249043008331457</v>
      </c>
      <c r="AS294" s="6">
        <f>AI294*'III. GDP shares, 1310-2018'!G296</f>
        <v>3.8550526525627307</v>
      </c>
      <c r="AT294" s="6">
        <f>AJ294*'III. GDP shares, 1310-2018'!H296</f>
        <v>0</v>
      </c>
      <c r="AU294" s="6">
        <f>AK294*'III. GDP shares, 1310-2018'!I296</f>
        <v>0.69723861916061869</v>
      </c>
      <c r="AV294" s="6">
        <f>AL294*'III. GDP shares, 1310-2018'!J296</f>
        <v>0</v>
      </c>
      <c r="AY294" s="6">
        <f>U294*'III. GDP shares, 1310-2018'!C296</f>
        <v>0.59185769043379033</v>
      </c>
      <c r="AZ294" s="6">
        <f>V294*'III. GDP shares, 1310-2018'!D296</f>
        <v>0.37837135117063631</v>
      </c>
      <c r="BA294" s="6">
        <f>W294*'III. GDP shares, 1310-2018'!E296</f>
        <v>-0.1860243920959137</v>
      </c>
      <c r="BB294" s="6">
        <f>X294*'III. GDP shares, 1310-2018'!F296</f>
        <v>1.3097105684525643</v>
      </c>
      <c r="BC294" s="6">
        <f>Y294*'III. GDP shares, 1310-2018'!G296</f>
        <v>-1.6823745908373835</v>
      </c>
      <c r="BD294" s="6">
        <f>Z294*'III. GDP shares, 1310-2018'!H296</f>
        <v>0</v>
      </c>
      <c r="BE294" s="6">
        <f>AA294*'III. GDP shares, 1310-2018'!I296</f>
        <v>-1.1592708963204272</v>
      </c>
      <c r="BF294" s="6">
        <f>AB294*'III. GDP shares, 1310-2018'!J296</f>
        <v>0</v>
      </c>
      <c r="BI294" s="6">
        <f t="shared" si="530"/>
        <v>8.3898220658970661</v>
      </c>
      <c r="BJ294" s="6">
        <f t="shared" si="531"/>
        <v>8.6001346484172103</v>
      </c>
      <c r="BL294" s="6">
        <f t="shared" si="532"/>
        <v>-0.74773026919673358</v>
      </c>
      <c r="BM294" s="6">
        <f t="shared" si="533"/>
        <v>-1.4942187719385782</v>
      </c>
      <c r="BN294" s="6">
        <f t="shared" ref="BN294:BO294" si="607">AVERAGE(BL291:BL297)</f>
        <v>-0.46673509671685393</v>
      </c>
      <c r="BO294" s="6">
        <f t="shared" si="607"/>
        <v>-0.15643449397245549</v>
      </c>
      <c r="BR294" s="6">
        <f t="shared" si="535"/>
        <v>8.477660930589785</v>
      </c>
    </row>
    <row r="295" spans="1:70" x14ac:dyDescent="0.2">
      <c r="A295" s="6">
        <f>'[1]Nominal weighted'!B295</f>
        <v>1601</v>
      </c>
      <c r="C295" s="6">
        <f t="shared" si="542"/>
        <v>-12.810174073837334</v>
      </c>
      <c r="D295" s="6">
        <f t="shared" si="543"/>
        <v>11.273463912510095</v>
      </c>
      <c r="E295" s="6">
        <f t="shared" si="544"/>
        <v>13.964880283600323</v>
      </c>
      <c r="F295" s="6">
        <f t="shared" si="545"/>
        <v>3.427783641220207</v>
      </c>
      <c r="G295" s="6">
        <f t="shared" si="546"/>
        <v>22.855821355315442</v>
      </c>
      <c r="I295" s="6">
        <f t="shared" si="547"/>
        <v>9.532324261415928</v>
      </c>
      <c r="L295" s="6">
        <f t="shared" si="521"/>
        <v>5.6660582775643134</v>
      </c>
      <c r="M295" s="6">
        <f t="shared" si="522"/>
        <v>15.440227082647894</v>
      </c>
      <c r="N295" s="6">
        <f t="shared" si="523"/>
        <v>8.1852902755222203</v>
      </c>
      <c r="O295" s="6">
        <f t="shared" si="524"/>
        <v>5.7238876018037059</v>
      </c>
      <c r="P295" s="6">
        <f t="shared" ref="P295:R310" si="608">AVERAGE(G292:G298)</f>
        <v>18.944063754696238</v>
      </c>
      <c r="R295" s="6">
        <f t="shared" si="608"/>
        <v>3.0373176354364548</v>
      </c>
      <c r="U295" s="6">
        <v>17.381764982928242</v>
      </c>
      <c r="V295" s="6">
        <v>0.7265360874899045</v>
      </c>
      <c r="W295" s="6">
        <v>-6.6315469502669853</v>
      </c>
      <c r="X295" s="6">
        <v>3.072216358779793</v>
      </c>
      <c r="Y295" s="6">
        <v>-8.5613769108709903</v>
      </c>
      <c r="AA295" s="6">
        <v>-3.8371242614159278</v>
      </c>
      <c r="AE295" s="6">
        <v>4.571590909090907</v>
      </c>
      <c r="AF295" s="6">
        <v>12</v>
      </c>
      <c r="AG295" s="35">
        <v>7.3333333333333366</v>
      </c>
      <c r="AH295" s="6">
        <v>6.5</v>
      </c>
      <c r="AI295" s="6">
        <v>14.294444444444453</v>
      </c>
      <c r="AK295" s="6">
        <v>5.6951999999999998</v>
      </c>
      <c r="AO295" s="6">
        <f>AE295*'III. GDP shares, 1310-2018'!C297</f>
        <v>1.1388001344021199</v>
      </c>
      <c r="AP295" s="6">
        <f>AF295*'III. GDP shares, 1310-2018'!D297</f>
        <v>1.2556684042496373</v>
      </c>
      <c r="AQ295" s="6">
        <f>AG295*'III. GDP shares, 1310-2018'!E297</f>
        <v>0.26513134367724966</v>
      </c>
      <c r="AR295" s="6">
        <f>AH295*'III. GDP shares, 1310-2018'!F297</f>
        <v>1.4229860811877992</v>
      </c>
      <c r="AS295" s="6">
        <f>AI295*'III. GDP shares, 1310-2018'!G297</f>
        <v>3.8539700910342769</v>
      </c>
      <c r="AT295" s="6">
        <f>AJ295*'III. GDP shares, 1310-2018'!H297</f>
        <v>0</v>
      </c>
      <c r="AU295" s="6">
        <f>AK295*'III. GDP shares, 1310-2018'!I297</f>
        <v>0.69235937260343428</v>
      </c>
      <c r="AV295" s="6">
        <f>AL295*'III. GDP shares, 1310-2018'!J297</f>
        <v>0</v>
      </c>
      <c r="AY295" s="6">
        <f>U295*'III. GDP shares, 1310-2018'!C297</f>
        <v>4.3298616810490138</v>
      </c>
      <c r="AZ295" s="6">
        <f>V295*'III. GDP shares, 1310-2018'!D297</f>
        <v>7.6024034134018606E-2</v>
      </c>
      <c r="BA295" s="6">
        <f>W295*'III. GDP shares, 1310-2018'!E297</f>
        <v>-0.23975876639768895</v>
      </c>
      <c r="BB295" s="6">
        <f>X295*'III. GDP shares, 1310-2018'!F297</f>
        <v>0.67257247952940113</v>
      </c>
      <c r="BC295" s="6">
        <f>Y295*'III. GDP shares, 1310-2018'!G297</f>
        <v>-2.3082597355080754</v>
      </c>
      <c r="BD295" s="6">
        <f>Z295*'III. GDP shares, 1310-2018'!H297</f>
        <v>0</v>
      </c>
      <c r="BE295" s="6">
        <f>AA295*'III. GDP shares, 1310-2018'!I297</f>
        <v>-0.46647509239980123</v>
      </c>
      <c r="BF295" s="6">
        <f>AB295*'III. GDP shares, 1310-2018'!J297</f>
        <v>0</v>
      </c>
      <c r="BI295" s="6">
        <f t="shared" si="530"/>
        <v>8.3990947811447825</v>
      </c>
      <c r="BJ295" s="6">
        <f t="shared" si="531"/>
        <v>8.6289154271545172</v>
      </c>
      <c r="BL295" s="6">
        <f t="shared" si="532"/>
        <v>2.0639646004068681</v>
      </c>
      <c r="BM295" s="6">
        <f t="shared" si="533"/>
        <v>0.35841155110733935</v>
      </c>
      <c r="BN295" s="6">
        <f t="shared" ref="BN295:BO295" si="609">AVERAGE(BL292:BL298)</f>
        <v>-1.6750643363564817</v>
      </c>
      <c r="BO295" s="6">
        <f t="shared" si="609"/>
        <v>-1.4422807123559112</v>
      </c>
      <c r="BR295" s="6">
        <f t="shared" si="535"/>
        <v>5.3853064566320299</v>
      </c>
    </row>
    <row r="296" spans="1:70" x14ac:dyDescent="0.2">
      <c r="A296" s="6">
        <f>'[1]Nominal weighted'!B296</f>
        <v>1602</v>
      </c>
      <c r="C296" s="6">
        <f t="shared" si="542"/>
        <v>-3.9281054587946391</v>
      </c>
      <c r="D296" s="6">
        <f t="shared" si="543"/>
        <v>15.377822233686373</v>
      </c>
      <c r="E296" s="6">
        <f t="shared" si="544"/>
        <v>10.511792338681058</v>
      </c>
      <c r="F296" s="6">
        <f t="shared" si="545"/>
        <v>6.6885611191258167</v>
      </c>
      <c r="G296" s="6">
        <f t="shared" si="546"/>
        <v>16.762832034301844</v>
      </c>
      <c r="I296" s="6">
        <f t="shared" si="547"/>
        <v>10.81253954299336</v>
      </c>
      <c r="L296" s="6">
        <f t="shared" si="521"/>
        <v>2.7944318436115583</v>
      </c>
      <c r="M296" s="6">
        <f t="shared" si="522"/>
        <v>12.842893278075193</v>
      </c>
      <c r="N296" s="6">
        <f t="shared" si="523"/>
        <v>9.1308052461716276</v>
      </c>
      <c r="O296" s="6">
        <f t="shared" si="524"/>
        <v>6.3813542545523037</v>
      </c>
      <c r="P296" s="6">
        <f t="shared" ref="P296" si="610">AVERAGE(G293:G299)</f>
        <v>18.445048882872985</v>
      </c>
      <c r="R296" s="6">
        <f t="shared" si="608"/>
        <v>2.9674798444792381</v>
      </c>
      <c r="U296" s="6">
        <v>8.4981812163703943</v>
      </c>
      <c r="V296" s="6">
        <v>-3.3778222336863735</v>
      </c>
      <c r="W296" s="6">
        <v>-3.2046494815381985</v>
      </c>
      <c r="X296" s="6">
        <v>-0.18856111912581641</v>
      </c>
      <c r="Y296" s="6">
        <v>-2.8988331706654722</v>
      </c>
      <c r="AA296" s="6">
        <v>-5.14893954299336</v>
      </c>
      <c r="AE296" s="6">
        <v>4.5700757575757551</v>
      </c>
      <c r="AF296" s="6">
        <v>12</v>
      </c>
      <c r="AG296" s="35">
        <v>7.3071428571428605</v>
      </c>
      <c r="AH296" s="6">
        <v>6.5</v>
      </c>
      <c r="AI296" s="6">
        <v>13.863998863636372</v>
      </c>
      <c r="AK296" s="6">
        <v>5.6635999999999997</v>
      </c>
      <c r="AO296" s="6">
        <f>AE296*'III. GDP shares, 1310-2018'!C298</f>
        <v>1.1361765011264326</v>
      </c>
      <c r="AP296" s="6">
        <f>AF296*'III. GDP shares, 1310-2018'!D298</f>
        <v>1.2627313189877933</v>
      </c>
      <c r="AQ296" s="6">
        <f>AG296*'III. GDP shares, 1310-2018'!E298</f>
        <v>0.26611203593233101</v>
      </c>
      <c r="AR296" s="6">
        <f>AH296*'III. GDP shares, 1310-2018'!F298</f>
        <v>1.4210760155406759</v>
      </c>
      <c r="AS296" s="6">
        <f>AI296*'III. GDP shares, 1310-2018'!G298</f>
        <v>3.7394886504438594</v>
      </c>
      <c r="AT296" s="6">
        <f>AJ296*'III. GDP shares, 1310-2018'!H298</f>
        <v>0</v>
      </c>
      <c r="AU296" s="6">
        <f>AK296*'III. GDP shares, 1310-2018'!I298</f>
        <v>0.68749593983800472</v>
      </c>
      <c r="AV296" s="6">
        <f>AL296*'III. GDP shares, 1310-2018'!J298</f>
        <v>0</v>
      </c>
      <c r="AY296" s="6">
        <f>U296*'III. GDP shares, 1310-2018'!C298</f>
        <v>2.1127513661777706</v>
      </c>
      <c r="AZ296" s="6">
        <f>V296*'III. GDP shares, 1310-2018'!D298</f>
        <v>-0.35544016037075737</v>
      </c>
      <c r="BA296" s="6">
        <f>W296*'III. GDP shares, 1310-2018'!E298</f>
        <v>-0.11670714732886277</v>
      </c>
      <c r="BB296" s="6">
        <f>X296*'III. GDP shares, 1310-2018'!F298</f>
        <v>-4.1224566746647068E-2</v>
      </c>
      <c r="BC296" s="6">
        <f>Y296*'III. GDP shares, 1310-2018'!G298</f>
        <v>-0.78189228431532554</v>
      </c>
      <c r="BD296" s="6">
        <f>Z296*'III. GDP shares, 1310-2018'!H298</f>
        <v>0</v>
      </c>
      <c r="BE296" s="6">
        <f>AA296*'III. GDP shares, 1310-2018'!I298</f>
        <v>-0.6250220761140064</v>
      </c>
      <c r="BF296" s="6">
        <f>AB296*'III. GDP shares, 1310-2018'!J298</f>
        <v>0</v>
      </c>
      <c r="BI296" s="6">
        <f t="shared" si="530"/>
        <v>8.3174695797258309</v>
      </c>
      <c r="BJ296" s="6">
        <f t="shared" si="531"/>
        <v>8.5130804618690963</v>
      </c>
      <c r="BL296" s="6">
        <f t="shared" si="532"/>
        <v>0.19246513130217147</v>
      </c>
      <c r="BM296" s="6">
        <f t="shared" si="533"/>
        <v>-1.053437388606471</v>
      </c>
      <c r="BN296" s="6">
        <f t="shared" ref="BN296:BO296" si="611">AVERAGE(BL293:BL299)</f>
        <v>-0.87768117800881018</v>
      </c>
      <c r="BO296" s="6">
        <f t="shared" si="611"/>
        <v>-0.8109888952346529</v>
      </c>
      <c r="BR296" s="6">
        <f t="shared" si="535"/>
        <v>6.7024438512083755</v>
      </c>
    </row>
    <row r="297" spans="1:70" x14ac:dyDescent="0.2">
      <c r="A297" s="6">
        <f>'[1]Nominal weighted'!B297</f>
        <v>1603</v>
      </c>
      <c r="C297" s="6">
        <f t="shared" si="542"/>
        <v>13.935269764106115</v>
      </c>
      <c r="D297" s="6">
        <f t="shared" si="543"/>
        <v>17.125567916423876</v>
      </c>
      <c r="E297" s="6">
        <f t="shared" si="544"/>
        <v>0.25719729151833715</v>
      </c>
      <c r="F297" s="6">
        <f t="shared" si="545"/>
        <v>13.675394567576934</v>
      </c>
      <c r="G297" s="6">
        <f t="shared" si="546"/>
        <v>5.8353995665855374</v>
      </c>
      <c r="I297" s="6">
        <f t="shared" si="547"/>
        <v>-1.7720317268283781</v>
      </c>
      <c r="L297" s="6">
        <f t="shared" si="521"/>
        <v>2.0757200828180622</v>
      </c>
      <c r="M297" s="6">
        <f t="shared" si="522"/>
        <v>9.5138903916232813</v>
      </c>
      <c r="N297" s="6">
        <f t="shared" si="523"/>
        <v>10.144383812995432</v>
      </c>
      <c r="O297" s="6">
        <f t="shared" si="524"/>
        <v>5.3874254590444552</v>
      </c>
      <c r="P297" s="6">
        <f t="shared" ref="P297" si="612">AVERAGE(G294:G300)</f>
        <v>15.685241328645489</v>
      </c>
      <c r="R297" s="6">
        <f t="shared" si="608"/>
        <v>4.9554142058891939</v>
      </c>
      <c r="U297" s="6">
        <v>-9.0167091580455114</v>
      </c>
      <c r="V297" s="6">
        <v>-5.1255679164238757</v>
      </c>
      <c r="W297" s="6">
        <v>7.0237550894340472</v>
      </c>
      <c r="X297" s="6">
        <v>-7.1753945675769328</v>
      </c>
      <c r="Y297" s="6">
        <v>7.5981537162427548</v>
      </c>
      <c r="AA297" s="6">
        <v>7.4040317268283777</v>
      </c>
      <c r="AE297" s="6">
        <v>4.9185606060606037</v>
      </c>
      <c r="AF297" s="6">
        <v>12</v>
      </c>
      <c r="AG297" s="35">
        <v>7.2809523809523844</v>
      </c>
      <c r="AH297" s="6">
        <v>6.5</v>
      </c>
      <c r="AI297" s="6">
        <v>13.433553282828292</v>
      </c>
      <c r="AK297" s="6">
        <v>5.6319999999999997</v>
      </c>
      <c r="AO297" s="6">
        <f>AE297*'III. GDP shares, 1310-2018'!C299</f>
        <v>1.2204068492066944</v>
      </c>
      <c r="AP297" s="6">
        <f>AF297*'III. GDP shares, 1310-2018'!D299</f>
        <v>1.2697642742530511</v>
      </c>
      <c r="AQ297" s="6">
        <f>AG297*'III. GDP shares, 1310-2018'!E299</f>
        <v>0.26707076319366224</v>
      </c>
      <c r="AR297" s="6">
        <f>AH297*'III. GDP shares, 1310-2018'!F299</f>
        <v>1.4191740520103286</v>
      </c>
      <c r="AS297" s="6">
        <f>AI297*'III. GDP shares, 1310-2018'!G299</f>
        <v>3.6249031118782118</v>
      </c>
      <c r="AT297" s="6">
        <f>AJ297*'III. GDP shares, 1310-2018'!H299</f>
        <v>0</v>
      </c>
      <c r="AU297" s="6">
        <f>AK297*'III. GDP shares, 1310-2018'!I299</f>
        <v>0.68264822024591298</v>
      </c>
      <c r="AV297" s="6">
        <f>AL297*'III. GDP shares, 1310-2018'!J299</f>
        <v>0</v>
      </c>
      <c r="AY297" s="6">
        <f>U297*'III. GDP shares, 1310-2018'!C299</f>
        <v>-2.2372507924827394</v>
      </c>
      <c r="AZ297" s="6">
        <f>V297*'III. GDP shares, 1310-2018'!D299</f>
        <v>-0.54235525212772384</v>
      </c>
      <c r="BA297" s="6">
        <f>W297*'III. GDP shares, 1310-2018'!E299</f>
        <v>0.25763657473270707</v>
      </c>
      <c r="BB297" s="6">
        <f>X297*'III. GDP shares, 1310-2018'!F299</f>
        <v>-1.5666359666524701</v>
      </c>
      <c r="BC297" s="6">
        <f>Y297*'III. GDP shares, 1310-2018'!G299</f>
        <v>2.0502818927099655</v>
      </c>
      <c r="BD297" s="6">
        <f>Z297*'III. GDP shares, 1310-2018'!H299</f>
        <v>0</v>
      </c>
      <c r="BE297" s="6">
        <f>AA297*'III. GDP shares, 1310-2018'!I299</f>
        <v>0.8974341407961054</v>
      </c>
      <c r="BF297" s="6">
        <f>AB297*'III. GDP shares, 1310-2018'!J299</f>
        <v>0</v>
      </c>
      <c r="BI297" s="6">
        <f t="shared" si="530"/>
        <v>8.2941777116402129</v>
      </c>
      <c r="BJ297" s="6">
        <f t="shared" si="531"/>
        <v>8.4839672707878613</v>
      </c>
      <c r="BL297" s="6">
        <f t="shared" si="532"/>
        <v>-1.1408894030241554</v>
      </c>
      <c r="BM297" s="6">
        <f t="shared" si="533"/>
        <v>0.1180448150764765</v>
      </c>
      <c r="BN297" s="6">
        <f t="shared" ref="BN297:BO297" si="613">AVERAGE(BL294:BL300)</f>
        <v>0.216884467149105</v>
      </c>
      <c r="BO297" s="6">
        <f t="shared" si="613"/>
        <v>-0.11571287752381523</v>
      </c>
      <c r="BR297" s="6">
        <f t="shared" si="535"/>
        <v>7.8127371474312417</v>
      </c>
    </row>
    <row r="298" spans="1:70" x14ac:dyDescent="0.2">
      <c r="A298" s="6">
        <f>'[1]Nominal weighted'!B298</f>
        <v>1604</v>
      </c>
      <c r="C298" s="6">
        <f t="shared" si="542"/>
        <v>7.624000110840031</v>
      </c>
      <c r="D298" s="6">
        <f t="shared" si="543"/>
        <v>6.1274520777104584</v>
      </c>
      <c r="E298" s="6">
        <f t="shared" si="544"/>
        <v>10.064311317233686</v>
      </c>
      <c r="F298" s="6">
        <f t="shared" si="545"/>
        <v>9.2799919526116987</v>
      </c>
      <c r="G298" s="6">
        <f t="shared" si="546"/>
        <v>15.908498074078228</v>
      </c>
      <c r="I298" s="6">
        <f t="shared" si="547"/>
        <v>7.0799847412094081</v>
      </c>
      <c r="L298" s="6">
        <f t="shared" si="521"/>
        <v>1.6354550854588485</v>
      </c>
      <c r="M298" s="6">
        <f t="shared" si="522"/>
        <v>9.1556997059413696</v>
      </c>
      <c r="N298" s="6">
        <f t="shared" si="523"/>
        <v>8.745679522688155</v>
      </c>
      <c r="O298" s="6">
        <f t="shared" si="524"/>
        <v>6.0624711692257334</v>
      </c>
      <c r="P298" s="6">
        <f t="shared" ref="P298" si="614">AVERAGE(G295:G301)</f>
        <v>14.199058814697432</v>
      </c>
      <c r="R298" s="6">
        <f t="shared" si="608"/>
        <v>3.2139103433366545</v>
      </c>
      <c r="U298" s="6">
        <v>-3.3569546562945791</v>
      </c>
      <c r="V298" s="6">
        <v>1.8725479222895416</v>
      </c>
      <c r="W298" s="6">
        <v>-2.8095494124717777</v>
      </c>
      <c r="X298" s="6">
        <v>-4.0299919526116996</v>
      </c>
      <c r="Y298" s="6">
        <v>-2.9053903720580152</v>
      </c>
      <c r="AA298" s="6">
        <v>-1.4795847412094081</v>
      </c>
      <c r="AE298" s="6">
        <v>4.2670454545454515</v>
      </c>
      <c r="AF298" s="6">
        <v>8</v>
      </c>
      <c r="AG298" s="35">
        <v>7.2547619047619083</v>
      </c>
      <c r="AH298" s="6">
        <v>5.25</v>
      </c>
      <c r="AI298" s="6">
        <v>13.003107702020213</v>
      </c>
      <c r="AK298" s="6">
        <v>5.6003999999999996</v>
      </c>
      <c r="AO298" s="6">
        <f>AE298*'III. GDP shares, 1310-2018'!C300</f>
        <v>1.0566715820033408</v>
      </c>
      <c r="AP298" s="6">
        <f>AF298*'III. GDP shares, 1310-2018'!D300</f>
        <v>0.85117830684341289</v>
      </c>
      <c r="AQ298" s="6">
        <f>AG298*'III. GDP shares, 1310-2018'!E300</f>
        <v>0.26800766492213196</v>
      </c>
      <c r="AR298" s="6">
        <f>AH298*'III. GDP shares, 1310-2018'!F300</f>
        <v>1.14472626624019</v>
      </c>
      <c r="AS298" s="6">
        <f>AI298*'III. GDP shares, 1310-2018'!G300</f>
        <v>3.5102141362797541</v>
      </c>
      <c r="AT298" s="6">
        <f>AJ298*'III. GDP shares, 1310-2018'!H300</f>
        <v>0</v>
      </c>
      <c r="AU298" s="6">
        <f>AK298*'III. GDP shares, 1310-2018'!I300</f>
        <v>0.67781611406054221</v>
      </c>
      <c r="AV298" s="6">
        <f>AL298*'III. GDP shares, 1310-2018'!J300</f>
        <v>0</v>
      </c>
      <c r="AY298" s="6">
        <f>U298*'III. GDP shares, 1310-2018'!C300</f>
        <v>-0.83130086734877329</v>
      </c>
      <c r="AZ298" s="6">
        <f>V298*'III. GDP shares, 1310-2018'!D300</f>
        <v>0.19923402124719533</v>
      </c>
      <c r="BA298" s="6">
        <f>W298*'III. GDP shares, 1310-2018'!E300</f>
        <v>-0.10379124599880592</v>
      </c>
      <c r="BB298" s="6">
        <f>X298*'III. GDP shares, 1310-2018'!F300</f>
        <v>-0.8787119315983245</v>
      </c>
      <c r="BC298" s="6">
        <f>Y298*'III. GDP shares, 1310-2018'!G300</f>
        <v>-0.78431576428646022</v>
      </c>
      <c r="BD298" s="6">
        <f>Z298*'III. GDP shares, 1310-2018'!H300</f>
        <v>0</v>
      </c>
      <c r="BE298" s="6">
        <f>AA298*'III. GDP shares, 1310-2018'!I300</f>
        <v>-0.17907406251514785</v>
      </c>
      <c r="BF298" s="6">
        <f>AB298*'III. GDP shares, 1310-2018'!J300</f>
        <v>0</v>
      </c>
      <c r="BI298" s="6">
        <f t="shared" si="530"/>
        <v>7.2292191768879297</v>
      </c>
      <c r="BJ298" s="6">
        <f t="shared" si="531"/>
        <v>7.5086140703493722</v>
      </c>
      <c r="BL298" s="6">
        <f t="shared" si="532"/>
        <v>-2.5779598505003163</v>
      </c>
      <c r="BM298" s="6">
        <f t="shared" si="533"/>
        <v>-2.1181538687259898</v>
      </c>
      <c r="BN298" s="6">
        <f t="shared" ref="BN298:BO298" si="615">AVERAGE(BL295:BL301)</f>
        <v>0.69218165387016761</v>
      </c>
      <c r="BO298" s="6">
        <f t="shared" si="615"/>
        <v>0.47417542052566347</v>
      </c>
      <c r="BR298" s="6">
        <f t="shared" si="535"/>
        <v>9.4346296352534704</v>
      </c>
    </row>
    <row r="299" spans="1:70" x14ac:dyDescent="0.2">
      <c r="A299" s="6">
        <f>'[1]Nominal weighted'!B299</f>
        <v>1605</v>
      </c>
      <c r="C299" s="6">
        <f t="shared" si="542"/>
        <v>0.83296110388135869</v>
      </c>
      <c r="D299" s="6">
        <f t="shared" si="543"/>
        <v>1.2102040327919639</v>
      </c>
      <c r="E299" s="6">
        <f t="shared" si="544"/>
        <v>11.60446694267981</v>
      </c>
      <c r="F299" s="6">
        <f t="shared" si="545"/>
        <v>3.4880250896727798</v>
      </c>
      <c r="G299" s="6">
        <f t="shared" si="546"/>
        <v>16.402681542356621</v>
      </c>
      <c r="I299" s="6">
        <f t="shared" si="547"/>
        <v>-8.1618530472537323</v>
      </c>
      <c r="L299" s="6">
        <f t="shared" si="521"/>
        <v>4.7900533901475209</v>
      </c>
      <c r="M299" s="6">
        <f t="shared" si="522"/>
        <v>6.3949210688617182</v>
      </c>
      <c r="N299" s="6">
        <f t="shared" si="523"/>
        <v>5.3265634400609496</v>
      </c>
      <c r="O299" s="6">
        <f t="shared" si="524"/>
        <v>6.3804519025623945</v>
      </c>
      <c r="P299" s="6">
        <f t="shared" ref="P299" si="616">AVERAGE(G296:G302)</f>
        <v>11.037299083940923</v>
      </c>
      <c r="R299" s="6">
        <f t="shared" si="608"/>
        <v>4.1402716828365156</v>
      </c>
      <c r="U299" s="6">
        <v>3.2825691991489414</v>
      </c>
      <c r="V299" s="6">
        <v>6.7897959672080361</v>
      </c>
      <c r="W299" s="6">
        <v>-5.1258955141083771</v>
      </c>
      <c r="X299" s="6">
        <v>1.76197491032722</v>
      </c>
      <c r="Y299" s="6">
        <v>-3.8300194211444918</v>
      </c>
      <c r="AA299" s="6">
        <v>13.730653047253732</v>
      </c>
      <c r="AE299" s="6">
        <v>4.1155303030303001</v>
      </c>
      <c r="AF299" s="6">
        <v>8</v>
      </c>
      <c r="AG299" s="35">
        <v>6.4785714285714331</v>
      </c>
      <c r="AH299" s="6">
        <v>5.25</v>
      </c>
      <c r="AI299" s="6">
        <v>12.572662121212129</v>
      </c>
      <c r="AK299" s="6">
        <v>5.5687999999999995</v>
      </c>
      <c r="AO299" s="6">
        <f>AE299*'III. GDP shares, 1310-2018'!C301</f>
        <v>1.0171538488564096</v>
      </c>
      <c r="AP299" s="6">
        <f>AF299*'III. GDP shares, 1310-2018'!D301</f>
        <v>0.85582737709118317</v>
      </c>
      <c r="AQ299" s="6">
        <f>AG299*'III. GDP shares, 1310-2018'!E301</f>
        <v>0.24102080199234155</v>
      </c>
      <c r="AR299" s="6">
        <f>AH299*'III. GDP shares, 1310-2018'!F301</f>
        <v>1.1432030286645136</v>
      </c>
      <c r="AS299" s="6">
        <f>AI299*'III. GDP shares, 1310-2018'!G301</f>
        <v>3.3954223790074174</v>
      </c>
      <c r="AT299" s="6">
        <f>AJ299*'III. GDP shares, 1310-2018'!H301</f>
        <v>0</v>
      </c>
      <c r="AU299" s="6">
        <f>AK299*'III. GDP shares, 1310-2018'!I301</f>
        <v>0.67299952235808069</v>
      </c>
      <c r="AV299" s="6">
        <f>AL299*'III. GDP shares, 1310-2018'!J301</f>
        <v>0</v>
      </c>
      <c r="AY299" s="6">
        <f>U299*'III. GDP shares, 1310-2018'!C301</f>
        <v>0.81128740385981446</v>
      </c>
      <c r="AZ299" s="6">
        <f>V299*'III. GDP shares, 1310-2018'!D301</f>
        <v>0.72636165919999329</v>
      </c>
      <c r="BA299" s="6">
        <f>W299*'III. GDP shares, 1310-2018'!E301</f>
        <v>-0.19069751122768297</v>
      </c>
      <c r="BB299" s="6">
        <f>X299*'III. GDP shares, 1310-2018'!F301</f>
        <v>0.38367524836513578</v>
      </c>
      <c r="BC299" s="6">
        <f>Y299*'III. GDP shares, 1310-2018'!G301</f>
        <v>-1.0343500468883415</v>
      </c>
      <c r="BD299" s="6">
        <f>Z299*'III. GDP shares, 1310-2018'!H301</f>
        <v>0</v>
      </c>
      <c r="BE299" s="6">
        <f>AA299*'III. GDP shares, 1310-2018'!I301</f>
        <v>1.6593741815950092</v>
      </c>
      <c r="BF299" s="6">
        <f>AB299*'III. GDP shares, 1310-2018'!J301</f>
        <v>0</v>
      </c>
      <c r="BI299" s="6">
        <f t="shared" si="530"/>
        <v>6.997593975468976</v>
      </c>
      <c r="BJ299" s="6">
        <f t="shared" si="531"/>
        <v>7.3256269579699467</v>
      </c>
      <c r="BL299" s="6">
        <f t="shared" si="532"/>
        <v>2.3556509349039283</v>
      </c>
      <c r="BM299" s="6">
        <f t="shared" si="533"/>
        <v>2.7681796981141766</v>
      </c>
      <c r="BN299" s="6">
        <f t="shared" ref="BN299:BO299" si="617">AVERAGE(BL296:BL302)</f>
        <v>0.821872443282614</v>
      </c>
      <c r="BO299" s="6">
        <f t="shared" si="617"/>
        <v>1.0962443605319534</v>
      </c>
      <c r="BR299" s="6">
        <f t="shared" si="535"/>
        <v>4.8405103051748295</v>
      </c>
    </row>
    <row r="300" spans="1:70" x14ac:dyDescent="0.2">
      <c r="A300" s="6">
        <f>'[1]Nominal weighted'!B300</f>
        <v>1606</v>
      </c>
      <c r="C300" s="6">
        <f t="shared" si="542"/>
        <v>6.7992335962984765</v>
      </c>
      <c r="D300" s="6">
        <f t="shared" si="543"/>
        <v>7.1192321765528987</v>
      </c>
      <c r="E300" s="6">
        <f t="shared" si="544"/>
        <v>12.065239500745779</v>
      </c>
      <c r="F300" s="6">
        <f t="shared" si="545"/>
        <v>0.62674145818528881</v>
      </c>
      <c r="G300" s="6">
        <f t="shared" si="546"/>
        <v>11.484359418078144</v>
      </c>
      <c r="I300" s="6">
        <f t="shared" si="547"/>
        <v>1.948413282823751</v>
      </c>
      <c r="L300" s="6">
        <f t="shared" si="521"/>
        <v>7.734198126479467</v>
      </c>
      <c r="M300" s="6">
        <f t="shared" si="522"/>
        <v>5.1024516998763421</v>
      </c>
      <c r="N300" s="6">
        <f t="shared" si="523"/>
        <v>4.6162856160068726</v>
      </c>
      <c r="O300" s="6">
        <f t="shared" si="524"/>
        <v>5.5584632238980927</v>
      </c>
      <c r="P300" s="6">
        <f t="shared" ref="P300" si="618">AVERAGE(G297:G303)</f>
        <v>10.428497927735341</v>
      </c>
      <c r="R300" s="6">
        <f t="shared" si="608"/>
        <v>3.8594897527529604</v>
      </c>
      <c r="U300" s="6">
        <v>-1.5852184447833282</v>
      </c>
      <c r="V300" s="6">
        <v>0.88076782344710125</v>
      </c>
      <c r="W300" s="6">
        <v>-5.612858548364823</v>
      </c>
      <c r="X300" s="6">
        <v>5.3454807640369335</v>
      </c>
      <c r="Y300" s="6">
        <v>1.0501446223259059</v>
      </c>
      <c r="AA300" s="6">
        <v>3.5887867171762484</v>
      </c>
      <c r="AE300" s="6">
        <v>5.2140151515151487</v>
      </c>
      <c r="AF300" s="6">
        <v>8</v>
      </c>
      <c r="AG300" s="35">
        <v>6.4523809523809561</v>
      </c>
      <c r="AH300" s="6">
        <v>5.9722222222222223</v>
      </c>
      <c r="AI300" s="6">
        <v>12.53450404040405</v>
      </c>
      <c r="AK300" s="6">
        <v>5.5371999999999995</v>
      </c>
      <c r="AO300" s="6">
        <f>AE300*'III. GDP shares, 1310-2018'!C302</f>
        <v>1.2861248906463754</v>
      </c>
      <c r="AP300" s="6">
        <f>AF300*'III. GDP shares, 1310-2018'!D302</f>
        <v>0.86045685159386387</v>
      </c>
      <c r="AQ300" s="6">
        <f>AG300*'III. GDP shares, 1310-2018'!E302</f>
        <v>0.24171994497556767</v>
      </c>
      <c r="AR300" s="6">
        <f>AH300*'III. GDP shares, 1310-2018'!F302</f>
        <v>1.2987435739365798</v>
      </c>
      <c r="AS300" s="6">
        <f>AI300*'III. GDP shares, 1310-2018'!G302</f>
        <v>3.3865149311434735</v>
      </c>
      <c r="AT300" s="6">
        <f>AJ300*'III. GDP shares, 1310-2018'!H302</f>
        <v>0</v>
      </c>
      <c r="AU300" s="6">
        <f>AK300*'III. GDP shares, 1310-2018'!I302</f>
        <v>0.66819834704864089</v>
      </c>
      <c r="AV300" s="6">
        <f>AL300*'III. GDP shares, 1310-2018'!J302</f>
        <v>0</v>
      </c>
      <c r="AY300" s="6">
        <f>U300*'III. GDP shares, 1310-2018'!C302</f>
        <v>-0.39102090034301501</v>
      </c>
      <c r="AZ300" s="6">
        <f>V300*'III. GDP shares, 1310-2018'!D302</f>
        <v>9.4732838543559114E-2</v>
      </c>
      <c r="BA300" s="6">
        <f>W300*'III. GDP shares, 1310-2018'!E302</f>
        <v>-0.2102696461165621</v>
      </c>
      <c r="BB300" s="6">
        <f>X300*'III. GDP shares, 1310-2018'!F302</f>
        <v>1.1624498442242064</v>
      </c>
      <c r="BC300" s="6">
        <f>Y300*'III. GDP shares, 1310-2018'!G302</f>
        <v>0.28372326754238819</v>
      </c>
      <c r="BD300" s="6">
        <f>Z300*'III. GDP shares, 1310-2018'!H302</f>
        <v>0</v>
      </c>
      <c r="BE300" s="6">
        <f>AA300*'III. GDP shares, 1310-2018'!I302</f>
        <v>0.4330747223013956</v>
      </c>
      <c r="BF300" s="6">
        <f>AB300*'III. GDP shares, 1310-2018'!J302</f>
        <v>0</v>
      </c>
      <c r="BI300" s="6">
        <f t="shared" si="530"/>
        <v>7.2850537277537297</v>
      </c>
      <c r="BJ300" s="6">
        <f t="shared" si="531"/>
        <v>7.7417585393445014</v>
      </c>
      <c r="BL300" s="6">
        <f t="shared" si="532"/>
        <v>1.3726901261519722</v>
      </c>
      <c r="BM300" s="6">
        <f t="shared" si="533"/>
        <v>0.61118382230633972</v>
      </c>
      <c r="BN300" s="6">
        <f t="shared" ref="BN300:BO300" si="619">AVERAGE(BL297:BL303)</f>
        <v>0.46209607435817551</v>
      </c>
      <c r="BO300" s="6">
        <f t="shared" si="619"/>
        <v>1.0305466688799654</v>
      </c>
      <c r="BR300" s="6">
        <f t="shared" si="535"/>
        <v>5.6033444001422241</v>
      </c>
    </row>
    <row r="301" spans="1:70" x14ac:dyDescent="0.2">
      <c r="A301" s="6">
        <f>'[1]Nominal weighted'!B301</f>
        <v>1607</v>
      </c>
      <c r="C301" s="6">
        <f t="shared" si="542"/>
        <v>-1.0049994442820678</v>
      </c>
      <c r="D301" s="6">
        <f t="shared" si="543"/>
        <v>5.8561555919139181</v>
      </c>
      <c r="E301" s="6">
        <f t="shared" si="544"/>
        <v>2.7518689843581008</v>
      </c>
      <c r="F301" s="6">
        <f t="shared" si="545"/>
        <v>5.2508003561874128</v>
      </c>
      <c r="G301" s="6">
        <f t="shared" si="546"/>
        <v>10.143819712166199</v>
      </c>
      <c r="I301" s="6">
        <f t="shared" si="547"/>
        <v>3.0579953489962475</v>
      </c>
      <c r="L301" s="6">
        <f t="shared" si="521"/>
        <v>5.0765022780908922</v>
      </c>
      <c r="M301" s="6">
        <f t="shared" si="522"/>
        <v>5.4560491665218489</v>
      </c>
      <c r="N301" s="6">
        <f t="shared" si="523"/>
        <v>6.20771747966426</v>
      </c>
      <c r="O301" s="6">
        <f t="shared" si="524"/>
        <v>2.494312460294577</v>
      </c>
      <c r="P301" s="6">
        <f t="shared" ref="P301" si="620">AVERAGE(G298:G304)</f>
        <v>12.537456031266089</v>
      </c>
      <c r="R301" s="6">
        <f t="shared" si="608"/>
        <v>5.6053649757220665</v>
      </c>
      <c r="U301" s="6">
        <v>5.1924994442820678</v>
      </c>
      <c r="V301" s="6">
        <v>2.1438444080860819</v>
      </c>
      <c r="W301" s="6">
        <v>3.6743214918323801</v>
      </c>
      <c r="X301" s="6">
        <v>-8.0035618741283038E-4</v>
      </c>
      <c r="Y301" s="6">
        <v>2.352526247429771</v>
      </c>
      <c r="AA301" s="6">
        <v>2.4476046510037519</v>
      </c>
      <c r="AE301" s="6">
        <v>4.1875</v>
      </c>
      <c r="AF301" s="6">
        <v>8</v>
      </c>
      <c r="AG301" s="35">
        <v>6.4261904761904809</v>
      </c>
      <c r="AH301" s="6">
        <v>5.25</v>
      </c>
      <c r="AI301" s="6">
        <v>12.496345959595969</v>
      </c>
      <c r="AK301" s="6">
        <v>5.5055999999999994</v>
      </c>
      <c r="AO301" s="6">
        <f>AE301*'III. GDP shares, 1310-2018'!C303</f>
        <v>1.0309025283634734</v>
      </c>
      <c r="AP301" s="6">
        <f>AF301*'III. GDP shares, 1310-2018'!D303</f>
        <v>0.86506685398445415</v>
      </c>
      <c r="AQ301" s="6">
        <f>AG301*'III. GDP shares, 1310-2018'!E303</f>
        <v>0.24239849196893778</v>
      </c>
      <c r="AR301" s="6">
        <f>AH301*'III. GDP shares, 1310-2018'!F303</f>
        <v>1.1401757742602221</v>
      </c>
      <c r="AS301" s="6">
        <f>AI301*'III. GDP shares, 1310-2018'!G303</f>
        <v>3.3775931126870606</v>
      </c>
      <c r="AT301" s="6">
        <f>AJ301*'III. GDP shares, 1310-2018'!H303</f>
        <v>0</v>
      </c>
      <c r="AU301" s="6">
        <f>AK301*'III. GDP shares, 1310-2018'!I303</f>
        <v>0.6634124908674901</v>
      </c>
      <c r="AV301" s="6">
        <f>AL301*'III. GDP shares, 1310-2018'!J303</f>
        <v>0</v>
      </c>
      <c r="AY301" s="6">
        <f>U301*'III. GDP shares, 1310-2018'!C303</f>
        <v>1.2783189983609109</v>
      </c>
      <c r="AZ301" s="6">
        <f>V301*'III. GDP shares, 1310-2018'!D303</f>
        <v>0.23182109219189889</v>
      </c>
      <c r="BA301" s="6">
        <f>W301*'III. GDP shares, 1310-2018'!E303</f>
        <v>0.13859688596675618</v>
      </c>
      <c r="BB301" s="6">
        <f>X301*'III. GDP shares, 1310-2018'!F303</f>
        <v>-1.7381842584140636E-4</v>
      </c>
      <c r="BC301" s="6">
        <f>Y301*'III. GDP shares, 1310-2018'!G303</f>
        <v>0.63585599153748429</v>
      </c>
      <c r="BD301" s="6">
        <f>Z301*'III. GDP shares, 1310-2018'!H303</f>
        <v>0</v>
      </c>
      <c r="BE301" s="6">
        <f>AA301*'III. GDP shares, 1310-2018'!I303</f>
        <v>0.29493088821949526</v>
      </c>
      <c r="BF301" s="6">
        <f>AB301*'III. GDP shares, 1310-2018'!J303</f>
        <v>0</v>
      </c>
      <c r="BI301" s="6">
        <f t="shared" si="530"/>
        <v>6.9776060726310751</v>
      </c>
      <c r="BJ301" s="6">
        <f t="shared" si="531"/>
        <v>7.3195492521316377</v>
      </c>
      <c r="BL301" s="6">
        <f t="shared" si="532"/>
        <v>2.5793500378507042</v>
      </c>
      <c r="BM301" s="6">
        <f t="shared" si="533"/>
        <v>2.6349993144077728</v>
      </c>
      <c r="BN301" s="6">
        <f t="shared" ref="BN301:BO301" si="621">AVERAGE(BL298:BL304)</f>
        <v>0.72250912429195213</v>
      </c>
      <c r="BO301" s="6">
        <f t="shared" si="621"/>
        <v>0.81447394303730447</v>
      </c>
      <c r="BR301" s="6">
        <f t="shared" si="535"/>
        <v>4.1069534524883782</v>
      </c>
    </row>
    <row r="302" spans="1:70" x14ac:dyDescent="0.2">
      <c r="A302" s="6">
        <f>'[1]Nominal weighted'!B302</f>
        <v>1608</v>
      </c>
      <c r="C302" s="6">
        <f t="shared" si="542"/>
        <v>9.2720140589833697</v>
      </c>
      <c r="D302" s="6">
        <f t="shared" si="543"/>
        <v>-8.0519865470474628</v>
      </c>
      <c r="E302" s="6">
        <f t="shared" si="544"/>
        <v>-9.96893229479012</v>
      </c>
      <c r="F302" s="6">
        <f t="shared" si="545"/>
        <v>5.6536487745768378</v>
      </c>
      <c r="G302" s="6">
        <f t="shared" si="546"/>
        <v>0.72350324001987509</v>
      </c>
      <c r="I302" s="6">
        <f t="shared" si="547"/>
        <v>16.016853637914952</v>
      </c>
      <c r="L302" s="6">
        <f t="shared" si="521"/>
        <v>5.0947067892865414</v>
      </c>
      <c r="M302" s="6">
        <f t="shared" si="522"/>
        <v>5.2961520264288549</v>
      </c>
      <c r="N302" s="6">
        <f t="shared" si="523"/>
        <v>5.500778546530162</v>
      </c>
      <c r="O302" s="6">
        <f t="shared" si="524"/>
        <v>2.0095853826449175</v>
      </c>
      <c r="P302" s="6">
        <f t="shared" ref="P302" si="622">AVERAGE(G299:G305)</f>
        <v>11.683780711098452</v>
      </c>
      <c r="R302" s="6">
        <f t="shared" si="608"/>
        <v>5.8427801616039101</v>
      </c>
      <c r="U302" s="6">
        <v>-4.9317362812055912</v>
      </c>
      <c r="V302" s="6">
        <v>16.051986547047463</v>
      </c>
      <c r="W302" s="6">
        <v>16.368932294790124</v>
      </c>
      <c r="X302" s="6">
        <v>-0.40364877457683751</v>
      </c>
      <c r="Y302" s="6">
        <v>11.734684638768012</v>
      </c>
      <c r="AA302" s="6">
        <v>-10.542853637914954</v>
      </c>
      <c r="AE302" s="6">
        <v>4.3402777777777777</v>
      </c>
      <c r="AF302" s="6">
        <v>8</v>
      </c>
      <c r="AG302" s="35">
        <v>6.4000000000000039</v>
      </c>
      <c r="AH302" s="6">
        <v>5.25</v>
      </c>
      <c r="AI302" s="6">
        <v>12.458187878787887</v>
      </c>
      <c r="AK302" s="6">
        <v>5.4739999999999993</v>
      </c>
      <c r="AO302" s="6">
        <f>AE302*'III. GDP shares, 1310-2018'!C304</f>
        <v>1.0664344129868144</v>
      </c>
      <c r="AP302" s="6">
        <f>AF302*'III. GDP shares, 1310-2018'!D304</f>
        <v>0.86965750685810583</v>
      </c>
      <c r="AQ302" s="6">
        <f>AG302*'III. GDP shares, 1310-2018'!E304</f>
        <v>0.24305657264346514</v>
      </c>
      <c r="AR302" s="6">
        <f>AH302*'III. GDP shares, 1310-2018'!F304</f>
        <v>1.1386716767565574</v>
      </c>
      <c r="AS302" s="6">
        <f>AI302*'III. GDP shares, 1310-2018'!G304</f>
        <v>3.3686570141144934</v>
      </c>
      <c r="AT302" s="6">
        <f>AJ302*'III. GDP shares, 1310-2018'!H304</f>
        <v>0</v>
      </c>
      <c r="AU302" s="6">
        <f>AK302*'III. GDP shares, 1310-2018'!I304</f>
        <v>0.65864185736639225</v>
      </c>
      <c r="AV302" s="6">
        <f>AL302*'III. GDP shares, 1310-2018'!J304</f>
        <v>0</v>
      </c>
      <c r="AY302" s="6">
        <f>U302*'III. GDP shares, 1310-2018'!C304</f>
        <v>-1.211759605106671</v>
      </c>
      <c r="AZ302" s="6">
        <f>V302*'III. GDP shares, 1310-2018'!D304</f>
        <v>1.744966325078144</v>
      </c>
      <c r="BA302" s="6">
        <f>W302*'III. GDP shares, 1310-2018'!E304</f>
        <v>0.62165259084447122</v>
      </c>
      <c r="BB302" s="6">
        <f>X302*'III. GDP shares, 1310-2018'!F304</f>
        <v>-8.7547319422502323E-2</v>
      </c>
      <c r="BC302" s="6">
        <f>Y302*'III. GDP shares, 1310-2018'!G304</f>
        <v>3.1730238860913316</v>
      </c>
      <c r="BD302" s="6">
        <f>Z302*'III. GDP shares, 1310-2018'!H304</f>
        <v>0</v>
      </c>
      <c r="BE302" s="6">
        <f>AA302*'III. GDP shares, 1310-2018'!I304</f>
        <v>-1.2685357511907804</v>
      </c>
      <c r="BF302" s="6">
        <f>AB302*'III. GDP shares, 1310-2018'!J304</f>
        <v>0</v>
      </c>
      <c r="BI302" s="6">
        <f t="shared" si="530"/>
        <v>6.9870776094276117</v>
      </c>
      <c r="BJ302" s="6">
        <f t="shared" si="531"/>
        <v>7.3451190407258284</v>
      </c>
      <c r="BL302" s="6">
        <f t="shared" si="532"/>
        <v>2.971800126293993</v>
      </c>
      <c r="BM302" s="6">
        <f t="shared" si="533"/>
        <v>4.7128941311513692</v>
      </c>
      <c r="BN302" s="6">
        <f t="shared" ref="BN302:BO302" si="623">AVERAGE(BL299:BL305)</f>
        <v>1.0285791424853297</v>
      </c>
      <c r="BO302" s="6">
        <f t="shared" si="623"/>
        <v>1.0880446495931146</v>
      </c>
      <c r="BR302" s="6">
        <f t="shared" si="535"/>
        <v>5.2486277326518751</v>
      </c>
    </row>
    <row r="303" spans="1:70" x14ac:dyDescent="0.2">
      <c r="A303" s="6">
        <f>'[1]Nominal weighted'!B303</f>
        <v>1609</v>
      </c>
      <c r="C303" s="6">
        <f t="shared" si="542"/>
        <v>16.68090769552898</v>
      </c>
      <c r="D303" s="6">
        <f t="shared" si="543"/>
        <v>6.3305366507887442</v>
      </c>
      <c r="E303" s="6">
        <f t="shared" si="544"/>
        <v>5.5398475703025305</v>
      </c>
      <c r="F303" s="6">
        <f t="shared" si="545"/>
        <v>0.93464036847568988</v>
      </c>
      <c r="G303" s="6">
        <f t="shared" si="546"/>
        <v>12.501223940862801</v>
      </c>
      <c r="I303" s="6">
        <f t="shared" si="547"/>
        <v>8.847066032408474</v>
      </c>
      <c r="L303" s="6">
        <f t="shared" si="521"/>
        <v>4.9459822935487514</v>
      </c>
      <c r="M303" s="6">
        <f t="shared" si="522"/>
        <v>5.531878828852685</v>
      </c>
      <c r="N303" s="6">
        <f t="shared" si="523"/>
        <v>4.247911443940148</v>
      </c>
      <c r="O303" s="6">
        <f t="shared" si="524"/>
        <v>2.2107242981274502</v>
      </c>
      <c r="P303" s="6">
        <f t="shared" ref="P303" si="624">AVERAGE(G300:G306)</f>
        <v>11.085878046104273</v>
      </c>
      <c r="R303" s="6">
        <f t="shared" si="608"/>
        <v>6.7142221739896879</v>
      </c>
      <c r="U303" s="6">
        <v>-12.412852139973426</v>
      </c>
      <c r="V303" s="6">
        <v>1.6694633492112558</v>
      </c>
      <c r="W303" s="6">
        <v>0.83396195350699842</v>
      </c>
      <c r="X303" s="6">
        <v>4.3153596315243101</v>
      </c>
      <c r="Y303" s="6">
        <v>-8.1194142882992329E-2</v>
      </c>
      <c r="AA303" s="6">
        <v>-3.4046660324084752</v>
      </c>
      <c r="AE303" s="6">
        <v>4.2680555555555557</v>
      </c>
      <c r="AF303" s="6">
        <v>8</v>
      </c>
      <c r="AG303" s="35">
        <v>6.3738095238095287</v>
      </c>
      <c r="AH303" s="6">
        <v>5.25</v>
      </c>
      <c r="AI303" s="6">
        <v>12.420029797979808</v>
      </c>
      <c r="AK303" s="6">
        <v>5.4423999999999992</v>
      </c>
      <c r="AO303" s="6">
        <f>AE303*'III. GDP shares, 1310-2018'!C305</f>
        <v>1.0466523026051864</v>
      </c>
      <c r="AP303" s="6">
        <f>AF303*'III. GDP shares, 1310-2018'!D305</f>
        <v>0.87422893178299155</v>
      </c>
      <c r="AQ303" s="6">
        <f>AG303*'III. GDP shares, 1310-2018'!E305</f>
        <v>0.2436943155839093</v>
      </c>
      <c r="AR303" s="6">
        <f>AH303*'III. GDP shares, 1310-2018'!F305</f>
        <v>1.1371738791650261</v>
      </c>
      <c r="AS303" s="6">
        <f>AI303*'III. GDP shares, 1310-2018'!G305</f>
        <v>3.3597067251441706</v>
      </c>
      <c r="AT303" s="6">
        <f>AJ303*'III. GDP shares, 1310-2018'!H305</f>
        <v>0</v>
      </c>
      <c r="AU303" s="6">
        <f>AK303*'III. GDP shares, 1310-2018'!I305</f>
        <v>0.65388635090505831</v>
      </c>
      <c r="AV303" s="6">
        <f>AL303*'III. GDP shares, 1310-2018'!J305</f>
        <v>0</v>
      </c>
      <c r="AY303" s="6">
        <f>U303*'III. GDP shares, 1310-2018'!C305</f>
        <v>-3.0439951179383824</v>
      </c>
      <c r="AZ303" s="6">
        <f>V303*'III. GDP shares, 1310-2018'!D305</f>
        <v>0.18243664505397644</v>
      </c>
      <c r="BA303" s="6">
        <f>W303*'III. GDP shares, 1310-2018'!E305</f>
        <v>3.1885450408226101E-2</v>
      </c>
      <c r="BB303" s="6">
        <f>X303*'III. GDP shares, 1310-2018'!F305</f>
        <v>0.93472652422336322</v>
      </c>
      <c r="BC303" s="6">
        <f>Y303*'III. GDP shares, 1310-2018'!G305</f>
        <v>-2.196359528305453E-2</v>
      </c>
      <c r="BD303" s="6">
        <f>Z303*'III. GDP shares, 1310-2018'!H305</f>
        <v>0</v>
      </c>
      <c r="BE303" s="6">
        <f>AA303*'III. GDP shares, 1310-2018'!I305</f>
        <v>-0.40905935763302603</v>
      </c>
      <c r="BF303" s="6">
        <f>AB303*'III. GDP shares, 1310-2018'!J305</f>
        <v>0</v>
      </c>
      <c r="BI303" s="6">
        <f t="shared" si="530"/>
        <v>6.9590491462241486</v>
      </c>
      <c r="BJ303" s="6">
        <f t="shared" si="531"/>
        <v>7.3153425051863419</v>
      </c>
      <c r="BL303" s="6">
        <f t="shared" si="532"/>
        <v>-2.3259694511688971</v>
      </c>
      <c r="BM303" s="6">
        <f t="shared" si="533"/>
        <v>-1.5133212301703882</v>
      </c>
      <c r="BN303" s="6">
        <f t="shared" ref="BN303:BO303" si="625">AVERAGE(BL300:BL306)</f>
        <v>1.0895943151106853</v>
      </c>
      <c r="BO303" s="6">
        <f t="shared" si="625"/>
        <v>1.1925690404997236</v>
      </c>
      <c r="BR303" s="6">
        <f t="shared" si="535"/>
        <v>8.9495196696262234</v>
      </c>
    </row>
    <row r="304" spans="1:70" x14ac:dyDescent="0.2">
      <c r="A304" s="6">
        <f>'[1]Nominal weighted'!B304</f>
        <v>1610</v>
      </c>
      <c r="C304" s="6">
        <f t="shared" si="542"/>
        <v>-4.6686011746139044</v>
      </c>
      <c r="D304" s="6">
        <f t="shared" si="543"/>
        <v>19.60075018294242</v>
      </c>
      <c r="E304" s="6">
        <f t="shared" si="544"/>
        <v>11.397220337120043</v>
      </c>
      <c r="F304" s="6">
        <f t="shared" si="545"/>
        <v>-7.7736607776476685</v>
      </c>
      <c r="G304" s="6">
        <f t="shared" si="546"/>
        <v>20.598106291300752</v>
      </c>
      <c r="I304" s="6">
        <f t="shared" si="547"/>
        <v>10.449094833955368</v>
      </c>
      <c r="L304" s="6">
        <f t="shared" si="521"/>
        <v>5.9782269173947489</v>
      </c>
      <c r="M304" s="6">
        <f t="shared" si="522"/>
        <v>4.856297735590366</v>
      </c>
      <c r="N304" s="6">
        <f t="shared" si="523"/>
        <v>3.3324023217612506</v>
      </c>
      <c r="O304" s="6">
        <f t="shared" si="524"/>
        <v>3.1927234457079803</v>
      </c>
      <c r="P304" s="6">
        <f t="shared" ref="P304" si="626">AVERAGE(G301:G307)</f>
        <v>11.802246212146629</v>
      </c>
      <c r="R304" s="6">
        <f t="shared" si="608"/>
        <v>7.149992318382842</v>
      </c>
      <c r="U304" s="6">
        <v>8.8894345079472377</v>
      </c>
      <c r="V304" s="6">
        <v>-11.60075018294242</v>
      </c>
      <c r="W304" s="6">
        <v>-5.4246012895009912</v>
      </c>
      <c r="X304" s="6">
        <v>13.023660777647668</v>
      </c>
      <c r="Y304" s="6">
        <v>-8.216234574129027</v>
      </c>
      <c r="AA304" s="6">
        <v>-5.0382948339553675</v>
      </c>
      <c r="AE304" s="6">
        <v>4.2208333333333332</v>
      </c>
      <c r="AF304" s="6">
        <v>8</v>
      </c>
      <c r="AG304" s="35">
        <v>5.9726190476190517</v>
      </c>
      <c r="AH304" s="6">
        <v>5.25</v>
      </c>
      <c r="AI304" s="6">
        <v>12.381871717171727</v>
      </c>
      <c r="AK304" s="6">
        <v>5.4107999999999992</v>
      </c>
      <c r="AO304" s="6">
        <f>AE304*'III. GDP shares, 1310-2018'!C306</f>
        <v>1.0330663401469453</v>
      </c>
      <c r="AP304" s="6">
        <f>AF304*'III. GDP shares, 1310-2018'!D306</f>
        <v>0.87878124931103585</v>
      </c>
      <c r="AQ304" s="6">
        <f>AG304*'III. GDP shares, 1310-2018'!E306</f>
        <v>0.22987857144068516</v>
      </c>
      <c r="AR304" s="6">
        <f>AH304*'III. GDP shares, 1310-2018'!F306</f>
        <v>1.1356823419875759</v>
      </c>
      <c r="AS304" s="6">
        <f>AI304*'III. GDP shares, 1310-2018'!G306</f>
        <v>3.3507423347444871</v>
      </c>
      <c r="AT304" s="6">
        <f>AJ304*'III. GDP shares, 1310-2018'!H306</f>
        <v>0</v>
      </c>
      <c r="AU304" s="6">
        <f>AK304*'III. GDP shares, 1310-2018'!I306</f>
        <v>0.64914587664270351</v>
      </c>
      <c r="AV304" s="6">
        <f>AL304*'III. GDP shares, 1310-2018'!J306</f>
        <v>0</v>
      </c>
      <c r="AY304" s="6">
        <f>U304*'III. GDP shares, 1310-2018'!C306</f>
        <v>2.175725703400043</v>
      </c>
      <c r="AZ304" s="6">
        <f>V304*'III. GDP shares, 1310-2018'!D306</f>
        <v>-1.2743152173389209</v>
      </c>
      <c r="BA304" s="6">
        <f>W304*'III. GDP shares, 1310-2018'!E306</f>
        <v>-0.20878605936919672</v>
      </c>
      <c r="BB304" s="6">
        <f>X304*'III. GDP shares, 1310-2018'!F306</f>
        <v>2.8172841091829786</v>
      </c>
      <c r="BC304" s="6">
        <f>Y304*'III. GDP shares, 1310-2018'!G306</f>
        <v>-2.2234509974404744</v>
      </c>
      <c r="BD304" s="6">
        <f>Z304*'III. GDP shares, 1310-2018'!H306</f>
        <v>0</v>
      </c>
      <c r="BE304" s="6">
        <f>AA304*'III. GDP shares, 1310-2018'!I306</f>
        <v>-0.60445559192214859</v>
      </c>
      <c r="BF304" s="6">
        <f>AB304*'III. GDP shares, 1310-2018'!J306</f>
        <v>0</v>
      </c>
      <c r="BI304" s="6">
        <f t="shared" si="530"/>
        <v>6.8726873496873528</v>
      </c>
      <c r="BJ304" s="6">
        <f t="shared" si="531"/>
        <v>7.2772967142734322</v>
      </c>
      <c r="BL304" s="6">
        <f t="shared" si="532"/>
        <v>0.68200194651228085</v>
      </c>
      <c r="BM304" s="6">
        <f t="shared" si="533"/>
        <v>-1.39446426582215</v>
      </c>
      <c r="BN304" s="6">
        <f t="shared" ref="BN304:BO304" si="627">AVERAGE(BL301:BL307)</f>
        <v>0.4478837197849348</v>
      </c>
      <c r="BO304" s="6">
        <f t="shared" si="627"/>
        <v>0.88824192928528711</v>
      </c>
      <c r="BR304" s="6">
        <f t="shared" si="535"/>
        <v>4.4421983011111941</v>
      </c>
    </row>
    <row r="305" spans="1:70" x14ac:dyDescent="0.2">
      <c r="A305" s="6">
        <f>'[1]Nominal weighted'!B305</f>
        <v>1611</v>
      </c>
      <c r="C305" s="6">
        <f t="shared" si="542"/>
        <v>7.7514316892095767</v>
      </c>
      <c r="D305" s="6">
        <f t="shared" si="543"/>
        <v>5.0081720970595001</v>
      </c>
      <c r="E305" s="6">
        <f t="shared" si="544"/>
        <v>5.1157387852949867</v>
      </c>
      <c r="F305" s="6">
        <f t="shared" si="545"/>
        <v>5.8869024090640787</v>
      </c>
      <c r="G305" s="6">
        <f t="shared" si="546"/>
        <v>9.9327708329047848</v>
      </c>
      <c r="I305" s="6">
        <f t="shared" si="547"/>
        <v>8.7418910423823029</v>
      </c>
      <c r="L305" s="6">
        <f t="shared" si="521"/>
        <v>6.8467912223151517</v>
      </c>
      <c r="M305" s="6">
        <f t="shared" si="522"/>
        <v>5.3686077788298814</v>
      </c>
      <c r="N305" s="6">
        <f t="shared" si="523"/>
        <v>4.5606078008219999</v>
      </c>
      <c r="O305" s="6">
        <f t="shared" si="524"/>
        <v>1.3969820036531762</v>
      </c>
      <c r="P305" s="6">
        <f t="shared" ref="P305" si="628">AVERAGE(G302:G308)</f>
        <v>12.172935107376565</v>
      </c>
      <c r="R305" s="6">
        <f t="shared" si="608"/>
        <v>5.8445164543439265</v>
      </c>
      <c r="U305" s="6">
        <v>-3.7778205780984666</v>
      </c>
      <c r="V305" s="6">
        <v>2.9918279029404999</v>
      </c>
      <c r="W305" s="6">
        <v>1.1556897861335893</v>
      </c>
      <c r="X305" s="6">
        <v>-0.63690240906407869</v>
      </c>
      <c r="Y305" s="6">
        <v>2.4109428034588611</v>
      </c>
      <c r="AA305" s="6">
        <v>-3.3626910423823029</v>
      </c>
      <c r="AE305" s="6">
        <v>3.9736111111111105</v>
      </c>
      <c r="AF305" s="6">
        <v>8</v>
      </c>
      <c r="AG305" s="35">
        <v>6.2714285714285758</v>
      </c>
      <c r="AH305" s="6">
        <v>5.25</v>
      </c>
      <c r="AI305" s="6">
        <v>12.343713636363645</v>
      </c>
      <c r="AK305" s="6">
        <v>5.3791999999999991</v>
      </c>
      <c r="AO305" s="6">
        <f>AE305*'III. GDP shares, 1310-2018'!C307</f>
        <v>0.97067734634792935</v>
      </c>
      <c r="AP305" s="6">
        <f>AF305*'III. GDP shares, 1310-2018'!D307</f>
        <v>0.8833145789885114</v>
      </c>
      <c r="AQ305" s="6">
        <f>AG305*'III. GDP shares, 1310-2018'!E307</f>
        <v>0.24297216155390675</v>
      </c>
      <c r="AR305" s="6">
        <f>AH305*'III. GDP shares, 1310-2018'!F307</f>
        <v>1.1341970260556493</v>
      </c>
      <c r="AS305" s="6">
        <f>AI305*'III. GDP shares, 1310-2018'!G307</f>
        <v>3.3417639311416587</v>
      </c>
      <c r="AT305" s="6">
        <f>AJ305*'III. GDP shares, 1310-2018'!H307</f>
        <v>0</v>
      </c>
      <c r="AU305" s="6">
        <f>AK305*'III. GDP shares, 1310-2018'!I307</f>
        <v>0.64442034052971042</v>
      </c>
      <c r="AV305" s="6">
        <f>AL305*'III. GDP shares, 1310-2018'!J307</f>
        <v>0</v>
      </c>
      <c r="AY305" s="6">
        <f>U305*'III. GDP shares, 1310-2018'!C307</f>
        <v>-0.92284945637315585</v>
      </c>
      <c r="AZ305" s="6">
        <f>V305*'III. GDP shares, 1310-2018'!D307</f>
        <v>0.33034065056149609</v>
      </c>
      <c r="BA305" s="6">
        <f>W305*'III. GDP shares, 1310-2018'!E307</f>
        <v>4.477455849563898E-2</v>
      </c>
      <c r="BB305" s="6">
        <f>X305*'III. GDP shares, 1310-2018'!F307</f>
        <v>-0.13759482252345842</v>
      </c>
      <c r="BC305" s="6">
        <f>Y305*'III. GDP shares, 1310-2018'!G307</f>
        <v>0.6527048453967409</v>
      </c>
      <c r="BD305" s="6">
        <f>Z305*'III. GDP shares, 1310-2018'!H307</f>
        <v>0</v>
      </c>
      <c r="BE305" s="6">
        <f>AA305*'III. GDP shares, 1310-2018'!I307</f>
        <v>-0.40284549870393571</v>
      </c>
      <c r="BF305" s="6">
        <f>AB305*'III. GDP shares, 1310-2018'!J307</f>
        <v>0</v>
      </c>
      <c r="BI305" s="6">
        <f t="shared" si="530"/>
        <v>6.8696588864838874</v>
      </c>
      <c r="BJ305" s="6">
        <f t="shared" si="531"/>
        <v>7.2173453846173663</v>
      </c>
      <c r="BL305" s="6">
        <f t="shared" si="532"/>
        <v>-0.43546972314667409</v>
      </c>
      <c r="BM305" s="6">
        <f t="shared" si="533"/>
        <v>-0.20315892283531634</v>
      </c>
      <c r="BN305" s="6">
        <f t="shared" ref="BN305:BO305" si="629">AVERAGE(BL302:BL308)</f>
        <v>0.61430414398230926</v>
      </c>
      <c r="BO305" s="6">
        <f t="shared" si="629"/>
        <v>0.92614215859377202</v>
      </c>
      <c r="BR305" s="6">
        <f t="shared" si="535"/>
        <v>7.0998411793370249</v>
      </c>
    </row>
    <row r="306" spans="1:70" x14ac:dyDescent="0.2">
      <c r="A306" s="6">
        <f>'[1]Nominal weighted'!B306</f>
        <v>1612</v>
      </c>
      <c r="C306" s="6">
        <f t="shared" si="542"/>
        <v>-0.20811036628317492</v>
      </c>
      <c r="D306" s="6">
        <f t="shared" si="543"/>
        <v>2.8602916497587785</v>
      </c>
      <c r="E306" s="6">
        <f t="shared" si="544"/>
        <v>2.8343972245497189</v>
      </c>
      <c r="F306" s="6">
        <f t="shared" si="545"/>
        <v>4.8959974980505132</v>
      </c>
      <c r="G306" s="6">
        <f t="shared" si="546"/>
        <v>12.217362887397377</v>
      </c>
      <c r="I306" s="6">
        <f t="shared" si="547"/>
        <v>-2.0617589605532869</v>
      </c>
      <c r="L306" s="6">
        <f t="shared" si="521"/>
        <v>6.3347167234536546</v>
      </c>
      <c r="M306" s="6">
        <f t="shared" si="522"/>
        <v>8.0813280826823846</v>
      </c>
      <c r="N306" s="6">
        <f t="shared" si="523"/>
        <v>7.2878687884217914</v>
      </c>
      <c r="O306" s="6">
        <f t="shared" si="524"/>
        <v>2.0251274504622896</v>
      </c>
      <c r="P306" s="6">
        <f t="shared" ref="P306" si="630">AVERAGE(G303:G309)</f>
        <v>14.052258058297282</v>
      </c>
      <c r="R306" s="6">
        <f t="shared" si="608"/>
        <v>4.8913818523156509</v>
      </c>
      <c r="U306" s="6">
        <v>3.5969992551720633</v>
      </c>
      <c r="V306" s="6">
        <v>5.1397083502412215</v>
      </c>
      <c r="W306" s="6">
        <v>3.4108408706883808</v>
      </c>
      <c r="X306" s="6">
        <v>1.3540025019494868</v>
      </c>
      <c r="Y306" s="6">
        <v>8.8192668158189602E-2</v>
      </c>
      <c r="AA306" s="6">
        <v>7.4093589605532859</v>
      </c>
      <c r="AE306" s="6">
        <v>3.3888888888888884</v>
      </c>
      <c r="AF306" s="6">
        <v>8</v>
      </c>
      <c r="AG306" s="35">
        <v>6.2452380952380997</v>
      </c>
      <c r="AH306" s="6">
        <v>6.25</v>
      </c>
      <c r="AI306" s="6">
        <v>12.305555555555566</v>
      </c>
      <c r="AK306" s="6">
        <v>5.347599999999999</v>
      </c>
      <c r="AO306" s="6">
        <f>AE306*'III. GDP shares, 1310-2018'!C308</f>
        <v>0.82624390079868526</v>
      </c>
      <c r="AP306" s="6">
        <f>AF306*'III. GDP shares, 1310-2018'!D308</f>
        <v>0.8878290393665047</v>
      </c>
      <c r="AQ306" s="6">
        <f>AG306*'III. GDP shares, 1310-2018'!E308</f>
        <v>0.24353700619445814</v>
      </c>
      <c r="AR306" s="6">
        <f>AH306*'III. GDP shares, 1310-2018'!F308</f>
        <v>1.3484736815794702</v>
      </c>
      <c r="AS306" s="6">
        <f>AI306*'III. GDP shares, 1310-2018'!G308</f>
        <v>3.3327716018274449</v>
      </c>
      <c r="AT306" s="6">
        <f>AJ306*'III. GDP shares, 1310-2018'!H308</f>
        <v>0</v>
      </c>
      <c r="AU306" s="6">
        <f>AK306*'III. GDP shares, 1310-2018'!I308</f>
        <v>0.63970964929939611</v>
      </c>
      <c r="AV306" s="6">
        <f>AL306*'III. GDP shares, 1310-2018'!J308</f>
        <v>0</v>
      </c>
      <c r="AY306" s="6">
        <f>U306*'III. GDP shares, 1310-2018'!C308</f>
        <v>0.87698322170065524</v>
      </c>
      <c r="AZ306" s="6">
        <f>V306*'III. GDP shares, 1310-2018'!D308</f>
        <v>0.57039779090233333</v>
      </c>
      <c r="BA306" s="6">
        <f>W306*'III. GDP shares, 1310-2018'!E308</f>
        <v>0.13300789522924955</v>
      </c>
      <c r="BB306" s="6">
        <f>X306*'III. GDP shares, 1310-2018'!F308</f>
        <v>0.29213387818746217</v>
      </c>
      <c r="BC306" s="6">
        <f>Y306*'III. GDP shares, 1310-2018'!G308</f>
        <v>2.3885635930862757E-2</v>
      </c>
      <c r="BD306" s="6">
        <f>Z306*'III. GDP shares, 1310-2018'!H308</f>
        <v>0</v>
      </c>
      <c r="BE306" s="6">
        <f>AA306*'III. GDP shares, 1310-2018'!I308</f>
        <v>0.88634872133085518</v>
      </c>
      <c r="BF306" s="6">
        <f>AB306*'III. GDP shares, 1310-2018'!J308</f>
        <v>0</v>
      </c>
      <c r="BI306" s="6">
        <f t="shared" si="530"/>
        <v>6.922880423280426</v>
      </c>
      <c r="BJ306" s="6">
        <f t="shared" si="531"/>
        <v>7.2785648790659598</v>
      </c>
      <c r="BL306" s="6">
        <f t="shared" si="532"/>
        <v>2.782757143281418</v>
      </c>
      <c r="BM306" s="6">
        <f t="shared" si="533"/>
        <v>3.4998504344604378</v>
      </c>
      <c r="BN306" s="6">
        <f t="shared" ref="BN306:BO306" si="631">AVERAGE(BL303:BL309)</f>
        <v>-0.16495541431402971</v>
      </c>
      <c r="BO306" s="6">
        <f t="shared" si="631"/>
        <v>-0.1497903312298452</v>
      </c>
      <c r="BR306" s="6">
        <f t="shared" si="535"/>
        <v>4.1783764873203708</v>
      </c>
    </row>
    <row r="307" spans="1:70" x14ac:dyDescent="0.2">
      <c r="A307" s="6">
        <f>'[1]Nominal weighted'!B307</f>
        <v>1613</v>
      </c>
      <c r="C307" s="6">
        <f t="shared" si="542"/>
        <v>14.024945963220464</v>
      </c>
      <c r="D307" s="6">
        <f t="shared" si="543"/>
        <v>2.3901645237166633</v>
      </c>
      <c r="E307" s="6">
        <f t="shared" si="544"/>
        <v>5.6566756454934923</v>
      </c>
      <c r="F307" s="6">
        <f t="shared" si="545"/>
        <v>7.5007354912489976</v>
      </c>
      <c r="G307" s="6">
        <f t="shared" si="546"/>
        <v>16.498936580374622</v>
      </c>
      <c r="I307" s="6">
        <f t="shared" si="547"/>
        <v>4.9988042935758301</v>
      </c>
      <c r="L307" s="6">
        <f t="shared" si="521"/>
        <v>4.6211880520959054</v>
      </c>
      <c r="M307" s="6">
        <f t="shared" si="522"/>
        <v>8.0909026454958486</v>
      </c>
      <c r="N307" s="6">
        <f t="shared" si="523"/>
        <v>6.4695158243617694</v>
      </c>
      <c r="O307" s="6">
        <f t="shared" si="524"/>
        <v>2.3096961158105875</v>
      </c>
      <c r="P307" s="6">
        <f t="shared" ref="P307" si="632">AVERAGE(G304:G310)</f>
        <v>14.580327665532641</v>
      </c>
      <c r="R307" s="6">
        <f t="shared" si="608"/>
        <v>4.3193623940934671</v>
      </c>
      <c r="U307" s="6">
        <v>-10.795779296553798</v>
      </c>
      <c r="V307" s="6">
        <v>5.6098354762833367</v>
      </c>
      <c r="W307" s="6">
        <v>0.56237197355413127</v>
      </c>
      <c r="X307" s="6">
        <v>-2.2507354912489981</v>
      </c>
      <c r="Y307" s="6">
        <v>-2.5575241056271372</v>
      </c>
      <c r="AA307" s="6">
        <v>0.31719570642416872</v>
      </c>
      <c r="AE307" s="6">
        <v>3.2291666666666661</v>
      </c>
      <c r="AF307" s="6">
        <v>8</v>
      </c>
      <c r="AG307" s="35">
        <v>6.2190476190476236</v>
      </c>
      <c r="AH307" s="6">
        <v>5.25</v>
      </c>
      <c r="AI307" s="6">
        <v>13.941412474747485</v>
      </c>
      <c r="AK307" s="6">
        <v>5.3159999999999989</v>
      </c>
      <c r="AO307" s="6">
        <f>AE307*'III. GDP shares, 1310-2018'!C309</f>
        <v>0.78578669741636997</v>
      </c>
      <c r="AP307" s="6">
        <f>AF307*'III. GDP shares, 1310-2018'!D309</f>
        <v>0.89232474801124984</v>
      </c>
      <c r="AQ307" s="6">
        <f>AG307*'III. GDP shares, 1310-2018'!E309</f>
        <v>0.24408206932970153</v>
      </c>
      <c r="AR307" s="6">
        <f>AH307*'III. GDP shares, 1310-2018'!F309</f>
        <v>1.1312449028810827</v>
      </c>
      <c r="AS307" s="6">
        <f>AI307*'III. GDP shares, 1310-2018'!G309</f>
        <v>3.7773280741941693</v>
      </c>
      <c r="AT307" s="6">
        <f>AJ307*'III. GDP shares, 1310-2018'!H309</f>
        <v>0</v>
      </c>
      <c r="AU307" s="6">
        <f>AK307*'III. GDP shares, 1310-2018'!I309</f>
        <v>0.6350137104598822</v>
      </c>
      <c r="AV307" s="6">
        <f>AL307*'III. GDP shares, 1310-2018'!J309</f>
        <v>0</v>
      </c>
      <c r="AY307" s="6">
        <f>U307*'III. GDP shares, 1310-2018'!C309</f>
        <v>-2.6270492158374297</v>
      </c>
      <c r="AZ307" s="6">
        <f>V307*'III. GDP shares, 1310-2018'!D309</f>
        <v>0.62572437846988727</v>
      </c>
      <c r="BA307" s="6">
        <f>W307*'III. GDP shares, 1310-2018'!E309</f>
        <v>2.2071693842270517E-2</v>
      </c>
      <c r="BB307" s="6">
        <f>X307*'III. GDP shares, 1310-2018'!F309</f>
        <v>-0.48497772423028168</v>
      </c>
      <c r="BC307" s="6">
        <f>Y307*'III. GDP shares, 1310-2018'!G309</f>
        <v>-0.69294324532125262</v>
      </c>
      <c r="BD307" s="6">
        <f>Z307*'III. GDP shares, 1310-2018'!H309</f>
        <v>0</v>
      </c>
      <c r="BE307" s="6">
        <f>AA307*'III. GDP shares, 1310-2018'!I309</f>
        <v>3.789007194852425E-2</v>
      </c>
      <c r="BF307" s="6">
        <f>AB307*'III. GDP shares, 1310-2018'!J309</f>
        <v>0</v>
      </c>
      <c r="BI307" s="6">
        <f t="shared" si="530"/>
        <v>6.9926044600769615</v>
      </c>
      <c r="BJ307" s="6">
        <f t="shared" si="531"/>
        <v>7.4657802022924553</v>
      </c>
      <c r="BL307" s="6">
        <f t="shared" si="532"/>
        <v>-3.1192840411282816</v>
      </c>
      <c r="BM307" s="6">
        <f t="shared" si="533"/>
        <v>-1.519105956194716</v>
      </c>
      <c r="BN307" s="6">
        <f t="shared" ref="BN307:BO307" si="633">AVERAGE(BL304:BL310)</f>
        <v>0.18585857255568122</v>
      </c>
      <c r="BO307" s="6">
        <f t="shared" si="633"/>
        <v>0.24284508194049709</v>
      </c>
      <c r="BR307" s="6">
        <f t="shared" si="535"/>
        <v>10.318463873879374</v>
      </c>
    </row>
    <row r="308" spans="1:70" x14ac:dyDescent="0.2">
      <c r="A308" s="6">
        <f>'[1]Nominal weighted'!B308</f>
        <v>1614</v>
      </c>
      <c r="C308" s="6">
        <f t="shared" si="542"/>
        <v>5.0749506901607457</v>
      </c>
      <c r="D308" s="6">
        <f t="shared" si="543"/>
        <v>9.4423258945905246</v>
      </c>
      <c r="E308" s="6">
        <f t="shared" si="544"/>
        <v>11.349307337783353</v>
      </c>
      <c r="F308" s="6">
        <f t="shared" si="545"/>
        <v>-7.3193897381962181</v>
      </c>
      <c r="G308" s="6">
        <f t="shared" si="546"/>
        <v>12.738641978775744</v>
      </c>
      <c r="I308" s="6">
        <f t="shared" si="547"/>
        <v>-6.0803356992761595</v>
      </c>
      <c r="L308" s="6">
        <f t="shared" si="521"/>
        <v>4.2325147206534339</v>
      </c>
      <c r="M308" s="6">
        <f t="shared" si="522"/>
        <v>6.4379018097170206</v>
      </c>
      <c r="N308" s="6">
        <f t="shared" si="523"/>
        <v>5.0464981587390998</v>
      </c>
      <c r="O308" s="6">
        <f t="shared" si="524"/>
        <v>5.6200066712923</v>
      </c>
      <c r="P308" s="6">
        <f t="shared" ref="P308" si="634">AVERAGE(G305:G311)</f>
        <v>12.437276657471324</v>
      </c>
      <c r="R308" s="6">
        <f t="shared" si="608"/>
        <v>2.7597382860721651</v>
      </c>
      <c r="U308" s="6">
        <v>-1.1055062457163021</v>
      </c>
      <c r="V308" s="6">
        <v>-1.4423258945905246</v>
      </c>
      <c r="W308" s="6">
        <v>-5.1564501949262054</v>
      </c>
      <c r="X308" s="6">
        <v>12.569389738196218</v>
      </c>
      <c r="Y308" s="6">
        <v>1.1719624151636612</v>
      </c>
      <c r="AA308" s="6">
        <v>11.364735699276158</v>
      </c>
      <c r="AE308" s="6">
        <v>3.9694444444444437</v>
      </c>
      <c r="AF308" s="6">
        <v>8</v>
      </c>
      <c r="AG308" s="35">
        <v>6.1928571428571475</v>
      </c>
      <c r="AH308" s="6">
        <v>5.25</v>
      </c>
      <c r="AI308" s="6">
        <v>13.910604393939405</v>
      </c>
      <c r="AK308" s="6">
        <v>5.2843999999999989</v>
      </c>
      <c r="AO308" s="6">
        <f>AE308*'III. GDP shares, 1310-2018'!C310</f>
        <v>0.96407112983424903</v>
      </c>
      <c r="AP308" s="6">
        <f>AF308*'III. GDP shares, 1310-2018'!D310</f>
        <v>0.89680182151433452</v>
      </c>
      <c r="AQ308" s="6">
        <f>AG308*'III. GDP shares, 1310-2018'!E310</f>
        <v>0.24460747395397991</v>
      </c>
      <c r="AR308" s="6">
        <f>AH308*'III. GDP shares, 1310-2018'!F310</f>
        <v>1.1297780189181583</v>
      </c>
      <c r="AS308" s="6">
        <f>AI308*'III. GDP shares, 1310-2018'!G310</f>
        <v>3.7704808945442032</v>
      </c>
      <c r="AT308" s="6">
        <f>AJ308*'III. GDP shares, 1310-2018'!H310</f>
        <v>0</v>
      </c>
      <c r="AU308" s="6">
        <f>AK308*'III. GDP shares, 1310-2018'!I310</f>
        <v>0.63033243228606595</v>
      </c>
      <c r="AV308" s="6">
        <f>AL308*'III. GDP shares, 1310-2018'!J310</f>
        <v>0</v>
      </c>
      <c r="AY308" s="6">
        <f>U308*'III. GDP shares, 1310-2018'!C310</f>
        <v>-0.26849768784097439</v>
      </c>
      <c r="AZ308" s="6">
        <f>V308*'III. GDP shares, 1310-2018'!D310</f>
        <v>-0.16168506118575932</v>
      </c>
      <c r="BA308" s="6">
        <f>W308*'III. GDP shares, 1310-2018'!E310</f>
        <v>-0.20367113719153029</v>
      </c>
      <c r="BB308" s="6">
        <f>X308*'III. GDP shares, 1310-2018'!F310</f>
        <v>2.7048800452246766</v>
      </c>
      <c r="BC308" s="6">
        <f>Y308*'III. GDP shares, 1310-2018'!G310</f>
        <v>0.31766138769812785</v>
      </c>
      <c r="BD308" s="6">
        <f>Z308*'III. GDP shares, 1310-2018'!H310</f>
        <v>0</v>
      </c>
      <c r="BE308" s="6">
        <f>AA308*'III. GDP shares, 1310-2018'!I310</f>
        <v>1.355605460527785</v>
      </c>
      <c r="BF308" s="6">
        <f>AB308*'III. GDP shares, 1310-2018'!J310</f>
        <v>0</v>
      </c>
      <c r="BI308" s="6">
        <f t="shared" si="530"/>
        <v>7.1012176635401651</v>
      </c>
      <c r="BJ308" s="6">
        <f t="shared" si="531"/>
        <v>7.6360717710509904</v>
      </c>
      <c r="BL308" s="6">
        <f t="shared" si="532"/>
        <v>3.7442930072323257</v>
      </c>
      <c r="BM308" s="6">
        <f t="shared" si="533"/>
        <v>2.9003009195671674</v>
      </c>
      <c r="BN308" s="6">
        <f t="shared" ref="BN308:BO308" si="635">AVERAGE(BL305:BL311)</f>
        <v>0.65065738638826931</v>
      </c>
      <c r="BO308" s="6">
        <f t="shared" si="635"/>
        <v>0.96481738007837592</v>
      </c>
      <c r="BR308" s="6">
        <f t="shared" si="535"/>
        <v>2.8332918811185701</v>
      </c>
    </row>
    <row r="309" spans="1:70" x14ac:dyDescent="0.2">
      <c r="A309" s="6">
        <f>'[1]Nominal weighted'!B309</f>
        <v>1615</v>
      </c>
      <c r="C309" s="6">
        <f t="shared" si="542"/>
        <v>5.6874925669528995</v>
      </c>
      <c r="D309" s="6">
        <f t="shared" si="543"/>
        <v>10.937055579920056</v>
      </c>
      <c r="E309" s="6">
        <f t="shared" si="544"/>
        <v>9.1218946184084189</v>
      </c>
      <c r="F309" s="6">
        <f t="shared" si="545"/>
        <v>10.050666902240634</v>
      </c>
      <c r="G309" s="6">
        <f t="shared" si="546"/>
        <v>13.878763896464886</v>
      </c>
      <c r="I309" s="6">
        <f t="shared" si="547"/>
        <v>9.3449114237170292</v>
      </c>
      <c r="L309" s="6">
        <f t="shared" si="521"/>
        <v>2.6645038366188181</v>
      </c>
      <c r="M309" s="6">
        <f t="shared" si="522"/>
        <v>7.1710616567504673</v>
      </c>
      <c r="N309" s="6">
        <f t="shared" si="523"/>
        <v>5.9217203361646709</v>
      </c>
      <c r="O309" s="6">
        <f t="shared" si="524"/>
        <v>6.1614355483702496</v>
      </c>
      <c r="P309" s="6">
        <f t="shared" ref="P309" si="636">AVERAGE(G306:G312)</f>
        <v>11.436414724222132</v>
      </c>
      <c r="R309" s="6">
        <f t="shared" si="608"/>
        <v>3.4426646451495655</v>
      </c>
      <c r="U309" s="6">
        <v>-2.1277703447306777</v>
      </c>
      <c r="V309" s="6">
        <v>-2.9370555799200559</v>
      </c>
      <c r="W309" s="6">
        <v>-2.9552279517417479</v>
      </c>
      <c r="X309" s="6">
        <v>-4.8006669022406339</v>
      </c>
      <c r="Y309" s="6">
        <v>1.0324166664386688E-3</v>
      </c>
      <c r="AA309" s="6">
        <v>-4.0921114237170295</v>
      </c>
      <c r="AE309" s="6">
        <v>3.5597222222222213</v>
      </c>
      <c r="AF309" s="6">
        <v>8</v>
      </c>
      <c r="AG309" s="35">
        <v>6.1666666666666714</v>
      </c>
      <c r="AH309" s="6">
        <v>5.25</v>
      </c>
      <c r="AI309" s="6">
        <v>13.879796313131324</v>
      </c>
      <c r="AK309" s="6">
        <v>5.2527999999999988</v>
      </c>
      <c r="AO309" s="6">
        <f>AE309*'III. GDP shares, 1310-2018'!C311</f>
        <v>0.86290394167237572</v>
      </c>
      <c r="AP309" s="6">
        <f>AF309*'III. GDP shares, 1310-2018'!D311</f>
        <v>0.90126037550277882</v>
      </c>
      <c r="AQ309" s="6">
        <f>AG309*'III. GDP shares, 1310-2018'!E311</f>
        <v>0.24511334204409832</v>
      </c>
      <c r="AR309" s="6">
        <f>AH309*'III. GDP shares, 1310-2018'!F311</f>
        <v>1.128317202753542</v>
      </c>
      <c r="AS309" s="6">
        <f>AI309*'III. GDP shares, 1310-2018'!G311</f>
        <v>3.7636208792325374</v>
      </c>
      <c r="AT309" s="6">
        <f>AJ309*'III. GDP shares, 1310-2018'!H311</f>
        <v>0</v>
      </c>
      <c r="AU309" s="6">
        <f>AK309*'III. GDP shares, 1310-2018'!I311</f>
        <v>0.62566572381168994</v>
      </c>
      <c r="AV309" s="6">
        <f>AL309*'III. GDP shares, 1310-2018'!J311</f>
        <v>0</v>
      </c>
      <c r="AY309" s="6">
        <f>U309*'III. GDP shares, 1310-2018'!C311</f>
        <v>-0.5157878347865853</v>
      </c>
      <c r="AZ309" s="6">
        <f>V309*'III. GDP shares, 1310-2018'!D311</f>
        <v>-0.33088147685391017</v>
      </c>
      <c r="BA309" s="6">
        <f>W309*'III. GDP shares, 1310-2018'!E311</f>
        <v>-0.11746472428436021</v>
      </c>
      <c r="BB309" s="6">
        <f>X309*'III. GDP shares, 1310-2018'!F311</f>
        <v>-1.0317476286643168</v>
      </c>
      <c r="BC309" s="6">
        <f>Y309*'III. GDP shares, 1310-2018'!G311</f>
        <v>2.7994826683444459E-4</v>
      </c>
      <c r="BD309" s="6">
        <f>Z309*'III. GDP shares, 1310-2018'!H311</f>
        <v>0</v>
      </c>
      <c r="BE309" s="6">
        <f>AA309*'III. GDP shares, 1310-2018'!I311</f>
        <v>-0.48741506545804164</v>
      </c>
      <c r="BF309" s="6">
        <f>AB309*'III. GDP shares, 1310-2018'!J311</f>
        <v>0</v>
      </c>
      <c r="BI309" s="6">
        <f t="shared" si="530"/>
        <v>7.0181642003367024</v>
      </c>
      <c r="BJ309" s="6">
        <f t="shared" si="531"/>
        <v>7.5268814650170226</v>
      </c>
      <c r="BL309" s="6">
        <f t="shared" si="532"/>
        <v>-2.4830167817803797</v>
      </c>
      <c r="BM309" s="6">
        <f t="shared" si="533"/>
        <v>-2.818633297613951</v>
      </c>
      <c r="BN309" s="6">
        <f t="shared" ref="BN309:BO309" si="637">AVERAGE(BL306:BL312)</f>
        <v>1.0791038204590611</v>
      </c>
      <c r="BO309" s="6">
        <f t="shared" si="637"/>
        <v>0.99829268690182948</v>
      </c>
      <c r="BR309" s="6">
        <f t="shared" si="535"/>
        <v>8.7777563944407131</v>
      </c>
    </row>
    <row r="310" spans="1:70" x14ac:dyDescent="0.2">
      <c r="A310" s="6">
        <f>'[1]Nominal weighted'!B310</f>
        <v>1616</v>
      </c>
      <c r="C310" s="6">
        <f t="shared" si="542"/>
        <v>4.6862069960247377</v>
      </c>
      <c r="D310" s="6">
        <f t="shared" si="543"/>
        <v>6.3975585904830012</v>
      </c>
      <c r="E310" s="6">
        <f t="shared" si="544"/>
        <v>-0.18862317811763329</v>
      </c>
      <c r="F310" s="6">
        <f t="shared" si="545"/>
        <v>2.9266210259137764</v>
      </c>
      <c r="G310" s="6">
        <f t="shared" si="546"/>
        <v>16.197711191510319</v>
      </c>
      <c r="I310" s="6">
        <f t="shared" si="547"/>
        <v>4.8429298248531873</v>
      </c>
      <c r="L310" s="6">
        <f t="shared" si="521"/>
        <v>1.8609798507850974</v>
      </c>
      <c r="M310" s="6">
        <f t="shared" si="522"/>
        <v>9.2777956599268716</v>
      </c>
      <c r="N310" s="6">
        <f t="shared" si="523"/>
        <v>7.0177604506674767</v>
      </c>
      <c r="O310" s="6">
        <f t="shared" si="524"/>
        <v>4.7670973506012988</v>
      </c>
      <c r="P310" s="6">
        <f t="shared" ref="P310" si="638">AVERAGE(G307:G313)</f>
        <v>13.341914330286558</v>
      </c>
      <c r="R310" s="6">
        <f t="shared" si="608"/>
        <v>5.1687698205642505</v>
      </c>
      <c r="U310" s="6">
        <v>-0.87370699602473745</v>
      </c>
      <c r="V310" s="6">
        <v>1.6024414095169988</v>
      </c>
      <c r="W310" s="6">
        <v>6.3290993685938286</v>
      </c>
      <c r="X310" s="6">
        <v>2.3233789740862236</v>
      </c>
      <c r="Y310" s="6">
        <v>-2.3487229591870764</v>
      </c>
      <c r="AA310" s="6">
        <v>0.37827017514681155</v>
      </c>
      <c r="AE310" s="6">
        <v>3.8125</v>
      </c>
      <c r="AF310" s="6">
        <v>8</v>
      </c>
      <c r="AG310" s="35">
        <v>6.1404761904761953</v>
      </c>
      <c r="AH310" s="6">
        <v>5.25</v>
      </c>
      <c r="AI310" s="6">
        <v>13.848988232323244</v>
      </c>
      <c r="AK310" s="6">
        <v>5.2211999999999987</v>
      </c>
      <c r="AO310" s="6">
        <f>AE310*'III. GDP shares, 1310-2018'!C312</f>
        <v>0.92241219616284731</v>
      </c>
      <c r="AP310" s="6">
        <f>AF310*'III. GDP shares, 1310-2018'!D312</f>
        <v>0.90570052464898954</v>
      </c>
      <c r="AQ310" s="6">
        <f>AG310*'III. GDP shares, 1310-2018'!E312</f>
        <v>0.24559979456982517</v>
      </c>
      <c r="AR310" s="6">
        <f>AH310*'III. GDP shares, 1310-2018'!F312</f>
        <v>1.1268624168155665</v>
      </c>
      <c r="AS310" s="6">
        <f>AI310*'III. GDP shares, 1310-2018'!G312</f>
        <v>3.756748107737292</v>
      </c>
      <c r="AT310" s="6">
        <f>AJ310*'III. GDP shares, 1310-2018'!H312</f>
        <v>0</v>
      </c>
      <c r="AU310" s="6">
        <f>AK310*'III. GDP shares, 1310-2018'!I312</f>
        <v>0.62101349482151169</v>
      </c>
      <c r="AV310" s="6">
        <f>AL310*'III. GDP shares, 1310-2018'!J312</f>
        <v>0</v>
      </c>
      <c r="AY310" s="6">
        <f>U310*'III. GDP shares, 1310-2018'!C312</f>
        <v>-0.21138832498518614</v>
      </c>
      <c r="AZ310" s="6">
        <f>V310*'III. GDP shares, 1310-2018'!D312</f>
        <v>0.1814165031648515</v>
      </c>
      <c r="BA310" s="6">
        <f>W310*'III. GDP shares, 1310-2018'!E312</f>
        <v>0.25314413027926885</v>
      </c>
      <c r="BB310" s="6">
        <f>X310*'III. GDP shares, 1310-2018'!F312</f>
        <v>0.4986911325556711</v>
      </c>
      <c r="BC310" s="6">
        <f>Y310*'III. GDP shares, 1310-2018'!G312</f>
        <v>-0.63712672611932619</v>
      </c>
      <c r="BD310" s="6">
        <f>Z310*'III. GDP shares, 1310-2018'!H312</f>
        <v>0</v>
      </c>
      <c r="BE310" s="6">
        <f>AA310*'III. GDP shares, 1310-2018'!I312</f>
        <v>4.4991742023800435E-2</v>
      </c>
      <c r="BF310" s="6">
        <f>AB310*'III. GDP shares, 1310-2018'!J312</f>
        <v>0</v>
      </c>
      <c r="BI310" s="6">
        <f t="shared" si="530"/>
        <v>7.0455274037999063</v>
      </c>
      <c r="BJ310" s="6">
        <f t="shared" si="531"/>
        <v>7.5783365347560316</v>
      </c>
      <c r="BL310" s="6">
        <f t="shared" si="532"/>
        <v>0.12972845691907955</v>
      </c>
      <c r="BM310" s="6">
        <f t="shared" si="533"/>
        <v>1.235126662022008</v>
      </c>
      <c r="BN310" s="6">
        <f t="shared" ref="BN310:BO310" si="639">AVERAGE(BL307:BL313)</f>
        <v>0.6352725473508779</v>
      </c>
      <c r="BO310" s="6">
        <f t="shared" si="639"/>
        <v>0.28792290602639298</v>
      </c>
      <c r="BR310" s="6">
        <f t="shared" si="535"/>
        <v>6.7243240563528142</v>
      </c>
    </row>
    <row r="311" spans="1:70" x14ac:dyDescent="0.2">
      <c r="A311" s="6">
        <f>'[1]Nominal weighted'!B311</f>
        <v>1617</v>
      </c>
      <c r="C311" s="6">
        <f t="shared" si="542"/>
        <v>-7.3893144947112077</v>
      </c>
      <c r="D311" s="6">
        <f t="shared" si="543"/>
        <v>8.0297443324906226</v>
      </c>
      <c r="E311" s="6">
        <f t="shared" si="544"/>
        <v>1.4360966777613591</v>
      </c>
      <c r="F311" s="6">
        <f t="shared" si="545"/>
        <v>15.398513110724315</v>
      </c>
      <c r="G311" s="6">
        <f t="shared" si="546"/>
        <v>5.5967492348715258</v>
      </c>
      <c r="I311" s="6">
        <f t="shared" si="547"/>
        <v>-0.46827392219374619</v>
      </c>
      <c r="L311" s="6">
        <f t="shared" si="521"/>
        <v>0.74168326961874631</v>
      </c>
      <c r="M311" s="6">
        <f t="shared" si="522"/>
        <v>11.245848024977752</v>
      </c>
      <c r="N311" s="6">
        <f t="shared" si="523"/>
        <v>6.9884709168718908</v>
      </c>
      <c r="O311" s="6">
        <f t="shared" si="524"/>
        <v>2.5108830595287697</v>
      </c>
      <c r="P311" s="6">
        <f t="shared" ref="P311" si="640">AVERAGE(G308:G314)</f>
        <v>13.432918866193807</v>
      </c>
      <c r="R311" s="6">
        <f t="shared" ref="R311:R374" si="641">AVERAGE(I308:I314)</f>
        <v>6.1006291870516289</v>
      </c>
      <c r="U311" s="6">
        <v>11.576814494711208</v>
      </c>
      <c r="V311" s="6">
        <v>1.9702556675093774</v>
      </c>
      <c r="W311" s="6">
        <v>4.6781890365243601</v>
      </c>
      <c r="X311" s="6">
        <v>-10.148513110724315</v>
      </c>
      <c r="Y311" s="6">
        <v>8.2214309166436372</v>
      </c>
      <c r="AA311" s="6">
        <v>5.6578739221937449</v>
      </c>
      <c r="AE311" s="6">
        <v>4.1875</v>
      </c>
      <c r="AF311" s="6">
        <v>10</v>
      </c>
      <c r="AG311" s="35">
        <v>6.1142857142857192</v>
      </c>
      <c r="AH311" s="6">
        <v>5.25</v>
      </c>
      <c r="AI311" s="6">
        <v>13.818180151515163</v>
      </c>
      <c r="AK311" s="6">
        <v>5.1895999999999987</v>
      </c>
      <c r="AO311" s="6">
        <f>AE311*'III. GDP shares, 1310-2018'!C313</f>
        <v>1.0112084393387637</v>
      </c>
      <c r="AP311" s="6">
        <f>AF311*'III. GDP shares, 1310-2018'!D313</f>
        <v>1.1376529783507403</v>
      </c>
      <c r="AQ311" s="6">
        <f>AG311*'III. GDP shares, 1310-2018'!E313</f>
        <v>0.24606695150426333</v>
      </c>
      <c r="AR311" s="6">
        <f>AH311*'III. GDP shares, 1310-2018'!F313</f>
        <v>1.1254136238421166</v>
      </c>
      <c r="AS311" s="6">
        <f>AI311*'III. GDP shares, 1310-2018'!G313</f>
        <v>3.7498626588817712</v>
      </c>
      <c r="AT311" s="6">
        <f>AJ311*'III. GDP shares, 1310-2018'!H313</f>
        <v>0</v>
      </c>
      <c r="AU311" s="6">
        <f>AK311*'III. GDP shares, 1310-2018'!I313</f>
        <v>0.61637565584356879</v>
      </c>
      <c r="AV311" s="6">
        <f>AL311*'III. GDP shares, 1310-2018'!J313</f>
        <v>0</v>
      </c>
      <c r="AY311" s="6">
        <f>U311*'III. GDP shares, 1310-2018'!C313</f>
        <v>2.7955994072146386</v>
      </c>
      <c r="AZ311" s="6">
        <f>V311*'III. GDP shares, 1310-2018'!D313</f>
        <v>0.2241467228254469</v>
      </c>
      <c r="BA311" s="6">
        <f>W311*'III. GDP shares, 1310-2018'!E313</f>
        <v>0.18827182251045577</v>
      </c>
      <c r="BB311" s="6">
        <f>X311*'III. GDP shares, 1310-2018'!F313</f>
        <v>-2.175480936485616</v>
      </c>
      <c r="BC311" s="6">
        <f>Y311*'III. GDP shares, 1310-2018'!G313</f>
        <v>2.2310634583467692</v>
      </c>
      <c r="BD311" s="6">
        <f>Z311*'III. GDP shares, 1310-2018'!H313</f>
        <v>0</v>
      </c>
      <c r="BE311" s="6">
        <f>AA311*'III. GDP shares, 1310-2018'!I313</f>
        <v>0.67199316892870264</v>
      </c>
      <c r="BF311" s="6">
        <f>AB311*'III. GDP shares, 1310-2018'!J313</f>
        <v>0</v>
      </c>
      <c r="BI311" s="6">
        <f t="shared" si="530"/>
        <v>7.4265943109668138</v>
      </c>
      <c r="BJ311" s="6">
        <f t="shared" si="531"/>
        <v>7.886580307761224</v>
      </c>
      <c r="BL311" s="6">
        <f t="shared" si="532"/>
        <v>3.9355936433403969</v>
      </c>
      <c r="BM311" s="6">
        <f t="shared" si="533"/>
        <v>3.659341821143002</v>
      </c>
      <c r="BN311" s="6">
        <f t="shared" ref="BN311:BO311" si="642">AVERAGE(BL308:BL314)</f>
        <v>1.0794923654717528</v>
      </c>
      <c r="BO311" s="6">
        <f t="shared" si="642"/>
        <v>0.40830780454542775</v>
      </c>
      <c r="BR311" s="6">
        <f t="shared" si="535"/>
        <v>3.0374804088955329</v>
      </c>
    </row>
    <row r="312" spans="1:70" x14ac:dyDescent="0.2">
      <c r="A312" s="6">
        <f>'[1]Nominal weighted'!B312</f>
        <v>1618</v>
      </c>
      <c r="C312" s="6">
        <f t="shared" si="542"/>
        <v>-3.2246444990327365</v>
      </c>
      <c r="D312" s="6">
        <f t="shared" si="543"/>
        <v>10.140291026293625</v>
      </c>
      <c r="E312" s="6">
        <f t="shared" si="544"/>
        <v>11.242294027273994</v>
      </c>
      <c r="F312" s="6">
        <f t="shared" si="545"/>
        <v>9.6769045486097287</v>
      </c>
      <c r="G312" s="6">
        <f t="shared" si="546"/>
        <v>2.9267373001604575</v>
      </c>
      <c r="I312" s="6">
        <f t="shared" si="547"/>
        <v>13.522375555924103</v>
      </c>
      <c r="L312" s="6">
        <f t="shared" si="521"/>
        <v>0.68196325687512704</v>
      </c>
      <c r="M312" s="6">
        <f t="shared" si="522"/>
        <v>10.466066118778185</v>
      </c>
      <c r="N312" s="6">
        <f t="shared" si="523"/>
        <v>6.5632792956781758</v>
      </c>
      <c r="O312" s="6">
        <f t="shared" si="524"/>
        <v>-4.7402523886777415</v>
      </c>
      <c r="P312" s="6">
        <f t="shared" ref="P312" si="643">AVERAGE(G309:G315)</f>
        <v>12.914128766819458</v>
      </c>
      <c r="R312" s="6">
        <f t="shared" si="641"/>
        <v>7.2099601910813389</v>
      </c>
      <c r="U312" s="6">
        <v>7.1621444990327365</v>
      </c>
      <c r="V312" s="6">
        <v>-0.14029102629362455</v>
      </c>
      <c r="W312" s="6">
        <v>-5.1541987891787509</v>
      </c>
      <c r="X312" s="6">
        <v>-4.1769045486097287</v>
      </c>
      <c r="Y312" s="6">
        <v>10.860634770546625</v>
      </c>
      <c r="AA312" s="6">
        <v>-8.364375555924104</v>
      </c>
      <c r="AE312" s="6">
        <v>3.9375</v>
      </c>
      <c r="AF312" s="6">
        <v>10</v>
      </c>
      <c r="AG312" s="35">
        <v>6.0880952380952431</v>
      </c>
      <c r="AH312" s="6">
        <v>5.5</v>
      </c>
      <c r="AI312" s="6">
        <v>13.787372070707082</v>
      </c>
      <c r="AK312" s="6">
        <v>5.1579999999999986</v>
      </c>
      <c r="AO312" s="6">
        <f>AE312*'III. GDP shares, 1310-2018'!C314</f>
        <v>0.94902782499215244</v>
      </c>
      <c r="AP312" s="6">
        <f>AF312*'III. GDP shares, 1310-2018'!D314</f>
        <v>1.1431575779876755</v>
      </c>
      <c r="AQ312" s="6">
        <f>AG312*'III. GDP shares, 1310-2018'!E314</f>
        <v>0.24651493183409348</v>
      </c>
      <c r="AR312" s="6">
        <f>AH312*'III. GDP shares, 1310-2018'!F314</f>
        <v>1.177493205300183</v>
      </c>
      <c r="AS312" s="6">
        <f>AI312*'III. GDP shares, 1310-2018'!G314</f>
        <v>3.7429646108411911</v>
      </c>
      <c r="AT312" s="6">
        <f>AJ312*'III. GDP shares, 1310-2018'!H314</f>
        <v>0</v>
      </c>
      <c r="AU312" s="6">
        <f>AK312*'III. GDP shares, 1310-2018'!I314</f>
        <v>0.61175211814154007</v>
      </c>
      <c r="AV312" s="6">
        <f>AL312*'III. GDP shares, 1310-2018'!J314</f>
        <v>0</v>
      </c>
      <c r="AY312" s="6">
        <f>U312*'III. GDP shares, 1310-2018'!C314</f>
        <v>1.7262411215737261</v>
      </c>
      <c r="AZ312" s="6">
        <f>V312*'III. GDP shares, 1310-2018'!D314</f>
        <v>-1.6037474983122513E-2</v>
      </c>
      <c r="BA312" s="6">
        <f>W312*'III. GDP shares, 1310-2018'!E314</f>
        <v>-0.20870024424441988</v>
      </c>
      <c r="BB312" s="6">
        <f>X312*'III. GDP shares, 1310-2018'!F314</f>
        <v>-0.89423213185006978</v>
      </c>
      <c r="BC312" s="6">
        <f>Y312*'III. GDP shares, 1310-2018'!G314</f>
        <v>2.9484205829039167</v>
      </c>
      <c r="BD312" s="6">
        <f>Z312*'III. GDP shares, 1310-2018'!H314</f>
        <v>0</v>
      </c>
      <c r="BE312" s="6">
        <f>AA312*'III. GDP shares, 1310-2018'!I314</f>
        <v>-0.9920365380511621</v>
      </c>
      <c r="BF312" s="6">
        <f>AB312*'III. GDP shares, 1310-2018'!J314</f>
        <v>0</v>
      </c>
      <c r="BI312" s="6">
        <f t="shared" si="530"/>
        <v>7.4118278848003882</v>
      </c>
      <c r="BJ312" s="6">
        <f t="shared" si="531"/>
        <v>7.8709102690968358</v>
      </c>
      <c r="BL312" s="6">
        <f t="shared" si="532"/>
        <v>2.5636553153488686</v>
      </c>
      <c r="BM312" s="6">
        <f t="shared" si="533"/>
        <v>3.1168224928859029E-2</v>
      </c>
      <c r="BN312" s="6">
        <f t="shared" ref="BN312:BO312" si="644">AVERAGE(BL309:BL315)</f>
        <v>2.7434824439441998</v>
      </c>
      <c r="BO312" s="6">
        <f t="shared" si="644"/>
        <v>1.739257381745001</v>
      </c>
      <c r="BR312" s="6">
        <f t="shared" si="535"/>
        <v>4.1480599007771684</v>
      </c>
    </row>
    <row r="313" spans="1:70" x14ac:dyDescent="0.2">
      <c r="A313" s="6">
        <f>'[1]Nominal weighted'!B313</f>
        <v>1619</v>
      </c>
      <c r="C313" s="6">
        <f t="shared" si="542"/>
        <v>-5.8327782671192185</v>
      </c>
      <c r="D313" s="6">
        <f t="shared" si="543"/>
        <v>17.607429671993614</v>
      </c>
      <c r="E313" s="6">
        <f t="shared" si="544"/>
        <v>10.506678026069363</v>
      </c>
      <c r="F313" s="6">
        <f t="shared" si="545"/>
        <v>-4.8643698863321401</v>
      </c>
      <c r="G313" s="6">
        <f t="shared" si="546"/>
        <v>25.555860129848355</v>
      </c>
      <c r="I313" s="6">
        <f t="shared" si="547"/>
        <v>10.020977267349505</v>
      </c>
      <c r="L313" s="6">
        <f t="shared" si="521"/>
        <v>0.82240730260290973</v>
      </c>
      <c r="M313" s="6">
        <f t="shared" si="522"/>
        <v>8.3457348572165291</v>
      </c>
      <c r="N313" s="6">
        <f t="shared" si="523"/>
        <v>3.2658958689576809</v>
      </c>
      <c r="O313" s="6">
        <f t="shared" si="524"/>
        <v>-12.411684498543123</v>
      </c>
      <c r="P313" s="6">
        <f t="shared" ref="P313" si="645">AVERAGE(G310:G316)</f>
        <v>11.832900080941965</v>
      </c>
      <c r="R313" s="6">
        <f t="shared" si="641"/>
        <v>5.6770781162181931</v>
      </c>
      <c r="U313" s="6">
        <v>9.6452782671192185</v>
      </c>
      <c r="V313" s="6">
        <v>-7.6074296719936143</v>
      </c>
      <c r="W313" s="6">
        <v>-4.4447732641645965</v>
      </c>
      <c r="X313" s="6">
        <v>10.26436988633214</v>
      </c>
      <c r="Y313" s="6">
        <v>-11.799296139949353</v>
      </c>
      <c r="AA313" s="6">
        <v>-4.894577267349506</v>
      </c>
      <c r="AE313" s="6">
        <v>3.8125</v>
      </c>
      <c r="AF313" s="6">
        <v>10</v>
      </c>
      <c r="AG313" s="35">
        <v>6.061904761904767</v>
      </c>
      <c r="AH313" s="6">
        <v>5.4</v>
      </c>
      <c r="AI313" s="6">
        <v>13.756563989899002</v>
      </c>
      <c r="AK313" s="6">
        <v>5.1263999999999985</v>
      </c>
      <c r="AO313" s="6">
        <f>AE313*'III. GDP shares, 1310-2018'!C315</f>
        <v>0.91715464515066958</v>
      </c>
      <c r="AP313" s="6">
        <f>AF313*'III. GDP shares, 1310-2018'!D315</f>
        <v>1.1486395945558823</v>
      </c>
      <c r="AQ313" s="6">
        <f>AG313*'III. GDP shares, 1310-2018'!E315</f>
        <v>0.24694385356969095</v>
      </c>
      <c r="AR313" s="6">
        <f>AH313*'III. GDP shares, 1310-2018'!F315</f>
        <v>1.1546062655338711</v>
      </c>
      <c r="AS313" s="6">
        <f>AI313*'III. GDP shares, 1310-2018'!G315</f>
        <v>3.7360540411493273</v>
      </c>
      <c r="AT313" s="6">
        <f>AJ313*'III. GDP shares, 1310-2018'!H315</f>
        <v>0</v>
      </c>
      <c r="AU313" s="6">
        <f>AK313*'III. GDP shares, 1310-2018'!I315</f>
        <v>0.60714279370720026</v>
      </c>
      <c r="AV313" s="6">
        <f>AL313*'III. GDP shares, 1310-2018'!J315</f>
        <v>0</v>
      </c>
      <c r="AY313" s="6">
        <f>U313*'III. GDP shares, 1310-2018'!C315</f>
        <v>2.3203178403827391</v>
      </c>
      <c r="AZ313" s="6">
        <f>V313*'III. GDP shares, 1310-2018'!D315</f>
        <v>-0.87381949340511333</v>
      </c>
      <c r="BA313" s="6">
        <f>W313*'III. GDP shares, 1310-2018'!E315</f>
        <v>-0.18106675726648161</v>
      </c>
      <c r="BB313" s="6">
        <f>X313*'III. GDP shares, 1310-2018'!F315</f>
        <v>2.1946862560215328</v>
      </c>
      <c r="BC313" s="6">
        <f>Y313*'III. GDP shares, 1310-2018'!G315</f>
        <v>-3.2044926377505325</v>
      </c>
      <c r="BD313" s="6">
        <f>Z313*'III. GDP shares, 1310-2018'!H315</f>
        <v>0</v>
      </c>
      <c r="BE313" s="6">
        <f>AA313*'III. GDP shares, 1310-2018'!I315</f>
        <v>-0.57968697645800826</v>
      </c>
      <c r="BF313" s="6">
        <f>AB313*'III. GDP shares, 1310-2018'!J315</f>
        <v>0</v>
      </c>
      <c r="BI313" s="6">
        <f t="shared" si="530"/>
        <v>7.3595614586339613</v>
      </c>
      <c r="BJ313" s="6">
        <f t="shared" si="531"/>
        <v>7.8105411936666416</v>
      </c>
      <c r="BL313" s="6">
        <f t="shared" si="532"/>
        <v>-0.32406176847586365</v>
      </c>
      <c r="BM313" s="6">
        <f t="shared" si="533"/>
        <v>-1.4727380316676186</v>
      </c>
      <c r="BN313" s="6">
        <f t="shared" ref="BN313:BO313" si="646">AVERAGE(BL310:BL316)</f>
        <v>5.2750515732454701</v>
      </c>
      <c r="BO313" s="6">
        <f t="shared" si="646"/>
        <v>4.3984188691476342</v>
      </c>
      <c r="BR313" s="6">
        <f t="shared" si="535"/>
        <v>6.11214387418151</v>
      </c>
    </row>
    <row r="314" spans="1:70" x14ac:dyDescent="0.2">
      <c r="A314" s="6">
        <f>'[1]Nominal weighted'!B314</f>
        <v>1620</v>
      </c>
      <c r="C314" s="6">
        <f t="shared" si="542"/>
        <v>6.1898698950560052</v>
      </c>
      <c r="D314" s="6">
        <f t="shared" si="543"/>
        <v>16.166531079072826</v>
      </c>
      <c r="E314" s="6">
        <f t="shared" si="544"/>
        <v>5.4516489089243887</v>
      </c>
      <c r="F314" s="6">
        <f t="shared" si="545"/>
        <v>-8.2927645462587041</v>
      </c>
      <c r="G314" s="6">
        <f t="shared" si="546"/>
        <v>17.13596833172538</v>
      </c>
      <c r="I314" s="6">
        <f t="shared" si="547"/>
        <v>11.521819858987481</v>
      </c>
      <c r="L314" s="6">
        <f t="shared" si="521"/>
        <v>0.97034907873510778</v>
      </c>
      <c r="M314" s="6">
        <f t="shared" si="522"/>
        <v>9.2414269361579269</v>
      </c>
      <c r="N314" s="6">
        <f t="shared" si="523"/>
        <v>3.0432490183015308</v>
      </c>
      <c r="O314" s="6">
        <f t="shared" si="524"/>
        <v>-11.020364340469296</v>
      </c>
      <c r="P314" s="6">
        <f t="shared" ref="P314" si="647">AVERAGE(G311:G317)</f>
        <v>10.99062118028348</v>
      </c>
      <c r="R314" s="6">
        <f t="shared" si="641"/>
        <v>4.3024154909567489</v>
      </c>
      <c r="U314" s="6">
        <v>-2.3148698950560052</v>
      </c>
      <c r="V314" s="6">
        <v>-6.1665310790728256</v>
      </c>
      <c r="W314" s="6">
        <v>0.58406537678990256</v>
      </c>
      <c r="X314" s="6">
        <v>13.676097879592037</v>
      </c>
      <c r="Y314" s="6">
        <v>-3.4102124226344599</v>
      </c>
      <c r="AA314" s="6">
        <v>-6.4270198589874834</v>
      </c>
      <c r="AE314" s="6">
        <v>3.875</v>
      </c>
      <c r="AF314" s="6">
        <v>10</v>
      </c>
      <c r="AG314" s="35">
        <v>6.0357142857142909</v>
      </c>
      <c r="AH314" s="6">
        <v>5.3833333333333329</v>
      </c>
      <c r="AI314" s="6">
        <v>13.725755909090921</v>
      </c>
      <c r="AK314" s="6">
        <v>5.0947999999999984</v>
      </c>
      <c r="AO314" s="6">
        <f>AE314*'III. GDP shares, 1310-2018'!C316</f>
        <v>0.93042330591252853</v>
      </c>
      <c r="AP314" s="6">
        <f>AF314*'III. GDP shares, 1310-2018'!D316</f>
        <v>1.15409916674419</v>
      </c>
      <c r="AQ314" s="6">
        <f>AG314*'III. GDP shares, 1310-2018'!E316</f>
        <v>0.24735383375511896</v>
      </c>
      <c r="AR314" s="6">
        <f>AH314*'III. GDP shares, 1310-2018'!F316</f>
        <v>1.1495752876083656</v>
      </c>
      <c r="AS314" s="6">
        <f>AI314*'III. GDP shares, 1310-2018'!G316</f>
        <v>3.7291310267050797</v>
      </c>
      <c r="AT314" s="6">
        <f>AJ314*'III. GDP shares, 1310-2018'!H316</f>
        <v>0</v>
      </c>
      <c r="AU314" s="6">
        <f>AK314*'III. GDP shares, 1310-2018'!I316</f>
        <v>0.60254759525296719</v>
      </c>
      <c r="AV314" s="6">
        <f>AL314*'III. GDP shares, 1310-2018'!J316</f>
        <v>0</v>
      </c>
      <c r="AY314" s="6">
        <f>U314*'III. GDP shares, 1310-2018'!C316</f>
        <v>-0.5558216517459087</v>
      </c>
      <c r="AZ314" s="6">
        <f>V314*'III. GDP shares, 1310-2018'!D316</f>
        <v>-0.71167883800600995</v>
      </c>
      <c r="BA314" s="6">
        <f>W314*'III. GDP shares, 1310-2018'!E316</f>
        <v>2.3935992208006449E-2</v>
      </c>
      <c r="BB314" s="6">
        <f>X314*'III. GDP shares, 1310-2018'!F316</f>
        <v>2.9204403999923549</v>
      </c>
      <c r="BC314" s="6">
        <f>Y314*'III. GDP shares, 1310-2018'!G316</f>
        <v>-0.92651574435171036</v>
      </c>
      <c r="BD314" s="6">
        <f>Z314*'III. GDP shares, 1310-2018'!H316</f>
        <v>0</v>
      </c>
      <c r="BE314" s="6">
        <f>AA314*'III. GDP shares, 1310-2018'!I316</f>
        <v>-0.76010547237889092</v>
      </c>
      <c r="BF314" s="6">
        <f>AB314*'III. GDP shares, 1310-2018'!J316</f>
        <v>0</v>
      </c>
      <c r="BI314" s="6">
        <f t="shared" si="530"/>
        <v>7.3524339213564245</v>
      </c>
      <c r="BJ314" s="6">
        <f t="shared" si="531"/>
        <v>7.8131302159782505</v>
      </c>
      <c r="BL314" s="6">
        <f t="shared" si="532"/>
        <v>-9.7453142821585237E-3</v>
      </c>
      <c r="BM314" s="6">
        <f t="shared" si="533"/>
        <v>-0.67641166656147256</v>
      </c>
      <c r="BN314" s="6">
        <f t="shared" ref="BN314:BO314" si="648">AVERAGE(BL311:BL317)</f>
        <v>5.2816982348071493</v>
      </c>
      <c r="BO314" s="6">
        <f t="shared" si="648"/>
        <v>4.4434526146637614</v>
      </c>
      <c r="BR314" s="6">
        <f t="shared" si="535"/>
        <v>5.9570975255102088</v>
      </c>
    </row>
    <row r="315" spans="1:70" x14ac:dyDescent="0.2">
      <c r="A315" s="6">
        <f>'[1]Nominal weighted'!B315</f>
        <v>1621</v>
      </c>
      <c r="C315" s="6">
        <f t="shared" si="542"/>
        <v>4.6569106009554089</v>
      </c>
      <c r="D315" s="6">
        <f t="shared" si="543"/>
        <v>3.9838525511935501</v>
      </c>
      <c r="E315" s="6">
        <f t="shared" si="544"/>
        <v>8.3729659894273318</v>
      </c>
      <c r="F315" s="6">
        <f t="shared" si="545"/>
        <v>-58.077337875641803</v>
      </c>
      <c r="G315" s="6">
        <f t="shared" si="546"/>
        <v>9.1071112831552732</v>
      </c>
      <c r="I315" s="6">
        <f t="shared" si="547"/>
        <v>1.6849813289318178</v>
      </c>
      <c r="L315" s="6">
        <f t="shared" si="521"/>
        <v>2.9328234798161112</v>
      </c>
      <c r="M315" s="6">
        <f t="shared" si="522"/>
        <v>9.770748257152027</v>
      </c>
      <c r="N315" s="6">
        <f t="shared" si="523"/>
        <v>3.2957662832682879</v>
      </c>
      <c r="O315" s="6">
        <f t="shared" si="524"/>
        <v>-10.928823226549119</v>
      </c>
      <c r="P315" s="6">
        <f t="shared" ref="P315" si="649">AVERAGE(G312:G318)</f>
        <v>13.101322442431059</v>
      </c>
      <c r="R315" s="6">
        <f t="shared" si="641"/>
        <v>6.2710898422695829</v>
      </c>
      <c r="U315" s="6">
        <v>-0.34441060095540871</v>
      </c>
      <c r="V315" s="6">
        <v>6.0161474488064499</v>
      </c>
      <c r="W315" s="6">
        <v>-2.3634421799035166</v>
      </c>
      <c r="X315" s="6">
        <v>62.027337875641805</v>
      </c>
      <c r="Y315" s="6">
        <v>4.5878365451275682</v>
      </c>
      <c r="AA315" s="6">
        <v>3.3782186710681805</v>
      </c>
      <c r="AE315" s="6">
        <v>4.3125</v>
      </c>
      <c r="AF315" s="6">
        <v>10</v>
      </c>
      <c r="AG315" s="35">
        <v>6.0095238095238148</v>
      </c>
      <c r="AH315" s="6">
        <v>3.9499999999999997</v>
      </c>
      <c r="AI315" s="6">
        <v>13.694947828282841</v>
      </c>
      <c r="AK315" s="6">
        <v>5.0631999999999984</v>
      </c>
      <c r="AO315" s="6">
        <f>AE315*'III. GDP shares, 1310-2018'!C317</f>
        <v>1.033513008690365</v>
      </c>
      <c r="AP315" s="6">
        <f>AF315*'III. GDP shares, 1310-2018'!D317</f>
        <v>1.1595364321081134</v>
      </c>
      <c r="AQ315" s="6">
        <f>AG315*'III. GDP shares, 1310-2018'!E317</f>
        <v>0.24774498847799906</v>
      </c>
      <c r="AR315" s="6">
        <f>AH315*'III. GDP shares, 1310-2018'!F317</f>
        <v>0.84242413441592257</v>
      </c>
      <c r="AS315" s="6">
        <f>AI315*'III. GDP shares, 1310-2018'!G317</f>
        <v>3.7221956437789596</v>
      </c>
      <c r="AT315" s="6">
        <f>AJ315*'III. GDP shares, 1310-2018'!H317</f>
        <v>0</v>
      </c>
      <c r="AU315" s="6">
        <f>AK315*'III. GDP shares, 1310-2018'!I317</f>
        <v>0.59796643620454193</v>
      </c>
      <c r="AV315" s="6">
        <f>AL315*'III. GDP shares, 1310-2018'!J317</f>
        <v>0</v>
      </c>
      <c r="AY315" s="6">
        <f>U315*'III. GDP shares, 1310-2018'!C317</f>
        <v>-8.2539788154963753E-2</v>
      </c>
      <c r="AZ315" s="6">
        <f>V315*'III. GDP shares, 1310-2018'!D317</f>
        <v>0.69759421478253603</v>
      </c>
      <c r="BA315" s="6">
        <f>W315*'III. GDP shares, 1310-2018'!E317</f>
        <v>-9.7433835722669379E-2</v>
      </c>
      <c r="BB315" s="6">
        <f>X315*'III. GDP shares, 1310-2018'!F317</f>
        <v>13.228690232914309</v>
      </c>
      <c r="BC315" s="6">
        <f>Y315*'III. GDP shares, 1310-2018'!G317</f>
        <v>1.2469434288297649</v>
      </c>
      <c r="BD315" s="6">
        <f>Z315*'III. GDP shares, 1310-2018'!H317</f>
        <v>0</v>
      </c>
      <c r="BE315" s="6">
        <f>AA315*'III. GDP shares, 1310-2018'!I317</f>
        <v>0.39896930389048113</v>
      </c>
      <c r="BF315" s="6">
        <f>AB315*'III. GDP shares, 1310-2018'!J317</f>
        <v>0</v>
      </c>
      <c r="BI315" s="6">
        <f t="shared" si="530"/>
        <v>7.1716952729677743</v>
      </c>
      <c r="BJ315" s="6">
        <f t="shared" si="531"/>
        <v>7.6033806436759015</v>
      </c>
      <c r="BL315" s="6">
        <f t="shared" si="532"/>
        <v>15.392223556539458</v>
      </c>
      <c r="BM315" s="6">
        <f t="shared" si="533"/>
        <v>12.21694795996418</v>
      </c>
      <c r="BN315" s="6">
        <f t="shared" ref="BN315:BO315" si="650">AVERAGE(BL312:BL318)</f>
        <v>3.916107505897199</v>
      </c>
      <c r="BO315" s="6">
        <f t="shared" si="650"/>
        <v>3.2607754363377928</v>
      </c>
      <c r="BR315" s="6">
        <f t="shared" si="535"/>
        <v>-8.2507851301891328</v>
      </c>
    </row>
    <row r="316" spans="1:70" x14ac:dyDescent="0.2">
      <c r="A316" s="6">
        <f>'[1]Nominal weighted'!B316</f>
        <v>1622</v>
      </c>
      <c r="C316" s="6">
        <f t="shared" si="542"/>
        <v>6.6706008870473799</v>
      </c>
      <c r="D316" s="6">
        <f t="shared" si="543"/>
        <v>-3.905263251011533</v>
      </c>
      <c r="E316" s="6">
        <f t="shared" si="544"/>
        <v>-13.959789368635043</v>
      </c>
      <c r="F316" s="6">
        <f t="shared" si="545"/>
        <v>-43.649357866817027</v>
      </c>
      <c r="G316" s="6">
        <f t="shared" si="546"/>
        <v>6.3101630953224408</v>
      </c>
      <c r="I316" s="6">
        <f t="shared" si="547"/>
        <v>-1.3852631003250018</v>
      </c>
      <c r="L316" s="6">
        <f t="shared" si="521"/>
        <v>4.2826614977008903</v>
      </c>
      <c r="M316" s="6">
        <f t="shared" si="522"/>
        <v>8.919981583234188</v>
      </c>
      <c r="N316" s="6">
        <f t="shared" si="523"/>
        <v>2.6652689356306971</v>
      </c>
      <c r="O316" s="6">
        <f t="shared" si="524"/>
        <v>-12.053080278012343</v>
      </c>
      <c r="P316" s="6">
        <f t="shared" ref="P316" si="651">AVERAGE(G313:G319)</f>
        <v>14.660421865252163</v>
      </c>
      <c r="R316" s="6">
        <f t="shared" si="641"/>
        <v>5.8803599700825648</v>
      </c>
      <c r="U316" s="6">
        <v>-0.3456008870473799</v>
      </c>
      <c r="V316" s="6">
        <v>13.905263251011533</v>
      </c>
      <c r="W316" s="6">
        <v>19.943122701968381</v>
      </c>
      <c r="X316" s="6">
        <v>47.499357866817029</v>
      </c>
      <c r="Y316" s="6">
        <v>7.3539766521523191</v>
      </c>
      <c r="AA316" s="6">
        <v>6.4168631003250001</v>
      </c>
      <c r="AE316" s="6">
        <v>6.3250000000000002</v>
      </c>
      <c r="AF316" s="6">
        <v>10</v>
      </c>
      <c r="AG316" s="35">
        <v>5.9833333333333387</v>
      </c>
      <c r="AH316" s="6">
        <v>3.8499999999999996</v>
      </c>
      <c r="AI316" s="6">
        <v>13.66413974747476</v>
      </c>
      <c r="AK316" s="6">
        <v>5.0315999999999983</v>
      </c>
      <c r="AO316" s="6">
        <f>AE316*'III. GDP shares, 1310-2018'!C318</f>
        <v>1.512958924334336</v>
      </c>
      <c r="AP316" s="6">
        <f>AF316*'III. GDP shares, 1310-2018'!D318</f>
        <v>1.164951527081405</v>
      </c>
      <c r="AQ316" s="6">
        <f>AG316*'III. GDP shares, 1310-2018'!E318</f>
        <v>0.24811743287926072</v>
      </c>
      <c r="AR316" s="6">
        <f>AH316*'III. GDP shares, 1310-2018'!F318</f>
        <v>0.82005606506247297</v>
      </c>
      <c r="AS316" s="6">
        <f>AI316*'III. GDP shares, 1310-2018'!G318</f>
        <v>3.7152479680194936</v>
      </c>
      <c r="AT316" s="6">
        <f>AJ316*'III. GDP shares, 1310-2018'!H318</f>
        <v>0</v>
      </c>
      <c r="AU316" s="6">
        <f>AK316*'III. GDP shares, 1310-2018'!I318</f>
        <v>0.59339923069363676</v>
      </c>
      <c r="AV316" s="6">
        <f>AL316*'III. GDP shares, 1310-2018'!J318</f>
        <v>0</v>
      </c>
      <c r="AY316" s="6">
        <f>U316*'III. GDP shares, 1310-2018'!C318</f>
        <v>-8.2668766215999404E-2</v>
      </c>
      <c r="AZ316" s="6">
        <f>V316*'III. GDP shares, 1310-2018'!D318</f>
        <v>1.6198957658734827</v>
      </c>
      <c r="BA316" s="6">
        <f>W316*'III. GDP shares, 1310-2018'!E318</f>
        <v>0.82700329945545892</v>
      </c>
      <c r="BB316" s="6">
        <f>X316*'III. GDP shares, 1310-2018'!F318</f>
        <v>10.117438053313297</v>
      </c>
      <c r="BC316" s="6">
        <f>Y316*'III. GDP shares, 1310-2018'!G318</f>
        <v>1.9995292289674507</v>
      </c>
      <c r="BD316" s="6">
        <f>Z316*'III. GDP shares, 1310-2018'!H318</f>
        <v>0</v>
      </c>
      <c r="BE316" s="6">
        <f>AA316*'III. GDP shares, 1310-2018'!I318</f>
        <v>0.75676954193482016</v>
      </c>
      <c r="BF316" s="6">
        <f>AB316*'III. GDP shares, 1310-2018'!J318</f>
        <v>0</v>
      </c>
      <c r="BI316" s="6">
        <f t="shared" si="530"/>
        <v>7.4756788468013484</v>
      </c>
      <c r="BJ316" s="6">
        <f t="shared" si="531"/>
        <v>8.054731148070605</v>
      </c>
      <c r="BL316" s="6">
        <f t="shared" si="532"/>
        <v>15.237967123328509</v>
      </c>
      <c r="BM316" s="6">
        <f t="shared" si="533"/>
        <v>15.79549711420448</v>
      </c>
      <c r="BN316" s="6">
        <f t="shared" ref="BN316:BO316" si="652">AVERAGE(BL313:BL319)</f>
        <v>3.5967761092140682</v>
      </c>
      <c r="BO316" s="6">
        <f t="shared" si="652"/>
        <v>3.2570980741081454</v>
      </c>
      <c r="BR316" s="6">
        <f t="shared" si="535"/>
        <v>-6.7282917364658275</v>
      </c>
    </row>
    <row r="317" spans="1:70" x14ac:dyDescent="0.2">
      <c r="A317" s="6">
        <f>'[1]Nominal weighted'!B317</f>
        <v>1623</v>
      </c>
      <c r="C317" s="6">
        <f t="shared" si="542"/>
        <v>5.7217994289501224</v>
      </c>
      <c r="D317" s="6">
        <f t="shared" si="543"/>
        <v>12.667403143072789</v>
      </c>
      <c r="E317" s="6">
        <f t="shared" si="544"/>
        <v>-1.7471511327106723</v>
      </c>
      <c r="F317" s="6">
        <f t="shared" si="545"/>
        <v>12.665862132430561</v>
      </c>
      <c r="G317" s="6">
        <f t="shared" si="546"/>
        <v>10.30175888690092</v>
      </c>
      <c r="I317" s="6">
        <f t="shared" si="547"/>
        <v>-4.779708551976924</v>
      </c>
      <c r="L317" s="6">
        <f t="shared" si="521"/>
        <v>6.0588363155016554</v>
      </c>
      <c r="M317" s="6">
        <f t="shared" si="522"/>
        <v>7.5508874456772777</v>
      </c>
      <c r="N317" s="6">
        <f t="shared" si="523"/>
        <v>2.8629034377498637</v>
      </c>
      <c r="O317" s="6">
        <f t="shared" si="524"/>
        <v>-11.618055899635523</v>
      </c>
      <c r="P317" s="6">
        <f t="shared" ref="P317" si="653">AVERAGE(G314:G320)</f>
        <v>8.8963697813105025</v>
      </c>
      <c r="R317" s="6">
        <f t="shared" si="641"/>
        <v>5.2561046946001797</v>
      </c>
      <c r="U317" s="6">
        <v>-0.34679942895012278</v>
      </c>
      <c r="V317" s="6">
        <v>-2.6674031430727894</v>
      </c>
      <c r="W317" s="6">
        <v>7.704293989853535</v>
      </c>
      <c r="X317" s="6">
        <v>-8.4991954657638953</v>
      </c>
      <c r="Y317" s="6">
        <v>3.3315727797657595</v>
      </c>
      <c r="AA317" s="6">
        <v>9.779708551976924</v>
      </c>
      <c r="AE317" s="6">
        <v>5.375</v>
      </c>
      <c r="AF317" s="6">
        <v>10</v>
      </c>
      <c r="AG317" s="35">
        <v>5.9571428571428626</v>
      </c>
      <c r="AH317" s="6">
        <v>4.166666666666667</v>
      </c>
      <c r="AI317" s="6">
        <v>13.633331666666679</v>
      </c>
      <c r="AK317" s="6">
        <v>5</v>
      </c>
      <c r="AO317" s="6">
        <f>AE317*'III. GDP shares, 1310-2018'!C319</f>
        <v>1.2832954058205355</v>
      </c>
      <c r="AP317" s="6">
        <f>AF317*'III. GDP shares, 1310-2018'!D319</f>
        <v>1.170344586987466</v>
      </c>
      <c r="AQ317" s="6">
        <f>AG317*'III. GDP shares, 1310-2018'!E319</f>
        <v>0.24847128116277206</v>
      </c>
      <c r="AR317" s="6">
        <f>AH317*'III. GDP shares, 1310-2018'!F319</f>
        <v>0.88638465856185245</v>
      </c>
      <c r="AS317" s="6">
        <f>AI317*'III. GDP shares, 1310-2018'!G319</f>
        <v>3.7082880744595514</v>
      </c>
      <c r="AT317" s="6">
        <f>AJ317*'III. GDP shares, 1310-2018'!H319</f>
        <v>0</v>
      </c>
      <c r="AU317" s="6">
        <f>AK317*'III. GDP shares, 1310-2018'!I319</f>
        <v>0.58884589355079342</v>
      </c>
      <c r="AV317" s="6">
        <f>AL317*'III. GDP shares, 1310-2018'!J319</f>
        <v>0</v>
      </c>
      <c r="AY317" s="6">
        <f>U317*'III. GDP shares, 1310-2018'!C319</f>
        <v>-8.2799277007047034E-2</v>
      </c>
      <c r="AZ317" s="6">
        <f>V317*'III. GDP shares, 1310-2018'!D319</f>
        <v>-0.31217808298085925</v>
      </c>
      <c r="BA317" s="6">
        <f>W317*'III. GDP shares, 1310-2018'!E319</f>
        <v>0.32134461838836587</v>
      </c>
      <c r="BB317" s="6">
        <f>X317*'III. GDP shares, 1310-2018'!F319</f>
        <v>-1.8080535530331778</v>
      </c>
      <c r="BC317" s="6">
        <f>Y317*'III. GDP shares, 1310-2018'!G319</f>
        <v>0.90619313829251658</v>
      </c>
      <c r="BD317" s="6">
        <f>Z317*'III. GDP shares, 1310-2018'!H319</f>
        <v>0</v>
      </c>
      <c r="BE317" s="6">
        <f>AA317*'III. GDP shares, 1310-2018'!I319</f>
        <v>1.1517482441910376</v>
      </c>
      <c r="BF317" s="6">
        <f>AB317*'III. GDP shares, 1310-2018'!J319</f>
        <v>0</v>
      </c>
      <c r="BI317" s="6">
        <f t="shared" si="530"/>
        <v>7.3553568650793686</v>
      </c>
      <c r="BJ317" s="6">
        <f t="shared" si="531"/>
        <v>7.8856299005429715</v>
      </c>
      <c r="BL317" s="6">
        <f t="shared" si="532"/>
        <v>0.17625508785083599</v>
      </c>
      <c r="BM317" s="6">
        <f t="shared" si="533"/>
        <v>1.5503628806349017</v>
      </c>
      <c r="BN317" s="6">
        <f t="shared" ref="BN317:BO317" si="654">AVERAGE(BL314:BL320)</f>
        <v>4.9835670543475619</v>
      </c>
      <c r="BO317" s="6">
        <f t="shared" si="654"/>
        <v>4.2566898341693067</v>
      </c>
      <c r="BR317" s="6">
        <f t="shared" si="535"/>
        <v>6.2268521427238097</v>
      </c>
    </row>
    <row r="318" spans="1:70" x14ac:dyDescent="0.2">
      <c r="A318" s="6">
        <f>'[1]Nominal weighted'!B318</f>
        <v>1624</v>
      </c>
      <c r="C318" s="6">
        <f t="shared" si="542"/>
        <v>6.3480063128558175</v>
      </c>
      <c r="D318" s="6">
        <f t="shared" si="543"/>
        <v>11.734993579449323</v>
      </c>
      <c r="E318" s="6">
        <f t="shared" si="544"/>
        <v>3.2037175325286538</v>
      </c>
      <c r="F318" s="6">
        <f t="shared" si="545"/>
        <v>16.039300908165561</v>
      </c>
      <c r="G318" s="6">
        <f t="shared" si="546"/>
        <v>20.371658069904598</v>
      </c>
      <c r="I318" s="6">
        <f t="shared" si="547"/>
        <v>13.31244653699609</v>
      </c>
      <c r="L318" s="6">
        <f t="shared" si="521"/>
        <v>6.1176660300222432</v>
      </c>
      <c r="M318" s="6">
        <f t="shared" si="522"/>
        <v>7.5601400032269117</v>
      </c>
      <c r="N318" s="6">
        <f t="shared" si="523"/>
        <v>2.6372380891328961</v>
      </c>
      <c r="O318" s="6">
        <f t="shared" si="524"/>
        <v>-7.8893365347184377</v>
      </c>
      <c r="P318" s="6">
        <f t="shared" ref="P318" si="655">AVERAGE(G315:G321)</f>
        <v>9.0016353280493568</v>
      </c>
      <c r="R318" s="6">
        <f t="shared" si="641"/>
        <v>4.865512923226019</v>
      </c>
      <c r="U318" s="6">
        <v>-0.34800631285581707</v>
      </c>
      <c r="V318" s="6">
        <v>-3.7349935794493234</v>
      </c>
      <c r="W318" s="6">
        <v>2.7272348484237328</v>
      </c>
      <c r="X318" s="6">
        <v>-11.279044497909151</v>
      </c>
      <c r="Y318" s="6">
        <v>-6.769134484045999</v>
      </c>
      <c r="AA318" s="6">
        <v>-8.3124465369960898</v>
      </c>
      <c r="AE318" s="6">
        <v>6</v>
      </c>
      <c r="AF318" s="6">
        <v>8</v>
      </c>
      <c r="AG318" s="35">
        <v>5.9309523809523865</v>
      </c>
      <c r="AH318" s="6">
        <v>4.7602564102564102</v>
      </c>
      <c r="AI318" s="6">
        <v>13.602523585858599</v>
      </c>
      <c r="AK318" s="6">
        <v>5</v>
      </c>
      <c r="AO318" s="6">
        <f>AE318*'III. GDP shares, 1310-2018'!C320</f>
        <v>1.4298246249990947</v>
      </c>
      <c r="AP318" s="6">
        <f>AF318*'III. GDP shares, 1310-2018'!D320</f>
        <v>0.94057259684049588</v>
      </c>
      <c r="AQ318" s="6">
        <f>AG318*'III. GDP shares, 1310-2018'!E320</f>
        <v>0.24880664660485308</v>
      </c>
      <c r="AR318" s="6">
        <f>AH318*'III. GDP shares, 1310-2018'!F320</f>
        <v>1.0113838519992235</v>
      </c>
      <c r="AS318" s="6">
        <f>AI318*'III. GDP shares, 1310-2018'!G320</f>
        <v>3.7013160375225933</v>
      </c>
      <c r="AT318" s="6">
        <f>AJ318*'III. GDP shares, 1310-2018'!H320</f>
        <v>0</v>
      </c>
      <c r="AU318" s="6">
        <f>AK318*'III. GDP shares, 1310-2018'!I320</f>
        <v>0.58802264340460475</v>
      </c>
      <c r="AV318" s="6">
        <f>AL318*'III. GDP shares, 1310-2018'!J320</f>
        <v>0</v>
      </c>
      <c r="AY318" s="6">
        <f>U318*'III. GDP shares, 1310-2018'!C320</f>
        <v>-8.2931332629397711E-2</v>
      </c>
      <c r="AZ318" s="6">
        <f>V318*'III. GDP shares, 1310-2018'!D320</f>
        <v>-0.43912907627565362</v>
      </c>
      <c r="BA318" s="6">
        <f>W318*'III. GDP shares, 1310-2018'!E320</f>
        <v>0.1144089706940527</v>
      </c>
      <c r="BB318" s="6">
        <f>X318*'III. GDP shares, 1310-2018'!F320</f>
        <v>-2.3963926494773728</v>
      </c>
      <c r="BC318" s="6">
        <f>Y318*'III. GDP shares, 1310-2018'!G320</f>
        <v>-1.8419160141721023</v>
      </c>
      <c r="BD318" s="6">
        <f>Z318*'III. GDP shares, 1310-2018'!H320</f>
        <v>0</v>
      </c>
      <c r="BE318" s="6">
        <f>AA318*'III. GDP shares, 1310-2018'!I320</f>
        <v>-0.97758135716877859</v>
      </c>
      <c r="BF318" s="6">
        <f>AB318*'III. GDP shares, 1310-2018'!J320</f>
        <v>0</v>
      </c>
      <c r="BI318" s="6">
        <f t="shared" si="530"/>
        <v>7.2156220628445666</v>
      </c>
      <c r="BJ318" s="6">
        <f t="shared" si="531"/>
        <v>7.9199264013708657</v>
      </c>
      <c r="BL318" s="6">
        <f t="shared" si="532"/>
        <v>-5.6235414590292523</v>
      </c>
      <c r="BM318" s="6">
        <f t="shared" si="533"/>
        <v>-4.6193984271387754</v>
      </c>
      <c r="BN318" s="6">
        <f t="shared" ref="BN318:BO318" si="656">AVERAGE(BL315:BL321)</f>
        <v>4.3212325591517224</v>
      </c>
      <c r="BO318" s="6">
        <f t="shared" si="656"/>
        <v>3.8210921824841599</v>
      </c>
      <c r="BR318" s="6">
        <f t="shared" si="535"/>
        <v>12.163766187283969</v>
      </c>
    </row>
    <row r="319" spans="1:70" x14ac:dyDescent="0.2">
      <c r="A319" s="6">
        <f>'[1]Nominal weighted'!B319</f>
        <v>1625</v>
      </c>
      <c r="C319" s="6">
        <f t="shared" si="542"/>
        <v>6.2242216261607144</v>
      </c>
      <c r="D319" s="6">
        <f t="shared" si="543"/>
        <v>4.1849243088687444</v>
      </c>
      <c r="E319" s="6">
        <f t="shared" si="544"/>
        <v>6.8288125938108593</v>
      </c>
      <c r="F319" s="6">
        <f t="shared" si="545"/>
        <v>1.8071051883671663</v>
      </c>
      <c r="G319" s="6">
        <f t="shared" si="546"/>
        <v>13.840433259908187</v>
      </c>
      <c r="I319" s="6">
        <f t="shared" si="547"/>
        <v>10.787266450614986</v>
      </c>
      <c r="L319" s="6">
        <f t="shared" si="521"/>
        <v>6.3956672348770782</v>
      </c>
      <c r="M319" s="6">
        <f t="shared" si="522"/>
        <v>8.2895037555751916</v>
      </c>
      <c r="N319" s="6">
        <f t="shared" si="523"/>
        <v>1.268200869028846</v>
      </c>
      <c r="O319" s="6">
        <f t="shared" si="524"/>
        <v>1.4126063195450289</v>
      </c>
      <c r="P319" s="6">
        <f t="shared" ref="P319" si="657">AVERAGE(G316:G322)</f>
        <v>11.256928837129456</v>
      </c>
      <c r="R319" s="6">
        <f t="shared" si="641"/>
        <v>4.0900612317823226</v>
      </c>
      <c r="U319" s="6">
        <v>-0.34922162616071412</v>
      </c>
      <c r="V319" s="6">
        <v>3.8150756911312556</v>
      </c>
      <c r="W319" s="6">
        <v>-0.92405068904894905</v>
      </c>
      <c r="X319" s="6">
        <v>3.5467409654789872</v>
      </c>
      <c r="Y319" s="6">
        <v>-0.2687177548576678</v>
      </c>
      <c r="AA319" s="6">
        <v>-5.7872664506149851</v>
      </c>
      <c r="AE319" s="6">
        <v>5.875</v>
      </c>
      <c r="AF319" s="6">
        <v>8</v>
      </c>
      <c r="AG319" s="35">
        <v>5.9047619047619104</v>
      </c>
      <c r="AH319" s="6">
        <v>5.3538461538461535</v>
      </c>
      <c r="AI319" s="6">
        <v>13.571715505050518</v>
      </c>
      <c r="AK319" s="6">
        <v>5</v>
      </c>
      <c r="AO319" s="6">
        <f>AE319*'III. GDP shares, 1310-2018'!C321</f>
        <v>1.3974121806334923</v>
      </c>
      <c r="AP319" s="6">
        <f>AF319*'III. GDP shares, 1310-2018'!D321</f>
        <v>0.94485210992579882</v>
      </c>
      <c r="AQ319" s="6">
        <f>AG319*'III. GDP shares, 1310-2018'!E321</f>
        <v>0.2491236415636737</v>
      </c>
      <c r="AR319" s="6">
        <f>AH319*'III. GDP shares, 1310-2018'!F321</f>
        <v>1.1360705053101923</v>
      </c>
      <c r="AS319" s="6">
        <f>AI319*'III. GDP shares, 1310-2018'!G321</f>
        <v>3.6943319310288527</v>
      </c>
      <c r="AT319" s="6">
        <f>AJ319*'III. GDP shares, 1310-2018'!H321</f>
        <v>0</v>
      </c>
      <c r="AU319" s="6">
        <f>AK319*'III. GDP shares, 1310-2018'!I321</f>
        <v>0.5872027296458453</v>
      </c>
      <c r="AV319" s="6">
        <f>AL319*'III. GDP shares, 1310-2018'!J321</f>
        <v>0</v>
      </c>
      <c r="AY319" s="6">
        <f>U319*'III. GDP shares, 1310-2018'!C321</f>
        <v>-8.3064945385126432E-2</v>
      </c>
      <c r="AZ319" s="6">
        <f>V319*'III. GDP shares, 1310-2018'!D321</f>
        <v>0.45058528953649901</v>
      </c>
      <c r="BA319" s="6">
        <f>W319*'III. GDP shares, 1310-2018'!E321</f>
        <v>-3.8985970367348494E-2</v>
      </c>
      <c r="BB319" s="6">
        <f>X319*'III. GDP shares, 1310-2018'!F321</f>
        <v>0.75260806625185261</v>
      </c>
      <c r="BC319" s="6">
        <f>Y319*'III. GDP shares, 1310-2018'!G321</f>
        <v>-7.3147170071140577E-2</v>
      </c>
      <c r="BD319" s="6">
        <f>Z319*'III. GDP shares, 1310-2018'!H321</f>
        <v>0</v>
      </c>
      <c r="BE319" s="6">
        <f>AA319*'III. GDP shares, 1310-2018'!I321</f>
        <v>-0.67965973139778846</v>
      </c>
      <c r="BF319" s="6">
        <f>AB319*'III. GDP shares, 1310-2018'!J321</f>
        <v>0</v>
      </c>
      <c r="BI319" s="6">
        <f t="shared" si="530"/>
        <v>7.2842205939430968</v>
      </c>
      <c r="BJ319" s="6">
        <f t="shared" si="531"/>
        <v>8.0089930981078545</v>
      </c>
      <c r="BL319" s="6">
        <f t="shared" si="532"/>
        <v>0.32833553856694764</v>
      </c>
      <c r="BM319" s="6">
        <f t="shared" si="533"/>
        <v>5.4266893213211391E-3</v>
      </c>
      <c r="BN319" s="6">
        <f t="shared" ref="BN319:BO319" si="658">AVERAGE(BL316:BL322)</f>
        <v>1.8519474568389132</v>
      </c>
      <c r="BO319" s="6">
        <f t="shared" si="658"/>
        <v>2.1894050068325637</v>
      </c>
      <c r="BR319" s="6">
        <f t="shared" si="535"/>
        <v>7.1863907391516078</v>
      </c>
    </row>
    <row r="320" spans="1:70" x14ac:dyDescent="0.2">
      <c r="A320" s="6">
        <f>'[1]Nominal weighted'!B320</f>
        <v>1626</v>
      </c>
      <c r="C320" s="6">
        <f t="shared" si="542"/>
        <v>6.6004454574861375</v>
      </c>
      <c r="D320" s="6">
        <f t="shared" si="543"/>
        <v>8.0237707090952455</v>
      </c>
      <c r="E320" s="6">
        <f t="shared" si="544"/>
        <v>11.890119540903527</v>
      </c>
      <c r="F320" s="6">
        <f t="shared" si="545"/>
        <v>-1.8191992376944048</v>
      </c>
      <c r="G320" s="6">
        <f t="shared" si="546"/>
        <v>-14.792504457743284</v>
      </c>
      <c r="I320" s="6">
        <f t="shared" si="547"/>
        <v>5.6511903389728086</v>
      </c>
      <c r="L320" s="6">
        <f t="shared" si="521"/>
        <v>6.3861769602462077</v>
      </c>
      <c r="M320" s="6">
        <f t="shared" si="522"/>
        <v>9.3791369481260158</v>
      </c>
      <c r="N320" s="6">
        <f t="shared" si="523"/>
        <v>2.4383766598500785</v>
      </c>
      <c r="O320" s="6">
        <f t="shared" si="524"/>
        <v>8.959065374315367</v>
      </c>
      <c r="P320" s="6">
        <f t="shared" ref="P320" si="659">AVERAGE(G317:G323)</f>
        <v>12.950047156465304</v>
      </c>
      <c r="R320" s="6">
        <f t="shared" si="641"/>
        <v>4.6291354551846258</v>
      </c>
      <c r="U320" s="6">
        <v>-0.35044545748613737</v>
      </c>
      <c r="V320" s="6">
        <v>-2.3770709095245479E-2</v>
      </c>
      <c r="W320" s="6">
        <v>-6.0115481123320933</v>
      </c>
      <c r="X320" s="6">
        <v>7.3499684684636355</v>
      </c>
      <c r="Y320" s="6">
        <v>28.333411881985722</v>
      </c>
      <c r="AA320" s="6">
        <v>3.8488096610271914</v>
      </c>
      <c r="AE320" s="6">
        <v>6.25</v>
      </c>
      <c r="AF320" s="6">
        <v>8</v>
      </c>
      <c r="AG320" s="35">
        <v>5.8785714285714343</v>
      </c>
      <c r="AH320" s="6">
        <v>5.5307692307692307</v>
      </c>
      <c r="AI320" s="6">
        <v>13.540907424242437</v>
      </c>
      <c r="AK320" s="6">
        <v>9.5</v>
      </c>
      <c r="AO320" s="6">
        <f>AE320*'III. GDP shares, 1310-2018'!C322</f>
        <v>1.4838280466147167</v>
      </c>
      <c r="AP320" s="6">
        <f>AF320*'III. GDP shares, 1310-2018'!D322</f>
        <v>0.94911431449343331</v>
      </c>
      <c r="AQ320" s="6">
        <f>AG320*'III. GDP shares, 1310-2018'!E322</f>
        <v>0.24942237748853707</v>
      </c>
      <c r="AR320" s="6">
        <f>AH320*'III. GDP shares, 1310-2018'!F322</f>
        <v>1.1721418978199347</v>
      </c>
      <c r="AS320" s="6">
        <f>AI320*'III. GDP shares, 1310-2018'!G322</f>
        <v>3.6873358282014266</v>
      </c>
      <c r="AT320" s="6">
        <f>AJ320*'III. GDP shares, 1310-2018'!H322</f>
        <v>0</v>
      </c>
      <c r="AU320" s="6">
        <f>AK320*'III. GDP shares, 1310-2018'!I322</f>
        <v>1.1141336508635653</v>
      </c>
      <c r="AV320" s="6">
        <f>AL320*'III. GDP shares, 1310-2018'!J322</f>
        <v>0</v>
      </c>
      <c r="AY320" s="6">
        <f>U320*'III. GDP shares, 1310-2018'!C322</f>
        <v>-8.3200127780264949E-2</v>
      </c>
      <c r="AZ320" s="6">
        <f>V320*'III. GDP shares, 1310-2018'!D322</f>
        <v>-2.8201400334945917E-3</v>
      </c>
      <c r="BA320" s="6">
        <f>W320*'III. GDP shares, 1310-2018'!E322</f>
        <v>-0.25506445584330922</v>
      </c>
      <c r="BB320" s="6">
        <f>X320*'III. GDP shares, 1310-2018'!F322</f>
        <v>1.5576867574970985</v>
      </c>
      <c r="BC320" s="6">
        <f>Y320*'III. GDP shares, 1310-2018'!G322</f>
        <v>7.7154950916060141</v>
      </c>
      <c r="BD320" s="6">
        <f>Z320*'III. GDP shares, 1310-2018'!H322</f>
        <v>0</v>
      </c>
      <c r="BE320" s="6">
        <f>AA320*'III. GDP shares, 1310-2018'!I322</f>
        <v>0.45137772201254589</v>
      </c>
      <c r="BF320" s="6">
        <f>AB320*'III. GDP shares, 1310-2018'!J322</f>
        <v>0</v>
      </c>
      <c r="BI320" s="6">
        <f t="shared" si="530"/>
        <v>8.1167080139305181</v>
      </c>
      <c r="BJ320" s="6">
        <f t="shared" si="531"/>
        <v>8.6559761154816126</v>
      </c>
      <c r="BL320" s="6">
        <f t="shared" si="532"/>
        <v>9.3834748474585901</v>
      </c>
      <c r="BM320" s="6">
        <f t="shared" si="533"/>
        <v>5.524404288760512</v>
      </c>
      <c r="BN320" s="6">
        <f t="shared" ref="BN320:BO320" si="660">AVERAGE(BL317:BL323)</f>
        <v>-0.37595963293722734</v>
      </c>
      <c r="BO320" s="6">
        <f t="shared" si="660"/>
        <v>0.24900396918496495</v>
      </c>
      <c r="BR320" s="6">
        <f t="shared" si="535"/>
        <v>-1.6794331865039052</v>
      </c>
    </row>
    <row r="321" spans="1:70" x14ac:dyDescent="0.2">
      <c r="A321" s="6">
        <f>'[1]Nominal weighted'!B321</f>
        <v>1627</v>
      </c>
      <c r="C321" s="6">
        <f t="shared" si="542"/>
        <v>6.6016778967001217</v>
      </c>
      <c r="D321" s="6">
        <f t="shared" si="543"/>
        <v>16.231298981920261</v>
      </c>
      <c r="E321" s="6">
        <f t="shared" si="544"/>
        <v>3.8719914686056169</v>
      </c>
      <c r="F321" s="6">
        <f t="shared" si="545"/>
        <v>17.808271008160894</v>
      </c>
      <c r="G321" s="6">
        <f t="shared" si="546"/>
        <v>17.872827158897355</v>
      </c>
      <c r="I321" s="6">
        <f t="shared" si="547"/>
        <v>8.7876774593683535</v>
      </c>
      <c r="L321" s="6">
        <f t="shared" si="521"/>
        <v>6.5124095817559029</v>
      </c>
      <c r="M321" s="6">
        <f t="shared" si="522"/>
        <v>6.2846120299538262</v>
      </c>
      <c r="N321" s="6">
        <f t="shared" si="523"/>
        <v>1.9455330551063545</v>
      </c>
      <c r="O321" s="6">
        <f t="shared" si="524"/>
        <v>8.92830087540103</v>
      </c>
      <c r="P321" s="6">
        <f t="shared" ref="P321" si="661">AVERAGE(G318:G324)</f>
        <v>12.354467033001105</v>
      </c>
      <c r="R321" s="6">
        <f t="shared" si="641"/>
        <v>5.6231373321802751</v>
      </c>
      <c r="U321" s="6">
        <v>-0.35167789670012201</v>
      </c>
      <c r="V321" s="6">
        <v>-8.2312989819202613</v>
      </c>
      <c r="W321" s="6">
        <v>1.9803894837753411</v>
      </c>
      <c r="X321" s="6">
        <v>-12.100578700468589</v>
      </c>
      <c r="Y321" s="6">
        <v>-4.3627278154629971</v>
      </c>
      <c r="AA321" s="6">
        <v>0.71232254063164568</v>
      </c>
      <c r="AE321" s="6">
        <v>6.25</v>
      </c>
      <c r="AF321" s="6">
        <v>8</v>
      </c>
      <c r="AG321" s="35">
        <v>5.8523809523809582</v>
      </c>
      <c r="AH321" s="6">
        <v>5.707692307692307</v>
      </c>
      <c r="AI321" s="6">
        <v>13.510099343434357</v>
      </c>
      <c r="AK321" s="6">
        <v>9.5</v>
      </c>
      <c r="AO321" s="6">
        <f>AE321*'III. GDP shares, 1310-2018'!C323</f>
        <v>1.4810586141122029</v>
      </c>
      <c r="AP321" s="6">
        <f>AF321*'III. GDP shares, 1310-2018'!D323</f>
        <v>0.95335931533809104</v>
      </c>
      <c r="AQ321" s="6">
        <f>AG321*'III. GDP shares, 1310-2018'!E323</f>
        <v>0.24970296492905092</v>
      </c>
      <c r="AR321" s="6">
        <f>AH321*'III. GDP shares, 1310-2018'!F323</f>
        <v>1.2081252964523432</v>
      </c>
      <c r="AS321" s="6">
        <f>AI321*'III. GDP shares, 1310-2018'!G323</f>
        <v>3.6803278016723056</v>
      </c>
      <c r="AT321" s="6">
        <f>AJ321*'III. GDP shares, 1310-2018'!H323</f>
        <v>0</v>
      </c>
      <c r="AU321" s="6">
        <f>AK321*'III. GDP shares, 1310-2018'!I323</f>
        <v>1.1125883779305716</v>
      </c>
      <c r="AV321" s="6">
        <f>AL321*'III. GDP shares, 1310-2018'!J323</f>
        <v>0</v>
      </c>
      <c r="AY321" s="6">
        <f>U321*'III. GDP shares, 1310-2018'!C323</f>
        <v>-8.3336892528092343E-2</v>
      </c>
      <c r="AZ321" s="6">
        <f>V321*'III. GDP shares, 1310-2018'!D323</f>
        <v>-0.98092319521832827</v>
      </c>
      <c r="BA321" s="6">
        <f>W321*'III. GDP shares, 1310-2018'!E323</f>
        <v>8.4497084150311708E-2</v>
      </c>
      <c r="BB321" s="6">
        <f>X321*'III. GDP shares, 1310-2018'!F323</f>
        <v>-2.5612829917349167</v>
      </c>
      <c r="BC321" s="6">
        <f>Y321*'III. GDP shares, 1310-2018'!G323</f>
        <v>-1.1884641305898749</v>
      </c>
      <c r="BD321" s="6">
        <f>Z321*'III. GDP shares, 1310-2018'!H323</f>
        <v>0</v>
      </c>
      <c r="BE321" s="6">
        <f>AA321*'III. GDP shares, 1310-2018'!I323</f>
        <v>8.3423345267868043E-2</v>
      </c>
      <c r="BF321" s="6">
        <f>AB321*'III. GDP shares, 1310-2018'!J323</f>
        <v>0</v>
      </c>
      <c r="BI321" s="6">
        <f t="shared" si="530"/>
        <v>8.1366954339179376</v>
      </c>
      <c r="BJ321" s="6">
        <f t="shared" si="531"/>
        <v>8.6851623704345648</v>
      </c>
      <c r="BL321" s="6">
        <f t="shared" si="532"/>
        <v>-4.6460867806530324</v>
      </c>
      <c r="BM321" s="6">
        <f t="shared" si="533"/>
        <v>-3.7255952283574967</v>
      </c>
      <c r="BN321" s="6">
        <f t="shared" ref="BN321:BO321" si="662">AVERAGE(BL318:BL324)</f>
        <v>0.14170193243152093</v>
      </c>
      <c r="BO321" s="6">
        <f t="shared" si="662"/>
        <v>0.84905529062136254</v>
      </c>
      <c r="BR321" s="6">
        <f t="shared" si="535"/>
        <v>11.396966640531179</v>
      </c>
    </row>
    <row r="322" spans="1:70" x14ac:dyDescent="0.2">
      <c r="A322" s="6">
        <f>'[1]Nominal weighted'!B322</f>
        <v>1628</v>
      </c>
      <c r="C322" s="6">
        <f t="shared" si="542"/>
        <v>6.6029190349392506</v>
      </c>
      <c r="D322" s="6">
        <f t="shared" si="543"/>
        <v>9.0893988176315048</v>
      </c>
      <c r="E322" s="6">
        <f t="shared" si="544"/>
        <v>-1.2102945513010175</v>
      </c>
      <c r="F322" s="6">
        <f t="shared" si="545"/>
        <v>7.0362621042024518</v>
      </c>
      <c r="G322" s="6">
        <f t="shared" si="546"/>
        <v>24.894165846715975</v>
      </c>
      <c r="I322" s="6">
        <f t="shared" si="547"/>
        <v>-3.7431805111740566</v>
      </c>
      <c r="L322" s="6">
        <f t="shared" si="521"/>
        <v>6.5493651905877481</v>
      </c>
      <c r="M322" s="6">
        <f t="shared" si="522"/>
        <v>4.6219080612068604</v>
      </c>
      <c r="N322" s="6">
        <f t="shared" si="523"/>
        <v>2.3066546883543491</v>
      </c>
      <c r="O322" s="6">
        <f t="shared" si="524"/>
        <v>7.3499722609394551</v>
      </c>
      <c r="P322" s="6">
        <f t="shared" ref="P322" si="663">AVERAGE(G319:G325)</f>
        <v>8.0692901786384592</v>
      </c>
      <c r="R322" s="6">
        <f t="shared" si="641"/>
        <v>4.3271219678443478</v>
      </c>
      <c r="U322" s="6">
        <v>-0.35291903493925075</v>
      </c>
      <c r="V322" s="6">
        <v>-1.0893988176315048</v>
      </c>
      <c r="W322" s="6">
        <v>7.0364850274914996</v>
      </c>
      <c r="X322" s="6">
        <v>-1.1516467195870688</v>
      </c>
      <c r="Y322" s="6">
        <v>-11.414874584089699</v>
      </c>
      <c r="AA322" s="6">
        <v>11.743180511174057</v>
      </c>
      <c r="AE322" s="6">
        <v>6.25</v>
      </c>
      <c r="AF322" s="6">
        <v>8</v>
      </c>
      <c r="AG322" s="35">
        <v>5.8261904761904821</v>
      </c>
      <c r="AH322" s="6">
        <v>5.8846153846153832</v>
      </c>
      <c r="AI322" s="6">
        <v>13.479291262626276</v>
      </c>
      <c r="AK322" s="6">
        <v>8</v>
      </c>
      <c r="AO322" s="6">
        <f>AE322*'III. GDP shares, 1310-2018'!C324</f>
        <v>1.4783003374769395</v>
      </c>
      <c r="AP322" s="6">
        <f>AF322*'III. GDP shares, 1310-2018'!D324</f>
        <v>0.95758721641019307</v>
      </c>
      <c r="AQ322" s="6">
        <f>AG322*'III. GDP shares, 1310-2018'!E324</f>
        <v>0.24996551354418786</v>
      </c>
      <c r="AR322" s="6">
        <f>AH322*'III. GDP shares, 1310-2018'!F324</f>
        <v>1.2440212328946931</v>
      </c>
      <c r="AS322" s="6">
        <f>AI322*'III. GDP shares, 1310-2018'!G324</f>
        <v>3.6733079234883257</v>
      </c>
      <c r="AT322" s="6">
        <f>AJ322*'III. GDP shares, 1310-2018'!H324</f>
        <v>0</v>
      </c>
      <c r="AU322" s="6">
        <f>AK322*'III. GDP shares, 1310-2018'!I324</f>
        <v>0.93562048815823462</v>
      </c>
      <c r="AV322" s="6">
        <f>AL322*'III. GDP shares, 1310-2018'!J324</f>
        <v>0</v>
      </c>
      <c r="AY322" s="6">
        <f>U322*'III. GDP shares, 1310-2018'!C324</f>
        <v>-8.3475252552436818E-2</v>
      </c>
      <c r="AZ322" s="6">
        <f>V322*'III. GDP shares, 1310-2018'!D324</f>
        <v>-0.13039929766703853</v>
      </c>
      <c r="BA322" s="6">
        <f>W322*'III. GDP shares, 1310-2018'!E324</f>
        <v>0.30189170790601466</v>
      </c>
      <c r="BB322" s="6">
        <f>X322*'III. GDP shares, 1310-2018'!F324</f>
        <v>-0.24346076647683462</v>
      </c>
      <c r="BC322" s="6">
        <f>Y322*'III. GDP shares, 1310-2018'!G324</f>
        <v>-3.110723586159275</v>
      </c>
      <c r="BD322" s="6">
        <f>Z322*'III. GDP shares, 1310-2018'!H324</f>
        <v>0</v>
      </c>
      <c r="BE322" s="6">
        <f>AA322*'III. GDP shares, 1310-2018'!I324</f>
        <v>1.3733950352993674</v>
      </c>
      <c r="BF322" s="6">
        <f>AB322*'III. GDP shares, 1310-2018'!J324</f>
        <v>0</v>
      </c>
      <c r="BI322" s="6">
        <f t="shared" si="530"/>
        <v>7.9066828539053562</v>
      </c>
      <c r="BJ322" s="6">
        <f t="shared" si="531"/>
        <v>8.5388027119725738</v>
      </c>
      <c r="BL322" s="6">
        <f t="shared" si="532"/>
        <v>-1.8927721596502032</v>
      </c>
      <c r="BM322" s="6">
        <f t="shared" si="533"/>
        <v>0.79513773040300562</v>
      </c>
      <c r="BN322" s="6">
        <f t="shared" ref="BN322:BO322" si="664">AVERAGE(BL319:BL325)</f>
        <v>2.0784061900427129</v>
      </c>
      <c r="BO322" s="6">
        <f t="shared" si="664"/>
        <v>2.3635427007387255</v>
      </c>
      <c r="BR322" s="6">
        <f t="shared" si="535"/>
        <v>9.3435883575455456</v>
      </c>
    </row>
    <row r="323" spans="1:70" x14ac:dyDescent="0.2">
      <c r="A323" s="6">
        <f>'[1]Nominal weighted'!B323</f>
        <v>1629</v>
      </c>
      <c r="C323" s="6">
        <f t="shared" si="542"/>
        <v>6.604168964631282</v>
      </c>
      <c r="D323" s="6">
        <f t="shared" si="543"/>
        <v>3.7221690968442402</v>
      </c>
      <c r="E323" s="6">
        <f t="shared" si="544"/>
        <v>-5.7685588328864164</v>
      </c>
      <c r="F323" s="6">
        <f t="shared" si="545"/>
        <v>9.1758555165753464</v>
      </c>
      <c r="G323" s="6">
        <f t="shared" si="546"/>
        <v>18.16199133067337</v>
      </c>
      <c r="I323" s="6">
        <f t="shared" si="547"/>
        <v>2.3882564634911239</v>
      </c>
      <c r="L323" s="6">
        <f t="shared" ref="L323:O338" si="665">AVERAGE(C320:C326)</f>
        <v>6.6970438792153839</v>
      </c>
      <c r="M323" s="6">
        <f t="shared" si="665"/>
        <v>6.3634078490238579</v>
      </c>
      <c r="N323" s="6">
        <f t="shared" si="665"/>
        <v>4.550265226264874</v>
      </c>
      <c r="O323" s="6">
        <f t="shared" si="665"/>
        <v>6.1040444296385532</v>
      </c>
      <c r="P323" s="6">
        <f t="shared" ref="P323" si="666">AVERAGE(G320:G326)</f>
        <v>8.666420758838898</v>
      </c>
      <c r="R323" s="6">
        <f t="shared" si="641"/>
        <v>5.3960506648354425</v>
      </c>
      <c r="U323" s="6">
        <v>-0.35416896463128178</v>
      </c>
      <c r="V323" s="6">
        <v>4.2778309031557598</v>
      </c>
      <c r="W323" s="6">
        <v>11.568558832886422</v>
      </c>
      <c r="X323" s="6">
        <v>-3.1143170550368851</v>
      </c>
      <c r="Y323" s="6">
        <v>-4.7135081488551753</v>
      </c>
      <c r="AA323" s="6">
        <v>5.6117435365088761</v>
      </c>
      <c r="AE323" s="6">
        <v>6.25</v>
      </c>
      <c r="AF323" s="6">
        <v>8</v>
      </c>
      <c r="AG323" s="35">
        <v>5.800000000000006</v>
      </c>
      <c r="AH323" s="6">
        <v>6.0615384615384604</v>
      </c>
      <c r="AI323" s="6">
        <v>13.448483181818196</v>
      </c>
      <c r="AK323" s="6">
        <v>8</v>
      </c>
      <c r="AO323" s="6">
        <f>AE323*'III. GDP shares, 1310-2018'!C325</f>
        <v>1.4755531494370853</v>
      </c>
      <c r="AP323" s="6">
        <f>AF323*'III. GDP shares, 1310-2018'!D325</f>
        <v>0.96179812082437455</v>
      </c>
      <c r="AQ323" s="6">
        <f>AG323*'III. GDP shares, 1310-2018'!E325</f>
        <v>0.25021013211123688</v>
      </c>
      <c r="AR323" s="6">
        <f>AH323*'III. GDP shares, 1310-2018'!F325</f>
        <v>1.2798302345593695</v>
      </c>
      <c r="AS323" s="6">
        <f>AI323*'III. GDP shares, 1310-2018'!G325</f>
        <v>3.6662762651170486</v>
      </c>
      <c r="AT323" s="6">
        <f>AJ323*'III. GDP shares, 1310-2018'!H325</f>
        <v>0</v>
      </c>
      <c r="AU323" s="6">
        <f>AK323*'III. GDP shares, 1310-2018'!I325</f>
        <v>0.93432965776807098</v>
      </c>
      <c r="AV323" s="6">
        <f>AL323*'III. GDP shares, 1310-2018'!J325</f>
        <v>0</v>
      </c>
      <c r="AY323" s="6">
        <f>U323*'III. GDP shares, 1310-2018'!C325</f>
        <v>-8.3615220991129516E-2</v>
      </c>
      <c r="AZ323" s="6">
        <f>V323*'III. GDP shares, 1310-2018'!D325</f>
        <v>0.51430121548245589</v>
      </c>
      <c r="BA323" s="6">
        <f>W323*'III. GDP shares, 1310-2018'!E325</f>
        <v>0.49906390239881471</v>
      </c>
      <c r="BB323" s="6">
        <f>X323*'III. GDP shares, 1310-2018'!F325</f>
        <v>-0.65755536359798639</v>
      </c>
      <c r="BC323" s="6">
        <f>Y323*'III. GDP shares, 1310-2018'!G325</f>
        <v>-1.2849793406401973</v>
      </c>
      <c r="BD323" s="6">
        <f>Z323*'III. GDP shares, 1310-2018'!H325</f>
        <v>0</v>
      </c>
      <c r="BE323" s="6">
        <f>AA323*'III. GDP shares, 1310-2018'!I325</f>
        <v>0.65540230224356533</v>
      </c>
      <c r="BF323" s="6">
        <f>AB323*'III. GDP shares, 1310-2018'!J325</f>
        <v>0</v>
      </c>
      <c r="BI323" s="6">
        <f t="shared" si="530"/>
        <v>7.9266702738927775</v>
      </c>
      <c r="BJ323" s="6">
        <f t="shared" si="531"/>
        <v>8.5679975598171865</v>
      </c>
      <c r="BL323" s="6">
        <f t="shared" si="532"/>
        <v>-0.35738250510447722</v>
      </c>
      <c r="BM323" s="6">
        <f t="shared" si="533"/>
        <v>2.212689850671286</v>
      </c>
      <c r="BN323" s="6">
        <f t="shared" ref="BN323:BO323" si="667">AVERAGE(BL320:BL326)</f>
        <v>1.8320353824278015</v>
      </c>
      <c r="BO323" s="6">
        <f t="shared" si="667"/>
        <v>1.7296695678280376</v>
      </c>
      <c r="BR323" s="6">
        <f t="shared" si="535"/>
        <v>8.4778831595797435</v>
      </c>
    </row>
    <row r="324" spans="1:70" x14ac:dyDescent="0.2">
      <c r="A324" s="6">
        <f>'[1]Nominal weighted'!B324</f>
        <v>1630</v>
      </c>
      <c r="C324" s="6">
        <f t="shared" si="542"/>
        <v>6.6054277795179965</v>
      </c>
      <c r="D324" s="6">
        <f t="shared" si="543"/>
        <v>-8.9942712841325374</v>
      </c>
      <c r="E324" s="6">
        <f t="shared" si="544"/>
        <v>-5.1970563659167412</v>
      </c>
      <c r="F324" s="6">
        <f t="shared" si="545"/>
        <v>12.450510640030201</v>
      </c>
      <c r="G324" s="6">
        <f t="shared" si="546"/>
        <v>6.1326980226515362</v>
      </c>
      <c r="I324" s="6">
        <f t="shared" si="547"/>
        <v>2.1783045869926116</v>
      </c>
      <c r="L324" s="6">
        <f t="shared" si="665"/>
        <v>6.8054457414274925</v>
      </c>
      <c r="M324" s="6">
        <f t="shared" si="665"/>
        <v>6.6213544987076478</v>
      </c>
      <c r="N324" s="6">
        <f t="shared" si="665"/>
        <v>4.2296026122607842</v>
      </c>
      <c r="O324" s="6">
        <f t="shared" si="665"/>
        <v>5.0158318493369505</v>
      </c>
      <c r="P324" s="6">
        <f t="shared" ref="P324" si="668">AVERAGE(G321:G327)</f>
        <v>14.542385572125337</v>
      </c>
      <c r="R324" s="6">
        <f t="shared" si="641"/>
        <v>7.035970492346129</v>
      </c>
      <c r="U324" s="6">
        <v>-0.3554277795179962</v>
      </c>
      <c r="V324" s="6">
        <v>16.994271284132537</v>
      </c>
      <c r="W324" s="6">
        <v>10.970865889726271</v>
      </c>
      <c r="X324" s="6">
        <v>-6.2120491015686632</v>
      </c>
      <c r="Y324" s="6">
        <v>7.2849770783585788</v>
      </c>
      <c r="AA324" s="6">
        <v>5.8216954130073884</v>
      </c>
      <c r="AE324" s="6">
        <v>6.25</v>
      </c>
      <c r="AF324" s="6">
        <v>8</v>
      </c>
      <c r="AG324" s="35">
        <v>5.7738095238095299</v>
      </c>
      <c r="AH324" s="6">
        <v>6.2384615384615376</v>
      </c>
      <c r="AI324" s="6">
        <v>13.417675101010115</v>
      </c>
      <c r="AK324" s="6">
        <v>8</v>
      </c>
      <c r="AO324" s="6">
        <f>AE324*'III. GDP shares, 1310-2018'!C326</f>
        <v>1.472816983260596</v>
      </c>
      <c r="AP324" s="6">
        <f>AF324*'III. GDP shares, 1310-2018'!D326</f>
        <v>0.96599213086786839</v>
      </c>
      <c r="AQ324" s="6">
        <f>AG324*'III. GDP shares, 1310-2018'!E326</f>
        <v>0.2504369285346465</v>
      </c>
      <c r="AR324" s="6">
        <f>AH324*'III. GDP shares, 1310-2018'!F326</f>
        <v>1.3155528246267452</v>
      </c>
      <c r="AS324" s="6">
        <f>AI324*'III. GDP shares, 1310-2018'!G326</f>
        <v>3.6592328974525765</v>
      </c>
      <c r="AT324" s="6">
        <f>AJ324*'III. GDP shares, 1310-2018'!H326</f>
        <v>0</v>
      </c>
      <c r="AU324" s="6">
        <f>AK324*'III. GDP shares, 1310-2018'!I326</f>
        <v>0.93304400625754025</v>
      </c>
      <c r="AV324" s="6">
        <f>AL324*'III. GDP shares, 1310-2018'!J326</f>
        <v>0</v>
      </c>
      <c r="AY324" s="6">
        <f>U324*'III. GDP shares, 1310-2018'!C326</f>
        <v>-8.3756811199473188E-2</v>
      </c>
      <c r="AZ324" s="6">
        <f>V324*'III. GDP shares, 1310-2018'!D326</f>
        <v>2.0520415412882271</v>
      </c>
      <c r="BA324" s="6">
        <f>W324*'III. GDP shares, 1310-2018'!E326</f>
        <v>0.47585739457781356</v>
      </c>
      <c r="BB324" s="6">
        <f>X324*'III. GDP shares, 1310-2018'!F326</f>
        <v>-1.3099830289735261</v>
      </c>
      <c r="BC324" s="6">
        <f>Y324*'III. GDP shares, 1310-2018'!G326</f>
        <v>1.9867396983185881</v>
      </c>
      <c r="BD324" s="6">
        <f>Z324*'III. GDP shares, 1310-2018'!H326</f>
        <v>0</v>
      </c>
      <c r="BE324" s="6">
        <f>AA324*'III. GDP shares, 1310-2018'!I326</f>
        <v>0.67898725142044491</v>
      </c>
      <c r="BF324" s="6">
        <f>AB324*'III. GDP shares, 1310-2018'!J326</f>
        <v>0</v>
      </c>
      <c r="BI324" s="6">
        <f t="shared" si="530"/>
        <v>7.9466576938801978</v>
      </c>
      <c r="BJ324" s="6">
        <f t="shared" si="531"/>
        <v>8.5970757709999734</v>
      </c>
      <c r="BL324" s="6">
        <f t="shared" si="532"/>
        <v>3.799886045432074</v>
      </c>
      <c r="BM324" s="6">
        <f t="shared" si="533"/>
        <v>5.7507221306896854</v>
      </c>
      <c r="BN324" s="6">
        <f t="shared" ref="BN324:BO324" si="669">AVERAGE(BL321:BL327)</f>
        <v>0.2642803215991793</v>
      </c>
      <c r="BO324" s="6">
        <f t="shared" si="669"/>
        <v>0.66798542332233102</v>
      </c>
      <c r="BR324" s="6">
        <f t="shared" si="535"/>
        <v>5.8832391359882568</v>
      </c>
    </row>
    <row r="325" spans="1:70" x14ac:dyDescent="0.2">
      <c r="A325" s="6">
        <f>'[1]Nominal weighted'!B325</f>
        <v>1631</v>
      </c>
      <c r="C325" s="6">
        <f t="shared" si="542"/>
        <v>6.6066955746787324</v>
      </c>
      <c r="D325" s="6">
        <f t="shared" si="543"/>
        <v>9.6065798220564602E-2</v>
      </c>
      <c r="E325" s="6">
        <f t="shared" si="544"/>
        <v>5.7315689652646133</v>
      </c>
      <c r="F325" s="6">
        <f t="shared" si="545"/>
        <v>4.9910006069345334</v>
      </c>
      <c r="G325" s="6">
        <f t="shared" si="546"/>
        <v>-9.6245799106339351</v>
      </c>
      <c r="I325" s="6">
        <f t="shared" si="547"/>
        <v>4.2403389866446064</v>
      </c>
      <c r="L325" s="6">
        <f t="shared" si="665"/>
        <v>6.913856586636963</v>
      </c>
      <c r="M325" s="6">
        <f t="shared" si="665"/>
        <v>5.2350063445338106</v>
      </c>
      <c r="N325" s="6">
        <f t="shared" si="665"/>
        <v>3.5326305504730047</v>
      </c>
      <c r="O325" s="6">
        <f t="shared" si="665"/>
        <v>1.6284557625869789</v>
      </c>
      <c r="P325" s="6">
        <f t="shared" ref="P325" si="670">AVERAGE(G322:G328)</f>
        <v>14.696872708623863</v>
      </c>
      <c r="R325" s="6">
        <f t="shared" si="641"/>
        <v>7.680739585294643</v>
      </c>
      <c r="U325" s="6">
        <v>-0.35669557467873225</v>
      </c>
      <c r="V325" s="6">
        <v>7.9039342017794354</v>
      </c>
      <c r="W325" s="6">
        <v>-0.35064991764555931</v>
      </c>
      <c r="X325" s="6">
        <v>1.4243840084500803</v>
      </c>
      <c r="Y325" s="6">
        <v>23.011446930835969</v>
      </c>
      <c r="AA325" s="6">
        <v>4.2596610133553936</v>
      </c>
      <c r="AE325" s="6">
        <v>6.25</v>
      </c>
      <c r="AF325" s="6">
        <v>8</v>
      </c>
      <c r="AG325" s="35">
        <v>5.380919047619054</v>
      </c>
      <c r="AH325" s="6">
        <v>6.4153846153846139</v>
      </c>
      <c r="AI325" s="6">
        <v>13.386867020202034</v>
      </c>
      <c r="AK325" s="6">
        <v>8.5</v>
      </c>
      <c r="AO325" s="6">
        <f>AE325*'III. GDP shares, 1310-2018'!C327</f>
        <v>1.4700917727498195</v>
      </c>
      <c r="AP325" s="6">
        <f>AF325*'III. GDP shares, 1310-2018'!D327</f>
        <v>0.97016934800878651</v>
      </c>
      <c r="AQ325" s="6">
        <f>AG325*'III. GDP shares, 1310-2018'!E327</f>
        <v>0.23465471136189886</v>
      </c>
      <c r="AR325" s="6">
        <f>AH325*'III. GDP shares, 1310-2018'!F327</f>
        <v>1.3511895220875421</v>
      </c>
      <c r="AS325" s="6">
        <f>AI325*'III. GDP shares, 1310-2018'!G327</f>
        <v>3.6521778908212839</v>
      </c>
      <c r="AT325" s="6">
        <f>AJ325*'III. GDP shares, 1310-2018'!H327</f>
        <v>0</v>
      </c>
      <c r="AU325" s="6">
        <f>AK325*'III. GDP shares, 1310-2018'!I327</f>
        <v>0.98999872142976453</v>
      </c>
      <c r="AV325" s="6">
        <f>AL325*'III. GDP shares, 1310-2018'!J327</f>
        <v>0</v>
      </c>
      <c r="AY325" s="6">
        <f>U325*'III. GDP shares, 1310-2018'!C327</f>
        <v>-8.3900036753835699E-2</v>
      </c>
      <c r="AZ325" s="6">
        <f>V325*'III. GDP shares, 1310-2018'!D327</f>
        <v>0.95851933640558795</v>
      </c>
      <c r="BA325" s="6">
        <f>W325*'III. GDP shares, 1310-2018'!E327</f>
        <v>-1.5291375782841458E-2</v>
      </c>
      <c r="BB325" s="6">
        <f>X325*'III. GDP shares, 1310-2018'!F327</f>
        <v>0.29999958896173173</v>
      </c>
      <c r="BC325" s="6">
        <f>Y325*'III. GDP shares, 1310-2018'!G327</f>
        <v>6.2779362482483263</v>
      </c>
      <c r="BD325" s="6">
        <f>Z325*'III. GDP shares, 1310-2018'!H327</f>
        <v>0</v>
      </c>
      <c r="BE325" s="6">
        <f>AA325*'III. GDP shares, 1310-2018'!I327</f>
        <v>0.49612458317012409</v>
      </c>
      <c r="BF325" s="6">
        <f>AB325*'III. GDP shares, 1310-2018'!J327</f>
        <v>0</v>
      </c>
      <c r="BI325" s="6">
        <f t="shared" ref="BI325:BI388" si="671">AVERAGE(AE325:AL325)</f>
        <v>7.9888617805342834</v>
      </c>
      <c r="BJ325" s="6">
        <f t="shared" ref="BJ325:BJ388" si="672">SUM(AO325:AV325)</f>
        <v>8.6682819664590944</v>
      </c>
      <c r="BL325" s="6">
        <f t="shared" ref="BL325:BL388" si="673">SUM(AY325:BF325)</f>
        <v>7.9333883442490922</v>
      </c>
      <c r="BM325" s="6">
        <f t="shared" ref="BM325:BM388" si="674">AVERAGE(U325:AB325)</f>
        <v>5.9820134436827637</v>
      </c>
      <c r="BN325" s="6">
        <f t="shared" ref="BN325:BO325" si="675">AVERAGE(BL322:BL328)</f>
        <v>1.0145929060793573</v>
      </c>
      <c r="BO325" s="6">
        <f t="shared" si="675"/>
        <v>1.398663702047221</v>
      </c>
      <c r="BR325" s="6">
        <f t="shared" ref="BR325:BR388" si="676">((AO325+SUM(AQ325:AV325))-((AY325+(SUM(BA325:BF325)))))</f>
        <v>0.72324361060680342</v>
      </c>
    </row>
    <row r="326" spans="1:70" x14ac:dyDescent="0.2">
      <c r="A326" s="6">
        <f>'[1]Nominal weighted'!B326</f>
        <v>1632</v>
      </c>
      <c r="C326" s="6">
        <f t="shared" si="542"/>
        <v>7.2579724465541604</v>
      </c>
      <c r="D326" s="6">
        <f t="shared" si="543"/>
        <v>16.375422823587726</v>
      </c>
      <c r="E326" s="6">
        <f t="shared" si="544"/>
        <v>22.534086359184535</v>
      </c>
      <c r="F326" s="6">
        <f t="shared" si="545"/>
        <v>-6.9143896307391541</v>
      </c>
      <c r="G326" s="6">
        <f t="shared" si="546"/>
        <v>18.020347321311263</v>
      </c>
      <c r="I326" s="6">
        <f t="shared" si="547"/>
        <v>18.26976732955265</v>
      </c>
      <c r="L326" s="6">
        <f t="shared" si="665"/>
        <v>7.0222765113334455</v>
      </c>
      <c r="M326" s="6">
        <f t="shared" si="665"/>
        <v>5.0057162168598399</v>
      </c>
      <c r="N326" s="6">
        <f t="shared" si="665"/>
        <v>5.5431934391285438</v>
      </c>
      <c r="O326" s="6">
        <f t="shared" si="665"/>
        <v>2.0619707797332616</v>
      </c>
      <c r="P326" s="6">
        <f t="shared" ref="P326" si="677">AVERAGE(G323:G329)</f>
        <v>12.711608780859441</v>
      </c>
      <c r="R326" s="6">
        <f t="shared" si="641"/>
        <v>9.6168928368728075</v>
      </c>
      <c r="U326" s="6">
        <v>-0.35797244655416011</v>
      </c>
      <c r="V326" s="6">
        <v>-8.3754228235877264</v>
      </c>
      <c r="W326" s="6">
        <v>-17.179357787755958</v>
      </c>
      <c r="X326" s="6">
        <v>13.506697323046845</v>
      </c>
      <c r="Y326" s="6">
        <v>-4.6642883819173111</v>
      </c>
      <c r="AA326" s="6">
        <v>-9.5197673295526481</v>
      </c>
      <c r="AE326" s="6">
        <v>6.9</v>
      </c>
      <c r="AF326" s="6">
        <v>8</v>
      </c>
      <c r="AG326" s="35">
        <v>5.3547285714285771</v>
      </c>
      <c r="AH326" s="6">
        <v>6.5923076923076911</v>
      </c>
      <c r="AI326" s="6">
        <v>13.356058939393954</v>
      </c>
      <c r="AK326" s="6">
        <v>8.75</v>
      </c>
      <c r="AO326" s="6">
        <f>AE326*'III. GDP shares, 1310-2018'!C328</f>
        <v>1.6199847072687186</v>
      </c>
      <c r="AP326" s="6">
        <f>AF326*'III. GDP shares, 1310-2018'!D328</f>
        <v>0.97432987290430351</v>
      </c>
      <c r="AQ326" s="6">
        <f>AG326*'III. GDP shares, 1310-2018'!E328</f>
        <v>0.23476070989181044</v>
      </c>
      <c r="AR326" s="6">
        <f>AH326*'III. GDP shares, 1310-2018'!F328</f>
        <v>1.3867408417846874</v>
      </c>
      <c r="AS326" s="6">
        <f>AI326*'III. GDP shares, 1310-2018'!G328</f>
        <v>3.6451113149874961</v>
      </c>
      <c r="AT326" s="6">
        <f>AJ326*'III. GDP shares, 1310-2018'!H328</f>
        <v>0</v>
      </c>
      <c r="AU326" s="6">
        <f>AK326*'III. GDP shares, 1310-2018'!I328</f>
        <v>1.0177213765533517</v>
      </c>
      <c r="AV326" s="6">
        <f>AL326*'III. GDP shares, 1310-2018'!J328</f>
        <v>0</v>
      </c>
      <c r="AY326" s="6">
        <f>U326*'III. GDP shares, 1310-2018'!C328</f>
        <v>-8.4044911455262036E-2</v>
      </c>
      <c r="AZ326" s="6">
        <f>V326*'III. GDP shares, 1310-2018'!D328</f>
        <v>-1.0200530819032541</v>
      </c>
      <c r="BA326" s="6">
        <f>W326*'III. GDP shares, 1310-2018'!E328</f>
        <v>-0.75317323295492922</v>
      </c>
      <c r="BB326" s="6">
        <f>X326*'III. GDP shares, 1310-2018'!F328</f>
        <v>2.8412340093513255</v>
      </c>
      <c r="BC326" s="6">
        <f>Y326*'III. GDP shares, 1310-2018'!G328</f>
        <v>-1.2729691022210321</v>
      </c>
      <c r="BD326" s="6">
        <f>Z326*'III. GDP shares, 1310-2018'!H328</f>
        <v>0</v>
      </c>
      <c r="BE326" s="6">
        <f>AA326*'III. GDP shares, 1310-2018'!I328</f>
        <v>-1.1072537955542794</v>
      </c>
      <c r="BF326" s="6">
        <f>AB326*'III. GDP shares, 1310-2018'!J328</f>
        <v>0</v>
      </c>
      <c r="BI326" s="6">
        <f t="shared" si="671"/>
        <v>8.1588492005217041</v>
      </c>
      <c r="BJ326" s="6">
        <f t="shared" si="672"/>
        <v>8.8786488233903675</v>
      </c>
      <c r="BL326" s="6">
        <f t="shared" si="673"/>
        <v>-1.3962601147374312</v>
      </c>
      <c r="BM326" s="6">
        <f t="shared" si="674"/>
        <v>-4.4316852410534935</v>
      </c>
      <c r="BN326" s="6">
        <f t="shared" ref="BN326:BO326" si="678">AVERAGE(BL323:BL329)</f>
        <v>1.2392722876937385</v>
      </c>
      <c r="BO326" s="6">
        <f t="shared" si="678"/>
        <v>1.0910114145137302</v>
      </c>
      <c r="BR326" s="6">
        <f t="shared" si="676"/>
        <v>8.280525983320242</v>
      </c>
    </row>
    <row r="327" spans="1:70" x14ac:dyDescent="0.2">
      <c r="A327" s="6">
        <f>'[1]Nominal weighted'!B327</f>
        <v>1633</v>
      </c>
      <c r="C327" s="6">
        <f t="shared" si="542"/>
        <v>7.359258492970902</v>
      </c>
      <c r="D327" s="6">
        <f t="shared" si="543"/>
        <v>9.8293972568817765</v>
      </c>
      <c r="E327" s="6">
        <f t="shared" si="544"/>
        <v>9.6454812428748973</v>
      </c>
      <c r="F327" s="6">
        <f t="shared" si="545"/>
        <v>-9.4366872998056213</v>
      </c>
      <c r="G327" s="6">
        <f t="shared" si="546"/>
        <v>26.339249235261782</v>
      </c>
      <c r="I327" s="6">
        <f t="shared" si="547"/>
        <v>17.130629131547614</v>
      </c>
      <c r="L327" s="6">
        <f t="shared" si="665"/>
        <v>7.2021341848220954</v>
      </c>
      <c r="M327" s="6">
        <f t="shared" si="665"/>
        <v>5.2508455863318249</v>
      </c>
      <c r="N327" s="6">
        <f t="shared" si="665"/>
        <v>7.2179894029982563</v>
      </c>
      <c r="O327" s="6">
        <f t="shared" si="665"/>
        <v>2.5125734904841357</v>
      </c>
      <c r="P327" s="6">
        <f t="shared" ref="P327" si="679">AVERAGE(G324:G330)</f>
        <v>11.836786532731013</v>
      </c>
      <c r="R327" s="6">
        <f t="shared" si="641"/>
        <v>9.3801478223229875</v>
      </c>
      <c r="U327" s="6">
        <v>-0.35925849297090168</v>
      </c>
      <c r="V327" s="6">
        <v>-1.8293972568817765</v>
      </c>
      <c r="W327" s="6">
        <v>-4.3169431476367954</v>
      </c>
      <c r="X327" s="6">
        <v>16.20591806903639</v>
      </c>
      <c r="Y327" s="6">
        <v>-13.013998376675909</v>
      </c>
      <c r="AA327" s="6">
        <v>-8.1306291315476127</v>
      </c>
      <c r="AE327" s="6">
        <v>7</v>
      </c>
      <c r="AF327" s="6">
        <v>8</v>
      </c>
      <c r="AG327" s="35">
        <v>5.3285380952381018</v>
      </c>
      <c r="AH327" s="6">
        <v>6.7692307692307683</v>
      </c>
      <c r="AI327" s="6">
        <v>13.325250858585873</v>
      </c>
      <c r="AK327" s="6">
        <v>9</v>
      </c>
      <c r="AO327" s="6">
        <f>AE327*'III. GDP shares, 1310-2018'!C329</f>
        <v>1.6404348313637691</v>
      </c>
      <c r="AP327" s="6">
        <f>AF327*'III. GDP shares, 1310-2018'!D329</f>
        <v>0.9784738054087424</v>
      </c>
      <c r="AQ327" s="6">
        <f>AG327*'III. GDP shares, 1310-2018'!E329</f>
        <v>0.23484954571550989</v>
      </c>
      <c r="AR327" s="6">
        <f>AH327*'III. GDP shares, 1310-2018'!F329</f>
        <v>1.4222072944546673</v>
      </c>
      <c r="AS327" s="6">
        <f>AI327*'III. GDP shares, 1310-2018'!G329</f>
        <v>3.6380332391590908</v>
      </c>
      <c r="AT327" s="6">
        <f>AJ327*'III. GDP shares, 1310-2018'!H329</f>
        <v>0</v>
      </c>
      <c r="AU327" s="6">
        <f>AK327*'III. GDP shares, 1310-2018'!I329</f>
        <v>1.045370042098986</v>
      </c>
      <c r="AV327" s="6">
        <f>AL327*'III. GDP shares, 1310-2018'!J329</f>
        <v>0</v>
      </c>
      <c r="AY327" s="6">
        <f>U327*'III. GDP shares, 1310-2018'!C329</f>
        <v>-8.4191449333246127E-2</v>
      </c>
      <c r="AZ327" s="6">
        <f>V327*'III. GDP shares, 1310-2018'!D329</f>
        <v>-0.22375216194317832</v>
      </c>
      <c r="BA327" s="6">
        <f>W327*'III. GDP shares, 1310-2018'!E329</f>
        <v>-0.19026459396212356</v>
      </c>
      <c r="BB327" s="6">
        <f>X327*'III. GDP shares, 1310-2018'!F329</f>
        <v>3.4048440180061057</v>
      </c>
      <c r="BC327" s="6">
        <f>Y327*'III. GDP shares, 1310-2018'!G329</f>
        <v>-3.5530557113829735</v>
      </c>
      <c r="BD327" s="6">
        <f>Z327*'III. GDP shares, 1310-2018'!H329</f>
        <v>0</v>
      </c>
      <c r="BE327" s="6">
        <f>AA327*'III. GDP shares, 1310-2018'!I329</f>
        <v>-0.94439067972635216</v>
      </c>
      <c r="BF327" s="6">
        <f>AB327*'III. GDP shares, 1310-2018'!J329</f>
        <v>0</v>
      </c>
      <c r="BI327" s="6">
        <f t="shared" si="671"/>
        <v>8.2371699538424572</v>
      </c>
      <c r="BJ327" s="6">
        <f t="shared" si="672"/>
        <v>8.9593687582007657</v>
      </c>
      <c r="BL327" s="6">
        <f t="shared" si="673"/>
        <v>-1.5908105783417679</v>
      </c>
      <c r="BM327" s="6">
        <f t="shared" si="674"/>
        <v>-1.9073847227794343</v>
      </c>
      <c r="BN327" s="6">
        <f t="shared" ref="BN327:BO327" si="680">AVERAGE(BL324:BL330)</f>
        <v>1.2916839144039522</v>
      </c>
      <c r="BO327" s="6">
        <f t="shared" si="680"/>
        <v>0.8690007936979931</v>
      </c>
      <c r="BR327" s="6">
        <f t="shared" si="676"/>
        <v>9.3479533691906127</v>
      </c>
    </row>
    <row r="328" spans="1:70" x14ac:dyDescent="0.2">
      <c r="A328" s="6">
        <f>'[1]Nominal weighted'!B328</f>
        <v>1634</v>
      </c>
      <c r="C328" s="6">
        <f t="shared" si="542"/>
        <v>7.3605538131664154</v>
      </c>
      <c r="D328" s="6">
        <f t="shared" si="543"/>
        <v>6.5268619027034021</v>
      </c>
      <c r="E328" s="6">
        <f t="shared" si="544"/>
        <v>-1.006812963908839</v>
      </c>
      <c r="F328" s="6">
        <f t="shared" si="545"/>
        <v>-5.9033615990889023</v>
      </c>
      <c r="G328" s="6">
        <f t="shared" si="546"/>
        <v>18.954237114387059</v>
      </c>
      <c r="I328" s="6">
        <f t="shared" si="547"/>
        <v>13.301061110007952</v>
      </c>
      <c r="L328" s="6">
        <f t="shared" si="665"/>
        <v>7.2391439921057454</v>
      </c>
      <c r="M328" s="6">
        <f t="shared" si="665"/>
        <v>7.5123417725169714</v>
      </c>
      <c r="N328" s="6">
        <f t="shared" si="665"/>
        <v>7.3663633017657544</v>
      </c>
      <c r="O328" s="6">
        <f t="shared" si="665"/>
        <v>2.6567762342101449</v>
      </c>
      <c r="P328" s="6">
        <f t="shared" ref="P328" si="681">AVERAGE(G325:G331)</f>
        <v>13.299236806868675</v>
      </c>
      <c r="R328" s="6">
        <f t="shared" si="641"/>
        <v>9.6177820091328226</v>
      </c>
      <c r="U328" s="6">
        <v>-0.36055381316641583</v>
      </c>
      <c r="V328" s="6">
        <v>1.4731380972965979</v>
      </c>
      <c r="W328" s="6">
        <v>6.3091605829564639</v>
      </c>
      <c r="X328" s="6">
        <v>12.849515445242748</v>
      </c>
      <c r="Y328" s="6">
        <v>-6.885282866021031</v>
      </c>
      <c r="AA328" s="6">
        <v>-5.0510611100079519</v>
      </c>
      <c r="AE328" s="6">
        <v>7</v>
      </c>
      <c r="AF328" s="6">
        <v>8</v>
      </c>
      <c r="AG328" s="35">
        <v>5.3023476190476249</v>
      </c>
      <c r="AH328" s="6">
        <v>6.9461538461538455</v>
      </c>
      <c r="AI328" s="6">
        <v>12.068954248366028</v>
      </c>
      <c r="AK328" s="6">
        <v>8.25</v>
      </c>
      <c r="AO328" s="6">
        <f>AE328*'III. GDP shares, 1310-2018'!C330</f>
        <v>1.6374189676762152</v>
      </c>
      <c r="AP328" s="6">
        <f>AF328*'III. GDP shares, 1310-2018'!D330</f>
        <v>0.98260124458156251</v>
      </c>
      <c r="AQ328" s="6">
        <f>AG328*'III. GDP shares, 1310-2018'!E330</f>
        <v>0.2349213212973367</v>
      </c>
      <c r="AR328" s="6">
        <f>AH328*'III. GDP shares, 1310-2018'!F330</f>
        <v>1.4575893867683878</v>
      </c>
      <c r="AS328" s="6">
        <f>AI328*'III. GDP shares, 1310-2018'!G330</f>
        <v>3.2962414831755962</v>
      </c>
      <c r="AT328" s="6">
        <f>AJ328*'III. GDP shares, 1310-2018'!H330</f>
        <v>0</v>
      </c>
      <c r="AU328" s="6">
        <f>AK328*'III. GDP shares, 1310-2018'!I330</f>
        <v>0.95695108846787136</v>
      </c>
      <c r="AV328" s="6">
        <f>AL328*'III. GDP shares, 1310-2018'!J330</f>
        <v>0</v>
      </c>
      <c r="AY328" s="6">
        <f>U328*'III. GDP shares, 1310-2018'!C330</f>
        <v>-8.4339664649525081E-2</v>
      </c>
      <c r="AZ328" s="6">
        <f>V328*'III. GDP shares, 1310-2018'!D330</f>
        <v>0.18093841598051902</v>
      </c>
      <c r="BA328" s="6">
        <f>W328*'III. GDP shares, 1310-2018'!E330</f>
        <v>0.27952832347333412</v>
      </c>
      <c r="BB328" s="6">
        <f>X328*'III. GDP shares, 1310-2018'!F330</f>
        <v>2.6963579777998894</v>
      </c>
      <c r="BC328" s="6">
        <f>Y328*'III. GDP shares, 1310-2018'!G330</f>
        <v>-1.8804905992123844</v>
      </c>
      <c r="BD328" s="6">
        <f>Z328*'III. GDP shares, 1310-2018'!H330</f>
        <v>0</v>
      </c>
      <c r="BE328" s="6">
        <f>AA328*'III. GDP shares, 1310-2018'!I330</f>
        <v>-0.58589314268361747</v>
      </c>
      <c r="BF328" s="6">
        <f>AB328*'III. GDP shares, 1310-2018'!J330</f>
        <v>0</v>
      </c>
      <c r="BI328" s="6">
        <f t="shared" si="671"/>
        <v>7.9279092855945832</v>
      </c>
      <c r="BJ328" s="6">
        <f t="shared" si="672"/>
        <v>8.5657234919669705</v>
      </c>
      <c r="BL328" s="6">
        <f t="shared" si="673"/>
        <v>0.60610131070821549</v>
      </c>
      <c r="BM328" s="6">
        <f t="shared" si="674"/>
        <v>1.3891527227167355</v>
      </c>
      <c r="BN328" s="6">
        <f t="shared" ref="BN328:BO328" si="682">AVERAGE(BL325:BL331)</f>
        <v>0.53675166456239176</v>
      </c>
      <c r="BO328" s="6">
        <f t="shared" si="682"/>
        <v>0.14666741386646714</v>
      </c>
      <c r="BR328" s="6">
        <f t="shared" si="676"/>
        <v>7.1579593526577101</v>
      </c>
    </row>
    <row r="329" spans="1:70" x14ac:dyDescent="0.2">
      <c r="A329" s="6">
        <f>'[1]Nominal weighted'!B329</f>
        <v>1635</v>
      </c>
      <c r="C329" s="6">
        <f t="shared" ref="C329:C392" si="683">AE329-U329</f>
        <v>7.3618585078146257</v>
      </c>
      <c r="D329" s="6">
        <f t="shared" ref="D329:D392" si="684">AF329-V329</f>
        <v>7.4843679239137089</v>
      </c>
      <c r="E329" s="6">
        <f t="shared" ref="E329:E392" si="685">AG329-W329</f>
        <v>12.863645669287756</v>
      </c>
      <c r="F329" s="6">
        <f t="shared" ref="F329:F392" si="686">AH329-X329</f>
        <v>10.070867224226427</v>
      </c>
      <c r="G329" s="6">
        <f t="shared" ref="G329:G392" si="687">AI329-Y329</f>
        <v>10.997318352365012</v>
      </c>
      <c r="I329" s="6">
        <f t="shared" ref="I329:I392" si="688">AK329-AA329</f>
        <v>9.8098922498730907</v>
      </c>
      <c r="L329" s="6">
        <f t="shared" si="665"/>
        <v>7.2761631767675814</v>
      </c>
      <c r="M329" s="6">
        <f t="shared" si="665"/>
        <v>8.081096395160186</v>
      </c>
      <c r="N329" s="6">
        <f t="shared" si="665"/>
        <v>7.1573670864915675</v>
      </c>
      <c r="O329" s="6">
        <f t="shared" si="665"/>
        <v>3.3198115172373477</v>
      </c>
      <c r="P329" s="6">
        <f t="shared" ref="P329" si="689">AVERAGE(G326:G332)</f>
        <v>16.662500771639419</v>
      </c>
      <c r="R329" s="6">
        <f t="shared" si="641"/>
        <v>9.8615329656122732</v>
      </c>
      <c r="U329" s="6">
        <v>-0.36185850781462525</v>
      </c>
      <c r="V329" s="6">
        <v>0.51563207608629114</v>
      </c>
      <c r="W329" s="6">
        <v>-7.5874885264306062</v>
      </c>
      <c r="X329" s="6">
        <v>-0.44779030114950513</v>
      </c>
      <c r="Y329" s="6">
        <v>1.0408278151929355</v>
      </c>
      <c r="AA329" s="6">
        <v>-1.3098922498730907</v>
      </c>
      <c r="AE329" s="6">
        <v>7</v>
      </c>
      <c r="AF329" s="6">
        <v>8</v>
      </c>
      <c r="AG329" s="35">
        <v>5.2761571428571497</v>
      </c>
      <c r="AH329" s="6">
        <v>9.6230769230769226</v>
      </c>
      <c r="AI329" s="6">
        <v>12.038146167557947</v>
      </c>
      <c r="AK329" s="6">
        <v>8.5</v>
      </c>
      <c r="AO329" s="6">
        <f>AE329*'III. GDP shares, 1310-2018'!C331</f>
        <v>1.6344150836354627</v>
      </c>
      <c r="AP329" s="6">
        <f>AF329*'III. GDP shares, 1310-2018'!D331</f>
        <v>0.98671228869525263</v>
      </c>
      <c r="AQ329" s="6">
        <f>AG329*'III. GDP shares, 1310-2018'!E331</f>
        <v>0.23497613828761069</v>
      </c>
      <c r="AR329" s="6">
        <f>AH329*'III. GDP shares, 1310-2018'!F331</f>
        <v>2.0168492595419059</v>
      </c>
      <c r="AS329" s="6">
        <f>AI329*'III. GDP shares, 1310-2018'!G331</f>
        <v>3.2890192660522604</v>
      </c>
      <c r="AT329" s="6">
        <f>AJ329*'III. GDP shares, 1310-2018'!H331</f>
        <v>0</v>
      </c>
      <c r="AU329" s="6">
        <f>AK329*'III. GDP shares, 1310-2018'!I331</f>
        <v>0.98461062388339127</v>
      </c>
      <c r="AV329" s="6">
        <f>AL329*'III. GDP shares, 1310-2018'!J331</f>
        <v>0</v>
      </c>
      <c r="AY329" s="6">
        <f>U329*'III. GDP shares, 1310-2018'!C331</f>
        <v>-8.4489571902006358E-2</v>
      </c>
      <c r="AZ329" s="6">
        <f>V329*'III. GDP shares, 1310-2018'!D331</f>
        <v>6.359756323997362E-2</v>
      </c>
      <c r="BA329" s="6">
        <f>W329*'III. GDP shares, 1310-2018'!E331</f>
        <v>-0.33791236784064993</v>
      </c>
      <c r="BB329" s="6">
        <f>X329*'III. GDP shares, 1310-2018'!F331</f>
        <v>-9.3849975898837285E-2</v>
      </c>
      <c r="BC329" s="6">
        <f>Y329*'III. GDP shares, 1310-2018'!G331</f>
        <v>0.28437125527169904</v>
      </c>
      <c r="BD329" s="6">
        <f>Z329*'III. GDP shares, 1310-2018'!H331</f>
        <v>0</v>
      </c>
      <c r="BE329" s="6">
        <f>AA329*'III. GDP shares, 1310-2018'!I331</f>
        <v>-0.15173339121971327</v>
      </c>
      <c r="BF329" s="6">
        <f>AB329*'III. GDP shares, 1310-2018'!J331</f>
        <v>0</v>
      </c>
      <c r="BI329" s="6">
        <f t="shared" si="671"/>
        <v>8.4062300389153375</v>
      </c>
      <c r="BJ329" s="6">
        <f t="shared" si="672"/>
        <v>9.1465826600958842</v>
      </c>
      <c r="BL329" s="6">
        <f t="shared" si="673"/>
        <v>-0.32001648834953422</v>
      </c>
      <c r="BM329" s="6">
        <f t="shared" si="674"/>
        <v>-1.3584282823314335</v>
      </c>
      <c r="BN329" s="6">
        <f t="shared" ref="BN329:BO329" si="690">AVERAGE(BL326:BL332)</f>
        <v>-0.63563355775145358</v>
      </c>
      <c r="BO329" s="6">
        <f t="shared" si="690"/>
        <v>-0.63879463065001674</v>
      </c>
      <c r="BR329" s="6">
        <f t="shared" si="676"/>
        <v>8.5434844229901383</v>
      </c>
    </row>
    <row r="330" spans="1:70" x14ac:dyDescent="0.2">
      <c r="A330" s="6">
        <f>'[1]Nominal weighted'!B330</f>
        <v>1636</v>
      </c>
      <c r="C330" s="6">
        <f t="shared" si="683"/>
        <v>7.8631726790518321</v>
      </c>
      <c r="D330" s="6">
        <f t="shared" si="684"/>
        <v>5.4380746831481304</v>
      </c>
      <c r="E330" s="6">
        <f t="shared" si="685"/>
        <v>5.955012914201574</v>
      </c>
      <c r="F330" s="6">
        <f t="shared" si="686"/>
        <v>12.330074491831468</v>
      </c>
      <c r="G330" s="6">
        <f t="shared" si="687"/>
        <v>12.038235593774369</v>
      </c>
      <c r="I330" s="6">
        <f t="shared" si="688"/>
        <v>0.73104136164239097</v>
      </c>
      <c r="L330" s="6">
        <f t="shared" si="665"/>
        <v>7.2060489838544299</v>
      </c>
      <c r="M330" s="6">
        <f t="shared" si="665"/>
        <v>8.2555921227525086</v>
      </c>
      <c r="N330" s="6">
        <f t="shared" si="665"/>
        <v>5.0818085034527058</v>
      </c>
      <c r="O330" s="6">
        <f t="shared" si="665"/>
        <v>6.9357442842000312</v>
      </c>
      <c r="P330" s="6">
        <f t="shared" ref="P330" si="691">AVERAGE(G327:G333)</f>
        <v>16.019812274232148</v>
      </c>
      <c r="R330" s="6">
        <f t="shared" si="641"/>
        <v>10.418853823411297</v>
      </c>
      <c r="U330" s="6">
        <v>-0.36317267905183259</v>
      </c>
      <c r="V330" s="6">
        <v>2.5619253168518696</v>
      </c>
      <c r="W330" s="6">
        <v>-0.7050462475349013</v>
      </c>
      <c r="X330" s="6">
        <v>-5.0300744918314679</v>
      </c>
      <c r="Y330" s="6">
        <v>-3.0897507024502661E-2</v>
      </c>
      <c r="AA330" s="6">
        <v>7.518958638357609</v>
      </c>
      <c r="AE330" s="6">
        <v>7.5</v>
      </c>
      <c r="AF330" s="6">
        <v>8</v>
      </c>
      <c r="AG330" s="35">
        <v>5.2499666666666727</v>
      </c>
      <c r="AH330" s="6">
        <v>7.3</v>
      </c>
      <c r="AI330" s="6">
        <v>12.007338086749867</v>
      </c>
      <c r="AK330" s="6">
        <v>8.25</v>
      </c>
      <c r="AO330" s="6">
        <f>AE330*'III. GDP shares, 1310-2018'!C332</f>
        <v>1.7479533300047887</v>
      </c>
      <c r="AP330" s="6">
        <f>AF330*'III. GDP shares, 1310-2018'!D332</f>
        <v>0.99080703524313096</v>
      </c>
      <c r="AQ330" s="6">
        <f>AG330*'III. GDP shares, 1310-2018'!E332</f>
        <v>0.23501409753069905</v>
      </c>
      <c r="AR330" s="6">
        <f>AH330*'III. GDP shares, 1310-2018'!F332</f>
        <v>1.5281024969245269</v>
      </c>
      <c r="AS330" s="6">
        <f>AI330*'III. GDP shares, 1310-2018'!G332</f>
        <v>3.2817862343336754</v>
      </c>
      <c r="AT330" s="6">
        <f>AJ330*'III. GDP shares, 1310-2018'!H332</f>
        <v>0</v>
      </c>
      <c r="AU330" s="6">
        <f>AK330*'III. GDP shares, 1310-2018'!I332</f>
        <v>0.95435703936092042</v>
      </c>
      <c r="AV330" s="6">
        <f>AL330*'III. GDP shares, 1310-2018'!J332</f>
        <v>0</v>
      </c>
      <c r="AY330" s="6">
        <f>U330*'III. GDP shares, 1310-2018'!C332</f>
        <v>-8.4641185828721488E-2</v>
      </c>
      <c r="AZ330" s="6">
        <f>V330*'III. GDP shares, 1310-2018'!D332</f>
        <v>0.31729670346304001</v>
      </c>
      <c r="BA330" s="6">
        <f>W330*'III. GDP shares, 1310-2018'!E332</f>
        <v>-3.1561306595309271E-2</v>
      </c>
      <c r="BB330" s="6">
        <f>X330*'III. GDP shares, 1310-2018'!F332</f>
        <v>-1.0529410124224707</v>
      </c>
      <c r="BC330" s="6">
        <f>Y330*'III. GDP shares, 1310-2018'!G332</f>
        <v>-8.4447537410589774E-3</v>
      </c>
      <c r="BD330" s="6">
        <f>Z330*'III. GDP shares, 1310-2018'!H332</f>
        <v>0</v>
      </c>
      <c r="BE330" s="6">
        <f>AA330*'III. GDP shares, 1310-2018'!I332</f>
        <v>0.86979043699153757</v>
      </c>
      <c r="BF330" s="6">
        <f>AB330*'III. GDP shares, 1310-2018'!J332</f>
        <v>0</v>
      </c>
      <c r="BI330" s="6">
        <f t="shared" si="671"/>
        <v>8.051217458902757</v>
      </c>
      <c r="BJ330" s="6">
        <f t="shared" si="672"/>
        <v>8.7380202333977408</v>
      </c>
      <c r="BL330" s="6">
        <f t="shared" si="673"/>
        <v>9.4988818670170838E-3</v>
      </c>
      <c r="BM330" s="6">
        <f t="shared" si="674"/>
        <v>0.65861550496112897</v>
      </c>
      <c r="BN330" s="6">
        <f t="shared" ref="BN330:BO330" si="692">AVERAGE(BL327:BL333)</f>
        <v>-1.2172198297433916</v>
      </c>
      <c r="BO330" s="6">
        <f t="shared" si="692"/>
        <v>-0.92649982922299401</v>
      </c>
      <c r="BR330" s="6">
        <f t="shared" si="676"/>
        <v>8.0550110197506335</v>
      </c>
    </row>
    <row r="331" spans="1:70" x14ac:dyDescent="0.2">
      <c r="A331" s="6">
        <f>'[1]Nominal weighted'!B331</f>
        <v>1637</v>
      </c>
      <c r="C331" s="6">
        <f t="shared" si="683"/>
        <v>6.8644964305035403</v>
      </c>
      <c r="D331" s="6">
        <f t="shared" si="684"/>
        <v>6.836202019163494</v>
      </c>
      <c r="E331" s="6">
        <f t="shared" si="685"/>
        <v>-4.1584390745442512</v>
      </c>
      <c r="F331" s="6">
        <f t="shared" si="686"/>
        <v>13.45992984611226</v>
      </c>
      <c r="G331" s="6">
        <f t="shared" si="687"/>
        <v>16.369849941615165</v>
      </c>
      <c r="I331" s="6">
        <f t="shared" si="688"/>
        <v>3.8417438946614517</v>
      </c>
      <c r="L331" s="6">
        <f t="shared" si="665"/>
        <v>6.9930872313319794</v>
      </c>
      <c r="M331" s="6">
        <f t="shared" si="665"/>
        <v>8.8742226512795135</v>
      </c>
      <c r="N331" s="6">
        <f t="shared" si="665"/>
        <v>3.6116512684643989</v>
      </c>
      <c r="O331" s="6">
        <f t="shared" si="665"/>
        <v>9.9322967652268517</v>
      </c>
      <c r="P331" s="6">
        <f t="shared" ref="P331" si="693">AVERAGE(G328:G334)</f>
        <v>14.127321254013177</v>
      </c>
      <c r="R331" s="6">
        <f t="shared" si="641"/>
        <v>10.427297247437094</v>
      </c>
      <c r="U331" s="6">
        <v>-0.36449643050354064</v>
      </c>
      <c r="V331" s="6">
        <v>1.163797980836506</v>
      </c>
      <c r="W331" s="6">
        <v>9.3822152650204487</v>
      </c>
      <c r="X331" s="6">
        <v>-6.1801221538045672</v>
      </c>
      <c r="Y331" s="6">
        <v>-4.393319935673377</v>
      </c>
      <c r="AA331" s="6">
        <v>4.5582561053385486</v>
      </c>
      <c r="AE331" s="6">
        <v>6.5</v>
      </c>
      <c r="AF331" s="6">
        <v>8</v>
      </c>
      <c r="AG331" s="35">
        <v>5.2237761904761975</v>
      </c>
      <c r="AH331" s="6">
        <v>7.279807692307692</v>
      </c>
      <c r="AI331" s="6">
        <v>11.976530005941786</v>
      </c>
      <c r="AK331" s="6">
        <v>8.4</v>
      </c>
      <c r="AO331" s="6">
        <f>AE331*'III. GDP shares, 1310-2018'!C333</f>
        <v>1.5121256151020419</v>
      </c>
      <c r="AP331" s="6">
        <f>AF331*'III. GDP shares, 1310-2018'!D333</f>
        <v>0.99488558094705248</v>
      </c>
      <c r="AQ331" s="6">
        <f>AG331*'III. GDP shares, 1310-2018'!E333</f>
        <v>0.23503529907298887</v>
      </c>
      <c r="AR331" s="6">
        <f>AH331*'III. GDP shares, 1310-2018'!F333</f>
        <v>1.5220226930480587</v>
      </c>
      <c r="AS331" s="6">
        <f>AI331*'III. GDP shares, 1310-2018'!G333</f>
        <v>3.2745424522016795</v>
      </c>
      <c r="AT331" s="6">
        <f>AJ331*'III. GDP shares, 1310-2018'!H333</f>
        <v>0</v>
      </c>
      <c r="AU331" s="6">
        <f>AK331*'III. GDP shares, 1310-2018'!I333</f>
        <v>0.97039621617430549</v>
      </c>
      <c r="AV331" s="6">
        <f>AL331*'III. GDP shares, 1310-2018'!J333</f>
        <v>0</v>
      </c>
      <c r="AY331" s="6">
        <f>U331*'III. GDP shares, 1310-2018'!C333</f>
        <v>-8.4794521411948459E-2</v>
      </c>
      <c r="AZ331" s="6">
        <f>V331*'III. GDP shares, 1310-2018'!D333</f>
        <v>0.14473072878369173</v>
      </c>
      <c r="BA331" s="6">
        <f>W331*'III. GDP shares, 1310-2018'!E333</f>
        <v>0.42213749027027553</v>
      </c>
      <c r="BB331" s="6">
        <f>X331*'III. GDP shares, 1310-2018'!F333</f>
        <v>-1.2921064074039863</v>
      </c>
      <c r="BC331" s="6">
        <f>Y331*'III. GDP shares, 1310-2018'!G333</f>
        <v>-1.201192050479496</v>
      </c>
      <c r="BD331" s="6">
        <f>Z331*'III. GDP shares, 1310-2018'!H333</f>
        <v>0</v>
      </c>
      <c r="BE331" s="6">
        <f>AA331*'III. GDP shares, 1310-2018'!I333</f>
        <v>0.52658505678261358</v>
      </c>
      <c r="BF331" s="6">
        <f>AB331*'III. GDP shares, 1310-2018'!J333</f>
        <v>0</v>
      </c>
      <c r="BI331" s="6">
        <f t="shared" si="671"/>
        <v>7.896685648120946</v>
      </c>
      <c r="BJ331" s="6">
        <f t="shared" si="672"/>
        <v>8.5090078565461269</v>
      </c>
      <c r="BL331" s="6">
        <f t="shared" si="673"/>
        <v>-1.4846397034588499</v>
      </c>
      <c r="BM331" s="6">
        <f t="shared" si="674"/>
        <v>0.69438847186900299</v>
      </c>
      <c r="BN331" s="6">
        <f t="shared" ref="BN331:BO331" si="694">AVERAGE(BL328:BL334)</f>
        <v>-1.3549665409109004</v>
      </c>
      <c r="BO331" s="6">
        <f t="shared" si="694"/>
        <v>-1.0001306813427575</v>
      </c>
      <c r="BR331" s="6">
        <f t="shared" si="676"/>
        <v>9.1434927078416166</v>
      </c>
    </row>
    <row r="332" spans="1:70" x14ac:dyDescent="0.2">
      <c r="A332" s="6">
        <f>'[1]Nominal weighted'!B332</f>
        <v>1638</v>
      </c>
      <c r="C332" s="6">
        <f t="shared" si="683"/>
        <v>6.8658298673115903</v>
      </c>
      <c r="D332" s="6">
        <f t="shared" si="684"/>
        <v>4.0773481567230618</v>
      </c>
      <c r="E332" s="6">
        <f t="shared" si="685"/>
        <v>4.2685954583452874</v>
      </c>
      <c r="F332" s="6">
        <f t="shared" si="686"/>
        <v>9.6322475881249581</v>
      </c>
      <c r="G332" s="6">
        <f t="shared" si="687"/>
        <v>13.91826784276126</v>
      </c>
      <c r="I332" s="6">
        <f t="shared" si="688"/>
        <v>5.9465956820007584</v>
      </c>
      <c r="L332" s="6">
        <f t="shared" si="665"/>
        <v>6.7801351672549268</v>
      </c>
      <c r="M332" s="6">
        <f t="shared" si="665"/>
        <v>7.7991632984833563</v>
      </c>
      <c r="N332" s="6">
        <f t="shared" si="665"/>
        <v>4.9201570998400541</v>
      </c>
      <c r="O332" s="6">
        <f t="shared" si="665"/>
        <v>10.973375892768477</v>
      </c>
      <c r="P332" s="6">
        <f t="shared" ref="P332" si="695">AVERAGE(G329:G335)</f>
        <v>12.347411168092847</v>
      </c>
      <c r="R332" s="6">
        <f t="shared" si="641"/>
        <v>7.7379837826275706</v>
      </c>
      <c r="U332" s="6">
        <v>-0.36582986731159034</v>
      </c>
      <c r="V332" s="6">
        <v>3.9226518432769382</v>
      </c>
      <c r="W332" s="6">
        <v>0.92899025594043305</v>
      </c>
      <c r="X332" s="6">
        <v>-2.4139958398732104</v>
      </c>
      <c r="Y332" s="6">
        <v>-1.9725459176275537</v>
      </c>
      <c r="AA332" s="6">
        <v>2.8034043179992412</v>
      </c>
      <c r="AE332" s="6">
        <v>6.5</v>
      </c>
      <c r="AF332" s="6">
        <v>8</v>
      </c>
      <c r="AG332" s="35">
        <v>5.1975857142857205</v>
      </c>
      <c r="AH332" s="6">
        <v>7.2182517482517472</v>
      </c>
      <c r="AI332" s="6">
        <v>11.945721925133705</v>
      </c>
      <c r="AK332" s="6">
        <v>8.75</v>
      </c>
      <c r="AO332" s="6">
        <f>AE332*'III. GDP shares, 1310-2018'!C334</f>
        <v>1.5093692712767661</v>
      </c>
      <c r="AP332" s="6">
        <f>AF332*'III. GDP shares, 1310-2018'!D334</f>
        <v>0.99894802176502406</v>
      </c>
      <c r="AQ332" s="6">
        <f>AG332*'III. GDP shares, 1310-2018'!E334</f>
        <v>0.23503984217076387</v>
      </c>
      <c r="AR332" s="6">
        <f>AH332*'III. GDP shares, 1310-2018'!F334</f>
        <v>1.5073228672162475</v>
      </c>
      <c r="AS332" s="6">
        <f>AI332*'III. GDP shares, 1310-2018'!G334</f>
        <v>3.2672879833312405</v>
      </c>
      <c r="AT332" s="6">
        <f>AJ332*'III. GDP shares, 1310-2018'!H334</f>
        <v>0</v>
      </c>
      <c r="AU332" s="6">
        <f>AK332*'III. GDP shares, 1310-2018'!I334</f>
        <v>1.0094673234668066</v>
      </c>
      <c r="AV332" s="6">
        <f>AL332*'III. GDP shares, 1310-2018'!J334</f>
        <v>0</v>
      </c>
      <c r="AY332" s="6">
        <f>U332*'III. GDP shares, 1310-2018'!C334</f>
        <v>-8.4949593882364796E-2</v>
      </c>
      <c r="AZ332" s="6">
        <f>V332*'III. GDP shares, 1310-2018'!D334</f>
        <v>0.48981566236430285</v>
      </c>
      <c r="BA332" s="6">
        <f>W332*'III. GDP shares, 1310-2018'!E334</f>
        <v>4.2009835938689025E-2</v>
      </c>
      <c r="BB332" s="6">
        <f>X332*'III. GDP shares, 1310-2018'!F334</f>
        <v>-0.50409313192589367</v>
      </c>
      <c r="BC332" s="6">
        <f>Y332*'III. GDP shares, 1310-2018'!G334</f>
        <v>-0.53951327626952661</v>
      </c>
      <c r="BD332" s="6">
        <f>Z332*'III. GDP shares, 1310-2018'!H334</f>
        <v>0</v>
      </c>
      <c r="BE332" s="6">
        <f>AA332*'III. GDP shares, 1310-2018'!I334</f>
        <v>0.32342229182696941</v>
      </c>
      <c r="BF332" s="6">
        <f>AB332*'III. GDP shares, 1310-2018'!J334</f>
        <v>0</v>
      </c>
      <c r="BI332" s="6">
        <f t="shared" si="671"/>
        <v>7.9352598979451949</v>
      </c>
      <c r="BJ332" s="6">
        <f t="shared" si="672"/>
        <v>8.5274353092268473</v>
      </c>
      <c r="BL332" s="6">
        <f t="shared" si="673"/>
        <v>-0.27330821194782379</v>
      </c>
      <c r="BM332" s="6">
        <f t="shared" si="674"/>
        <v>0.48377913206737633</v>
      </c>
      <c r="BN332" s="6">
        <f t="shared" ref="BN332:BO332" si="696">AVERAGE(BL329:BL335)</f>
        <v>-0.66099792613385844</v>
      </c>
      <c r="BO332" s="6">
        <f t="shared" si="696"/>
        <v>-0.4564597584581766</v>
      </c>
      <c r="BR332" s="6">
        <f t="shared" si="676"/>
        <v>8.2916111617739503</v>
      </c>
    </row>
    <row r="333" spans="1:70" x14ac:dyDescent="0.2">
      <c r="A333" s="6">
        <f>'[1]Nominal weighted'!B333</f>
        <v>1639</v>
      </c>
      <c r="C333" s="6">
        <f t="shared" si="683"/>
        <v>6.7671730961621011</v>
      </c>
      <c r="D333" s="6">
        <f t="shared" si="684"/>
        <v>17.596892916733992</v>
      </c>
      <c r="E333" s="6">
        <f t="shared" si="685"/>
        <v>8.0051762779125166</v>
      </c>
      <c r="F333" s="6">
        <f t="shared" si="686"/>
        <v>18.397139737999623</v>
      </c>
      <c r="G333" s="6">
        <f t="shared" si="687"/>
        <v>13.521527839460393</v>
      </c>
      <c r="I333" s="6">
        <f t="shared" si="688"/>
        <v>22.171013334145815</v>
      </c>
      <c r="L333" s="6">
        <f t="shared" si="665"/>
        <v>6.5671928983662582</v>
      </c>
      <c r="M333" s="6">
        <f t="shared" si="665"/>
        <v>8.6144198673724421</v>
      </c>
      <c r="N333" s="6">
        <f t="shared" si="665"/>
        <v>4.2284971074169961</v>
      </c>
      <c r="O333" s="6">
        <f t="shared" si="665"/>
        <v>10.358594543022104</v>
      </c>
      <c r="P333" s="6">
        <f t="shared" ref="P333" si="697">AVERAGE(G330:G336)</f>
        <v>12.917083848962196</v>
      </c>
      <c r="R333" s="6">
        <f t="shared" si="641"/>
        <v>8.855560601563143</v>
      </c>
      <c r="U333" s="6">
        <v>-0.36717309616210092</v>
      </c>
      <c r="V333" s="6">
        <v>-9.5968929167339923</v>
      </c>
      <c r="W333" s="6">
        <v>-3.4170810398172722</v>
      </c>
      <c r="X333" s="6">
        <v>-11.240443933803821</v>
      </c>
      <c r="Y333" s="6">
        <v>-0.38112546572300421</v>
      </c>
      <c r="AA333" s="6">
        <v>-13.671013334145815</v>
      </c>
      <c r="AE333" s="6">
        <v>6.4</v>
      </c>
      <c r="AF333" s="6">
        <v>8</v>
      </c>
      <c r="AG333" s="35">
        <v>4.5880952380952449</v>
      </c>
      <c r="AH333" s="6">
        <v>7.1566958041958033</v>
      </c>
      <c r="AI333" s="6">
        <v>13.140402373737389</v>
      </c>
      <c r="AK333" s="6">
        <v>8.5</v>
      </c>
      <c r="AO333" s="6">
        <f>AE333*'III. GDP shares, 1310-2018'!C335</f>
        <v>1.483444962397048</v>
      </c>
      <c r="AP333" s="6">
        <f>AF333*'III. GDP shares, 1310-2018'!D335</f>
        <v>1.00299445289873</v>
      </c>
      <c r="AQ333" s="6">
        <f>AG333*'III. GDP shares, 1310-2018'!E335</f>
        <v>0.20851820377720004</v>
      </c>
      <c r="AR333" s="6">
        <f>AH333*'III. GDP shares, 1310-2018'!F335</f>
        <v>1.4926614044548017</v>
      </c>
      <c r="AS333" s="6">
        <f>AI333*'III. GDP shares, 1310-2018'!G335</f>
        <v>3.5953270912120026</v>
      </c>
      <c r="AT333" s="6">
        <f>AJ333*'III. GDP shares, 1310-2018'!H335</f>
        <v>0</v>
      </c>
      <c r="AU333" s="6">
        <f>AK333*'III. GDP shares, 1310-2018'!I335</f>
        <v>0.97930746221116372</v>
      </c>
      <c r="AV333" s="6">
        <f>AL333*'III. GDP shares, 1310-2018'!J335</f>
        <v>0</v>
      </c>
      <c r="AY333" s="6">
        <f>U333*'III. GDP shares, 1310-2018'!C335</f>
        <v>-8.5106418723343041E-2</v>
      </c>
      <c r="AZ333" s="6">
        <f>V333*'III. GDP shares, 1310-2018'!D335</f>
        <v>-1.2032037950684136</v>
      </c>
      <c r="BA333" s="6">
        <f>W333*'III. GDP shares, 1310-2018'!E335</f>
        <v>-0.15529834574219298</v>
      </c>
      <c r="BB333" s="6">
        <f>X333*'III. GDP shares, 1310-2018'!F335</f>
        <v>-2.3444026807860707</v>
      </c>
      <c r="BC333" s="6">
        <f>Y333*'III. GDP shares, 1310-2018'!G335</f>
        <v>-0.10427920493540994</v>
      </c>
      <c r="BD333" s="6">
        <f>Z333*'III. GDP shares, 1310-2018'!H335</f>
        <v>0</v>
      </c>
      <c r="BE333" s="6">
        <f>AA333*'III. GDP shares, 1310-2018'!I335</f>
        <v>-1.5750735734255668</v>
      </c>
      <c r="BF333" s="6">
        <f>AB333*'III. GDP shares, 1310-2018'!J335</f>
        <v>0</v>
      </c>
      <c r="BI333" s="6">
        <f t="shared" si="671"/>
        <v>7.9641989026714057</v>
      </c>
      <c r="BJ333" s="6">
        <f t="shared" si="672"/>
        <v>8.7622535769509469</v>
      </c>
      <c r="BL333" s="6">
        <f t="shared" si="673"/>
        <v>-5.4673640186809971</v>
      </c>
      <c r="BM333" s="6">
        <f t="shared" si="674"/>
        <v>-6.4456216310643342</v>
      </c>
      <c r="BN333" s="6">
        <f t="shared" ref="BN333:BO333" si="698">AVERAGE(BL330:BL336)</f>
        <v>-0.93203282573712054</v>
      </c>
      <c r="BO333" s="6">
        <f t="shared" si="698"/>
        <v>-0.70978612807909136</v>
      </c>
      <c r="BR333" s="6">
        <f t="shared" si="676"/>
        <v>12.023419347664799</v>
      </c>
    </row>
    <row r="334" spans="1:70" x14ac:dyDescent="0.2">
      <c r="A334" s="6">
        <f>'[1]Nominal weighted'!B334</f>
        <v>1640</v>
      </c>
      <c r="C334" s="6">
        <f t="shared" si="683"/>
        <v>5.8685262253137545</v>
      </c>
      <c r="D334" s="6">
        <f t="shared" si="684"/>
        <v>14.159810956570809</v>
      </c>
      <c r="E334" s="6">
        <f t="shared" si="685"/>
        <v>-0.64561940204325552</v>
      </c>
      <c r="F334" s="6">
        <f t="shared" si="686"/>
        <v>11.539180067382134</v>
      </c>
      <c r="G334" s="6">
        <f t="shared" si="687"/>
        <v>13.091812093728977</v>
      </c>
      <c r="I334" s="6">
        <f t="shared" si="688"/>
        <v>17.189733099728194</v>
      </c>
      <c r="L334" s="6">
        <f t="shared" si="665"/>
        <v>6.2828319615543293</v>
      </c>
      <c r="M334" s="6">
        <f t="shared" si="665"/>
        <v>8.6609772942919161</v>
      </c>
      <c r="N334" s="6">
        <f t="shared" si="665"/>
        <v>3.2204671275324026</v>
      </c>
      <c r="O334" s="6">
        <f t="shared" si="665"/>
        <v>11.005585938430807</v>
      </c>
      <c r="P334" s="6">
        <f t="shared" ref="P334" si="699">AVERAGE(G331:G337)</f>
        <v>11.178160132892854</v>
      </c>
      <c r="R334" s="6">
        <f t="shared" si="641"/>
        <v>8.4830541445588299</v>
      </c>
      <c r="U334" s="6">
        <v>-0.36852622531375478</v>
      </c>
      <c r="V334" s="6">
        <v>-6.1598109565708086</v>
      </c>
      <c r="W334" s="6">
        <v>5.2075241639480243</v>
      </c>
      <c r="X334" s="6">
        <v>-4.4440402072422751</v>
      </c>
      <c r="Y334" s="6">
        <v>1.7782199200331267E-2</v>
      </c>
      <c r="AA334" s="6">
        <v>-8.7897330997281955</v>
      </c>
      <c r="AE334" s="6">
        <v>5.5</v>
      </c>
      <c r="AF334" s="6">
        <v>8</v>
      </c>
      <c r="AG334" s="35">
        <v>4.5619047619047688</v>
      </c>
      <c r="AH334" s="6">
        <v>7.0951398601398594</v>
      </c>
      <c r="AI334" s="6">
        <v>13.109594292929309</v>
      </c>
      <c r="AK334" s="6">
        <v>8.4</v>
      </c>
      <c r="AO334" s="6">
        <f>AE334*'III. GDP shares, 1310-2018'!C336</f>
        <v>1.2725215520680744</v>
      </c>
      <c r="AP334" s="6">
        <f>AF334*'III. GDP shares, 1310-2018'!D336</f>
        <v>1.0070249688009691</v>
      </c>
      <c r="AQ334" s="6">
        <f>AG334*'III. GDP shares, 1310-2018'!E336</f>
        <v>0.2083580121440268</v>
      </c>
      <c r="AR334" s="6">
        <f>AH334*'III. GDP shares, 1310-2018'!F336</f>
        <v>1.4780380784320011</v>
      </c>
      <c r="AS334" s="6">
        <f>AI334*'III. GDP shares, 1310-2018'!G336</f>
        <v>3.5881704076465559</v>
      </c>
      <c r="AT334" s="6">
        <f>AJ334*'III. GDP shares, 1310-2018'!H336</f>
        <v>0</v>
      </c>
      <c r="AU334" s="6">
        <f>AK334*'III. GDP shares, 1310-2018'!I336</f>
        <v>0.966488888037766</v>
      </c>
      <c r="AV334" s="6">
        <f>AL334*'III. GDP shares, 1310-2018'!J336</f>
        <v>0</v>
      </c>
      <c r="AY334" s="6">
        <f>U334*'III. GDP shares, 1310-2018'!C336</f>
        <v>-8.5265011675281471E-2</v>
      </c>
      <c r="AZ334" s="6">
        <f>V334*'III. GDP shares, 1310-2018'!D336</f>
        <v>-0.77538542954507328</v>
      </c>
      <c r="BA334" s="6">
        <f>W334*'III. GDP shares, 1310-2018'!E336</f>
        <v>0.23784568938242245</v>
      </c>
      <c r="BB334" s="6">
        <f>X334*'III. GDP shares, 1310-2018'!F336</f>
        <v>-0.9257690162371861</v>
      </c>
      <c r="BC334" s="6">
        <f>Y334*'III. GDP shares, 1310-2018'!G336</f>
        <v>4.8670889066276127E-3</v>
      </c>
      <c r="BD334" s="6">
        <f>Z334*'III. GDP shares, 1310-2018'!H336</f>
        <v>0</v>
      </c>
      <c r="BE334" s="6">
        <f>AA334*'III. GDP shares, 1310-2018'!I336</f>
        <v>-1.0113308773458392</v>
      </c>
      <c r="BF334" s="6">
        <f>AB334*'III. GDP shares, 1310-2018'!J336</f>
        <v>0</v>
      </c>
      <c r="BI334" s="6">
        <f t="shared" si="671"/>
        <v>7.7777731524956559</v>
      </c>
      <c r="BJ334" s="6">
        <f t="shared" si="672"/>
        <v>8.520601907129393</v>
      </c>
      <c r="BL334" s="6">
        <f t="shared" si="673"/>
        <v>-2.5550375565143302</v>
      </c>
      <c r="BM334" s="6">
        <f t="shared" si="674"/>
        <v>-2.4228006876177797</v>
      </c>
      <c r="BN334" s="6">
        <f t="shared" ref="BN334:BO334" si="700">AVERAGE(BL331:BL337)</f>
        <v>-0.4725984914564435</v>
      </c>
      <c r="BO334" s="6">
        <f t="shared" si="700"/>
        <v>-0.29489144878176032</v>
      </c>
      <c r="BR334" s="6">
        <f t="shared" si="676"/>
        <v>9.2932290652976803</v>
      </c>
    </row>
    <row r="335" spans="1:70" x14ac:dyDescent="0.2">
      <c r="A335" s="6">
        <f>'[1]Nominal weighted'!B335</f>
        <v>1641</v>
      </c>
      <c r="C335" s="6">
        <f t="shared" si="683"/>
        <v>5.8698893646270518</v>
      </c>
      <c r="D335" s="6">
        <f t="shared" si="684"/>
        <v>-0.99855356686970254</v>
      </c>
      <c r="E335" s="6">
        <f t="shared" si="685"/>
        <v>8.1527278557207516</v>
      </c>
      <c r="F335" s="6">
        <f t="shared" si="686"/>
        <v>1.3841922937024762</v>
      </c>
      <c r="G335" s="6">
        <f t="shared" si="687"/>
        <v>6.4948665129447516</v>
      </c>
      <c r="I335" s="6">
        <f t="shared" si="688"/>
        <v>-5.5241331436587071</v>
      </c>
      <c r="L335" s="6">
        <f t="shared" si="665"/>
        <v>6.1413381810248184</v>
      </c>
      <c r="M335" s="6">
        <f t="shared" si="665"/>
        <v>9.0965314806998112</v>
      </c>
      <c r="N335" s="6">
        <f t="shared" si="665"/>
        <v>3.9286347675254758</v>
      </c>
      <c r="O335" s="6">
        <f t="shared" si="665"/>
        <v>10.823655304341552</v>
      </c>
      <c r="P335" s="6">
        <f t="shared" ref="P335" si="701">AVERAGE(G332:G338)</f>
        <v>10.995600626565585</v>
      </c>
      <c r="R335" s="6">
        <f t="shared" si="641"/>
        <v>7.8072032895700598</v>
      </c>
      <c r="U335" s="6">
        <v>-0.36988936462705191</v>
      </c>
      <c r="V335" s="6">
        <v>8.9985535668697025</v>
      </c>
      <c r="W335" s="6">
        <v>-3.6170135700064581</v>
      </c>
      <c r="X335" s="6">
        <v>5.6493916223814384</v>
      </c>
      <c r="Y335" s="6">
        <v>6.5839196991764766</v>
      </c>
      <c r="AA335" s="6">
        <v>13.924133143658707</v>
      </c>
      <c r="AE335" s="6">
        <v>5.5</v>
      </c>
      <c r="AF335" s="6">
        <v>8</v>
      </c>
      <c r="AG335" s="35">
        <v>4.5357142857142927</v>
      </c>
      <c r="AH335" s="6">
        <v>7.0335839160839146</v>
      </c>
      <c r="AI335" s="6">
        <v>13.078786212121228</v>
      </c>
      <c r="AK335" s="6">
        <v>8.4</v>
      </c>
      <c r="AO335" s="6">
        <f>AE335*'III. GDP shares, 1310-2018'!C337</f>
        <v>1.2702166728809547</v>
      </c>
      <c r="AP335" s="6">
        <f>AF335*'III. GDP shares, 1310-2018'!D337</f>
        <v>1.0110396631830041</v>
      </c>
      <c r="AQ335" s="6">
        <f>AG335*'III. GDP shares, 1310-2018'!E337</f>
        <v>0.20818197220051132</v>
      </c>
      <c r="AR335" s="6">
        <f>AH335*'III. GDP shares, 1310-2018'!F337</f>
        <v>1.4634526645930259</v>
      </c>
      <c r="AS335" s="6">
        <f>AI335*'III. GDP shares, 1310-2018'!G337</f>
        <v>3.5810027583681907</v>
      </c>
      <c r="AT335" s="6">
        <f>AJ335*'III. GDP shares, 1310-2018'!H337</f>
        <v>0</v>
      </c>
      <c r="AU335" s="6">
        <f>AK335*'III. GDP shares, 1310-2018'!I337</f>
        <v>0.96519667062884007</v>
      </c>
      <c r="AV335" s="6">
        <f>AL335*'III. GDP shares, 1310-2018'!J337</f>
        <v>0</v>
      </c>
      <c r="AY335" s="6">
        <f>U335*'III. GDP shares, 1310-2018'!C337</f>
        <v>-8.5425388740113489E-2</v>
      </c>
      <c r="AZ335" s="6">
        <f>V335*'III. GDP shares, 1310-2018'!D337</f>
        <v>1.1372368209227706</v>
      </c>
      <c r="BA335" s="6">
        <f>W335*'III. GDP shares, 1310-2018'!E337</f>
        <v>-0.16601509068849413</v>
      </c>
      <c r="BB335" s="6">
        <f>X335*'III. GDP shares, 1310-2018'!F337</f>
        <v>1.1754487216961778</v>
      </c>
      <c r="BC335" s="6">
        <f>Y335*'III. GDP shares, 1310-2018'!G337</f>
        <v>1.8026928662366835</v>
      </c>
      <c r="BD335" s="6">
        <f>Z335*'III. GDP shares, 1310-2018'!H337</f>
        <v>0</v>
      </c>
      <c r="BE335" s="6">
        <f>AA335*'III. GDP shares, 1310-2018'!I337</f>
        <v>1.5999436847204842</v>
      </c>
      <c r="BF335" s="6">
        <f>AB335*'III. GDP shares, 1310-2018'!J337</f>
        <v>0</v>
      </c>
      <c r="BI335" s="6">
        <f t="shared" si="671"/>
        <v>7.7580140689865722</v>
      </c>
      <c r="BJ335" s="6">
        <f t="shared" si="672"/>
        <v>8.4990904018545272</v>
      </c>
      <c r="BL335" s="6">
        <f t="shared" si="673"/>
        <v>5.4638816141475086</v>
      </c>
      <c r="BM335" s="6">
        <f t="shared" si="674"/>
        <v>5.1948491829088024</v>
      </c>
      <c r="BN335" s="6">
        <f t="shared" ref="BN335:BO335" si="702">AVERAGE(BL332:BL338)</f>
        <v>-0.36172287520718022</v>
      </c>
      <c r="BO335" s="6">
        <f t="shared" si="702"/>
        <v>-0.30253198047778135</v>
      </c>
      <c r="BR335" s="6">
        <f t="shared" si="676"/>
        <v>3.161405945446786</v>
      </c>
    </row>
    <row r="336" spans="1:70" x14ac:dyDescent="0.2">
      <c r="A336" s="6">
        <f>'[1]Nominal weighted'!B336</f>
        <v>1642</v>
      </c>
      <c r="C336" s="6">
        <f t="shared" si="683"/>
        <v>5.8712626255939417</v>
      </c>
      <c r="D336" s="6">
        <f t="shared" si="684"/>
        <v>13.191163906137305</v>
      </c>
      <c r="E336" s="6">
        <f t="shared" si="685"/>
        <v>8.0220257223263491</v>
      </c>
      <c r="F336" s="6">
        <f t="shared" si="686"/>
        <v>5.7673977760018031</v>
      </c>
      <c r="G336" s="6">
        <f t="shared" si="687"/>
        <v>14.985027118450454</v>
      </c>
      <c r="I336" s="6">
        <f t="shared" si="688"/>
        <v>17.632929982422102</v>
      </c>
      <c r="L336" s="6">
        <f t="shared" si="665"/>
        <v>5.9998545254733626</v>
      </c>
      <c r="M336" s="6">
        <f t="shared" si="665"/>
        <v>9.3973210723762186</v>
      </c>
      <c r="N336" s="6">
        <f t="shared" si="665"/>
        <v>4.7844632699247196</v>
      </c>
      <c r="O336" s="6">
        <f t="shared" si="665"/>
        <v>10.929215556083676</v>
      </c>
      <c r="P336" s="6">
        <f t="shared" ref="P336" si="703">AVERAGE(G333:G339)</f>
        <v>12.701939542305899</v>
      </c>
      <c r="R336" s="6">
        <f t="shared" si="641"/>
        <v>8.2934179356086144</v>
      </c>
      <c r="U336" s="6">
        <v>-0.37126262559394185</v>
      </c>
      <c r="V336" s="6">
        <v>-5.1911639061373052</v>
      </c>
      <c r="W336" s="6">
        <v>-3.5125019128025325</v>
      </c>
      <c r="X336" s="6">
        <v>1.2046301960261665</v>
      </c>
      <c r="Y336" s="6">
        <v>-1.9370489871373062</v>
      </c>
      <c r="AA336" s="6">
        <v>-8.9829299824221014</v>
      </c>
      <c r="AE336" s="6">
        <v>5.5</v>
      </c>
      <c r="AF336" s="6">
        <v>8</v>
      </c>
      <c r="AG336" s="35">
        <v>4.5095238095238166</v>
      </c>
      <c r="AH336" s="6">
        <v>6.9720279720279699</v>
      </c>
      <c r="AI336" s="6">
        <v>13.047978131313148</v>
      </c>
      <c r="AK336" s="6">
        <v>8.65</v>
      </c>
      <c r="AO336" s="6">
        <f>AE336*'III. GDP shares, 1310-2018'!C338</f>
        <v>1.2679208236195159</v>
      </c>
      <c r="AP336" s="6">
        <f>AF336*'III. GDP shares, 1310-2018'!D338</f>
        <v>1.0150386290218245</v>
      </c>
      <c r="AQ336" s="6">
        <f>AG336*'III. GDP shares, 1310-2018'!E338</f>
        <v>0.2079901770810782</v>
      </c>
      <c r="AR336" s="6">
        <f>AH336*'III. GDP shares, 1310-2018'!F338</f>
        <v>1.448904940142554</v>
      </c>
      <c r="AS336" s="6">
        <f>AI336*'III. GDP shares, 1310-2018'!G338</f>
        <v>3.5738242078181872</v>
      </c>
      <c r="AT336" s="6">
        <f>AJ336*'III. GDP shares, 1310-2018'!H338</f>
        <v>0</v>
      </c>
      <c r="AU336" s="6">
        <f>AK336*'III. GDP shares, 1310-2018'!I338</f>
        <v>0.9925972990046219</v>
      </c>
      <c r="AV336" s="6">
        <f>AL336*'III. GDP shares, 1310-2018'!J338</f>
        <v>0</v>
      </c>
      <c r="AY336" s="6">
        <f>U336*'III. GDP shares, 1310-2018'!C338</f>
        <v>-8.5587566185857208E-2</v>
      </c>
      <c r="AZ336" s="6">
        <f>V336*'III. GDP shares, 1310-2018'!D338</f>
        <v>-0.65865398678914866</v>
      </c>
      <c r="BA336" s="6">
        <f>W336*'III. GDP shares, 1310-2018'!E338</f>
        <v>-0.16200510867655643</v>
      </c>
      <c r="BB336" s="6">
        <f>X336*'III. GDP shares, 1310-2018'!F338</f>
        <v>0.25034246119920817</v>
      </c>
      <c r="BC336" s="6">
        <f>Y336*'III. GDP shares, 1310-2018'!G338</f>
        <v>-0.53055519347841729</v>
      </c>
      <c r="BD336" s="6">
        <f>Z336*'III. GDP shares, 1310-2018'!H338</f>
        <v>0</v>
      </c>
      <c r="BE336" s="6">
        <f>AA336*'III. GDP shares, 1310-2018'!I338</f>
        <v>-1.030801391641597</v>
      </c>
      <c r="BF336" s="6">
        <f>AB336*'III. GDP shares, 1310-2018'!J338</f>
        <v>0</v>
      </c>
      <c r="BI336" s="6">
        <f t="shared" si="671"/>
        <v>7.7799216521441545</v>
      </c>
      <c r="BJ336" s="6">
        <f t="shared" si="672"/>
        <v>8.5062760766877812</v>
      </c>
      <c r="BL336" s="6">
        <f t="shared" si="673"/>
        <v>-2.2172607855723685</v>
      </c>
      <c r="BM336" s="6">
        <f t="shared" si="674"/>
        <v>-3.1317128696778362</v>
      </c>
      <c r="BN336" s="6">
        <f t="shared" ref="BN336:BO336" si="704">AVERAGE(BL333:BL339)</f>
        <v>-0.96852001697719226</v>
      </c>
      <c r="BO336" s="6">
        <f t="shared" si="704"/>
        <v>-0.89254223624649731</v>
      </c>
      <c r="BR336" s="6">
        <f t="shared" si="676"/>
        <v>9.0498442464491777</v>
      </c>
    </row>
    <row r="337" spans="1:70" x14ac:dyDescent="0.2">
      <c r="A337" s="6">
        <f>'[1]Nominal weighted'!B337</f>
        <v>1643</v>
      </c>
      <c r="C337" s="6">
        <f t="shared" si="683"/>
        <v>5.8726461213683248</v>
      </c>
      <c r="D337" s="6">
        <f t="shared" si="684"/>
        <v>5.7639766715844587</v>
      </c>
      <c r="E337" s="6">
        <f t="shared" si="685"/>
        <v>-1.1011969449905772</v>
      </c>
      <c r="F337" s="6">
        <f t="shared" si="686"/>
        <v>16.859014259692398</v>
      </c>
      <c r="G337" s="6">
        <f t="shared" si="687"/>
        <v>-0.13423041871102548</v>
      </c>
      <c r="I337" s="6">
        <f t="shared" si="688"/>
        <v>-1.8765038373878156</v>
      </c>
      <c r="L337" s="6">
        <f t="shared" si="665"/>
        <v>5.8726668224017065</v>
      </c>
      <c r="M337" s="6">
        <f t="shared" si="665"/>
        <v>7.3362849642557011</v>
      </c>
      <c r="N337" s="6">
        <f t="shared" si="665"/>
        <v>4.8159016121604452</v>
      </c>
      <c r="O337" s="6">
        <f t="shared" si="665"/>
        <v>8.8502637651054794</v>
      </c>
      <c r="P337" s="6">
        <f t="shared" ref="P337" si="705">AVERAGE(G334:G340)</f>
        <v>13.456378401680029</v>
      </c>
      <c r="R337" s="6">
        <f t="shared" si="641"/>
        <v>6.0769833194393152</v>
      </c>
      <c r="U337" s="6">
        <v>-0.37264612136832509</v>
      </c>
      <c r="V337" s="6">
        <v>2.2360233284155413</v>
      </c>
      <c r="W337" s="6">
        <v>5.5845302783239177</v>
      </c>
      <c r="X337" s="6">
        <v>-9.9485422317203707</v>
      </c>
      <c r="Y337" s="6">
        <v>13.151400469216092</v>
      </c>
      <c r="AA337" s="6">
        <v>10.726503837387815</v>
      </c>
      <c r="AE337" s="6">
        <v>5.5</v>
      </c>
      <c r="AF337" s="6">
        <v>8</v>
      </c>
      <c r="AG337" s="35">
        <v>4.4833333333333405</v>
      </c>
      <c r="AH337" s="6">
        <v>6.910472027972026</v>
      </c>
      <c r="AI337" s="6">
        <v>13.017170050505067</v>
      </c>
      <c r="AK337" s="6">
        <v>8.85</v>
      </c>
      <c r="AO337" s="6">
        <f>AE337*'III. GDP shares, 1310-2018'!C339</f>
        <v>1.2656339513221022</v>
      </c>
      <c r="AP337" s="6">
        <f>AF337*'III. GDP shares, 1310-2018'!D339</f>
        <v>1.0190219585673235</v>
      </c>
      <c r="AQ337" s="6">
        <f>AG337*'III. GDP shares, 1310-2018'!E339</f>
        <v>0.20778271919182509</v>
      </c>
      <c r="AR337" s="6">
        <f>AH337*'III. GDP shares, 1310-2018'!F339</f>
        <v>1.4343946840275585</v>
      </c>
      <c r="AS337" s="6">
        <f>AI337*'III. GDP shares, 1310-2018'!G339</f>
        <v>3.5666348199338791</v>
      </c>
      <c r="AT337" s="6">
        <f>AJ337*'III. GDP shares, 1310-2018'!H339</f>
        <v>0</v>
      </c>
      <c r="AU337" s="6">
        <f>AK337*'III. GDP shares, 1310-2018'!I339</f>
        <v>1.0141967185181993</v>
      </c>
      <c r="AV337" s="6">
        <f>AL337*'III. GDP shares, 1310-2018'!J339</f>
        <v>0</v>
      </c>
      <c r="AY337" s="6">
        <f>U337*'III. GDP shares, 1310-2018'!C339</f>
        <v>-8.5751560551317996E-2</v>
      </c>
      <c r="AZ337" s="6">
        <f>V337*'III. GDP shares, 1310-2018'!D339</f>
        <v>0.28481960894052882</v>
      </c>
      <c r="BA337" s="6">
        <f>W337*'III. GDP shares, 1310-2018'!E339</f>
        <v>0.25881833902733564</v>
      </c>
      <c r="BB337" s="6">
        <f>X337*'III. GDP shares, 1310-2018'!F339</f>
        <v>-2.0650016429038542</v>
      </c>
      <c r="BC337" s="6">
        <f>Y337*'III. GDP shares, 1310-2018'!G339</f>
        <v>3.6034132351663417</v>
      </c>
      <c r="BD337" s="6">
        <f>Z337*'III. GDP shares, 1310-2018'!H339</f>
        <v>0</v>
      </c>
      <c r="BE337" s="6">
        <f>AA337*'III. GDP shares, 1310-2018'!I339</f>
        <v>1.2292412421527226</v>
      </c>
      <c r="BF337" s="6">
        <f>AB337*'III. GDP shares, 1310-2018'!J339</f>
        <v>0</v>
      </c>
      <c r="BI337" s="6">
        <f t="shared" si="671"/>
        <v>7.7934959019684058</v>
      </c>
      <c r="BJ337" s="6">
        <f t="shared" si="672"/>
        <v>8.5076648515608877</v>
      </c>
      <c r="BL337" s="6">
        <f t="shared" si="673"/>
        <v>3.2255392218317565</v>
      </c>
      <c r="BM337" s="6">
        <f t="shared" si="674"/>
        <v>3.5628782600424453</v>
      </c>
      <c r="BN337" s="6">
        <f t="shared" ref="BN337:BO337" si="706">AVERAGE(BL334:BL340)</f>
        <v>-0.2516350902506384</v>
      </c>
      <c r="BO337" s="6">
        <f t="shared" si="706"/>
        <v>1.5892278270816799E-2</v>
      </c>
      <c r="BR337" s="6">
        <f t="shared" si="676"/>
        <v>4.5479232801023368</v>
      </c>
    </row>
    <row r="338" spans="1:70" x14ac:dyDescent="0.2">
      <c r="A338" s="6">
        <f>'[1]Nominal weighted'!B338</f>
        <v>1644</v>
      </c>
      <c r="C338" s="6">
        <f t="shared" si="683"/>
        <v>5.8740399667969614</v>
      </c>
      <c r="D338" s="6">
        <f t="shared" si="684"/>
        <v>9.8850813240187563</v>
      </c>
      <c r="E338" s="6">
        <f t="shared" si="685"/>
        <v>0.79873440540725582</v>
      </c>
      <c r="F338" s="6">
        <f t="shared" si="686"/>
        <v>12.186415407487466</v>
      </c>
      <c r="G338" s="6">
        <f t="shared" si="687"/>
        <v>15.091933397324276</v>
      </c>
      <c r="I338" s="6">
        <f t="shared" si="688"/>
        <v>-0.88921209025992454</v>
      </c>
      <c r="L338" s="6">
        <f t="shared" si="665"/>
        <v>5.8740609010059535</v>
      </c>
      <c r="M338" s="6">
        <f t="shared" si="665"/>
        <v>3.9742316302741449</v>
      </c>
      <c r="N338" s="6">
        <f t="shared" si="665"/>
        <v>4.9962270369390405</v>
      </c>
      <c r="O338" s="6">
        <f t="shared" si="665"/>
        <v>7.7819751824938335</v>
      </c>
      <c r="P338" s="6">
        <f t="shared" ref="P338" si="707">AVERAGE(G335:G341)</f>
        <v>12.279975002390804</v>
      </c>
      <c r="R338" s="6">
        <f t="shared" si="641"/>
        <v>2.8256328274518823</v>
      </c>
      <c r="U338" s="6">
        <v>-0.37403996679696133</v>
      </c>
      <c r="V338" s="6">
        <v>-1.8850813240187563</v>
      </c>
      <c r="W338" s="6">
        <v>3.6584084517356086</v>
      </c>
      <c r="X338" s="6">
        <v>-5.337499323571385</v>
      </c>
      <c r="Y338" s="6">
        <v>-2.1055714276272894</v>
      </c>
      <c r="AA338" s="6">
        <v>9.8892120902599245</v>
      </c>
      <c r="AE338" s="6">
        <v>5.5</v>
      </c>
      <c r="AF338" s="6">
        <v>8</v>
      </c>
      <c r="AG338" s="35">
        <v>4.4571428571428644</v>
      </c>
      <c r="AH338" s="6">
        <v>6.8489160839160821</v>
      </c>
      <c r="AI338" s="6">
        <v>12.986361969696986</v>
      </c>
      <c r="AK338" s="6">
        <v>9</v>
      </c>
      <c r="AO338" s="6">
        <f>AE338*'III. GDP shares, 1310-2018'!C340</f>
        <v>1.2633560034404194</v>
      </c>
      <c r="AP338" s="6">
        <f>AF338*'III. GDP shares, 1310-2018'!D340</f>
        <v>1.0229897433493926</v>
      </c>
      <c r="AQ338" s="6">
        <f>AG338*'III. GDP shares, 1310-2018'!E340</f>
        <v>0.20755969021762846</v>
      </c>
      <c r="AR338" s="6">
        <f>AH338*'III. GDP shares, 1310-2018'!F340</f>
        <v>1.4199216769203122</v>
      </c>
      <c r="AS338" s="6">
        <f>AI338*'III. GDP shares, 1310-2018'!G340</f>
        <v>3.5594346581535774</v>
      </c>
      <c r="AT338" s="6">
        <f>AJ338*'III. GDP shares, 1310-2018'!H340</f>
        <v>0</v>
      </c>
      <c r="AU338" s="6">
        <f>AK338*'III. GDP shares, 1310-2018'!I340</f>
        <v>1.0300181521308187</v>
      </c>
      <c r="AV338" s="6">
        <f>AL338*'III. GDP shares, 1310-2018'!J340</f>
        <v>0</v>
      </c>
      <c r="AY338" s="6">
        <f>U338*'III. GDP shares, 1310-2018'!C340</f>
        <v>-8.5917388650835674E-2</v>
      </c>
      <c r="AZ338" s="6">
        <f>V338*'III. GDP shares, 1310-2018'!D340</f>
        <v>-0.24105235748133511</v>
      </c>
      <c r="BA338" s="6">
        <f>W338*'III. GDP shares, 1310-2018'!E340</f>
        <v>0.17036432290136436</v>
      </c>
      <c r="BB338" s="6">
        <f>X338*'III. GDP shares, 1310-2018'!F340</f>
        <v>-1.1065737844101426</v>
      </c>
      <c r="BC338" s="6">
        <f>Y338*'III. GDP shares, 1310-2018'!G340</f>
        <v>-0.57711651132186603</v>
      </c>
      <c r="BD338" s="6">
        <f>Z338*'III. GDP shares, 1310-2018'!H340</f>
        <v>0</v>
      </c>
      <c r="BE338" s="6">
        <f>AA338*'III. GDP shares, 1310-2018'!I340</f>
        <v>1.1317853292488087</v>
      </c>
      <c r="BF338" s="6">
        <f>AB338*'III. GDP shares, 1310-2018'!J340</f>
        <v>0</v>
      </c>
      <c r="BI338" s="6">
        <f t="shared" si="671"/>
        <v>7.7987368184593215</v>
      </c>
      <c r="BJ338" s="6">
        <f t="shared" si="672"/>
        <v>8.5032799242121495</v>
      </c>
      <c r="BL338" s="6">
        <f t="shared" si="673"/>
        <v>-0.70851038971400659</v>
      </c>
      <c r="BM338" s="6">
        <f t="shared" si="674"/>
        <v>0.64090474999685687</v>
      </c>
      <c r="BN338" s="6">
        <f t="shared" ref="BN338:BO338" si="708">AVERAGE(BL335:BL341)</f>
        <v>1.0684276379926267</v>
      </c>
      <c r="BO338" s="6">
        <f t="shared" si="708"/>
        <v>1.4445768645571881</v>
      </c>
      <c r="BR338" s="6">
        <f t="shared" si="676"/>
        <v>7.9477482130954273</v>
      </c>
    </row>
    <row r="339" spans="1:70" x14ac:dyDescent="0.2">
      <c r="A339" s="6">
        <f>'[1]Nominal weighted'!B339</f>
        <v>1645</v>
      </c>
      <c r="C339" s="6">
        <f t="shared" si="683"/>
        <v>5.8754442784514049</v>
      </c>
      <c r="D339" s="6">
        <f t="shared" si="684"/>
        <v>6.1828752984579154</v>
      </c>
      <c r="E339" s="6">
        <f t="shared" si="685"/>
        <v>10.259394975139996</v>
      </c>
      <c r="F339" s="6">
        <f t="shared" si="686"/>
        <v>10.371169350319825</v>
      </c>
      <c r="G339" s="6">
        <f t="shared" si="687"/>
        <v>25.862640252943471</v>
      </c>
      <c r="I339" s="6">
        <f t="shared" si="688"/>
        <v>9.3500982042706333</v>
      </c>
      <c r="L339" s="6">
        <f t="shared" ref="L339:L402" si="709">AVERAGE(C336:C342)</f>
        <v>5.875465449351247</v>
      </c>
      <c r="M339" s="6">
        <f t="shared" ref="M339:M402" si="710">AVERAGE(D336:D342)</f>
        <v>3.8732518395006679</v>
      </c>
      <c r="N339" s="6">
        <f t="shared" ref="N339:N402" si="711">AVERAGE(E336:E342)</f>
        <v>2.4716579898917836</v>
      </c>
      <c r="O339" s="6">
        <f t="shared" ref="O339:O402" si="712">AVERAGE(F336:F342)</f>
        <v>5.4577819675919255</v>
      </c>
      <c r="P339" s="6">
        <f t="shared" ref="P339" si="713">AVERAGE(G336:G342)</f>
        <v>12.112590053848418</v>
      </c>
      <c r="R339" s="6">
        <f t="shared" si="641"/>
        <v>5.9137045906452768</v>
      </c>
      <c r="U339" s="6">
        <v>-0.37544427845140477</v>
      </c>
      <c r="V339" s="6">
        <v>1.8171247015420846</v>
      </c>
      <c r="W339" s="6">
        <v>-5.8284425941876075</v>
      </c>
      <c r="X339" s="6">
        <v>-3.5838092104596875</v>
      </c>
      <c r="Y339" s="6">
        <v>-12.907086364054566</v>
      </c>
      <c r="AA339" s="6">
        <v>-1.0000982042706343</v>
      </c>
      <c r="AE339" s="6">
        <v>5.5</v>
      </c>
      <c r="AF339" s="6">
        <v>8</v>
      </c>
      <c r="AG339" s="35">
        <v>4.4309523809523883</v>
      </c>
      <c r="AH339" s="6">
        <v>6.7873601398601373</v>
      </c>
      <c r="AI339" s="6">
        <v>12.955553888888906</v>
      </c>
      <c r="AK339" s="6">
        <v>8.35</v>
      </c>
      <c r="AO339" s="6">
        <f>AE339*'III. GDP shares, 1310-2018'!C341</f>
        <v>1.2610869278355092</v>
      </c>
      <c r="AP339" s="6">
        <f>AF339*'III. GDP shares, 1310-2018'!D341</f>
        <v>1.026942074184932</v>
      </c>
      <c r="AQ339" s="6">
        <f>AG339*'III. GDP shares, 1310-2018'!E341</f>
        <v>0.20732118112916614</v>
      </c>
      <c r="AR339" s="6">
        <f>AH339*'III. GDP shares, 1310-2018'!F341</f>
        <v>1.4054857012015864</v>
      </c>
      <c r="AS339" s="6">
        <f>AI339*'III. GDP shares, 1310-2018'!G341</f>
        <v>3.5522237854214254</v>
      </c>
      <c r="AT339" s="6">
        <f>AJ339*'III. GDP shares, 1310-2018'!H341</f>
        <v>0</v>
      </c>
      <c r="AU339" s="6">
        <f>AK339*'III. GDP shares, 1310-2018'!I341</f>
        <v>0.95436338020824019</v>
      </c>
      <c r="AV339" s="6">
        <f>AL339*'III. GDP shares, 1310-2018'!J341</f>
        <v>0</v>
      </c>
      <c r="AY339" s="6">
        <f>U339*'III. GDP shares, 1310-2018'!C341</f>
        <v>-8.6085067579218452E-2</v>
      </c>
      <c r="AZ339" s="6">
        <f>V339*'III. GDP shares, 1310-2018'!D341</f>
        <v>0.23326022625678799</v>
      </c>
      <c r="BA339" s="6">
        <f>W339*'III. GDP shares, 1310-2018'!E341</f>
        <v>-0.27270877655218478</v>
      </c>
      <c r="BB339" s="6">
        <f>X339*'III. GDP shares, 1310-2018'!F341</f>
        <v>-0.74211364909825339</v>
      </c>
      <c r="BC339" s="6">
        <f>Y339*'III. GDP shares, 1310-2018'!G341</f>
        <v>-3.5389346975125942</v>
      </c>
      <c r="BD339" s="6">
        <f>Z339*'III. GDP shares, 1310-2018'!H341</f>
        <v>0</v>
      </c>
      <c r="BE339" s="6">
        <f>AA339*'III. GDP shares, 1310-2018'!I341</f>
        <v>-0.11430623985244476</v>
      </c>
      <c r="BF339" s="6">
        <f>AB339*'III. GDP shares, 1310-2018'!J341</f>
        <v>0</v>
      </c>
      <c r="BI339" s="6">
        <f t="shared" si="671"/>
        <v>7.6706444016169053</v>
      </c>
      <c r="BJ339" s="6">
        <f t="shared" si="672"/>
        <v>8.40742304998086</v>
      </c>
      <c r="BL339" s="6">
        <f t="shared" si="673"/>
        <v>-4.5208882043379077</v>
      </c>
      <c r="BM339" s="6">
        <f t="shared" si="674"/>
        <v>-3.6462926583136359</v>
      </c>
      <c r="BN339" s="6">
        <f t="shared" ref="BN339:BO339" si="714">AVERAGE(BL336:BL342)</f>
        <v>1.2981877447278865</v>
      </c>
      <c r="BO339" s="6">
        <f t="shared" si="714"/>
        <v>1.6818071817167808</v>
      </c>
      <c r="BR339" s="6">
        <f t="shared" si="676"/>
        <v>12.134629406390623</v>
      </c>
    </row>
    <row r="340" spans="1:70" x14ac:dyDescent="0.2">
      <c r="A340" s="6">
        <f>'[1]Nominal weighted'!B340</f>
        <v>1646</v>
      </c>
      <c r="C340" s="6">
        <f t="shared" si="683"/>
        <v>5.8768591746605043</v>
      </c>
      <c r="D340" s="6">
        <f t="shared" si="684"/>
        <v>3.1696401598903634</v>
      </c>
      <c r="E340" s="6">
        <f t="shared" si="685"/>
        <v>8.225244673562603</v>
      </c>
      <c r="F340" s="6">
        <f t="shared" si="686"/>
        <v>3.8444772011522517</v>
      </c>
      <c r="G340" s="6">
        <f t="shared" si="687"/>
        <v>18.802599855079304</v>
      </c>
      <c r="I340" s="6">
        <f t="shared" si="688"/>
        <v>6.6559710209607168</v>
      </c>
      <c r="L340" s="6">
        <f t="shared" si="709"/>
        <v>5.8768805858328816</v>
      </c>
      <c r="M340" s="6">
        <f t="shared" si="710"/>
        <v>3.4485088769362937</v>
      </c>
      <c r="N340" s="6">
        <f t="shared" si="711"/>
        <v>1.1885916290182206</v>
      </c>
      <c r="O340" s="6">
        <f t="shared" si="712"/>
        <v>4.1253875597717728</v>
      </c>
      <c r="P340" s="6">
        <f t="shared" ref="P340" si="715">AVERAGE(G337:G343)</f>
        <v>10.350805455655772</v>
      </c>
      <c r="R340" s="6">
        <f t="shared" si="641"/>
        <v>3.8146672632821534</v>
      </c>
      <c r="U340" s="6">
        <v>-0.37685917466050423</v>
      </c>
      <c r="V340" s="6">
        <v>4.8303598401096366</v>
      </c>
      <c r="W340" s="6">
        <v>-3.8204827688006899</v>
      </c>
      <c r="X340" s="6">
        <v>2.8813269946519409</v>
      </c>
      <c r="Y340" s="6">
        <v>-5.8778540469984781</v>
      </c>
      <c r="AA340" s="6">
        <v>1.8440289790392832</v>
      </c>
      <c r="AE340" s="6">
        <v>5.5</v>
      </c>
      <c r="AF340" s="6">
        <v>8</v>
      </c>
      <c r="AG340" s="35">
        <v>4.4047619047619122</v>
      </c>
      <c r="AH340" s="6">
        <v>6.7258041958041925</v>
      </c>
      <c r="AI340" s="6">
        <v>12.924745808080825</v>
      </c>
      <c r="AK340" s="6">
        <v>8.5</v>
      </c>
      <c r="AO340" s="6">
        <f>AE340*'III. GDP shares, 1310-2018'!C342</f>
        <v>1.2588266727737716</v>
      </c>
      <c r="AP340" s="6">
        <f>AF340*'III. GDP shares, 1310-2018'!D342</f>
        <v>1.0308790411847797</v>
      </c>
      <c r="AQ340" s="6">
        <f>AG340*'III. GDP shares, 1310-2018'!E342</f>
        <v>0.20706728218985818</v>
      </c>
      <c r="AR340" s="6">
        <f>AH340*'III. GDP shares, 1310-2018'!F342</f>
        <v>1.3910865409440498</v>
      </c>
      <c r="AS340" s="6">
        <f>AI340*'III. GDP shares, 1310-2018'!G342</f>
        <v>3.5450022641922057</v>
      </c>
      <c r="AT340" s="6">
        <f>AJ340*'III. GDP shares, 1310-2018'!H342</f>
        <v>0</v>
      </c>
      <c r="AU340" s="6">
        <f>AK340*'III. GDP shares, 1310-2018'!I342</f>
        <v>0.97022534769638413</v>
      </c>
      <c r="AV340" s="6">
        <f>AL340*'III. GDP shares, 1310-2018'!J342</f>
        <v>0</v>
      </c>
      <c r="AY340" s="6">
        <f>U340*'III. GDP shares, 1310-2018'!C342</f>
        <v>-8.6254614716754954E-2</v>
      </c>
      <c r="AZ340" s="6">
        <f>V340*'III. GDP shares, 1310-2018'!D342</f>
        <v>0.62243959006871097</v>
      </c>
      <c r="BA340" s="6">
        <f>W340*'III. GDP shares, 1310-2018'!E342</f>
        <v>-0.17960039627420082</v>
      </c>
      <c r="BB340" s="6">
        <f>X340*'III. GDP shares, 1310-2018'!F342</f>
        <v>0.59593991820629155</v>
      </c>
      <c r="BC340" s="6">
        <f>Y340*'III. GDP shares, 1310-2018'!G342</f>
        <v>-1.612179165038061</v>
      </c>
      <c r="BD340" s="6">
        <f>Z340*'III. GDP shares, 1310-2018'!H342</f>
        <v>0</v>
      </c>
      <c r="BE340" s="6">
        <f>AA340*'III. GDP shares, 1310-2018'!I342</f>
        <v>0.21048513615889375</v>
      </c>
      <c r="BF340" s="6">
        <f>AB340*'III. GDP shares, 1310-2018'!J342</f>
        <v>0</v>
      </c>
      <c r="BI340" s="6">
        <f t="shared" si="671"/>
        <v>7.675885318107821</v>
      </c>
      <c r="BJ340" s="6">
        <f t="shared" si="672"/>
        <v>8.403087148981049</v>
      </c>
      <c r="BL340" s="6">
        <f t="shared" si="673"/>
        <v>-0.44916953159512052</v>
      </c>
      <c r="BM340" s="6">
        <f t="shared" si="674"/>
        <v>-8.6580029443135295E-2</v>
      </c>
      <c r="BN340" s="6">
        <f t="shared" ref="BN340:BO340" si="716">AVERAGE(BL337:BL343)</f>
        <v>2.3273729480282102</v>
      </c>
      <c r="BO340" s="6">
        <f t="shared" si="716"/>
        <v>2.7250784230249736</v>
      </c>
      <c r="BR340" s="6">
        <f t="shared" si="676"/>
        <v>8.4438172294601017</v>
      </c>
    </row>
    <row r="341" spans="1:70" x14ac:dyDescent="0.2">
      <c r="A341" s="6">
        <f>'[1]Nominal weighted'!B341</f>
        <v>1647</v>
      </c>
      <c r="C341" s="6">
        <f t="shared" si="683"/>
        <v>5.8782847755434835</v>
      </c>
      <c r="D341" s="6">
        <f t="shared" si="684"/>
        <v>-9.3745623813000805</v>
      </c>
      <c r="E341" s="6">
        <f t="shared" si="685"/>
        <v>0.6166585714069015</v>
      </c>
      <c r="F341" s="6">
        <f t="shared" si="686"/>
        <v>4.0611599891006183</v>
      </c>
      <c r="G341" s="6">
        <f t="shared" si="687"/>
        <v>4.8569882987044153</v>
      </c>
      <c r="I341" s="6">
        <f t="shared" si="688"/>
        <v>-5.5697203441838283</v>
      </c>
      <c r="L341" s="6">
        <f t="shared" si="709"/>
        <v>5.8783064306381316</v>
      </c>
      <c r="M341" s="6">
        <f t="shared" si="710"/>
        <v>3.9648887358772669</v>
      </c>
      <c r="N341" s="6">
        <f t="shared" si="711"/>
        <v>1.1115276998067332</v>
      </c>
      <c r="O341" s="6">
        <f t="shared" si="712"/>
        <v>4.4070506618961023</v>
      </c>
      <c r="P341" s="6">
        <f t="shared" ref="P341" si="717">AVERAGE(G338:G344)</f>
        <v>9.8178614075205708</v>
      </c>
      <c r="R341" s="6">
        <f t="shared" si="641"/>
        <v>4.7095797285434013</v>
      </c>
      <c r="U341" s="6">
        <v>-0.37828477554348372</v>
      </c>
      <c r="V341" s="6">
        <v>17.37456238130008</v>
      </c>
      <c r="W341" s="6">
        <v>3.7619128571645346</v>
      </c>
      <c r="X341" s="6">
        <v>2.6030882626476299</v>
      </c>
      <c r="Y341" s="6">
        <v>8.0369494285683292</v>
      </c>
      <c r="AA341" s="6">
        <v>14.069720344183828</v>
      </c>
      <c r="AE341" s="6">
        <v>5.5</v>
      </c>
      <c r="AF341" s="6">
        <v>8</v>
      </c>
      <c r="AG341" s="35">
        <v>4.3785714285714361</v>
      </c>
      <c r="AH341" s="6">
        <v>6.6642482517482486</v>
      </c>
      <c r="AI341" s="6">
        <v>12.893937727272744</v>
      </c>
      <c r="AK341" s="6">
        <v>8.5</v>
      </c>
      <c r="AO341" s="6">
        <f>AE341*'III. GDP shares, 1310-2018'!C343</f>
        <v>1.2565751869230324</v>
      </c>
      <c r="AP341" s="6">
        <f>AF341*'III. GDP shares, 1310-2018'!D343</f>
        <v>1.0348007337605591</v>
      </c>
      <c r="AQ341" s="6">
        <f>AG341*'III. GDP shares, 1310-2018'!E343</f>
        <v>0.2067980829627265</v>
      </c>
      <c r="AR341" s="6">
        <f>AH341*'III. GDP shares, 1310-2018'!F343</f>
        <v>1.3767239818958554</v>
      </c>
      <c r="AS341" s="6">
        <f>AI341*'III. GDP shares, 1310-2018'!G343</f>
        <v>3.5377701564360819</v>
      </c>
      <c r="AT341" s="6">
        <f>AJ341*'III. GDP shares, 1310-2018'!H343</f>
        <v>0</v>
      </c>
      <c r="AU341" s="6">
        <f>AK341*'III. GDP shares, 1310-2018'!I343</f>
        <v>0.96894803778240535</v>
      </c>
      <c r="AV341" s="6">
        <f>AL341*'III. GDP shares, 1310-2018'!J343</f>
        <v>0</v>
      </c>
      <c r="AY341" s="6">
        <f>U341*'III. GDP shares, 1310-2018'!C343</f>
        <v>-8.6426047734307357E-2</v>
      </c>
      <c r="AZ341" s="6">
        <f>V341*'III. GDP shares, 1310-2018'!D343</f>
        <v>2.2474012376172414</v>
      </c>
      <c r="BA341" s="6">
        <f>W341*'III. GDP shares, 1310-2018'!E343</f>
        <v>0.17767355856251887</v>
      </c>
      <c r="BB341" s="6">
        <f>X341*'III. GDP shares, 1310-2018'!F343</f>
        <v>0.53775518300034519</v>
      </c>
      <c r="BC341" s="6">
        <f>Y341*'III. GDP shares, 1310-2018'!G343</f>
        <v>2.2051355015493024</v>
      </c>
      <c r="BD341" s="6">
        <f>Z341*'III. GDP shares, 1310-2018'!H343</f>
        <v>0</v>
      </c>
      <c r="BE341" s="6">
        <f>AA341*'III. GDP shares, 1310-2018'!I343</f>
        <v>1.6038621081934246</v>
      </c>
      <c r="BF341" s="6">
        <f>AB341*'III. GDP shares, 1310-2018'!J343</f>
        <v>0</v>
      </c>
      <c r="BI341" s="6">
        <f t="shared" si="671"/>
        <v>7.6561262345987382</v>
      </c>
      <c r="BJ341" s="6">
        <f t="shared" si="672"/>
        <v>8.3816161797606608</v>
      </c>
      <c r="BL341" s="6">
        <f t="shared" si="673"/>
        <v>6.6854015411885248</v>
      </c>
      <c r="BM341" s="6">
        <f t="shared" si="674"/>
        <v>7.5779914163868201</v>
      </c>
      <c r="BN341" s="6">
        <f t="shared" ref="BN341:BO341" si="718">AVERAGE(BL338:BL344)</f>
        <v>2.0669068106302038</v>
      </c>
      <c r="BO341" s="6">
        <f t="shared" si="718"/>
        <v>2.3456222429326563</v>
      </c>
      <c r="BR341" s="6">
        <f t="shared" si="676"/>
        <v>2.9088151424288178</v>
      </c>
    </row>
    <row r="342" spans="1:70" x14ac:dyDescent="0.2">
      <c r="A342" s="6">
        <f>'[1]Nominal weighted'!B342</f>
        <v>1648</v>
      </c>
      <c r="C342" s="6">
        <f t="shared" si="683"/>
        <v>5.8797212030441104</v>
      </c>
      <c r="D342" s="6">
        <f t="shared" si="684"/>
        <v>-1.7054121022840434</v>
      </c>
      <c r="E342" s="6">
        <f t="shared" si="685"/>
        <v>-9.5192554736100465</v>
      </c>
      <c r="F342" s="6">
        <f t="shared" si="686"/>
        <v>-14.885160210610884</v>
      </c>
      <c r="G342" s="6">
        <f t="shared" si="687"/>
        <v>5.3231718731480369</v>
      </c>
      <c r="I342" s="6">
        <f t="shared" si="688"/>
        <v>16.092369198695053</v>
      </c>
      <c r="L342" s="6">
        <f t="shared" si="709"/>
        <v>5.8797431057803209</v>
      </c>
      <c r="M342" s="6">
        <f t="shared" si="710"/>
        <v>3.8846805256811217</v>
      </c>
      <c r="N342" s="6">
        <f t="shared" si="711"/>
        <v>1.226786134487819</v>
      </c>
      <c r="O342" s="6">
        <f t="shared" si="712"/>
        <v>3.9509101923533194</v>
      </c>
      <c r="P342" s="6">
        <f t="shared" ref="P342" si="719">AVERAGE(G339:G345)</f>
        <v>11.597206453608218</v>
      </c>
      <c r="R342" s="6">
        <f t="shared" si="641"/>
        <v>6.9501319828237715</v>
      </c>
      <c r="U342" s="6">
        <v>-0.37972120304411011</v>
      </c>
      <c r="V342" s="6">
        <v>9.7054121022840434</v>
      </c>
      <c r="W342" s="6">
        <v>13.871636425991007</v>
      </c>
      <c r="X342" s="6">
        <v>21.487852518303189</v>
      </c>
      <c r="Y342" s="6">
        <v>7.539957773316627</v>
      </c>
      <c r="AA342" s="6">
        <v>-11.092369198695055</v>
      </c>
      <c r="AE342" s="6">
        <v>5.5</v>
      </c>
      <c r="AF342" s="6">
        <v>8</v>
      </c>
      <c r="AG342" s="35">
        <v>4.35238095238096</v>
      </c>
      <c r="AH342" s="6">
        <v>6.6026923076923048</v>
      </c>
      <c r="AI342" s="6">
        <v>12.863129646464664</v>
      </c>
      <c r="AK342" s="6">
        <v>5</v>
      </c>
      <c r="AO342" s="6">
        <f>AE342*'III. GDP shares, 1310-2018'!C344</f>
        <v>1.2543324193486571</v>
      </c>
      <c r="AP342" s="6">
        <f>AF342*'III. GDP shares, 1310-2018'!D344</f>
        <v>1.038707240631449</v>
      </c>
      <c r="AQ342" s="6">
        <f>AG342*'III. GDP shares, 1310-2018'!E344</f>
        <v>0.20651367231717563</v>
      </c>
      <c r="AR342" s="6">
        <f>AH342*'III. GDP shares, 1310-2018'!F344</f>
        <v>1.3623978114644226</v>
      </c>
      <c r="AS342" s="6">
        <f>AI342*'III. GDP shares, 1310-2018'!G344</f>
        <v>3.5305275236432907</v>
      </c>
      <c r="AT342" s="6">
        <f>AJ342*'III. GDP shares, 1310-2018'!H344</f>
        <v>0</v>
      </c>
      <c r="AU342" s="6">
        <f>AK342*'III. GDP shares, 1310-2018'!I344</f>
        <v>0.56922098465247417</v>
      </c>
      <c r="AV342" s="6">
        <f>AL342*'III. GDP shares, 1310-2018'!J344</f>
        <v>0</v>
      </c>
      <c r="AY342" s="6">
        <f>U342*'III. GDP shares, 1310-2018'!C344</f>
        <v>-8.659938459860024E-2</v>
      </c>
      <c r="AZ342" s="6">
        <f>V342*'III. GDP shares, 1310-2018'!D344</f>
        <v>1.2601352279943161</v>
      </c>
      <c r="BA342" s="6">
        <f>W342*'III. GDP shares, 1310-2018'!E344</f>
        <v>0.65818746353372071</v>
      </c>
      <c r="BB342" s="6">
        <f>X342*'III. GDP shares, 1310-2018'!F344</f>
        <v>4.4337978933079194</v>
      </c>
      <c r="BC342" s="6">
        <f>Y342*'III. GDP shares, 1310-2018'!G344</f>
        <v>2.0694830245389659</v>
      </c>
      <c r="BD342" s="6">
        <f>Z342*'III. GDP shares, 1310-2018'!H344</f>
        <v>0</v>
      </c>
      <c r="BE342" s="6">
        <f>AA342*'III. GDP shares, 1310-2018'!I344</f>
        <v>-1.2628018634819951</v>
      </c>
      <c r="BF342" s="6">
        <f>AB342*'III. GDP shares, 1310-2018'!J344</f>
        <v>0</v>
      </c>
      <c r="BI342" s="6">
        <f t="shared" si="671"/>
        <v>7.0530338177563223</v>
      </c>
      <c r="BJ342" s="6">
        <f t="shared" si="672"/>
        <v>7.9616996520574688</v>
      </c>
      <c r="BL342" s="6">
        <f t="shared" si="673"/>
        <v>7.0722023612943268</v>
      </c>
      <c r="BM342" s="6">
        <f t="shared" si="674"/>
        <v>6.8554614030259513</v>
      </c>
      <c r="BN342" s="6">
        <f t="shared" ref="BN342:BO342" si="720">AVERAGE(BL339:BL345)</f>
        <v>1.422316697479</v>
      </c>
      <c r="BO342" s="6">
        <f t="shared" si="720"/>
        <v>1.6587590853005605</v>
      </c>
      <c r="BR342" s="6">
        <f t="shared" si="676"/>
        <v>1.1109252781260093</v>
      </c>
    </row>
    <row r="343" spans="1:70" x14ac:dyDescent="0.2">
      <c r="A343" s="6">
        <f>'[1]Nominal weighted'!B343</f>
        <v>1649</v>
      </c>
      <c r="C343" s="6">
        <f t="shared" si="683"/>
        <v>5.8811685809653778</v>
      </c>
      <c r="D343" s="6">
        <f t="shared" si="684"/>
        <v>10.217963168186685</v>
      </c>
      <c r="E343" s="6">
        <f t="shared" si="685"/>
        <v>-0.95943880378858903</v>
      </c>
      <c r="F343" s="6">
        <f t="shared" si="686"/>
        <v>-3.5593630787392669</v>
      </c>
      <c r="G343" s="6">
        <f t="shared" si="687"/>
        <v>2.6525349311019095</v>
      </c>
      <c r="I343" s="6">
        <f t="shared" si="688"/>
        <v>2.939668690880239</v>
      </c>
      <c r="L343" s="6">
        <f t="shared" si="709"/>
        <v>5.9526193065621742</v>
      </c>
      <c r="M343" s="6">
        <f t="shared" si="710"/>
        <v>5.2911559811655451</v>
      </c>
      <c r="N343" s="6">
        <f t="shared" si="711"/>
        <v>-2.3738488608346615E-2</v>
      </c>
      <c r="O343" s="6">
        <f t="shared" si="712"/>
        <v>4.1724707491991824</v>
      </c>
      <c r="P343" s="6">
        <f t="shared" ref="P343" si="721">AVERAGE(G340:G346)</f>
        <v>8.6999457676447758</v>
      </c>
      <c r="R343" s="6">
        <f t="shared" si="641"/>
        <v>5.7134373499243711</v>
      </c>
      <c r="U343" s="6">
        <v>-0.38116858096537803</v>
      </c>
      <c r="V343" s="6">
        <v>-2.2179631681866852</v>
      </c>
      <c r="W343" s="6">
        <v>5.2856292799790729</v>
      </c>
      <c r="X343" s="6">
        <v>10.100499442375627</v>
      </c>
      <c r="Y343" s="6">
        <v>10.179786634554674</v>
      </c>
      <c r="AA343" s="6">
        <v>2.060331309119761</v>
      </c>
      <c r="AE343" s="6">
        <v>5.5</v>
      </c>
      <c r="AF343" s="6">
        <v>8</v>
      </c>
      <c r="AG343" s="35">
        <v>4.3261904761904839</v>
      </c>
      <c r="AH343" s="6">
        <v>6.54113636363636</v>
      </c>
      <c r="AI343" s="6">
        <v>12.832321565656583</v>
      </c>
      <c r="AK343" s="6">
        <v>5</v>
      </c>
      <c r="AO343" s="6">
        <f>AE343*'III. GDP shares, 1310-2018'!C345</f>
        <v>1.252098319509712</v>
      </c>
      <c r="AP343" s="6">
        <f>AF343*'III. GDP shares, 1310-2018'!D345</f>
        <v>1.0425986498308735</v>
      </c>
      <c r="AQ343" s="6">
        <f>AG343*'III. GDP shares, 1310-2018'!E345</f>
        <v>0.20621413843569381</v>
      </c>
      <c r="AR343" s="6">
        <f>AH343*'III. GDP shares, 1310-2018'!F345</f>
        <v>1.3481078187004045</v>
      </c>
      <c r="AS343" s="6">
        <f>AI343*'III. GDP shares, 1310-2018'!G345</f>
        <v>3.5232744268287823</v>
      </c>
      <c r="AT343" s="6">
        <f>AJ343*'III. GDP shares, 1310-2018'!H345</f>
        <v>0</v>
      </c>
      <c r="AU343" s="6">
        <f>AK343*'III. GDP shares, 1310-2018'!I345</f>
        <v>0.56847542788468952</v>
      </c>
      <c r="AV343" s="6">
        <f>AL343*'III. GDP shares, 1310-2018'!J345</f>
        <v>0</v>
      </c>
      <c r="AY343" s="6">
        <f>U343*'III. GDP shares, 1310-2018'!C345</f>
        <v>-8.6774643577572974E-2</v>
      </c>
      <c r="AZ343" s="6">
        <f>V343*'III. GDP shares, 1310-2018'!D345</f>
        <v>-0.28905567556575557</v>
      </c>
      <c r="BA343" s="6">
        <f>W343*'III. GDP shares, 1310-2018'!E345</f>
        <v>0.25194717940878969</v>
      </c>
      <c r="BB343" s="6">
        <f>X343*'III. GDP shares, 1310-2018'!F345</f>
        <v>2.0816814562593704</v>
      </c>
      <c r="BC343" s="6">
        <f>Y343*'III. GDP shares, 1310-2018'!G345</f>
        <v>2.7949877764978512</v>
      </c>
      <c r="BD343" s="6">
        <f>Z343*'III. GDP shares, 1310-2018'!H345</f>
        <v>0</v>
      </c>
      <c r="BE343" s="6">
        <f>AA343*'III. GDP shares, 1310-2018'!I345</f>
        <v>0.23424954450721572</v>
      </c>
      <c r="BF343" s="6">
        <f>AB343*'III. GDP shares, 1310-2018'!J345</f>
        <v>0</v>
      </c>
      <c r="BI343" s="6">
        <f t="shared" si="671"/>
        <v>7.0332747342472386</v>
      </c>
      <c r="BJ343" s="6">
        <f t="shared" si="672"/>
        <v>7.9407687811901555</v>
      </c>
      <c r="BL343" s="6">
        <f t="shared" si="673"/>
        <v>4.9870356375298988</v>
      </c>
      <c r="BM343" s="6">
        <f t="shared" si="674"/>
        <v>4.1711858194795122</v>
      </c>
      <c r="BN343" s="6">
        <f t="shared" ref="BN343:BO343" si="722">AVERAGE(BL340:BL346)</f>
        <v>2.1982552098176926</v>
      </c>
      <c r="BO343" s="6">
        <f t="shared" si="722"/>
        <v>2.2132454565992883</v>
      </c>
      <c r="BR343" s="6">
        <f t="shared" si="676"/>
        <v>1.6220788182636294</v>
      </c>
    </row>
    <row r="344" spans="1:70" x14ac:dyDescent="0.2">
      <c r="A344" s="6">
        <f>'[1]Nominal weighted'!B344</f>
        <v>1650</v>
      </c>
      <c r="C344" s="6">
        <f t="shared" si="683"/>
        <v>5.8826270350050791</v>
      </c>
      <c r="D344" s="6">
        <f t="shared" si="684"/>
        <v>9.3786356841712717</v>
      </c>
      <c r="E344" s="6">
        <f t="shared" si="685"/>
        <v>-1.6406444494709911</v>
      </c>
      <c r="F344" s="6">
        <f t="shared" si="686"/>
        <v>18.83065597456271</v>
      </c>
      <c r="G344" s="6">
        <f t="shared" si="687"/>
        <v>-3.8648387556574111</v>
      </c>
      <c r="I344" s="6">
        <f t="shared" si="688"/>
        <v>4.3878834194409153</v>
      </c>
      <c r="L344" s="6">
        <f t="shared" si="709"/>
        <v>6.0255065873257232</v>
      </c>
      <c r="M344" s="6">
        <f t="shared" si="710"/>
        <v>6.8102557190610122</v>
      </c>
      <c r="N344" s="6">
        <f t="shared" si="711"/>
        <v>0.80516433824154754</v>
      </c>
      <c r="O344" s="6">
        <f t="shared" si="712"/>
        <v>5.5379633575585556</v>
      </c>
      <c r="P344" s="6">
        <f t="shared" ref="P344" si="723">AVERAGE(G341:G347)</f>
        <v>11.595364676114487</v>
      </c>
      <c r="R344" s="6">
        <f t="shared" si="641"/>
        <v>6.2760060375313689</v>
      </c>
      <c r="U344" s="6">
        <v>-0.38262703500507916</v>
      </c>
      <c r="V344" s="6">
        <v>-3.3786356841712717</v>
      </c>
      <c r="W344" s="6">
        <v>5.9406444494709989</v>
      </c>
      <c r="X344" s="6">
        <v>-12.351075554982293</v>
      </c>
      <c r="Y344" s="6">
        <v>14.999687240505914</v>
      </c>
      <c r="AA344" s="6">
        <v>0.61211658055908458</v>
      </c>
      <c r="AE344" s="6">
        <v>5.5</v>
      </c>
      <c r="AF344" s="6">
        <v>6</v>
      </c>
      <c r="AG344" s="35">
        <v>4.3000000000000078</v>
      </c>
      <c r="AH344" s="6">
        <v>6.4795804195804152</v>
      </c>
      <c r="AI344" s="6">
        <v>11.134848484848503</v>
      </c>
      <c r="AK344" s="6">
        <v>5</v>
      </c>
      <c r="AO344" s="6">
        <f>AE344*'III. GDP shares, 1310-2018'!C346</f>
        <v>1.2498728372551644</v>
      </c>
      <c r="AP344" s="6">
        <f>AF344*'III. GDP shares, 1310-2018'!D346</f>
        <v>0.78485628653483586</v>
      </c>
      <c r="AQ344" s="6">
        <f>AG344*'III. GDP shares, 1310-2018'!E346</f>
        <v>0.20589956882047766</v>
      </c>
      <c r="AR344" s="6">
        <f>AH344*'III. GDP shares, 1310-2018'!F346</f>
        <v>1.3338537942818438</v>
      </c>
      <c r="AS344" s="6">
        <f>AI344*'III. GDP shares, 1310-2018'!G346</f>
        <v>3.0582515875483138</v>
      </c>
      <c r="AT344" s="6">
        <f>AJ344*'III. GDP shares, 1310-2018'!H346</f>
        <v>0</v>
      </c>
      <c r="AU344" s="6">
        <f>AK344*'III. GDP shares, 1310-2018'!I346</f>
        <v>0.5677327469500516</v>
      </c>
      <c r="AV344" s="6">
        <f>AL344*'III. GDP shares, 1310-2018'!J346</f>
        <v>0</v>
      </c>
      <c r="AY344" s="6">
        <f>U344*'III. GDP shares, 1310-2018'!C346</f>
        <v>-8.6951843245878083E-2</v>
      </c>
      <c r="AZ344" s="6">
        <f>V344*'III. GDP shares, 1310-2018'!D346</f>
        <v>-0.44195724277212478</v>
      </c>
      <c r="BA344" s="6">
        <f>W344*'III. GDP shares, 1310-2018'!E346</f>
        <v>0.28445956527019539</v>
      </c>
      <c r="BB344" s="6">
        <f>X344*'III. GDP shares, 1310-2018'!F346</f>
        <v>-2.5425302142544699</v>
      </c>
      <c r="BC344" s="6">
        <f>Y344*'III. GDP shares, 1310-2018'!G346</f>
        <v>4.1197522695010909</v>
      </c>
      <c r="BD344" s="6">
        <f>Z344*'III. GDP shares, 1310-2018'!H346</f>
        <v>0</v>
      </c>
      <c r="BE344" s="6">
        <f>AA344*'III. GDP shares, 1310-2018'!I346</f>
        <v>6.9503725546896322E-2</v>
      </c>
      <c r="BF344" s="6">
        <f>AB344*'III. GDP shares, 1310-2018'!J346</f>
        <v>0</v>
      </c>
      <c r="BI344" s="6">
        <f t="shared" si="671"/>
        <v>6.4024048174048209</v>
      </c>
      <c r="BJ344" s="6">
        <f t="shared" si="672"/>
        <v>7.2004668213906866</v>
      </c>
      <c r="BL344" s="6">
        <f t="shared" si="673"/>
        <v>1.4022762600457099</v>
      </c>
      <c r="BM344" s="6">
        <f t="shared" si="674"/>
        <v>0.90668499939622571</v>
      </c>
      <c r="BN344" s="6">
        <f t="shared" ref="BN344:BO344" si="724">AVERAGE(BL341:BL347)</f>
        <v>0.82200705447121969</v>
      </c>
      <c r="BO344" s="6">
        <f t="shared" si="724"/>
        <v>0.93093267428984794</v>
      </c>
      <c r="BR344" s="6">
        <f t="shared" si="676"/>
        <v>4.5713770320380167</v>
      </c>
    </row>
    <row r="345" spans="1:70" x14ac:dyDescent="0.2">
      <c r="A345" s="6">
        <f>'[1]Nominal weighted'!B345</f>
        <v>1651</v>
      </c>
      <c r="C345" s="6">
        <f t="shared" si="683"/>
        <v>5.8840966927922809</v>
      </c>
      <c r="D345" s="6">
        <f t="shared" si="684"/>
        <v>9.3236238526457385</v>
      </c>
      <c r="E345" s="6">
        <f t="shared" si="685"/>
        <v>1.6055434481748603</v>
      </c>
      <c r="F345" s="6">
        <f t="shared" si="686"/>
        <v>8.9934321206879826</v>
      </c>
      <c r="G345" s="6">
        <f t="shared" si="687"/>
        <v>27.547348719937787</v>
      </c>
      <c r="I345" s="6">
        <f t="shared" si="688"/>
        <v>14.794653689702669</v>
      </c>
      <c r="L345" s="6">
        <f t="shared" si="709"/>
        <v>6.0984050757744788</v>
      </c>
      <c r="M345" s="6">
        <f t="shared" si="710"/>
        <v>10.842109249786601</v>
      </c>
      <c r="N345" s="6">
        <f t="shared" si="711"/>
        <v>3.2189390944255316</v>
      </c>
      <c r="O345" s="6">
        <f t="shared" si="712"/>
        <v>6.7645118723665325</v>
      </c>
      <c r="P345" s="6">
        <f t="shared" ref="P345" si="725">AVERAGE(G342:G348)</f>
        <v>15.873928288256732</v>
      </c>
      <c r="R345" s="6">
        <f t="shared" si="641"/>
        <v>8.1359014177951501</v>
      </c>
      <c r="U345" s="6">
        <v>-0.38409669279228054</v>
      </c>
      <c r="V345" s="6">
        <v>-3.3236238526457385</v>
      </c>
      <c r="W345" s="6">
        <v>2.6682660756346714</v>
      </c>
      <c r="X345" s="6">
        <v>-2.5754076451635113</v>
      </c>
      <c r="Y345" s="6">
        <v>-11.593308315897364</v>
      </c>
      <c r="AA345" s="6">
        <v>-9.7946536897026686</v>
      </c>
      <c r="AE345" s="6">
        <v>5.5</v>
      </c>
      <c r="AF345" s="6">
        <v>6</v>
      </c>
      <c r="AG345" s="35">
        <v>4.2738095238095317</v>
      </c>
      <c r="AH345" s="6">
        <v>6.4180244755244713</v>
      </c>
      <c r="AI345" s="6">
        <v>15.954040404040422</v>
      </c>
      <c r="AK345" s="6">
        <v>5</v>
      </c>
      <c r="AO345" s="6">
        <f>AE345*'III. GDP shares, 1310-2018'!C347</f>
        <v>1.2476559228201332</v>
      </c>
      <c r="AP345" s="6">
        <f>AF345*'III. GDP shares, 1310-2018'!D347</f>
        <v>0.78775239296988619</v>
      </c>
      <c r="AQ345" s="6">
        <f>AG345*'III. GDP shares, 1310-2018'!E347</f>
        <v>0.20557005029997918</v>
      </c>
      <c r="AR345" s="6">
        <f>AH345*'III. GDP shares, 1310-2018'!F347</f>
        <v>1.3196355304985066</v>
      </c>
      <c r="AS345" s="6">
        <f>AI345*'III. GDP shares, 1310-2018'!G347</f>
        <v>4.383354827773263</v>
      </c>
      <c r="AT345" s="6">
        <f>AJ345*'III. GDP shares, 1310-2018'!H347</f>
        <v>0</v>
      </c>
      <c r="AU345" s="6">
        <f>AK345*'III. GDP shares, 1310-2018'!I347</f>
        <v>0.56699292524118039</v>
      </c>
      <c r="AV345" s="6">
        <f>AL345*'III. GDP shares, 1310-2018'!J347</f>
        <v>0</v>
      </c>
      <c r="AY345" s="6">
        <f>U345*'III. GDP shares, 1310-2018'!C347</f>
        <v>-8.713100249052981E-2</v>
      </c>
      <c r="AZ345" s="6">
        <f>V345*'III. GDP shares, 1310-2018'!D347</f>
        <v>-0.43636544054224552</v>
      </c>
      <c r="BA345" s="6">
        <f>W345*'III. GDP shares, 1310-2018'!E347</f>
        <v>0.12834348099187606</v>
      </c>
      <c r="BB345" s="6">
        <f>X345*'III. GDP shares, 1310-2018'!F347</f>
        <v>-0.52953980575113524</v>
      </c>
      <c r="BC345" s="6">
        <f>Y345*'III. GDP shares, 1310-2018'!G347</f>
        <v>-3.1852485445306304</v>
      </c>
      <c r="BD345" s="6">
        <f>Z345*'III. GDP shares, 1310-2018'!H347</f>
        <v>0</v>
      </c>
      <c r="BE345" s="6">
        <f>AA345*'III. GDP shares, 1310-2018'!I347</f>
        <v>-1.1106998694497674</v>
      </c>
      <c r="BF345" s="6">
        <f>AB345*'III. GDP shares, 1310-2018'!J347</f>
        <v>0</v>
      </c>
      <c r="BI345" s="6">
        <f t="shared" si="671"/>
        <v>7.1909790672290717</v>
      </c>
      <c r="BJ345" s="6">
        <f t="shared" si="672"/>
        <v>8.5109616496029474</v>
      </c>
      <c r="BL345" s="6">
        <f t="shared" si="673"/>
        <v>-5.2206411817724323</v>
      </c>
      <c r="BM345" s="6">
        <f t="shared" si="674"/>
        <v>-4.1671373534278153</v>
      </c>
      <c r="BN345" s="6">
        <f t="shared" ref="BN345:BO345" si="726">AVERAGE(BL342:BL348)</f>
        <v>-0.76357171174652816</v>
      </c>
      <c r="BO345" s="6">
        <f t="shared" si="726"/>
        <v>-1.0376693848860519</v>
      </c>
      <c r="BR345" s="6">
        <f t="shared" si="676"/>
        <v>12.507484997863248</v>
      </c>
    </row>
    <row r="346" spans="1:70" x14ac:dyDescent="0.2">
      <c r="A346" s="6">
        <f>'[1]Nominal weighted'!B346</f>
        <v>1652</v>
      </c>
      <c r="C346" s="6">
        <f t="shared" si="683"/>
        <v>6.385577683924379</v>
      </c>
      <c r="D346" s="6">
        <f t="shared" si="684"/>
        <v>16.028203486848881</v>
      </c>
      <c r="E346" s="6">
        <f t="shared" si="685"/>
        <v>1.5057226134668356</v>
      </c>
      <c r="F346" s="6">
        <f t="shared" si="686"/>
        <v>11.922093248240863</v>
      </c>
      <c r="G346" s="6">
        <f t="shared" si="687"/>
        <v>5.581815451199386</v>
      </c>
      <c r="I346" s="6">
        <f t="shared" si="688"/>
        <v>0.69323577397483138</v>
      </c>
      <c r="L346" s="6">
        <f t="shared" si="709"/>
        <v>6.1713149015821003</v>
      </c>
      <c r="M346" s="6">
        <f t="shared" si="710"/>
        <v>12.403131680885172</v>
      </c>
      <c r="N346" s="6">
        <f t="shared" si="711"/>
        <v>5.8288060081190123</v>
      </c>
      <c r="O346" s="6">
        <f t="shared" si="712"/>
        <v>10.30631414377099</v>
      </c>
      <c r="P346" s="6">
        <f t="shared" ref="P346" si="727">AVERAGE(G343:G349)</f>
        <v>18.26593727686792</v>
      </c>
      <c r="R346" s="6">
        <f t="shared" si="641"/>
        <v>5.9225574186467442</v>
      </c>
      <c r="U346" s="6">
        <v>-0.38557768392437919</v>
      </c>
      <c r="V346" s="6">
        <v>-10.028203486848881</v>
      </c>
      <c r="W346" s="6">
        <v>2.7418964341522201</v>
      </c>
      <c r="X346" s="6">
        <v>-5.5656247167723345</v>
      </c>
      <c r="Y346" s="6">
        <v>10.341416872032955</v>
      </c>
      <c r="AA346" s="6">
        <v>4.3067642260251686</v>
      </c>
      <c r="AE346" s="6">
        <v>6</v>
      </c>
      <c r="AF346" s="6">
        <v>6</v>
      </c>
      <c r="AG346" s="35">
        <v>4.2476190476190556</v>
      </c>
      <c r="AH346" s="6">
        <v>6.3564685314685274</v>
      </c>
      <c r="AI346" s="6">
        <v>15.923232323232341</v>
      </c>
      <c r="AK346" s="6">
        <v>5</v>
      </c>
      <c r="AO346" s="6">
        <f>AE346*'III. GDP shares, 1310-2018'!C348</f>
        <v>1.3586700292605558</v>
      </c>
      <c r="AP346" s="6">
        <f>AF346*'III. GDP shares, 1310-2018'!D348</f>
        <v>0.79063737118995525</v>
      </c>
      <c r="AQ346" s="6">
        <f>AG346*'III. GDP shares, 1310-2018'!E348</f>
        <v>0.20522566903537831</v>
      </c>
      <c r="AR346" s="6">
        <f>AH346*'III. GDP shares, 1310-2018'!F348</f>
        <v>1.3054528212364021</v>
      </c>
      <c r="AS346" s="6">
        <f>AI346*'III. GDP shares, 1310-2018'!G348</f>
        <v>4.3763656380155949</v>
      </c>
      <c r="AT346" s="6">
        <f>AJ346*'III. GDP shares, 1310-2018'!H348</f>
        <v>0</v>
      </c>
      <c r="AU346" s="6">
        <f>AK346*'III. GDP shares, 1310-2018'!I348</f>
        <v>0.56625594627832321</v>
      </c>
      <c r="AV346" s="6">
        <f>AL346*'III. GDP shares, 1310-2018'!J348</f>
        <v>0</v>
      </c>
      <c r="AY346" s="6">
        <f>U346*'III. GDP shares, 1310-2018'!C348</f>
        <v>-8.73121405166256E-2</v>
      </c>
      <c r="AZ346" s="6">
        <f>V346*'III. GDP shares, 1310-2018'!D348</f>
        <v>-1.3214454071000237</v>
      </c>
      <c r="BA346" s="6">
        <f>W346*'III. GDP shares, 1310-2018'!E348</f>
        <v>0.13247598803381991</v>
      </c>
      <c r="BB346" s="6">
        <f>X346*'III. GDP shares, 1310-2018'!F348</f>
        <v>-1.1430341316855255</v>
      </c>
      <c r="BC346" s="6">
        <f>Y346*'III. GDP shares, 1310-2018'!G348</f>
        <v>2.8422509028601932</v>
      </c>
      <c r="BD346" s="6">
        <f>Z346*'III. GDP shares, 1310-2018'!H348</f>
        <v>0</v>
      </c>
      <c r="BE346" s="6">
        <f>AA346*'III. GDP shares, 1310-2018'!I348</f>
        <v>0.48774617044110236</v>
      </c>
      <c r="BF346" s="6">
        <f>AB346*'III. GDP shares, 1310-2018'!J348</f>
        <v>0</v>
      </c>
      <c r="BI346" s="6">
        <f t="shared" si="671"/>
        <v>7.254553317053321</v>
      </c>
      <c r="BJ346" s="6">
        <f t="shared" si="672"/>
        <v>8.6026074750162085</v>
      </c>
      <c r="BL346" s="6">
        <f t="shared" si="673"/>
        <v>0.91068138203294091</v>
      </c>
      <c r="BM346" s="6">
        <f t="shared" si="674"/>
        <v>0.23511194077745801</v>
      </c>
      <c r="BN346" s="6">
        <f t="shared" ref="BN346:BO346" si="728">AVERAGE(BL343:BL349)</f>
        <v>-2.1666793615401283</v>
      </c>
      <c r="BO346" s="6">
        <f t="shared" si="728"/>
        <v>-2.3566315641158124</v>
      </c>
      <c r="BR346" s="6">
        <f t="shared" si="676"/>
        <v>5.5798433146932895</v>
      </c>
    </row>
    <row r="347" spans="1:70" x14ac:dyDescent="0.2">
      <c r="A347" s="6">
        <f>'[1]Nominal weighted'!B347</f>
        <v>1653</v>
      </c>
      <c r="C347" s="6">
        <f t="shared" si="683"/>
        <v>6.3870701400053571</v>
      </c>
      <c r="D347" s="6">
        <f t="shared" si="684"/>
        <v>13.803338325158634</v>
      </c>
      <c r="E347" s="6">
        <f t="shared" si="685"/>
        <v>14.027564461511862</v>
      </c>
      <c r="F347" s="6">
        <f t="shared" si="686"/>
        <v>13.402925459667868</v>
      </c>
      <c r="G347" s="6">
        <f t="shared" si="687"/>
        <v>39.07053221436729</v>
      </c>
      <c r="I347" s="6">
        <f t="shared" si="688"/>
        <v>10.593951834209705</v>
      </c>
      <c r="L347" s="6">
        <f t="shared" si="709"/>
        <v>6.2442361964305642</v>
      </c>
      <c r="M347" s="6">
        <f t="shared" si="710"/>
        <v>9.5682214333130222</v>
      </c>
      <c r="N347" s="6">
        <f t="shared" si="711"/>
        <v>5.2422354761578216</v>
      </c>
      <c r="O347" s="6">
        <f t="shared" si="712"/>
        <v>11.643988105262752</v>
      </c>
      <c r="P347" s="6">
        <f t="shared" ref="P347" si="729">AVERAGE(G344:G350)</f>
        <v>20.856516999708781</v>
      </c>
      <c r="R347" s="6">
        <f t="shared" si="641"/>
        <v>6.9535545898392446</v>
      </c>
      <c r="U347" s="6">
        <v>-0.38707014000535678</v>
      </c>
      <c r="V347" s="6">
        <v>-7.8033383251586343</v>
      </c>
      <c r="W347" s="6">
        <v>-10.306135890083281</v>
      </c>
      <c r="X347" s="6">
        <v>-7.1080128722552844</v>
      </c>
      <c r="Y347" s="6">
        <v>-23.178107971943032</v>
      </c>
      <c r="AA347" s="6">
        <v>-5.5939518342097054</v>
      </c>
      <c r="AE347" s="6">
        <v>6</v>
      </c>
      <c r="AF347" s="6">
        <v>6</v>
      </c>
      <c r="AG347" s="35">
        <v>3.7214285714285795</v>
      </c>
      <c r="AH347" s="6">
        <v>6.2949125874125835</v>
      </c>
      <c r="AI347" s="6">
        <v>15.89242424242426</v>
      </c>
      <c r="AK347" s="6">
        <v>5</v>
      </c>
      <c r="AO347" s="6">
        <f>AE347*'III. GDP shares, 1310-2018'!C349</f>
        <v>1.3562701093719554</v>
      </c>
      <c r="AP347" s="6">
        <f>AF347*'III. GDP shares, 1310-2018'!D349</f>
        <v>0.79351128521187442</v>
      </c>
      <c r="AQ347" s="6">
        <f>AG347*'III. GDP shares, 1310-2018'!E349</f>
        <v>0.18060144159823488</v>
      </c>
      <c r="AR347" s="6">
        <f>AH347*'III. GDP shares, 1310-2018'!F349</f>
        <v>1.2913054619624775</v>
      </c>
      <c r="AS347" s="6">
        <f>AI347*'III. GDP shares, 1310-2018'!G349</f>
        <v>4.3693650925164986</v>
      </c>
      <c r="AT347" s="6">
        <f>AJ347*'III. GDP shares, 1310-2018'!H349</f>
        <v>0</v>
      </c>
      <c r="AU347" s="6">
        <f>AK347*'III. GDP shares, 1310-2018'!I349</f>
        <v>0.56552179370813005</v>
      </c>
      <c r="AV347" s="6">
        <f>AL347*'III. GDP shares, 1310-2018'!J349</f>
        <v>0</v>
      </c>
      <c r="AY347" s="6">
        <f>U347*'III. GDP shares, 1310-2018'!C349</f>
        <v>-8.7495276853280554E-2</v>
      </c>
      <c r="AZ347" s="6">
        <f>V347*'III. GDP shares, 1310-2018'!D349</f>
        <v>-1.0320061705566173</v>
      </c>
      <c r="BA347" s="6">
        <f>W347*'III. GDP shares, 1310-2018'!E349</f>
        <v>-0.5001581955237776</v>
      </c>
      <c r="BB347" s="6">
        <f>X347*'III. GDP shares, 1310-2018'!F349</f>
        <v>-1.4581006039697146</v>
      </c>
      <c r="BC347" s="6">
        <f>Y347*'III. GDP shares, 1310-2018'!G349</f>
        <v>-6.3724460370772107</v>
      </c>
      <c r="BD347" s="6">
        <f>Z347*'III. GDP shares, 1310-2018'!H349</f>
        <v>0</v>
      </c>
      <c r="BE347" s="6">
        <f>AA347*'III. GDP shares, 1310-2018'!I349</f>
        <v>-0.63270033503983136</v>
      </c>
      <c r="BF347" s="6">
        <f>AB347*'III. GDP shares, 1310-2018'!J349</f>
        <v>0</v>
      </c>
      <c r="BI347" s="6">
        <f t="shared" si="671"/>
        <v>7.1514609002109033</v>
      </c>
      <c r="BJ347" s="6">
        <f t="shared" si="672"/>
        <v>8.5565751843691711</v>
      </c>
      <c r="BL347" s="6">
        <f t="shared" si="673"/>
        <v>-10.082906619020433</v>
      </c>
      <c r="BM347" s="6">
        <f t="shared" si="674"/>
        <v>-9.0627695056092161</v>
      </c>
      <c r="BN347" s="6">
        <f t="shared" ref="BN347:BO347" si="730">AVERAGE(BL344:BL350)</f>
        <v>-2.8022243502937267</v>
      </c>
      <c r="BO347" s="6">
        <f t="shared" si="730"/>
        <v>-2.6166645665744608</v>
      </c>
      <c r="BR347" s="6">
        <f t="shared" si="676"/>
        <v>16.813964347621113</v>
      </c>
    </row>
    <row r="348" spans="1:70" x14ac:dyDescent="0.2">
      <c r="A348" s="6">
        <f>'[1]Nominal weighted'!B348</f>
        <v>1654</v>
      </c>
      <c r="C348" s="6">
        <f t="shared" si="683"/>
        <v>6.3885741946847654</v>
      </c>
      <c r="D348" s="6">
        <f t="shared" si="684"/>
        <v>18.848412333779038</v>
      </c>
      <c r="E348" s="6">
        <f t="shared" si="685"/>
        <v>17.513081864694787</v>
      </c>
      <c r="F348" s="6">
        <f t="shared" si="686"/>
        <v>12.646999592756448</v>
      </c>
      <c r="G348" s="6">
        <f t="shared" si="687"/>
        <v>34.806933583700115</v>
      </c>
      <c r="I348" s="6">
        <f t="shared" si="688"/>
        <v>7.449547317662641</v>
      </c>
      <c r="L348" s="6">
        <f t="shared" si="709"/>
        <v>6.3171690940491914</v>
      </c>
      <c r="M348" s="6">
        <f t="shared" si="710"/>
        <v>8.3125137458263545</v>
      </c>
      <c r="N348" s="6">
        <f t="shared" si="711"/>
        <v>6.9458758051723866</v>
      </c>
      <c r="O348" s="6">
        <f t="shared" si="712"/>
        <v>9.9929090763947688</v>
      </c>
      <c r="P348" s="6">
        <f t="shared" ref="P348" si="731">AVERAGE(G345:G351)</f>
        <v>23.697154430959763</v>
      </c>
      <c r="R348" s="6">
        <f t="shared" si="641"/>
        <v>7.9060435175482819</v>
      </c>
      <c r="U348" s="6">
        <v>-0.38857419468476573</v>
      </c>
      <c r="V348" s="6">
        <v>-12.848412333779038</v>
      </c>
      <c r="W348" s="6">
        <v>-13.817843769456683</v>
      </c>
      <c r="X348" s="6">
        <v>-6.4136429493998088</v>
      </c>
      <c r="Y348" s="6">
        <v>-1.2953174220839341</v>
      </c>
      <c r="AA348" s="6">
        <v>-2.449547317662641</v>
      </c>
      <c r="AE348" s="6">
        <v>6</v>
      </c>
      <c r="AF348" s="6">
        <v>6</v>
      </c>
      <c r="AG348" s="35">
        <v>3.6952380952381034</v>
      </c>
      <c r="AH348" s="6">
        <v>6.2333566433566396</v>
      </c>
      <c r="AI348" s="6">
        <v>33.511616161616182</v>
      </c>
      <c r="AK348" s="6">
        <v>5</v>
      </c>
      <c r="AO348" s="6">
        <f>AE348*'III. GDP shares, 1310-2018'!C350</f>
        <v>1.3538793758159611</v>
      </c>
      <c r="AP348" s="6">
        <f>AF348*'III. GDP shares, 1310-2018'!D350</f>
        <v>0.79637419856239133</v>
      </c>
      <c r="AQ348" s="6">
        <f>AG348*'III. GDP shares, 1310-2018'!E350</f>
        <v>0.18012066273046465</v>
      </c>
      <c r="AR348" s="6">
        <f>AH348*'III. GDP shares, 1310-2018'!F350</f>
        <v>1.2771932497094902</v>
      </c>
      <c r="AS348" s="6">
        <f>AI348*'III. GDP shares, 1310-2018'!G350</f>
        <v>9.2165581617205596</v>
      </c>
      <c r="AT348" s="6">
        <f>AJ348*'III. GDP shares, 1310-2018'!H350</f>
        <v>0</v>
      </c>
      <c r="AU348" s="6">
        <f>AK348*'III. GDP shares, 1310-2018'!I350</f>
        <v>0.5647904513024451</v>
      </c>
      <c r="AV348" s="6">
        <f>AL348*'III. GDP shares, 1310-2018'!J350</f>
        <v>0</v>
      </c>
      <c r="AY348" s="6">
        <f>U348*'III. GDP shares, 1310-2018'!C350</f>
        <v>-8.768043135966673E-2</v>
      </c>
      <c r="AZ348" s="6">
        <f>V348*'III. GDP shares, 1310-2018'!D350</f>
        <v>-1.7053573458520708</v>
      </c>
      <c r="BA348" s="6">
        <f>W348*'III. GDP shares, 1310-2018'!E350</f>
        <v>-0.67353689075350043</v>
      </c>
      <c r="BB348" s="6">
        <f>X348*'III. GDP shares, 1310-2018'!F350</f>
        <v>-1.3141332912100516</v>
      </c>
      <c r="BC348" s="6">
        <f>Y348*'III. GDP shares, 1310-2018'!G350</f>
        <v>-0.3562456761545445</v>
      </c>
      <c r="BD348" s="6">
        <f>Z348*'III. GDP shares, 1310-2018'!H350</f>
        <v>0</v>
      </c>
      <c r="BE348" s="6">
        <f>AA348*'III. GDP shares, 1310-2018'!I350</f>
        <v>-0.27669618700587534</v>
      </c>
      <c r="BF348" s="6">
        <f>AB348*'III. GDP shares, 1310-2018'!J350</f>
        <v>0</v>
      </c>
      <c r="BI348" s="6">
        <f t="shared" si="671"/>
        <v>10.073368483368489</v>
      </c>
      <c r="BJ348" s="6">
        <f t="shared" si="672"/>
        <v>13.388916099841312</v>
      </c>
      <c r="BL348" s="6">
        <f t="shared" si="673"/>
        <v>-4.4136498223357092</v>
      </c>
      <c r="BM348" s="6">
        <f t="shared" si="674"/>
        <v>-6.2022229978444789</v>
      </c>
      <c r="BN348" s="6">
        <f t="shared" ref="BN348:BO348" si="732">AVERAGE(BL345:BL351)</f>
        <v>-3.0962497910702749</v>
      </c>
      <c r="BO348" s="6">
        <f t="shared" si="732"/>
        <v>-2.9616517930326367</v>
      </c>
      <c r="BR348" s="6">
        <f t="shared" si="676"/>
        <v>15.300834377762557</v>
      </c>
    </row>
    <row r="349" spans="1:70" x14ac:dyDescent="0.2">
      <c r="A349" s="6">
        <f>'[1]Nominal weighted'!B349</f>
        <v>1655</v>
      </c>
      <c r="C349" s="6">
        <f t="shared" si="683"/>
        <v>6.3900899836974645</v>
      </c>
      <c r="D349" s="6">
        <f t="shared" si="684"/>
        <v>9.2217449154059636</v>
      </c>
      <c r="E349" s="6">
        <f t="shared" si="685"/>
        <v>8.7498129222443275</v>
      </c>
      <c r="F349" s="6">
        <f t="shared" si="686"/>
        <v>9.9074556892203223</v>
      </c>
      <c r="G349" s="6">
        <f t="shared" si="687"/>
        <v>22.067234793426369</v>
      </c>
      <c r="I349" s="6">
        <f t="shared" si="688"/>
        <v>0.59896120465620584</v>
      </c>
      <c r="L349" s="6">
        <f t="shared" si="709"/>
        <v>6.5186851588260071</v>
      </c>
      <c r="M349" s="6">
        <f t="shared" si="710"/>
        <v>6.5804772973414503</v>
      </c>
      <c r="N349" s="6">
        <f t="shared" si="711"/>
        <v>5.0281511391560434</v>
      </c>
      <c r="O349" s="6">
        <f t="shared" si="712"/>
        <v>9.1386127773243491</v>
      </c>
      <c r="P349" s="6">
        <f t="shared" ref="P349" si="733">AVERAGE(G346:G352)</f>
        <v>21.141492858131944</v>
      </c>
      <c r="R349" s="6">
        <f t="shared" si="641"/>
        <v>5.937085583745227</v>
      </c>
      <c r="U349" s="6">
        <v>-0.39008998369746406</v>
      </c>
      <c r="V349" s="6">
        <v>-3.2217449154059636</v>
      </c>
      <c r="W349" s="6">
        <v>-5.0807653031967011</v>
      </c>
      <c r="X349" s="6">
        <v>-3.735654989919627</v>
      </c>
      <c r="Y349" s="6">
        <v>-6.23642671261827</v>
      </c>
      <c r="AA349" s="6">
        <v>4.4010387953437942</v>
      </c>
      <c r="AE349" s="6">
        <v>6</v>
      </c>
      <c r="AF349" s="6">
        <v>6</v>
      </c>
      <c r="AG349" s="35">
        <v>3.6690476190476273</v>
      </c>
      <c r="AH349" s="6">
        <v>6.1718006993006949</v>
      </c>
      <c r="AI349" s="6">
        <v>15.830808080808099</v>
      </c>
      <c r="AK349" s="6">
        <v>5</v>
      </c>
      <c r="AO349" s="6">
        <f>AE349*'III. GDP shares, 1310-2018'!C351</f>
        <v>1.3514977759486249</v>
      </c>
      <c r="AP349" s="6">
        <f>AF349*'III. GDP shares, 1310-2018'!D351</f>
        <v>0.79922617428285236</v>
      </c>
      <c r="AQ349" s="6">
        <f>AG349*'III. GDP shares, 1310-2018'!E351</f>
        <v>0.17962568417551456</v>
      </c>
      <c r="AR349" s="6">
        <f>AH349*'III. GDP shares, 1310-2018'!F351</f>
        <v>1.2631159830610508</v>
      </c>
      <c r="AS349" s="6">
        <f>AI349*'III. GDP shares, 1310-2018'!G351</f>
        <v>4.3553301945985847</v>
      </c>
      <c r="AT349" s="6">
        <f>AJ349*'III. GDP shares, 1310-2018'!H351</f>
        <v>0</v>
      </c>
      <c r="AU349" s="6">
        <f>AK349*'III. GDP shares, 1310-2018'!I351</f>
        <v>0.5640619029571099</v>
      </c>
      <c r="AV349" s="6">
        <f>AL349*'III. GDP shares, 1310-2018'!J351</f>
        <v>0</v>
      </c>
      <c r="AY349" s="6">
        <f>U349*'III. GDP shares, 1310-2018'!C351</f>
        <v>-8.7867624231159666E-2</v>
      </c>
      <c r="AZ349" s="6">
        <f>V349*'III. GDP shares, 1310-2018'!D351</f>
        <v>-0.42915047720919003</v>
      </c>
      <c r="BA349" s="6">
        <f>W349*'III. GDP shares, 1310-2018'!E351</f>
        <v>-0.24873919296768773</v>
      </c>
      <c r="BB349" s="6">
        <f>X349*'III. GDP shares, 1310-2018'!F351</f>
        <v>-0.76453627634215304</v>
      </c>
      <c r="BC349" s="6">
        <f>Y349*'III. GDP shares, 1310-2018'!G351</f>
        <v>-1.715749280088616</v>
      </c>
      <c r="BD349" s="6">
        <f>Z349*'III. GDP shares, 1310-2018'!H351</f>
        <v>0</v>
      </c>
      <c r="BE349" s="6">
        <f>AA349*'III. GDP shares, 1310-2018'!I351</f>
        <v>0.49649166357793745</v>
      </c>
      <c r="BF349" s="6">
        <f>AB349*'III. GDP shares, 1310-2018'!J351</f>
        <v>0</v>
      </c>
      <c r="BI349" s="6">
        <f t="shared" si="671"/>
        <v>7.1119427331927367</v>
      </c>
      <c r="BJ349" s="6">
        <f t="shared" si="672"/>
        <v>8.5128577150237383</v>
      </c>
      <c r="BL349" s="6">
        <f t="shared" si="673"/>
        <v>-2.7495511872608693</v>
      </c>
      <c r="BM349" s="6">
        <f t="shared" si="674"/>
        <v>-2.3772738515823719</v>
      </c>
      <c r="BN349" s="6">
        <f t="shared" ref="BN349:BO349" si="734">AVERAGE(BL346:BL352)</f>
        <v>-1.76316535199744</v>
      </c>
      <c r="BO349" s="6">
        <f t="shared" si="734"/>
        <v>-1.5301789205989524</v>
      </c>
      <c r="BR349" s="6">
        <f t="shared" si="676"/>
        <v>10.034032250792563</v>
      </c>
    </row>
    <row r="350" spans="1:70" x14ac:dyDescent="0.2">
      <c r="A350" s="6">
        <f>'[1]Nominal weighted'!B350</f>
        <v>1656</v>
      </c>
      <c r="C350" s="6">
        <f t="shared" si="683"/>
        <v>6.3916176449046294</v>
      </c>
      <c r="D350" s="6">
        <f t="shared" si="684"/>
        <v>-9.6264085648183766</v>
      </c>
      <c r="E350" s="6">
        <f t="shared" si="685"/>
        <v>-5.0654325275169239</v>
      </c>
      <c r="F350" s="6">
        <f t="shared" si="686"/>
        <v>5.8043546517030693</v>
      </c>
      <c r="G350" s="6">
        <f t="shared" si="687"/>
        <v>20.786592990987913</v>
      </c>
      <c r="I350" s="6">
        <f t="shared" si="688"/>
        <v>10.156648889227746</v>
      </c>
      <c r="L350" s="6">
        <f t="shared" si="709"/>
        <v>6.4487845287057999</v>
      </c>
      <c r="M350" s="6">
        <f t="shared" si="710"/>
        <v>4.1535435018529494</v>
      </c>
      <c r="N350" s="6">
        <f t="shared" si="711"/>
        <v>3.6015778536947241</v>
      </c>
      <c r="O350" s="6">
        <f t="shared" si="712"/>
        <v>7.3758337888545871</v>
      </c>
      <c r="P350" s="6">
        <f t="shared" ref="P350" si="735">AVERAGE(G347:G353)</f>
        <v>21.863556079569726</v>
      </c>
      <c r="R350" s="6">
        <f t="shared" si="641"/>
        <v>6.558112343235833</v>
      </c>
      <c r="U350" s="6">
        <v>-0.39161764490462891</v>
      </c>
      <c r="V350" s="6">
        <v>15.626408564818377</v>
      </c>
      <c r="W350" s="6">
        <v>8.7082896703740751</v>
      </c>
      <c r="X350" s="6">
        <v>0.30589010354168195</v>
      </c>
      <c r="Y350" s="6">
        <v>-4.9865929909879139</v>
      </c>
      <c r="AA350" s="6">
        <v>-5.1566488892277471</v>
      </c>
      <c r="AE350" s="6">
        <v>6</v>
      </c>
      <c r="AF350" s="6">
        <v>6</v>
      </c>
      <c r="AG350" s="35">
        <v>3.6428571428571512</v>
      </c>
      <c r="AH350" s="6">
        <v>6.110244755244751</v>
      </c>
      <c r="AI350" s="6">
        <v>15.799999999999999</v>
      </c>
      <c r="AK350" s="6">
        <v>5</v>
      </c>
      <c r="AO350" s="6">
        <f>AE350*'III. GDP shares, 1310-2018'!C352</f>
        <v>1.3491252575274784</v>
      </c>
      <c r="AP350" s="6">
        <f>AF350*'III. GDP shares, 1310-2018'!D352</f>
        <v>0.80206727493382846</v>
      </c>
      <c r="AQ350" s="6">
        <f>AG350*'III. GDP shares, 1310-2018'!E352</f>
        <v>0.17911658715212536</v>
      </c>
      <c r="AR350" s="6">
        <f>AH350*'III. GDP shares, 1310-2018'!F352</f>
        <v>1.2490734621368402</v>
      </c>
      <c r="AS350" s="6">
        <f>AI350*'III. GDP shares, 1310-2018'!G352</f>
        <v>4.3482959710913072</v>
      </c>
      <c r="AT350" s="6">
        <f>AJ350*'III. GDP shares, 1310-2018'!H352</f>
        <v>0</v>
      </c>
      <c r="AU350" s="6">
        <f>AK350*'III. GDP shares, 1310-2018'!I352</f>
        <v>0.56333613269078198</v>
      </c>
      <c r="AV350" s="6">
        <f>AL350*'III. GDP shares, 1310-2018'!J352</f>
        <v>0</v>
      </c>
      <c r="AY350" s="6">
        <f>U350*'III. GDP shares, 1310-2018'!C352</f>
        <v>-8.8056876005710355E-2</v>
      </c>
      <c r="AZ350" s="6">
        <f>V350*'III. GDP shares, 1310-2018'!D352</f>
        <v>2.0889051557644187</v>
      </c>
      <c r="BA350" s="6">
        <f>W350*'III. GDP shares, 1310-2018'!E352</f>
        <v>0.42818015215006089</v>
      </c>
      <c r="BB350" s="6">
        <f>X350*'III. GDP shares, 1310-2018'!F352</f>
        <v>6.2530917494957317E-2</v>
      </c>
      <c r="BC350" s="6">
        <f>Y350*'III. GDP shares, 1310-2018'!G352</f>
        <v>-1.3723533045686644</v>
      </c>
      <c r="BD350" s="6">
        <f>Z350*'III. GDP shares, 1310-2018'!H352</f>
        <v>0</v>
      </c>
      <c r="BE350" s="6">
        <f>AA350*'III. GDP shares, 1310-2018'!I352</f>
        <v>-0.58098532858035512</v>
      </c>
      <c r="BF350" s="6">
        <f>AB350*'III. GDP shares, 1310-2018'!J352</f>
        <v>0</v>
      </c>
      <c r="BI350" s="6">
        <f t="shared" si="671"/>
        <v>7.0921836496836503</v>
      </c>
      <c r="BJ350" s="6">
        <f t="shared" si="672"/>
        <v>8.4910146855323614</v>
      </c>
      <c r="BL350" s="6">
        <f t="shared" si="673"/>
        <v>0.53822071625470647</v>
      </c>
      <c r="BM350" s="6">
        <f t="shared" si="674"/>
        <v>2.3509548022689741</v>
      </c>
      <c r="BN350" s="6">
        <f t="shared" ref="BN350:BO350" si="736">AVERAGE(BL347:BL353)</f>
        <v>-1.4050051167914925</v>
      </c>
      <c r="BO350" s="6">
        <f t="shared" si="736"/>
        <v>-0.91198321190079767</v>
      </c>
      <c r="BR350" s="6">
        <f t="shared" si="676"/>
        <v>9.2396318501082444</v>
      </c>
    </row>
    <row r="351" spans="1:70" x14ac:dyDescent="0.2">
      <c r="A351" s="6">
        <f>'[1]Nominal weighted'!B351</f>
        <v>1657</v>
      </c>
      <c r="C351" s="6">
        <f t="shared" si="683"/>
        <v>6.3931573183354642</v>
      </c>
      <c r="D351" s="6">
        <f t="shared" si="684"/>
        <v>0.58868187176460651</v>
      </c>
      <c r="E351" s="6">
        <f t="shared" si="685"/>
        <v>10.284837853630961</v>
      </c>
      <c r="F351" s="6">
        <f t="shared" si="686"/>
        <v>7.2731027724868174</v>
      </c>
      <c r="G351" s="6">
        <f t="shared" si="687"/>
        <v>16.019623263099486</v>
      </c>
      <c r="I351" s="6">
        <f t="shared" si="688"/>
        <v>11.055305913404178</v>
      </c>
      <c r="L351" s="6">
        <f t="shared" si="709"/>
        <v>6.4146102009462345</v>
      </c>
      <c r="M351" s="6">
        <f t="shared" si="710"/>
        <v>3.871019939810862</v>
      </c>
      <c r="N351" s="6">
        <f t="shared" si="711"/>
        <v>2.7312845799315491</v>
      </c>
      <c r="O351" s="6">
        <f t="shared" si="712"/>
        <v>4.2841125296547213</v>
      </c>
      <c r="P351" s="6">
        <f t="shared" ref="P351" si="737">AVERAGE(G348:G354)</f>
        <v>18.255953918866336</v>
      </c>
      <c r="R351" s="6">
        <f t="shared" si="641"/>
        <v>5.2168411617501826</v>
      </c>
      <c r="U351" s="6">
        <v>-0.39315731833546447</v>
      </c>
      <c r="V351" s="6">
        <v>5.4113181282353935</v>
      </c>
      <c r="W351" s="6">
        <v>-6.6681711869642859</v>
      </c>
      <c r="X351" s="6">
        <v>-1.2244139612980103</v>
      </c>
      <c r="Y351" s="6">
        <v>-0.11962326309948751</v>
      </c>
      <c r="AA351" s="6">
        <v>-6.0553059134041778</v>
      </c>
      <c r="AE351" s="6">
        <v>6</v>
      </c>
      <c r="AF351" s="6">
        <v>6</v>
      </c>
      <c r="AG351" s="35">
        <v>3.6166666666666751</v>
      </c>
      <c r="AH351" s="6">
        <v>6.0486888111888071</v>
      </c>
      <c r="AI351" s="6">
        <v>15.9</v>
      </c>
      <c r="AK351" s="6">
        <v>5</v>
      </c>
      <c r="AO351" s="6">
        <f>AE351*'III. GDP shares, 1310-2018'!C353</f>
        <v>1.346761768707716</v>
      </c>
      <c r="AP351" s="6">
        <f>AF351*'III. GDP shares, 1310-2018'!D353</f>
        <v>0.80489756259969103</v>
      </c>
      <c r="AQ351" s="6">
        <f>AG351*'III. GDP shares, 1310-2018'!E353</f>
        <v>0.17859345226081499</v>
      </c>
      <c r="AR351" s="6">
        <f>AH351*'III. GDP shares, 1310-2018'!F353</f>
        <v>1.235065488577995</v>
      </c>
      <c r="AS351" s="6">
        <f>AI351*'III. GDP shares, 1310-2018'!G353</f>
        <v>4.3772620489085901</v>
      </c>
      <c r="AT351" s="6">
        <f>AJ351*'III. GDP shares, 1310-2018'!H353</f>
        <v>0</v>
      </c>
      <c r="AU351" s="6">
        <f>AK351*'III. GDP shares, 1310-2018'!I353</f>
        <v>0.56261312464376612</v>
      </c>
      <c r="AV351" s="6">
        <f>AL351*'III. GDP shares, 1310-2018'!J353</f>
        <v>0</v>
      </c>
      <c r="AY351" s="6">
        <f>U351*'III. GDP shares, 1310-2018'!C353</f>
        <v>-8.8248207570308781E-2</v>
      </c>
      <c r="AZ351" s="6">
        <f>V351*'III. GDP shares, 1310-2018'!D353</f>
        <v>0.72592612864469841</v>
      </c>
      <c r="BA351" s="6">
        <f>W351*'III. GDP shares, 1310-2018'!E353</f>
        <v>-0.32927881452886049</v>
      </c>
      <c r="BB351" s="6">
        <f>X351*'III. GDP shares, 1310-2018'!F353</f>
        <v>-0.25000979130136997</v>
      </c>
      <c r="BC351" s="6">
        <f>Y351*'III. GDP shares, 1310-2018'!G353</f>
        <v>-3.2932224511446166E-2</v>
      </c>
      <c r="BD351" s="6">
        <f>Z351*'III. GDP shares, 1310-2018'!H353</f>
        <v>0</v>
      </c>
      <c r="BE351" s="6">
        <f>AA351*'III. GDP shares, 1310-2018'!I353</f>
        <v>-0.68135891612283983</v>
      </c>
      <c r="BF351" s="6">
        <f>AB351*'III. GDP shares, 1310-2018'!J353</f>
        <v>0</v>
      </c>
      <c r="BI351" s="6">
        <f t="shared" si="671"/>
        <v>7.0942259129759142</v>
      </c>
      <c r="BJ351" s="6">
        <f t="shared" si="672"/>
        <v>8.5051934456985734</v>
      </c>
      <c r="BL351" s="6">
        <f t="shared" si="673"/>
        <v>-0.65590182539012687</v>
      </c>
      <c r="BM351" s="6">
        <f t="shared" si="674"/>
        <v>-1.5082255858110054</v>
      </c>
      <c r="BN351" s="6">
        <f t="shared" ref="BN351:BO351" si="738">AVERAGE(BL348:BL354)</f>
        <v>0.35962988307611715</v>
      </c>
      <c r="BO351" s="6">
        <f t="shared" si="738"/>
        <v>0.56251981921564498</v>
      </c>
      <c r="BR351" s="6">
        <f t="shared" si="676"/>
        <v>9.0821238371337074</v>
      </c>
    </row>
    <row r="352" spans="1:70" x14ac:dyDescent="0.2">
      <c r="A352" s="6">
        <f>'[1]Nominal weighted'!B352</f>
        <v>1658</v>
      </c>
      <c r="C352" s="6">
        <f t="shared" si="683"/>
        <v>7.2947091462299891</v>
      </c>
      <c r="D352" s="6">
        <f t="shared" si="684"/>
        <v>-2.8006312867485974</v>
      </c>
      <c r="E352" s="6">
        <f t="shared" si="685"/>
        <v>-11.81852921393955</v>
      </c>
      <c r="F352" s="6">
        <f t="shared" si="686"/>
        <v>3.0133580271950482</v>
      </c>
      <c r="G352" s="6">
        <f t="shared" si="687"/>
        <v>9.6577177101430465</v>
      </c>
      <c r="I352" s="6">
        <f t="shared" si="688"/>
        <v>1.0119481530812795</v>
      </c>
      <c r="L352" s="6">
        <f t="shared" si="709"/>
        <v>6.416162317874976</v>
      </c>
      <c r="M352" s="6">
        <f t="shared" si="710"/>
        <v>0.98733631115605647</v>
      </c>
      <c r="N352" s="6">
        <f t="shared" si="711"/>
        <v>-0.1181632408177863</v>
      </c>
      <c r="O352" s="6">
        <f t="shared" si="712"/>
        <v>0.74712918264734463</v>
      </c>
      <c r="P352" s="6">
        <f t="shared" ref="P352" si="739">AVERAGE(G349:G355)</f>
        <v>11.770944691535295</v>
      </c>
      <c r="R352" s="6">
        <f t="shared" si="641"/>
        <v>4.9477712238439091</v>
      </c>
      <c r="U352" s="6">
        <v>-0.39470914622998893</v>
      </c>
      <c r="V352" s="6">
        <v>8.8006312867485974</v>
      </c>
      <c r="W352" s="6">
        <v>15.409005404415749</v>
      </c>
      <c r="X352" s="6">
        <v>2.973774839937815</v>
      </c>
      <c r="Y352" s="6">
        <v>4.3422822898569544</v>
      </c>
      <c r="AA352" s="6">
        <v>3.9880518469187205</v>
      </c>
      <c r="AE352" s="6">
        <v>6.9</v>
      </c>
      <c r="AF352" s="6">
        <v>6</v>
      </c>
      <c r="AG352" s="35">
        <v>3.590476190476199</v>
      </c>
      <c r="AH352" s="6">
        <v>5.9871328671328632</v>
      </c>
      <c r="AI352" s="6">
        <v>14</v>
      </c>
      <c r="AK352" s="6">
        <v>5</v>
      </c>
      <c r="AO352" s="6">
        <f>AE352*'III. GDP shares, 1310-2018'!C354</f>
        <v>1.546068346744178</v>
      </c>
      <c r="AP352" s="6">
        <f>AF352*'III. GDP shares, 1310-2018'!D354</f>
        <v>0.80771709889313281</v>
      </c>
      <c r="AQ352" s="6">
        <f>AG352*'III. GDP shares, 1310-2018'!E354</f>
        <v>0.17805635948974921</v>
      </c>
      <c r="AR352" s="6">
        <f>AH352*'III. GDP shares, 1310-2018'!F354</f>
        <v>1.2210918655326564</v>
      </c>
      <c r="AS352" s="6">
        <f>AI352*'III. GDP shares, 1310-2018'!G354</f>
        <v>3.8554606834674274</v>
      </c>
      <c r="AT352" s="6">
        <f>AJ352*'III. GDP shares, 1310-2018'!H354</f>
        <v>0</v>
      </c>
      <c r="AU352" s="6">
        <f>AK352*'III. GDP shares, 1310-2018'!I354</f>
        <v>0.56189286307685926</v>
      </c>
      <c r="AV352" s="6">
        <f>AL352*'III. GDP shares, 1310-2018'!J354</f>
        <v>0</v>
      </c>
      <c r="AY352" s="6">
        <f>U352*'III. GDP shares, 1310-2018'!C354</f>
        <v>-8.8441640167623903E-2</v>
      </c>
      <c r="AZ352" s="6">
        <f>V352*'III. GDP shares, 1310-2018'!D354</f>
        <v>1.1847367285601194</v>
      </c>
      <c r="BA352" s="6">
        <f>W352*'III. GDP shares, 1310-2018'!E354</f>
        <v>0.76415251351499713</v>
      </c>
      <c r="BB352" s="6">
        <f>X352*'III. GDP shares, 1310-2018'!F354</f>
        <v>0.60650938396706877</v>
      </c>
      <c r="BC352" s="6">
        <f>Y352*'III. GDP shares, 1310-2018'!G354</f>
        <v>1.1958213317900286</v>
      </c>
      <c r="BD352" s="6">
        <f>Z352*'III. GDP shares, 1310-2018'!H354</f>
        <v>0</v>
      </c>
      <c r="BE352" s="6">
        <f>AA352*'III. GDP shares, 1310-2018'!I354</f>
        <v>0.44817157407282332</v>
      </c>
      <c r="BF352" s="6">
        <f>AB352*'III. GDP shares, 1310-2018'!J354</f>
        <v>0</v>
      </c>
      <c r="BI352" s="6">
        <f t="shared" si="671"/>
        <v>6.9129348429348445</v>
      </c>
      <c r="BJ352" s="6">
        <f t="shared" si="672"/>
        <v>8.1702872172040042</v>
      </c>
      <c r="BL352" s="6">
        <f t="shared" si="673"/>
        <v>4.1109498917374134</v>
      </c>
      <c r="BM352" s="6">
        <f t="shared" si="674"/>
        <v>5.8531727536079741</v>
      </c>
      <c r="BN352" s="6">
        <f t="shared" ref="BN352:BO352" si="740">AVERAGE(BL349:BL355)</f>
        <v>2.5322941944060284</v>
      </c>
      <c r="BO352" s="6">
        <f t="shared" si="740"/>
        <v>2.6879484878448539</v>
      </c>
      <c r="BR352" s="6">
        <f t="shared" si="676"/>
        <v>4.4363569551335758</v>
      </c>
    </row>
    <row r="353" spans="1:70" x14ac:dyDescent="0.2">
      <c r="A353" s="6">
        <f>'[1]Nominal weighted'!B353</f>
        <v>1659</v>
      </c>
      <c r="C353" s="6">
        <f t="shared" si="683"/>
        <v>5.8962732730829304</v>
      </c>
      <c r="D353" s="6">
        <f t="shared" si="684"/>
        <v>-0.96033308157062436</v>
      </c>
      <c r="E353" s="6">
        <f t="shared" si="685"/>
        <v>-8.4802903847623909</v>
      </c>
      <c r="F353" s="6">
        <f t="shared" si="686"/>
        <v>-0.41735967104745431</v>
      </c>
      <c r="G353" s="6">
        <f t="shared" si="687"/>
        <v>10.636258001263863</v>
      </c>
      <c r="I353" s="6">
        <f t="shared" si="688"/>
        <v>5.0404230904090772</v>
      </c>
      <c r="L353" s="6">
        <f t="shared" si="709"/>
        <v>6.4534410240764348</v>
      </c>
      <c r="M353" s="6">
        <f t="shared" si="710"/>
        <v>2.8406417206038475E-3</v>
      </c>
      <c r="N353" s="6">
        <f t="shared" si="711"/>
        <v>-1.0499363892250404</v>
      </c>
      <c r="O353" s="6">
        <f t="shared" si="712"/>
        <v>0.10784391264321679</v>
      </c>
      <c r="P353" s="6">
        <f t="shared" ref="P353" si="741">AVERAGE(G350:G356)</f>
        <v>8.1522803331716425</v>
      </c>
      <c r="R353" s="6">
        <f t="shared" si="641"/>
        <v>6.7042955998497629</v>
      </c>
      <c r="U353" s="6">
        <v>-0.39627327308293042</v>
      </c>
      <c r="V353" s="6">
        <v>6.9603330815706244</v>
      </c>
      <c r="W353" s="6">
        <v>12.044576099048115</v>
      </c>
      <c r="X353" s="6">
        <v>6.3429365941243736</v>
      </c>
      <c r="Y353" s="6">
        <v>2.4637419987361362</v>
      </c>
      <c r="AA353" s="6">
        <v>-4.0423090409077642E-2</v>
      </c>
      <c r="AE353" s="6">
        <v>5.5</v>
      </c>
      <c r="AF353" s="6">
        <v>6</v>
      </c>
      <c r="AG353" s="35">
        <v>3.5642857142857229</v>
      </c>
      <c r="AH353" s="6">
        <v>5.9255769230769193</v>
      </c>
      <c r="AI353" s="6">
        <v>13.1</v>
      </c>
      <c r="AK353" s="6">
        <v>5</v>
      </c>
      <c r="AO353" s="6">
        <f>AE353*'III. GDP shares, 1310-2018'!C355</f>
        <v>1.2302232015872381</v>
      </c>
      <c r="AP353" s="6">
        <f>AF353*'III. GDP shares, 1310-2018'!D355</f>
        <v>0.8105259449596397</v>
      </c>
      <c r="AQ353" s="6">
        <f>AG353*'III. GDP shares, 1310-2018'!E355</f>
        <v>0.1775053882205461</v>
      </c>
      <c r="AR353" s="6">
        <f>AH353*'III. GDP shares, 1310-2018'!F355</f>
        <v>1.2071523976416874</v>
      </c>
      <c r="AS353" s="6">
        <f>AI353*'III. GDP shares, 1310-2018'!G355</f>
        <v>3.6087913325375687</v>
      </c>
      <c r="AT353" s="6">
        <f>AJ353*'III. GDP shares, 1310-2018'!H355</f>
        <v>0</v>
      </c>
      <c r="AU353" s="6">
        <f>AK353*'III. GDP shares, 1310-2018'!I355</f>
        <v>0.561175332370208</v>
      </c>
      <c r="AV353" s="6">
        <f>AL353*'III. GDP shares, 1310-2018'!J355</f>
        <v>0</v>
      </c>
      <c r="AY353" s="6">
        <f>U353*'III. GDP shares, 1310-2018'!C355</f>
        <v>-8.8637195402824817E-2</v>
      </c>
      <c r="AZ353" s="6">
        <f>V353*'III. GDP shares, 1310-2018'!D355</f>
        <v>0.94025509136231189</v>
      </c>
      <c r="BA353" s="6">
        <f>W353*'III. GDP shares, 1310-2018'!E355</f>
        <v>0.5998332703364363</v>
      </c>
      <c r="BB353" s="6">
        <f>X353*'III. GDP shares, 1310-2018'!F355</f>
        <v>1.2921764778492679</v>
      </c>
      <c r="BC353" s="6">
        <f>Y353*'III. GDP shares, 1310-2018'!G355</f>
        <v>0.67871227256853084</v>
      </c>
      <c r="BD353" s="6">
        <f>Z353*'III. GDP shares, 1310-2018'!H355</f>
        <v>0</v>
      </c>
      <c r="BE353" s="6">
        <f>AA353*'III. GDP shares, 1310-2018'!I355</f>
        <v>-4.5368882391490228E-3</v>
      </c>
      <c r="BF353" s="6">
        <f>AB353*'III. GDP shares, 1310-2018'!J355</f>
        <v>0</v>
      </c>
      <c r="BI353" s="6">
        <f t="shared" si="671"/>
        <v>6.5149771062271071</v>
      </c>
      <c r="BJ353" s="6">
        <f t="shared" si="672"/>
        <v>7.5953735973168879</v>
      </c>
      <c r="BL353" s="6">
        <f t="shared" si="673"/>
        <v>3.4178030284745731</v>
      </c>
      <c r="BM353" s="6">
        <f t="shared" si="674"/>
        <v>4.5624819016645404</v>
      </c>
      <c r="BN353" s="6">
        <f t="shared" ref="BN353:BO353" si="742">AVERAGE(BL350:BL356)</f>
        <v>3.447062830619898</v>
      </c>
      <c r="BO353" s="6">
        <f t="shared" si="742"/>
        <v>3.3007931335764558</v>
      </c>
      <c r="BR353" s="6">
        <f t="shared" si="676"/>
        <v>4.3072997152449872</v>
      </c>
    </row>
    <row r="354" spans="1:70" x14ac:dyDescent="0.2">
      <c r="A354" s="6">
        <f>'[1]Nominal weighted'!B354</f>
        <v>1660</v>
      </c>
      <c r="C354" s="6">
        <f t="shared" si="683"/>
        <v>6.1478498456883948</v>
      </c>
      <c r="D354" s="6">
        <f t="shared" si="684"/>
        <v>11.825673390864026</v>
      </c>
      <c r="E354" s="6">
        <f t="shared" si="685"/>
        <v>7.9355115451696303</v>
      </c>
      <c r="F354" s="6">
        <f t="shared" si="686"/>
        <v>-8.2391233547311966</v>
      </c>
      <c r="G354" s="6">
        <f t="shared" si="687"/>
        <v>13.817317089443552</v>
      </c>
      <c r="I354" s="6">
        <f t="shared" si="688"/>
        <v>1.205053563810154</v>
      </c>
      <c r="L354" s="6">
        <f t="shared" si="709"/>
        <v>6.5264464664366528</v>
      </c>
      <c r="M354" s="6">
        <f t="shared" si="710"/>
        <v>2.4880292230410554</v>
      </c>
      <c r="N354" s="6">
        <f t="shared" si="711"/>
        <v>1.4229909250813897</v>
      </c>
      <c r="O354" s="6">
        <f t="shared" si="712"/>
        <v>0.89784512371650105</v>
      </c>
      <c r="P354" s="6">
        <f t="shared" ref="P354" si="743">AVERAGE(G351:G357)</f>
        <v>9.6453259386115882</v>
      </c>
      <c r="R354" s="6">
        <f t="shared" si="641"/>
        <v>6.2296392713612789</v>
      </c>
      <c r="U354" s="6">
        <v>-0.39784984568839521</v>
      </c>
      <c r="V354" s="6">
        <v>-5.8256733908640257</v>
      </c>
      <c r="W354" s="6">
        <v>-4.3974163070743835</v>
      </c>
      <c r="X354" s="6">
        <v>14.145820470115808</v>
      </c>
      <c r="Y354" s="6">
        <v>0.23268291055644877</v>
      </c>
      <c r="AA354" s="6">
        <v>3.794946436189846</v>
      </c>
      <c r="AE354" s="6">
        <v>5.75</v>
      </c>
      <c r="AF354" s="6">
        <v>6</v>
      </c>
      <c r="AG354" s="35">
        <v>3.5380952380952468</v>
      </c>
      <c r="AH354" s="6">
        <v>5.9066971153846115</v>
      </c>
      <c r="AI354" s="6">
        <v>14.05</v>
      </c>
      <c r="AK354" s="6">
        <v>5</v>
      </c>
      <c r="AO354" s="6">
        <f>AE354*'III. GDP shares, 1310-2018'!C356</f>
        <v>1.2839030936572984</v>
      </c>
      <c r="AP354" s="6">
        <f>AF354*'III. GDP shares, 1310-2018'!D356</f>
        <v>0.81332416148191056</v>
      </c>
      <c r="AQ354" s="6">
        <f>AG354*'III. GDP shares, 1310-2018'!E356</f>
        <v>0.17694061723401433</v>
      </c>
      <c r="AR354" s="6">
        <f>AH354*'III. GDP shares, 1310-2018'!F356</f>
        <v>1.2019308925346111</v>
      </c>
      <c r="AS354" s="6">
        <f>AI354*'III. GDP shares, 1310-2018'!G356</f>
        <v>3.8717601663216841</v>
      </c>
      <c r="AT354" s="6">
        <f>AJ354*'III. GDP shares, 1310-2018'!H356</f>
        <v>0</v>
      </c>
      <c r="AU354" s="6">
        <f>AK354*'III. GDP shares, 1310-2018'!I356</f>
        <v>0.56046051702217958</v>
      </c>
      <c r="AV354" s="6">
        <f>AL354*'III. GDP shares, 1310-2018'!J356</f>
        <v>0</v>
      </c>
      <c r="AY354" s="6">
        <f>U354*'III. GDP shares, 1310-2018'!C356</f>
        <v>-8.8834895250505988E-2</v>
      </c>
      <c r="AZ354" s="6">
        <f>V354*'III. GDP shares, 1310-2018'!D356</f>
        <v>-0.78969348761532709</v>
      </c>
      <c r="BA354" s="6">
        <f>W354*'III. GDP shares, 1310-2018'!E356</f>
        <v>-0.21991537910877318</v>
      </c>
      <c r="BB354" s="6">
        <f>X354*'III. GDP shares, 1310-2018'!F356</f>
        <v>2.8784781564296558</v>
      </c>
      <c r="BC354" s="6">
        <f>Y354*'III. GDP shares, 1310-2018'!G356</f>
        <v>6.412045725809605E-2</v>
      </c>
      <c r="BD354" s="6">
        <f>Z354*'III. GDP shares, 1310-2018'!H356</f>
        <v>0</v>
      </c>
      <c r="BE354" s="6">
        <f>AA354*'III. GDP shares, 1310-2018'!I356</f>
        <v>0.42538352833968779</v>
      </c>
      <c r="BF354" s="6">
        <f>AB354*'III. GDP shares, 1310-2018'!J356</f>
        <v>0</v>
      </c>
      <c r="BI354" s="6">
        <f t="shared" si="671"/>
        <v>6.7074653922466432</v>
      </c>
      <c r="BJ354" s="6">
        <f t="shared" si="672"/>
        <v>7.9083194482516985</v>
      </c>
      <c r="BL354" s="6">
        <f t="shared" si="673"/>
        <v>2.269538380052833</v>
      </c>
      <c r="BM354" s="6">
        <f t="shared" si="674"/>
        <v>1.2587517122058831</v>
      </c>
      <c r="BN354" s="6">
        <f t="shared" ref="BN354:BO354" si="744">AVERAGE(BL351:BL357)</f>
        <v>2.2790403034884124</v>
      </c>
      <c r="BO354" s="6">
        <f t="shared" si="744"/>
        <v>2.0511988762893378</v>
      </c>
      <c r="BR354" s="6">
        <f t="shared" si="676"/>
        <v>4.0357634191016274</v>
      </c>
    </row>
    <row r="355" spans="1:70" x14ac:dyDescent="0.2">
      <c r="A355" s="6">
        <f>'[1]Nominal weighted'!B355</f>
        <v>1661</v>
      </c>
      <c r="C355" s="6">
        <f t="shared" si="683"/>
        <v>6.3994390131859564</v>
      </c>
      <c r="D355" s="6">
        <f t="shared" si="684"/>
        <v>-1.3373730668046022</v>
      </c>
      <c r="E355" s="6">
        <f t="shared" si="685"/>
        <v>-2.4330528805505578</v>
      </c>
      <c r="F355" s="6">
        <f t="shared" si="686"/>
        <v>-12.111883836295194</v>
      </c>
      <c r="G355" s="6">
        <f t="shared" si="687"/>
        <v>-10.588131007617163</v>
      </c>
      <c r="I355" s="6">
        <f t="shared" si="688"/>
        <v>5.5660577523187262</v>
      </c>
      <c r="L355" s="6">
        <f t="shared" si="709"/>
        <v>6.5994645084750081</v>
      </c>
      <c r="M355" s="6">
        <f t="shared" si="710"/>
        <v>4.0332754421325996</v>
      </c>
      <c r="N355" s="6">
        <f t="shared" si="711"/>
        <v>2.0664312933841322</v>
      </c>
      <c r="O355" s="6">
        <f t="shared" si="712"/>
        <v>1.2522088705833674</v>
      </c>
      <c r="P355" s="6">
        <f t="shared" ref="P355" si="745">AVERAGE(G352:G358)</f>
        <v>9.19304108717761</v>
      </c>
      <c r="R355" s="6">
        <f t="shared" si="641"/>
        <v>3.6991037555391055</v>
      </c>
      <c r="U355" s="6">
        <v>-0.39943901318595637</v>
      </c>
      <c r="V355" s="6">
        <v>7.3373730668046022</v>
      </c>
      <c r="W355" s="6">
        <v>5.9449576424553285</v>
      </c>
      <c r="X355" s="6">
        <v>17.999701143987497</v>
      </c>
      <c r="Y355" s="6">
        <v>21.738131007617163</v>
      </c>
      <c r="AA355" s="6">
        <v>-0.5660577523187259</v>
      </c>
      <c r="AE355" s="6">
        <v>6</v>
      </c>
      <c r="AF355" s="6">
        <v>6</v>
      </c>
      <c r="AG355" s="35">
        <v>3.5119047619047707</v>
      </c>
      <c r="AH355" s="6">
        <v>5.8878173076923037</v>
      </c>
      <c r="AI355" s="6">
        <v>11.15</v>
      </c>
      <c r="AK355" s="6">
        <v>5</v>
      </c>
      <c r="AO355" s="6">
        <f>AE355*'III. GDP shares, 1310-2018'!C357</f>
        <v>1.3373970862542155</v>
      </c>
      <c r="AP355" s="6">
        <f>AF355*'III. GDP shares, 1310-2018'!D357</f>
        <v>0.81611180868422739</v>
      </c>
      <c r="AQ355" s="6">
        <f>AG355*'III. GDP shares, 1310-2018'!E357</f>
        <v>0.17636212471582682</v>
      </c>
      <c r="AR355" s="6">
        <f>AH355*'III. GDP shares, 1310-2018'!F357</f>
        <v>1.1967233577133991</v>
      </c>
      <c r="AS355" s="6">
        <f>AI355*'III. GDP shares, 1310-2018'!G357</f>
        <v>3.0736050236298627</v>
      </c>
      <c r="AT355" s="6">
        <f>AJ355*'III. GDP shares, 1310-2018'!H357</f>
        <v>0</v>
      </c>
      <c r="AU355" s="6">
        <f>AK355*'III. GDP shares, 1310-2018'!I357</f>
        <v>0.5597484016482458</v>
      </c>
      <c r="AV355" s="6">
        <f>AL355*'III. GDP shares, 1310-2018'!J357</f>
        <v>0</v>
      </c>
      <c r="AY355" s="6">
        <f>U355*'III. GDP shares, 1310-2018'!C357</f>
        <v>-8.9034762061859549E-2</v>
      </c>
      <c r="AZ355" s="6">
        <f>V355*'III. GDP shares, 1310-2018'!D357</f>
        <v>0.99801946742347336</v>
      </c>
      <c r="BA355" s="6">
        <f>W355*'III. GDP shares, 1310-2018'!E357</f>
        <v>0.29854606894304064</v>
      </c>
      <c r="BB355" s="6">
        <f>X355*'III. GDP shares, 1310-2018'!F357</f>
        <v>3.6585141258931437</v>
      </c>
      <c r="BC355" s="6">
        <f>Y355*'III. GDP shares, 1310-2018'!G357</f>
        <v>5.9923254411960718</v>
      </c>
      <c r="BD355" s="6">
        <f>Z355*'III. GDP shares, 1310-2018'!H357</f>
        <v>0</v>
      </c>
      <c r="BE355" s="6">
        <f>AA355*'III. GDP shares, 1310-2018'!I357</f>
        <v>-6.3369984420201086E-2</v>
      </c>
      <c r="BF355" s="6">
        <f>AB355*'III. GDP shares, 1310-2018'!J357</f>
        <v>0</v>
      </c>
      <c r="BI355" s="6">
        <f t="shared" si="671"/>
        <v>6.2582870115995126</v>
      </c>
      <c r="BJ355" s="6">
        <f t="shared" si="672"/>
        <v>7.1599478026457781</v>
      </c>
      <c r="BL355" s="6">
        <f t="shared" si="673"/>
        <v>10.795000356973668</v>
      </c>
      <c r="BM355" s="6">
        <f t="shared" si="674"/>
        <v>8.6757776825599837</v>
      </c>
      <c r="BN355" s="6">
        <f t="shared" ref="BN355:BO355" si="746">AVERAGE(BL352:BL358)</f>
        <v>2.1757369668159869</v>
      </c>
      <c r="BO355" s="6">
        <f t="shared" si="746"/>
        <v>2.0011306914138927</v>
      </c>
      <c r="BR355" s="6">
        <f t="shared" si="676"/>
        <v>-3.4531448955886468</v>
      </c>
    </row>
    <row r="356" spans="1:70" x14ac:dyDescent="0.2">
      <c r="A356" s="6">
        <f>'[1]Nominal weighted'!B356</f>
        <v>1662</v>
      </c>
      <c r="C356" s="6">
        <f t="shared" si="683"/>
        <v>6.6510409271076858</v>
      </c>
      <c r="D356" s="6">
        <f t="shared" si="684"/>
        <v>2.3302752293577953</v>
      </c>
      <c r="E356" s="6">
        <f t="shared" si="685"/>
        <v>2.2274008833935479</v>
      </c>
      <c r="F356" s="6">
        <f t="shared" si="686"/>
        <v>5.4324587991914273</v>
      </c>
      <c r="G356" s="6">
        <f t="shared" si="687"/>
        <v>-3.2634157151192014</v>
      </c>
      <c r="I356" s="6">
        <f t="shared" si="688"/>
        <v>12.894631836697179</v>
      </c>
      <c r="L356" s="6">
        <f t="shared" si="709"/>
        <v>6.4724953018198814</v>
      </c>
      <c r="M356" s="6">
        <f t="shared" si="710"/>
        <v>5.2905084830966853</v>
      </c>
      <c r="N356" s="6">
        <f t="shared" si="711"/>
        <v>2.3408822900699562</v>
      </c>
      <c r="O356" s="6">
        <f t="shared" si="712"/>
        <v>2.0967057890469571</v>
      </c>
      <c r="P356" s="6">
        <f t="shared" ref="P356" si="747">AVERAGE(G353:G359)</f>
        <v>10.845023674211612</v>
      </c>
      <c r="R356" s="6">
        <f t="shared" si="641"/>
        <v>3.5054306601040257</v>
      </c>
      <c r="U356" s="6">
        <v>-0.40104092710768569</v>
      </c>
      <c r="V356" s="6">
        <v>3.6697247706422047</v>
      </c>
      <c r="W356" s="6">
        <v>1.2583134023207465</v>
      </c>
      <c r="X356" s="6">
        <v>0.43481279171765946</v>
      </c>
      <c r="Y356" s="6">
        <v>14.408653810357297</v>
      </c>
      <c r="AA356" s="6">
        <v>-7.8946318366971786</v>
      </c>
      <c r="AE356" s="6">
        <v>6.25</v>
      </c>
      <c r="AF356" s="6">
        <v>6</v>
      </c>
      <c r="AG356" s="35">
        <v>3.4857142857142946</v>
      </c>
      <c r="AH356" s="6">
        <v>5.8672715909090867</v>
      </c>
      <c r="AI356" s="6">
        <v>11.145238095238096</v>
      </c>
      <c r="AK356" s="6">
        <v>5</v>
      </c>
      <c r="AO356" s="6">
        <f>AE356*'III. GDP shares, 1310-2018'!C358</f>
        <v>1.3907062306514952</v>
      </c>
      <c r="AP356" s="6">
        <f>AF356*'III. GDP shares, 1310-2018'!D358</f>
        <v>0.81888894633677589</v>
      </c>
      <c r="AQ356" s="6">
        <f>AG356*'III. GDP shares, 1310-2018'!E358</f>
        <v>0.17576998826212978</v>
      </c>
      <c r="AR356" s="6">
        <f>AH356*'III. GDP shares, 1310-2018'!F358</f>
        <v>1.1911914961957066</v>
      </c>
      <c r="AS356" s="6">
        <f>AI356*'III. GDP shares, 1310-2018'!G358</f>
        <v>3.0732863719450174</v>
      </c>
      <c r="AT356" s="6">
        <f>AJ356*'III. GDP shares, 1310-2018'!H358</f>
        <v>0</v>
      </c>
      <c r="AU356" s="6">
        <f>AK356*'III. GDP shares, 1310-2018'!I358</f>
        <v>0.55903897097987909</v>
      </c>
      <c r="AV356" s="6">
        <f>AL356*'III. GDP shares, 1310-2018'!J358</f>
        <v>0</v>
      </c>
      <c r="AY356" s="6">
        <f>U356*'III. GDP shares, 1310-2018'!C358</f>
        <v>-8.923681857198569E-2</v>
      </c>
      <c r="AZ356" s="6">
        <f>V356*'III. GDP shares, 1310-2018'!D358</f>
        <v>0.50084950846286025</v>
      </c>
      <c r="BA356" s="6">
        <f>W356*'III. GDP shares, 1310-2018'!E358</f>
        <v>6.3451480479179645E-2</v>
      </c>
      <c r="BB356" s="6">
        <f>X356*'III. GDP shares, 1310-2018'!F358</f>
        <v>8.8277028241492986E-2</v>
      </c>
      <c r="BC356" s="6">
        <f>Y356*'III. GDP shares, 1310-2018'!G358</f>
        <v>3.9731694392751087</v>
      </c>
      <c r="BD356" s="6">
        <f>Z356*'III. GDP shares, 1310-2018'!H358</f>
        <v>0</v>
      </c>
      <c r="BE356" s="6">
        <f>AA356*'III. GDP shares, 1310-2018'!I358</f>
        <v>-0.8826813716504367</v>
      </c>
      <c r="BF356" s="6">
        <f>AB356*'III. GDP shares, 1310-2018'!J358</f>
        <v>0</v>
      </c>
      <c r="BI356" s="6">
        <f t="shared" si="671"/>
        <v>6.291370661976913</v>
      </c>
      <c r="BJ356" s="6">
        <f t="shared" si="672"/>
        <v>7.208882004371004</v>
      </c>
      <c r="BL356" s="6">
        <f t="shared" si="673"/>
        <v>3.6538292662362197</v>
      </c>
      <c r="BM356" s="6">
        <f t="shared" si="674"/>
        <v>1.9126386685388403</v>
      </c>
      <c r="BN356" s="6">
        <f t="shared" ref="BN356:BO356" si="748">AVERAGE(BL353:BL359)</f>
        <v>1.2696274028397612</v>
      </c>
      <c r="BO356" s="6">
        <f t="shared" si="748"/>
        <v>1.2847847850720968</v>
      </c>
      <c r="BR356" s="6">
        <f t="shared" si="676"/>
        <v>3.2370133002608688</v>
      </c>
    </row>
    <row r="357" spans="1:70" x14ac:dyDescent="0.2">
      <c r="A357" s="6">
        <f>'[1]Nominal weighted'!B357</f>
        <v>1663</v>
      </c>
      <c r="C357" s="6">
        <f t="shared" si="683"/>
        <v>6.9026557414261536</v>
      </c>
      <c r="D357" s="6">
        <f t="shared" si="684"/>
        <v>7.7699115044247833</v>
      </c>
      <c r="E357" s="6">
        <f t="shared" si="685"/>
        <v>12.245058672628087</v>
      </c>
      <c r="F357" s="6">
        <f t="shared" si="686"/>
        <v>11.334363129216058</v>
      </c>
      <c r="G357" s="6">
        <f t="shared" si="687"/>
        <v>31.237912229067533</v>
      </c>
      <c r="I357" s="6">
        <f t="shared" si="688"/>
        <v>6.8340545898083587</v>
      </c>
      <c r="L357" s="6">
        <f t="shared" si="709"/>
        <v>6.4383961433997454</v>
      </c>
      <c r="M357" s="6">
        <f t="shared" si="710"/>
        <v>6.8290594675387455</v>
      </c>
      <c r="N357" s="6">
        <f t="shared" si="711"/>
        <v>5.0902524064674761</v>
      </c>
      <c r="O357" s="6">
        <f t="shared" si="712"/>
        <v>3.74564007467669</v>
      </c>
      <c r="P357" s="6">
        <f t="shared" ref="P357" si="749">AVERAGE(G354:G360)</f>
        <v>10.745038342675572</v>
      </c>
      <c r="R357" s="6">
        <f t="shared" si="641"/>
        <v>4.2293903230183219</v>
      </c>
      <c r="U357" s="6">
        <v>-0.4026557414261534</v>
      </c>
      <c r="V357" s="6">
        <v>-1.7699115044247833</v>
      </c>
      <c r="W357" s="6">
        <v>-8.7855348631042673</v>
      </c>
      <c r="X357" s="6">
        <v>-5.4876372550901875</v>
      </c>
      <c r="Y357" s="6">
        <v>-20.09743603859134</v>
      </c>
      <c r="AA357" s="6">
        <v>-1.8340545898083582</v>
      </c>
      <c r="AE357" s="6">
        <v>6.5</v>
      </c>
      <c r="AF357" s="6">
        <v>6</v>
      </c>
      <c r="AG357" s="35">
        <v>3.4595238095238185</v>
      </c>
      <c r="AH357" s="6">
        <v>5.8467258741258696</v>
      </c>
      <c r="AI357" s="6">
        <v>11.140476190476191</v>
      </c>
      <c r="AK357" s="6">
        <v>5</v>
      </c>
      <c r="AO357" s="6">
        <f>AE357*'III. GDP shares, 1310-2018'!C359</f>
        <v>1.4438315702108644</v>
      </c>
      <c r="AP357" s="6">
        <f>AF357*'III. GDP shares, 1310-2018'!D359</f>
        <v>0.82165563375991746</v>
      </c>
      <c r="AQ357" s="6">
        <f>AG357*'III. GDP shares, 1310-2018'!E359</f>
        <v>0.17516428488508848</v>
      </c>
      <c r="AR357" s="6">
        <f>AH357*'III. GDP shares, 1310-2018'!F359</f>
        <v>1.1856742146003885</v>
      </c>
      <c r="AS357" s="6">
        <f>AI357*'III. GDP shares, 1310-2018'!G359</f>
        <v>3.0729631320337671</v>
      </c>
      <c r="AT357" s="6">
        <f>AJ357*'III. GDP shares, 1310-2018'!H359</f>
        <v>0</v>
      </c>
      <c r="AU357" s="6">
        <f>AK357*'III. GDP shares, 1310-2018'!I359</f>
        <v>0.55833220986346133</v>
      </c>
      <c r="AV357" s="6">
        <f>AL357*'III. GDP shares, 1310-2018'!J359</f>
        <v>0</v>
      </c>
      <c r="AY357" s="6">
        <f>U357*'III. GDP shares, 1310-2018'!C359</f>
        <v>-8.9441087907345063E-2</v>
      </c>
      <c r="AZ357" s="6">
        <f>V357*'III. GDP shares, 1310-2018'!D359</f>
        <v>-0.24237629314451906</v>
      </c>
      <c r="BA357" s="6">
        <f>W357*'III. GDP shares, 1310-2018'!E359</f>
        <v>-0.44483345580457045</v>
      </c>
      <c r="BB357" s="6">
        <f>X357*'III. GDP shares, 1310-2018'!F359</f>
        <v>-1.1128536094423394</v>
      </c>
      <c r="BC357" s="6">
        <f>Y357*'III. GDP shares, 1310-2018'!G359</f>
        <v>-5.5436301769393328</v>
      </c>
      <c r="BD357" s="6">
        <f>Z357*'III. GDP shares, 1310-2018'!H359</f>
        <v>0</v>
      </c>
      <c r="BE357" s="6">
        <f>AA357*'III. GDP shares, 1310-2018'!I359</f>
        <v>-0.20480235042758496</v>
      </c>
      <c r="BF357" s="6">
        <f>AB357*'III. GDP shares, 1310-2018'!J359</f>
        <v>0</v>
      </c>
      <c r="BI357" s="6">
        <f t="shared" si="671"/>
        <v>6.3244543123543133</v>
      </c>
      <c r="BJ357" s="6">
        <f t="shared" si="672"/>
        <v>7.2576210453534884</v>
      </c>
      <c r="BL357" s="6">
        <f t="shared" si="673"/>
        <v>-7.6379369736656919</v>
      </c>
      <c r="BM357" s="6">
        <f t="shared" si="674"/>
        <v>-6.3962049987408491</v>
      </c>
      <c r="BN357" s="6">
        <f t="shared" ref="BN357:BO357" si="750">AVERAGE(BL354:BL360)</f>
        <v>0.45073682022147121</v>
      </c>
      <c r="BO357" s="6">
        <f t="shared" si="750"/>
        <v>0.13633847620458323</v>
      </c>
      <c r="BR357" s="6">
        <f t="shared" si="676"/>
        <v>13.831526092114743</v>
      </c>
    </row>
    <row r="358" spans="1:70" x14ac:dyDescent="0.2">
      <c r="A358" s="6">
        <f>'[1]Nominal weighted'!B358</f>
        <v>1664</v>
      </c>
      <c r="C358" s="6">
        <f t="shared" si="683"/>
        <v>6.9042836126039484</v>
      </c>
      <c r="D358" s="6">
        <f t="shared" si="684"/>
        <v>11.405405405405418</v>
      </c>
      <c r="E358" s="6">
        <f t="shared" si="685"/>
        <v>14.788920431750158</v>
      </c>
      <c r="F358" s="6">
        <f t="shared" si="686"/>
        <v>9.7536490005548853</v>
      </c>
      <c r="G358" s="6">
        <f t="shared" si="687"/>
        <v>12.853629303061648</v>
      </c>
      <c r="I358" s="6">
        <f t="shared" si="688"/>
        <v>-6.6584426973510382</v>
      </c>
      <c r="L358" s="6">
        <f t="shared" si="709"/>
        <v>6.3328814754925622</v>
      </c>
      <c r="M358" s="6">
        <f t="shared" si="710"/>
        <v>6.7040339902017347</v>
      </c>
      <c r="N358" s="6">
        <f t="shared" si="711"/>
        <v>5.6467835813424374</v>
      </c>
      <c r="O358" s="6">
        <f t="shared" si="712"/>
        <v>6.639109645683078</v>
      </c>
      <c r="P358" s="6">
        <f t="shared" ref="P358" si="751">AVERAGE(G355:G361)</f>
        <v>11.520693586783016</v>
      </c>
      <c r="R358" s="6">
        <f t="shared" si="641"/>
        <v>5.4134491559411861</v>
      </c>
      <c r="U358" s="6">
        <v>-0.40428361260394829</v>
      </c>
      <c r="V358" s="6">
        <v>-5.4054054054054177</v>
      </c>
      <c r="W358" s="6">
        <v>-11.355587098416816</v>
      </c>
      <c r="X358" s="6">
        <v>-3.9274688432122331</v>
      </c>
      <c r="Y358" s="6">
        <v>-1.7179150173473619</v>
      </c>
      <c r="AA358" s="6">
        <v>11.658442697351038</v>
      </c>
      <c r="AE358" s="6">
        <v>6.5</v>
      </c>
      <c r="AF358" s="6">
        <v>6</v>
      </c>
      <c r="AG358" s="35">
        <v>3.4333333333333425</v>
      </c>
      <c r="AH358" s="6">
        <v>5.8261801573426526</v>
      </c>
      <c r="AI358" s="6">
        <v>11.135714285714286</v>
      </c>
      <c r="AK358" s="6">
        <v>5</v>
      </c>
      <c r="AO358" s="6">
        <f>AE358*'III. GDP shares, 1310-2018'!C360</f>
        <v>1.4413380611803916</v>
      </c>
      <c r="AP358" s="6">
        <f>AF358*'III. GDP shares, 1310-2018'!D360</f>
        <v>0.82441192982841272</v>
      </c>
      <c r="AQ358" s="6">
        <f>AG358*'III. GDP shares, 1310-2018'!E360</f>
        <v>0.17454509101837093</v>
      </c>
      <c r="AR358" s="6">
        <f>AH358*'III. GDP shares, 1310-2018'!F360</f>
        <v>1.1801714307867177</v>
      </c>
      <c r="AS358" s="6">
        <f>AI358*'III. GDP shares, 1310-2018'!G360</f>
        <v>3.0726353297453759</v>
      </c>
      <c r="AT358" s="6">
        <f>AJ358*'III. GDP shares, 1310-2018'!H360</f>
        <v>0</v>
      </c>
      <c r="AU358" s="6">
        <f>AK358*'III. GDP shares, 1310-2018'!I360</f>
        <v>0.55762810325920453</v>
      </c>
      <c r="AV358" s="6">
        <f>AL358*'III. GDP shares, 1310-2018'!J360</f>
        <v>0</v>
      </c>
      <c r="AY358" s="6">
        <f>U358*'III. GDP shares, 1310-2018'!C360</f>
        <v>-8.9647593593473754E-2</v>
      </c>
      <c r="AZ358" s="6">
        <f>V358*'III. GDP shares, 1310-2018'!D360</f>
        <v>-0.7427134502958691</v>
      </c>
      <c r="BA358" s="6">
        <f>W358*'III. GDP shares, 1310-2018'!E360</f>
        <v>-0.57729960689131932</v>
      </c>
      <c r="BB358" s="6">
        <f>X358*'III. GDP shares, 1310-2018'!F360</f>
        <v>-0.79556182591135682</v>
      </c>
      <c r="BC358" s="6">
        <f>Y358*'III. GDP shares, 1310-2018'!G360</f>
        <v>-0.47401776306108412</v>
      </c>
      <c r="BD358" s="6">
        <f>Z358*'III. GDP shares, 1310-2018'!H360</f>
        <v>0</v>
      </c>
      <c r="BE358" s="6">
        <f>AA358*'III. GDP shares, 1310-2018'!I360</f>
        <v>1.3002150576559968</v>
      </c>
      <c r="BF358" s="6">
        <f>AB358*'III. GDP shares, 1310-2018'!J360</f>
        <v>0</v>
      </c>
      <c r="BI358" s="6">
        <f t="shared" si="671"/>
        <v>6.3158712960650476</v>
      </c>
      <c r="BJ358" s="6">
        <f t="shared" si="672"/>
        <v>7.250729945818474</v>
      </c>
      <c r="BL358" s="6">
        <f t="shared" si="673"/>
        <v>-1.3790251820971065</v>
      </c>
      <c r="BM358" s="6">
        <f t="shared" si="674"/>
        <v>-1.8587028799391228</v>
      </c>
      <c r="BN358" s="6">
        <f t="shared" ref="BN358:BO358" si="752">AVERAGE(BL355:BL361)</f>
        <v>-0.61901023894156992</v>
      </c>
      <c r="BO358" s="6">
        <f t="shared" si="752"/>
        <v>-0.82219203841371802</v>
      </c>
      <c r="BR358" s="6">
        <f t="shared" si="676"/>
        <v>7.0626297477912976</v>
      </c>
    </row>
    <row r="359" spans="1:70" x14ac:dyDescent="0.2">
      <c r="A359" s="6">
        <f>'[1]Nominal weighted'!B359</f>
        <v>1665</v>
      </c>
      <c r="C359" s="6">
        <f t="shared" si="683"/>
        <v>6.4059246996441024</v>
      </c>
      <c r="D359" s="6">
        <f t="shared" si="684"/>
        <v>6</v>
      </c>
      <c r="E359" s="6">
        <f t="shared" si="685"/>
        <v>-9.8973722371387822</v>
      </c>
      <c r="F359" s="6">
        <f t="shared" si="686"/>
        <v>8.924836456440179</v>
      </c>
      <c r="G359" s="6">
        <f t="shared" si="687"/>
        <v>21.221595819381044</v>
      </c>
      <c r="I359" s="6">
        <f t="shared" si="688"/>
        <v>-0.34376351496427926</v>
      </c>
      <c r="L359" s="6">
        <f t="shared" si="709"/>
        <v>6.1559514572049636</v>
      </c>
      <c r="M359" s="6">
        <f t="shared" si="710"/>
        <v>7.7522301426023921</v>
      </c>
      <c r="N359" s="6">
        <f t="shared" si="711"/>
        <v>5.5670865915917886</v>
      </c>
      <c r="O359" s="6">
        <f t="shared" si="712"/>
        <v>9.4267733681509238</v>
      </c>
      <c r="P359" s="6">
        <f t="shared" ref="P359" si="753">AVERAGE(G356:G362)</f>
        <v>15.279221000679923</v>
      </c>
      <c r="R359" s="6">
        <f t="shared" si="641"/>
        <v>4.0142949758310928</v>
      </c>
      <c r="U359" s="6">
        <v>-0.40592469964410249</v>
      </c>
      <c r="V359" s="6">
        <v>0</v>
      </c>
      <c r="W359" s="6">
        <v>13.304515094281649</v>
      </c>
      <c r="X359" s="6">
        <v>-3.1192020158807439</v>
      </c>
      <c r="Y359" s="6">
        <v>-10.090643438428664</v>
      </c>
      <c r="AA359" s="6">
        <v>5.3437635149642793</v>
      </c>
      <c r="AE359" s="6">
        <v>6</v>
      </c>
      <c r="AF359" s="6">
        <v>6</v>
      </c>
      <c r="AG359" s="35">
        <v>3.4071428571428664</v>
      </c>
      <c r="AH359" s="6">
        <v>5.8056344405594356</v>
      </c>
      <c r="AI359" s="6">
        <v>11.130952380952381</v>
      </c>
      <c r="AK359" s="6">
        <v>5</v>
      </c>
      <c r="AO359" s="6">
        <f>AE359*'III. GDP shares, 1310-2018'!C361</f>
        <v>1.3281728306989595</v>
      </c>
      <c r="AP359" s="6">
        <f>AF359*'III. GDP shares, 1310-2018'!D361</f>
        <v>0.82715789297559794</v>
      </c>
      <c r="AQ359" s="6">
        <f>AG359*'III. GDP shares, 1310-2018'!E361</f>
        <v>0.17391248252256944</v>
      </c>
      <c r="AR359" s="6">
        <f>AH359*'III. GDP shares, 1310-2018'!F361</f>
        <v>1.1746830632298331</v>
      </c>
      <c r="AS359" s="6">
        <f>AI359*'III. GDP shares, 1310-2018'!G361</f>
        <v>3.072302990735297</v>
      </c>
      <c r="AT359" s="6">
        <f>AJ359*'III. GDP shares, 1310-2018'!H361</f>
        <v>0</v>
      </c>
      <c r="AU359" s="6">
        <f>AK359*'III. GDP shares, 1310-2018'!I361</f>
        <v>0.55692663624008487</v>
      </c>
      <c r="AV359" s="6">
        <f>AL359*'III. GDP shares, 1310-2018'!J361</f>
        <v>0</v>
      </c>
      <c r="AY359" s="6">
        <f>U359*'III. GDP shares, 1310-2018'!C361</f>
        <v>-8.9856359562822091E-2</v>
      </c>
      <c r="AZ359" s="6">
        <f>V359*'III. GDP shares, 1310-2018'!D361</f>
        <v>0</v>
      </c>
      <c r="BA359" s="6">
        <f>W359*'III. GDP shares, 1310-2018'!E361</f>
        <v>0.67910896191356762</v>
      </c>
      <c r="BB359" s="6">
        <f>X359*'III. GDP shares, 1310-2018'!F361</f>
        <v>-0.63112374992979914</v>
      </c>
      <c r="BC359" s="6">
        <f>Y359*'III. GDP shares, 1310-2018'!G361</f>
        <v>-2.7851627563674248</v>
      </c>
      <c r="BD359" s="6">
        <f>Z359*'III. GDP shares, 1310-2018'!H361</f>
        <v>0</v>
      </c>
      <c r="BE359" s="6">
        <f>AA359*'III. GDP shares, 1310-2018'!I361</f>
        <v>0.5952168478503097</v>
      </c>
      <c r="BF359" s="6">
        <f>AB359*'III. GDP shares, 1310-2018'!J361</f>
        <v>0</v>
      </c>
      <c r="BI359" s="6">
        <f t="shared" si="671"/>
        <v>6.2239549464424471</v>
      </c>
      <c r="BJ359" s="6">
        <f t="shared" si="672"/>
        <v>7.1331558964023412</v>
      </c>
      <c r="BL359" s="6">
        <f t="shared" si="673"/>
        <v>-2.231817056096169</v>
      </c>
      <c r="BM359" s="6">
        <f t="shared" si="674"/>
        <v>0.83875140921540303</v>
      </c>
      <c r="BN359" s="6">
        <f t="shared" ref="BN359:BO359" si="754">AVERAGE(BL356:BL362)</f>
        <v>-2.2106643041943608</v>
      </c>
      <c r="BO359" s="6">
        <f t="shared" si="754"/>
        <v>-1.8503046429010672</v>
      </c>
      <c r="BR359" s="6">
        <f t="shared" si="676"/>
        <v>8.537815059522913</v>
      </c>
    </row>
    <row r="360" spans="1:70" x14ac:dyDescent="0.2">
      <c r="A360" s="6">
        <f>'[1]Nominal weighted'!B360</f>
        <v>1666</v>
      </c>
      <c r="C360" s="6">
        <f t="shared" si="683"/>
        <v>5.6575791641419766</v>
      </c>
      <c r="D360" s="6">
        <f t="shared" si="684"/>
        <v>9.809523809523796</v>
      </c>
      <c r="E360" s="6">
        <f t="shared" si="685"/>
        <v>10.765300430020247</v>
      </c>
      <c r="F360" s="6">
        <f t="shared" si="686"/>
        <v>11.125180328360671</v>
      </c>
      <c r="G360" s="6">
        <f t="shared" si="687"/>
        <v>9.9363606805115854</v>
      </c>
      <c r="I360" s="6">
        <f t="shared" si="688"/>
        <v>10.108140730809151</v>
      </c>
      <c r="L360" s="6">
        <f t="shared" si="709"/>
        <v>5.9076062502383788</v>
      </c>
      <c r="M360" s="6">
        <f t="shared" si="710"/>
        <v>8.8717146336465174</v>
      </c>
      <c r="N360" s="6">
        <f t="shared" si="711"/>
        <v>7.8321224976881565</v>
      </c>
      <c r="O360" s="6">
        <f t="shared" si="712"/>
        <v>9.8624179046131477</v>
      </c>
      <c r="P360" s="6">
        <f t="shared" ref="P360" si="755">AVERAGE(G357:G363)</f>
        <v>17.130800835072741</v>
      </c>
      <c r="R360" s="6">
        <f t="shared" si="641"/>
        <v>4.8071789459540986</v>
      </c>
      <c r="U360" s="6">
        <v>-0.40757916414197648</v>
      </c>
      <c r="V360" s="6">
        <v>-3.809523809523796</v>
      </c>
      <c r="W360" s="6">
        <v>-7.3843480490678566</v>
      </c>
      <c r="X360" s="6">
        <v>-5.3400916045844511</v>
      </c>
      <c r="Y360" s="6">
        <v>1.1898297956788915</v>
      </c>
      <c r="AA360" s="6">
        <v>-5.1081407308091498</v>
      </c>
      <c r="AE360" s="6">
        <v>5.25</v>
      </c>
      <c r="AF360" s="6">
        <v>6</v>
      </c>
      <c r="AG360" s="35">
        <v>3.3809523809523903</v>
      </c>
      <c r="AH360" s="6">
        <v>5.7850887237762185</v>
      </c>
      <c r="AI360" s="6">
        <v>11.126190476190477</v>
      </c>
      <c r="AK360" s="6">
        <v>5</v>
      </c>
      <c r="AO360" s="6">
        <f>AE360*'III. GDP shares, 1310-2018'!C362</f>
        <v>1.1601522966718298</v>
      </c>
      <c r="AP360" s="6">
        <f>AF360*'III. GDP shares, 1310-2018'!D362</f>
        <v>0.82989358119751433</v>
      </c>
      <c r="AQ360" s="6">
        <f>AG360*'III. GDP shares, 1310-2018'!E362</f>
        <v>0.17326653469056164</v>
      </c>
      <c r="AR360" s="6">
        <f>AH360*'III. GDP shares, 1310-2018'!F362</f>
        <v>1.169209031014977</v>
      </c>
      <c r="AS360" s="6">
        <f>AI360*'III. GDP shares, 1310-2018'!G362</f>
        <v>3.0719661404669885</v>
      </c>
      <c r="AT360" s="6">
        <f>AJ360*'III. GDP shares, 1310-2018'!H362</f>
        <v>0</v>
      </c>
      <c r="AU360" s="6">
        <f>AK360*'III. GDP shares, 1310-2018'!I362</f>
        <v>0.55622779399078692</v>
      </c>
      <c r="AV360" s="6">
        <f>AL360*'III. GDP shares, 1310-2018'!J362</f>
        <v>0</v>
      </c>
      <c r="AY360" s="6">
        <f>U360*'III. GDP shares, 1310-2018'!C362</f>
        <v>-9.0067410162837855E-2</v>
      </c>
      <c r="AZ360" s="6">
        <f>V360*'III. GDP shares, 1310-2018'!D362</f>
        <v>-0.52691655949048344</v>
      </c>
      <c r="BA360" s="6">
        <f>W360*'III. GDP shares, 1310-2018'!E362</f>
        <v>-0.37843194853001211</v>
      </c>
      <c r="BB360" s="6">
        <f>X360*'III. GDP shares, 1310-2018'!F362</f>
        <v>-1.0792718363793448</v>
      </c>
      <c r="BC360" s="6">
        <f>Y360*'III. GDP shares, 1310-2018'!G362</f>
        <v>0.32851467472771451</v>
      </c>
      <c r="BD360" s="6">
        <f>Z360*'III. GDP shares, 1310-2018'!H362</f>
        <v>0</v>
      </c>
      <c r="BE360" s="6">
        <f>AA360*'III. GDP shares, 1310-2018'!I362</f>
        <v>-0.56825797001849199</v>
      </c>
      <c r="BF360" s="6">
        <f>AB360*'III. GDP shares, 1310-2018'!J362</f>
        <v>0</v>
      </c>
      <c r="BI360" s="6">
        <f t="shared" si="671"/>
        <v>6.0903719301531813</v>
      </c>
      <c r="BJ360" s="6">
        <f t="shared" si="672"/>
        <v>6.9607153780326572</v>
      </c>
      <c r="BL360" s="6">
        <f t="shared" si="673"/>
        <v>-2.3144310498534555</v>
      </c>
      <c r="BM360" s="6">
        <f t="shared" si="674"/>
        <v>-3.476642260408056</v>
      </c>
      <c r="BN360" s="6">
        <f t="shared" ref="BN360:BO360" si="756">AVERAGE(BL357:BL363)</f>
        <v>-3.1746419976111255</v>
      </c>
      <c r="BO360" s="6">
        <f t="shared" si="756"/>
        <v>-2.9366015810489925</v>
      </c>
      <c r="BR360" s="6">
        <f t="shared" si="676"/>
        <v>7.9183362871981151</v>
      </c>
    </row>
    <row r="361" spans="1:70" x14ac:dyDescent="0.2">
      <c r="A361" s="6">
        <f>'[1]Nominal weighted'!B361</f>
        <v>1667</v>
      </c>
      <c r="C361" s="6">
        <f t="shared" si="683"/>
        <v>5.4092471703381158</v>
      </c>
      <c r="D361" s="6">
        <f t="shared" si="684"/>
        <v>10.950495049504951</v>
      </c>
      <c r="E361" s="6">
        <f t="shared" si="685"/>
        <v>11.83122976929436</v>
      </c>
      <c r="F361" s="6">
        <f t="shared" si="686"/>
        <v>12.015163642313524</v>
      </c>
      <c r="G361" s="6">
        <f t="shared" si="687"/>
        <v>19.246903798195675</v>
      </c>
      <c r="I361" s="6">
        <f t="shared" si="688"/>
        <v>9.4934653942702063</v>
      </c>
      <c r="L361" s="6">
        <f t="shared" si="709"/>
        <v>5.5878460189421473</v>
      </c>
      <c r="M361" s="6">
        <f t="shared" si="710"/>
        <v>8.4635906299088131</v>
      </c>
      <c r="N361" s="6">
        <f t="shared" si="711"/>
        <v>5.6382108472988381</v>
      </c>
      <c r="O361" s="6">
        <f t="shared" si="712"/>
        <v>9.6345667281231098</v>
      </c>
      <c r="P361" s="6">
        <f t="shared" ref="P361" si="757">AVERAGE(G358:G364)</f>
        <v>13.618520411756949</v>
      </c>
      <c r="R361" s="6">
        <f t="shared" si="641"/>
        <v>5.6566534536502404</v>
      </c>
      <c r="U361" s="6">
        <v>-0.40924717033811531</v>
      </c>
      <c r="V361" s="6">
        <v>-4.9504950495049513</v>
      </c>
      <c r="W361" s="6">
        <v>-8.4764678645324452</v>
      </c>
      <c r="X361" s="6">
        <v>-6.2506206353205238</v>
      </c>
      <c r="Y361" s="6">
        <v>-8.1254752267671027</v>
      </c>
      <c r="AA361" s="6">
        <v>-4.4934653942702072</v>
      </c>
      <c r="AE361" s="6">
        <v>5</v>
      </c>
      <c r="AF361" s="6">
        <v>6</v>
      </c>
      <c r="AG361" s="35">
        <v>3.3547619047619142</v>
      </c>
      <c r="AH361" s="6">
        <v>5.7645430069930015</v>
      </c>
      <c r="AI361" s="6">
        <v>11.121428571428572</v>
      </c>
      <c r="AK361" s="6">
        <v>5</v>
      </c>
      <c r="AO361" s="6">
        <f>AE361*'III. GDP shares, 1310-2018'!C363</f>
        <v>1.1030103163522775</v>
      </c>
      <c r="AP361" s="6">
        <f>AF361*'III. GDP shares, 1310-2018'!D363</f>
        <v>0.83261905205699061</v>
      </c>
      <c r="AQ361" s="6">
        <f>AG361*'III. GDP shares, 1310-2018'!E363</f>
        <v>0.17260732225281109</v>
      </c>
      <c r="AR361" s="6">
        <f>AH361*'III. GDP shares, 1310-2018'!F363</f>
        <v>1.1637492538317999</v>
      </c>
      <c r="AS361" s="6">
        <f>AI361*'III. GDP shares, 1310-2018'!G363</f>
        <v>3.0716248042137027</v>
      </c>
      <c r="AT361" s="6">
        <f>AJ361*'III. GDP shares, 1310-2018'!H363</f>
        <v>0</v>
      </c>
      <c r="AU361" s="6">
        <f>AK361*'III. GDP shares, 1310-2018'!I363</f>
        <v>0.55553156180666108</v>
      </c>
      <c r="AV361" s="6">
        <f>AL361*'III. GDP shares, 1310-2018'!J363</f>
        <v>0</v>
      </c>
      <c r="AY361" s="6">
        <f>U361*'III. GDP shares, 1310-2018'!C363</f>
        <v>-9.0280770164183802E-2</v>
      </c>
      <c r="AZ361" s="6">
        <f>V361*'III. GDP shares, 1310-2018'!D363</f>
        <v>-0.68697941588860623</v>
      </c>
      <c r="BA361" s="6">
        <f>W361*'III. GDP shares, 1310-2018'!E363</f>
        <v>-0.43612645600337607</v>
      </c>
      <c r="BB361" s="6">
        <f>X361*'III. GDP shares, 1310-2018'!F363</f>
        <v>-1.2618788846775173</v>
      </c>
      <c r="BC361" s="6">
        <f>Y361*'III. GDP shares, 1310-2018'!G363</f>
        <v>-2.2441731376741494</v>
      </c>
      <c r="BD361" s="6">
        <f>Z361*'III. GDP shares, 1310-2018'!H363</f>
        <v>0</v>
      </c>
      <c r="BE361" s="6">
        <f>AA361*'III. GDP shares, 1310-2018'!I363</f>
        <v>-0.49925236968062242</v>
      </c>
      <c r="BF361" s="6">
        <f>AB361*'III. GDP shares, 1310-2018'!J363</f>
        <v>0</v>
      </c>
      <c r="BI361" s="6">
        <f t="shared" si="671"/>
        <v>6.0401222471972487</v>
      </c>
      <c r="BJ361" s="6">
        <f t="shared" si="672"/>
        <v>6.8991423105142431</v>
      </c>
      <c r="BL361" s="6">
        <f t="shared" si="673"/>
        <v>-5.2186910340884554</v>
      </c>
      <c r="BM361" s="6">
        <f t="shared" si="674"/>
        <v>-5.4509618901222252</v>
      </c>
      <c r="BN361" s="6">
        <f t="shared" ref="BN361:BO361" si="758">AVERAGE(BL358:BL364)</f>
        <v>-2.0903373563389853</v>
      </c>
      <c r="BO361" s="6">
        <f t="shared" si="758"/>
        <v>-2.0300138629875306</v>
      </c>
      <c r="BR361" s="6">
        <f t="shared" si="676"/>
        <v>10.598234876657102</v>
      </c>
    </row>
    <row r="362" spans="1:70" x14ac:dyDescent="0.2">
      <c r="A362" s="6">
        <f>'[1]Nominal weighted'!B362</f>
        <v>1668</v>
      </c>
      <c r="C362" s="6">
        <f t="shared" si="683"/>
        <v>5.1609288851727682</v>
      </c>
      <c r="D362" s="6">
        <f t="shared" si="684"/>
        <v>6</v>
      </c>
      <c r="E362" s="6">
        <f t="shared" si="685"/>
        <v>-2.9909318088050973</v>
      </c>
      <c r="F362" s="6">
        <f t="shared" si="686"/>
        <v>7.4017622209797302</v>
      </c>
      <c r="G362" s="6">
        <f t="shared" si="687"/>
        <v>15.721560889661175</v>
      </c>
      <c r="I362" s="6">
        <f t="shared" si="688"/>
        <v>-4.2280215084519259</v>
      </c>
      <c r="L362" s="6">
        <f t="shared" si="709"/>
        <v>5.2323852160822399</v>
      </c>
      <c r="M362" s="6">
        <f t="shared" si="710"/>
        <v>7.8449996887372242</v>
      </c>
      <c r="N362" s="6">
        <f t="shared" si="711"/>
        <v>3.8412186418652361</v>
      </c>
      <c r="O362" s="6">
        <f t="shared" si="712"/>
        <v>8.8259005173366827</v>
      </c>
      <c r="P362" s="6">
        <f t="shared" ref="P362" si="759">AVERAGE(G359:G365)</f>
        <v>12.880695579954599</v>
      </c>
      <c r="R362" s="6">
        <f t="shared" si="641"/>
        <v>7.977444712273881</v>
      </c>
      <c r="U362" s="6">
        <v>-0.41092888517276788</v>
      </c>
      <c r="V362" s="6">
        <v>0</v>
      </c>
      <c r="W362" s="6">
        <v>6.3195032373765354</v>
      </c>
      <c r="X362" s="6">
        <v>-1.6577649307699462</v>
      </c>
      <c r="Y362" s="6">
        <v>-4.604894222994508</v>
      </c>
      <c r="AA362" s="6">
        <v>9.2280215084519259</v>
      </c>
      <c r="AE362" s="6">
        <v>4.75</v>
      </c>
      <c r="AF362" s="6">
        <v>6</v>
      </c>
      <c r="AG362" s="35">
        <v>3.3285714285714381</v>
      </c>
      <c r="AH362" s="6">
        <v>5.7439972902097844</v>
      </c>
      <c r="AI362" s="6">
        <v>11.116666666666667</v>
      </c>
      <c r="AK362" s="6">
        <v>5</v>
      </c>
      <c r="AO362" s="6">
        <f>AE362*'III. GDP shares, 1310-2018'!C364</f>
        <v>1.0460647162176571</v>
      </c>
      <c r="AP362" s="6">
        <f>AF362*'III. GDP shares, 1310-2018'!D364</f>
        <v>0.83533436268768102</v>
      </c>
      <c r="AQ362" s="6">
        <f>AG362*'III. GDP shares, 1310-2018'!E364</f>
        <v>0.17193491938260888</v>
      </c>
      <c r="AR362" s="6">
        <f>AH362*'III. GDP shares, 1310-2018'!F364</f>
        <v>1.1583036519687264</v>
      </c>
      <c r="AS362" s="6">
        <f>AI362*'III. GDP shares, 1310-2018'!G364</f>
        <v>3.0712790070602605</v>
      </c>
      <c r="AT362" s="6">
        <f>AJ362*'III. GDP shares, 1310-2018'!H364</f>
        <v>0</v>
      </c>
      <c r="AU362" s="6">
        <f>AK362*'III. GDP shares, 1310-2018'!I364</f>
        <v>0.5548379250926917</v>
      </c>
      <c r="AV362" s="6">
        <f>AL362*'III. GDP shares, 1310-2018'!J364</f>
        <v>0</v>
      </c>
      <c r="AY362" s="6">
        <f>U362*'III. GDP shares, 1310-2018'!C364</f>
        <v>-9.049646476923992E-2</v>
      </c>
      <c r="AZ362" s="6">
        <f>V362*'III. GDP shares, 1310-2018'!D364</f>
        <v>0</v>
      </c>
      <c r="BA362" s="6">
        <f>W362*'III. GDP shares, 1310-2018'!E364</f>
        <v>0.32642931148477561</v>
      </c>
      <c r="BB362" s="6">
        <f>X362*'III. GDP shares, 1310-2018'!F364</f>
        <v>-0.33429597480648909</v>
      </c>
      <c r="BC362" s="6">
        <f>Y362*'III. GDP shares, 1310-2018'!G364</f>
        <v>-1.2722262329969507</v>
      </c>
      <c r="BD362" s="6">
        <f>Z362*'III. GDP shares, 1310-2018'!H364</f>
        <v>0</v>
      </c>
      <c r="BE362" s="6">
        <f>AA362*'III. GDP shares, 1310-2018'!I364</f>
        <v>1.0240112612920393</v>
      </c>
      <c r="BF362" s="6">
        <f>AB362*'III. GDP shares, 1310-2018'!J364</f>
        <v>0</v>
      </c>
      <c r="BI362" s="6">
        <f t="shared" si="671"/>
        <v>5.9898725642413142</v>
      </c>
      <c r="BJ362" s="6">
        <f t="shared" si="672"/>
        <v>6.8377545824096249</v>
      </c>
      <c r="BL362" s="6">
        <f t="shared" si="673"/>
        <v>-0.34657809979586474</v>
      </c>
      <c r="BM362" s="6">
        <f t="shared" si="674"/>
        <v>1.47898945114854</v>
      </c>
      <c r="BN362" s="6">
        <f t="shared" ref="BN362:BO362" si="760">AVERAGE(BL359:BL365)</f>
        <v>-1.9447058340329091</v>
      </c>
      <c r="BO362" s="6">
        <f t="shared" si="760"/>
        <v>-1.8355681618003292</v>
      </c>
      <c r="BR362" s="6">
        <f t="shared" si="676"/>
        <v>6.3489983195178095</v>
      </c>
    </row>
    <row r="363" spans="1:70" x14ac:dyDescent="0.2">
      <c r="A363" s="6">
        <f>'[1]Nominal weighted'!B363</f>
        <v>1669</v>
      </c>
      <c r="C363" s="6">
        <f t="shared" si="683"/>
        <v>4.912624478341586</v>
      </c>
      <c r="D363" s="6">
        <f t="shared" si="684"/>
        <v>10.166666666666671</v>
      </c>
      <c r="E363" s="6">
        <f t="shared" si="685"/>
        <v>18.08265222606812</v>
      </c>
      <c r="F363" s="6">
        <f t="shared" si="686"/>
        <v>8.4819705544269812</v>
      </c>
      <c r="G363" s="6">
        <f t="shared" si="687"/>
        <v>9.6976431256305364</v>
      </c>
      <c r="I363" s="6">
        <f t="shared" si="688"/>
        <v>18.444819627558218</v>
      </c>
      <c r="L363" s="6">
        <f t="shared" si="709"/>
        <v>4.9126525828970253</v>
      </c>
      <c r="M363" s="6">
        <f t="shared" si="710"/>
        <v>8.3108381980539967</v>
      </c>
      <c r="N363" s="6">
        <f t="shared" si="711"/>
        <v>4.895736509178918</v>
      </c>
      <c r="O363" s="6">
        <f t="shared" si="712"/>
        <v>8.3807224225057713</v>
      </c>
      <c r="P363" s="6">
        <f t="shared" ref="P363" si="761">AVERAGE(G360:G366)</f>
        <v>10.918183609914022</v>
      </c>
      <c r="R363" s="6">
        <f t="shared" si="641"/>
        <v>8.3415219909025762</v>
      </c>
      <c r="U363" s="6">
        <v>-0.41262447834158594</v>
      </c>
      <c r="V363" s="6">
        <v>-4.1666666666666714</v>
      </c>
      <c r="W363" s="6">
        <v>-14.780271273687159</v>
      </c>
      <c r="X363" s="6">
        <v>-2.7585189810004138</v>
      </c>
      <c r="Y363" s="6">
        <v>1.4142616362742253</v>
      </c>
      <c r="AA363" s="6">
        <v>-13.444819627558216</v>
      </c>
      <c r="AE363" s="6">
        <v>4.5</v>
      </c>
      <c r="AF363" s="6">
        <v>6</v>
      </c>
      <c r="AG363" s="35">
        <v>3.302380952380962</v>
      </c>
      <c r="AH363" s="6">
        <v>5.7234515734265674</v>
      </c>
      <c r="AI363" s="6">
        <v>11.111904761904762</v>
      </c>
      <c r="AK363" s="6">
        <v>5</v>
      </c>
      <c r="AO363" s="6">
        <f>AE363*'III. GDP shares, 1310-2018'!C365</f>
        <v>0.98931440018829875</v>
      </c>
      <c r="AP363" s="6">
        <f>AF363*'III. GDP shares, 1310-2018'!D365</f>
        <v>0.83803956979805805</v>
      </c>
      <c r="AQ363" s="6">
        <f>AG363*'III. GDP shares, 1310-2018'!E365</f>
        <v>0.17124939970125694</v>
      </c>
      <c r="AR363" s="6">
        <f>AH363*'III. GDP shares, 1310-2018'!F365</f>
        <v>1.152872146307387</v>
      </c>
      <c r="AS363" s="6">
        <f>AI363*'III. GDP shares, 1310-2018'!G365</f>
        <v>3.0709287739048072</v>
      </c>
      <c r="AT363" s="6">
        <f>AJ363*'III. GDP shares, 1310-2018'!H365</f>
        <v>0</v>
      </c>
      <c r="AU363" s="6">
        <f>AK363*'III. GDP shares, 1310-2018'!I365</f>
        <v>0.55414686936247837</v>
      </c>
      <c r="AV363" s="6">
        <f>AL363*'III. GDP shares, 1310-2018'!J365</f>
        <v>0</v>
      </c>
      <c r="AY363" s="6">
        <f>U363*'III. GDP shares, 1310-2018'!C365</f>
        <v>-9.0714519620781281E-2</v>
      </c>
      <c r="AZ363" s="6">
        <f>V363*'III. GDP shares, 1310-2018'!D365</f>
        <v>-0.58197192347087423</v>
      </c>
      <c r="BA363" s="6">
        <f>W363*'III. GDP shares, 1310-2018'!E365</f>
        <v>-0.76645081822427785</v>
      </c>
      <c r="BB363" s="6">
        <f>X363*'III. GDP shares, 1310-2018'!F365</f>
        <v>-0.55564717504050631</v>
      </c>
      <c r="BC363" s="6">
        <f>Y363*'III. GDP shares, 1310-2018'!G365</f>
        <v>0.39085078982622018</v>
      </c>
      <c r="BD363" s="6">
        <f>Z363*'III. GDP shares, 1310-2018'!H365</f>
        <v>0</v>
      </c>
      <c r="BE363" s="6">
        <f>AA363*'III. GDP shares, 1310-2018'!I365</f>
        <v>-1.4900809411509175</v>
      </c>
      <c r="BF363" s="6">
        <f>AB363*'III. GDP shares, 1310-2018'!J365</f>
        <v>0</v>
      </c>
      <c r="BI363" s="6">
        <f t="shared" si="671"/>
        <v>5.9396228812853815</v>
      </c>
      <c r="BJ363" s="6">
        <f t="shared" si="672"/>
        <v>6.7765511592622865</v>
      </c>
      <c r="BL363" s="6">
        <f t="shared" si="673"/>
        <v>-3.0940145876811371</v>
      </c>
      <c r="BM363" s="6">
        <f t="shared" si="674"/>
        <v>-5.691439898496637</v>
      </c>
      <c r="BN363" s="6">
        <f t="shared" ref="BN363:BO363" si="762">AVERAGE(BL360:BL366)</f>
        <v>-1.5925744249690525</v>
      </c>
      <c r="BO363" s="6">
        <f t="shared" si="762"/>
        <v>-1.7673088858092778</v>
      </c>
      <c r="BR363" s="6">
        <f t="shared" si="676"/>
        <v>8.4505542536744915</v>
      </c>
    </row>
    <row r="364" spans="1:70" x14ac:dyDescent="0.2">
      <c r="A364" s="6">
        <f>'[1]Nominal weighted'!B364</f>
        <v>1670</v>
      </c>
      <c r="C364" s="6">
        <f t="shared" si="683"/>
        <v>4.6643341223525345</v>
      </c>
      <c r="D364" s="6">
        <f t="shared" si="684"/>
        <v>4.9130434782608603</v>
      </c>
      <c r="E364" s="6">
        <f t="shared" si="685"/>
        <v>-3.1123228800971425</v>
      </c>
      <c r="F364" s="6">
        <f t="shared" si="686"/>
        <v>9.7394048937857978</v>
      </c>
      <c r="G364" s="6">
        <f t="shared" si="687"/>
        <v>6.6519492658569899</v>
      </c>
      <c r="I364" s="6">
        <f t="shared" si="688"/>
        <v>12.780376143681355</v>
      </c>
      <c r="L364" s="6">
        <f t="shared" si="709"/>
        <v>4.7000768634401462</v>
      </c>
      <c r="M364" s="6">
        <f t="shared" si="710"/>
        <v>7.9271341546388783</v>
      </c>
      <c r="N364" s="6">
        <f t="shared" si="711"/>
        <v>4.0184965517774485</v>
      </c>
      <c r="O364" s="6">
        <f t="shared" si="712"/>
        <v>6.8932914146764217</v>
      </c>
      <c r="P364" s="6">
        <f t="shared" ref="P364" si="763">AVERAGE(G361:G367)</f>
        <v>11.01789535148359</v>
      </c>
      <c r="R364" s="6">
        <f t="shared" si="641"/>
        <v>8.2209270225192519</v>
      </c>
      <c r="U364" s="6">
        <v>-0.41433412235253425</v>
      </c>
      <c r="V364" s="6">
        <v>1.0869565217391397</v>
      </c>
      <c r="W364" s="6">
        <v>6.3885133562876284</v>
      </c>
      <c r="X364" s="6">
        <v>-4.0364990371424474</v>
      </c>
      <c r="Y364" s="6">
        <v>4.4551935912858678</v>
      </c>
      <c r="AA364" s="6">
        <v>-7.7803761436813543</v>
      </c>
      <c r="AE364" s="6">
        <v>4.25</v>
      </c>
      <c r="AF364" s="6">
        <v>6</v>
      </c>
      <c r="AG364" s="35">
        <v>3.2761904761904859</v>
      </c>
      <c r="AH364" s="6">
        <v>5.7029058566433504</v>
      </c>
      <c r="AI364" s="6">
        <v>11.107142857142858</v>
      </c>
      <c r="AK364" s="6">
        <v>5</v>
      </c>
      <c r="AO364" s="6">
        <f>AE364*'III. GDP shares, 1310-2018'!C366</f>
        <v>0.93275828032628727</v>
      </c>
      <c r="AP364" s="6">
        <f>AF364*'III. GDP shares, 1310-2018'!D366</f>
        <v>0.84073472967535889</v>
      </c>
      <c r="AQ364" s="6">
        <f>AG364*'III. GDP shares, 1310-2018'!E366</f>
        <v>0.17055083628319279</v>
      </c>
      <c r="AR364" s="6">
        <f>AH364*'III. GDP shares, 1310-2018'!F366</f>
        <v>1.1474546583171077</v>
      </c>
      <c r="AS364" s="6">
        <f>AI364*'III. GDP shares, 1310-2018'!G366</f>
        <v>3.0705741294605393</v>
      </c>
      <c r="AT364" s="6">
        <f>AJ364*'III. GDP shares, 1310-2018'!H366</f>
        <v>0</v>
      </c>
      <c r="AU364" s="6">
        <f>AK364*'III. GDP shares, 1310-2018'!I366</f>
        <v>0.55345838023722593</v>
      </c>
      <c r="AV364" s="6">
        <f>AL364*'III. GDP shares, 1310-2018'!J366</f>
        <v>0</v>
      </c>
      <c r="AY364" s="6">
        <f>U364*'III. GDP shares, 1310-2018'!C366</f>
        <v>-9.0934960810835616E-2</v>
      </c>
      <c r="AZ364" s="6">
        <f>V364*'III. GDP shares, 1310-2018'!D366</f>
        <v>0.15230701624553733</v>
      </c>
      <c r="BA364" s="6">
        <f>W364*'III. GDP shares, 1310-2018'!E366</f>
        <v>0.33257110764455189</v>
      </c>
      <c r="BB364" s="6">
        <f>X364*'III. GDP shares, 1310-2018'!F366</f>
        <v>-0.81216484015181933</v>
      </c>
      <c r="BC364" s="6">
        <f>Y364*'III. GDP shares, 1310-2018'!G366</f>
        <v>1.231640067935504</v>
      </c>
      <c r="BD364" s="6">
        <f>Z364*'III. GDP shares, 1310-2018'!H366</f>
        <v>0</v>
      </c>
      <c r="BE364" s="6">
        <f>AA364*'III. GDP shares, 1310-2018'!I366</f>
        <v>-0.8612228756236473</v>
      </c>
      <c r="BF364" s="6">
        <f>AB364*'III. GDP shares, 1310-2018'!J366</f>
        <v>0</v>
      </c>
      <c r="BI364" s="6">
        <f t="shared" si="671"/>
        <v>5.8893731983294488</v>
      </c>
      <c r="BJ364" s="6">
        <f t="shared" si="672"/>
        <v>6.715531014299712</v>
      </c>
      <c r="BL364" s="6">
        <f t="shared" si="673"/>
        <v>-4.7804484760709087E-2</v>
      </c>
      <c r="BM364" s="6">
        <f t="shared" si="674"/>
        <v>-5.0090972310616731E-2</v>
      </c>
      <c r="BN364" s="6">
        <f t="shared" ref="BN364:BO364" si="764">AVERAGE(BL361:BL367)</f>
        <v>-1.3391417000152455</v>
      </c>
      <c r="BO364" s="6">
        <f t="shared" si="764"/>
        <v>-1.3538482224345476</v>
      </c>
      <c r="BR364" s="6">
        <f t="shared" si="676"/>
        <v>6.0749077856306002</v>
      </c>
    </row>
    <row r="365" spans="1:70" x14ac:dyDescent="0.2">
      <c r="A365" s="6">
        <f>'[1]Nominal weighted'!B365</f>
        <v>1671</v>
      </c>
      <c r="C365" s="6">
        <f t="shared" si="683"/>
        <v>4.4160579925845873</v>
      </c>
      <c r="D365" s="6">
        <f t="shared" si="684"/>
        <v>7.0752688172042895</v>
      </c>
      <c r="E365" s="6">
        <f t="shared" si="685"/>
        <v>2.2099749937149462</v>
      </c>
      <c r="F365" s="6">
        <f t="shared" si="686"/>
        <v>4.0929855250499063</v>
      </c>
      <c r="G365" s="6">
        <f t="shared" si="687"/>
        <v>7.6888554804451967</v>
      </c>
      <c r="I365" s="6">
        <f t="shared" si="688"/>
        <v>9.587096113014443</v>
      </c>
      <c r="L365" s="6">
        <f t="shared" si="709"/>
        <v>4.5232296617819845</v>
      </c>
      <c r="M365" s="6">
        <f t="shared" si="710"/>
        <v>6.2458946021121973</v>
      </c>
      <c r="N365" s="6">
        <f t="shared" si="711"/>
        <v>2.6362973602620525</v>
      </c>
      <c r="O365" s="6">
        <f t="shared" si="712"/>
        <v>4.4676478589570738</v>
      </c>
      <c r="P365" s="6">
        <f t="shared" ref="P365" si="765">AVERAGE(G362:G368)</f>
        <v>9.0040967909769964</v>
      </c>
      <c r="R365" s="6">
        <f t="shared" si="641"/>
        <v>7.8358797176842359</v>
      </c>
      <c r="U365" s="6">
        <v>-0.41605799258458714</v>
      </c>
      <c r="V365" s="6">
        <v>-1.0752688172042895</v>
      </c>
      <c r="W365" s="6">
        <v>1.5400250062850538</v>
      </c>
      <c r="X365" s="6">
        <v>1.5893746148102281</v>
      </c>
      <c r="Y365" s="6">
        <v>-3.6474528064243984E-2</v>
      </c>
      <c r="AA365" s="6">
        <v>-4.5870961130144439</v>
      </c>
      <c r="AE365" s="6">
        <v>4</v>
      </c>
      <c r="AF365" s="6">
        <v>6</v>
      </c>
      <c r="AG365" s="35">
        <v>3.75</v>
      </c>
      <c r="AH365" s="6">
        <v>5.6823601398601342</v>
      </c>
      <c r="AI365" s="6">
        <v>7.6523809523809527</v>
      </c>
      <c r="AK365" s="6">
        <v>5</v>
      </c>
      <c r="AO365" s="6">
        <f>AE365*'III. GDP shares, 1310-2018'!C367</f>
        <v>0.87639527676000717</v>
      </c>
      <c r="AP365" s="6">
        <f>AF365*'III. GDP shares, 1310-2018'!D367</f>
        <v>0.84341989818949048</v>
      </c>
      <c r="AQ365" s="6">
        <f>AG365*'III. GDP shares, 1310-2018'!E367</f>
        <v>0.1959684249935281</v>
      </c>
      <c r="AR365" s="6">
        <f>AH365*'III. GDP shares, 1310-2018'!F367</f>
        <v>1.142051110049465</v>
      </c>
      <c r="AS365" s="6">
        <f>AI365*'III. GDP shares, 1310-2018'!G367</f>
        <v>2.116163698434347</v>
      </c>
      <c r="AT365" s="6">
        <f>AJ365*'III. GDP shares, 1310-2018'!H367</f>
        <v>0</v>
      </c>
      <c r="AU365" s="6">
        <f>AK365*'III. GDP shares, 1310-2018'!I367</f>
        <v>0.55277244344474852</v>
      </c>
      <c r="AV365" s="6">
        <f>AL365*'III. GDP shares, 1310-2018'!J367</f>
        <v>0</v>
      </c>
      <c r="AY365" s="6">
        <f>U365*'III. GDP shares, 1310-2018'!C367</f>
        <v>-9.1157814889845562E-2</v>
      </c>
      <c r="AZ365" s="6">
        <f>V365*'III. GDP shares, 1310-2018'!D367</f>
        <v>-0.15115051938879595</v>
      </c>
      <c r="BA365" s="6">
        <f>W365*'III. GDP shares, 1310-2018'!E367</f>
        <v>8.0479006648621385E-2</v>
      </c>
      <c r="BB365" s="6">
        <f>X365*'III. GDP shares, 1310-2018'!F367</f>
        <v>0.31943541036685152</v>
      </c>
      <c r="BC365" s="6">
        <f>Y365*'III. GDP shares, 1310-2018'!G367</f>
        <v>-1.0086543350022631E-2</v>
      </c>
      <c r="BD365" s="6">
        <f>Z365*'III. GDP shares, 1310-2018'!H367</f>
        <v>0</v>
      </c>
      <c r="BE365" s="6">
        <f>AA365*'III. GDP shares, 1310-2018'!I367</f>
        <v>-0.50712406534138044</v>
      </c>
      <c r="BF365" s="6">
        <f>AB365*'III. GDP shares, 1310-2018'!J367</f>
        <v>0</v>
      </c>
      <c r="BI365" s="6">
        <f t="shared" si="671"/>
        <v>5.3474568487068481</v>
      </c>
      <c r="BJ365" s="6">
        <f t="shared" si="672"/>
        <v>5.7267708518715867</v>
      </c>
      <c r="BL365" s="6">
        <f t="shared" si="673"/>
        <v>-0.35960452595457165</v>
      </c>
      <c r="BM365" s="6">
        <f t="shared" si="674"/>
        <v>-0.49758297162871373</v>
      </c>
      <c r="BN365" s="6">
        <f t="shared" ref="BN365:BO365" si="766">AVERAGE(BL362:BL368)</f>
        <v>-7.4027549919878963E-2</v>
      </c>
      <c r="BO365" s="6">
        <f t="shared" si="766"/>
        <v>-8.6646278864727116E-2</v>
      </c>
      <c r="BR365" s="6">
        <f t="shared" si="676"/>
        <v>5.0918049602478721</v>
      </c>
    </row>
    <row r="366" spans="1:70" x14ac:dyDescent="0.2">
      <c r="A366" s="6">
        <f>'[1]Nominal weighted'!B366</f>
        <v>1672</v>
      </c>
      <c r="C366" s="6">
        <f t="shared" si="683"/>
        <v>4.1677962673476072</v>
      </c>
      <c r="D366" s="6">
        <f t="shared" si="684"/>
        <v>9.2608695652174049</v>
      </c>
      <c r="E366" s="6">
        <f t="shared" si="685"/>
        <v>-2.5157471659430097</v>
      </c>
      <c r="F366" s="6">
        <f t="shared" si="686"/>
        <v>5.808589792623791</v>
      </c>
      <c r="G366" s="6">
        <f t="shared" si="687"/>
        <v>7.4840120290970056</v>
      </c>
      <c r="I366" s="6">
        <f t="shared" si="688"/>
        <v>2.2047774354365792</v>
      </c>
      <c r="L366" s="6">
        <f t="shared" si="709"/>
        <v>4.3821111563554123</v>
      </c>
      <c r="M366" s="6">
        <f t="shared" si="710"/>
        <v>5.1820648148781538</v>
      </c>
      <c r="N366" s="6">
        <f t="shared" si="711"/>
        <v>3.346815564456191</v>
      </c>
      <c r="O366" s="6">
        <f t="shared" si="712"/>
        <v>3.3990153043570488</v>
      </c>
      <c r="P366" s="6">
        <f t="shared" ref="P366" si="767">AVERAGE(G363:G369)</f>
        <v>6.0467715347164033</v>
      </c>
      <c r="R366" s="6">
        <f t="shared" si="641"/>
        <v>9.1486257229225831</v>
      </c>
      <c r="U366" s="6">
        <v>-0.41779626734760694</v>
      </c>
      <c r="V366" s="6">
        <v>-3.2608695652174049</v>
      </c>
      <c r="W366" s="6">
        <v>8.7657471659430097</v>
      </c>
      <c r="X366" s="6">
        <v>-0.14651286954687304</v>
      </c>
      <c r="Y366" s="6">
        <v>0.16360701852204243</v>
      </c>
      <c r="AA366" s="6">
        <v>2.7952225645634208</v>
      </c>
      <c r="AE366" s="6">
        <v>3.75</v>
      </c>
      <c r="AF366" s="6">
        <v>6</v>
      </c>
      <c r="AG366" s="35">
        <v>6.25</v>
      </c>
      <c r="AH366" s="6">
        <v>5.6620769230769179</v>
      </c>
      <c r="AI366" s="6">
        <v>7.647619047619048</v>
      </c>
      <c r="AK366" s="6">
        <v>5</v>
      </c>
      <c r="AO366" s="6">
        <f>AE366*'III. GDP shares, 1310-2018'!C368</f>
        <v>0.82022431760952264</v>
      </c>
      <c r="AP366" s="6">
        <f>AF366*'III. GDP shares, 1310-2018'!D368</f>
        <v>0.84609513079689003</v>
      </c>
      <c r="AQ366" s="6">
        <f>AG366*'III. GDP shares, 1310-2018'!E368</f>
        <v>0.32786301924343803</v>
      </c>
      <c r="AR366" s="6">
        <f>AH366*'III. GDP shares, 1310-2018'!F368</f>
        <v>1.1367141234270721</v>
      </c>
      <c r="AS366" s="6">
        <f>AI366*'III. GDP shares, 1310-2018'!G368</f>
        <v>2.1155038994456512</v>
      </c>
      <c r="AT366" s="6">
        <f>AJ366*'III. GDP shares, 1310-2018'!H368</f>
        <v>0</v>
      </c>
      <c r="AU366" s="6">
        <f>AK366*'III. GDP shares, 1310-2018'!I368</f>
        <v>0.5520890448184822</v>
      </c>
      <c r="AV366" s="6">
        <f>AL366*'III. GDP shares, 1310-2018'!J368</f>
        <v>0</v>
      </c>
      <c r="AY366" s="6">
        <f>U366*'III. GDP shares, 1310-2018'!C368</f>
        <v>-9.1383108875999083E-2</v>
      </c>
      <c r="AZ366" s="6">
        <f>V366*'III. GDP shares, 1310-2018'!D368</f>
        <v>-0.45983431021570303</v>
      </c>
      <c r="BA366" s="6">
        <f>W366*'III. GDP shares, 1310-2018'!E368</f>
        <v>0.45983429308010965</v>
      </c>
      <c r="BB366" s="6">
        <f>X366*'III. GDP shares, 1310-2018'!F368</f>
        <v>-2.9413808809092418E-2</v>
      </c>
      <c r="BC366" s="6">
        <f>Y366*'III. GDP shares, 1310-2018'!G368</f>
        <v>4.5257391026533061E-2</v>
      </c>
      <c r="BD366" s="6">
        <f>Z366*'III. GDP shares, 1310-2018'!H368</f>
        <v>0</v>
      </c>
      <c r="BE366" s="6">
        <f>AA366*'III. GDP shares, 1310-2018'!I368</f>
        <v>0.3086423511449774</v>
      </c>
      <c r="BF366" s="6">
        <f>AB366*'III. GDP shares, 1310-2018'!J368</f>
        <v>0</v>
      </c>
      <c r="BI366" s="6">
        <f t="shared" si="671"/>
        <v>5.7182826617826619</v>
      </c>
      <c r="BJ366" s="6">
        <f t="shared" si="672"/>
        <v>5.798489535341055</v>
      </c>
      <c r="BL366" s="6">
        <f t="shared" si="673"/>
        <v>0.23310280735082561</v>
      </c>
      <c r="BM366" s="6">
        <f t="shared" si="674"/>
        <v>1.3165663411527648</v>
      </c>
      <c r="BN366" s="6">
        <f t="shared" ref="BN366:BO366" si="768">AVERAGE(BL363:BL369)</f>
        <v>0.79850343789730605</v>
      </c>
      <c r="BO366" s="6">
        <f t="shared" si="768"/>
        <v>0.37761779748066981</v>
      </c>
      <c r="BR366" s="6">
        <f t="shared" si="676"/>
        <v>4.2594572869776366</v>
      </c>
    </row>
    <row r="367" spans="1:70" x14ac:dyDescent="0.2">
      <c r="A367" s="6">
        <f>'[1]Nominal weighted'!B367</f>
        <v>1673</v>
      </c>
      <c r="C367" s="6">
        <f t="shared" si="683"/>
        <v>4.1695491279438262</v>
      </c>
      <c r="D367" s="6">
        <f t="shared" si="684"/>
        <v>7.1235955056179705</v>
      </c>
      <c r="E367" s="6">
        <f t="shared" si="685"/>
        <v>4.6246207282099627</v>
      </c>
      <c r="F367" s="6">
        <f t="shared" si="686"/>
        <v>0.71316327355522358</v>
      </c>
      <c r="G367" s="6">
        <f t="shared" si="687"/>
        <v>10.634342871498546</v>
      </c>
      <c r="I367" s="6">
        <f t="shared" si="688"/>
        <v>9.263975952125886</v>
      </c>
      <c r="L367" s="6">
        <f t="shared" si="709"/>
        <v>4.2767215285887934</v>
      </c>
      <c r="M367" s="6">
        <f t="shared" si="710"/>
        <v>5.2940402981407653</v>
      </c>
      <c r="N367" s="6">
        <f t="shared" si="711"/>
        <v>1.7726525679032359</v>
      </c>
      <c r="O367" s="6">
        <f t="shared" si="712"/>
        <v>3.4717704432471987</v>
      </c>
      <c r="P367" s="6">
        <f t="shared" ref="P367" si="769">AVERAGE(G364:G370)</f>
        <v>6.1789677539191983</v>
      </c>
      <c r="R367" s="6">
        <f t="shared" si="641"/>
        <v>6.378397067179562</v>
      </c>
      <c r="U367" s="6">
        <v>-0.41954912794382632</v>
      </c>
      <c r="V367" s="6">
        <v>-1.1235955056179705</v>
      </c>
      <c r="W367" s="6">
        <v>0.37537927179003699</v>
      </c>
      <c r="X367" s="6">
        <v>4.9287213418293865</v>
      </c>
      <c r="Y367" s="6">
        <v>-2.9914857286414041</v>
      </c>
      <c r="AA367" s="6">
        <v>-4.263975952125886</v>
      </c>
      <c r="AE367" s="6">
        <v>3.75</v>
      </c>
      <c r="AF367" s="6">
        <v>6</v>
      </c>
      <c r="AG367" s="35">
        <v>5</v>
      </c>
      <c r="AH367" s="6">
        <v>5.6418846153846101</v>
      </c>
      <c r="AI367" s="6">
        <v>7.6428571428571432</v>
      </c>
      <c r="AK367" s="6">
        <v>5</v>
      </c>
      <c r="AO367" s="6">
        <f>AE367*'III. GDP shares, 1310-2018'!C369</f>
        <v>0.81883322026369898</v>
      </c>
      <c r="AP367" s="6">
        <f>AF367*'III. GDP shares, 1310-2018'!D369</f>
        <v>0.84876048254434244</v>
      </c>
      <c r="AQ367" s="6">
        <f>AG367*'III. GDP shares, 1310-2018'!E369</f>
        <v>0.26328590702753596</v>
      </c>
      <c r="AR367" s="6">
        <f>AH367*'III. GDP shares, 1310-2018'!F369</f>
        <v>1.1314090365930971</v>
      </c>
      <c r="AS367" s="6">
        <f>AI367*'III. GDP shares, 1310-2018'!G369</f>
        <v>2.1148408569759889</v>
      </c>
      <c r="AT367" s="6">
        <f>AJ367*'III. GDP shares, 1310-2018'!H369</f>
        <v>0</v>
      </c>
      <c r="AU367" s="6">
        <f>AK367*'III. GDP shares, 1310-2018'!I369</f>
        <v>0.55140817029651068</v>
      </c>
      <c r="AV367" s="6">
        <f>AL367*'III. GDP shares, 1310-2018'!J369</f>
        <v>0</v>
      </c>
      <c r="AY367" s="6">
        <f>U367*'III. GDP shares, 1310-2018'!C369</f>
        <v>-9.161087026481865E-2</v>
      </c>
      <c r="AZ367" s="6">
        <f>V367*'III. GDP shares, 1310-2018'!D369</f>
        <v>-0.1589439105888272</v>
      </c>
      <c r="BA367" s="6">
        <f>W367*'III. GDP shares, 1310-2018'!E369</f>
        <v>1.9766414410515167E-2</v>
      </c>
      <c r="BB367" s="6">
        <f>X367*'III. GDP shares, 1310-2018'!F369</f>
        <v>0.98839310711689854</v>
      </c>
      <c r="BC367" s="6">
        <f>Y367*'III. GDP shares, 1310-2018'!G369</f>
        <v>-0.82776848026056049</v>
      </c>
      <c r="BD367" s="6">
        <f>Z367*'III. GDP shares, 1310-2018'!H369</f>
        <v>0</v>
      </c>
      <c r="BE367" s="6">
        <f>AA367*'III. GDP shares, 1310-2018'!I369</f>
        <v>-0.47023823559001138</v>
      </c>
      <c r="BF367" s="6">
        <f>AB367*'III. GDP shares, 1310-2018'!J369</f>
        <v>0</v>
      </c>
      <c r="BI367" s="6">
        <f t="shared" si="671"/>
        <v>5.5057902930402918</v>
      </c>
      <c r="BJ367" s="6">
        <f t="shared" si="672"/>
        <v>5.7285376737011742</v>
      </c>
      <c r="BL367" s="6">
        <f t="shared" si="673"/>
        <v>-0.54040197517680411</v>
      </c>
      <c r="BM367" s="6">
        <f t="shared" si="674"/>
        <v>-0.58241761678494386</v>
      </c>
      <c r="BN367" s="6">
        <f t="shared" ref="BN367:BO367" si="770">AVERAGE(BL364:BL370)</f>
        <v>0.98814130775465059</v>
      </c>
      <c r="BO367" s="6">
        <f t="shared" si="770"/>
        <v>1.0026683428167666</v>
      </c>
      <c r="BR367" s="6">
        <f t="shared" si="676"/>
        <v>5.2612352557448085</v>
      </c>
    </row>
    <row r="368" spans="1:70" x14ac:dyDescent="0.2">
      <c r="A368" s="6">
        <f>'[1]Nominal weighted'!B368</f>
        <v>1674</v>
      </c>
      <c r="C368" s="6">
        <f t="shared" si="683"/>
        <v>4.171316758730983</v>
      </c>
      <c r="D368" s="6">
        <f t="shared" si="684"/>
        <v>-0.81818181818181301</v>
      </c>
      <c r="E368" s="6">
        <f t="shared" si="685"/>
        <v>2.1558354286865899</v>
      </c>
      <c r="F368" s="6">
        <f t="shared" si="686"/>
        <v>-4.964341247721916</v>
      </c>
      <c r="G368" s="6">
        <f t="shared" si="687"/>
        <v>5.150313874649509</v>
      </c>
      <c r="I368" s="6">
        <f t="shared" si="688"/>
        <v>6.7981342604250861</v>
      </c>
      <c r="L368" s="6">
        <f t="shared" si="709"/>
        <v>4.2070609629691393</v>
      </c>
      <c r="M368" s="6">
        <f t="shared" si="710"/>
        <v>6.4909864679130242</v>
      </c>
      <c r="N368" s="6">
        <f t="shared" si="711"/>
        <v>3.7403494719329098</v>
      </c>
      <c r="O368" s="6">
        <f t="shared" si="712"/>
        <v>4.0237746540781254</v>
      </c>
      <c r="P368" s="6">
        <f t="shared" ref="P368" si="771">AVERAGE(G365:G371)</f>
        <v>5.2837338754382328</v>
      </c>
      <c r="R368" s="6">
        <f t="shared" si="641"/>
        <v>3.746198258284585</v>
      </c>
      <c r="U368" s="6">
        <v>-0.42131675873098284</v>
      </c>
      <c r="V368" s="6">
        <v>6.818181818181813</v>
      </c>
      <c r="W368" s="6">
        <v>2.8441645713134101</v>
      </c>
      <c r="X368" s="6">
        <v>10.586033555414218</v>
      </c>
      <c r="Y368" s="6">
        <v>2.4877813634457291</v>
      </c>
      <c r="AA368" s="6">
        <v>-1.7981342604250858</v>
      </c>
      <c r="AE368" s="6">
        <v>3.75</v>
      </c>
      <c r="AF368" s="6">
        <v>6</v>
      </c>
      <c r="AG368" s="35">
        <v>5</v>
      </c>
      <c r="AH368" s="6">
        <v>5.6216923076923022</v>
      </c>
      <c r="AI368" s="6">
        <v>7.6380952380952385</v>
      </c>
      <c r="AK368" s="6">
        <v>5</v>
      </c>
      <c r="AO368" s="6">
        <f>AE368*'III. GDP shares, 1310-2018'!C370</f>
        <v>0.8174472514069151</v>
      </c>
      <c r="AP368" s="6">
        <f>AF368*'III. GDP shares, 1310-2018'!D370</f>
        <v>0.85141600807275686</v>
      </c>
      <c r="AQ368" s="6">
        <f>AG368*'III. GDP shares, 1310-2018'!E370</f>
        <v>0.26427772863108656</v>
      </c>
      <c r="AR368" s="6">
        <f>AH368*'III. GDP shares, 1310-2018'!F370</f>
        <v>1.1261175031061144</v>
      </c>
      <c r="AS368" s="6">
        <f>AI368*'III. GDP shares, 1310-2018'!G370</f>
        <v>2.1141745889617289</v>
      </c>
      <c r="AT368" s="6">
        <f>AJ368*'III. GDP shares, 1310-2018'!H370</f>
        <v>0</v>
      </c>
      <c r="AU368" s="6">
        <f>AK368*'III. GDP shares, 1310-2018'!I370</f>
        <v>0.5507298059206005</v>
      </c>
      <c r="AV368" s="6">
        <f>AL368*'III. GDP shares, 1310-2018'!J370</f>
        <v>0</v>
      </c>
      <c r="AY368" s="6">
        <f>U368*'III. GDP shares, 1310-2018'!C370</f>
        <v>-9.1841127039016618E-2</v>
      </c>
      <c r="AZ368" s="6">
        <f>V368*'III. GDP shares, 1310-2018'!D370</f>
        <v>0.96751819099176839</v>
      </c>
      <c r="BA368" s="6">
        <f>W368*'III. GDP shares, 1310-2018'!E370</f>
        <v>0.15032987055194322</v>
      </c>
      <c r="BB368" s="6">
        <f>X368*'III. GDP shares, 1310-2018'!F370</f>
        <v>2.1205567688058342</v>
      </c>
      <c r="BC368" s="6">
        <f>Y368*'III. GDP shares, 1310-2018'!G370</f>
        <v>0.68860153972119698</v>
      </c>
      <c r="BD368" s="6">
        <f>Z368*'III. GDP shares, 1310-2018'!H370</f>
        <v>0</v>
      </c>
      <c r="BE368" s="6">
        <f>AA368*'III. GDP shares, 1310-2018'!I370</f>
        <v>-0.198057226452618</v>
      </c>
      <c r="BF368" s="6">
        <f>AB368*'III. GDP shares, 1310-2018'!J370</f>
        <v>0</v>
      </c>
      <c r="BI368" s="6">
        <f t="shared" si="671"/>
        <v>5.5016312576312574</v>
      </c>
      <c r="BJ368" s="6">
        <f t="shared" si="672"/>
        <v>5.7241628860992027</v>
      </c>
      <c r="BL368" s="6">
        <f t="shared" si="673"/>
        <v>3.6371080165791083</v>
      </c>
      <c r="BM368" s="6">
        <f t="shared" si="674"/>
        <v>3.4194517148665167</v>
      </c>
      <c r="BN368" s="6">
        <f t="shared" ref="BN368:BO368" si="772">AVERAGE(BL365:BL371)</f>
        <v>1.0037752538666234</v>
      </c>
      <c r="BO368" s="6">
        <f t="shared" si="772"/>
        <v>0.89580661655456117</v>
      </c>
      <c r="BR368" s="6">
        <f t="shared" si="676"/>
        <v>2.203157052439106</v>
      </c>
    </row>
    <row r="369" spans="1:70" x14ac:dyDescent="0.2">
      <c r="A369" s="6">
        <f>'[1]Nominal weighted'!B369</f>
        <v>1675</v>
      </c>
      <c r="C369" s="6">
        <f t="shared" si="683"/>
        <v>4.1730993471867617</v>
      </c>
      <c r="D369" s="6">
        <f t="shared" si="684"/>
        <v>-1.4468085106383057</v>
      </c>
      <c r="E369" s="6">
        <f t="shared" si="685"/>
        <v>1.9826956205538706</v>
      </c>
      <c r="F369" s="6">
        <f t="shared" si="686"/>
        <v>-7.8665661220449046E-2</v>
      </c>
      <c r="G369" s="6">
        <f t="shared" si="687"/>
        <v>-4.9797159041629735</v>
      </c>
      <c r="I369" s="6">
        <f t="shared" si="688"/>
        <v>4.9612005282165068</v>
      </c>
      <c r="L369" s="6">
        <f t="shared" si="709"/>
        <v>4.1731296471068093</v>
      </c>
      <c r="M369" s="6">
        <f t="shared" si="710"/>
        <v>6.1768629932241277</v>
      </c>
      <c r="N369" s="6">
        <f t="shared" si="711"/>
        <v>4.6490243573773187</v>
      </c>
      <c r="O369" s="6">
        <f t="shared" si="712"/>
        <v>4.0081368984444179</v>
      </c>
      <c r="P369" s="6">
        <f t="shared" ref="P369" si="773">AVERAGE(G366:G372)</f>
        <v>4.7108403875579459</v>
      </c>
      <c r="R369" s="6">
        <f t="shared" si="641"/>
        <v>1.8388216330282394</v>
      </c>
      <c r="U369" s="6">
        <v>-0.42309934718676201</v>
      </c>
      <c r="V369" s="6">
        <v>7.4468085106383057</v>
      </c>
      <c r="W369" s="6">
        <v>3.0173043794461294</v>
      </c>
      <c r="X369" s="6">
        <v>5.6801656612204434</v>
      </c>
      <c r="Y369" s="6">
        <v>12.613049237496307</v>
      </c>
      <c r="AA369" s="6">
        <v>3.8799471783492974E-2</v>
      </c>
      <c r="AE369" s="6">
        <v>3.75</v>
      </c>
      <c r="AF369" s="6">
        <v>6</v>
      </c>
      <c r="AG369" s="35">
        <v>5</v>
      </c>
      <c r="AH369" s="6">
        <v>5.6014999999999944</v>
      </c>
      <c r="AI369" s="6">
        <v>7.6333333333333337</v>
      </c>
      <c r="AK369" s="6">
        <v>5</v>
      </c>
      <c r="AO369" s="6">
        <f>AE369*'III. GDP shares, 1310-2018'!C371</f>
        <v>0.81606638273093601</v>
      </c>
      <c r="AP369" s="6">
        <f>AF369*'III. GDP shares, 1310-2018'!D371</f>
        <v>0.85406176162089897</v>
      </c>
      <c r="AQ369" s="6">
        <f>AG369*'III. GDP shares, 1310-2018'!E371</f>
        <v>0.2652659004632304</v>
      </c>
      <c r="AR369" s="6">
        <f>AH369*'III. GDP shares, 1310-2018'!F371</f>
        <v>1.1208394481543558</v>
      </c>
      <c r="AS369" s="6">
        <f>AI369*'III. GDP shares, 1310-2018'!G371</f>
        <v>2.1135051132072324</v>
      </c>
      <c r="AT369" s="6">
        <f>AJ369*'III. GDP shares, 1310-2018'!H371</f>
        <v>0</v>
      </c>
      <c r="AU369" s="6">
        <f>AK369*'III. GDP shares, 1310-2018'!I371</f>
        <v>0.5500539378352467</v>
      </c>
      <c r="AV369" s="6">
        <f>AL369*'III. GDP shares, 1310-2018'!J371</f>
        <v>0</v>
      </c>
      <c r="AY369" s="6">
        <f>U369*'III. GDP shares, 1310-2018'!C371</f>
        <v>-9.2073907678539013E-2</v>
      </c>
      <c r="AZ369" s="6">
        <f>V369*'III. GDP shares, 1310-2018'!D371</f>
        <v>1.0600057325082091</v>
      </c>
      <c r="BA369" s="6">
        <f>W369*'III. GDP shares, 1310-2018'!E371</f>
        <v>0.16007759263708524</v>
      </c>
      <c r="BB369" s="6">
        <f>X369*'III. GDP shares, 1310-2018'!F371</f>
        <v>1.1365801562345175</v>
      </c>
      <c r="BC369" s="6">
        <f>Y369*'III. GDP shares, 1310-2018'!G371</f>
        <v>3.4922808807750694</v>
      </c>
      <c r="BD369" s="6">
        <f>Z369*'III. GDP shares, 1310-2018'!H371</f>
        <v>0</v>
      </c>
      <c r="BE369" s="6">
        <f>AA369*'III. GDP shares, 1310-2018'!I371</f>
        <v>4.2683604480875702E-3</v>
      </c>
      <c r="BF369" s="6">
        <f>AB369*'III. GDP shares, 1310-2018'!J371</f>
        <v>0</v>
      </c>
      <c r="BI369" s="6">
        <f t="shared" si="671"/>
        <v>5.4974722222222212</v>
      </c>
      <c r="BJ369" s="6">
        <f t="shared" si="672"/>
        <v>5.7197925440119013</v>
      </c>
      <c r="BL369" s="6">
        <f t="shared" si="673"/>
        <v>5.76113881492443</v>
      </c>
      <c r="BM369" s="6">
        <f t="shared" si="674"/>
        <v>4.7288379855663187</v>
      </c>
      <c r="BN369" s="6">
        <f t="shared" ref="BN369:BO369" si="774">AVERAGE(BL366:BL372)</f>
        <v>1.3675388819914096</v>
      </c>
      <c r="BO369" s="6">
        <f t="shared" si="774"/>
        <v>1.2141933789562209</v>
      </c>
      <c r="BR369" s="6">
        <f t="shared" si="676"/>
        <v>0.16459769997477913</v>
      </c>
    </row>
    <row r="370" spans="1:70" x14ac:dyDescent="0.2">
      <c r="A370" s="6">
        <f>'[1]Nominal weighted'!B370</f>
        <v>1676</v>
      </c>
      <c r="C370" s="6">
        <f t="shared" si="683"/>
        <v>4.1748970839752575</v>
      </c>
      <c r="D370" s="6">
        <f t="shared" si="684"/>
        <v>10.950495049504951</v>
      </c>
      <c r="E370" s="6">
        <f t="shared" si="685"/>
        <v>7.0635112501974344</v>
      </c>
      <c r="F370" s="6">
        <f t="shared" si="686"/>
        <v>8.9912565266580362</v>
      </c>
      <c r="G370" s="6">
        <f t="shared" si="687"/>
        <v>10.623016660050119</v>
      </c>
      <c r="I370" s="6">
        <f t="shared" si="688"/>
        <v>-0.94678096264292311</v>
      </c>
      <c r="L370" s="6">
        <f t="shared" si="709"/>
        <v>4.1749277718019142</v>
      </c>
      <c r="M370" s="6">
        <f t="shared" si="710"/>
        <v>4.9173736902565617</v>
      </c>
      <c r="N370" s="6">
        <f t="shared" si="711"/>
        <v>6.1440152301069721</v>
      </c>
      <c r="O370" s="6">
        <f t="shared" si="712"/>
        <v>3.6144676224440464</v>
      </c>
      <c r="P370" s="6">
        <f t="shared" ref="P370" si="775">AVERAGE(G367:G373)</f>
        <v>4.107039392814511</v>
      </c>
      <c r="R370" s="6">
        <f t="shared" si="641"/>
        <v>4.1085118045405897</v>
      </c>
      <c r="U370" s="6">
        <v>-0.42489708397525733</v>
      </c>
      <c r="V370" s="6">
        <v>-4.9504950495049513</v>
      </c>
      <c r="W370" s="6">
        <v>-2.0635112501974344</v>
      </c>
      <c r="X370" s="6">
        <v>-3.4099488343503501</v>
      </c>
      <c r="Y370" s="6">
        <v>-2.9944452314786902</v>
      </c>
      <c r="AA370" s="6">
        <v>5.9467809626429231</v>
      </c>
      <c r="AE370" s="6">
        <v>3.75</v>
      </c>
      <c r="AF370" s="6">
        <v>6</v>
      </c>
      <c r="AG370" s="35">
        <v>5</v>
      </c>
      <c r="AH370" s="6">
        <v>5.5813076923076865</v>
      </c>
      <c r="AI370" s="6">
        <v>7.628571428571429</v>
      </c>
      <c r="AK370" s="6">
        <v>5</v>
      </c>
      <c r="AO370" s="6">
        <f>AE370*'III. GDP shares, 1310-2018'!C372</f>
        <v>0.81469058613548517</v>
      </c>
      <c r="AP370" s="6">
        <f>AF370*'III. GDP shares, 1310-2018'!D372</f>
        <v>0.85669779702908488</v>
      </c>
      <c r="AQ370" s="6">
        <f>AG370*'III. GDP shares, 1310-2018'!E372</f>
        <v>0.26625044263297726</v>
      </c>
      <c r="AR370" s="6">
        <f>AH370*'III. GDP shares, 1310-2018'!F372</f>
        <v>1.1155747974756374</v>
      </c>
      <c r="AS370" s="6">
        <f>AI370*'III. GDP shares, 1310-2018'!G372</f>
        <v>2.1128324473860673</v>
      </c>
      <c r="AT370" s="6">
        <f>AJ370*'III. GDP shares, 1310-2018'!H372</f>
        <v>0</v>
      </c>
      <c r="AU370" s="6">
        <f>AK370*'III. GDP shares, 1310-2018'!I372</f>
        <v>0.54938055228673011</v>
      </c>
      <c r="AV370" s="6">
        <f>AL370*'III. GDP shares, 1310-2018'!J372</f>
        <v>0</v>
      </c>
      <c r="AY370" s="6">
        <f>U370*'III. GDP shares, 1310-2018'!C372</f>
        <v>-9.230924117094956E-2</v>
      </c>
      <c r="AZ370" s="6">
        <f>V370*'III. GDP shares, 1310-2018'!D372</f>
        <v>-0.7068463671857137</v>
      </c>
      <c r="BA370" s="6">
        <f>W370*'III. GDP shares, 1310-2018'!E372</f>
        <v>-0.10988215674863905</v>
      </c>
      <c r="BB370" s="6">
        <f>X370*'III. GDP shares, 1310-2018'!F372</f>
        <v>-0.68157019644796313</v>
      </c>
      <c r="BC370" s="6">
        <f>Y370*'III. GDP shares, 1310-2018'!G372</f>
        <v>-0.82935069904345726</v>
      </c>
      <c r="BD370" s="6">
        <f>Z370*'III. GDP shares, 1310-2018'!H372</f>
        <v>0</v>
      </c>
      <c r="BE370" s="6">
        <f>AA370*'III. GDP shares, 1310-2018'!I372</f>
        <v>0.65340916191699627</v>
      </c>
      <c r="BF370" s="6">
        <f>AB370*'III. GDP shares, 1310-2018'!J372</f>
        <v>0</v>
      </c>
      <c r="BI370" s="6">
        <f t="shared" si="671"/>
        <v>5.4933131868131859</v>
      </c>
      <c r="BJ370" s="6">
        <f t="shared" si="672"/>
        <v>5.7154266229459827</v>
      </c>
      <c r="BL370" s="6">
        <f t="shared" si="673"/>
        <v>-1.7665494986797263</v>
      </c>
      <c r="BM370" s="6">
        <f t="shared" si="674"/>
        <v>-1.3160860811439599</v>
      </c>
      <c r="BN370" s="6">
        <f t="shared" ref="BN370:BO370" si="776">AVERAGE(BL367:BL373)</f>
        <v>1.4461566473040255</v>
      </c>
      <c r="BO370" s="6">
        <f t="shared" si="776"/>
        <v>0.91479695069210243</v>
      </c>
      <c r="BR370" s="6">
        <f t="shared" si="676"/>
        <v>5.9184319574109097</v>
      </c>
    </row>
    <row r="371" spans="1:70" x14ac:dyDescent="0.2">
      <c r="A371" s="6">
        <f>'[1]Nominal weighted'!B371</f>
        <v>1677</v>
      </c>
      <c r="C371" s="6">
        <f t="shared" si="683"/>
        <v>4.1767101630149535</v>
      </c>
      <c r="D371" s="6">
        <f t="shared" si="684"/>
        <v>13.291666666666671</v>
      </c>
      <c r="E371" s="6">
        <f t="shared" si="685"/>
        <v>10.661555448110576</v>
      </c>
      <c r="F371" s="6">
        <f t="shared" si="686"/>
        <v>13.603434369602285</v>
      </c>
      <c r="G371" s="6">
        <f t="shared" si="687"/>
        <v>0.38531211649023422</v>
      </c>
      <c r="I371" s="6">
        <f t="shared" si="688"/>
        <v>-5.6450155185834845</v>
      </c>
      <c r="L371" s="6">
        <f t="shared" si="709"/>
        <v>4.1767412453981096</v>
      </c>
      <c r="M371" s="6">
        <f t="shared" si="710"/>
        <v>5.0576119262960981</v>
      </c>
      <c r="N371" s="6">
        <f t="shared" si="711"/>
        <v>5.593672781301346</v>
      </c>
      <c r="O371" s="6">
        <f t="shared" si="712"/>
        <v>4.1062027197556707</v>
      </c>
      <c r="P371" s="6">
        <f t="shared" ref="P371" si="777">AVERAGE(G368:G374)</f>
        <v>4.7212133059791199</v>
      </c>
      <c r="R371" s="6">
        <f t="shared" si="641"/>
        <v>-0.34608813707751296</v>
      </c>
      <c r="U371" s="6">
        <v>-0.42671016301495363</v>
      </c>
      <c r="V371" s="6">
        <v>-7.2916666666666714</v>
      </c>
      <c r="W371" s="6">
        <v>-6.9115554481105752</v>
      </c>
      <c r="X371" s="6">
        <v>-8.0423189849869061</v>
      </c>
      <c r="Y371" s="6">
        <v>7.23849740731929</v>
      </c>
      <c r="AA371" s="6">
        <v>10.645015518583484</v>
      </c>
      <c r="AE371" s="6">
        <v>3.75</v>
      </c>
      <c r="AF371" s="6">
        <v>6</v>
      </c>
      <c r="AG371" s="35">
        <v>3.75</v>
      </c>
      <c r="AH371" s="6">
        <v>5.5611153846153787</v>
      </c>
      <c r="AI371" s="6">
        <v>7.6238095238095243</v>
      </c>
      <c r="AK371" s="6">
        <v>5</v>
      </c>
      <c r="AO371" s="6">
        <f>AE371*'III. GDP shares, 1310-2018'!C373</f>
        <v>0.81331983372633809</v>
      </c>
      <c r="AP371" s="6">
        <f>AF371*'III. GDP shares, 1310-2018'!D373</f>
        <v>0.85932416774283338</v>
      </c>
      <c r="AQ371" s="6">
        <f>AG371*'III. GDP shares, 1310-2018'!E373</f>
        <v>0.20042353132641194</v>
      </c>
      <c r="AR371" s="6">
        <f>AH371*'III. GDP shares, 1310-2018'!F373</f>
        <v>1.1103234773523203</v>
      </c>
      <c r="AS371" s="6">
        <f>AI371*'III. GDP shares, 1310-2018'!G373</f>
        <v>2.1121566090422035</v>
      </c>
      <c r="AT371" s="6">
        <f>AJ371*'III. GDP shares, 1310-2018'!H373</f>
        <v>0</v>
      </c>
      <c r="AU371" s="6">
        <f>AK371*'III. GDP shares, 1310-2018'!I373</f>
        <v>0.54870963562218378</v>
      </c>
      <c r="AV371" s="6">
        <f>AL371*'III. GDP shares, 1310-2018'!J373</f>
        <v>0</v>
      </c>
      <c r="AY371" s="6">
        <f>U371*'III. GDP shares, 1310-2018'!C373</f>
        <v>-9.2547157022042859E-2</v>
      </c>
      <c r="AZ371" s="6">
        <f>V371*'III. GDP shares, 1310-2018'!D373</f>
        <v>-1.0443175649652496</v>
      </c>
      <c r="BA371" s="6">
        <f>W371*'III. GDP shares, 1310-2018'!E373</f>
        <v>-0.36939689329829944</v>
      </c>
      <c r="BB371" s="6">
        <f>X371*'III. GDP shares, 1310-2018'!F373</f>
        <v>-1.6057166528302196</v>
      </c>
      <c r="BC371" s="6">
        <f>Y371*'III. GDP shares, 1310-2018'!G373</f>
        <v>2.0054068888600263</v>
      </c>
      <c r="BD371" s="6">
        <f>Z371*'III. GDP shares, 1310-2018'!H373</f>
        <v>0</v>
      </c>
      <c r="BE371" s="6">
        <f>AA371*'III. GDP shares, 1310-2018'!I373</f>
        <v>1.1682045172788871</v>
      </c>
      <c r="BF371" s="6">
        <f>AB371*'III. GDP shares, 1310-2018'!J373</f>
        <v>0</v>
      </c>
      <c r="BI371" s="6">
        <f t="shared" si="671"/>
        <v>5.2808208180708167</v>
      </c>
      <c r="BJ371" s="6">
        <f t="shared" si="672"/>
        <v>5.6442572548122909</v>
      </c>
      <c r="BL371" s="6">
        <f t="shared" si="673"/>
        <v>6.1633138023101885E-2</v>
      </c>
      <c r="BM371" s="6">
        <f t="shared" si="674"/>
        <v>-0.79812305614605528</v>
      </c>
      <c r="BN371" s="6">
        <f t="shared" ref="BN371:BO371" si="778">AVERAGE(BL368:BL374)</f>
        <v>1.6632768624244363</v>
      </c>
      <c r="BO371" s="6">
        <f t="shared" si="778"/>
        <v>1.5229126381128053</v>
      </c>
      <c r="BR371" s="6">
        <f t="shared" si="676"/>
        <v>3.6789823840811064</v>
      </c>
    </row>
    <row r="372" spans="1:70" x14ac:dyDescent="0.2">
      <c r="A372" s="6">
        <f>'[1]Nominal weighted'!B372</f>
        <v>1678</v>
      </c>
      <c r="C372" s="6">
        <f t="shared" si="683"/>
        <v>4.1785387815482808</v>
      </c>
      <c r="D372" s="6">
        <f t="shared" si="684"/>
        <v>4.8764044943820153</v>
      </c>
      <c r="E372" s="6">
        <f t="shared" si="685"/>
        <v>8.5706991918258062</v>
      </c>
      <c r="F372" s="6">
        <f t="shared" si="686"/>
        <v>3.9835212356139573</v>
      </c>
      <c r="G372" s="6">
        <f t="shared" si="687"/>
        <v>3.6786010652831842</v>
      </c>
      <c r="I372" s="6">
        <f t="shared" si="688"/>
        <v>-3.7645402637799776</v>
      </c>
      <c r="L372" s="6">
        <f t="shared" si="709"/>
        <v>4.1999988367095638</v>
      </c>
      <c r="M372" s="6">
        <f t="shared" si="710"/>
        <v>6.4924673934096306</v>
      </c>
      <c r="N372" s="6">
        <f t="shared" si="711"/>
        <v>5.795147541757232</v>
      </c>
      <c r="O372" s="6">
        <f t="shared" si="712"/>
        <v>5.8195973228416937</v>
      </c>
      <c r="P372" s="6">
        <f t="shared" ref="P372" si="779">AVERAGE(G369:G375)</f>
        <v>4.889566985750835</v>
      </c>
      <c r="R372" s="6">
        <f t="shared" si="641"/>
        <v>6.1962068837710306E-2</v>
      </c>
      <c r="U372" s="6">
        <v>-0.42853878154828062</v>
      </c>
      <c r="V372" s="6">
        <v>1.1235955056179847</v>
      </c>
      <c r="W372" s="6">
        <v>-4.5706991918258062</v>
      </c>
      <c r="X372" s="6">
        <v>1.5574018413091135</v>
      </c>
      <c r="Y372" s="6">
        <v>3.9404465537644353</v>
      </c>
      <c r="AA372" s="6">
        <v>8.7645402637799776</v>
      </c>
      <c r="AE372" s="6">
        <v>3.75</v>
      </c>
      <c r="AF372" s="6">
        <v>6</v>
      </c>
      <c r="AG372" s="35">
        <v>4</v>
      </c>
      <c r="AH372" s="6">
        <v>5.5409230769230708</v>
      </c>
      <c r="AI372" s="6">
        <v>7.6190476190476195</v>
      </c>
      <c r="AK372" s="6">
        <v>5</v>
      </c>
      <c r="AO372" s="6">
        <f>AE372*'III. GDP shares, 1310-2018'!C374</f>
        <v>0.81195409781343819</v>
      </c>
      <c r="AP372" s="6">
        <f>AF372*'III. GDP shares, 1310-2018'!D374</f>
        <v>0.86194092681647816</v>
      </c>
      <c r="AQ372" s="6">
        <f>AG372*'III. GDP shares, 1310-2018'!E374</f>
        <v>0.21456697414831727</v>
      </c>
      <c r="AR372" s="6">
        <f>AH372*'III. GDP shares, 1310-2018'!F374</f>
        <v>1.1050854146063309</v>
      </c>
      <c r="AS372" s="6">
        <f>AI372*'III. GDP shares, 1310-2018'!G374</f>
        <v>2.1114776155912041</v>
      </c>
      <c r="AT372" s="6">
        <f>AJ372*'III. GDP shares, 1310-2018'!H374</f>
        <v>0</v>
      </c>
      <c r="AU372" s="6">
        <f>AK372*'III. GDP shares, 1310-2018'!I374</f>
        <v>0.54804117428867138</v>
      </c>
      <c r="AV372" s="6">
        <f>AL372*'III. GDP shares, 1310-2018'!J374</f>
        <v>0</v>
      </c>
      <c r="AY372" s="6">
        <f>U372*'III. GDP shares, 1310-2018'!C374</f>
        <v>-9.2787685266694481E-2</v>
      </c>
      <c r="AZ372" s="6">
        <f>V372*'III. GDP shares, 1310-2018'!D374</f>
        <v>0.16141215857986585</v>
      </c>
      <c r="BA372" s="6">
        <f>W372*'III. GDP shares, 1310-2018'!E374</f>
        <v>-0.2451802738330556</v>
      </c>
      <c r="BB372" s="6">
        <f>X372*'III. GDP shares, 1310-2018'!F374</f>
        <v>0.3106092677372933</v>
      </c>
      <c r="BC372" s="6">
        <f>Y372*'III. GDP shares, 1310-2018'!G374</f>
        <v>1.0920216160490577</v>
      </c>
      <c r="BD372" s="6">
        <f>Z372*'III. GDP shares, 1310-2018'!H374</f>
        <v>0</v>
      </c>
      <c r="BE372" s="6">
        <f>AA372*'III. GDP shares, 1310-2018'!I374</f>
        <v>0.96066578765246402</v>
      </c>
      <c r="BF372" s="6">
        <f>AB372*'III. GDP shares, 1310-2018'!J374</f>
        <v>0</v>
      </c>
      <c r="BI372" s="6">
        <f t="shared" si="671"/>
        <v>5.3183284493284484</v>
      </c>
      <c r="BJ372" s="6">
        <f t="shared" si="672"/>
        <v>5.6530662032644399</v>
      </c>
      <c r="BL372" s="6">
        <f t="shared" si="673"/>
        <v>2.1867408709189311</v>
      </c>
      <c r="BM372" s="6">
        <f t="shared" si="674"/>
        <v>1.731124365182904</v>
      </c>
      <c r="BN372" s="6">
        <f t="shared" ref="BN372:BO372" si="780">AVERAGE(BL369:BL375)</f>
        <v>1.0040706133780402</v>
      </c>
      <c r="BO372" s="6">
        <f t="shared" si="780"/>
        <v>0.85020509111067055</v>
      </c>
      <c r="BR372" s="6">
        <f t="shared" si="676"/>
        <v>2.7657965641088964</v>
      </c>
    </row>
    <row r="373" spans="1:70" x14ac:dyDescent="0.2">
      <c r="A373" s="6">
        <f>'[1]Nominal weighted'!B373</f>
        <v>1679</v>
      </c>
      <c r="C373" s="6">
        <f t="shared" si="683"/>
        <v>4.1803831402133405</v>
      </c>
      <c r="D373" s="6">
        <f t="shared" si="684"/>
        <v>0.44444444444444287</v>
      </c>
      <c r="E373" s="6">
        <f t="shared" si="685"/>
        <v>7.9491889431645637</v>
      </c>
      <c r="F373" s="6">
        <f t="shared" si="686"/>
        <v>3.052904860621191</v>
      </c>
      <c r="G373" s="6">
        <f t="shared" si="687"/>
        <v>3.2574050658929554</v>
      </c>
      <c r="I373" s="6">
        <f t="shared" si="688"/>
        <v>18.092608636023034</v>
      </c>
      <c r="L373" s="6">
        <f t="shared" si="709"/>
        <v>4.1661293179497685</v>
      </c>
      <c r="M373" s="6">
        <f t="shared" si="710"/>
        <v>7.5562971806436741</v>
      </c>
      <c r="N373" s="6">
        <f t="shared" si="711"/>
        <v>5.7529356565797602</v>
      </c>
      <c r="O373" s="6">
        <f t="shared" si="712"/>
        <v>7.1157076431491673</v>
      </c>
      <c r="P373" s="6">
        <f t="shared" ref="P373" si="781">AVERAGE(G370:G376)</f>
        <v>7.1806827684223098</v>
      </c>
      <c r="R373" s="6">
        <f t="shared" si="641"/>
        <v>2.2967380621563729</v>
      </c>
      <c r="U373" s="6">
        <v>-0.43038314021334007</v>
      </c>
      <c r="V373" s="6">
        <v>5.5555555555555571</v>
      </c>
      <c r="W373" s="6">
        <v>-3.5325222764978967</v>
      </c>
      <c r="X373" s="6">
        <v>2.467825908609572</v>
      </c>
      <c r="Y373" s="6">
        <v>4.3568806483927593</v>
      </c>
      <c r="AA373" s="6">
        <v>-13.092608636023034</v>
      </c>
      <c r="AE373" s="6">
        <v>3.75</v>
      </c>
      <c r="AF373" s="6">
        <v>6</v>
      </c>
      <c r="AG373" s="35">
        <v>4.416666666666667</v>
      </c>
      <c r="AH373" s="6">
        <v>5.520730769230763</v>
      </c>
      <c r="AI373" s="6">
        <v>7.6142857142857148</v>
      </c>
      <c r="AK373" s="6">
        <v>5</v>
      </c>
      <c r="AO373" s="6">
        <f>AE373*'III. GDP shares, 1310-2018'!C375</f>
        <v>0.81059335090903073</v>
      </c>
      <c r="AP373" s="6">
        <f>AF373*'III. GDP shares, 1310-2018'!D375</f>
        <v>0.86454812691673899</v>
      </c>
      <c r="AQ373" s="6">
        <f>AG373*'III. GDP shares, 1310-2018'!E375</f>
        <v>0.23777786621454203</v>
      </c>
      <c r="AR373" s="6">
        <f>AH373*'III. GDP shares, 1310-2018'!F375</f>
        <v>1.0998605365942309</v>
      </c>
      <c r="AS373" s="6">
        <f>AI373*'III. GDP shares, 1310-2018'!G375</f>
        <v>2.110795484321391</v>
      </c>
      <c r="AT373" s="6">
        <f>AJ373*'III. GDP shares, 1310-2018'!H375</f>
        <v>0</v>
      </c>
      <c r="AU373" s="6">
        <f>AK373*'III. GDP shares, 1310-2018'!I375</f>
        <v>0.54737515483227295</v>
      </c>
      <c r="AV373" s="6">
        <f>AL373*'III. GDP shares, 1310-2018'!J375</f>
        <v>0</v>
      </c>
      <c r="AY373" s="6">
        <f>U373*'III. GDP shares, 1310-2018'!C375</f>
        <v>-9.3030856480075336E-2</v>
      </c>
      <c r="AZ373" s="6">
        <f>V373*'III. GDP shares, 1310-2018'!D375</f>
        <v>0.80050752492290678</v>
      </c>
      <c r="BA373" s="6">
        <f>W373*'III. GDP shares, 1310-2018'!E375</f>
        <v>-0.19017862851192596</v>
      </c>
      <c r="BB373" s="6">
        <f>X373*'III. GDP shares, 1310-2018'!F375</f>
        <v>0.49164946481218541</v>
      </c>
      <c r="BC373" s="6">
        <f>Y373*'III. GDP shares, 1310-2018'!G375</f>
        <v>1.2077933956563383</v>
      </c>
      <c r="BD373" s="6">
        <f>Z373*'III. GDP shares, 1310-2018'!H375</f>
        <v>0</v>
      </c>
      <c r="BE373" s="6">
        <f>AA373*'III. GDP shares, 1310-2018'!I375</f>
        <v>-1.4333137358602925</v>
      </c>
      <c r="BF373" s="6">
        <f>AB373*'III. GDP shares, 1310-2018'!J375</f>
        <v>0</v>
      </c>
      <c r="BI373" s="6">
        <f t="shared" si="671"/>
        <v>5.3836138583638578</v>
      </c>
      <c r="BJ373" s="6">
        <f t="shared" si="672"/>
        <v>5.6709505197882057</v>
      </c>
      <c r="BL373" s="6">
        <f t="shared" si="673"/>
        <v>0.78342716453913686</v>
      </c>
      <c r="BM373" s="6">
        <f t="shared" si="674"/>
        <v>-0.77920865669606376</v>
      </c>
      <c r="BN373" s="6">
        <f t="shared" ref="BN373:BO373" si="782">AVERAGE(BL370:BL376)</f>
        <v>-0.29167218032463049</v>
      </c>
      <c r="BO373" s="6">
        <f t="shared" si="782"/>
        <v>-0.3088042226434608</v>
      </c>
      <c r="BR373" s="6">
        <f t="shared" si="676"/>
        <v>4.8234827532552371</v>
      </c>
    </row>
    <row r="374" spans="1:70" x14ac:dyDescent="0.2">
      <c r="A374" s="6">
        <f>'[1]Nominal weighted'!B374</f>
        <v>1680</v>
      </c>
      <c r="C374" s="6">
        <f t="shared" si="683"/>
        <v>4.1822434431171942</v>
      </c>
      <c r="D374" s="6">
        <f t="shared" si="684"/>
        <v>8.1052631578947256</v>
      </c>
      <c r="E374" s="6">
        <f t="shared" si="685"/>
        <v>0.77222358657058177</v>
      </c>
      <c r="F374" s="6">
        <f t="shared" si="686"/>
        <v>4.1553089547365918</v>
      </c>
      <c r="G374" s="6">
        <f t="shared" si="687"/>
        <v>14.933560263650815</v>
      </c>
      <c r="I374" s="6">
        <f t="shared" si="688"/>
        <v>-21.918223639200832</v>
      </c>
      <c r="L374" s="6">
        <f t="shared" si="709"/>
        <v>4.1322757505192937</v>
      </c>
      <c r="M374" s="6">
        <f t="shared" si="710"/>
        <v>7.1665439196032805</v>
      </c>
      <c r="N374" s="6">
        <f t="shared" si="711"/>
        <v>5.3229121003455449</v>
      </c>
      <c r="O374" s="6">
        <f t="shared" si="712"/>
        <v>5.8643254155046671</v>
      </c>
      <c r="P374" s="6">
        <f t="shared" ref="P374" si="783">AVERAGE(G371:G377)</f>
        <v>6.9422191901339954</v>
      </c>
      <c r="R374" s="6">
        <f t="shared" si="641"/>
        <v>0.28669922633283768</v>
      </c>
      <c r="U374" s="6">
        <v>-0.43224344311719409</v>
      </c>
      <c r="V374" s="6">
        <v>-2.1052631578947256</v>
      </c>
      <c r="W374" s="6">
        <v>3.6444430800960852</v>
      </c>
      <c r="X374" s="6">
        <v>1.3452295068018634</v>
      </c>
      <c r="Y374" s="6">
        <v>-7.3240364541270049</v>
      </c>
      <c r="AA374" s="6">
        <v>26.918223639200832</v>
      </c>
      <c r="AE374" s="6">
        <v>3.75</v>
      </c>
      <c r="AF374" s="6">
        <v>6</v>
      </c>
      <c r="AG374" s="35">
        <v>4.416666666666667</v>
      </c>
      <c r="AH374" s="6">
        <v>5.5005384615384552</v>
      </c>
      <c r="AI374" s="6">
        <v>7.60952380952381</v>
      </c>
      <c r="AK374" s="6">
        <v>5</v>
      </c>
      <c r="AO374" s="6">
        <f>AE374*'III. GDP shares, 1310-2018'!C376</f>
        <v>0.80923756572581906</v>
      </c>
      <c r="AP374" s="6">
        <f>AF374*'III. GDP shares, 1310-2018'!D376</f>
        <v>0.86714582032625609</v>
      </c>
      <c r="AQ374" s="6">
        <f>AG374*'III. GDP shares, 1310-2018'!E376</f>
        <v>0.23863489536637267</v>
      </c>
      <c r="AR374" s="6">
        <f>AH374*'III. GDP shares, 1310-2018'!F376</f>
        <v>1.0946487712023447</v>
      </c>
      <c r="AS374" s="6">
        <f>AI374*'III. GDP shares, 1310-2018'!G376</f>
        <v>2.1101102323950101</v>
      </c>
      <c r="AT374" s="6">
        <f>AJ374*'III. GDP shares, 1310-2018'!H376</f>
        <v>0</v>
      </c>
      <c r="AU374" s="6">
        <f>AK374*'III. GDP shares, 1310-2018'!I376</f>
        <v>0.54671156389718389</v>
      </c>
      <c r="AV374" s="6">
        <f>AL374*'III. GDP shares, 1310-2018'!J376</f>
        <v>0</v>
      </c>
      <c r="AY374" s="6">
        <f>U374*'III. GDP shares, 1310-2018'!C376</f>
        <v>-9.3276701789094585E-2</v>
      </c>
      <c r="AZ374" s="6">
        <f>V374*'III. GDP shares, 1310-2018'!D376</f>
        <v>-0.30426169134254438</v>
      </c>
      <c r="BA374" s="6">
        <f>W374*'III. GDP shares, 1310-2018'!E376</f>
        <v>0.19691123617073891</v>
      </c>
      <c r="BB374" s="6">
        <f>X374*'III. GDP shares, 1310-2018'!F376</f>
        <v>0.2677108499290331</v>
      </c>
      <c r="BC374" s="6">
        <f>Y374*'III. GDP shares, 1310-2018'!G376</f>
        <v>-2.030944990926387</v>
      </c>
      <c r="BD374" s="6">
        <f>Z374*'III. GDP shares, 1310-2018'!H376</f>
        <v>0</v>
      </c>
      <c r="BE374" s="6">
        <f>AA374*'III. GDP shares, 1310-2018'!I376</f>
        <v>2.9433008286243263</v>
      </c>
      <c r="BF374" s="6">
        <f>AB374*'III. GDP shares, 1310-2018'!J376</f>
        <v>0</v>
      </c>
      <c r="BI374" s="6">
        <f t="shared" si="671"/>
        <v>5.3794548229548225</v>
      </c>
      <c r="BJ374" s="6">
        <f t="shared" si="672"/>
        <v>5.6664888489129863</v>
      </c>
      <c r="BL374" s="6">
        <f t="shared" si="673"/>
        <v>0.97943953066607237</v>
      </c>
      <c r="BM374" s="6">
        <f t="shared" si="674"/>
        <v>3.6743921951599758</v>
      </c>
      <c r="BN374" s="6">
        <f t="shared" ref="BN374:BO374" si="784">AVERAGE(BL371:BL377)</f>
        <v>0.31110192642129253</v>
      </c>
      <c r="BO374" s="6">
        <f t="shared" si="784"/>
        <v>0.39448501355350968</v>
      </c>
      <c r="BR374" s="6">
        <f t="shared" si="676"/>
        <v>3.5156418065781132</v>
      </c>
    </row>
    <row r="375" spans="1:70" x14ac:dyDescent="0.2">
      <c r="A375" s="6">
        <f>'[1]Nominal weighted'!B375</f>
        <v>1681</v>
      </c>
      <c r="C375" s="6">
        <f t="shared" si="683"/>
        <v>4.3341198979111617</v>
      </c>
      <c r="D375" s="6">
        <f t="shared" si="684"/>
        <v>9.225806451612911</v>
      </c>
      <c r="E375" s="6">
        <f t="shared" si="685"/>
        <v>3.5661587518777931</v>
      </c>
      <c r="F375" s="6">
        <f t="shared" si="686"/>
        <v>7.0294209738802476</v>
      </c>
      <c r="G375" s="6">
        <f t="shared" si="687"/>
        <v>6.3287896330515112</v>
      </c>
      <c r="I375" s="6">
        <f t="shared" si="688"/>
        <v>9.6544857018316499</v>
      </c>
      <c r="L375" s="6">
        <f t="shared" si="709"/>
        <v>4.1198669136526407</v>
      </c>
      <c r="M375" s="6">
        <f t="shared" si="710"/>
        <v>5.9625395905989507</v>
      </c>
      <c r="N375" s="6">
        <f t="shared" si="711"/>
        <v>3.8411820626077642</v>
      </c>
      <c r="O375" s="6">
        <f t="shared" si="712"/>
        <v>3.3576994707422889</v>
      </c>
      <c r="P375" s="6">
        <f t="shared" ref="P375" si="785">AVERAGE(G372:G378)</f>
        <v>6.99144721460189</v>
      </c>
      <c r="R375" s="6">
        <f t="shared" ref="R375:R424" si="786">AVERAGE(I372:I378)</f>
        <v>1.7272281391443038</v>
      </c>
      <c r="U375" s="6">
        <v>-0.43411989791116218</v>
      </c>
      <c r="V375" s="6">
        <v>-3.225806451612911</v>
      </c>
      <c r="W375" s="6">
        <v>0.850507914788874</v>
      </c>
      <c r="X375" s="6">
        <v>-1.5490748200341</v>
      </c>
      <c r="Y375" s="6">
        <v>1.2759722717103941</v>
      </c>
      <c r="AA375" s="6">
        <v>-4.6544857018316508</v>
      </c>
      <c r="AE375" s="6">
        <v>3.9</v>
      </c>
      <c r="AF375" s="6">
        <v>6</v>
      </c>
      <c r="AG375" s="35">
        <v>4.416666666666667</v>
      </c>
      <c r="AH375" s="6">
        <v>5.4803461538461473</v>
      </c>
      <c r="AI375" s="6">
        <v>7.6047619047619053</v>
      </c>
      <c r="AK375" s="6">
        <v>5</v>
      </c>
      <c r="AO375" s="6">
        <f>AE375*'III. GDP shares, 1310-2018'!C377</f>
        <v>0.84020218378214762</v>
      </c>
      <c r="AP375" s="6">
        <f>AF375*'III. GDP shares, 1310-2018'!D377</f>
        <v>0.86973405894708578</v>
      </c>
      <c r="AQ375" s="6">
        <f>AG375*'III. GDP shares, 1310-2018'!E377</f>
        <v>0.23948880520108143</v>
      </c>
      <c r="AR375" s="6">
        <f>AH375*'III. GDP shares, 1310-2018'!F377</f>
        <v>1.0894500468419399</v>
      </c>
      <c r="AS375" s="6">
        <f>AI375*'III. GDP shares, 1310-2018'!G377</f>
        <v>2.1094218768493782</v>
      </c>
      <c r="AT375" s="6">
        <f>AJ375*'III. GDP shares, 1310-2018'!H377</f>
        <v>0</v>
      </c>
      <c r="AU375" s="6">
        <f>AK375*'III. GDP shares, 1310-2018'!I377</f>
        <v>0.54605038822482099</v>
      </c>
      <c r="AV375" s="6">
        <f>AL375*'III. GDP shares, 1310-2018'!J377</f>
        <v>0</v>
      </c>
      <c r="AY375" s="6">
        <f>U375*'III. GDP shares, 1310-2018'!C377</f>
        <v>-9.3525252884164481E-2</v>
      </c>
      <c r="AZ375" s="6">
        <f>V375*'III. GDP shares, 1310-2018'!D377</f>
        <v>-0.46759895642316551</v>
      </c>
      <c r="BA375" s="6">
        <f>W375*'III. GDP shares, 1310-2018'!E377</f>
        <v>4.6117839470230328E-2</v>
      </c>
      <c r="BB375" s="6">
        <f>X375*'III. GDP shares, 1310-2018'!F377</f>
        <v>-0.30794398526513178</v>
      </c>
      <c r="BC375" s="6">
        <f>Y375*'III. GDP shares, 1310-2018'!G377</f>
        <v>0.35393137325097801</v>
      </c>
      <c r="BD375" s="6">
        <f>Z375*'III. GDP shares, 1310-2018'!H377</f>
        <v>0</v>
      </c>
      <c r="BE375" s="6">
        <f>AA375*'III. GDP shares, 1310-2018'!I377</f>
        <v>-0.50831674489441026</v>
      </c>
      <c r="BF375" s="6">
        <f>AB375*'III. GDP shares, 1310-2018'!J377</f>
        <v>0</v>
      </c>
      <c r="BI375" s="6">
        <f t="shared" si="671"/>
        <v>5.4002957875457867</v>
      </c>
      <c r="BJ375" s="6">
        <f t="shared" si="672"/>
        <v>5.6943473598464545</v>
      </c>
      <c r="BL375" s="6">
        <f t="shared" si="673"/>
        <v>-0.97733572674566371</v>
      </c>
      <c r="BM375" s="6">
        <f t="shared" si="674"/>
        <v>-1.2895011141484261</v>
      </c>
      <c r="BN375" s="6">
        <f t="shared" ref="BN375:BO375" si="787">AVERAGE(BL372:BL378)</f>
        <v>0.89484688117948197</v>
      </c>
      <c r="BO375" s="6">
        <f t="shared" si="787"/>
        <v>1.0264447461306705</v>
      </c>
      <c r="BR375" s="6">
        <f t="shared" si="676"/>
        <v>5.3343500712218663</v>
      </c>
    </row>
    <row r="376" spans="1:70" x14ac:dyDescent="0.2">
      <c r="A376" s="6">
        <f>'[1]Nominal weighted'!B376</f>
        <v>1682</v>
      </c>
      <c r="C376" s="6">
        <f t="shared" si="683"/>
        <v>3.936012715868189</v>
      </c>
      <c r="D376" s="6">
        <f t="shared" si="684"/>
        <v>6</v>
      </c>
      <c r="E376" s="6">
        <f t="shared" si="685"/>
        <v>1.6872124243115674</v>
      </c>
      <c r="F376" s="6">
        <f t="shared" si="686"/>
        <v>8.9941065809318612</v>
      </c>
      <c r="G376" s="6">
        <f t="shared" si="687"/>
        <v>11.058094574537348</v>
      </c>
      <c r="I376" s="6">
        <f t="shared" si="688"/>
        <v>20.604632481447144</v>
      </c>
      <c r="L376" s="6">
        <f t="shared" si="709"/>
        <v>4.1248213861282981</v>
      </c>
      <c r="M376" s="6">
        <f t="shared" si="710"/>
        <v>5.802025946939243</v>
      </c>
      <c r="N376" s="6">
        <f t="shared" si="711"/>
        <v>3.0853004281619438</v>
      </c>
      <c r="O376" s="6">
        <f t="shared" si="712"/>
        <v>4.6703467546163751</v>
      </c>
      <c r="P376" s="6">
        <f t="shared" ref="P376" si="788">AVERAGE(G373:G379)</f>
        <v>7.033696659819884</v>
      </c>
      <c r="R376" s="6">
        <f t="shared" si="786"/>
        <v>3.9967173747153817</v>
      </c>
      <c r="U376" s="6">
        <v>-0.4360127158681889</v>
      </c>
      <c r="V376" s="6">
        <v>0</v>
      </c>
      <c r="W376" s="6">
        <v>2.7294542423550996</v>
      </c>
      <c r="X376" s="6">
        <v>-3.5360777347780217</v>
      </c>
      <c r="Y376" s="6">
        <v>-3.4580945745373475</v>
      </c>
      <c r="AA376" s="6">
        <v>-15.604632481447144</v>
      </c>
      <c r="AE376" s="6">
        <v>3.5</v>
      </c>
      <c r="AF376" s="6">
        <v>6</v>
      </c>
      <c r="AG376" s="35">
        <v>4.416666666666667</v>
      </c>
      <c r="AH376" s="6">
        <v>5.4580288461538391</v>
      </c>
      <c r="AI376" s="6">
        <v>7.6000000000000005</v>
      </c>
      <c r="AK376" s="6">
        <v>5</v>
      </c>
      <c r="AO376" s="6">
        <f>AE376*'III. GDP shares, 1310-2018'!C378</f>
        <v>0.7527713875408234</v>
      </c>
      <c r="AP376" s="6">
        <f>AF376*'III. GDP shares, 1310-2018'!D378</f>
        <v>0.87231289430415582</v>
      </c>
      <c r="AQ376" s="6">
        <f>AG376*'III. GDP shares, 1310-2018'!E378</f>
        <v>0.24033961271773568</v>
      </c>
      <c r="AR376" s="6">
        <f>AH376*'III. GDP shares, 1310-2018'!F378</f>
        <v>1.0838423150265377</v>
      </c>
      <c r="AS376" s="6">
        <f>AI376*'III. GDP shares, 1310-2018'!G378</f>
        <v>2.1087304345980149</v>
      </c>
      <c r="AT376" s="6">
        <f>AJ376*'III. GDP shares, 1310-2018'!H378</f>
        <v>0</v>
      </c>
      <c r="AU376" s="6">
        <f>AK376*'III. GDP shares, 1310-2018'!I378</f>
        <v>0.54539161465294039</v>
      </c>
      <c r="AV376" s="6">
        <f>AL376*'III. GDP shares, 1310-2018'!J378</f>
        <v>0</v>
      </c>
      <c r="AY376" s="6">
        <f>U376*'III. GDP shares, 1310-2018'!C378</f>
        <v>-9.3776542031296956E-2</v>
      </c>
      <c r="AZ376" s="6">
        <f>V376*'III. GDP shares, 1310-2018'!D378</f>
        <v>0</v>
      </c>
      <c r="BA376" s="6">
        <f>W376*'III. GDP shares, 1310-2018'!E378</f>
        <v>0.1485273906879408</v>
      </c>
      <c r="BB376" s="6">
        <f>X376*'III. GDP shares, 1310-2018'!F378</f>
        <v>-0.70218585980474002</v>
      </c>
      <c r="BC376" s="6">
        <f>Y376*'III. GDP shares, 1310-2018'!G378</f>
        <v>-0.959498588821734</v>
      </c>
      <c r="BD376" s="6">
        <f>Z376*'III. GDP shares, 1310-2018'!H378</f>
        <v>0</v>
      </c>
      <c r="BE376" s="6">
        <f>AA376*'III. GDP shares, 1310-2018'!I378</f>
        <v>-1.7021271410244354</v>
      </c>
      <c r="BF376" s="6">
        <f>AB376*'III. GDP shares, 1310-2018'!J378</f>
        <v>0</v>
      </c>
      <c r="BI376" s="6">
        <f t="shared" si="671"/>
        <v>5.3291159188034181</v>
      </c>
      <c r="BJ376" s="6">
        <f t="shared" si="672"/>
        <v>5.6033882588402077</v>
      </c>
      <c r="BL376" s="6">
        <f t="shared" si="673"/>
        <v>-3.3090607409942656</v>
      </c>
      <c r="BM376" s="6">
        <f t="shared" si="674"/>
        <v>-3.3842272107126004</v>
      </c>
      <c r="BN376" s="6">
        <f t="shared" ref="BN376:BO376" si="789">AVERAGE(BL373:BL379)</f>
        <v>0.44406939194100475</v>
      </c>
      <c r="BO376" s="6">
        <f t="shared" si="789"/>
        <v>0.58577132480565641</v>
      </c>
      <c r="BR376" s="6">
        <f t="shared" si="676"/>
        <v>8.0401361055303173</v>
      </c>
    </row>
    <row r="377" spans="1:70" x14ac:dyDescent="0.2">
      <c r="A377" s="6">
        <f>'[1]Nominal weighted'!B377</f>
        <v>1683</v>
      </c>
      <c r="C377" s="6">
        <f t="shared" si="683"/>
        <v>3.9379221119619414</v>
      </c>
      <c r="D377" s="6">
        <f t="shared" si="684"/>
        <v>8.2222222222222001</v>
      </c>
      <c r="E377" s="6">
        <f t="shared" si="685"/>
        <v>4.0533463565579249</v>
      </c>
      <c r="F377" s="6">
        <f t="shared" si="686"/>
        <v>0.23158093314652994</v>
      </c>
      <c r="G377" s="6">
        <f t="shared" si="687"/>
        <v>8.9537716120319253</v>
      </c>
      <c r="I377" s="6">
        <f t="shared" si="688"/>
        <v>-15.01705281340767</v>
      </c>
      <c r="L377" s="6">
        <f t="shared" si="709"/>
        <v>4.1471393830828349</v>
      </c>
      <c r="M377" s="6">
        <f t="shared" si="710"/>
        <v>6.4386908693184512</v>
      </c>
      <c r="N377" s="6">
        <f t="shared" si="711"/>
        <v>3.358800521350974</v>
      </c>
      <c r="O377" s="6">
        <f t="shared" si="712"/>
        <v>4.7982067107403497</v>
      </c>
      <c r="P377" s="6">
        <f t="shared" ref="P377" si="790">AVERAGE(G374:G380)</f>
        <v>9.6980554507074324</v>
      </c>
      <c r="R377" s="6">
        <f t="shared" si="786"/>
        <v>3.9061571088705813</v>
      </c>
      <c r="U377" s="6">
        <v>-0.43792211196194153</v>
      </c>
      <c r="V377" s="6">
        <v>-2.2222222222222001</v>
      </c>
      <c r="W377" s="6">
        <v>0.36332031010874183</v>
      </c>
      <c r="X377" s="6">
        <v>5.2799361608705571</v>
      </c>
      <c r="Y377" s="6">
        <v>-1.3585335167938297</v>
      </c>
      <c r="AA377" s="6">
        <v>20.01705281340767</v>
      </c>
      <c r="AE377" s="6">
        <v>3.5</v>
      </c>
      <c r="AF377" s="6">
        <v>6</v>
      </c>
      <c r="AG377" s="35">
        <v>4.416666666666667</v>
      </c>
      <c r="AH377" s="6">
        <v>5.511517094017087</v>
      </c>
      <c r="AI377" s="6">
        <v>7.5952380952380958</v>
      </c>
      <c r="AK377" s="6">
        <v>5</v>
      </c>
      <c r="AO377" s="6">
        <f>AE377*'III. GDP shares, 1310-2018'!C379</f>
        <v>0.7515197298925036</v>
      </c>
      <c r="AP377" s="6">
        <f>AF377*'III. GDP shares, 1310-2018'!D379</f>
        <v>0.87488237754868436</v>
      </c>
      <c r="AQ377" s="6">
        <f>AG377*'III. GDP shares, 1310-2018'!E379</f>
        <v>0.24118733479210885</v>
      </c>
      <c r="AR377" s="6">
        <f>AH377*'III. GDP shares, 1310-2018'!F379</f>
        <v>1.093285469299953</v>
      </c>
      <c r="AS377" s="6">
        <f>AI377*'III. GDP shares, 1310-2018'!G379</f>
        <v>2.1080359224317675</v>
      </c>
      <c r="AT377" s="6">
        <f>AJ377*'III. GDP shares, 1310-2018'!H379</f>
        <v>0</v>
      </c>
      <c r="AU377" s="6">
        <f>AK377*'III. GDP shares, 1310-2018'!I379</f>
        <v>0.54473523011476299</v>
      </c>
      <c r="AV377" s="6">
        <f>AL377*'III. GDP shares, 1310-2018'!J379</f>
        <v>0</v>
      </c>
      <c r="AY377" s="6">
        <f>U377*'III. GDP shares, 1310-2018'!C379</f>
        <v>-9.4030602084455142E-2</v>
      </c>
      <c r="AZ377" s="6">
        <f>V377*'III. GDP shares, 1310-2018'!D379</f>
        <v>-0.32403051020321322</v>
      </c>
      <c r="BA377" s="6">
        <f>W377*'III. GDP shares, 1310-2018'!E379</f>
        <v>1.9840360136823377E-2</v>
      </c>
      <c r="BB377" s="6">
        <f>X377*'III. GDP shares, 1310-2018'!F379</f>
        <v>1.0473481956133914</v>
      </c>
      <c r="BC377" s="6">
        <f>Y377*'III. GDP shares, 1310-2018'!G379</f>
        <v>-0.37705696902700958</v>
      </c>
      <c r="BD377" s="6">
        <f>Z377*'III. GDP shares, 1310-2018'!H379</f>
        <v>0</v>
      </c>
      <c r="BE377" s="6">
        <f>AA377*'III. GDP shares, 1310-2018'!I379</f>
        <v>2.1807987741061985</v>
      </c>
      <c r="BF377" s="6">
        <f>AB377*'III. GDP shares, 1310-2018'!J379</f>
        <v>0</v>
      </c>
      <c r="BI377" s="6">
        <f t="shared" si="671"/>
        <v>5.3372369759869756</v>
      </c>
      <c r="BJ377" s="6">
        <f t="shared" si="672"/>
        <v>5.6136460640797798</v>
      </c>
      <c r="BL377" s="6">
        <f t="shared" si="673"/>
        <v>2.4528692485417354</v>
      </c>
      <c r="BM377" s="6">
        <f t="shared" si="674"/>
        <v>3.6069385722348328</v>
      </c>
      <c r="BN377" s="6">
        <f t="shared" ref="BN377:BO377" si="791">AVERAGE(BL374:BL380)</f>
        <v>-0.4143118595809443</v>
      </c>
      <c r="BO377" s="6">
        <f t="shared" si="791"/>
        <v>-1.3709998478310479E-2</v>
      </c>
      <c r="BR377" s="6">
        <f t="shared" si="676"/>
        <v>1.9618639277861472</v>
      </c>
    </row>
    <row r="378" spans="1:70" x14ac:dyDescent="0.2">
      <c r="A378" s="6">
        <f>'[1]Nominal weighted'!B378</f>
        <v>1684</v>
      </c>
      <c r="C378" s="6">
        <f t="shared" si="683"/>
        <v>4.0898483049483803</v>
      </c>
      <c r="D378" s="6">
        <f t="shared" si="684"/>
        <v>4.8636363636363598</v>
      </c>
      <c r="E378" s="6">
        <f t="shared" si="685"/>
        <v>0.28944518394611141</v>
      </c>
      <c r="F378" s="6">
        <f t="shared" si="686"/>
        <v>-3.9429472437343573</v>
      </c>
      <c r="G378" s="6">
        <f t="shared" si="687"/>
        <v>0.72990828776549233</v>
      </c>
      <c r="I378" s="6">
        <f t="shared" si="688"/>
        <v>4.4386868710967793</v>
      </c>
      <c r="L378" s="6">
        <f t="shared" si="709"/>
        <v>4.1868211234393753</v>
      </c>
      <c r="M378" s="6">
        <f t="shared" si="710"/>
        <v>7.8460135237806918</v>
      </c>
      <c r="N378" s="6">
        <f t="shared" si="711"/>
        <v>4.6456915878038458</v>
      </c>
      <c r="O378" s="6">
        <f t="shared" si="712"/>
        <v>5.0552550824048534</v>
      </c>
      <c r="P378" s="6">
        <f t="shared" ref="P378" si="792">AVERAGE(G375:G381)</f>
        <v>8.7094956639302374</v>
      </c>
      <c r="R378" s="6">
        <f t="shared" si="786"/>
        <v>8.9723124526277847</v>
      </c>
      <c r="U378" s="6">
        <v>-0.43984830494837995</v>
      </c>
      <c r="V378" s="6">
        <v>1.1363636363636402</v>
      </c>
      <c r="W378" s="6">
        <v>4.1272214827205556</v>
      </c>
      <c r="X378" s="6">
        <v>9.5079525856146923</v>
      </c>
      <c r="Y378" s="6">
        <v>6.8605679027106987</v>
      </c>
      <c r="AA378" s="6">
        <v>0.56131312890322038</v>
      </c>
      <c r="AE378" s="6">
        <v>3.65</v>
      </c>
      <c r="AF378" s="6">
        <v>6</v>
      </c>
      <c r="AG378" s="35">
        <v>4.416666666666667</v>
      </c>
      <c r="AH378" s="6">
        <v>5.5650053418803349</v>
      </c>
      <c r="AI378" s="6">
        <v>7.590476190476191</v>
      </c>
      <c r="AK378" s="6">
        <v>5</v>
      </c>
      <c r="AO378" s="6">
        <f>AE378*'III. GDP shares, 1310-2018'!C380</f>
        <v>0.78242714328350671</v>
      </c>
      <c r="AP378" s="6">
        <f>AF378*'III. GDP shares, 1310-2018'!D380</f>
        <v>0.87744255946156335</v>
      </c>
      <c r="AQ378" s="6">
        <f>AG378*'III. GDP shares, 1310-2018'!E380</f>
        <v>0.24203198817779636</v>
      </c>
      <c r="AR378" s="6">
        <f>AH378*'III. GDP shares, 1310-2018'!F380</f>
        <v>1.1027100581616154</v>
      </c>
      <c r="AS378" s="6">
        <f>AI378*'III. GDP shares, 1310-2018'!G380</f>
        <v>2.107338357019918</v>
      </c>
      <c r="AT378" s="6">
        <f>AJ378*'III. GDP shares, 1310-2018'!H380</f>
        <v>0</v>
      </c>
      <c r="AU378" s="6">
        <f>AK378*'III. GDP shares, 1310-2018'!I380</f>
        <v>0.54408122163811168</v>
      </c>
      <c r="AV378" s="6">
        <f>AL378*'III. GDP shares, 1310-2018'!J380</f>
        <v>0</v>
      </c>
      <c r="AY378" s="6">
        <f>U378*'III. GDP shares, 1310-2018'!C380</f>
        <v>-9.4287466498316069E-2</v>
      </c>
      <c r="AZ378" s="6">
        <f>V378*'III. GDP shares, 1310-2018'!D380</f>
        <v>0.16618230292832697</v>
      </c>
      <c r="BA378" s="6">
        <f>W378*'III. GDP shares, 1310-2018'!E380</f>
        <v>0.22617048025199291</v>
      </c>
      <c r="BB378" s="6">
        <f>X378*'III. GDP shares, 1310-2018'!F380</f>
        <v>1.8840080655050175</v>
      </c>
      <c r="BC378" s="6">
        <f>Y378*'III. GDP shares, 1310-2018'!G380</f>
        <v>1.9046944525643719</v>
      </c>
      <c r="BD378" s="6">
        <f>Z378*'III. GDP shares, 1310-2018'!H380</f>
        <v>0</v>
      </c>
      <c r="BE378" s="6">
        <f>AA378*'III. GDP shares, 1310-2018'!I380</f>
        <v>6.1079986579034996E-2</v>
      </c>
      <c r="BF378" s="6">
        <f>AB378*'III. GDP shares, 1310-2018'!J380</f>
        <v>0</v>
      </c>
      <c r="BI378" s="6">
        <f t="shared" si="671"/>
        <v>5.3703580331705325</v>
      </c>
      <c r="BJ378" s="6">
        <f t="shared" si="672"/>
        <v>5.6560313277425118</v>
      </c>
      <c r="BL378" s="6">
        <f t="shared" si="673"/>
        <v>4.1478478213304282</v>
      </c>
      <c r="BM378" s="6">
        <f t="shared" si="674"/>
        <v>3.6255950718940713</v>
      </c>
      <c r="BN378" s="6">
        <f t="shared" ref="BN378:BO378" si="793">AVERAGE(BL375:BL381)</f>
        <v>-1.0183890134623035</v>
      </c>
      <c r="BO378" s="6">
        <f t="shared" si="793"/>
        <v>-1.1809455157290043</v>
      </c>
      <c r="BR378" s="6">
        <f t="shared" si="676"/>
        <v>0.796923249878847</v>
      </c>
    </row>
    <row r="379" spans="1:70" x14ac:dyDescent="0.2">
      <c r="A379" s="6">
        <f>'[1]Nominal weighted'!B379</f>
        <v>1685</v>
      </c>
      <c r="C379" s="6">
        <f t="shared" si="683"/>
        <v>4.2132200888778781</v>
      </c>
      <c r="D379" s="6">
        <f t="shared" si="684"/>
        <v>3.752808988764059</v>
      </c>
      <c r="E379" s="6">
        <f t="shared" si="685"/>
        <v>3.2795277507050637</v>
      </c>
      <c r="F379" s="6">
        <f t="shared" si="686"/>
        <v>13.17205222273256</v>
      </c>
      <c r="G379" s="6">
        <f t="shared" si="687"/>
        <v>3.9743471818091485</v>
      </c>
      <c r="I379" s="6">
        <f t="shared" si="688"/>
        <v>12.121884385217566</v>
      </c>
      <c r="L379" s="6">
        <f t="shared" si="709"/>
        <v>4.222438258562704</v>
      </c>
      <c r="M379" s="6">
        <f t="shared" si="710"/>
        <v>7.3851840306931331</v>
      </c>
      <c r="N379" s="6">
        <f t="shared" si="711"/>
        <v>4.4284688033706221</v>
      </c>
      <c r="O379" s="6">
        <f t="shared" si="712"/>
        <v>3.6843515670064191</v>
      </c>
      <c r="P379" s="6">
        <f t="shared" ref="P379" si="794">AVERAGE(G376:G382)</f>
        <v>10.050892397920345</v>
      </c>
      <c r="R379" s="6">
        <f t="shared" si="786"/>
        <v>8.805653416274609</v>
      </c>
      <c r="U379" s="6">
        <v>-0.44179151744930689</v>
      </c>
      <c r="V379" s="6">
        <v>2.247191011235941</v>
      </c>
      <c r="W379" s="6">
        <v>1.1371389159616032</v>
      </c>
      <c r="X379" s="6">
        <v>-7.5535586329889783</v>
      </c>
      <c r="Y379" s="6">
        <v>3.6113671039051378</v>
      </c>
      <c r="AA379" s="6">
        <v>-7.1218843852175651</v>
      </c>
      <c r="AE379" s="6">
        <v>3.7714285714285714</v>
      </c>
      <c r="AF379" s="6">
        <v>6</v>
      </c>
      <c r="AG379" s="35">
        <v>4.416666666666667</v>
      </c>
      <c r="AH379" s="6">
        <v>5.6184935897435819</v>
      </c>
      <c r="AI379" s="6">
        <v>7.5857142857142863</v>
      </c>
      <c r="AK379" s="6">
        <v>5</v>
      </c>
      <c r="AO379" s="6">
        <f>AE379*'III. GDP shares, 1310-2018'!C381</f>
        <v>0.80711802222984108</v>
      </c>
      <c r="AP379" s="6">
        <f>AF379*'III. GDP shares, 1310-2018'!D381</f>
        <v>0.8799934904567035</v>
      </c>
      <c r="AQ379" s="6">
        <f>AG379*'III. GDP shares, 1310-2018'!E381</f>
        <v>0.24287358950731952</v>
      </c>
      <c r="AR379" s="6">
        <f>AH379*'III. GDP shares, 1310-2018'!F381</f>
        <v>1.112116182237439</v>
      </c>
      <c r="AS379" s="6">
        <f>AI379*'III. GDP shares, 1310-2018'!G381</f>
        <v>2.106637754911286</v>
      </c>
      <c r="AT379" s="6">
        <f>AJ379*'III. GDP shares, 1310-2018'!H381</f>
        <v>0</v>
      </c>
      <c r="AU379" s="6">
        <f>AK379*'III. GDP shares, 1310-2018'!I381</f>
        <v>0.54342957634455602</v>
      </c>
      <c r="AV379" s="6">
        <f>AL379*'III. GDP shares, 1310-2018'!J381</f>
        <v>0</v>
      </c>
      <c r="AY379" s="6">
        <f>U379*'III. GDP shares, 1310-2018'!C381</f>
        <v>-9.4547169341334628E-2</v>
      </c>
      <c r="AZ379" s="6">
        <f>V379*'III. GDP shares, 1310-2018'!D381</f>
        <v>0.32958557695007412</v>
      </c>
      <c r="BA379" s="6">
        <f>W379*'III. GDP shares, 1310-2018'!E381</f>
        <v>6.2531549499182645E-2</v>
      </c>
      <c r="BB379" s="6">
        <f>X379*'III. GDP shares, 1310-2018'!F381</f>
        <v>-1.4951400504507353</v>
      </c>
      <c r="BC379" s="6">
        <f>Y379*'III. GDP shares, 1310-2018'!G381</f>
        <v>1.0029170624391404</v>
      </c>
      <c r="BD379" s="6">
        <f>Z379*'III. GDP shares, 1310-2018'!H381</f>
        <v>0</v>
      </c>
      <c r="BE379" s="6">
        <f>AA379*'III. GDP shares, 1310-2018'!I381</f>
        <v>-0.77404852284673809</v>
      </c>
      <c r="BF379" s="6">
        <f>AB379*'III. GDP shares, 1310-2018'!J381</f>
        <v>0</v>
      </c>
      <c r="BI379" s="6">
        <f t="shared" si="671"/>
        <v>5.3987171855921856</v>
      </c>
      <c r="BJ379" s="6">
        <f t="shared" si="672"/>
        <v>5.6921686156871445</v>
      </c>
      <c r="BL379" s="6">
        <f t="shared" si="673"/>
        <v>-0.96870155375041078</v>
      </c>
      <c r="BM379" s="6">
        <f t="shared" si="674"/>
        <v>-1.3535895840921948</v>
      </c>
      <c r="BN379" s="6">
        <f t="shared" ref="BN379:BO379" si="795">AVERAGE(BL376:BL382)</f>
        <v>-1.0119289185941285</v>
      </c>
      <c r="BO379" s="6">
        <f t="shared" si="795"/>
        <v>-1.0232979001818419</v>
      </c>
      <c r="BR379" s="6">
        <f t="shared" si="676"/>
        <v>6.1104622559309263</v>
      </c>
    </row>
    <row r="380" spans="1:70" x14ac:dyDescent="0.2">
      <c r="A380" s="6">
        <f>'[1]Nominal weighted'!B380</f>
        <v>1686</v>
      </c>
      <c r="C380" s="6">
        <f t="shared" si="683"/>
        <v>4.3366091188950993</v>
      </c>
      <c r="D380" s="6">
        <f t="shared" si="684"/>
        <v>4.901098901098905</v>
      </c>
      <c r="E380" s="6">
        <f t="shared" si="685"/>
        <v>9.8636895954877737</v>
      </c>
      <c r="F380" s="6">
        <f t="shared" si="686"/>
        <v>3.9479245534890115</v>
      </c>
      <c r="G380" s="6">
        <f t="shared" si="687"/>
        <v>21.907916602105793</v>
      </c>
      <c r="I380" s="6">
        <f t="shared" si="688"/>
        <v>17.458686775109435</v>
      </c>
      <c r="L380" s="6">
        <f t="shared" si="709"/>
        <v>4.3325624437737478</v>
      </c>
      <c r="M380" s="6">
        <f t="shared" si="710"/>
        <v>7.5615508737266452</v>
      </c>
      <c r="N380" s="6">
        <f t="shared" si="711"/>
        <v>4.4894792586590757</v>
      </c>
      <c r="O380" s="6">
        <f t="shared" si="712"/>
        <v>3.0146616355984648</v>
      </c>
      <c r="P380" s="6">
        <f t="shared" ref="P380" si="796">AVERAGE(G377:G383)</f>
        <v>9.1966057231892115</v>
      </c>
      <c r="R380" s="6">
        <f t="shared" si="786"/>
        <v>7.1594036281654416</v>
      </c>
      <c r="U380" s="6">
        <v>-0.44375197603795624</v>
      </c>
      <c r="V380" s="6">
        <v>1.098901098901095</v>
      </c>
      <c r="W380" s="6">
        <v>-5.4470229288211058</v>
      </c>
      <c r="X380" s="6">
        <v>1.7240572841178186</v>
      </c>
      <c r="Y380" s="6">
        <v>-14.326964221153411</v>
      </c>
      <c r="AA380" s="6">
        <v>-12.458686775109435</v>
      </c>
      <c r="AE380" s="6">
        <v>3.8928571428571428</v>
      </c>
      <c r="AF380" s="6">
        <v>6</v>
      </c>
      <c r="AG380" s="35">
        <v>4.416666666666667</v>
      </c>
      <c r="AH380" s="6">
        <v>5.6719818376068298</v>
      </c>
      <c r="AI380" s="6">
        <v>7.5809523809523816</v>
      </c>
      <c r="AK380" s="6">
        <v>5</v>
      </c>
      <c r="AO380" s="6">
        <f>AE380*'III. GDP shares, 1310-2018'!C382</f>
        <v>0.83172766358001682</v>
      </c>
      <c r="AP380" s="6">
        <f>AF380*'III. GDP shares, 1310-2018'!D382</f>
        <v>0.88253522058434175</v>
      </c>
      <c r="AQ380" s="6">
        <f>AG380*'III. GDP shares, 1310-2018'!E382</f>
        <v>0.24371215529321688</v>
      </c>
      <c r="AR380" s="6">
        <f>AH380*'III. GDP shares, 1310-2018'!F382</f>
        <v>1.1215039414274501</v>
      </c>
      <c r="AS380" s="6">
        <f>AI380*'III. GDP shares, 1310-2018'!G382</f>
        <v>2.1059341325353111</v>
      </c>
      <c r="AT380" s="6">
        <f>AJ380*'III. GDP shares, 1310-2018'!H382</f>
        <v>0</v>
      </c>
      <c r="AU380" s="6">
        <f>AK380*'III. GDP shares, 1310-2018'!I382</f>
        <v>0.54278028144856716</v>
      </c>
      <c r="AV380" s="6">
        <f>AL380*'III. GDP shares, 1310-2018'!J382</f>
        <v>0</v>
      </c>
      <c r="AY380" s="6">
        <f>U380*'III. GDP shares, 1310-2018'!C382</f>
        <v>-9.4809745309117607E-2</v>
      </c>
      <c r="AZ380" s="6">
        <f>V380*'III. GDP shares, 1310-2018'!D382</f>
        <v>0.1616364872865089</v>
      </c>
      <c r="BA380" s="6">
        <f>W380*'III. GDP shares, 1310-2018'!E382</f>
        <v>-0.30056732782971224</v>
      </c>
      <c r="BB380" s="6">
        <f>X380*'III. GDP shares, 1310-2018'!F382</f>
        <v>0.34089267115859684</v>
      </c>
      <c r="BC380" s="6">
        <f>Y380*'III. GDP shares, 1310-2018'!G382</f>
        <v>-3.9799277785660934</v>
      </c>
      <c r="BD380" s="6">
        <f>Z380*'III. GDP shares, 1310-2018'!H382</f>
        <v>0</v>
      </c>
      <c r="BE380" s="6">
        <f>AA380*'III. GDP shares, 1310-2018'!I382</f>
        <v>-1.3524659028546882</v>
      </c>
      <c r="BF380" s="6">
        <f>AB380*'III. GDP shares, 1310-2018'!J382</f>
        <v>0</v>
      </c>
      <c r="BI380" s="6">
        <f t="shared" si="671"/>
        <v>5.4270763380138369</v>
      </c>
      <c r="BJ380" s="6">
        <f t="shared" si="672"/>
        <v>5.7281933948689039</v>
      </c>
      <c r="BL380" s="6">
        <f t="shared" si="673"/>
        <v>-5.2252415961145058</v>
      </c>
      <c r="BM380" s="6">
        <f t="shared" si="674"/>
        <v>-4.9755779196838326</v>
      </c>
      <c r="BN380" s="6">
        <f t="shared" ref="BN380:BO380" si="797">AVERAGE(BL377:BL383)</f>
        <v>-0.43878941016956985</v>
      </c>
      <c r="BO380" s="6">
        <f t="shared" si="797"/>
        <v>-0.4979988793100269</v>
      </c>
      <c r="BR380" s="6">
        <f t="shared" si="676"/>
        <v>10.232536257685577</v>
      </c>
    </row>
    <row r="381" spans="1:70" x14ac:dyDescent="0.2">
      <c r="A381" s="6">
        <f>'[1]Nominal weighted'!B381</f>
        <v>1687</v>
      </c>
      <c r="C381" s="6">
        <f t="shared" si="683"/>
        <v>4.4600156256129777</v>
      </c>
      <c r="D381" s="6">
        <f t="shared" si="684"/>
        <v>17.956521739130409</v>
      </c>
      <c r="E381" s="6">
        <f t="shared" si="685"/>
        <v>9.7804610517406871</v>
      </c>
      <c r="F381" s="6">
        <f t="shared" si="686"/>
        <v>5.9546475563881236</v>
      </c>
      <c r="G381" s="6">
        <f t="shared" si="687"/>
        <v>8.0136417562104398</v>
      </c>
      <c r="I381" s="6">
        <f t="shared" si="688"/>
        <v>13.544863767099589</v>
      </c>
      <c r="L381" s="6">
        <f t="shared" si="709"/>
        <v>4.4600510527235029</v>
      </c>
      <c r="M381" s="6">
        <f t="shared" si="710"/>
        <v>6.8869476991234739</v>
      </c>
      <c r="N381" s="6">
        <f t="shared" si="711"/>
        <v>4.3962712494602627</v>
      </c>
      <c r="O381" s="6">
        <f t="shared" si="712"/>
        <v>3.9087037574807844</v>
      </c>
      <c r="P381" s="6">
        <f t="shared" ref="P381" si="798">AVERAGE(G378:G384)</f>
        <v>8.9259943362466281</v>
      </c>
      <c r="R381" s="6">
        <f t="shared" si="786"/>
        <v>9.1103884181530166</v>
      </c>
      <c r="U381" s="6">
        <v>-0.44572991132726325</v>
      </c>
      <c r="V381" s="6">
        <v>-11.956521739130409</v>
      </c>
      <c r="W381" s="6">
        <v>-5.3637943850740211</v>
      </c>
      <c r="X381" s="6">
        <v>-0.22917747091804608</v>
      </c>
      <c r="Y381" s="6">
        <v>-0.43745128001996364</v>
      </c>
      <c r="AA381" s="6">
        <v>-8.5448637670995886</v>
      </c>
      <c r="AE381" s="6">
        <v>4.0142857142857142</v>
      </c>
      <c r="AF381" s="6">
        <v>6</v>
      </c>
      <c r="AG381" s="35">
        <v>4.416666666666667</v>
      </c>
      <c r="AH381" s="6">
        <v>5.7254700854700777</v>
      </c>
      <c r="AI381" s="6">
        <v>7.5761904761904768</v>
      </c>
      <c r="AK381" s="6">
        <v>5</v>
      </c>
      <c r="AO381" s="6">
        <f>AE381*'III. GDP shares, 1310-2018'!C383</f>
        <v>0.85625650606256065</v>
      </c>
      <c r="AP381" s="6">
        <f>AF381*'III. GDP shares, 1310-2018'!D383</f>
        <v>0.88506779953431691</v>
      </c>
      <c r="AQ381" s="6">
        <f>AG381*'III. GDP shares, 1310-2018'!E383</f>
        <v>0.24454770192912448</v>
      </c>
      <c r="AR381" s="6">
        <f>AH381*'III. GDP shares, 1310-2018'!F383</f>
        <v>1.1308734349123193</v>
      </c>
      <c r="AS381" s="6">
        <f>AI381*'III. GDP shares, 1310-2018'!G383</f>
        <v>2.1052275062031289</v>
      </c>
      <c r="AT381" s="6">
        <f>AJ381*'III. GDP shares, 1310-2018'!H383</f>
        <v>0</v>
      </c>
      <c r="AU381" s="6">
        <f>AK381*'III. GDP shares, 1310-2018'!I383</f>
        <v>0.5421333242566817</v>
      </c>
      <c r="AV381" s="6">
        <f>AL381*'III. GDP shares, 1310-2018'!J383</f>
        <v>0</v>
      </c>
      <c r="AY381" s="6">
        <f>U381*'III. GDP shares, 1310-2018'!C383</f>
        <v>-9.5075229738242062E-2</v>
      </c>
      <c r="AZ381" s="6">
        <f>V381*'III. GDP shares, 1310-2018'!D383</f>
        <v>-1.7637220642893958</v>
      </c>
      <c r="BA381" s="6">
        <f>W381*'III. GDP shares, 1310-2018'!E383</f>
        <v>-0.29698949218645881</v>
      </c>
      <c r="BB381" s="6">
        <f>X381*'III. GDP shares, 1310-2018'!F383</f>
        <v>-4.526627680744056E-2</v>
      </c>
      <c r="BC381" s="6">
        <f>Y381*'III. GDP shares, 1310-2018'!G383</f>
        <v>-0.12155640360627083</v>
      </c>
      <c r="BD381" s="6">
        <f>Z381*'III. GDP shares, 1310-2018'!H383</f>
        <v>0</v>
      </c>
      <c r="BE381" s="6">
        <f>AA381*'III. GDP shares, 1310-2018'!I383</f>
        <v>-0.92649107987563439</v>
      </c>
      <c r="BF381" s="6">
        <f>AB381*'III. GDP shares, 1310-2018'!J383</f>
        <v>0</v>
      </c>
      <c r="BI381" s="6">
        <f t="shared" si="671"/>
        <v>5.4554354904354883</v>
      </c>
      <c r="BJ381" s="6">
        <f t="shared" si="672"/>
        <v>5.7641062728981325</v>
      </c>
      <c r="BL381" s="6">
        <f t="shared" si="673"/>
        <v>-3.2491005465034424</v>
      </c>
      <c r="BM381" s="6">
        <f t="shared" si="674"/>
        <v>-4.4962564255948818</v>
      </c>
      <c r="BN381" s="6">
        <f t="shared" ref="BN381:BO381" si="799">AVERAGE(BL378:BL384)</f>
        <v>-0.64318622188005037</v>
      </c>
      <c r="BO381" s="6">
        <f t="shared" si="799"/>
        <v>-0.79088786687163137</v>
      </c>
      <c r="BR381" s="6">
        <f t="shared" si="676"/>
        <v>6.3644169555778616</v>
      </c>
    </row>
    <row r="382" spans="1:70" x14ac:dyDescent="0.2">
      <c r="A382" s="6">
        <f>'[1]Nominal weighted'!B382</f>
        <v>1688</v>
      </c>
      <c r="C382" s="6">
        <f t="shared" si="683"/>
        <v>4.5834398437744595</v>
      </c>
      <c r="D382" s="6">
        <f t="shared" si="684"/>
        <v>6</v>
      </c>
      <c r="E382" s="6">
        <f t="shared" si="685"/>
        <v>2.0455992608452305</v>
      </c>
      <c r="F382" s="6">
        <f t="shared" si="686"/>
        <v>-2.5669036339087974</v>
      </c>
      <c r="G382" s="6">
        <f t="shared" si="687"/>
        <v>15.718566770982271</v>
      </c>
      <c r="I382" s="6">
        <f t="shared" si="688"/>
        <v>8.4878724473594218</v>
      </c>
      <c r="L382" s="6">
        <f t="shared" si="709"/>
        <v>4.5834757489121882</v>
      </c>
      <c r="M382" s="6">
        <f t="shared" si="710"/>
        <v>7.160783619300858</v>
      </c>
      <c r="N382" s="6">
        <f t="shared" si="711"/>
        <v>4.6896424376358885</v>
      </c>
      <c r="O382" s="6">
        <f t="shared" si="712"/>
        <v>4.5159840350687803</v>
      </c>
      <c r="P382" s="6">
        <f t="shared" ref="P382" si="800">AVERAGE(G379:G385)</f>
        <v>9.9182746779299773</v>
      </c>
      <c r="R382" s="6">
        <f t="shared" si="786"/>
        <v>9.0225792918437495</v>
      </c>
      <c r="U382" s="6">
        <v>-0.44772555806017361</v>
      </c>
      <c r="V382" s="6">
        <v>0</v>
      </c>
      <c r="W382" s="6">
        <v>2.3710674058214365</v>
      </c>
      <c r="X382" s="6">
        <v>8.345861967242131</v>
      </c>
      <c r="Y382" s="6">
        <v>-8.1471381995536998</v>
      </c>
      <c r="AA382" s="6">
        <v>-3.2378724473594218</v>
      </c>
      <c r="AE382" s="6">
        <v>4.1357142857142861</v>
      </c>
      <c r="AF382" s="6">
        <v>6</v>
      </c>
      <c r="AG382" s="35">
        <v>4.416666666666667</v>
      </c>
      <c r="AH382" s="6">
        <v>5.7789583333333336</v>
      </c>
      <c r="AI382" s="6">
        <v>7.5714285714285721</v>
      </c>
      <c r="AK382" s="6">
        <v>5.2500000000000009</v>
      </c>
      <c r="AO382" s="6">
        <f>AE382*'III. GDP shares, 1310-2018'!C384</f>
        <v>0.88070498525250229</v>
      </c>
      <c r="AP382" s="6">
        <f>AF382*'III. GDP shares, 1310-2018'!D384</f>
        <v>0.88759127663930659</v>
      </c>
      <c r="AQ382" s="6">
        <f>AG382*'III. GDP shares, 1310-2018'!E384</f>
        <v>0.24538024569084396</v>
      </c>
      <c r="AR382" s="6">
        <f>AH382*'III. GDP shares, 1310-2018'!F384</f>
        <v>1.1402247611598268</v>
      </c>
      <c r="AS382" s="6">
        <f>AI382*'III. GDP shares, 1310-2018'!G384</f>
        <v>2.1045178921086332</v>
      </c>
      <c r="AT382" s="6">
        <f>AJ382*'III. GDP shares, 1310-2018'!H384</f>
        <v>0</v>
      </c>
      <c r="AU382" s="6">
        <f>AK382*'III. GDP shares, 1310-2018'!I384</f>
        <v>0.56856312677500787</v>
      </c>
      <c r="AV382" s="6">
        <f>AL382*'III. GDP shares, 1310-2018'!J384</f>
        <v>0</v>
      </c>
      <c r="AY382" s="6">
        <f>U382*'III. GDP shares, 1310-2018'!C384</f>
        <v>-9.5343658620375638E-2</v>
      </c>
      <c r="AZ382" s="6">
        <f>V382*'III. GDP shares, 1310-2018'!D384</f>
        <v>0</v>
      </c>
      <c r="BA382" s="6">
        <f>W382*'III. GDP shares, 1310-2018'!E384</f>
        <v>0.13173126851094705</v>
      </c>
      <c r="BB382" s="6">
        <f>X382*'III. GDP shares, 1310-2018'!F384</f>
        <v>1.6466909639029308</v>
      </c>
      <c r="BC382" s="6">
        <f>Y382*'III. GDP shares, 1310-2018'!G384</f>
        <v>-2.2645393730773082</v>
      </c>
      <c r="BD382" s="6">
        <f>Z382*'III. GDP shares, 1310-2018'!H384</f>
        <v>0</v>
      </c>
      <c r="BE382" s="6">
        <f>AA382*'III. GDP shares, 1310-2018'!I384</f>
        <v>-0.35065426338463229</v>
      </c>
      <c r="BF382" s="6">
        <f>AB382*'III. GDP shares, 1310-2018'!J384</f>
        <v>0</v>
      </c>
      <c r="BI382" s="6">
        <f t="shared" si="671"/>
        <v>5.5254613095238101</v>
      </c>
      <c r="BJ382" s="6">
        <f t="shared" si="672"/>
        <v>5.8269822876261212</v>
      </c>
      <c r="BL382" s="6">
        <f t="shared" si="673"/>
        <v>-0.93211506266843847</v>
      </c>
      <c r="BM382" s="6">
        <f t="shared" si="674"/>
        <v>-0.18596780531828797</v>
      </c>
      <c r="BN382" s="6">
        <f t="shared" ref="BN382:BO382" si="801">AVERAGE(BL379:BL385)</f>
        <v>-1.0301202859717375</v>
      </c>
      <c r="BO382" s="6">
        <f t="shared" si="801"/>
        <v>-1.0777053642300414</v>
      </c>
      <c r="BR382" s="6">
        <f t="shared" si="676"/>
        <v>5.8715060736552518</v>
      </c>
    </row>
    <row r="383" spans="1:70" x14ac:dyDescent="0.2">
      <c r="A383" s="6">
        <f>'[1]Nominal weighted'!B383</f>
        <v>1689</v>
      </c>
      <c r="C383" s="6">
        <f t="shared" si="683"/>
        <v>4.7068820123454973</v>
      </c>
      <c r="D383" s="6">
        <f t="shared" si="684"/>
        <v>7.234567901234584</v>
      </c>
      <c r="E383" s="6">
        <f t="shared" si="685"/>
        <v>2.11428561133074</v>
      </c>
      <c r="F383" s="6">
        <f t="shared" si="686"/>
        <v>4.3062770610761847</v>
      </c>
      <c r="G383" s="6">
        <f t="shared" si="687"/>
        <v>5.0780878514194177</v>
      </c>
      <c r="I383" s="6">
        <f t="shared" si="688"/>
        <v>9.0808839646829647</v>
      </c>
      <c r="L383" s="6">
        <f t="shared" si="709"/>
        <v>4.403857179659818</v>
      </c>
      <c r="M383" s="6">
        <f t="shared" si="710"/>
        <v>7.9396422319214839</v>
      </c>
      <c r="N383" s="6">
        <f t="shared" si="711"/>
        <v>4.1910745158573626</v>
      </c>
      <c r="O383" s="6">
        <f t="shared" si="712"/>
        <v>1.3333650889671544</v>
      </c>
      <c r="P383" s="6">
        <f t="shared" ref="P383" si="802">AVERAGE(G380:G386)</f>
        <v>9.3754909391863404</v>
      </c>
      <c r="R383" s="6">
        <f t="shared" si="786"/>
        <v>7.4943292276233819</v>
      </c>
      <c r="U383" s="6">
        <v>-0.44973915520264052</v>
      </c>
      <c r="V383" s="6">
        <v>-1.234567901234584</v>
      </c>
      <c r="W383" s="6">
        <v>2.302381055335927</v>
      </c>
      <c r="X383" s="6">
        <v>1.4099981914490678</v>
      </c>
      <c r="Y383" s="6">
        <v>3.5600073866758217</v>
      </c>
      <c r="AA383" s="6">
        <v>-3.8308839646829642</v>
      </c>
      <c r="AE383" s="6">
        <v>4.2571428571428571</v>
      </c>
      <c r="AF383" s="6">
        <v>6</v>
      </c>
      <c r="AG383" s="35">
        <v>4.416666666666667</v>
      </c>
      <c r="AH383" s="6">
        <v>5.7162752525252527</v>
      </c>
      <c r="AI383" s="6">
        <v>8.6380952380952394</v>
      </c>
      <c r="AK383" s="6">
        <v>5.2500000000000009</v>
      </c>
      <c r="AO383" s="6">
        <f>AE383*'III. GDP shares, 1310-2018'!C385</f>
        <v>0.90507353359965803</v>
      </c>
      <c r="AP383" s="6">
        <f>AF383*'III. GDP shares, 1310-2018'!D385</f>
        <v>0.89010570087803054</v>
      </c>
      <c r="AQ383" s="6">
        <f>AG383*'III. GDP shares, 1310-2018'!E385</f>
        <v>0.24620980273739954</v>
      </c>
      <c r="AR383" s="6">
        <f>AH383*'III. GDP shares, 1310-2018'!F385</f>
        <v>1.1266609917058601</v>
      </c>
      <c r="AS383" s="6">
        <f>AI383*'III. GDP shares, 1310-2018'!G385</f>
        <v>2.4017009601521488</v>
      </c>
      <c r="AT383" s="6">
        <f>AJ383*'III. GDP shares, 1310-2018'!H385</f>
        <v>0</v>
      </c>
      <c r="AU383" s="6">
        <f>AK383*'III. GDP shares, 1310-2018'!I385</f>
        <v>0.56788869130007613</v>
      </c>
      <c r="AV383" s="6">
        <f>AL383*'III. GDP shares, 1310-2018'!J385</f>
        <v>0</v>
      </c>
      <c r="AY383" s="6">
        <f>U383*'III. GDP shares, 1310-2018'!C385</f>
        <v>-9.5615068616833956E-2</v>
      </c>
      <c r="AZ383" s="6">
        <f>V383*'III. GDP shares, 1310-2018'!D385</f>
        <v>-0.18314932116832144</v>
      </c>
      <c r="BA383" s="6">
        <f>W383*'III. GDP shares, 1310-2018'!E385</f>
        <v>0.12834764953824551</v>
      </c>
      <c r="BB383" s="6">
        <f>X383*'III. GDP shares, 1310-2018'!F385</f>
        <v>0.27790648464307099</v>
      </c>
      <c r="BC383" s="6">
        <f>Y383*'III. GDP shares, 1310-2018'!G385</f>
        <v>0.98981001286267534</v>
      </c>
      <c r="BD383" s="6">
        <f>Z383*'III. GDP shares, 1310-2018'!H385</f>
        <v>0</v>
      </c>
      <c r="BE383" s="6">
        <f>AA383*'III. GDP shares, 1310-2018'!I385</f>
        <v>-0.41438393928119144</v>
      </c>
      <c r="BF383" s="6">
        <f>AB383*'III. GDP shares, 1310-2018'!J385</f>
        <v>0</v>
      </c>
      <c r="BI383" s="6">
        <f t="shared" si="671"/>
        <v>5.7130300024050031</v>
      </c>
      <c r="BJ383" s="6">
        <f t="shared" si="672"/>
        <v>6.137639680373173</v>
      </c>
      <c r="BL383" s="6">
        <f t="shared" si="673"/>
        <v>0.70291581797764513</v>
      </c>
      <c r="BM383" s="6">
        <f t="shared" si="674"/>
        <v>0.29286593539010464</v>
      </c>
      <c r="BN383" s="6">
        <f t="shared" ref="BN383:BO383" si="803">AVERAGE(BL380:BL386)</f>
        <v>-0.14044100331384485</v>
      </c>
      <c r="BO383" s="6">
        <f t="shared" si="803"/>
        <v>-0.22129541555302343</v>
      </c>
      <c r="BR383" s="6">
        <f t="shared" si="676"/>
        <v>4.3614688403491755</v>
      </c>
    </row>
    <row r="384" spans="1:70" x14ac:dyDescent="0.2">
      <c r="A384" s="6">
        <f>'[1]Nominal weighted'!B384</f>
        <v>1690</v>
      </c>
      <c r="C384" s="6">
        <f t="shared" si="683"/>
        <v>4.8303423746102343</v>
      </c>
      <c r="D384" s="6">
        <f t="shared" si="684"/>
        <v>3.5</v>
      </c>
      <c r="E384" s="6">
        <f t="shared" si="685"/>
        <v>3.4008902921662365</v>
      </c>
      <c r="F384" s="6">
        <f t="shared" si="686"/>
        <v>6.4898757863227647</v>
      </c>
      <c r="G384" s="6">
        <f t="shared" si="687"/>
        <v>7.0594919034338401</v>
      </c>
      <c r="I384" s="6">
        <f t="shared" si="688"/>
        <v>-1.3601592834946565</v>
      </c>
      <c r="L384" s="6">
        <f t="shared" si="709"/>
        <v>4.2069098741609405</v>
      </c>
      <c r="M384" s="6">
        <f t="shared" si="710"/>
        <v>7.6854782774090955</v>
      </c>
      <c r="N384" s="6">
        <f t="shared" si="711"/>
        <v>2.3279087406185419</v>
      </c>
      <c r="O384" s="6">
        <f t="shared" si="712"/>
        <v>0.15138469773782962</v>
      </c>
      <c r="P384" s="6">
        <f t="shared" ref="P384" si="804">AVERAGE(G381:G387)</f>
        <v>3.2177065889919425</v>
      </c>
      <c r="R384" s="6">
        <f t="shared" si="786"/>
        <v>6.8858932935968671</v>
      </c>
      <c r="U384" s="6">
        <v>-0.45177094603880646</v>
      </c>
      <c r="V384" s="6">
        <v>2.5</v>
      </c>
      <c r="W384" s="6">
        <v>1.0157763745004305</v>
      </c>
      <c r="X384" s="6">
        <v>-0.8362836146055932</v>
      </c>
      <c r="Y384" s="6">
        <v>0.50241285847092232</v>
      </c>
      <c r="AA384" s="6">
        <v>6.6101592834946574</v>
      </c>
      <c r="AE384" s="6">
        <v>4.3785714285714281</v>
      </c>
      <c r="AF384" s="6">
        <v>6</v>
      </c>
      <c r="AG384" s="35">
        <v>4.416666666666667</v>
      </c>
      <c r="AH384" s="6">
        <v>5.6535921717171718</v>
      </c>
      <c r="AI384" s="6">
        <v>7.5619047619047626</v>
      </c>
      <c r="AK384" s="6">
        <v>5.2500000000000009</v>
      </c>
      <c r="AO384" s="6">
        <f>AE384*'III. GDP shares, 1310-2018'!C386</f>
        <v>0.92936258045661002</v>
      </c>
      <c r="AP384" s="6">
        <f>AF384*'III. GDP shares, 1310-2018'!D386</f>
        <v>0.89261112087842009</v>
      </c>
      <c r="AQ384" s="6">
        <f>AG384*'III. GDP shares, 1310-2018'!E386</f>
        <v>0.24703638911208353</v>
      </c>
      <c r="AR384" s="6">
        <f>AH384*'III. GDP shares, 1310-2018'!F386</f>
        <v>1.113127688311887</v>
      </c>
      <c r="AS384" s="6">
        <f>AI384*'III. GDP shares, 1310-2018'!G386</f>
        <v>2.1030897648283702</v>
      </c>
      <c r="AT384" s="6">
        <f>AJ384*'III. GDP shares, 1310-2018'!H386</f>
        <v>0</v>
      </c>
      <c r="AU384" s="6">
        <f>AK384*'III. GDP shares, 1310-2018'!I386</f>
        <v>0.56721667100141582</v>
      </c>
      <c r="AV384" s="6">
        <f>AL384*'III. GDP shares, 1310-2018'!J386</f>
        <v>0</v>
      </c>
      <c r="AY384" s="6">
        <f>U384*'III. GDP shares, 1310-2018'!C386</f>
        <v>-9.5889497073463101E-2</v>
      </c>
      <c r="AZ384" s="6">
        <f>V384*'III. GDP shares, 1310-2018'!D386</f>
        <v>0.37192130036600834</v>
      </c>
      <c r="BA384" s="6">
        <f>W384*'III. GDP shares, 1310-2018'!E386</f>
        <v>5.6815183630630144E-2</v>
      </c>
      <c r="BB384" s="6">
        <f>X384*'III. GDP shares, 1310-2018'!F386</f>
        <v>-0.16465468651168955</v>
      </c>
      <c r="BC384" s="6">
        <f>Y384*'III. GDP shares, 1310-2018'!G386</f>
        <v>0.13972925785727697</v>
      </c>
      <c r="BD384" s="6">
        <f>Z384*'III. GDP shares, 1310-2018'!H386</f>
        <v>0</v>
      </c>
      <c r="BE384" s="6">
        <f>AA384*'III. GDP shares, 1310-2018'!I386</f>
        <v>0.71417000829960808</v>
      </c>
      <c r="BF384" s="6">
        <f>AB384*'III. GDP shares, 1310-2018'!J386</f>
        <v>0</v>
      </c>
      <c r="BI384" s="6">
        <f t="shared" si="671"/>
        <v>5.5434558381433385</v>
      </c>
      <c r="BJ384" s="6">
        <f t="shared" si="672"/>
        <v>5.8524442145887869</v>
      </c>
      <c r="BL384" s="6">
        <f t="shared" si="673"/>
        <v>1.022091566568371</v>
      </c>
      <c r="BM384" s="6">
        <f t="shared" si="674"/>
        <v>1.5567156593036018</v>
      </c>
      <c r="BN384" s="6">
        <f t="shared" ref="BN384:BO384" si="805">AVERAGE(BL381:BL387)</f>
        <v>2.0878206968525981</v>
      </c>
      <c r="BO384" s="6">
        <f t="shared" si="805"/>
        <v>1.5229367345584914</v>
      </c>
      <c r="BR384" s="6">
        <f t="shared" si="676"/>
        <v>4.3096628275080038</v>
      </c>
    </row>
    <row r="385" spans="1:70" x14ac:dyDescent="0.2">
      <c r="A385" s="6">
        <f>'[1]Nominal weighted'!B385</f>
        <v>1691</v>
      </c>
      <c r="C385" s="6">
        <f t="shared" si="683"/>
        <v>4.9538211782691768</v>
      </c>
      <c r="D385" s="6">
        <f t="shared" si="684"/>
        <v>6.7804878048780495</v>
      </c>
      <c r="E385" s="6">
        <f t="shared" si="685"/>
        <v>2.3430435011754831</v>
      </c>
      <c r="F385" s="6">
        <f t="shared" si="686"/>
        <v>0.30801469938161663</v>
      </c>
      <c r="G385" s="6">
        <f t="shared" si="687"/>
        <v>7.6758706795489289</v>
      </c>
      <c r="I385" s="6">
        <f t="shared" si="688"/>
        <v>3.8240229869319249</v>
      </c>
      <c r="L385" s="6">
        <f t="shared" si="709"/>
        <v>3.9926340803174809</v>
      </c>
      <c r="M385" s="6">
        <f t="shared" si="710"/>
        <v>4.7681014176662142</v>
      </c>
      <c r="N385" s="6">
        <f t="shared" si="711"/>
        <v>2.074027907337785</v>
      </c>
      <c r="O385" s="6">
        <f t="shared" si="712"/>
        <v>0.89541859844164129</v>
      </c>
      <c r="P385" s="6">
        <f t="shared" ref="P385" si="806">AVERAGE(G382:G388)</f>
        <v>0.88716222957056645</v>
      </c>
      <c r="R385" s="6">
        <f t="shared" si="786"/>
        <v>5.2667479637429819</v>
      </c>
      <c r="U385" s="6">
        <v>-0.45382117826917656</v>
      </c>
      <c r="V385" s="6">
        <v>1.2195121951219505</v>
      </c>
      <c r="W385" s="6">
        <v>2.0736231654911839</v>
      </c>
      <c r="X385" s="6">
        <v>5.2828943915274751</v>
      </c>
      <c r="Y385" s="6">
        <v>0.15904995537170627</v>
      </c>
      <c r="AA385" s="6">
        <v>1.4259770130680762</v>
      </c>
      <c r="AE385" s="6">
        <v>4.5</v>
      </c>
      <c r="AF385" s="6">
        <v>8</v>
      </c>
      <c r="AG385" s="35">
        <v>4.416666666666667</v>
      </c>
      <c r="AH385" s="6">
        <v>5.5909090909090917</v>
      </c>
      <c r="AI385" s="6">
        <v>7.8349206349206355</v>
      </c>
      <c r="AK385" s="6">
        <v>5.2500000000000009</v>
      </c>
      <c r="AO385" s="6">
        <f>AE385*'III. GDP shares, 1310-2018'!C387</f>
        <v>0.95357255210638348</v>
      </c>
      <c r="AP385" s="6">
        <f>AF385*'III. GDP shares, 1310-2018'!D387</f>
        <v>1.1934767798943358</v>
      </c>
      <c r="AQ385" s="6">
        <f>AG385*'III. GDP shares, 1310-2018'!E387</f>
        <v>0.24786002074349026</v>
      </c>
      <c r="AR385" s="6">
        <f>AH385*'III. GDP shares, 1310-2018'!F387</f>
        <v>1.0996246876204132</v>
      </c>
      <c r="AS385" s="6">
        <f>AI385*'III. GDP shares, 1310-2018'!G387</f>
        <v>2.1796481107176917</v>
      </c>
      <c r="AT385" s="6">
        <f>AJ385*'III. GDP shares, 1310-2018'!H387</f>
        <v>0</v>
      </c>
      <c r="AU385" s="6">
        <f>AK385*'III. GDP shares, 1310-2018'!I387</f>
        <v>0.56654705292897234</v>
      </c>
      <c r="AV385" s="6">
        <f>AL385*'III. GDP shares, 1310-2018'!J387</f>
        <v>0</v>
      </c>
      <c r="AY385" s="6">
        <f>U385*'III. GDP shares, 1310-2018'!C387</f>
        <v>-9.6166982036014384E-2</v>
      </c>
      <c r="AZ385" s="6">
        <f>V385*'III. GDP shares, 1310-2018'!D387</f>
        <v>0.18193243595950229</v>
      </c>
      <c r="BA385" s="6">
        <f>W385*'III. GDP shares, 1310-2018'!E387</f>
        <v>0.11637017678780984</v>
      </c>
      <c r="BB385" s="6">
        <f>X385*'III. GDP shares, 1310-2018'!F387</f>
        <v>1.0390440982953717</v>
      </c>
      <c r="BC385" s="6">
        <f>Y385*'III. GDP shares, 1310-2018'!G387</f>
        <v>4.4247153339439585E-2</v>
      </c>
      <c r="BD385" s="6">
        <f>Z385*'III. GDP shares, 1310-2018'!H387</f>
        <v>0</v>
      </c>
      <c r="BE385" s="6">
        <f>AA385*'III. GDP shares, 1310-2018'!I387</f>
        <v>0.15388249034250992</v>
      </c>
      <c r="BF385" s="6">
        <f>AB385*'III. GDP shares, 1310-2018'!J387</f>
        <v>0</v>
      </c>
      <c r="BI385" s="6">
        <f t="shared" si="671"/>
        <v>5.9320827320827325</v>
      </c>
      <c r="BJ385" s="6">
        <f t="shared" si="672"/>
        <v>6.2407292040112869</v>
      </c>
      <c r="BL385" s="6">
        <f t="shared" si="673"/>
        <v>1.439309372688619</v>
      </c>
      <c r="BM385" s="6">
        <f t="shared" si="674"/>
        <v>1.6178725903852025</v>
      </c>
      <c r="BN385" s="6">
        <f t="shared" ref="BN385:BO385" si="807">AVERAGE(BL382:BL388)</f>
        <v>3.2829268190750232</v>
      </c>
      <c r="BO385" s="6">
        <f t="shared" si="807"/>
        <v>2.6482067272033629</v>
      </c>
      <c r="BR385" s="6">
        <f t="shared" si="676"/>
        <v>3.7898754873878344</v>
      </c>
    </row>
    <row r="386" spans="1:70" x14ac:dyDescent="0.2">
      <c r="A386" s="6">
        <f>'[1]Nominal weighted'!B386</f>
        <v>1692</v>
      </c>
      <c r="C386" s="6">
        <f t="shared" si="683"/>
        <v>2.9558901041112882</v>
      </c>
      <c r="D386" s="6">
        <f t="shared" si="684"/>
        <v>9.2048192771084416</v>
      </c>
      <c r="E386" s="6">
        <f t="shared" si="685"/>
        <v>-0.21044770174461291</v>
      </c>
      <c r="F386" s="6">
        <f t="shared" si="686"/>
        <v>-9.106280399978818</v>
      </c>
      <c r="G386" s="6">
        <f t="shared" si="687"/>
        <v>0.17486101060369297</v>
      </c>
      <c r="I386" s="6">
        <f t="shared" si="688"/>
        <v>1.424133935674984</v>
      </c>
      <c r="L386" s="6">
        <f t="shared" si="709"/>
        <v>3.7610300505538738</v>
      </c>
      <c r="M386" s="6">
        <f t="shared" si="710"/>
        <v>5.0538157033804998</v>
      </c>
      <c r="N386" s="6">
        <f t="shared" si="711"/>
        <v>1.5919352594958902</v>
      </c>
      <c r="O386" s="6">
        <f t="shared" si="712"/>
        <v>3.3183588218625495</v>
      </c>
      <c r="P386" s="6">
        <f t="shared" ref="P386" si="808">AVERAGE(G383:G389)</f>
        <v>4.1262323408438961</v>
      </c>
      <c r="R386" s="6">
        <f t="shared" si="786"/>
        <v>3.9063997045064873</v>
      </c>
      <c r="U386" s="6">
        <v>-0.455890104111288</v>
      </c>
      <c r="V386" s="6">
        <v>-1.2048192771084416</v>
      </c>
      <c r="W386" s="6">
        <v>4.6271143684112799</v>
      </c>
      <c r="X386" s="6">
        <v>14.525111568809987</v>
      </c>
      <c r="Y386" s="6">
        <v>7.6552977195550378</v>
      </c>
      <c r="AA386" s="6">
        <v>2.700866064325016</v>
      </c>
      <c r="AE386" s="6">
        <v>2.5</v>
      </c>
      <c r="AF386" s="6">
        <v>8</v>
      </c>
      <c r="AG386" s="35">
        <v>4.416666666666667</v>
      </c>
      <c r="AH386" s="6">
        <v>5.4188311688311694</v>
      </c>
      <c r="AI386" s="6">
        <v>7.8301587301587308</v>
      </c>
      <c r="AK386" s="6">
        <v>4.125</v>
      </c>
      <c r="AO386" s="6">
        <f>AE386*'III. GDP shares, 1310-2018'!C388</f>
        <v>0.52889699401304568</v>
      </c>
      <c r="AP386" s="6">
        <f>AF386*'III. GDP shares, 1310-2018'!D388</f>
        <v>1.196793521254333</v>
      </c>
      <c r="AQ386" s="6">
        <f>AG386*'III. GDP shares, 1310-2018'!E388</f>
        <v>0.24868071344653955</v>
      </c>
      <c r="AR386" s="6">
        <f>AH386*'III. GDP shares, 1310-2018'!F388</f>
        <v>1.0646586022096971</v>
      </c>
      <c r="AS386" s="6">
        <f>AI386*'III. GDP shares, 1310-2018'!G388</f>
        <v>2.1789488961497718</v>
      </c>
      <c r="AT386" s="6">
        <f>AJ386*'III. GDP shares, 1310-2018'!H388</f>
        <v>0</v>
      </c>
      <c r="AU386" s="6">
        <f>AK386*'III. GDP shares, 1310-2018'!I388</f>
        <v>0.44461986189115693</v>
      </c>
      <c r="AV386" s="6">
        <f>AL386*'III. GDP shares, 1310-2018'!J388</f>
        <v>0</v>
      </c>
      <c r="AY386" s="6">
        <f>U386*'III. GDP shares, 1310-2018'!C388</f>
        <v>-9.6447562265901857E-2</v>
      </c>
      <c r="AZ386" s="6">
        <f>V386*'III. GDP shares, 1310-2018'!D388</f>
        <v>-0.18023998814071399</v>
      </c>
      <c r="BA386" s="6">
        <f>W386*'III. GDP shares, 1310-2018'!E388</f>
        <v>0.26052998543439648</v>
      </c>
      <c r="BB386" s="6">
        <f>X386*'III. GDP shares, 1310-2018'!F388</f>
        <v>2.8538045379119561</v>
      </c>
      <c r="BC386" s="6">
        <f>Y386*'III. GDP shares, 1310-2018'!G388</f>
        <v>2.1302891921559004</v>
      </c>
      <c r="BD386" s="6">
        <f>Z386*'III. GDP shares, 1310-2018'!H388</f>
        <v>0</v>
      </c>
      <c r="BE386" s="6">
        <f>AA386*'III. GDP shares, 1310-2018'!I388</f>
        <v>0.29111725975920028</v>
      </c>
      <c r="BF386" s="6">
        <f>AB386*'III. GDP shares, 1310-2018'!J388</f>
        <v>0</v>
      </c>
      <c r="BI386" s="6">
        <f t="shared" si="671"/>
        <v>5.3817760942760948</v>
      </c>
      <c r="BJ386" s="6">
        <f t="shared" si="672"/>
        <v>5.6625985889645438</v>
      </c>
      <c r="BL386" s="6">
        <f t="shared" si="673"/>
        <v>5.2590534248548373</v>
      </c>
      <c r="BM386" s="6">
        <f t="shared" si="674"/>
        <v>4.6412800566469317</v>
      </c>
      <c r="BN386" s="6">
        <f t="shared" ref="BN386:BO386" si="809">AVERAGE(BL383:BL389)</f>
        <v>2.0947483112386593</v>
      </c>
      <c r="BO386" s="6">
        <f t="shared" si="809"/>
        <v>2.0151177328385854</v>
      </c>
      <c r="BR386" s="6">
        <f t="shared" si="676"/>
        <v>-0.97348834528534045</v>
      </c>
    </row>
    <row r="387" spans="1:70" x14ac:dyDescent="0.2">
      <c r="A387" s="6">
        <f>'[1]Nominal weighted'!B387</f>
        <v>1693</v>
      </c>
      <c r="C387" s="6">
        <f t="shared" si="683"/>
        <v>2.957977980402954</v>
      </c>
      <c r="D387" s="6">
        <f t="shared" si="684"/>
        <v>3.1219512195121837</v>
      </c>
      <c r="E387" s="6">
        <f t="shared" si="685"/>
        <v>-3.1784708311839704</v>
      </c>
      <c r="F387" s="6">
        <f t="shared" si="686"/>
        <v>-4.3259381851162679</v>
      </c>
      <c r="G387" s="6">
        <f t="shared" si="687"/>
        <v>-21.196573849254989</v>
      </c>
      <c r="I387" s="6">
        <f t="shared" si="688"/>
        <v>13.199635236923838</v>
      </c>
      <c r="L387" s="6">
        <f t="shared" si="709"/>
        <v>3.5120980419206553</v>
      </c>
      <c r="M387" s="6">
        <f t="shared" si="710"/>
        <v>4.5345424139030097</v>
      </c>
      <c r="N387" s="6">
        <f t="shared" si="711"/>
        <v>2.2894149493360643</v>
      </c>
      <c r="O387" s="6">
        <f t="shared" si="712"/>
        <v>4.3840394742621394</v>
      </c>
      <c r="P387" s="6">
        <f t="shared" ref="P387" si="810">AVERAGE(G384:G390)</f>
        <v>4.7953419245843847</v>
      </c>
      <c r="R387" s="6">
        <f t="shared" si="786"/>
        <v>3.3420317415880514</v>
      </c>
      <c r="U387" s="6">
        <v>-0.45797798040295384</v>
      </c>
      <c r="V387" s="6">
        <v>4.8780487804878163</v>
      </c>
      <c r="W387" s="6">
        <v>7.5951374978506374</v>
      </c>
      <c r="X387" s="6">
        <v>9.5726914318695151</v>
      </c>
      <c r="Y387" s="6">
        <v>29.766018293699432</v>
      </c>
      <c r="AA387" s="6">
        <v>-7.9496352369238368</v>
      </c>
      <c r="AE387" s="6">
        <v>2.5</v>
      </c>
      <c r="AF387" s="6">
        <v>8</v>
      </c>
      <c r="AG387" s="35">
        <v>4.416666666666667</v>
      </c>
      <c r="AH387" s="6">
        <v>5.2467532467532472</v>
      </c>
      <c r="AI387" s="6">
        <v>8.5694444444444446</v>
      </c>
      <c r="AK387" s="6">
        <v>5.2500000000000009</v>
      </c>
      <c r="AO387" s="6">
        <f>AE387*'III. GDP shares, 1310-2018'!C389</f>
        <v>0.52803454202778766</v>
      </c>
      <c r="AP387" s="6">
        <f>AF387*'III. GDP shares, 1310-2018'!D389</f>
        <v>1.2000984487102044</v>
      </c>
      <c r="AQ387" s="6">
        <f>AG387*'III. GDP shares, 1310-2018'!E389</f>
        <v>0.24949848292348883</v>
      </c>
      <c r="AR387" s="6">
        <f>AH387*'III. GDP shares, 1310-2018'!F389</f>
        <v>1.0297676227060539</v>
      </c>
      <c r="AS387" s="6">
        <f>AI387*'III. GDP shares, 1310-2018'!G389</f>
        <v>2.3853568639688976</v>
      </c>
      <c r="AT387" s="6">
        <f>AJ387*'III. GDP shares, 1310-2018'!H389</f>
        <v>0</v>
      </c>
      <c r="AU387" s="6">
        <f>AK387*'III. GDP shares, 1310-2018'!I389</f>
        <v>0.56521497212378446</v>
      </c>
      <c r="AV387" s="6">
        <f>AL387*'III. GDP shares, 1310-2018'!J389</f>
        <v>0</v>
      </c>
      <c r="AY387" s="6">
        <f>U387*'III. GDP shares, 1310-2018'!C389</f>
        <v>-9.6731277256353942E-2</v>
      </c>
      <c r="AZ387" s="6">
        <f>V387*'III. GDP shares, 1310-2018'!D389</f>
        <v>0.7317673467745166</v>
      </c>
      <c r="BA387" s="6">
        <f>W387*'III. GDP shares, 1310-2018'!E389</f>
        <v>0.42905100754166869</v>
      </c>
      <c r="BB387" s="6">
        <f>X387*'III. GDP shares, 1310-2018'!F389</f>
        <v>1.8788090910878859</v>
      </c>
      <c r="BC387" s="6">
        <f>Y387*'III. GDP shares, 1310-2018'!G389</f>
        <v>8.2855518242994801</v>
      </c>
      <c r="BD387" s="6">
        <f>Z387*'III. GDP shares, 1310-2018'!H389</f>
        <v>0</v>
      </c>
      <c r="BE387" s="6">
        <f>AA387*'III. GDP shares, 1310-2018'!I389</f>
        <v>-0.85585768739660195</v>
      </c>
      <c r="BF387" s="6">
        <f>AB387*'III. GDP shares, 1310-2018'!J389</f>
        <v>0</v>
      </c>
      <c r="BI387" s="6">
        <f t="shared" si="671"/>
        <v>5.663810726310726</v>
      </c>
      <c r="BJ387" s="6">
        <f t="shared" si="672"/>
        <v>5.9579709324602161</v>
      </c>
      <c r="BL387" s="6">
        <f t="shared" si="673"/>
        <v>10.372590305050595</v>
      </c>
      <c r="BM387" s="6">
        <f t="shared" si="674"/>
        <v>7.2340471310967684</v>
      </c>
      <c r="BN387" s="6">
        <f t="shared" ref="BN387:BO387" si="811">AVERAGE(BL384:BL390)</f>
        <v>1.8355567866360427</v>
      </c>
      <c r="BO387" s="6">
        <f t="shared" si="811"/>
        <v>1.8265028316871061</v>
      </c>
      <c r="BR387" s="6">
        <f t="shared" si="676"/>
        <v>-4.8829504745260666</v>
      </c>
    </row>
    <row r="388" spans="1:70" x14ac:dyDescent="0.2">
      <c r="A388" s="6">
        <f>'[1]Nominal weighted'!B388</f>
        <v>1694</v>
      </c>
      <c r="C388" s="6">
        <f t="shared" si="683"/>
        <v>2.9600850687087616</v>
      </c>
      <c r="D388" s="6">
        <f t="shared" si="684"/>
        <v>-2.4651162790697612</v>
      </c>
      <c r="E388" s="6">
        <f t="shared" si="685"/>
        <v>8.0032952187753867</v>
      </c>
      <c r="F388" s="6">
        <f t="shared" si="686"/>
        <v>11.162884861314806</v>
      </c>
      <c r="G388" s="6">
        <f t="shared" si="687"/>
        <v>-8.3001687597392007</v>
      </c>
      <c r="I388" s="6">
        <f t="shared" si="688"/>
        <v>2.2108464581223948</v>
      </c>
      <c r="L388" s="6">
        <f t="shared" si="709"/>
        <v>3.2458383162009703</v>
      </c>
      <c r="M388" s="6">
        <f t="shared" si="710"/>
        <v>5.0593358023327619</v>
      </c>
      <c r="N388" s="6">
        <f t="shared" si="711"/>
        <v>1.3409289034522789</v>
      </c>
      <c r="O388" s="6">
        <f t="shared" si="712"/>
        <v>3.2078688157323803</v>
      </c>
      <c r="P388" s="6">
        <f t="shared" ref="P388" si="812">AVERAGE(G385:G391)</f>
        <v>4.3282683410059075</v>
      </c>
      <c r="R388" s="6">
        <f t="shared" si="786"/>
        <v>4.2102851836023678</v>
      </c>
      <c r="U388" s="6">
        <v>-0.46008506870876176</v>
      </c>
      <c r="V388" s="6">
        <v>10.465116279069761</v>
      </c>
      <c r="W388" s="6">
        <v>-3.5866285521087198</v>
      </c>
      <c r="X388" s="6">
        <v>-6.0882095366394804</v>
      </c>
      <c r="Y388" s="6">
        <v>16.914454474024915</v>
      </c>
      <c r="AA388" s="6">
        <v>3.0391535418776061</v>
      </c>
      <c r="AE388" s="6">
        <v>2.5</v>
      </c>
      <c r="AF388" s="6">
        <v>8</v>
      </c>
      <c r="AG388" s="35">
        <v>4.416666666666667</v>
      </c>
      <c r="AH388" s="6">
        <v>5.0746753246753258</v>
      </c>
      <c r="AI388" s="6">
        <v>8.6142857142857139</v>
      </c>
      <c r="AK388" s="6">
        <v>5.2500000000000009</v>
      </c>
      <c r="AO388" s="6">
        <f>AE388*'III. GDP shares, 1310-2018'!C390</f>
        <v>0.52717515654975822</v>
      </c>
      <c r="AP388" s="6">
        <f>AF388*'III. GDP shares, 1310-2018'!D390</f>
        <v>1.2033916252696708</v>
      </c>
      <c r="AQ388" s="6">
        <f>AG388*'III. GDP shares, 1310-2018'!E390</f>
        <v>0.25031334476493472</v>
      </c>
      <c r="AR388" s="6">
        <f>AH388*'III. GDP shares, 1310-2018'!F390</f>
        <v>0.99495134854317302</v>
      </c>
      <c r="AS388" s="6">
        <f>AI388*'III. GDP shares, 1310-2018'!G390</f>
        <v>2.3985219871202061</v>
      </c>
      <c r="AT388" s="6">
        <f>AJ388*'III. GDP shares, 1310-2018'!H390</f>
        <v>0</v>
      </c>
      <c r="AU388" s="6">
        <f>AK388*'III. GDP shares, 1310-2018'!I390</f>
        <v>0.56455248394973889</v>
      </c>
      <c r="AV388" s="6">
        <f>AL388*'III. GDP shares, 1310-2018'!J390</f>
        <v>0</v>
      </c>
      <c r="AY388" s="6">
        <f>U388*'III. GDP shares, 1310-2018'!C390</f>
        <v>-9.7018167249099105E-2</v>
      </c>
      <c r="AZ388" s="6">
        <f>V388*'III. GDP shares, 1310-2018'!D390</f>
        <v>1.5742041609632311</v>
      </c>
      <c r="BA388" s="6">
        <f>W388*'III. GDP shares, 1310-2018'!E390</f>
        <v>-0.20327116739043363</v>
      </c>
      <c r="BB388" s="6">
        <f>X388*'III. GDP shares, 1310-2018'!F390</f>
        <v>-1.1936669641186179</v>
      </c>
      <c r="BC388" s="6">
        <f>Y388*'III. GDP shares, 1310-2018'!G390</f>
        <v>4.7095826980538558</v>
      </c>
      <c r="BD388" s="6">
        <f>Z388*'III. GDP shares, 1310-2018'!H390</f>
        <v>0</v>
      </c>
      <c r="BE388" s="6">
        <f>AA388*'III. GDP shares, 1310-2018'!I390</f>
        <v>0.32681174879459984</v>
      </c>
      <c r="BF388" s="6">
        <f>AB388*'III. GDP shares, 1310-2018'!J390</f>
        <v>0</v>
      </c>
      <c r="BI388" s="6">
        <f t="shared" si="671"/>
        <v>5.6426046176046185</v>
      </c>
      <c r="BJ388" s="6">
        <f t="shared" si="672"/>
        <v>5.9389059461974822</v>
      </c>
      <c r="BL388" s="6">
        <f t="shared" si="673"/>
        <v>5.1166423090535362</v>
      </c>
      <c r="BM388" s="6">
        <f t="shared" si="674"/>
        <v>3.3806335229192199</v>
      </c>
      <c r="BN388" s="6">
        <f t="shared" ref="BN388:BO388" si="813">AVERAGE(BL385:BL391)</f>
        <v>2.1014219072580764</v>
      </c>
      <c r="BO388" s="6">
        <f t="shared" si="813"/>
        <v>2.0541229961559897</v>
      </c>
      <c r="BR388" s="6">
        <f t="shared" si="676"/>
        <v>1.1930761728375061</v>
      </c>
    </row>
    <row r="389" spans="1:70" x14ac:dyDescent="0.2">
      <c r="A389" s="6">
        <f>'[1]Nominal weighted'!B389</f>
        <v>1695</v>
      </c>
      <c r="C389" s="6">
        <f t="shared" si="683"/>
        <v>2.9622116354292061</v>
      </c>
      <c r="D389" s="6">
        <f t="shared" si="684"/>
        <v>8</v>
      </c>
      <c r="E389" s="6">
        <f t="shared" si="685"/>
        <v>-1.3290492740480317</v>
      </c>
      <c r="F389" s="6">
        <f t="shared" si="686"/>
        <v>14.39367793003756</v>
      </c>
      <c r="G389" s="6">
        <f t="shared" si="687"/>
        <v>38.392057549895583</v>
      </c>
      <c r="I389" s="6">
        <f t="shared" si="688"/>
        <v>-1.0345653672960387</v>
      </c>
      <c r="L389" s="6">
        <f t="shared" si="709"/>
        <v>2.9622511400199736</v>
      </c>
      <c r="M389" s="6">
        <f t="shared" si="710"/>
        <v>4.5309757177951484</v>
      </c>
      <c r="N389" s="6">
        <f t="shared" si="711"/>
        <v>0.48562408793267586</v>
      </c>
      <c r="O389" s="6">
        <f t="shared" si="712"/>
        <v>2.2457454882595549</v>
      </c>
      <c r="P389" s="6">
        <f t="shared" ref="P389" si="814">AVERAGE(G386:G392)</f>
        <v>3.0676781067977394</v>
      </c>
      <c r="R389" s="6">
        <f t="shared" si="786"/>
        <v>3.0912661373936317</v>
      </c>
      <c r="U389" s="6">
        <v>-0.46221163542920618</v>
      </c>
      <c r="V389" s="6">
        <v>0</v>
      </c>
      <c r="W389" s="6">
        <v>5.7457159407146987</v>
      </c>
      <c r="X389" s="6">
        <v>-9.4910805274401557</v>
      </c>
      <c r="Y389" s="6">
        <v>-29.782533740371775</v>
      </c>
      <c r="AA389" s="6">
        <v>6.2845653672960395</v>
      </c>
      <c r="AE389" s="6">
        <v>2.5</v>
      </c>
      <c r="AF389" s="6">
        <v>8</v>
      </c>
      <c r="AG389" s="35">
        <v>4.416666666666667</v>
      </c>
      <c r="AH389" s="6">
        <v>4.9025974025974044</v>
      </c>
      <c r="AI389" s="6">
        <v>8.6095238095238109</v>
      </c>
      <c r="AK389" s="6">
        <v>5.2500000000000009</v>
      </c>
      <c r="AO389" s="6">
        <f>AE389*'III. GDP shares, 1310-2018'!C391</f>
        <v>0.52631882125321572</v>
      </c>
      <c r="AP389" s="6">
        <f>AF389*'III. GDP shares, 1310-2018'!D391</f>
        <v>1.2066731134931914</v>
      </c>
      <c r="AQ389" s="6">
        <f>AG389*'III. GDP shares, 1310-2018'!E391</f>
        <v>0.25112531445080361</v>
      </c>
      <c r="AR389" s="6">
        <f>AH389*'III. GDP shares, 1310-2018'!F391</f>
        <v>0.96020938199816963</v>
      </c>
      <c r="AS389" s="6">
        <f>AI389*'III. GDP shares, 1310-2018'!G391</f>
        <v>2.3978765863720852</v>
      </c>
      <c r="AT389" s="6">
        <f>AJ389*'III. GDP shares, 1310-2018'!H391</f>
        <v>0</v>
      </c>
      <c r="AU389" s="6">
        <f>AK389*'III. GDP shares, 1310-2018'!I391</f>
        <v>0.56389234711768754</v>
      </c>
      <c r="AV389" s="6">
        <f>AL389*'III. GDP shares, 1310-2018'!J391</f>
        <v>0</v>
      </c>
      <c r="AY389" s="6">
        <f>U389*'III. GDP shares, 1310-2018'!C391</f>
        <v>-9.7308273251448349E-2</v>
      </c>
      <c r="AZ389" s="6">
        <f>V389*'III. GDP shares, 1310-2018'!D391</f>
        <v>0</v>
      </c>
      <c r="BA389" s="6">
        <f>W389*'III. GDP shares, 1310-2018'!E391</f>
        <v>0.32669314468459781</v>
      </c>
      <c r="BB389" s="6">
        <f>X389*'III. GDP shares, 1310-2018'!F391</f>
        <v>-1.858897196600289</v>
      </c>
      <c r="BC389" s="6">
        <f>Y389*'III. GDP shares, 1310-2018'!G391</f>
        <v>-8.2948653048471037</v>
      </c>
      <c r="BD389" s="6">
        <f>Z389*'III. GDP shares, 1310-2018'!H391</f>
        <v>0</v>
      </c>
      <c r="BE389" s="6">
        <f>AA389*'III. GDP shares, 1310-2018'!I391</f>
        <v>0.67501301249125623</v>
      </c>
      <c r="BF389" s="6">
        <f>AB389*'III. GDP shares, 1310-2018'!J391</f>
        <v>0</v>
      </c>
      <c r="BI389" s="6">
        <f t="shared" ref="BI389:BI452" si="815">AVERAGE(AE389:AL389)</f>
        <v>5.6131313131313147</v>
      </c>
      <c r="BJ389" s="6">
        <f t="shared" ref="BJ389:BJ452" si="816">SUM(AO389:AV389)</f>
        <v>5.9060955646851534</v>
      </c>
      <c r="BL389" s="6">
        <f t="shared" ref="BL389:BL452" si="817">SUM(AY389:BF389)</f>
        <v>-9.2493646175229873</v>
      </c>
      <c r="BM389" s="6">
        <f t="shared" ref="BM389:BM452" si="818">AVERAGE(U389:AB389)</f>
        <v>-4.617590765871733</v>
      </c>
      <c r="BN389" s="6">
        <f t="shared" ref="BN389:BO389" si="819">AVERAGE(BL386:BL392)</f>
        <v>2.8597439381163556</v>
      </c>
      <c r="BO389" s="6">
        <f t="shared" si="819"/>
        <v>2.8151203772859428</v>
      </c>
      <c r="BR389" s="6">
        <f t="shared" ref="BR389:BR452" si="820">((AO389+SUM(AQ389:AV389))-((AY389+(SUM(BA389:BF389)))))</f>
        <v>13.94878706871495</v>
      </c>
    </row>
    <row r="390" spans="1:70" x14ac:dyDescent="0.2">
      <c r="A390" s="6">
        <f>'[1]Nominal weighted'!B390</f>
        <v>1696</v>
      </c>
      <c r="C390" s="6">
        <f t="shared" si="683"/>
        <v>2.9643579519129672</v>
      </c>
      <c r="D390" s="6">
        <f t="shared" si="684"/>
        <v>3.5996548748921526</v>
      </c>
      <c r="E390" s="6">
        <f t="shared" si="685"/>
        <v>6.9966434402119599</v>
      </c>
      <c r="F390" s="6">
        <f t="shared" si="686"/>
        <v>11.766041627873314</v>
      </c>
      <c r="G390" s="6">
        <f t="shared" si="687"/>
        <v>9.7618549376028394</v>
      </c>
      <c r="I390" s="6">
        <f t="shared" si="688"/>
        <v>5.1303082242539162</v>
      </c>
      <c r="L390" s="6">
        <f t="shared" si="709"/>
        <v>2.9643980094471019</v>
      </c>
      <c r="M390" s="6">
        <f t="shared" si="710"/>
        <v>3.9124301067796585</v>
      </c>
      <c r="N390" s="6">
        <f t="shared" si="711"/>
        <v>0.54553095145461039</v>
      </c>
      <c r="O390" s="6">
        <f t="shared" si="712"/>
        <v>3.3960458195788936</v>
      </c>
      <c r="P390" s="6">
        <f t="shared" ref="P390" si="821">AVERAGE(G387:G393)</f>
        <v>2.7827767368466252</v>
      </c>
      <c r="R390" s="6">
        <f t="shared" si="786"/>
        <v>3.2831855715215643</v>
      </c>
      <c r="U390" s="6">
        <v>-0.46435795191296725</v>
      </c>
      <c r="V390" s="6">
        <v>4.4003451251078474</v>
      </c>
      <c r="W390" s="6">
        <v>-2.5799767735452925</v>
      </c>
      <c r="X390" s="6">
        <v>-7.0355221473538316</v>
      </c>
      <c r="Y390" s="6">
        <v>-0.60481026406331928</v>
      </c>
      <c r="AA390" s="6">
        <v>0.11969177574608444</v>
      </c>
      <c r="AE390" s="6">
        <v>2.5</v>
      </c>
      <c r="AF390" s="6">
        <v>8</v>
      </c>
      <c r="AG390" s="35">
        <v>4.416666666666667</v>
      </c>
      <c r="AH390" s="6">
        <v>4.7305194805194821</v>
      </c>
      <c r="AI390" s="6">
        <v>9.1570446735395201</v>
      </c>
      <c r="AK390" s="6">
        <v>5.2500000000000009</v>
      </c>
      <c r="AO390" s="6">
        <f>AE390*'III. GDP shares, 1310-2018'!C392</f>
        <v>0.52546551992810131</v>
      </c>
      <c r="AP390" s="6">
        <f>AF390*'III. GDP shares, 1310-2018'!D392</f>
        <v>1.2099429754979247</v>
      </c>
      <c r="AQ390" s="6">
        <f>AG390*'III. GDP shares, 1310-2018'!E392</f>
        <v>0.25193440735133205</v>
      </c>
      <c r="AR390" s="6">
        <f>AH390*'III. GDP shares, 1310-2018'!F392</f>
        <v>0.92554132816640078</v>
      </c>
      <c r="AS390" s="6">
        <f>AI390*'III. GDP shares, 1310-2018'!G392</f>
        <v>2.5510902387338255</v>
      </c>
      <c r="AT390" s="6">
        <f>AJ390*'III. GDP shares, 1310-2018'!H392</f>
        <v>0</v>
      </c>
      <c r="AU390" s="6">
        <f>AK390*'III. GDP shares, 1310-2018'!I392</f>
        <v>0.56323454913152426</v>
      </c>
      <c r="AV390" s="6">
        <f>AL390*'III. GDP shares, 1310-2018'!J392</f>
        <v>0</v>
      </c>
      <c r="AY390" s="6">
        <f>U390*'III. GDP shares, 1310-2018'!C392</f>
        <v>-9.760163705387824E-2</v>
      </c>
      <c r="AZ390" s="6">
        <f>V390*'III. GDP shares, 1310-2018'!D392</f>
        <v>0.66552083423634711</v>
      </c>
      <c r="BA390" s="6">
        <f>W390*'III. GDP shares, 1310-2018'!E392</f>
        <v>-0.14716639685056643</v>
      </c>
      <c r="BB390" s="6">
        <f>X390*'III. GDP shares, 1310-2018'!F392</f>
        <v>-1.3765225023216507</v>
      </c>
      <c r="BC390" s="6">
        <f>Y390*'III. GDP shares, 1310-2018'!G392</f>
        <v>-0.16849601765037214</v>
      </c>
      <c r="BD390" s="6">
        <f>Z390*'III. GDP shares, 1310-2018'!H392</f>
        <v>0</v>
      </c>
      <c r="BE390" s="6">
        <f>AA390*'III. GDP shares, 1310-2018'!I392</f>
        <v>1.2840865399447118E-2</v>
      </c>
      <c r="BF390" s="6">
        <f>AB390*'III. GDP shares, 1310-2018'!J392</f>
        <v>0</v>
      </c>
      <c r="BI390" s="6">
        <f t="shared" si="815"/>
        <v>5.6757051367876121</v>
      </c>
      <c r="BJ390" s="6">
        <f t="shared" si="816"/>
        <v>6.0272090188091081</v>
      </c>
      <c r="BL390" s="6">
        <f t="shared" si="817"/>
        <v>-1.1114248542406733</v>
      </c>
      <c r="BM390" s="6">
        <f t="shared" si="818"/>
        <v>-1.0274383726702465</v>
      </c>
      <c r="BN390" s="6">
        <f t="shared" ref="BN390:BO390" si="822">AVERAGE(BL387:BL393)</f>
        <v>2.7610499863484672</v>
      </c>
      <c r="BO390" s="6">
        <f t="shared" si="822"/>
        <v>2.7285891199618773</v>
      </c>
      <c r="BR390" s="6">
        <f t="shared" si="820"/>
        <v>6.5942117317882039</v>
      </c>
    </row>
    <row r="391" spans="1:70" x14ac:dyDescent="0.2">
      <c r="A391" s="6">
        <f>'[1]Nominal weighted'!B391</f>
        <v>1697</v>
      </c>
      <c r="C391" s="6">
        <f t="shared" si="683"/>
        <v>2.9665242945724417</v>
      </c>
      <c r="D391" s="6">
        <f t="shared" si="684"/>
        <v>7.1735537190082681</v>
      </c>
      <c r="E391" s="6">
        <f t="shared" si="685"/>
        <v>-3.2385120290202609</v>
      </c>
      <c r="F391" s="6">
        <f t="shared" si="686"/>
        <v>-1.7433188233855486</v>
      </c>
      <c r="G391" s="6">
        <f t="shared" si="687"/>
        <v>3.7899768183844955</v>
      </c>
      <c r="I391" s="6">
        <f t="shared" si="688"/>
        <v>4.7176148106055598</v>
      </c>
      <c r="L391" s="6">
        <f t="shared" si="709"/>
        <v>3.1808506297035706</v>
      </c>
      <c r="M391" s="6">
        <f t="shared" si="710"/>
        <v>5.8776924866761862</v>
      </c>
      <c r="N391" s="6">
        <f t="shared" si="711"/>
        <v>4.9130558020134867</v>
      </c>
      <c r="O391" s="6">
        <f t="shared" si="712"/>
        <v>5.9419172669187486</v>
      </c>
      <c r="P391" s="6">
        <f t="shared" ref="P391" si="823">AVERAGE(G388:G394)</f>
        <v>8.3474744652431276</v>
      </c>
      <c r="R391" s="6">
        <f t="shared" si="786"/>
        <v>2.8553276195614785</v>
      </c>
      <c r="U391" s="6">
        <v>-0.46652429457244171</v>
      </c>
      <c r="V391" s="6">
        <v>0.8264462809917319</v>
      </c>
      <c r="W391" s="6">
        <v>7.6551786956869279</v>
      </c>
      <c r="X391" s="6">
        <v>6.3017603818271084</v>
      </c>
      <c r="Y391" s="6">
        <v>4.0510946101869338</v>
      </c>
      <c r="AA391" s="6">
        <v>0.53238518939444091</v>
      </c>
      <c r="AE391" s="6">
        <v>2.5</v>
      </c>
      <c r="AF391" s="6">
        <v>8</v>
      </c>
      <c r="AG391" s="35">
        <v>4.416666666666667</v>
      </c>
      <c r="AH391" s="6">
        <v>4.5584415584415598</v>
      </c>
      <c r="AI391" s="6">
        <v>7.8410714285714294</v>
      </c>
      <c r="AK391" s="6">
        <v>5.2500000000000009</v>
      </c>
      <c r="AO391" s="6">
        <f>AE391*'III. GDP shares, 1310-2018'!C393</f>
        <v>0.5246152364790172</v>
      </c>
      <c r="AP391" s="6">
        <f>AF391*'III. GDP shares, 1310-2018'!D393</f>
        <v>1.2132012729616501</v>
      </c>
      <c r="AQ391" s="6">
        <f>AG391*'III. GDP shares, 1310-2018'!E393</f>
        <v>0.25274063872803659</v>
      </c>
      <c r="AR391" s="6">
        <f>AH391*'III. GDP shares, 1310-2018'!F393</f>
        <v>0.89094679493654727</v>
      </c>
      <c r="AS391" s="6">
        <f>AI391*'III. GDP shares, 1310-2018'!G393</f>
        <v>2.1850844264000329</v>
      </c>
      <c r="AT391" s="6">
        <f>AJ391*'III. GDP shares, 1310-2018'!H393</f>
        <v>0</v>
      </c>
      <c r="AU391" s="6">
        <f>AK391*'III. GDP shares, 1310-2018'!I393</f>
        <v>0.56257907758353332</v>
      </c>
      <c r="AV391" s="6">
        <f>AL391*'III. GDP shares, 1310-2018'!J393</f>
        <v>0</v>
      </c>
      <c r="AY391" s="6">
        <f>U391*'III. GDP shares, 1310-2018'!C393</f>
        <v>-9.7898301248131273E-2</v>
      </c>
      <c r="AZ391" s="6">
        <f>V391*'III. GDP shares, 1310-2018'!D393</f>
        <v>0.12533071001669885</v>
      </c>
      <c r="BA391" s="6">
        <f>W391*'III. GDP shares, 1310-2018'!E393</f>
        <v>0.438062208254756</v>
      </c>
      <c r="BB391" s="6">
        <f>X391*'III. GDP shares, 1310-2018'!F393</f>
        <v>1.2316782265749768</v>
      </c>
      <c r="BC391" s="6">
        <f>Y391*'III. GDP shares, 1310-2018'!G393</f>
        <v>1.1289252780350363</v>
      </c>
      <c r="BD391" s="6">
        <f>Z391*'III. GDP shares, 1310-2018'!H393</f>
        <v>0</v>
      </c>
      <c r="BE391" s="6">
        <f>AA391*'III. GDP shares, 1310-2018'!I393</f>
        <v>5.7049289289268418E-2</v>
      </c>
      <c r="BF391" s="6">
        <f>AB391*'III. GDP shares, 1310-2018'!J393</f>
        <v>0</v>
      </c>
      <c r="BI391" s="6">
        <f t="shared" si="815"/>
        <v>5.4276966089466105</v>
      </c>
      <c r="BJ391" s="6">
        <f t="shared" si="816"/>
        <v>5.6291674470888182</v>
      </c>
      <c r="BL391" s="6">
        <f t="shared" si="817"/>
        <v>2.883147410922605</v>
      </c>
      <c r="BM391" s="6">
        <f t="shared" si="818"/>
        <v>3.1500568105857831</v>
      </c>
      <c r="BN391" s="6">
        <f t="shared" ref="BN391:BO391" si="824">AVERAGE(BL388:BL394)</f>
        <v>9.8280030280991484E-2</v>
      </c>
      <c r="BO391" s="6">
        <f t="shared" si="824"/>
        <v>0.35116480875578099</v>
      </c>
      <c r="BR391" s="6">
        <f t="shared" si="820"/>
        <v>1.6581494732212607</v>
      </c>
    </row>
    <row r="392" spans="1:70" x14ac:dyDescent="0.2">
      <c r="A392" s="6">
        <f>'[1]Nominal weighted'!B392</f>
        <v>1698</v>
      </c>
      <c r="C392" s="6">
        <f t="shared" si="683"/>
        <v>2.9687109450021971</v>
      </c>
      <c r="D392" s="6">
        <f t="shared" si="684"/>
        <v>3.0819672131147513</v>
      </c>
      <c r="E392" s="6">
        <f t="shared" si="685"/>
        <v>-3.6440902074617396</v>
      </c>
      <c r="F392" s="6">
        <f t="shared" si="686"/>
        <v>-6.4268485929281622</v>
      </c>
      <c r="G392" s="6">
        <f t="shared" si="687"/>
        <v>-1.1482609599082458</v>
      </c>
      <c r="I392" s="6">
        <f t="shared" si="688"/>
        <v>-4.0091103365292335</v>
      </c>
      <c r="L392" s="6">
        <f t="shared" si="709"/>
        <v>3.3973235683424492</v>
      </c>
      <c r="M392" s="6">
        <f t="shared" si="710"/>
        <v>8.6646345638103757</v>
      </c>
      <c r="N392" s="6">
        <f t="shared" si="711"/>
        <v>4.8183078753049271</v>
      </c>
      <c r="O392" s="6">
        <f t="shared" si="712"/>
        <v>5.1386542005555063</v>
      </c>
      <c r="P392" s="6">
        <f t="shared" ref="P392" si="825">AVERAGE(G389:G395)</f>
        <v>13.618748406250143</v>
      </c>
      <c r="R392" s="6">
        <f t="shared" si="786"/>
        <v>3.4396303528227627</v>
      </c>
      <c r="U392" s="6">
        <v>-0.46871094500219712</v>
      </c>
      <c r="V392" s="6">
        <v>4.9180327868852487</v>
      </c>
      <c r="W392" s="6">
        <v>8.0607568741284066</v>
      </c>
      <c r="X392" s="6">
        <v>10.8132122292918</v>
      </c>
      <c r="Y392" s="6">
        <v>9.0867242679367717</v>
      </c>
      <c r="AA392" s="6">
        <v>9.2591103365292344</v>
      </c>
      <c r="AE392" s="6">
        <v>2.5</v>
      </c>
      <c r="AF392" s="6">
        <v>8</v>
      </c>
      <c r="AG392" s="35">
        <v>4.416666666666667</v>
      </c>
      <c r="AH392" s="6">
        <v>4.3863636363636376</v>
      </c>
      <c r="AI392" s="6">
        <v>7.9384633080285258</v>
      </c>
      <c r="AK392" s="6">
        <v>5.2500000000000009</v>
      </c>
      <c r="AO392" s="6">
        <f>AE392*'III. GDP shares, 1310-2018'!C394</f>
        <v>0.5237679549242138</v>
      </c>
      <c r="AP392" s="6">
        <f>AF392*'III. GDP shares, 1310-2018'!D394</f>
        <v>1.2164480671266444</v>
      </c>
      <c r="AQ392" s="6">
        <f>AG392*'III. GDP shares, 1310-2018'!E394</f>
        <v>0.25354402373467338</v>
      </c>
      <c r="AR392" s="6">
        <f>AH392*'III. GDP shares, 1310-2018'!F394</f>
        <v>0.8564253929659591</v>
      </c>
      <c r="AS392" s="6">
        <f>AI392*'III. GDP shares, 1310-2018'!G394</f>
        <v>2.2128455923968189</v>
      </c>
      <c r="AT392" s="6">
        <f>AJ392*'III. GDP shares, 1310-2018'!H394</f>
        <v>0</v>
      </c>
      <c r="AU392" s="6">
        <f>AK392*'III. GDP shares, 1310-2018'!I394</f>
        <v>0.56192592015360876</v>
      </c>
      <c r="AV392" s="6">
        <f>AL392*'III. GDP shares, 1310-2018'!J394</f>
        <v>0</v>
      </c>
      <c r="AY392" s="6">
        <f>U392*'III. GDP shares, 1310-2018'!C394</f>
        <v>-9.8198309245758578E-2</v>
      </c>
      <c r="AZ392" s="6">
        <f>V392*'III. GDP shares, 1310-2018'!D394</f>
        <v>0.74781643470900316</v>
      </c>
      <c r="BA392" s="6">
        <f>W392*'III. GDP shares, 1310-2018'!E394</f>
        <v>0.4627373733313459</v>
      </c>
      <c r="BB392" s="6">
        <f>X392*'III. GDP shares, 1310-2018'!F394</f>
        <v>2.111249841650797</v>
      </c>
      <c r="BC392" s="6">
        <f>Y392*'III. GDP shares, 1310-2018'!G394</f>
        <v>2.5329231824115701</v>
      </c>
      <c r="BD392" s="6">
        <f>Z392*'III. GDP shares, 1310-2018'!H394</f>
        <v>0</v>
      </c>
      <c r="BE392" s="6">
        <f>AA392*'III. GDP shares, 1310-2018'!I394</f>
        <v>0.99103506583961509</v>
      </c>
      <c r="BF392" s="6">
        <f>AB392*'III. GDP shares, 1310-2018'!J394</f>
        <v>0</v>
      </c>
      <c r="BI392" s="6">
        <f t="shared" si="815"/>
        <v>5.4152489351764714</v>
      </c>
      <c r="BJ392" s="6">
        <f t="shared" si="816"/>
        <v>5.6249569513019182</v>
      </c>
      <c r="BL392" s="6">
        <f t="shared" si="817"/>
        <v>6.7475635886965719</v>
      </c>
      <c r="BM392" s="6">
        <f t="shared" si="818"/>
        <v>6.9448542582948773</v>
      </c>
      <c r="BN392" s="6">
        <f t="shared" ref="BN392:BO392" si="826">AVERAGE(BL389:BL395)</f>
        <v>-1.8170500335955453</v>
      </c>
      <c r="BO392" s="6">
        <f t="shared" si="826"/>
        <v>-1.0826817074478194</v>
      </c>
      <c r="BR392" s="6">
        <f t="shared" si="820"/>
        <v>-1.5912382698122958</v>
      </c>
    </row>
    <row r="393" spans="1:70" x14ac:dyDescent="0.2">
      <c r="A393" s="6">
        <f>'[1]Nominal weighted'!B393</f>
        <v>1699</v>
      </c>
      <c r="C393" s="6">
        <f t="shared" ref="C393:C456" si="827">AE393-U393</f>
        <v>2.9709181901011856</v>
      </c>
      <c r="D393" s="6">
        <f t="shared" ref="D393:D456" si="828">AF393-V393</f>
        <v>4.8750000000000142</v>
      </c>
      <c r="E393" s="6">
        <f t="shared" ref="E393:E456" si="829">AG393-W393</f>
        <v>0.20890034290892867</v>
      </c>
      <c r="F393" s="6">
        <f t="shared" ref="F393:F456" si="830">AH393-X393</f>
        <v>-1.054178080743446</v>
      </c>
      <c r="G393" s="6">
        <f t="shared" ref="G393:G456" si="831">AI393-Y393</f>
        <v>-1.8194485790541064</v>
      </c>
      <c r="I393" s="6">
        <f t="shared" ref="I393:I424" si="832">AK393-AA393</f>
        <v>2.7675699745705122</v>
      </c>
      <c r="L393" s="6">
        <f t="shared" si="709"/>
        <v>3.831015547868216</v>
      </c>
      <c r="M393" s="6">
        <f t="shared" si="710"/>
        <v>8.5217774209532315</v>
      </c>
      <c r="N393" s="6">
        <f t="shared" si="711"/>
        <v>6.5268673663906691</v>
      </c>
      <c r="O393" s="6">
        <f t="shared" si="712"/>
        <v>4.8137983526043557</v>
      </c>
      <c r="P393" s="6">
        <f t="shared" ref="P393" si="833">AVERAGE(G390:G396)</f>
        <v>10.874721613379384</v>
      </c>
      <c r="R393" s="6">
        <f t="shared" si="786"/>
        <v>4.9493013884647832</v>
      </c>
      <c r="U393" s="6">
        <v>-0.47091819010118585</v>
      </c>
      <c r="V393" s="6">
        <v>3.1249999999999858</v>
      </c>
      <c r="W393" s="6">
        <v>4.2077663237577383</v>
      </c>
      <c r="X393" s="6">
        <v>5.5305931750830686</v>
      </c>
      <c r="Y393" s="6">
        <v>9.3384961981017263</v>
      </c>
      <c r="AA393" s="6">
        <v>2.4824300254294887</v>
      </c>
      <c r="AE393" s="6">
        <v>2.5</v>
      </c>
      <c r="AF393" s="6">
        <v>8</v>
      </c>
      <c r="AG393" s="35">
        <v>4.416666666666667</v>
      </c>
      <c r="AH393" s="6">
        <v>4.4764150943396226</v>
      </c>
      <c r="AI393" s="6">
        <v>7.5190476190476199</v>
      </c>
      <c r="AK393" s="6">
        <v>5.2500000000000009</v>
      </c>
      <c r="AO393" s="6">
        <f>AE393*'III. GDP shares, 1310-2018'!C395</f>
        <v>0.52292365939458862</v>
      </c>
      <c r="AP393" s="6">
        <f>AF393*'III. GDP shares, 1310-2018'!D395</f>
        <v>1.2196834188035193</v>
      </c>
      <c r="AQ393" s="6">
        <f>AG393*'III. GDP shares, 1310-2018'!E395</f>
        <v>0.2543445774181875</v>
      </c>
      <c r="AR393" s="6">
        <f>AH393*'III. GDP shares, 1310-2018'!F395</f>
        <v>0.87310384633267379</v>
      </c>
      <c r="AS393" s="6">
        <f>AI393*'III. GDP shares, 1310-2018'!G395</f>
        <v>2.0965194619537098</v>
      </c>
      <c r="AT393" s="6">
        <f>AJ393*'III. GDP shares, 1310-2018'!H395</f>
        <v>0</v>
      </c>
      <c r="AU393" s="6">
        <f>AK393*'III. GDP shares, 1310-2018'!I395</f>
        <v>0.56127506460848264</v>
      </c>
      <c r="AV393" s="6">
        <f>AL393*'III. GDP shares, 1310-2018'!J395</f>
        <v>0</v>
      </c>
      <c r="AY393" s="6">
        <f>U393*'III. GDP shares, 1310-2018'!C395</f>
        <v>-9.8501705297275463E-2</v>
      </c>
      <c r="AZ393" s="6">
        <f>V393*'III. GDP shares, 1310-2018'!D395</f>
        <v>0.47643883547012256</v>
      </c>
      <c r="BA393" s="6">
        <f>W393*'III. GDP shares, 1310-2018'!E395</f>
        <v>0.24231453905448502</v>
      </c>
      <c r="BB393" s="6">
        <f>X393*'III. GDP shares, 1310-2018'!F395</f>
        <v>1.0787163549180689</v>
      </c>
      <c r="BC393" s="6">
        <f>Y393*'III. GDP shares, 1310-2018'!G395</f>
        <v>2.6038322958753692</v>
      </c>
      <c r="BD393" s="6">
        <f>Z393*'III. GDP shares, 1310-2018'!H395</f>
        <v>0</v>
      </c>
      <c r="BE393" s="6">
        <f>AA393*'III. GDP shares, 1310-2018'!I395</f>
        <v>0.26539544245885205</v>
      </c>
      <c r="BF393" s="6">
        <f>AB393*'III. GDP shares, 1310-2018'!J395</f>
        <v>0</v>
      </c>
      <c r="BI393" s="6">
        <f t="shared" si="815"/>
        <v>5.360354896675652</v>
      </c>
      <c r="BJ393" s="6">
        <f t="shared" si="816"/>
        <v>5.5278500285111614</v>
      </c>
      <c r="BL393" s="6">
        <f t="shared" si="817"/>
        <v>4.5681957624796219</v>
      </c>
      <c r="BM393" s="6">
        <f t="shared" si="818"/>
        <v>4.0355612553784708</v>
      </c>
      <c r="BN393" s="6">
        <f t="shared" ref="BN393:BO393" si="834">AVERAGE(BL390:BL396)</f>
        <v>-1.2813265049740505</v>
      </c>
      <c r="BO393" s="6">
        <f t="shared" si="834"/>
        <v>-1.1734718785435052</v>
      </c>
      <c r="BR393" s="6">
        <f t="shared" si="820"/>
        <v>0.21640968269814209</v>
      </c>
    </row>
    <row r="394" spans="1:70" x14ac:dyDescent="0.2">
      <c r="A394" s="6">
        <f>'[1]Nominal weighted'!B394</f>
        <v>1700</v>
      </c>
      <c r="C394" s="6">
        <f t="shared" si="827"/>
        <v>4.4731463221982342</v>
      </c>
      <c r="D394" s="6">
        <f t="shared" si="828"/>
        <v>16.878787878787875</v>
      </c>
      <c r="E394" s="6">
        <f t="shared" si="829"/>
        <v>27.394203122728165</v>
      </c>
      <c r="F394" s="6">
        <f t="shared" si="830"/>
        <v>13.495161946262712</v>
      </c>
      <c r="G394" s="6">
        <f t="shared" si="831"/>
        <v>17.756310249520528</v>
      </c>
      <c r="I394" s="6">
        <f t="shared" si="832"/>
        <v>10.204629573203238</v>
      </c>
      <c r="L394" s="6">
        <f t="shared" si="709"/>
        <v>3.1656668940500707</v>
      </c>
      <c r="M394" s="6">
        <f t="shared" si="710"/>
        <v>9.5861845888979325</v>
      </c>
      <c r="N394" s="6">
        <f t="shared" si="711"/>
        <v>6.2441383291703199</v>
      </c>
      <c r="O394" s="6">
        <f t="shared" si="712"/>
        <v>3.7016997598693115</v>
      </c>
      <c r="P394" s="6">
        <f t="shared" ref="P394" si="835">AVERAGE(G391:G397)</f>
        <v>10.519708993508702</v>
      </c>
      <c r="R394" s="6">
        <f t="shared" si="786"/>
        <v>5.2052728619167024</v>
      </c>
      <c r="U394" s="6">
        <v>-0.47314632219823394</v>
      </c>
      <c r="V394" s="6">
        <v>-12.878787878787875</v>
      </c>
      <c r="W394" s="6">
        <v>-19.130203122728165</v>
      </c>
      <c r="X394" s="6">
        <v>-8.7687468519230887</v>
      </c>
      <c r="Y394" s="6">
        <v>-10.242024535234814</v>
      </c>
      <c r="AA394" s="6">
        <v>-4.9546295732032384</v>
      </c>
      <c r="AE394" s="6">
        <v>4</v>
      </c>
      <c r="AF394" s="6">
        <v>4</v>
      </c>
      <c r="AG394" s="35">
        <v>8.2640000000000011</v>
      </c>
      <c r="AH394" s="6">
        <v>4.7264150943396226</v>
      </c>
      <c r="AI394" s="6">
        <v>7.5142857142857151</v>
      </c>
      <c r="AK394" s="6">
        <v>5.2500000000000009</v>
      </c>
      <c r="AO394" s="6">
        <f>AE394*'III. GDP shares, 1310-2018'!C396</f>
        <v>0.83533173461231014</v>
      </c>
      <c r="AP394" s="6">
        <f>AF394*'III. GDP shares, 1310-2018'!D396</f>
        <v>0.61145369418750717</v>
      </c>
      <c r="AQ394" s="6">
        <f>AG394*'III. GDP shares, 1310-2018'!E396</f>
        <v>0.47739534087016106</v>
      </c>
      <c r="AR394" s="6">
        <f>AH394*'III. GDP shares, 1310-2018'!F396</f>
        <v>0.92091421202660517</v>
      </c>
      <c r="AS394" s="6">
        <f>AI394*'III. GDP shares, 1310-2018'!G396</f>
        <v>2.0957752165614449</v>
      </c>
      <c r="AT394" s="6">
        <f>AJ394*'III. GDP shares, 1310-2018'!H396</f>
        <v>0</v>
      </c>
      <c r="AU394" s="6">
        <f>AK394*'III. GDP shares, 1310-2018'!I396</f>
        <v>0.56062649880095927</v>
      </c>
      <c r="AV394" s="6">
        <f>AL394*'III. GDP shares, 1310-2018'!J396</f>
        <v>0</v>
      </c>
      <c r="AY394" s="6">
        <f>U394*'III. GDP shares, 1310-2018'!C396</f>
        <v>-9.8808534511821436E-2</v>
      </c>
      <c r="AZ394" s="6">
        <f>V394*'III. GDP shares, 1310-2018'!D396</f>
        <v>-1.9686956062855339</v>
      </c>
      <c r="BA394" s="6">
        <f>W394*'III. GDP shares, 1310-2018'!E396</f>
        <v>-1.1051149371599989</v>
      </c>
      <c r="BB394" s="6">
        <f>X394*'III. GDP shares, 1310-2018'!F396</f>
        <v>-1.7085388050809376</v>
      </c>
      <c r="BC394" s="6">
        <f>Y394*'III. GDP shares, 1310-2018'!G396</f>
        <v>-2.8565564319109429</v>
      </c>
      <c r="BD394" s="6">
        <f>Z394*'III. GDP shares, 1310-2018'!H396</f>
        <v>0</v>
      </c>
      <c r="BE394" s="6">
        <f>AA394*'III. GDP shares, 1310-2018'!I396</f>
        <v>-0.52908507247249947</v>
      </c>
      <c r="BF394" s="6">
        <f>AB394*'III. GDP shares, 1310-2018'!J396</f>
        <v>0</v>
      </c>
      <c r="BI394" s="6">
        <f t="shared" si="815"/>
        <v>5.625783468104224</v>
      </c>
      <c r="BJ394" s="6">
        <f t="shared" si="816"/>
        <v>5.5014966970589878</v>
      </c>
      <c r="BL394" s="6">
        <f t="shared" si="817"/>
        <v>-8.2667993874217345</v>
      </c>
      <c r="BM394" s="6">
        <f t="shared" si="818"/>
        <v>-9.4079230473459035</v>
      </c>
      <c r="BN394" s="6">
        <f t="shared" ref="BN394:BO394" si="836">AVERAGE(BL391:BL397)</f>
        <v>-1.0135371618564477</v>
      </c>
      <c r="BO394" s="6">
        <f t="shared" si="836"/>
        <v>-1.0296098472174009</v>
      </c>
      <c r="BR394" s="6">
        <f t="shared" si="820"/>
        <v>11.188146784007682</v>
      </c>
    </row>
    <row r="395" spans="1:70" x14ac:dyDescent="0.2">
      <c r="A395" s="6">
        <f>'[1]Nominal weighted'!B395</f>
        <v>1701</v>
      </c>
      <c r="C395" s="6">
        <f t="shared" si="827"/>
        <v>4.4753956391809089</v>
      </c>
      <c r="D395" s="6">
        <f t="shared" si="828"/>
        <v>17.043478260869563</v>
      </c>
      <c r="E395" s="6">
        <f t="shared" si="829"/>
        <v>7.3400597318154723</v>
      </c>
      <c r="F395" s="6">
        <f t="shared" si="830"/>
        <v>5.5400433967721119</v>
      </c>
      <c r="G395" s="6">
        <f t="shared" si="831"/>
        <v>28.598748827309894</v>
      </c>
      <c r="I395" s="6">
        <f t="shared" si="832"/>
        <v>6.3009655909513835</v>
      </c>
      <c r="L395" s="6">
        <f t="shared" si="709"/>
        <v>4.2798602379450204</v>
      </c>
      <c r="M395" s="6">
        <f t="shared" si="710"/>
        <v>8.8106313220487262</v>
      </c>
      <c r="N395" s="6">
        <f t="shared" si="711"/>
        <v>6.6903357684923765</v>
      </c>
      <c r="O395" s="6">
        <f t="shared" si="712"/>
        <v>4.6737609939173481</v>
      </c>
      <c r="P395" s="6">
        <f t="shared" ref="P395" si="837">AVERAGE(G392:G398)</f>
        <v>11.888976353216268</v>
      </c>
      <c r="R395" s="6">
        <f t="shared" si="786"/>
        <v>5.6339030124311194</v>
      </c>
      <c r="U395" s="6">
        <v>-0.47539563918090921</v>
      </c>
      <c r="V395" s="6">
        <v>-13.043478260869563</v>
      </c>
      <c r="W395" s="6">
        <v>-4.3400597318154723</v>
      </c>
      <c r="X395" s="6">
        <v>-0.56362830243248907</v>
      </c>
      <c r="Y395" s="6">
        <v>-20.464225017786084</v>
      </c>
      <c r="AA395" s="6">
        <v>-1.0509655909513822</v>
      </c>
      <c r="AE395" s="6">
        <v>4</v>
      </c>
      <c r="AF395" s="6">
        <v>4</v>
      </c>
      <c r="AG395" s="35">
        <v>3</v>
      </c>
      <c r="AH395" s="6">
        <v>4.9764150943396226</v>
      </c>
      <c r="AI395" s="6">
        <v>8.1345238095238095</v>
      </c>
      <c r="AK395" s="6">
        <v>5.2500000000000009</v>
      </c>
      <c r="AO395" s="6">
        <f>AE395*'III. GDP shares, 1310-2018'!C397</f>
        <v>0.83181245571354145</v>
      </c>
      <c r="AP395" s="6">
        <f>AF395*'III. GDP shares, 1310-2018'!D397</f>
        <v>0.62101522103991369</v>
      </c>
      <c r="AQ395" s="6">
        <f>AG395*'III. GDP shares, 1310-2018'!E397</f>
        <v>0.17188576207377548</v>
      </c>
      <c r="AR395" s="6">
        <f>AH395*'III. GDP shares, 1310-2018'!F397</f>
        <v>0.96893993914905396</v>
      </c>
      <c r="AS395" s="6">
        <f>AI395*'III. GDP shares, 1310-2018'!G397</f>
        <v>2.2643571396199489</v>
      </c>
      <c r="AT395" s="6">
        <f>AJ395*'III. GDP shares, 1310-2018'!H397</f>
        <v>0</v>
      </c>
      <c r="AU395" s="6">
        <f>AK395*'III. GDP shares, 1310-2018'!I397</f>
        <v>0.5587448487972303</v>
      </c>
      <c r="AV395" s="6">
        <f>AL395*'III. GDP shares, 1310-2018'!J397</f>
        <v>0</v>
      </c>
      <c r="AY395" s="6">
        <f>U395*'III. GDP shares, 1310-2018'!C397</f>
        <v>-9.8860003515645195E-2</v>
      </c>
      <c r="AZ395" s="6">
        <f>V395*'III. GDP shares, 1310-2018'!D397</f>
        <v>-2.0250496338258053</v>
      </c>
      <c r="BA395" s="6">
        <f>W395*'III. GDP shares, 1310-2018'!E397</f>
        <v>-0.24866482481626936</v>
      </c>
      <c r="BB395" s="6">
        <f>X395*'III. GDP shares, 1310-2018'!F397</f>
        <v>-0.10974204577162422</v>
      </c>
      <c r="BC395" s="6">
        <f>Y395*'III. GDP shares, 1310-2018'!G397</f>
        <v>-5.6964998948753109</v>
      </c>
      <c r="BD395" s="6">
        <f>Z395*'III. GDP shares, 1310-2018'!H397</f>
        <v>0</v>
      </c>
      <c r="BE395" s="6">
        <f>AA395*'III. GDP shares, 1310-2018'!I397</f>
        <v>-0.11185173527756605</v>
      </c>
      <c r="BF395" s="6">
        <f>AB395*'III. GDP shares, 1310-2018'!J397</f>
        <v>0</v>
      </c>
      <c r="BI395" s="6">
        <f t="shared" si="815"/>
        <v>4.8934898173105719</v>
      </c>
      <c r="BJ395" s="6">
        <f t="shared" si="816"/>
        <v>5.4167553663934642</v>
      </c>
      <c r="BL395" s="6">
        <f t="shared" si="817"/>
        <v>-8.2906681380822214</v>
      </c>
      <c r="BM395" s="6">
        <f t="shared" si="818"/>
        <v>-6.6562920905059846</v>
      </c>
      <c r="BN395" s="6">
        <f t="shared" ref="BN395:BO395" si="838">AVERAGE(BL392:BL398)</f>
        <v>-1.6427222035072557</v>
      </c>
      <c r="BO395" s="6">
        <f t="shared" si="838"/>
        <v>-1.582546475403229</v>
      </c>
      <c r="BR395" s="6">
        <f t="shared" si="820"/>
        <v>11.061358649609964</v>
      </c>
    </row>
    <row r="396" spans="1:70" x14ac:dyDescent="0.2">
      <c r="A396" s="6">
        <f>'[1]Nominal weighted'!B396</f>
        <v>1702</v>
      </c>
      <c r="C396" s="6">
        <f t="shared" si="827"/>
        <v>5.9980554921095788</v>
      </c>
      <c r="D396" s="6">
        <f t="shared" si="828"/>
        <v>7</v>
      </c>
      <c r="E396" s="6">
        <f t="shared" si="829"/>
        <v>10.630867163552157</v>
      </c>
      <c r="F396" s="6">
        <f t="shared" si="830"/>
        <v>12.119686994379505</v>
      </c>
      <c r="G396" s="6">
        <f t="shared" si="831"/>
        <v>19.183869999800294</v>
      </c>
      <c r="I396" s="6">
        <f t="shared" si="832"/>
        <v>9.5331318821981021</v>
      </c>
      <c r="L396" s="6">
        <f t="shared" si="709"/>
        <v>5.1845073461118307</v>
      </c>
      <c r="M396" s="6">
        <f t="shared" si="710"/>
        <v>10.5394465015163</v>
      </c>
      <c r="N396" s="6">
        <f t="shared" si="711"/>
        <v>8.7914422703696413</v>
      </c>
      <c r="O396" s="6">
        <f t="shared" si="712"/>
        <v>6.9680046561997466</v>
      </c>
      <c r="P396" s="6">
        <f t="shared" ref="P396" si="839">AVERAGE(G393:G399)</f>
        <v>14.040630333732773</v>
      </c>
      <c r="R396" s="6">
        <f t="shared" si="786"/>
        <v>7.482083251422047</v>
      </c>
      <c r="U396" s="6">
        <v>-1.998055492109579</v>
      </c>
      <c r="V396" s="6">
        <v>-1</v>
      </c>
      <c r="W396" s="6">
        <v>-7.6308671635521561</v>
      </c>
      <c r="X396" s="6">
        <v>-6.8932719000398821</v>
      </c>
      <c r="Y396" s="6">
        <v>-9.7134053433494785</v>
      </c>
      <c r="AA396" s="6">
        <v>-4.2831318821981004</v>
      </c>
      <c r="AE396" s="6">
        <v>4</v>
      </c>
      <c r="AF396" s="6">
        <v>6</v>
      </c>
      <c r="AG396" s="35">
        <v>3</v>
      </c>
      <c r="AH396" s="6">
        <v>5.2264150943396226</v>
      </c>
      <c r="AI396" s="6">
        <v>9.4704646564508153</v>
      </c>
      <c r="AK396" s="6">
        <v>5.2500000000000009</v>
      </c>
      <c r="AO396" s="6">
        <f>AE396*'III. GDP shares, 1310-2018'!C398</f>
        <v>0.82835372290616127</v>
      </c>
      <c r="AP396" s="6">
        <f>AF396*'III. GDP shares, 1310-2018'!D398</f>
        <v>0.94561837537623272</v>
      </c>
      <c r="AQ396" s="6">
        <f>AG396*'III. GDP shares, 1310-2018'!E398</f>
        <v>0.17049171358688373</v>
      </c>
      <c r="AR396" s="6">
        <f>AH396*'III. GDP shares, 1310-2018'!F398</f>
        <v>1.0169091934262151</v>
      </c>
      <c r="AS396" s="6">
        <f>AI396*'III. GDP shares, 1310-2018'!G398</f>
        <v>2.6311935485797338</v>
      </c>
      <c r="AT396" s="6">
        <f>AJ396*'III. GDP shares, 1310-2018'!H398</f>
        <v>0</v>
      </c>
      <c r="AU396" s="6">
        <f>AK396*'III. GDP shares, 1310-2018'!I398</f>
        <v>0.55689557092323705</v>
      </c>
      <c r="AV396" s="6">
        <f>AL396*'III. GDP shares, 1310-2018'!J398</f>
        <v>0</v>
      </c>
      <c r="AY396" s="6">
        <f>U396*'III. GDP shares, 1310-2018'!C398</f>
        <v>-0.413774176365518</v>
      </c>
      <c r="AZ396" s="6">
        <f>V396*'III. GDP shares, 1310-2018'!D398</f>
        <v>-0.15760306256270545</v>
      </c>
      <c r="BA396" s="6">
        <f>W396*'III. GDP shares, 1310-2018'!E398</f>
        <v>-0.43366653962262997</v>
      </c>
      <c r="BB396" s="6">
        <f>X396*'III. GDP shares, 1310-2018'!F398</f>
        <v>-1.3412313108327401</v>
      </c>
      <c r="BC396" s="6">
        <f>Y396*'III. GDP shares, 1310-2018'!G398</f>
        <v>-2.6986901278125046</v>
      </c>
      <c r="BD396" s="6">
        <f>Z396*'III. GDP shares, 1310-2018'!H398</f>
        <v>0</v>
      </c>
      <c r="BE396" s="6">
        <f>AA396*'III. GDP shares, 1310-2018'!I398</f>
        <v>-0.45433469997642473</v>
      </c>
      <c r="BF396" s="6">
        <f>AB396*'III. GDP shares, 1310-2018'!J398</f>
        <v>0</v>
      </c>
      <c r="BI396" s="6">
        <f t="shared" si="815"/>
        <v>5.4911466251317398</v>
      </c>
      <c r="BJ396" s="6">
        <f t="shared" si="816"/>
        <v>6.1494621247984629</v>
      </c>
      <c r="BL396" s="6">
        <f t="shared" si="817"/>
        <v>-5.4992999171725225</v>
      </c>
      <c r="BM396" s="6">
        <f t="shared" si="818"/>
        <v>-5.253121963541532</v>
      </c>
      <c r="BN396" s="6">
        <f t="shared" ref="BN396:BO396" si="840">AVERAGE(BL393:BL399)</f>
        <v>-3.3967758996918547</v>
      </c>
      <c r="BO396" s="6">
        <f t="shared" si="840"/>
        <v>-3.4061767346287377</v>
      </c>
      <c r="BR396" s="6">
        <f t="shared" si="820"/>
        <v>10.545540604032048</v>
      </c>
    </row>
    <row r="397" spans="1:70" x14ac:dyDescent="0.2">
      <c r="A397" s="6">
        <f>'[1]Nominal weighted'!B397</f>
        <v>1703</v>
      </c>
      <c r="C397" s="6">
        <f t="shared" si="827"/>
        <v>-1.6930826248140507</v>
      </c>
      <c r="D397" s="6">
        <f t="shared" si="828"/>
        <v>11.050505050505052</v>
      </c>
      <c r="E397" s="6">
        <f t="shared" si="829"/>
        <v>5.0175401796695152</v>
      </c>
      <c r="F397" s="6">
        <f t="shared" si="830"/>
        <v>3.9813514787280084</v>
      </c>
      <c r="G397" s="6">
        <f t="shared" si="831"/>
        <v>7.2767665985080541</v>
      </c>
      <c r="I397" s="6">
        <f t="shared" si="832"/>
        <v>6.9221085384173513</v>
      </c>
      <c r="L397" s="6">
        <f t="shared" si="709"/>
        <v>4.9583182159286512</v>
      </c>
      <c r="M397" s="6">
        <f t="shared" si="710"/>
        <v>8.773997063314054</v>
      </c>
      <c r="N397" s="6">
        <f t="shared" si="711"/>
        <v>8.3596944891944744</v>
      </c>
      <c r="O397" s="6">
        <f t="shared" si="712"/>
        <v>8.2235555778456106</v>
      </c>
      <c r="P397" s="6">
        <f t="shared" ref="P397" si="841">AVERAGE(G394:G400)</f>
        <v>15.983246634218318</v>
      </c>
      <c r="R397" s="6">
        <f t="shared" si="786"/>
        <v>5.9910572371175519</v>
      </c>
      <c r="U397" s="6">
        <v>5.6930826248140507</v>
      </c>
      <c r="V397" s="6">
        <v>-5.0505050505050519</v>
      </c>
      <c r="W397" s="6">
        <v>-2.0175401796695147</v>
      </c>
      <c r="X397" s="6">
        <v>1.4950636156116142</v>
      </c>
      <c r="Y397" s="6">
        <v>1.4295826078411513</v>
      </c>
      <c r="AA397" s="6">
        <v>-1.6721085384173502</v>
      </c>
      <c r="AE397" s="6">
        <v>4</v>
      </c>
      <c r="AF397" s="6">
        <v>6</v>
      </c>
      <c r="AG397" s="35">
        <v>3</v>
      </c>
      <c r="AH397" s="6">
        <v>5.4764150943396226</v>
      </c>
      <c r="AI397" s="6">
        <v>8.7063492063492056</v>
      </c>
      <c r="AK397" s="6">
        <v>5.2500000000000009</v>
      </c>
      <c r="AO397" s="6">
        <f>AE397*'III. GDP shares, 1310-2018'!C399</f>
        <v>0.82495398705274081</v>
      </c>
      <c r="AP397" s="6">
        <f>AF397*'III. GDP shares, 1310-2018'!D399</f>
        <v>0.95947348600625681</v>
      </c>
      <c r="AQ397" s="6">
        <f>AG397*'III. GDP shares, 1310-2018'!E399</f>
        <v>0.16912144392853379</v>
      </c>
      <c r="AR397" s="6">
        <f>AH397*'III. GDP shares, 1310-2018'!F399</f>
        <v>1.0648234197770978</v>
      </c>
      <c r="AS397" s="6">
        <f>AI397*'III. GDP shares, 1310-2018'!G399</f>
        <v>2.4143427988815089</v>
      </c>
      <c r="AT397" s="6">
        <f>AJ397*'III. GDP shares, 1310-2018'!H399</f>
        <v>0</v>
      </c>
      <c r="AU397" s="6">
        <f>AK397*'III. GDP shares, 1310-2018'!I399</f>
        <v>0.55507783690292267</v>
      </c>
      <c r="AV397" s="6">
        <f>AL397*'III. GDP shares, 1310-2018'!J399</f>
        <v>0</v>
      </c>
      <c r="AY397" s="6">
        <f>U397*'III. GDP shares, 1310-2018'!C399</f>
        <v>1.1741328024902584</v>
      </c>
      <c r="AZ397" s="6">
        <f>V397*'III. GDP shares, 1310-2018'!D399</f>
        <v>-0.80763761448338145</v>
      </c>
      <c r="BA397" s="6">
        <f>W397*'III. GDP shares, 1310-2018'!E399</f>
        <v>-0.11373643612318061</v>
      </c>
      <c r="BB397" s="6">
        <f>X397*'III. GDP shares, 1310-2018'!F399</f>
        <v>0.29069723980662593</v>
      </c>
      <c r="BC397" s="6">
        <f>Y397*'III. GDP shares, 1310-2018'!G399</f>
        <v>0.39643510647729174</v>
      </c>
      <c r="BD397" s="6">
        <f>Z397*'III. GDP shares, 1310-2018'!H399</f>
        <v>0</v>
      </c>
      <c r="BE397" s="6">
        <f>AA397*'III. GDP shares, 1310-2018'!I399</f>
        <v>-0.17679055058506862</v>
      </c>
      <c r="BF397" s="6">
        <f>AB397*'III. GDP shares, 1310-2018'!J399</f>
        <v>0</v>
      </c>
      <c r="BI397" s="6">
        <f t="shared" si="815"/>
        <v>5.4054607167814721</v>
      </c>
      <c r="BJ397" s="6">
        <f t="shared" si="816"/>
        <v>5.9877929725490606</v>
      </c>
      <c r="BL397" s="6">
        <f t="shared" si="817"/>
        <v>0.76310054758254542</v>
      </c>
      <c r="BM397" s="6">
        <f t="shared" si="818"/>
        <v>-2.0404153387516777E-2</v>
      </c>
      <c r="BN397" s="6">
        <f t="shared" ref="BN397:BO397" si="842">AVERAGE(BL394:BL400)</f>
        <v>-3.5526632534033098</v>
      </c>
      <c r="BO397" s="6">
        <f t="shared" si="842"/>
        <v>-3.2482348950578563</v>
      </c>
      <c r="BR397" s="6">
        <f t="shared" si="820"/>
        <v>3.4575813244768772</v>
      </c>
    </row>
    <row r="398" spans="1:70" x14ac:dyDescent="0.2">
      <c r="A398" s="6">
        <f>'[1]Nominal weighted'!B398</f>
        <v>1704</v>
      </c>
      <c r="C398" s="6">
        <f t="shared" si="827"/>
        <v>10.765877701837082</v>
      </c>
      <c r="D398" s="6">
        <f t="shared" si="828"/>
        <v>1.7446808510638334</v>
      </c>
      <c r="E398" s="6">
        <f t="shared" si="829"/>
        <v>-0.1151299537658681</v>
      </c>
      <c r="F398" s="6">
        <f t="shared" si="830"/>
        <v>5.0611098149507106</v>
      </c>
      <c r="G398" s="6">
        <f t="shared" si="831"/>
        <v>13.37484833633747</v>
      </c>
      <c r="I398" s="6">
        <f t="shared" si="832"/>
        <v>7.7180258642064778</v>
      </c>
      <c r="L398" s="6">
        <f t="shared" si="709"/>
        <v>3.8427770164449302</v>
      </c>
      <c r="M398" s="6">
        <f t="shared" si="710"/>
        <v>9.0586398133033388</v>
      </c>
      <c r="N398" s="6">
        <f t="shared" si="711"/>
        <v>5.2568697709667633</v>
      </c>
      <c r="O398" s="6">
        <f t="shared" si="712"/>
        <v>6.718419360172402</v>
      </c>
      <c r="P398" s="6">
        <f t="shared" ref="P398" si="843">AVERAGE(G395:G401)</f>
        <v>14.518858721949414</v>
      </c>
      <c r="R398" s="6">
        <f t="shared" si="786"/>
        <v>6.7301530091991584</v>
      </c>
      <c r="U398" s="6">
        <v>-6.7658777018370824</v>
      </c>
      <c r="V398" s="6">
        <v>4.2553191489361666</v>
      </c>
      <c r="W398" s="6">
        <v>3.1151299537658681</v>
      </c>
      <c r="X398" s="6">
        <v>0.66530527938891182</v>
      </c>
      <c r="Y398" s="6">
        <v>-3.1248483363374704</v>
      </c>
      <c r="AA398" s="6">
        <v>-2.4680258642064774</v>
      </c>
      <c r="AE398" s="6">
        <v>4</v>
      </c>
      <c r="AF398" s="6">
        <v>6</v>
      </c>
      <c r="AG398" s="35">
        <v>3</v>
      </c>
      <c r="AH398" s="6">
        <v>5.7264150943396226</v>
      </c>
      <c r="AI398" s="6">
        <v>10.25</v>
      </c>
      <c r="AK398" s="6">
        <v>5.2500000000000009</v>
      </c>
      <c r="AO398" s="6">
        <f>AE398*'III. GDP shares, 1310-2018'!C400</f>
        <v>0.82161175141741627</v>
      </c>
      <c r="AP398" s="6">
        <f>AF398*'III. GDP shares, 1310-2018'!D400</f>
        <v>0.97309426317117809</v>
      </c>
      <c r="AQ398" s="6">
        <f>AG398*'III. GDP shares, 1310-2018'!E400</f>
        <v>0.1677743498366403</v>
      </c>
      <c r="AR398" s="6">
        <f>AH398*'III. GDP shares, 1310-2018'!F400</f>
        <v>1.1126840142444674</v>
      </c>
      <c r="AS398" s="6">
        <f>AI398*'III. GDP shares, 1310-2018'!G400</f>
        <v>2.8371375894662756</v>
      </c>
      <c r="AT398" s="6">
        <f>AJ398*'III. GDP shares, 1310-2018'!H400</f>
        <v>0</v>
      </c>
      <c r="AU398" s="6">
        <f>AK398*'III. GDP shares, 1310-2018'!I400</f>
        <v>0.55329084647773308</v>
      </c>
      <c r="AV398" s="6">
        <f>AL398*'III. GDP shares, 1310-2018'!J400</f>
        <v>0</v>
      </c>
      <c r="AY398" s="6">
        <f>U398*'III. GDP shares, 1310-2018'!C400</f>
        <v>-1.3897311571206021</v>
      </c>
      <c r="AZ398" s="6">
        <f>V398*'III. GDP shares, 1310-2018'!D400</f>
        <v>0.69013777529870723</v>
      </c>
      <c r="BA398" s="6">
        <f>W398*'III. GDP shares, 1310-2018'!E400</f>
        <v>0.17421296754990398</v>
      </c>
      <c r="BB398" s="6">
        <f>X398*'III. GDP shares, 1310-2018'!F400</f>
        <v>0.12927364446566736</v>
      </c>
      <c r="BC398" s="6">
        <f>Y398*'III. GDP shares, 1310-2018'!G400</f>
        <v>-0.86493899281992115</v>
      </c>
      <c r="BD398" s="6">
        <f>Z398*'III. GDP shares, 1310-2018'!H400</f>
        <v>0</v>
      </c>
      <c r="BE398" s="6">
        <f>AA398*'III. GDP shares, 1310-2018'!I400</f>
        <v>-0.26010211800680771</v>
      </c>
      <c r="BF398" s="6">
        <f>AB398*'III. GDP shares, 1310-2018'!J400</f>
        <v>0</v>
      </c>
      <c r="BI398" s="6">
        <f t="shared" si="815"/>
        <v>5.7044025157232703</v>
      </c>
      <c r="BJ398" s="6">
        <f t="shared" si="816"/>
        <v>6.4655928146137107</v>
      </c>
      <c r="BL398" s="6">
        <f t="shared" si="817"/>
        <v>-1.5211478806330523</v>
      </c>
      <c r="BM398" s="6">
        <f t="shared" si="818"/>
        <v>-0.72049958671501402</v>
      </c>
      <c r="BN398" s="6">
        <f t="shared" ref="BN398:BO398" si="844">AVERAGE(BL395:BL401)</f>
        <v>-2.5736977038200588</v>
      </c>
      <c r="BO398" s="6">
        <f t="shared" si="844"/>
        <v>-2.2774360202347457</v>
      </c>
      <c r="BR398" s="6">
        <f t="shared" si="820"/>
        <v>7.7037842073742917</v>
      </c>
    </row>
    <row r="399" spans="1:70" x14ac:dyDescent="0.2">
      <c r="A399" s="6">
        <f>'[1]Nominal weighted'!B399</f>
        <v>1705</v>
      </c>
      <c r="C399" s="6">
        <f t="shared" si="827"/>
        <v>9.3012407021698813</v>
      </c>
      <c r="D399" s="6">
        <f t="shared" si="828"/>
        <v>15.18367346938777</v>
      </c>
      <c r="E399" s="6">
        <f t="shared" si="829"/>
        <v>11.063655305679122</v>
      </c>
      <c r="F399" s="6">
        <f t="shared" si="830"/>
        <v>9.632857043048622</v>
      </c>
      <c r="G399" s="6">
        <f t="shared" si="831"/>
        <v>13.913316903707278</v>
      </c>
      <c r="I399" s="6">
        <f t="shared" si="832"/>
        <v>8.9281513364072627</v>
      </c>
      <c r="L399" s="6">
        <f t="shared" si="709"/>
        <v>2.4094503446297648</v>
      </c>
      <c r="M399" s="6">
        <f t="shared" si="710"/>
        <v>6.8316494123998961</v>
      </c>
      <c r="N399" s="6">
        <f t="shared" si="711"/>
        <v>4.3503084885524537</v>
      </c>
      <c r="O399" s="6">
        <f t="shared" si="712"/>
        <v>6.3634986832549929</v>
      </c>
      <c r="P399" s="6">
        <f t="shared" ref="P399" si="845">AVERAGE(G396:G402)</f>
        <v>9.9568287845679126</v>
      </c>
      <c r="R399" s="6">
        <f t="shared" si="786"/>
        <v>5.6069711198523589</v>
      </c>
      <c r="U399" s="6">
        <v>-5.3012407021698813</v>
      </c>
      <c r="V399" s="6">
        <v>-9.1836734693877702</v>
      </c>
      <c r="W399" s="6">
        <v>-8.0636553056791218</v>
      </c>
      <c r="X399" s="6">
        <v>-3.6564419487089994</v>
      </c>
      <c r="Y399" s="6">
        <v>-5.0401825753490694</v>
      </c>
      <c r="AA399" s="6">
        <v>-3.6781513364072613</v>
      </c>
      <c r="AE399" s="6">
        <v>4</v>
      </c>
      <c r="AF399" s="6">
        <v>5.9999999999999991</v>
      </c>
      <c r="AG399" s="35">
        <v>3</v>
      </c>
      <c r="AH399" s="6">
        <v>5.9764150943396226</v>
      </c>
      <c r="AI399" s="6">
        <v>8.8731343283582085</v>
      </c>
      <c r="AK399" s="6">
        <v>5.2500000000000009</v>
      </c>
      <c r="AO399" s="6">
        <f>AE399*'III. GDP shares, 1310-2018'!C401</f>
        <v>0.81832556946878088</v>
      </c>
      <c r="AP399" s="6">
        <f>AF399*'III. GDP shares, 1310-2018'!D401</f>
        <v>0.98648660199153793</v>
      </c>
      <c r="AQ399" s="6">
        <f>AG399*'III. GDP shares, 1310-2018'!E401</f>
        <v>0.16644984828411472</v>
      </c>
      <c r="AR399" s="6">
        <f>AH399*'III. GDP shares, 1310-2018'!F401</f>
        <v>1.160492326044144</v>
      </c>
      <c r="AS399" s="6">
        <f>AI399*'III. GDP shares, 1310-2018'!G401</f>
        <v>2.4515419611205047</v>
      </c>
      <c r="AT399" s="6">
        <f>AJ399*'III. GDP shares, 1310-2018'!H401</f>
        <v>0</v>
      </c>
      <c r="AU399" s="6">
        <f>AK399*'III. GDP shares, 1310-2018'!I401</f>
        <v>0.5515338262318904</v>
      </c>
      <c r="AV399" s="6">
        <f>AL399*'III. GDP shares, 1310-2018'!J401</f>
        <v>0</v>
      </c>
      <c r="AY399" s="6">
        <f>U399*'III. GDP shares, 1310-2018'!C401</f>
        <v>-1.0845352041235621</v>
      </c>
      <c r="AZ399" s="6">
        <f>V399*'III. GDP shares, 1310-2018'!D401</f>
        <v>-1.5099284724360302</v>
      </c>
      <c r="BA399" s="6">
        <f>W399*'III. GDP shares, 1310-2018'!E401</f>
        <v>-0.44739806741522881</v>
      </c>
      <c r="BB399" s="6">
        <f>X399*'III. GDP shares, 1310-2018'!F401</f>
        <v>-0.71000302942839</v>
      </c>
      <c r="BC399" s="6">
        <f>Y399*'III. GDP shares, 1310-2018'!G401</f>
        <v>-1.3925427721393371</v>
      </c>
      <c r="BD399" s="6">
        <f>Z399*'III. GDP shares, 1310-2018'!H401</f>
        <v>0</v>
      </c>
      <c r="BE399" s="6">
        <f>AA399*'III. GDP shares, 1310-2018'!I401</f>
        <v>-0.38640473905307382</v>
      </c>
      <c r="BF399" s="6">
        <f>AB399*'III. GDP shares, 1310-2018'!J401</f>
        <v>0</v>
      </c>
      <c r="BI399" s="6">
        <f t="shared" si="815"/>
        <v>5.5165915704496387</v>
      </c>
      <c r="BJ399" s="6">
        <f t="shared" si="816"/>
        <v>6.134830133140972</v>
      </c>
      <c r="BL399" s="6">
        <f t="shared" si="817"/>
        <v>-5.5308122845956218</v>
      </c>
      <c r="BM399" s="6">
        <f t="shared" si="818"/>
        <v>-5.820557556283684</v>
      </c>
      <c r="BN399" s="6">
        <f t="shared" ref="BN399:BO399" si="846">AVERAGE(BL396:BL402)</f>
        <v>-0.37897272723004605</v>
      </c>
      <c r="BO399" s="6">
        <f t="shared" si="846"/>
        <v>-0.45227220489534897</v>
      </c>
      <c r="BR399" s="6">
        <f t="shared" si="820"/>
        <v>9.1692273433090268</v>
      </c>
    </row>
    <row r="400" spans="1:70" x14ac:dyDescent="0.2">
      <c r="A400" s="6">
        <f>'[1]Nominal weighted'!B400</f>
        <v>1706</v>
      </c>
      <c r="C400" s="6">
        <f t="shared" si="827"/>
        <v>1.3875942788189333</v>
      </c>
      <c r="D400" s="6">
        <f t="shared" si="828"/>
        <v>-7.4831460674157171</v>
      </c>
      <c r="E400" s="6">
        <f t="shared" si="829"/>
        <v>-2.8133341253172448</v>
      </c>
      <c r="F400" s="6">
        <f t="shared" si="830"/>
        <v>7.734678370777603</v>
      </c>
      <c r="G400" s="6">
        <f t="shared" si="831"/>
        <v>11.778865524344701</v>
      </c>
      <c r="I400" s="6">
        <f t="shared" si="832"/>
        <v>-7.6696121255609464</v>
      </c>
      <c r="L400" s="6">
        <f t="shared" si="709"/>
        <v>-2.6278657401118375</v>
      </c>
      <c r="M400" s="6">
        <f t="shared" si="710"/>
        <v>4.3595997229589045</v>
      </c>
      <c r="N400" s="6">
        <f t="shared" si="711"/>
        <v>-2.4604866606990012</v>
      </c>
      <c r="O400" s="6">
        <f t="shared" si="712"/>
        <v>4.5261919656684828</v>
      </c>
      <c r="P400" s="6">
        <f t="shared" ref="P400" si="847">AVERAGE(G397:G403)</f>
        <v>-1.0122663235375131</v>
      </c>
      <c r="R400" s="6">
        <f t="shared" si="786"/>
        <v>3.4766946346930099</v>
      </c>
      <c r="U400" s="6">
        <v>2.6124057211810667</v>
      </c>
      <c r="V400" s="6">
        <v>13.483146067415717</v>
      </c>
      <c r="W400" s="6">
        <v>5.8133341253172448</v>
      </c>
      <c r="X400" s="6">
        <v>-1.5082632764379809</v>
      </c>
      <c r="Y400" s="6">
        <v>-2.4733099687891453</v>
      </c>
      <c r="AA400" s="6">
        <v>12.919612125560947</v>
      </c>
      <c r="AE400" s="6">
        <v>4</v>
      </c>
      <c r="AF400" s="6">
        <v>6</v>
      </c>
      <c r="AG400" s="35">
        <v>3</v>
      </c>
      <c r="AH400" s="6">
        <v>6.2264150943396226</v>
      </c>
      <c r="AI400" s="6">
        <v>9.3055555555555554</v>
      </c>
      <c r="AK400" s="6">
        <v>5.2500000000000009</v>
      </c>
      <c r="AO400" s="6">
        <f>AE400*'III. GDP shares, 1310-2018'!C402</f>
        <v>0.81509404279240349</v>
      </c>
      <c r="AP400" s="6">
        <f>AF400*'III. GDP shares, 1310-2018'!D402</f>
        <v>0.99965620149440448</v>
      </c>
      <c r="AQ400" s="6">
        <f>AG400*'III. GDP shares, 1310-2018'!E402</f>
        <v>0.16514737563750209</v>
      </c>
      <c r="AR400" s="6">
        <f>AH400*'III. GDP shares, 1310-2018'!F402</f>
        <v>1.2082496595120473</v>
      </c>
      <c r="AS400" s="6">
        <f>AI400*'III. GDP shares, 1310-2018'!G402</f>
        <v>2.566386809559662</v>
      </c>
      <c r="AT400" s="6">
        <f>AJ400*'III. GDP shares, 1310-2018'!H402</f>
        <v>0</v>
      </c>
      <c r="AU400" s="6">
        <f>AK400*'III. GDP shares, 1310-2018'!I402</f>
        <v>0.54980602847628102</v>
      </c>
      <c r="AV400" s="6">
        <f>AL400*'III. GDP shares, 1310-2018'!J402</f>
        <v>0</v>
      </c>
      <c r="AY400" s="6">
        <f>U400*'III. GDP shares, 1310-2018'!C402</f>
        <v>0.53233908517286999</v>
      </c>
      <c r="AZ400" s="6">
        <f>V400*'III. GDP shares, 1310-2018'!D402</f>
        <v>2.2464184303245021</v>
      </c>
      <c r="BA400" s="6">
        <f>W400*'III. GDP shares, 1310-2018'!E402</f>
        <v>0.32001895816669224</v>
      </c>
      <c r="BB400" s="6">
        <f>X400*'III. GDP shares, 1310-2018'!F402</f>
        <v>-0.29268183418535731</v>
      </c>
      <c r="BC400" s="6">
        <f>Y400*'III. GDP shares, 1310-2018'!G402</f>
        <v>-0.68211618768568294</v>
      </c>
      <c r="BD400" s="6">
        <f>Z400*'III. GDP shares, 1310-2018'!H402</f>
        <v>0</v>
      </c>
      <c r="BE400" s="6">
        <f>AA400*'III. GDP shares, 1310-2018'!I402</f>
        <v>1.3530058347064127</v>
      </c>
      <c r="BF400" s="6">
        <f>AB400*'III. GDP shares, 1310-2018'!J402</f>
        <v>0</v>
      </c>
      <c r="BI400" s="6">
        <f t="shared" si="815"/>
        <v>5.6303284416491968</v>
      </c>
      <c r="BJ400" s="6">
        <f t="shared" si="816"/>
        <v>6.3043401174723002</v>
      </c>
      <c r="BL400" s="6">
        <f t="shared" si="817"/>
        <v>3.4769842864994374</v>
      </c>
      <c r="BM400" s="6">
        <f t="shared" si="818"/>
        <v>5.1411541323746413</v>
      </c>
      <c r="BN400" s="6">
        <f t="shared" ref="BN400:BO400" si="848">AVERAGE(BL397:BL403)</f>
        <v>4.9883092566540403</v>
      </c>
      <c r="BO400" s="6">
        <f t="shared" si="848"/>
        <v>4.4068048242429727</v>
      </c>
      <c r="BR400" s="6">
        <f t="shared" si="820"/>
        <v>4.0741180598029612</v>
      </c>
    </row>
    <row r="401" spans="1:70" x14ac:dyDescent="0.2">
      <c r="A401" s="6">
        <f>'[1]Nominal weighted'!B401</f>
        <v>1707</v>
      </c>
      <c r="C401" s="6">
        <f t="shared" si="827"/>
        <v>-3.3356420741878248</v>
      </c>
      <c r="D401" s="6">
        <f t="shared" si="828"/>
        <v>18.871287128712865</v>
      </c>
      <c r="E401" s="6">
        <f t="shared" si="829"/>
        <v>5.6744300951341877</v>
      </c>
      <c r="F401" s="6">
        <f t="shared" si="830"/>
        <v>2.959208422550256</v>
      </c>
      <c r="G401" s="6">
        <f t="shared" si="831"/>
        <v>7.5055948636382031</v>
      </c>
      <c r="I401" s="6">
        <f t="shared" si="832"/>
        <v>15.378299977774478</v>
      </c>
      <c r="L401" s="6">
        <f t="shared" si="709"/>
        <v>-2.1833848882306275</v>
      </c>
      <c r="M401" s="6">
        <f t="shared" si="710"/>
        <v>1.9640002030603172</v>
      </c>
      <c r="N401" s="6">
        <f t="shared" si="711"/>
        <v>-1.7669825661903755</v>
      </c>
      <c r="O401" s="6">
        <f t="shared" si="712"/>
        <v>4.9375558711058956</v>
      </c>
      <c r="P401" s="6">
        <f t="shared" ref="P401" si="849">AVERAGE(G398:G404)</f>
        <v>1.382724979089337</v>
      </c>
      <c r="R401" s="6">
        <f t="shared" si="786"/>
        <v>2.3092124298570647</v>
      </c>
      <c r="U401" s="6">
        <v>7.3356420741878248</v>
      </c>
      <c r="V401" s="6">
        <v>-12.871287128712865</v>
      </c>
      <c r="W401" s="6">
        <v>-2.6744300951341873</v>
      </c>
      <c r="X401" s="6">
        <v>3.2047066717893666</v>
      </c>
      <c r="Y401" s="6">
        <v>-0.54031708586042493</v>
      </c>
      <c r="AA401" s="6">
        <v>-10.128299977774477</v>
      </c>
      <c r="AE401" s="6">
        <v>4</v>
      </c>
      <c r="AF401" s="6">
        <v>6</v>
      </c>
      <c r="AG401" s="35">
        <v>3</v>
      </c>
      <c r="AH401" s="6">
        <v>6.1639150943396226</v>
      </c>
      <c r="AI401" s="6">
        <v>6.9652777777777786</v>
      </c>
      <c r="AK401" s="6">
        <v>5.2500000000000009</v>
      </c>
      <c r="AO401" s="6">
        <f>AE401*'III. GDP shares, 1310-2018'!C403</f>
        <v>0.81191581910664323</v>
      </c>
      <c r="AP401" s="6">
        <f>AF401*'III. GDP shares, 1310-2018'!D403</f>
        <v>1.012608572699617</v>
      </c>
      <c r="AQ401" s="6">
        <f>AG401*'III. GDP shares, 1310-2018'!E403</f>
        <v>0.1638663868572518</v>
      </c>
      <c r="AR401" s="6">
        <f>AH401*'III. GDP shares, 1310-2018'!F403</f>
        <v>1.1953548218165053</v>
      </c>
      <c r="AS401" s="6">
        <f>AI401*'III. GDP shares, 1310-2018'!G403</f>
        <v>1.9175527131566299</v>
      </c>
      <c r="AT401" s="6">
        <f>AJ401*'III. GDP shares, 1310-2018'!H403</f>
        <v>0</v>
      </c>
      <c r="AU401" s="6">
        <f>AK401*'III. GDP shares, 1310-2018'!I403</f>
        <v>0.54810673018757339</v>
      </c>
      <c r="AV401" s="6">
        <f>AL401*'III. GDP shares, 1310-2018'!J403</f>
        <v>0</v>
      </c>
      <c r="AY401" s="6">
        <f>U401*'III. GDP shares, 1310-2018'!C403</f>
        <v>1.4889809608343407</v>
      </c>
      <c r="AZ401" s="6">
        <f>V401*'III. GDP shares, 1310-2018'!D403</f>
        <v>-2.1722626147021478</v>
      </c>
      <c r="BA401" s="6">
        <f>W401*'III. GDP shares, 1310-2018'!E403</f>
        <v>-0.14608306553064515</v>
      </c>
      <c r="BB401" s="6">
        <f>X401*'III. GDP shares, 1310-2018'!F403</f>
        <v>0.6214818851331626</v>
      </c>
      <c r="BC401" s="6">
        <f>Y401*'III. GDP shares, 1310-2018'!G403</f>
        <v>-0.14875020451619339</v>
      </c>
      <c r="BD401" s="6">
        <f>Z401*'III. GDP shares, 1310-2018'!H403</f>
        <v>0</v>
      </c>
      <c r="BE401" s="6">
        <f>AA401*'III. GDP shares, 1310-2018'!I403</f>
        <v>-1.0574075015574933</v>
      </c>
      <c r="BF401" s="6">
        <f>AB401*'III. GDP shares, 1310-2018'!J403</f>
        <v>0</v>
      </c>
      <c r="BI401" s="6">
        <f t="shared" si="815"/>
        <v>5.2298654786862331</v>
      </c>
      <c r="BJ401" s="6">
        <f t="shared" si="816"/>
        <v>5.6494050438242205</v>
      </c>
      <c r="BL401" s="6">
        <f t="shared" si="817"/>
        <v>-1.4140405403389762</v>
      </c>
      <c r="BM401" s="6">
        <f t="shared" si="818"/>
        <v>-2.612330923584127</v>
      </c>
      <c r="BN401" s="6">
        <f t="shared" ref="BN401:BO401" si="850">AVERAGE(BL398:BL404)</f>
        <v>4.5827224320555411</v>
      </c>
      <c r="BO401" s="6">
        <f t="shared" si="850"/>
        <v>4.3245368685846977</v>
      </c>
      <c r="BR401" s="6">
        <f t="shared" si="820"/>
        <v>3.8785743967614321</v>
      </c>
    </row>
    <row r="402" spans="1:70" x14ac:dyDescent="0.2">
      <c r="A402" s="6">
        <f>'[1]Nominal weighted'!B402</f>
        <v>1708</v>
      </c>
      <c r="C402" s="6">
        <f t="shared" si="827"/>
        <v>-5.5578910635252452</v>
      </c>
      <c r="D402" s="6">
        <f t="shared" si="828"/>
        <v>1.4545454545454675</v>
      </c>
      <c r="E402" s="6">
        <f t="shared" si="829"/>
        <v>0.99413075491530822</v>
      </c>
      <c r="F402" s="6">
        <f t="shared" si="830"/>
        <v>3.0555986583502452</v>
      </c>
      <c r="G402" s="6">
        <f t="shared" si="831"/>
        <v>-3.3354607343606304</v>
      </c>
      <c r="I402" s="6">
        <f t="shared" si="832"/>
        <v>-1.5613076344762202</v>
      </c>
      <c r="L402" s="6">
        <f t="shared" si="709"/>
        <v>1.8595402035302588</v>
      </c>
      <c r="M402" s="6">
        <f t="shared" si="710"/>
        <v>1.4353689807771928</v>
      </c>
      <c r="N402" s="6">
        <f t="shared" si="711"/>
        <v>0.41680909241423542</v>
      </c>
      <c r="O402" s="6">
        <f t="shared" si="712"/>
        <v>4.5607925151196307</v>
      </c>
      <c r="P402" s="6">
        <f t="shared" ref="P402" si="851">AVERAGE(G399:G405)</f>
        <v>2.8045644263463947</v>
      </c>
      <c r="R402" s="6">
        <f t="shared" si="786"/>
        <v>2.7116007539908336</v>
      </c>
      <c r="U402" s="6">
        <v>9.5578910635252452</v>
      </c>
      <c r="V402" s="6">
        <v>4.5454545454545325</v>
      </c>
      <c r="W402" s="6">
        <v>2.0058692450846918</v>
      </c>
      <c r="X402" s="6">
        <v>3.0458164359893773</v>
      </c>
      <c r="Y402" s="6">
        <v>10.752788776688673</v>
      </c>
      <c r="AA402" s="6">
        <v>6.8113076344762211</v>
      </c>
      <c r="AE402" s="6">
        <v>4</v>
      </c>
      <c r="AF402" s="6">
        <v>6</v>
      </c>
      <c r="AG402" s="35">
        <v>3</v>
      </c>
      <c r="AH402" s="6">
        <v>6.1014150943396226</v>
      </c>
      <c r="AI402" s="6">
        <v>7.4173280423280428</v>
      </c>
      <c r="AK402" s="6">
        <v>5.2500000000000009</v>
      </c>
      <c r="AO402" s="6">
        <f>AE402*'III. GDP shares, 1310-2018'!C404</f>
        <v>0.80878959037584697</v>
      </c>
      <c r="AP402" s="6">
        <f>AF402*'III. GDP shares, 1310-2018'!D404</f>
        <v>1.025349046309167</v>
      </c>
      <c r="AQ402" s="6">
        <f>AG402*'III. GDP shares, 1310-2018'!E404</f>
        <v>0.16260635473723811</v>
      </c>
      <c r="AR402" s="6">
        <f>AH402*'III. GDP shares, 1310-2018'!F404</f>
        <v>1.1824879435223965</v>
      </c>
      <c r="AS402" s="6">
        <f>AI402*'III. GDP shares, 1310-2018'!G404</f>
        <v>2.0384341876147429</v>
      </c>
      <c r="AT402" s="6">
        <f>AJ402*'III. GDP shares, 1310-2018'!H404</f>
        <v>0</v>
      </c>
      <c r="AU402" s="6">
        <f>AK402*'III. GDP shares, 1310-2018'!I404</f>
        <v>0.54643523199940236</v>
      </c>
      <c r="AV402" s="6">
        <f>AL402*'III. GDP shares, 1310-2018'!J404</f>
        <v>0</v>
      </c>
      <c r="AY402" s="6">
        <f>U402*'III. GDP shares, 1310-2018'!C404</f>
        <v>1.9325806995313879</v>
      </c>
      <c r="AZ402" s="6">
        <f>V402*'III. GDP shares, 1310-2018'!D404</f>
        <v>0.7767795805372455</v>
      </c>
      <c r="BA402" s="6">
        <f>W402*'III. GDP shares, 1310-2018'!E404</f>
        <v>0.1087223620075858</v>
      </c>
      <c r="BB402" s="6">
        <f>X402*'III. GDP shares, 1310-2018'!F404</f>
        <v>0.59029604740072383</v>
      </c>
      <c r="BC402" s="6">
        <f>Y402*'III. GDP shares, 1310-2018'!G404</f>
        <v>2.9550873481015314</v>
      </c>
      <c r="BD402" s="6">
        <f>Z402*'III. GDP shares, 1310-2018'!H404</f>
        <v>0</v>
      </c>
      <c r="BE402" s="6">
        <f>AA402*'III. GDP shares, 1310-2018'!I404</f>
        <v>0.70894066046939308</v>
      </c>
      <c r="BF402" s="6">
        <f>AB402*'III. GDP shares, 1310-2018'!J404</f>
        <v>0</v>
      </c>
      <c r="BI402" s="6">
        <f t="shared" si="815"/>
        <v>5.2947905227779444</v>
      </c>
      <c r="BJ402" s="6">
        <f t="shared" si="816"/>
        <v>5.7641023545587942</v>
      </c>
      <c r="BL402" s="6">
        <f t="shared" si="817"/>
        <v>7.0724066980478675</v>
      </c>
      <c r="BM402" s="6">
        <f t="shared" si="818"/>
        <v>6.11985461686979</v>
      </c>
      <c r="BN402" s="6">
        <f t="shared" ref="BN402:BO402" si="852">AVERAGE(BL399:BL405)</f>
        <v>3.2804650196885281</v>
      </c>
      <c r="BO402" s="6">
        <f t="shared" si="852"/>
        <v>3.0785100996378745</v>
      </c>
      <c r="BR402" s="6">
        <f t="shared" si="820"/>
        <v>-1.5568738092609955</v>
      </c>
    </row>
    <row r="403" spans="1:70" x14ac:dyDescent="0.2">
      <c r="A403" s="6">
        <f>'[1]Nominal weighted'!B403</f>
        <v>1709</v>
      </c>
      <c r="C403" s="6">
        <f t="shared" si="827"/>
        <v>-29.263157101081639</v>
      </c>
      <c r="D403" s="6">
        <f t="shared" si="828"/>
        <v>-10.304347826086939</v>
      </c>
      <c r="E403" s="6">
        <f t="shared" si="829"/>
        <v>-37.044698881208028</v>
      </c>
      <c r="F403" s="6">
        <f t="shared" si="830"/>
        <v>-0.7414600287260642</v>
      </c>
      <c r="G403" s="6">
        <f t="shared" si="831"/>
        <v>-57.599795756937667</v>
      </c>
      <c r="I403" s="6">
        <f t="shared" si="832"/>
        <v>-5.3788035139173358</v>
      </c>
      <c r="L403" s="6">
        <f t="shared" ref="L403:L466" si="853">AVERAGE(C400:C406)</f>
        <v>1.9082032249796721</v>
      </c>
      <c r="M403" s="6">
        <f t="shared" ref="M403:M466" si="854">AVERAGE(D400:D406)</f>
        <v>4.1070135116053939</v>
      </c>
      <c r="N403" s="6">
        <f t="shared" ref="N403:N466" si="855">AVERAGE(E400:E406)</f>
        <v>-0.12577580825841306</v>
      </c>
      <c r="O403" s="6">
        <f t="shared" ref="O403:O466" si="856">AVERAGE(F400:F406)</f>
        <v>3.0391761892047824</v>
      </c>
      <c r="P403" s="6">
        <f t="shared" ref="P403" si="857">AVERAGE(G400:G406)</f>
        <v>1.0272968801219462</v>
      </c>
      <c r="R403" s="6">
        <f t="shared" si="786"/>
        <v>2.7982285679005021</v>
      </c>
      <c r="U403" s="6">
        <v>33.263157101081639</v>
      </c>
      <c r="V403" s="6">
        <v>16.304347826086939</v>
      </c>
      <c r="W403" s="6">
        <v>40.044698881208028</v>
      </c>
      <c r="X403" s="6">
        <v>6.7803751230656868</v>
      </c>
      <c r="Y403" s="6">
        <v>65.541120997200693</v>
      </c>
      <c r="AA403" s="6">
        <v>10.628803513917337</v>
      </c>
      <c r="AE403" s="6">
        <v>4</v>
      </c>
      <c r="AF403" s="6">
        <v>6.0000000000000009</v>
      </c>
      <c r="AG403" s="35">
        <v>3</v>
      </c>
      <c r="AH403" s="6">
        <v>6.0389150943396226</v>
      </c>
      <c r="AI403" s="6">
        <v>7.9413252402630246</v>
      </c>
      <c r="AK403" s="6">
        <v>5.2500000000000009</v>
      </c>
      <c r="AO403" s="6">
        <f>AE403*'III. GDP shares, 1310-2018'!C405</f>
        <v>0.80571409101539804</v>
      </c>
      <c r="AP403" s="6">
        <f>AF403*'III. GDP shares, 1310-2018'!D405</f>
        <v>1.0378827800222499</v>
      </c>
      <c r="AQ403" s="6">
        <f>AG403*'III. GDP shares, 1310-2018'!E405</f>
        <v>0.16136676918130205</v>
      </c>
      <c r="AR403" s="6">
        <f>AH403*'III. GDP shares, 1310-2018'!F405</f>
        <v>1.1696483440831493</v>
      </c>
      <c r="AS403" s="6">
        <f>AI403*'III. GDP shares, 1310-2018'!G405</f>
        <v>2.1786805496545685</v>
      </c>
      <c r="AT403" s="6">
        <f>AJ403*'III. GDP shares, 1310-2018'!H405</f>
        <v>0</v>
      </c>
      <c r="AU403" s="6">
        <f>AK403*'III. GDP shares, 1310-2018'!I405</f>
        <v>0.54479085724266407</v>
      </c>
      <c r="AV403" s="6">
        <f>AL403*'III. GDP shares, 1310-2018'!J405</f>
        <v>0</v>
      </c>
      <c r="AY403" s="6">
        <f>U403*'III. GDP shares, 1310-2018'!C405</f>
        <v>6.7001485970000934</v>
      </c>
      <c r="AZ403" s="6">
        <f>V403*'III. GDP shares, 1310-2018'!D405</f>
        <v>2.8203336413648059</v>
      </c>
      <c r="BA403" s="6">
        <f>W403*'III. GDP shares, 1310-2018'!E405</f>
        <v>2.153961227099547</v>
      </c>
      <c r="BB403" s="6">
        <f>X403*'III. GDP shares, 1310-2018'!F405</f>
        <v>1.3132581616174563</v>
      </c>
      <c r="BC403" s="6">
        <f>Y403*'III. GDP shares, 1310-2018'!G405</f>
        <v>17.981024728113056</v>
      </c>
      <c r="BD403" s="6">
        <f>Z403*'III. GDP shares, 1310-2018'!H405</f>
        <v>0</v>
      </c>
      <c r="BE403" s="6">
        <f>AA403*'III. GDP shares, 1310-2018'!I405</f>
        <v>1.102947614821117</v>
      </c>
      <c r="BF403" s="6">
        <f>AB403*'III. GDP shares, 1310-2018'!J405</f>
        <v>0</v>
      </c>
      <c r="BI403" s="6">
        <f t="shared" si="815"/>
        <v>5.3717067224337747</v>
      </c>
      <c r="BJ403" s="6">
        <f t="shared" si="816"/>
        <v>5.8980833911993313</v>
      </c>
      <c r="BL403" s="6">
        <f t="shared" si="817"/>
        <v>32.071673970016079</v>
      </c>
      <c r="BM403" s="6">
        <f t="shared" si="818"/>
        <v>28.760417240426719</v>
      </c>
      <c r="BN403" s="6">
        <f t="shared" ref="BN403:BO403" si="858">AVERAGE(BL400:BL406)</f>
        <v>3.5554820089962078</v>
      </c>
      <c r="BO403" s="6">
        <f t="shared" si="858"/>
        <v>3.2550383794785538</v>
      </c>
      <c r="BR403" s="6">
        <f t="shared" si="820"/>
        <v>-24.391139717474193</v>
      </c>
    </row>
    <row r="404" spans="1:70" x14ac:dyDescent="0.2">
      <c r="A404" s="6">
        <f>'[1]Nominal weighted'!B404</f>
        <v>1710</v>
      </c>
      <c r="C404" s="6">
        <f t="shared" si="827"/>
        <v>1.4182833383544162</v>
      </c>
      <c r="D404" s="6">
        <f t="shared" si="828"/>
        <v>-5.7186915887850596</v>
      </c>
      <c r="E404" s="6">
        <f t="shared" si="829"/>
        <v>9.8720688412298934</v>
      </c>
      <c r="F404" s="6">
        <f t="shared" si="830"/>
        <v>6.8608988167899021</v>
      </c>
      <c r="G404" s="6">
        <f t="shared" si="831"/>
        <v>24.041705716896004</v>
      </c>
      <c r="I404" s="6">
        <f t="shared" si="832"/>
        <v>-1.2502668954342697</v>
      </c>
      <c r="L404" s="6">
        <f t="shared" si="853"/>
        <v>1.7693369899841398</v>
      </c>
      <c r="M404" s="6">
        <f t="shared" si="854"/>
        <v>6.5846623840367755</v>
      </c>
      <c r="N404" s="6">
        <f t="shared" si="855"/>
        <v>-0.15180705657828358</v>
      </c>
      <c r="O404" s="6">
        <f t="shared" si="856"/>
        <v>3.2339777582526881</v>
      </c>
      <c r="P404" s="6">
        <f t="shared" ref="P404" si="859">AVERAGE(G401:G407)</f>
        <v>-2.6790139072227461</v>
      </c>
      <c r="R404" s="6">
        <f t="shared" si="786"/>
        <v>4.2535388297363621</v>
      </c>
      <c r="U404" s="6">
        <v>2.5817166616455838</v>
      </c>
      <c r="V404" s="6">
        <v>14.01869158878506</v>
      </c>
      <c r="W404" s="6">
        <v>-6.8720688412298934</v>
      </c>
      <c r="X404" s="6">
        <v>-0.88448372245027929</v>
      </c>
      <c r="Y404" s="6">
        <v>-18.921801640157394</v>
      </c>
      <c r="AA404" s="6">
        <v>6.5002668954342706</v>
      </c>
      <c r="AE404" s="6">
        <v>4</v>
      </c>
      <c r="AF404" s="6">
        <v>8.3000000000000007</v>
      </c>
      <c r="AG404" s="35">
        <v>3</v>
      </c>
      <c r="AH404" s="6">
        <v>5.9764150943396226</v>
      </c>
      <c r="AI404" s="6">
        <v>5.1199040767386101</v>
      </c>
      <c r="AK404" s="6">
        <v>5.2500000000000009</v>
      </c>
      <c r="AO404" s="6">
        <f>AE404*'III. GDP shares, 1310-2018'!C406</f>
        <v>0.80268809618344183</v>
      </c>
      <c r="AP404" s="6">
        <f>AF404*'III. GDP shares, 1310-2018'!D406</f>
        <v>1.4527970922709579</v>
      </c>
      <c r="AQ404" s="6">
        <f>AG404*'III. GDP shares, 1310-2018'!E406</f>
        <v>0.16014713651472842</v>
      </c>
      <c r="AR404" s="6">
        <f>AH404*'III. GDP shares, 1310-2018'!F406</f>
        <v>1.1568353648609184</v>
      </c>
      <c r="AS404" s="6">
        <f>AI404*'III. GDP shares, 1310-2018'!G406</f>
        <v>1.4022471034857062</v>
      </c>
      <c r="AT404" s="6">
        <f>AJ404*'III. GDP shares, 1310-2018'!H406</f>
        <v>0</v>
      </c>
      <c r="AU404" s="6">
        <f>AK404*'III. GDP shares, 1310-2018'!I406</f>
        <v>0.54317295103215424</v>
      </c>
      <c r="AV404" s="6">
        <f>AL404*'III. GDP shares, 1310-2018'!J406</f>
        <v>0</v>
      </c>
      <c r="AY404" s="6">
        <f>U404*'III. GDP shares, 1310-2018'!C406</f>
        <v>0.51807830800534116</v>
      </c>
      <c r="AZ404" s="6">
        <f>V404*'III. GDP shares, 1310-2018'!D406</f>
        <v>2.4537728165819601</v>
      </c>
      <c r="BA404" s="6">
        <f>W404*'III. GDP shares, 1310-2018'!E406</f>
        <v>-0.36684738228501845</v>
      </c>
      <c r="BB404" s="6">
        <f>X404*'III. GDP shares, 1310-2018'!F406</f>
        <v>-0.17120665710509406</v>
      </c>
      <c r="BC404" s="6">
        <f>Y404*'III. GDP shares, 1310-2018'!G406</f>
        <v>-5.1823317673450227</v>
      </c>
      <c r="BD404" s="6">
        <f>Z404*'III. GDP shares, 1310-2018'!H406</f>
        <v>0</v>
      </c>
      <c r="BE404" s="6">
        <f>AA404*'III. GDP shares, 1310-2018'!I406</f>
        <v>0.67252745754088594</v>
      </c>
      <c r="BF404" s="6">
        <f>AB404*'III. GDP shares, 1310-2018'!J406</f>
        <v>0</v>
      </c>
      <c r="BI404" s="6">
        <f t="shared" si="815"/>
        <v>5.2743865285130385</v>
      </c>
      <c r="BJ404" s="6">
        <f t="shared" si="816"/>
        <v>5.5178877443479077</v>
      </c>
      <c r="BL404" s="6">
        <f t="shared" si="817"/>
        <v>-2.0760072246069479</v>
      </c>
      <c r="BM404" s="6">
        <f t="shared" si="818"/>
        <v>-0.59627984299544201</v>
      </c>
      <c r="BN404" s="6">
        <f t="shared" ref="BN404:BO404" si="860">AVERAGE(BL401:BL407)</f>
        <v>3.7644446627212824</v>
      </c>
      <c r="BO404" s="6">
        <f t="shared" si="860"/>
        <v>3.0767253116069808</v>
      </c>
      <c r="BR404" s="6">
        <f t="shared" si="820"/>
        <v>8.5948706932658574</v>
      </c>
    </row>
    <row r="405" spans="1:70" x14ac:dyDescent="0.2">
      <c r="A405" s="6">
        <f>'[1]Nominal weighted'!B405</f>
        <v>1711</v>
      </c>
      <c r="C405" s="6">
        <f t="shared" si="827"/>
        <v>39.066353344163289</v>
      </c>
      <c r="D405" s="6">
        <f t="shared" si="828"/>
        <v>-1.9557377049180378</v>
      </c>
      <c r="E405" s="6">
        <f t="shared" si="829"/>
        <v>15.171411656466411</v>
      </c>
      <c r="F405" s="6">
        <f t="shared" si="830"/>
        <v>2.4237663230468507</v>
      </c>
      <c r="G405" s="6">
        <f t="shared" si="831"/>
        <v>23.327724467136875</v>
      </c>
      <c r="I405" s="6">
        <f t="shared" si="832"/>
        <v>10.534744133142864</v>
      </c>
      <c r="L405" s="6">
        <f t="shared" si="853"/>
        <v>1.5800567274181241</v>
      </c>
      <c r="M405" s="6">
        <f t="shared" si="854"/>
        <v>3.9336832213193271</v>
      </c>
      <c r="N405" s="6">
        <f t="shared" si="855"/>
        <v>-4.7081976170609482E-2</v>
      </c>
      <c r="O405" s="6">
        <f t="shared" si="856"/>
        <v>3.9601326737475446</v>
      </c>
      <c r="P405" s="6">
        <f t="shared" ref="P405" si="861">AVERAGE(G402:G408)</f>
        <v>-2.727422781703535</v>
      </c>
      <c r="R405" s="6">
        <f t="shared" si="786"/>
        <v>4.9841256331540267</v>
      </c>
      <c r="U405" s="6">
        <v>-35.066353344163289</v>
      </c>
      <c r="V405" s="6">
        <v>10.655737704918039</v>
      </c>
      <c r="W405" s="6">
        <v>-12.171411656466411</v>
      </c>
      <c r="X405" s="6">
        <v>3.4901487712927719</v>
      </c>
      <c r="Y405" s="6">
        <v>-18.2794991584949</v>
      </c>
      <c r="AA405" s="6">
        <v>-5.2847441331428628</v>
      </c>
      <c r="AE405" s="6">
        <v>4</v>
      </c>
      <c r="AF405" s="6">
        <v>8.7000000000000011</v>
      </c>
      <c r="AG405" s="35">
        <v>3</v>
      </c>
      <c r="AH405" s="6">
        <v>5.9139150943396226</v>
      </c>
      <c r="AI405" s="6">
        <v>5.0482253086419755</v>
      </c>
      <c r="AK405" s="6">
        <v>5.2500000000000009</v>
      </c>
      <c r="AO405" s="6">
        <f>AE405*'III. GDP shares, 1310-2018'!C407</f>
        <v>0.79971042015444505</v>
      </c>
      <c r="AP405" s="6">
        <f>AF405*'III. GDP shares, 1310-2018'!D407</f>
        <v>1.5404072607198418</v>
      </c>
      <c r="AQ405" s="6">
        <f>AG405*'III. GDP shares, 1310-2018'!E407</f>
        <v>0.15894697882870551</v>
      </c>
      <c r="AR405" s="6">
        <f>AH405*'III. GDP shares, 1310-2018'!F407</f>
        <v>1.1440483682519935</v>
      </c>
      <c r="AS405" s="6">
        <f>AI405*'III. GDP shares, 1310-2018'!G407</f>
        <v>1.3803021585809458</v>
      </c>
      <c r="AT405" s="6">
        <f>AJ405*'III. GDP shares, 1310-2018'!H407</f>
        <v>0</v>
      </c>
      <c r="AU405" s="6">
        <f>AK405*'III. GDP shares, 1310-2018'!I407</f>
        <v>0.54158087939696042</v>
      </c>
      <c r="AV405" s="6">
        <f>AL405*'III. GDP shares, 1310-2018'!J407</f>
        <v>0</v>
      </c>
      <c r="AY405" s="6">
        <f>U405*'III. GDP shares, 1310-2018'!C407</f>
        <v>-7.0107320415362633</v>
      </c>
      <c r="AZ405" s="6">
        <f>V405*'III. GDP shares, 1310-2018'!D407</f>
        <v>1.8866868654002216</v>
      </c>
      <c r="BA405" s="6">
        <f>W405*'III. GDP shares, 1310-2018'!E407</f>
        <v>-0.6448697036252754</v>
      </c>
      <c r="BB405" s="6">
        <f>X405*'III. GDP shares, 1310-2018'!F407</f>
        <v>0.67517016106232464</v>
      </c>
      <c r="BC405" s="6">
        <f>Y405*'III. GDP shares, 1310-2018'!G407</f>
        <v>-4.9980400246906873</v>
      </c>
      <c r="BD405" s="6">
        <f>Z405*'III. GDP shares, 1310-2018'!H407</f>
        <v>0</v>
      </c>
      <c r="BE405" s="6">
        <f>AA405*'III. GDP shares, 1310-2018'!I407</f>
        <v>-0.54516502381246446</v>
      </c>
      <c r="BF405" s="6">
        <f>AB405*'III. GDP shares, 1310-2018'!J407</f>
        <v>0</v>
      </c>
      <c r="BI405" s="6">
        <f t="shared" si="815"/>
        <v>5.3186900671636002</v>
      </c>
      <c r="BJ405" s="6">
        <f t="shared" si="816"/>
        <v>5.5649960659328919</v>
      </c>
      <c r="BL405" s="6">
        <f t="shared" si="817"/>
        <v>-10.636949767202143</v>
      </c>
      <c r="BM405" s="6">
        <f t="shared" si="818"/>
        <v>-9.4426869693427751</v>
      </c>
      <c r="BN405" s="6">
        <f t="shared" ref="BN405:BO405" si="862">AVERAGE(BL402:BL408)</f>
        <v>4.0083093140494617</v>
      </c>
      <c r="BO405" s="6">
        <f t="shared" si="862"/>
        <v>3.2719586092434492</v>
      </c>
      <c r="BR405" s="6">
        <f t="shared" si="820"/>
        <v>16.548225437815415</v>
      </c>
    </row>
    <row r="406" spans="1:70" x14ac:dyDescent="0.2">
      <c r="A406" s="6">
        <f>'[1]Nominal weighted'!B406</f>
        <v>1712</v>
      </c>
      <c r="C406" s="6">
        <f t="shared" si="827"/>
        <v>9.6418818523157732</v>
      </c>
      <c r="D406" s="6">
        <f t="shared" si="828"/>
        <v>33.885185185185179</v>
      </c>
      <c r="E406" s="6">
        <f t="shared" si="829"/>
        <v>7.2655610009705773</v>
      </c>
      <c r="F406" s="6">
        <f t="shared" si="830"/>
        <v>-1.0184572383553165</v>
      </c>
      <c r="G406" s="6">
        <f t="shared" si="831"/>
        <v>1.4724440801361371</v>
      </c>
      <c r="I406" s="6">
        <f t="shared" si="832"/>
        <v>9.5345460337749444</v>
      </c>
      <c r="L406" s="6">
        <f t="shared" si="853"/>
        <v>1.1739521028467188</v>
      </c>
      <c r="M406" s="6">
        <f t="shared" si="854"/>
        <v>4.3014804726117228</v>
      </c>
      <c r="N406" s="6">
        <f t="shared" si="855"/>
        <v>6.5816921909183411E-3</v>
      </c>
      <c r="O406" s="6">
        <f t="shared" si="856"/>
        <v>5.0863829059663335</v>
      </c>
      <c r="P406" s="6">
        <f t="shared" ref="P406" si="863">AVERAGE(G403:G409)</f>
        <v>0.61724114052273393</v>
      </c>
      <c r="R406" s="6">
        <f t="shared" si="786"/>
        <v>6.005652522020509</v>
      </c>
      <c r="U406" s="6">
        <v>-5.6418818523157732</v>
      </c>
      <c r="V406" s="6">
        <v>-25.185185185185176</v>
      </c>
      <c r="W406" s="6">
        <v>-4.2655610009705773</v>
      </c>
      <c r="X406" s="6">
        <v>6.8698723326949391</v>
      </c>
      <c r="Y406" s="6">
        <v>4.9981441551579815</v>
      </c>
      <c r="AA406" s="6">
        <v>-4.2845460337749444</v>
      </c>
      <c r="AE406" s="6">
        <v>4</v>
      </c>
      <c r="AF406" s="6">
        <v>8.6999999999999993</v>
      </c>
      <c r="AG406" s="35">
        <v>3</v>
      </c>
      <c r="AH406" s="6">
        <v>5.8514150943396226</v>
      </c>
      <c r="AI406" s="6">
        <v>6.4705882352941186</v>
      </c>
      <c r="AK406" s="6">
        <v>5.2500000000000009</v>
      </c>
      <c r="AO406" s="6">
        <f>AE406*'III. GDP shares, 1310-2018'!C408</f>
        <v>0.79677991477004861</v>
      </c>
      <c r="AP406" s="6">
        <f>AF406*'III. GDP shares, 1310-2018'!D408</f>
        <v>1.5577243680414805</v>
      </c>
      <c r="AQ406" s="6">
        <f>AG406*'III. GDP shares, 1310-2018'!E408</f>
        <v>0.15776583335593902</v>
      </c>
      <c r="AR406" s="6">
        <f>AH406*'III. GDP shares, 1310-2018'!F408</f>
        <v>1.1312867368537738</v>
      </c>
      <c r="AS406" s="6">
        <f>AI406*'III. GDP shares, 1310-2018'!G408</f>
        <v>1.7662909409191825</v>
      </c>
      <c r="AT406" s="6">
        <f>AJ406*'III. GDP shares, 1310-2018'!H408</f>
        <v>0</v>
      </c>
      <c r="AU406" s="6">
        <f>AK406*'III. GDP shares, 1310-2018'!I408</f>
        <v>0.54001402845218116</v>
      </c>
      <c r="AV406" s="6">
        <f>AL406*'III. GDP shares, 1310-2018'!J408</f>
        <v>0</v>
      </c>
      <c r="AY406" s="6">
        <f>U406*'III. GDP shares, 1310-2018'!C408</f>
        <v>-1.1238345353577115</v>
      </c>
      <c r="AZ406" s="6">
        <f>V406*'III. GDP shares, 1310-2018'!D408</f>
        <v>-4.5093766294942803</v>
      </c>
      <c r="BA406" s="6">
        <f>W406*'III. GDP shares, 1310-2018'!E408</f>
        <v>-0.22431992868290554</v>
      </c>
      <c r="BB406" s="6">
        <f>X406*'III. GDP shares, 1310-2018'!F408</f>
        <v>1.3281907587404869</v>
      </c>
      <c r="BC406" s="6">
        <f>Y406*'III. GDP shares, 1310-2018'!G408</f>
        <v>1.3643545875025722</v>
      </c>
      <c r="BD406" s="6">
        <f>Z406*'III. GDP shares, 1310-2018'!H408</f>
        <v>0</v>
      </c>
      <c r="BE406" s="6">
        <f>AA406*'III. GDP shares, 1310-2018'!I408</f>
        <v>-0.4407076121500233</v>
      </c>
      <c r="BF406" s="6">
        <f>AB406*'III. GDP shares, 1310-2018'!J408</f>
        <v>0</v>
      </c>
      <c r="BI406" s="6">
        <f t="shared" si="815"/>
        <v>5.5453338882722898</v>
      </c>
      <c r="BJ406" s="6">
        <f t="shared" si="816"/>
        <v>5.9498618223926059</v>
      </c>
      <c r="BL406" s="6">
        <f t="shared" si="817"/>
        <v>-3.6056933594418612</v>
      </c>
      <c r="BM406" s="6">
        <f t="shared" si="818"/>
        <v>-4.5848595973989248</v>
      </c>
      <c r="BN406" s="6">
        <f t="shared" ref="BN406:BO406" si="864">AVERAGE(BL403:BL409)</f>
        <v>2.6427757425654539</v>
      </c>
      <c r="BO406" s="6">
        <f t="shared" si="864"/>
        <v>2.2582925321620926</v>
      </c>
      <c r="BR406" s="6">
        <f t="shared" si="820"/>
        <v>3.4884541842987069</v>
      </c>
    </row>
    <row r="407" spans="1:70" x14ac:dyDescent="0.2">
      <c r="A407" s="6">
        <f>'[1]Nominal weighted'!B407</f>
        <v>1713</v>
      </c>
      <c r="C407" s="6">
        <f t="shared" si="827"/>
        <v>0.41553063385021183</v>
      </c>
      <c r="D407" s="6">
        <f t="shared" si="828"/>
        <v>9.8603960396039518</v>
      </c>
      <c r="E407" s="6">
        <f t="shared" si="829"/>
        <v>-2.995552863556334</v>
      </c>
      <c r="F407" s="6">
        <f t="shared" si="830"/>
        <v>9.0982893541129446</v>
      </c>
      <c r="G407" s="6">
        <f t="shared" si="831"/>
        <v>-14.165309987068142</v>
      </c>
      <c r="I407" s="6">
        <f t="shared" si="832"/>
        <v>2.5175597072900713</v>
      </c>
      <c r="L407" s="6">
        <f t="shared" si="853"/>
        <v>6.6467677464452963</v>
      </c>
      <c r="M407" s="6">
        <f t="shared" si="854"/>
        <v>7.1746290631516132</v>
      </c>
      <c r="N407" s="6">
        <f t="shared" si="855"/>
        <v>5.8821178993376479</v>
      </c>
      <c r="O407" s="6">
        <f t="shared" si="856"/>
        <v>5.4654822150829352</v>
      </c>
      <c r="P407" s="6">
        <f t="shared" ref="P407" si="865">AVERAGE(G404:G410)</f>
        <v>12.418974433223537</v>
      </c>
      <c r="R407" s="6">
        <f t="shared" si="786"/>
        <v>7.5001083516510176</v>
      </c>
      <c r="U407" s="6">
        <v>3.5844693661497882</v>
      </c>
      <c r="V407" s="6">
        <v>-3.9603960396039497</v>
      </c>
      <c r="W407" s="6">
        <v>5.995552863556334</v>
      </c>
      <c r="X407" s="6">
        <v>-3.309374259773322</v>
      </c>
      <c r="Y407" s="6">
        <v>18.315083720602978</v>
      </c>
      <c r="AA407" s="6">
        <v>2.7324402927099296</v>
      </c>
      <c r="AE407" s="6">
        <v>4</v>
      </c>
      <c r="AF407" s="6">
        <v>5.9000000000000012</v>
      </c>
      <c r="AG407" s="35">
        <v>3</v>
      </c>
      <c r="AH407" s="6">
        <v>5.7889150943396226</v>
      </c>
      <c r="AI407" s="6">
        <v>4.149773733534837</v>
      </c>
      <c r="AK407" s="6">
        <v>5.2500000000000009</v>
      </c>
      <c r="AO407" s="6">
        <f>AE407*'III. GDP shares, 1310-2018'!C409</f>
        <v>0.79389546796296584</v>
      </c>
      <c r="AP407" s="6">
        <f>AF407*'III. GDP shares, 1310-2018'!D409</f>
        <v>1.0679469988752865</v>
      </c>
      <c r="AQ407" s="6">
        <f>AG407*'III. GDP shares, 1310-2018'!E409</f>
        <v>0.15660325187570628</v>
      </c>
      <c r="AR407" s="6">
        <f>AH407*'III. GDP shares, 1310-2018'!F409</f>
        <v>1.1185498726710166</v>
      </c>
      <c r="AS407" s="6">
        <f>AI407*'III. GDP shares, 1310-2018'!G409</f>
        <v>1.1309308372151115</v>
      </c>
      <c r="AT407" s="6">
        <f>AJ407*'III. GDP shares, 1310-2018'!H409</f>
        <v>0</v>
      </c>
      <c r="AU407" s="6">
        <f>AK407*'III. GDP shares, 1310-2018'!I409</f>
        <v>0.53847180360969937</v>
      </c>
      <c r="AV407" s="6">
        <f>AL407*'III. GDP shares, 1310-2018'!J409</f>
        <v>0</v>
      </c>
      <c r="AY407" s="6">
        <f>U407*'III. GDP shares, 1310-2018'!C409</f>
        <v>0.71142349620960044</v>
      </c>
      <c r="AZ407" s="6">
        <f>V407*'III. GDP shares, 1310-2018'!D409</f>
        <v>-0.71686323133095053</v>
      </c>
      <c r="BA407" s="6">
        <f>W407*'III. GDP shares, 1310-2018'!E409</f>
        <v>0.31297435840854154</v>
      </c>
      <c r="BB407" s="6">
        <f>X407*'III. GDP shares, 1310-2018'!F409</f>
        <v>-0.63944626869889598</v>
      </c>
      <c r="BC407" s="6">
        <f>Y407*'III. GDP shares, 1310-2018'!G409</f>
        <v>4.99137887890641</v>
      </c>
      <c r="BD407" s="6">
        <f>Z407*'III. GDP shares, 1310-2018'!H409</f>
        <v>0</v>
      </c>
      <c r="BE407" s="6">
        <f>AA407*'III. GDP shares, 1310-2018'!I409</f>
        <v>0.28025562908025342</v>
      </c>
      <c r="BF407" s="6">
        <f>AB407*'III. GDP shares, 1310-2018'!J409</f>
        <v>0</v>
      </c>
      <c r="BI407" s="6">
        <f t="shared" si="815"/>
        <v>4.6814481379790767</v>
      </c>
      <c r="BJ407" s="6">
        <f t="shared" si="816"/>
        <v>4.8063982322097853</v>
      </c>
      <c r="BL407" s="6">
        <f t="shared" si="817"/>
        <v>4.9397228625749587</v>
      </c>
      <c r="BM407" s="6">
        <f t="shared" si="818"/>
        <v>3.892962657273626</v>
      </c>
      <c r="BN407" s="6">
        <f t="shared" ref="BN407:BO407" si="866">AVERAGE(BL404:BL410)</f>
        <v>-2.9267028450924308</v>
      </c>
      <c r="BO407" s="6">
        <f t="shared" si="866"/>
        <v>-2.5192395475854021</v>
      </c>
      <c r="BR407" s="6">
        <f t="shared" si="820"/>
        <v>-1.9181348605714095</v>
      </c>
    </row>
    <row r="408" spans="1:70" x14ac:dyDescent="0.2">
      <c r="A408" s="6">
        <f>'[1]Nominal weighted'!B408</f>
        <v>1714</v>
      </c>
      <c r="C408" s="6">
        <f t="shared" si="827"/>
        <v>-4.6606039121499343</v>
      </c>
      <c r="D408" s="6">
        <f t="shared" si="828"/>
        <v>0.31443298969072941</v>
      </c>
      <c r="E408" s="6">
        <f t="shared" si="829"/>
        <v>6.4075056579879028</v>
      </c>
      <c r="F408" s="6">
        <f t="shared" si="830"/>
        <v>8.0422928310142492</v>
      </c>
      <c r="G408" s="6">
        <f t="shared" si="831"/>
        <v>7.1667327422726776</v>
      </c>
      <c r="I408" s="6">
        <f t="shared" si="832"/>
        <v>20.492407601698126</v>
      </c>
      <c r="L408" s="6">
        <f t="shared" si="853"/>
        <v>10.075723736123406</v>
      </c>
      <c r="M408" s="6">
        <f t="shared" si="854"/>
        <v>9.2116427244643404</v>
      </c>
      <c r="N408" s="6">
        <f t="shared" si="855"/>
        <v>5.7722265197898031</v>
      </c>
      <c r="O408" s="6">
        <f t="shared" si="856"/>
        <v>5.1823131552460948</v>
      </c>
      <c r="P408" s="6">
        <f t="shared" ref="P408" si="867">AVERAGE(G405:G411)</f>
        <v>8.9359862448973413</v>
      </c>
      <c r="R408" s="6">
        <f t="shared" si="786"/>
        <v>9.702932907775315</v>
      </c>
      <c r="U408" s="6">
        <v>8.6606039121499343</v>
      </c>
      <c r="V408" s="6">
        <v>6.1855670103092706</v>
      </c>
      <c r="W408" s="6">
        <v>-3.4075056579879028</v>
      </c>
      <c r="X408" s="6">
        <v>-2.3158777366746266</v>
      </c>
      <c r="Y408" s="6">
        <v>-1.3545669668716078</v>
      </c>
      <c r="AA408" s="6">
        <v>-15.242407601698126</v>
      </c>
      <c r="AE408" s="6">
        <v>4</v>
      </c>
      <c r="AF408" s="6">
        <v>6.5</v>
      </c>
      <c r="AG408" s="35">
        <v>3</v>
      </c>
      <c r="AH408" s="6">
        <v>5.7264150943396226</v>
      </c>
      <c r="AI408" s="6">
        <v>5.8121657754010698</v>
      </c>
      <c r="AK408" s="6">
        <v>5.2500000000000009</v>
      </c>
      <c r="AO408" s="6">
        <f>AE408*'III. GDP shares, 1310-2018'!C410</f>
        <v>0.791056002349936</v>
      </c>
      <c r="AP408" s="6">
        <f>AF408*'III. GDP shares, 1310-2018'!D410</f>
        <v>1.1890879100174696</v>
      </c>
      <c r="AQ408" s="6">
        <f>AG408*'III. GDP shares, 1310-2018'!E410</f>
        <v>0.15545880014674382</v>
      </c>
      <c r="AR408" s="6">
        <f>AH408*'III. GDP shares, 1310-2018'!F410</f>
        <v>1.1058371963592237</v>
      </c>
      <c r="AS408" s="6">
        <f>AI408*'III. GDP shares, 1310-2018'!G410</f>
        <v>1.5814398200053175</v>
      </c>
      <c r="AT408" s="6">
        <f>AJ408*'III. GDP shares, 1310-2018'!H410</f>
        <v>0</v>
      </c>
      <c r="AU408" s="6">
        <f>AK408*'III. GDP shares, 1310-2018'!I410</f>
        <v>0.53695362882587772</v>
      </c>
      <c r="AV408" s="6">
        <f>AL408*'III. GDP shares, 1310-2018'!J410</f>
        <v>0</v>
      </c>
      <c r="AY408" s="6">
        <f>U408*'III. GDP shares, 1310-2018'!C410</f>
        <v>1.7127556771703858</v>
      </c>
      <c r="AZ408" s="6">
        <f>V408*'III. GDP shares, 1310-2018'!D410</f>
        <v>1.1315666074710244</v>
      </c>
      <c r="BA408" s="6">
        <f>W408*'III. GDP shares, 1310-2018'!E410</f>
        <v>-0.17657558036134674</v>
      </c>
      <c r="BB408" s="6">
        <f>X408*'III. GDP shares, 1310-2018'!F410</f>
        <v>-0.44722286129178163</v>
      </c>
      <c r="BC408" s="6">
        <f>Y408*'III. GDP shares, 1310-2018'!G410</f>
        <v>-0.36856590521573068</v>
      </c>
      <c r="BD408" s="6">
        <f>Z408*'III. GDP shares, 1310-2018'!H410</f>
        <v>0</v>
      </c>
      <c r="BE408" s="6">
        <f>AA408*'III. GDP shares, 1310-2018'!I410</f>
        <v>-1.5589459188142765</v>
      </c>
      <c r="BF408" s="6">
        <f>AB408*'III. GDP shares, 1310-2018'!J410</f>
        <v>0</v>
      </c>
      <c r="BI408" s="6">
        <f t="shared" si="815"/>
        <v>5.0480968116234486</v>
      </c>
      <c r="BJ408" s="6">
        <f t="shared" si="816"/>
        <v>5.3598333577045691</v>
      </c>
      <c r="BL408" s="6">
        <f t="shared" si="817"/>
        <v>0.29301201895827478</v>
      </c>
      <c r="BM408" s="6">
        <f t="shared" si="818"/>
        <v>-1.2456978401288432</v>
      </c>
      <c r="BN408" s="6">
        <f t="shared" ref="BN408:BO408" si="868">AVERAGE(BL405:BL411)</f>
        <v>-3.2448741234934908</v>
      </c>
      <c r="BO408" s="6">
        <f t="shared" si="868"/>
        <v>-3.2294705012912424</v>
      </c>
      <c r="BR408" s="6">
        <f t="shared" si="820"/>
        <v>5.0093000361998481</v>
      </c>
    </row>
    <row r="409" spans="1:70" x14ac:dyDescent="0.2">
      <c r="A409" s="6">
        <f>'[1]Nominal weighted'!B409</f>
        <v>1715</v>
      </c>
      <c r="C409" s="6">
        <f t="shared" si="827"/>
        <v>-8.4006234355250857</v>
      </c>
      <c r="D409" s="6">
        <f t="shared" si="828"/>
        <v>4.0291262135922352</v>
      </c>
      <c r="E409" s="6">
        <f t="shared" si="829"/>
        <v>1.3697764334460056</v>
      </c>
      <c r="F409" s="6">
        <f t="shared" si="830"/>
        <v>10.939350283881772</v>
      </c>
      <c r="G409" s="6">
        <f t="shared" si="831"/>
        <v>20.077186721223253</v>
      </c>
      <c r="I409" s="6">
        <f t="shared" si="832"/>
        <v>5.5893805875891633</v>
      </c>
      <c r="L409" s="6">
        <f t="shared" si="853"/>
        <v>4.9972528179696107</v>
      </c>
      <c r="M409" s="6">
        <f t="shared" si="854"/>
        <v>10.434642847723307</v>
      </c>
      <c r="N409" s="6">
        <f t="shared" si="855"/>
        <v>4.6213336066704809</v>
      </c>
      <c r="O409" s="6">
        <f t="shared" si="856"/>
        <v>5.6131703044349379</v>
      </c>
      <c r="P409" s="6">
        <f t="shared" ref="P409" si="869">AVERAGE(G406:G412)</f>
        <v>8.7073183107709813</v>
      </c>
      <c r="R409" s="6">
        <f t="shared" si="786"/>
        <v>8.6852103868878281</v>
      </c>
      <c r="U409" s="6">
        <v>12.400623435525086</v>
      </c>
      <c r="V409" s="6">
        <v>0.97087378640776478</v>
      </c>
      <c r="W409" s="6">
        <v>1.6302235665539944</v>
      </c>
      <c r="X409" s="6">
        <v>-5.275435189542149</v>
      </c>
      <c r="Y409" s="6">
        <v>-15.241752547553784</v>
      </c>
      <c r="AA409" s="6">
        <v>-0.33938058758916229</v>
      </c>
      <c r="AE409" s="6">
        <v>4</v>
      </c>
      <c r="AF409" s="6">
        <v>5</v>
      </c>
      <c r="AG409" s="35">
        <v>3</v>
      </c>
      <c r="AH409" s="6">
        <v>5.6639150943396226</v>
      </c>
      <c r="AI409" s="6">
        <v>4.8354341736694684</v>
      </c>
      <c r="AK409" s="6">
        <v>5.2500000000000009</v>
      </c>
      <c r="AO409" s="6">
        <f>AE409*'III. GDP shares, 1310-2018'!C411</f>
        <v>0.78826047388999587</v>
      </c>
      <c r="AP409" s="6">
        <f>AF409*'III. GDP shares, 1310-2018'!D411</f>
        <v>0.92417696982314679</v>
      </c>
      <c r="AQ409" s="6">
        <f>AG409*'III. GDP shares, 1310-2018'!E411</f>
        <v>0.15433205736646113</v>
      </c>
      <c r="AR409" s="6">
        <f>AH409*'III. GDP shares, 1310-2018'!F411</f>
        <v>1.0931481465031498</v>
      </c>
      <c r="AS409" s="6">
        <f>AI409*'III. GDP shares, 1310-2018'!G411</f>
        <v>1.3135992478372476</v>
      </c>
      <c r="AT409" s="6">
        <f>AJ409*'III. GDP shares, 1310-2018'!H411</f>
        <v>0</v>
      </c>
      <c r="AU409" s="6">
        <f>AK409*'III. GDP shares, 1310-2018'!I411</f>
        <v>0.53545894588417875</v>
      </c>
      <c r="AV409" s="6">
        <f>AL409*'III. GDP shares, 1310-2018'!J411</f>
        <v>0</v>
      </c>
      <c r="AY409" s="6">
        <f>U409*'III. GDP shares, 1310-2018'!C411</f>
        <v>2.443730326454598</v>
      </c>
      <c r="AZ409" s="6">
        <f>V409*'III. GDP shares, 1310-2018'!D411</f>
        <v>0.17945183880061064</v>
      </c>
      <c r="BA409" s="6">
        <f>W409*'III. GDP shares, 1310-2018'!E411</f>
        <v>8.3865252331189313E-2</v>
      </c>
      <c r="BB409" s="6">
        <f>X409*'III. GDP shares, 1310-2018'!F411</f>
        <v>-1.0181706652362645</v>
      </c>
      <c r="BC409" s="6">
        <f>Y409*'III. GDP shares, 1310-2018'!G411</f>
        <v>-4.1405908886552654</v>
      </c>
      <c r="BD409" s="6">
        <f>Z409*'III. GDP shares, 1310-2018'!H411</f>
        <v>0</v>
      </c>
      <c r="BE409" s="6">
        <f>AA409*'III. GDP shares, 1310-2018'!I411</f>
        <v>-3.4614166035056383E-2</v>
      </c>
      <c r="BF409" s="6">
        <f>AB409*'III. GDP shares, 1310-2018'!J411</f>
        <v>0</v>
      </c>
      <c r="BI409" s="6">
        <f t="shared" si="815"/>
        <v>4.6248915446681815</v>
      </c>
      <c r="BJ409" s="6">
        <f t="shared" si="816"/>
        <v>4.8089758413041803</v>
      </c>
      <c r="BL409" s="6">
        <f t="shared" si="817"/>
        <v>-2.4863283023401888</v>
      </c>
      <c r="BM409" s="6">
        <f t="shared" si="818"/>
        <v>-0.9758079226997084</v>
      </c>
      <c r="BN409" s="6">
        <f t="shared" ref="BN409:BO409" si="870">AVERAGE(BL406:BL412)</f>
        <v>-2.3859058254851155</v>
      </c>
      <c r="BO409" s="6">
        <f t="shared" si="870"/>
        <v>-2.3513819402523572</v>
      </c>
      <c r="BR409" s="6">
        <f t="shared" si="820"/>
        <v>6.5505790126218315</v>
      </c>
    </row>
    <row r="410" spans="1:70" x14ac:dyDescent="0.2">
      <c r="A410" s="6">
        <f>'[1]Nominal weighted'!B410</f>
        <v>1716</v>
      </c>
      <c r="C410" s="6">
        <f t="shared" si="827"/>
        <v>9.0465524041084038</v>
      </c>
      <c r="D410" s="6">
        <f t="shared" si="828"/>
        <v>9.8076923076922924</v>
      </c>
      <c r="E410" s="6">
        <f t="shared" si="829"/>
        <v>4.0840545688190772</v>
      </c>
      <c r="F410" s="6">
        <f t="shared" si="830"/>
        <v>1.9122351350901408</v>
      </c>
      <c r="G410" s="6">
        <f t="shared" si="831"/>
        <v>25.01233729196796</v>
      </c>
      <c r="I410" s="6">
        <f t="shared" si="832"/>
        <v>5.0823872934962253</v>
      </c>
      <c r="L410" s="6">
        <f t="shared" si="853"/>
        <v>6.0130332517817324</v>
      </c>
      <c r="M410" s="6">
        <f t="shared" si="854"/>
        <v>5.550891354294393</v>
      </c>
      <c r="N410" s="6">
        <f t="shared" si="855"/>
        <v>2.6651220557233137</v>
      </c>
      <c r="O410" s="6">
        <f t="shared" si="856"/>
        <v>6.0856332037695866</v>
      </c>
      <c r="P410" s="6">
        <f t="shared" ref="P410" si="871">AVERAGE(G407:G413)</f>
        <v>8.985641240327725</v>
      </c>
      <c r="R410" s="6">
        <f t="shared" si="786"/>
        <v>7.5668135790413844</v>
      </c>
      <c r="U410" s="6">
        <v>-5.0465524041084029</v>
      </c>
      <c r="V410" s="6">
        <v>-4.8076923076922924</v>
      </c>
      <c r="W410" s="6">
        <v>-1.0840545688190772</v>
      </c>
      <c r="X410" s="6">
        <v>3.6891799592494818</v>
      </c>
      <c r="Y410" s="6">
        <v>-21.01233729196796</v>
      </c>
      <c r="AA410" s="6">
        <v>0.16761270650377594</v>
      </c>
      <c r="AE410" s="6">
        <v>4</v>
      </c>
      <c r="AF410" s="6">
        <v>5.0000000000000009</v>
      </c>
      <c r="AG410" s="35">
        <v>3</v>
      </c>
      <c r="AH410" s="6">
        <v>5.6014150943396226</v>
      </c>
      <c r="AI410" s="6">
        <v>4</v>
      </c>
      <c r="AK410" s="6">
        <v>5.2500000000000009</v>
      </c>
      <c r="AO410" s="6">
        <f>AE410*'III. GDP shares, 1310-2018'!C412</f>
        <v>0.78550787060455696</v>
      </c>
      <c r="AP410" s="6">
        <f>AF410*'III. GDP shares, 1310-2018'!D412</f>
        <v>0.93352515271259995</v>
      </c>
      <c r="AQ410" s="6">
        <f>AG410*'III. GDP shares, 1310-2018'!E412</f>
        <v>0.15322261565506567</v>
      </c>
      <c r="AR410" s="6">
        <f>AH410*'III. GDP shares, 1310-2018'!F412</f>
        <v>1.0804821789285457</v>
      </c>
      <c r="AS410" s="6">
        <f>AI410*'III. GDP shares, 1310-2018'!G412</f>
        <v>1.0849497747082217</v>
      </c>
      <c r="AT410" s="6">
        <f>AJ410*'III. GDP shares, 1310-2018'!H412</f>
        <v>0</v>
      </c>
      <c r="AU410" s="6">
        <f>AK410*'III. GDP shares, 1310-2018'!I412</f>
        <v>0.53398721371082858</v>
      </c>
      <c r="AV410" s="6">
        <f>AL410*'III. GDP shares, 1310-2018'!J412</f>
        <v>0</v>
      </c>
      <c r="AY410" s="6">
        <f>U410*'III. GDP shares, 1310-2018'!C412</f>
        <v>-0.99102665821137481</v>
      </c>
      <c r="AZ410" s="6">
        <f>V410*'III. GDP shares, 1310-2018'!D412</f>
        <v>-0.89762033914672779</v>
      </c>
      <c r="BA410" s="6">
        <f>W410*'III. GDP shares, 1310-2018'!E412</f>
        <v>-5.5367225515761141E-2</v>
      </c>
      <c r="BB410" s="6">
        <f>X410*'III. GDP shares, 1310-2018'!F412</f>
        <v>0.71162253353754401</v>
      </c>
      <c r="BC410" s="6">
        <f>Y410*'III. GDP shares, 1310-2018'!G412</f>
        <v>-5.6993326527534514</v>
      </c>
      <c r="BD410" s="6">
        <f>Z410*'III. GDP shares, 1310-2018'!H412</f>
        <v>0</v>
      </c>
      <c r="BE410" s="6">
        <f>AA410*'III. GDP shares, 1310-2018'!I412</f>
        <v>1.7048198500663268E-2</v>
      </c>
      <c r="BF410" s="6">
        <f>AB410*'III. GDP shares, 1310-2018'!J412</f>
        <v>0</v>
      </c>
      <c r="BI410" s="6">
        <f t="shared" si="815"/>
        <v>4.4752358490566033</v>
      </c>
      <c r="BJ410" s="6">
        <f t="shared" si="816"/>
        <v>4.5716748063198187</v>
      </c>
      <c r="BL410" s="6">
        <f t="shared" si="817"/>
        <v>-6.9146761435891078</v>
      </c>
      <c r="BM410" s="6">
        <f t="shared" si="818"/>
        <v>-4.6823073178057459</v>
      </c>
      <c r="BN410" s="6">
        <f t="shared" ref="BN410:BO410" si="872">AVERAGE(BL407:BL413)</f>
        <v>-1.9186741936314236</v>
      </c>
      <c r="BO410" s="6">
        <f t="shared" si="872"/>
        <v>-1.5243708237919058</v>
      </c>
      <c r="BR410" s="6">
        <f t="shared" si="820"/>
        <v>9.6552054580495987</v>
      </c>
    </row>
    <row r="411" spans="1:70" x14ac:dyDescent="0.2">
      <c r="A411" s="6">
        <f>'[1]Nominal weighted'!B411</f>
        <v>1717</v>
      </c>
      <c r="C411" s="6">
        <f t="shared" si="827"/>
        <v>25.420975266101188</v>
      </c>
      <c r="D411" s="6">
        <f t="shared" si="828"/>
        <v>8.5404040404040273</v>
      </c>
      <c r="E411" s="6">
        <f t="shared" si="829"/>
        <v>9.1028291843949773</v>
      </c>
      <c r="F411" s="6">
        <f t="shared" si="830"/>
        <v>4.8787153979320266</v>
      </c>
      <c r="G411" s="6">
        <f t="shared" si="831"/>
        <v>-0.33921160138736717</v>
      </c>
      <c r="I411" s="6">
        <f t="shared" si="832"/>
        <v>14.169504997435805</v>
      </c>
      <c r="L411" s="6">
        <f t="shared" si="853"/>
        <v>7.1673518868290191</v>
      </c>
      <c r="M411" s="6">
        <f t="shared" si="854"/>
        <v>3.977314895028436</v>
      </c>
      <c r="N411" s="6">
        <f t="shared" si="855"/>
        <v>3.3708155225455632</v>
      </c>
      <c r="O411" s="6">
        <f t="shared" si="856"/>
        <v>5.8986867677786874</v>
      </c>
      <c r="P411" s="6">
        <f t="shared" ref="P411" si="873">AVERAGE(G408:G414)</f>
        <v>11.66138147813832</v>
      </c>
      <c r="R411" s="6">
        <f t="shared" si="786"/>
        <v>9.2424164479702142</v>
      </c>
      <c r="U411" s="6">
        <v>-21.420975266101188</v>
      </c>
      <c r="V411" s="6">
        <v>-4.0404040404040273</v>
      </c>
      <c r="W411" s="6">
        <v>-6.1028291843949765</v>
      </c>
      <c r="X411" s="6">
        <v>0.6601996964075959</v>
      </c>
      <c r="Y411" s="6">
        <v>6.4161346783104438</v>
      </c>
      <c r="AA411" s="6">
        <v>-8.9195049974358049</v>
      </c>
      <c r="AE411" s="6">
        <v>4</v>
      </c>
      <c r="AF411" s="6">
        <v>4.5</v>
      </c>
      <c r="AG411" s="35">
        <v>3</v>
      </c>
      <c r="AH411" s="6">
        <v>5.5389150943396226</v>
      </c>
      <c r="AI411" s="6">
        <v>6.0769230769230766</v>
      </c>
      <c r="AK411" s="6">
        <v>5.2500000000000009</v>
      </c>
      <c r="AO411" s="6">
        <f>AE411*'III. GDP shares, 1310-2018'!C413</f>
        <v>0.78279721135599312</v>
      </c>
      <c r="AP411" s="6">
        <f>AF411*'III. GDP shares, 1310-2018'!D413</f>
        <v>0.8484577995954895</v>
      </c>
      <c r="AQ411" s="6">
        <f>AG411*'III. GDP shares, 1310-2018'!E413</f>
        <v>0.15213007956327027</v>
      </c>
      <c r="AR411" s="6">
        <f>AH411*'III. GDP shares, 1310-2018'!F413</f>
        <v>1.0678387660453634</v>
      </c>
      <c r="AS411" s="6">
        <f>AI411*'III. GDP shares, 1310-2018'!G413</f>
        <v>1.645753931414742</v>
      </c>
      <c r="AT411" s="6">
        <f>AJ411*'III. GDP shares, 1310-2018'!H413</f>
        <v>0</v>
      </c>
      <c r="AU411" s="6">
        <f>AK411*'III. GDP shares, 1310-2018'!I413</f>
        <v>0.53253790772176568</v>
      </c>
      <c r="AV411" s="6">
        <f>AL411*'III. GDP shares, 1310-2018'!J413</f>
        <v>0</v>
      </c>
      <c r="AY411" s="6">
        <f>U411*'III. GDP shares, 1310-2018'!C413</f>
        <v>-4.1920699257074281</v>
      </c>
      <c r="AZ411" s="6">
        <f>V411*'III. GDP shares, 1310-2018'!D413</f>
        <v>-0.76180273813287258</v>
      </c>
      <c r="BA411" s="6">
        <f>W411*'III. GDP shares, 1310-2018'!E413</f>
        <v>-0.30947462979435186</v>
      </c>
      <c r="BB411" s="6">
        <f>X411*'III. GDP shares, 1310-2018'!F413</f>
        <v>0.12727886547238415</v>
      </c>
      <c r="BC411" s="6">
        <f>Y411*'III. GDP shares, 1310-2018'!G413</f>
        <v>1.7376193079380553</v>
      </c>
      <c r="BD411" s="6">
        <f>Z411*'III. GDP shares, 1310-2018'!H413</f>
        <v>0</v>
      </c>
      <c r="BE411" s="6">
        <f>AA411*'III. GDP shares, 1310-2018'!I413</f>
        <v>-0.90475705319015143</v>
      </c>
      <c r="BF411" s="6">
        <f>AB411*'III. GDP shares, 1310-2018'!J413</f>
        <v>0</v>
      </c>
      <c r="BI411" s="6">
        <f t="shared" si="815"/>
        <v>4.72763969521045</v>
      </c>
      <c r="BJ411" s="6">
        <f t="shared" si="816"/>
        <v>5.0295156956966238</v>
      </c>
      <c r="BL411" s="6">
        <f t="shared" si="817"/>
        <v>-4.303206173414365</v>
      </c>
      <c r="BM411" s="6">
        <f t="shared" si="818"/>
        <v>-5.567896518936327</v>
      </c>
      <c r="BN411" s="6">
        <f t="shared" ref="BN411:BO411" si="874">AVERAGE(BL408:BL414)</f>
        <v>-2.8689906460257792</v>
      </c>
      <c r="BO411" s="6">
        <f t="shared" si="874"/>
        <v>-2.357763083958563</v>
      </c>
      <c r="BR411" s="6">
        <f t="shared" si="820"/>
        <v>7.7224613313826271</v>
      </c>
    </row>
    <row r="412" spans="1:70" x14ac:dyDescent="0.2">
      <c r="A412" s="6">
        <f>'[1]Nominal weighted'!B412</f>
        <v>1718</v>
      </c>
      <c r="C412" s="6">
        <f t="shared" si="827"/>
        <v>3.5170569170867223</v>
      </c>
      <c r="D412" s="6">
        <f t="shared" si="828"/>
        <v>6.6052631578947256</v>
      </c>
      <c r="E412" s="6">
        <f t="shared" si="829"/>
        <v>7.1151612646311593</v>
      </c>
      <c r="F412" s="6">
        <f t="shared" si="830"/>
        <v>5.4397663673687475</v>
      </c>
      <c r="G412" s="6">
        <f t="shared" si="831"/>
        <v>21.727048928252358</v>
      </c>
      <c r="I412" s="6">
        <f t="shared" si="832"/>
        <v>3.4106864869304632</v>
      </c>
      <c r="L412" s="6">
        <f t="shared" si="853"/>
        <v>7.6842418620758322</v>
      </c>
      <c r="M412" s="6">
        <f t="shared" si="854"/>
        <v>4.92679365560483</v>
      </c>
      <c r="N412" s="6">
        <f t="shared" si="855"/>
        <v>2.7539119075777352</v>
      </c>
      <c r="O412" s="6">
        <f t="shared" si="856"/>
        <v>6.3553128782783261</v>
      </c>
      <c r="P412" s="6">
        <f t="shared" ref="P412" si="875">AVERAGE(G409:G415)</f>
        <v>11.343180444328068</v>
      </c>
      <c r="R412" s="6">
        <f t="shared" si="786"/>
        <v>7.8686601468520196</v>
      </c>
      <c r="U412" s="6">
        <v>0.4829430829132777</v>
      </c>
      <c r="V412" s="6">
        <v>-2.1052631578947256</v>
      </c>
      <c r="W412" s="6">
        <v>-4.1151612646311593</v>
      </c>
      <c r="X412" s="6">
        <v>3.6648726970874852E-2</v>
      </c>
      <c r="Y412" s="6">
        <v>-15.914883152851289</v>
      </c>
      <c r="AA412" s="6">
        <v>1.8393135130695377</v>
      </c>
      <c r="AE412" s="6">
        <v>4</v>
      </c>
      <c r="AF412" s="6">
        <v>4.5</v>
      </c>
      <c r="AG412" s="35">
        <v>3</v>
      </c>
      <c r="AH412" s="6">
        <v>5.4764150943396226</v>
      </c>
      <c r="AI412" s="6">
        <v>5.8121657754010698</v>
      </c>
      <c r="AK412" s="6">
        <v>5.2500000000000009</v>
      </c>
      <c r="AO412" s="6">
        <f>AE412*'III. GDP shares, 1310-2018'!C414</f>
        <v>0.78012754468164125</v>
      </c>
      <c r="AP412" s="6">
        <f>AF412*'III. GDP shares, 1310-2018'!D414</f>
        <v>0.85661766746019863</v>
      </c>
      <c r="AQ412" s="6">
        <f>AG412*'III. GDP shares, 1310-2018'!E414</f>
        <v>0.15105406560233509</v>
      </c>
      <c r="AR412" s="6">
        <f>AH412*'III. GDP shares, 1310-2018'!F414</f>
        <v>1.055217396220762</v>
      </c>
      <c r="AS412" s="6">
        <f>AI412*'III. GDP shares, 1310-2018'!G414</f>
        <v>1.5716642574744717</v>
      </c>
      <c r="AT412" s="6">
        <f>AJ412*'III. GDP shares, 1310-2018'!H414</f>
        <v>0</v>
      </c>
      <c r="AU412" s="6">
        <f>AK412*'III. GDP shares, 1310-2018'!I414</f>
        <v>0.53111051919921715</v>
      </c>
      <c r="AV412" s="6">
        <f>AL412*'III. GDP shares, 1310-2018'!J414</f>
        <v>0</v>
      </c>
      <c r="AY412" s="6">
        <f>U412*'III. GDP shares, 1310-2018'!C414</f>
        <v>9.4189300373529405E-2</v>
      </c>
      <c r="AZ412" s="6">
        <f>V412*'III. GDP shares, 1310-2018'!D414</f>
        <v>-0.40075680349014925</v>
      </c>
      <c r="BA412" s="6">
        <f>W412*'III. GDP shares, 1310-2018'!E414</f>
        <v>-0.20720394654392779</v>
      </c>
      <c r="BB412" s="6">
        <f>X412*'III. GDP shares, 1310-2018'!F414</f>
        <v>7.0616221712235848E-3</v>
      </c>
      <c r="BC412" s="6">
        <f>Y412*'III. GDP shares, 1310-2018'!G414</f>
        <v>-4.3035339974440046</v>
      </c>
      <c r="BD412" s="6">
        <f>Z412*'III. GDP shares, 1310-2018'!H414</f>
        <v>0</v>
      </c>
      <c r="BE412" s="6">
        <f>AA412*'III. GDP shares, 1310-2018'!I414</f>
        <v>0.18607214378980919</v>
      </c>
      <c r="BF412" s="6">
        <f>AB412*'III. GDP shares, 1310-2018'!J414</f>
        <v>0</v>
      </c>
      <c r="BI412" s="6">
        <f t="shared" si="815"/>
        <v>4.6730968116234486</v>
      </c>
      <c r="BJ412" s="6">
        <f t="shared" si="816"/>
        <v>4.9457914506386258</v>
      </c>
      <c r="BL412" s="6">
        <f t="shared" si="817"/>
        <v>-4.624171681143519</v>
      </c>
      <c r="BM412" s="6">
        <f t="shared" si="818"/>
        <v>-3.2960670420705807</v>
      </c>
      <c r="BN412" s="6">
        <f t="shared" ref="BN412:BO412" si="876">AVERAGE(BL409:BL415)</f>
        <v>-3.1390046849422766</v>
      </c>
      <c r="BO412" s="6">
        <f t="shared" si="876"/>
        <v>-2.4066142197793989</v>
      </c>
      <c r="BR412" s="6">
        <f t="shared" si="820"/>
        <v>8.3125886608317963</v>
      </c>
    </row>
    <row r="413" spans="1:70" x14ac:dyDescent="0.2">
      <c r="A413" s="6">
        <f>'[1]Nominal weighted'!B413</f>
        <v>1719</v>
      </c>
      <c r="C413" s="6">
        <f t="shared" si="827"/>
        <v>16.752344889000618</v>
      </c>
      <c r="D413" s="6">
        <f t="shared" si="828"/>
        <v>-0.30107526881721469</v>
      </c>
      <c r="E413" s="6">
        <f t="shared" si="829"/>
        <v>-6.4279198556595922</v>
      </c>
      <c r="F413" s="6">
        <f t="shared" si="830"/>
        <v>2.288783056987219</v>
      </c>
      <c r="G413" s="6">
        <f t="shared" si="831"/>
        <v>3.4207045870333248</v>
      </c>
      <c r="I413" s="6">
        <f t="shared" si="832"/>
        <v>1.7057683788498359</v>
      </c>
      <c r="L413" s="6">
        <f t="shared" si="853"/>
        <v>8.3394786872531341</v>
      </c>
      <c r="M413" s="6">
        <f t="shared" si="854"/>
        <v>5.9226327679487962</v>
      </c>
      <c r="N413" s="6">
        <f t="shared" si="855"/>
        <v>4.368347579287482</v>
      </c>
      <c r="O413" s="6">
        <f t="shared" si="856"/>
        <v>5.8854291565706847</v>
      </c>
      <c r="P413" s="6">
        <f t="shared" ref="P413" si="877">AVERAGE(G410:G416)</f>
        <v>8.5034326500778086</v>
      </c>
      <c r="R413" s="6">
        <f t="shared" si="786"/>
        <v>5.8540533743281582</v>
      </c>
      <c r="U413" s="6">
        <v>-12.75234488900062</v>
      </c>
      <c r="V413" s="6">
        <v>4.3010752688172147</v>
      </c>
      <c r="W413" s="6">
        <v>9.4279198556595922</v>
      </c>
      <c r="X413" s="6">
        <v>3.1251320373524036</v>
      </c>
      <c r="Y413" s="6">
        <v>-0.42070458703332475</v>
      </c>
      <c r="AA413" s="6">
        <v>3.544231621150165</v>
      </c>
      <c r="AE413" s="6">
        <v>4</v>
      </c>
      <c r="AF413" s="6">
        <v>4</v>
      </c>
      <c r="AG413" s="35">
        <v>3</v>
      </c>
      <c r="AH413" s="6">
        <v>5.4139150943396226</v>
      </c>
      <c r="AI413" s="6">
        <v>3</v>
      </c>
      <c r="AK413" s="6">
        <v>5.2500000000000009</v>
      </c>
      <c r="AO413" s="6">
        <f>AE413*'III. GDP shares, 1310-2018'!C415</f>
        <v>0.77749794768030545</v>
      </c>
      <c r="AP413" s="6">
        <f>AF413*'III. GDP shares, 1310-2018'!D415</f>
        <v>0.76858227723904282</v>
      </c>
      <c r="AQ413" s="6">
        <f>AG413*'III. GDP shares, 1310-2018'!E415</f>
        <v>0.14999420179527106</v>
      </c>
      <c r="AR413" s="6">
        <f>AH413*'III. GDP shares, 1310-2018'!F415</f>
        <v>1.0426175731803424</v>
      </c>
      <c r="AS413" s="6">
        <f>AI413*'III. GDP shares, 1310-2018'!G415</f>
        <v>0.81001409621592879</v>
      </c>
      <c r="AT413" s="6">
        <f>AJ413*'III. GDP shares, 1310-2018'!H415</f>
        <v>0</v>
      </c>
      <c r="AU413" s="6">
        <f>AK413*'III. GDP shares, 1310-2018'!I415</f>
        <v>0.52970455469634692</v>
      </c>
      <c r="AV413" s="6">
        <f>AL413*'III. GDP shares, 1310-2018'!J415</f>
        <v>0</v>
      </c>
      <c r="AY413" s="6">
        <f>U413*'III. GDP shares, 1310-2018'!C415</f>
        <v>-2.4787304948273534</v>
      </c>
      <c r="AZ413" s="6">
        <f>V413*'III. GDP shares, 1310-2018'!D415</f>
        <v>0.82643255617101574</v>
      </c>
      <c r="BA413" s="6">
        <f>W413*'III. GDP shares, 1310-2018'!E415</f>
        <v>0.47137777111314921</v>
      </c>
      <c r="BB413" s="6">
        <f>X413*'III. GDP shares, 1310-2018'!F415</f>
        <v>0.60184127823858025</v>
      </c>
      <c r="BC413" s="6">
        <f>Y413*'III. GDP shares, 1310-2018'!G415</f>
        <v>-0.11359221527989803</v>
      </c>
      <c r="BD413" s="6">
        <f>Z413*'III. GDP shares, 1310-2018'!H415</f>
        <v>0</v>
      </c>
      <c r="BE413" s="6">
        <f>AA413*'III. GDP shares, 1310-2018'!I415</f>
        <v>0.35759916811848752</v>
      </c>
      <c r="BF413" s="6">
        <f>AB413*'III. GDP shares, 1310-2018'!J415</f>
        <v>0</v>
      </c>
      <c r="BI413" s="6">
        <f t="shared" si="815"/>
        <v>4.1106525157232703</v>
      </c>
      <c r="BJ413" s="6">
        <f t="shared" si="816"/>
        <v>4.0784106508072373</v>
      </c>
      <c r="BL413" s="6">
        <f t="shared" si="817"/>
        <v>-0.33507193646601868</v>
      </c>
      <c r="BM413" s="6">
        <f t="shared" si="818"/>
        <v>1.2042182178242384</v>
      </c>
      <c r="BN413" s="6">
        <f t="shared" ref="BN413:BO413" si="878">AVERAGE(BL410:BL416)</f>
        <v>-2.5861022859044667</v>
      </c>
      <c r="BO413" s="6">
        <f t="shared" si="878"/>
        <v>-2.1415698561386933</v>
      </c>
      <c r="BR413" s="6">
        <f t="shared" si="820"/>
        <v>4.4713328662052287</v>
      </c>
    </row>
    <row r="414" spans="1:70" x14ac:dyDescent="0.2">
      <c r="A414" s="6">
        <f>'[1]Nominal weighted'!B414</f>
        <v>1720</v>
      </c>
      <c r="C414" s="6">
        <f t="shared" si="827"/>
        <v>8.4957610791812286</v>
      </c>
      <c r="D414" s="6">
        <f t="shared" si="828"/>
        <v>-1.1546391752577425</v>
      </c>
      <c r="E414" s="6">
        <f t="shared" si="829"/>
        <v>1.944301404199412</v>
      </c>
      <c r="F414" s="6">
        <f t="shared" si="830"/>
        <v>7.7896643021766536</v>
      </c>
      <c r="G414" s="6">
        <f t="shared" si="831"/>
        <v>4.5648716776060336</v>
      </c>
      <c r="I414" s="6">
        <f t="shared" si="832"/>
        <v>14.246779789791884</v>
      </c>
      <c r="L414" s="6">
        <f t="shared" si="853"/>
        <v>9.3385852738251458</v>
      </c>
      <c r="M414" s="6">
        <f t="shared" si="854"/>
        <v>5.4159438047380961</v>
      </c>
      <c r="N414" s="6">
        <f t="shared" si="855"/>
        <v>3.850064790159716</v>
      </c>
      <c r="O414" s="6">
        <f t="shared" si="856"/>
        <v>6.2689799546904652</v>
      </c>
      <c r="P414" s="6">
        <f t="shared" ref="P414" si="879">AVERAGE(G411:G417)</f>
        <v>3.6116440600280439</v>
      </c>
      <c r="R414" s="6">
        <f t="shared" si="786"/>
        <v>4.6868666004591821</v>
      </c>
      <c r="U414" s="6">
        <v>-4.4957610791812295</v>
      </c>
      <c r="V414" s="6">
        <v>5.1546391752577421</v>
      </c>
      <c r="W414" s="6">
        <v>1.055698595800588</v>
      </c>
      <c r="X414" s="6">
        <v>-2.4382492078370306</v>
      </c>
      <c r="Y414" s="6">
        <v>-1.9242466776060341</v>
      </c>
      <c r="AA414" s="6">
        <v>-8.9967797897918818</v>
      </c>
      <c r="AE414" s="6">
        <v>4</v>
      </c>
      <c r="AF414" s="6">
        <v>3.9999999999999996</v>
      </c>
      <c r="AG414" s="35">
        <v>3</v>
      </c>
      <c r="AH414" s="6">
        <v>5.3514150943396226</v>
      </c>
      <c r="AI414" s="6">
        <v>2.640625</v>
      </c>
      <c r="AK414" s="6">
        <v>5.2500000000000009</v>
      </c>
      <c r="AO414" s="6">
        <f>AE414*'III. GDP shares, 1310-2018'!C416</f>
        <v>0.77490752494852433</v>
      </c>
      <c r="AP414" s="6">
        <f>AF414*'III. GDP shares, 1310-2018'!D416</f>
        <v>0.7756201952959707</v>
      </c>
      <c r="AQ414" s="6">
        <f>AG414*'III. GDP shares, 1310-2018'!E416</f>
        <v>0.14895012724810042</v>
      </c>
      <c r="AR414" s="6">
        <f>AH414*'III. GDP shares, 1310-2018'!F416</f>
        <v>1.0300388154361442</v>
      </c>
      <c r="AS414" s="6">
        <f>AI414*'III. GDP shares, 1310-2018'!G416</f>
        <v>0.7119284148450038</v>
      </c>
      <c r="AT414" s="6">
        <f>AJ414*'III. GDP shares, 1310-2018'!H416</f>
        <v>0</v>
      </c>
      <c r="AU414" s="6">
        <f>AK414*'III. GDP shares, 1310-2018'!I416</f>
        <v>0.52831953546850985</v>
      </c>
      <c r="AV414" s="6">
        <f>AL414*'III. GDP shares, 1310-2018'!J416</f>
        <v>0</v>
      </c>
      <c r="AY414" s="6">
        <f>U414*'III. GDP shares, 1310-2018'!C416</f>
        <v>-0.87094977265705831</v>
      </c>
      <c r="AZ414" s="6">
        <f>V414*'III. GDP shares, 1310-2018'!D416</f>
        <v>0.99951056094841795</v>
      </c>
      <c r="BA414" s="6">
        <f>W414*'III. GDP shares, 1310-2018'!E416</f>
        <v>5.241548006004617E-2</v>
      </c>
      <c r="BB414" s="6">
        <f>X414*'III. GDP shares, 1310-2018'!F416</f>
        <v>-0.46931349587047799</v>
      </c>
      <c r="BC414" s="6">
        <f>Y414*'III. GDP shares, 1310-2018'!G416</f>
        <v>-0.51878850157020739</v>
      </c>
      <c r="BD414" s="6">
        <f>Z414*'III. GDP shares, 1310-2018'!H416</f>
        <v>0</v>
      </c>
      <c r="BE414" s="6">
        <f>AA414*'III. GDP shares, 1310-2018'!I416</f>
        <v>-0.90536657509625218</v>
      </c>
      <c r="BF414" s="6">
        <f>AB414*'III. GDP shares, 1310-2018'!J416</f>
        <v>0</v>
      </c>
      <c r="BI414" s="6">
        <f t="shared" si="815"/>
        <v>4.0403400157232703</v>
      </c>
      <c r="BJ414" s="6">
        <f t="shared" si="816"/>
        <v>3.9697646132422535</v>
      </c>
      <c r="BL414" s="6">
        <f t="shared" si="817"/>
        <v>-1.7124923041855318</v>
      </c>
      <c r="BM414" s="6">
        <f t="shared" si="818"/>
        <v>-1.9407831638929742</v>
      </c>
      <c r="BN414" s="6">
        <f t="shared" ref="BN414:BO414" si="880">AVERAGE(BL411:BL417)</f>
        <v>-1.3599680000993877</v>
      </c>
      <c r="BO414" s="6">
        <f t="shared" si="880"/>
        <v>-1.2481271380745562</v>
      </c>
      <c r="BR414" s="6">
        <f t="shared" si="820"/>
        <v>5.906147283080232</v>
      </c>
    </row>
    <row r="415" spans="1:70" x14ac:dyDescent="0.2">
      <c r="A415" s="6">
        <f>'[1]Nominal weighted'!B415</f>
        <v>1721</v>
      </c>
      <c r="C415" s="6">
        <f t="shared" si="827"/>
        <v>-1.0423740854222441</v>
      </c>
      <c r="D415" s="6">
        <f t="shared" si="828"/>
        <v>6.9607843137254832</v>
      </c>
      <c r="E415" s="6">
        <f t="shared" si="829"/>
        <v>2.0891803532131106</v>
      </c>
      <c r="F415" s="6">
        <f t="shared" si="830"/>
        <v>11.23867560451172</v>
      </c>
      <c r="G415" s="6">
        <f t="shared" si="831"/>
        <v>4.9393255056009044</v>
      </c>
      <c r="I415" s="6">
        <f t="shared" si="832"/>
        <v>10.876113493870756</v>
      </c>
      <c r="L415" s="6">
        <f t="shared" si="853"/>
        <v>5.9285887486036017</v>
      </c>
      <c r="M415" s="6">
        <f t="shared" si="854"/>
        <v>3.8218892949532517</v>
      </c>
      <c r="N415" s="6">
        <f t="shared" si="855"/>
        <v>3.1183259299899269</v>
      </c>
      <c r="O415" s="6">
        <f t="shared" si="856"/>
        <v>5.2011053580483466</v>
      </c>
      <c r="P415" s="6">
        <f t="shared" ref="P415" si="881">AVERAGE(G412:G418)</f>
        <v>2.2031139420913939</v>
      </c>
      <c r="R415" s="6">
        <f t="shared" si="786"/>
        <v>3.8222217879834832</v>
      </c>
      <c r="U415" s="6">
        <v>5.0423740854222441</v>
      </c>
      <c r="V415" s="6">
        <v>-1.9607843137254832</v>
      </c>
      <c r="W415" s="6">
        <v>0.91081964678688954</v>
      </c>
      <c r="X415" s="6">
        <v>-5.952905164260148</v>
      </c>
      <c r="Y415" s="6">
        <v>-1.9393255056009042</v>
      </c>
      <c r="AA415" s="6">
        <v>-5.6261134938707551</v>
      </c>
      <c r="AE415" s="6">
        <v>4</v>
      </c>
      <c r="AF415" s="6">
        <v>5</v>
      </c>
      <c r="AG415" s="35">
        <v>3</v>
      </c>
      <c r="AH415" s="6">
        <v>5.2857704402515724</v>
      </c>
      <c r="AI415" s="6">
        <v>3</v>
      </c>
      <c r="AK415" s="6">
        <v>5.2500000000000009</v>
      </c>
      <c r="AO415" s="6">
        <f>AE415*'III. GDP shares, 1310-2018'!C417</f>
        <v>0.77235540756402765</v>
      </c>
      <c r="AP415" s="6">
        <f>AF415*'III. GDP shares, 1310-2018'!D417</f>
        <v>0.97819255197061961</v>
      </c>
      <c r="AQ415" s="6">
        <f>AG415*'III. GDP shares, 1310-2018'!E417</f>
        <v>0.14792149174013741</v>
      </c>
      <c r="AR415" s="6">
        <f>AH415*'III. GDP shares, 1310-2018'!F417</f>
        <v>1.0168756876801188</v>
      </c>
      <c r="AS415" s="6">
        <f>AI415*'III. GDP shares, 1310-2018'!G417</f>
        <v>0.80763975115959941</v>
      </c>
      <c r="AT415" s="6">
        <f>AJ415*'III. GDP shares, 1310-2018'!H417</f>
        <v>0</v>
      </c>
      <c r="AU415" s="6">
        <f>AK415*'III. GDP shares, 1310-2018'!I417</f>
        <v>0.52695499692973846</v>
      </c>
      <c r="AV415" s="6">
        <f>AL415*'III. GDP shares, 1310-2018'!J417</f>
        <v>0</v>
      </c>
      <c r="AY415" s="6">
        <f>U415*'III. GDP shares, 1310-2018'!C417</f>
        <v>0.97362622295914714</v>
      </c>
      <c r="AZ415" s="6">
        <f>V415*'III. GDP shares, 1310-2018'!D417</f>
        <v>-0.38360492234141808</v>
      </c>
      <c r="BA415" s="6">
        <f>W415*'III. GDP shares, 1310-2018'!E417</f>
        <v>4.4909933619647249E-2</v>
      </c>
      <c r="BB415" s="6">
        <f>X415*'III. GDP shares, 1310-2018'!F417</f>
        <v>-1.145218961176351</v>
      </c>
      <c r="BC415" s="6">
        <f>Y415*'III. GDP shares, 1310-2018'!G417</f>
        <v>-0.52209212292032625</v>
      </c>
      <c r="BD415" s="6">
        <f>Z415*'III. GDP shares, 1310-2018'!H417</f>
        <v>0</v>
      </c>
      <c r="BE415" s="6">
        <f>AA415*'III. GDP shares, 1310-2018'!I417</f>
        <v>-0.56470640359790913</v>
      </c>
      <c r="BF415" s="6">
        <f>AB415*'III. GDP shares, 1310-2018'!J417</f>
        <v>0</v>
      </c>
      <c r="BI415" s="6">
        <f t="shared" si="815"/>
        <v>4.2559617400419283</v>
      </c>
      <c r="BJ415" s="6">
        <f t="shared" si="816"/>
        <v>4.249939887044242</v>
      </c>
      <c r="BL415" s="6">
        <f t="shared" si="817"/>
        <v>-1.5970862534572099</v>
      </c>
      <c r="BM415" s="6">
        <f t="shared" si="818"/>
        <v>-1.5876557908746929</v>
      </c>
      <c r="BN415" s="6">
        <f t="shared" ref="BN415:BO415" si="882">AVERAGE(BL412:BL418)</f>
        <v>0.19325692436936151</v>
      </c>
      <c r="BO415" s="6">
        <f t="shared" si="882"/>
        <v>0.17177463007637886</v>
      </c>
      <c r="BR415" s="6">
        <f t="shared" si="820"/>
        <v>4.4852286661894141</v>
      </c>
    </row>
    <row r="416" spans="1:70" x14ac:dyDescent="0.2">
      <c r="A416" s="6">
        <f>'[1]Nominal weighted'!B416</f>
        <v>1722</v>
      </c>
      <c r="C416" s="6">
        <f t="shared" si="827"/>
        <v>-3.8139656592839737</v>
      </c>
      <c r="D416" s="6">
        <f t="shared" si="828"/>
        <v>11</v>
      </c>
      <c r="E416" s="6">
        <f t="shared" si="829"/>
        <v>12.670826135414234</v>
      </c>
      <c r="F416" s="6">
        <f t="shared" si="830"/>
        <v>7.6501642319282848</v>
      </c>
      <c r="G416" s="6">
        <f t="shared" si="831"/>
        <v>0.19895216147144268</v>
      </c>
      <c r="I416" s="6">
        <f t="shared" si="832"/>
        <v>-8.512866820077857</v>
      </c>
      <c r="L416" s="6">
        <f t="shared" si="853"/>
        <v>4.738444865636966</v>
      </c>
      <c r="M416" s="6">
        <f t="shared" si="854"/>
        <v>2.8509246492965565</v>
      </c>
      <c r="N416" s="6">
        <f t="shared" si="855"/>
        <v>1.9863866171789362</v>
      </c>
      <c r="O416" s="6">
        <f t="shared" si="856"/>
        <v>5.7377544484858021</v>
      </c>
      <c r="P416" s="6">
        <f t="shared" ref="P416" si="883">AVERAGE(G413:G419)</f>
        <v>-2.3827735861605737</v>
      </c>
      <c r="R416" s="6">
        <f t="shared" si="786"/>
        <v>4.184759530104861</v>
      </c>
      <c r="U416" s="6">
        <v>7.8139656592839737</v>
      </c>
      <c r="V416" s="6">
        <v>-8</v>
      </c>
      <c r="W416" s="6">
        <v>-9.6708261354142344</v>
      </c>
      <c r="X416" s="6">
        <v>-2.4300384457647626</v>
      </c>
      <c r="Y416" s="6">
        <v>3.8010478385285573</v>
      </c>
      <c r="AA416" s="6">
        <v>13.762866820077857</v>
      </c>
      <c r="AE416" s="6">
        <v>4</v>
      </c>
      <c r="AF416" s="6">
        <v>3</v>
      </c>
      <c r="AG416" s="35">
        <v>3</v>
      </c>
      <c r="AH416" s="6">
        <v>5.2201257861635222</v>
      </c>
      <c r="AI416" s="6">
        <v>4</v>
      </c>
      <c r="AK416" s="6">
        <v>5.2500000000000009</v>
      </c>
      <c r="AO416" s="6">
        <f>AE416*'III. GDP shares, 1310-2018'!C418</f>
        <v>0.76984075211395941</v>
      </c>
      <c r="AP416" s="6">
        <f>AF416*'III. GDP shares, 1310-2018'!D418</f>
        <v>0.59203958066139728</v>
      </c>
      <c r="AQ416" s="6">
        <f>AG416*'III. GDP shares, 1310-2018'!E418</f>
        <v>0.14690795533231152</v>
      </c>
      <c r="AR416" s="6">
        <f>AH416*'III. GDP shares, 1310-2018'!F418</f>
        <v>1.0037333233040679</v>
      </c>
      <c r="AS416" s="6">
        <f>AI416*'III. GDP shares, 1310-2018'!G418</f>
        <v>1.0753049572978979</v>
      </c>
      <c r="AT416" s="6">
        <f>AJ416*'III. GDP shares, 1310-2018'!H418</f>
        <v>0</v>
      </c>
      <c r="AU416" s="6">
        <f>AK416*'III. GDP shares, 1310-2018'!I418</f>
        <v>0.52561048813316269</v>
      </c>
      <c r="AV416" s="6">
        <f>AL416*'III. GDP shares, 1310-2018'!J418</f>
        <v>0</v>
      </c>
      <c r="AY416" s="6">
        <f>U416*'III. GDP shares, 1310-2018'!C418</f>
        <v>1.5038773000339563</v>
      </c>
      <c r="AZ416" s="6">
        <f>V416*'III. GDP shares, 1310-2018'!D418</f>
        <v>-1.5787722150970593</v>
      </c>
      <c r="BA416" s="6">
        <f>W416*'III. GDP shares, 1310-2018'!E418</f>
        <v>-0.47357376464266177</v>
      </c>
      <c r="BB416" s="6">
        <f>X416*'III. GDP shares, 1310-2018'!F418</f>
        <v>-0.46725130099148754</v>
      </c>
      <c r="BC416" s="6">
        <f>Y416*'III. GDP shares, 1310-2018'!G418</f>
        <v>1.0218213959240543</v>
      </c>
      <c r="BD416" s="6">
        <f>Z416*'III. GDP shares, 1310-2018'!H418</f>
        <v>0</v>
      </c>
      <c r="BE416" s="6">
        <f>AA416*'III. GDP shares, 1310-2018'!I418</f>
        <v>1.377887075697682</v>
      </c>
      <c r="BF416" s="6">
        <f>AB416*'III. GDP shares, 1310-2018'!J418</f>
        <v>0</v>
      </c>
      <c r="BI416" s="6">
        <f t="shared" si="815"/>
        <v>4.0783542976939202</v>
      </c>
      <c r="BJ416" s="6">
        <f t="shared" si="816"/>
        <v>4.1134370568427965</v>
      </c>
      <c r="BL416" s="6">
        <f t="shared" si="817"/>
        <v>1.3839884909244839</v>
      </c>
      <c r="BM416" s="6">
        <f t="shared" si="818"/>
        <v>0.87950262278523184</v>
      </c>
      <c r="BN416" s="6">
        <f t="shared" ref="BN416:BO416" si="884">AVERAGE(BL413:BL419)</f>
        <v>1.653521612545966</v>
      </c>
      <c r="BO416" s="6">
        <f t="shared" si="884"/>
        <v>1.2566122252401679</v>
      </c>
      <c r="BR416" s="6">
        <f t="shared" si="820"/>
        <v>0.55863677015985624</v>
      </c>
    </row>
    <row r="417" spans="1:70" x14ac:dyDescent="0.2">
      <c r="A417" s="6">
        <f>'[1]Nominal weighted'!B417</f>
        <v>1723</v>
      </c>
      <c r="C417" s="6">
        <f t="shared" si="827"/>
        <v>16.040298510112482</v>
      </c>
      <c r="D417" s="6">
        <f t="shared" si="828"/>
        <v>6.2608695652173907</v>
      </c>
      <c r="E417" s="6">
        <f t="shared" si="829"/>
        <v>0.45607504492471396</v>
      </c>
      <c r="F417" s="6">
        <f t="shared" si="830"/>
        <v>4.5970907219285984</v>
      </c>
      <c r="G417" s="6">
        <f t="shared" si="831"/>
        <v>-9.230182838380383</v>
      </c>
      <c r="I417" s="6">
        <f t="shared" si="832"/>
        <v>-3.0879201235866054</v>
      </c>
      <c r="L417" s="6">
        <f t="shared" si="853"/>
        <v>3.5287480215135076</v>
      </c>
      <c r="M417" s="6">
        <f t="shared" si="854"/>
        <v>2.5861298055193385</v>
      </c>
      <c r="N417" s="6">
        <f t="shared" si="855"/>
        <v>3.4390222973675826</v>
      </c>
      <c r="O417" s="6">
        <f t="shared" si="856"/>
        <v>4.9844662536507247</v>
      </c>
      <c r="P417" s="6">
        <f t="shared" ref="P417" si="885">AVERAGE(G414:G420)</f>
        <v>-1.1972464468906854</v>
      </c>
      <c r="R417" s="6">
        <f t="shared" si="786"/>
        <v>4.9548193682241761</v>
      </c>
      <c r="U417" s="6">
        <v>-12.040298510112482</v>
      </c>
      <c r="V417" s="6">
        <v>-3.2608695652173907</v>
      </c>
      <c r="W417" s="6">
        <v>2.543924955075286</v>
      </c>
      <c r="X417" s="6">
        <v>0.61989041014687341</v>
      </c>
      <c r="Y417" s="6">
        <v>13.230182838380383</v>
      </c>
      <c r="AA417" s="6">
        <v>8.3379201235866063</v>
      </c>
      <c r="AE417" s="6">
        <v>4</v>
      </c>
      <c r="AF417" s="6">
        <v>2.9999999999999996</v>
      </c>
      <c r="AG417" s="35">
        <v>3</v>
      </c>
      <c r="AH417" s="6">
        <v>5.216981132075472</v>
      </c>
      <c r="AI417" s="6">
        <v>4</v>
      </c>
      <c r="AK417" s="6">
        <v>5.2500000000000009</v>
      </c>
      <c r="AO417" s="6">
        <f>AE417*'III. GDP shares, 1310-2018'!C419</f>
        <v>0.76736273976558111</v>
      </c>
      <c r="AP417" s="6">
        <f>AF417*'III. GDP shares, 1310-2018'!D419</f>
        <v>0.59708896342370876</v>
      </c>
      <c r="AQ417" s="6">
        <f>AG417*'III. GDP shares, 1310-2018'!E419</f>
        <v>0.14590918799261277</v>
      </c>
      <c r="AR417" s="6">
        <f>AH417*'III. GDP shares, 1310-2018'!F419</f>
        <v>1.0026227983759095</v>
      </c>
      <c r="AS417" s="6">
        <f>AI417*'III. GDP shares, 1310-2018'!G419</f>
        <v>1.0737794708687896</v>
      </c>
      <c r="AT417" s="6">
        <f>AJ417*'III. GDP shares, 1310-2018'!H419</f>
        <v>0</v>
      </c>
      <c r="AU417" s="6">
        <f>AK417*'III. GDP shares, 1310-2018'!I419</f>
        <v>0.52428557127414421</v>
      </c>
      <c r="AV417" s="6">
        <f>AL417*'III. GDP shares, 1310-2018'!J419</f>
        <v>0</v>
      </c>
      <c r="AY417" s="6">
        <f>U417*'III. GDP shares, 1310-2018'!C419</f>
        <v>-2.3098191130788397</v>
      </c>
      <c r="AZ417" s="6">
        <f>V417*'III. GDP shares, 1310-2018'!D419</f>
        <v>-0.64900974285185731</v>
      </c>
      <c r="BA417" s="6">
        <f>W417*'III. GDP shares, 1310-2018'!E419</f>
        <v>0.12372734150305964</v>
      </c>
      <c r="BB417" s="6">
        <f>X417*'III. GDP shares, 1310-2018'!F419</f>
        <v>0.11913331522067257</v>
      </c>
      <c r="BC417" s="6">
        <f>Y417*'III. GDP shares, 1310-2018'!G419</f>
        <v>3.5515746819233569</v>
      </c>
      <c r="BD417" s="6">
        <f>Z417*'III. GDP shares, 1310-2018'!H419</f>
        <v>0</v>
      </c>
      <c r="BE417" s="6">
        <f>AA417*'III. GDP shares, 1310-2018'!I419</f>
        <v>0.8326573743300546</v>
      </c>
      <c r="BF417" s="6">
        <f>AB417*'III. GDP shares, 1310-2018'!J419</f>
        <v>0</v>
      </c>
      <c r="BI417" s="6">
        <f t="shared" si="815"/>
        <v>4.0778301886792452</v>
      </c>
      <c r="BJ417" s="6">
        <f t="shared" si="816"/>
        <v>4.1110487317007456</v>
      </c>
      <c r="BL417" s="6">
        <f t="shared" si="817"/>
        <v>1.6682638570464468</v>
      </c>
      <c r="BM417" s="6">
        <f t="shared" si="818"/>
        <v>1.5717917086432127</v>
      </c>
      <c r="BN417" s="6">
        <f t="shared" ref="BN417:BO417" si="886">AVERAGE(BL414:BL420)</f>
        <v>1.6770330870195707</v>
      </c>
      <c r="BO417" s="6">
        <f t="shared" si="886"/>
        <v>1.0818942676899337</v>
      </c>
      <c r="BR417" s="6">
        <f t="shared" si="820"/>
        <v>1.1966861683787333</v>
      </c>
    </row>
    <row r="418" spans="1:70" x14ac:dyDescent="0.2">
      <c r="A418" s="6">
        <f>'[1]Nominal weighted'!B418</f>
        <v>1724</v>
      </c>
      <c r="C418" s="6">
        <f t="shared" si="827"/>
        <v>1.5509995895503712</v>
      </c>
      <c r="D418" s="6">
        <f t="shared" si="828"/>
        <v>-2.6179775280898814</v>
      </c>
      <c r="E418" s="6">
        <f t="shared" si="829"/>
        <v>3.9806571632064527</v>
      </c>
      <c r="F418" s="6">
        <f t="shared" si="830"/>
        <v>-2.5964067785628</v>
      </c>
      <c r="G418" s="6">
        <f t="shared" si="831"/>
        <v>-10.198922426943927</v>
      </c>
      <c r="I418" s="6">
        <f t="shared" si="832"/>
        <v>8.1169913101059059</v>
      </c>
      <c r="L418" s="6">
        <f t="shared" si="853"/>
        <v>3.4249547579894091</v>
      </c>
      <c r="M418" s="6">
        <f t="shared" si="854"/>
        <v>4.1014143935813658</v>
      </c>
      <c r="N418" s="6">
        <f t="shared" si="855"/>
        <v>3.9608221263541106</v>
      </c>
      <c r="O418" s="6">
        <f t="shared" si="856"/>
        <v>5.2152587255404086</v>
      </c>
      <c r="P418" s="6">
        <f t="shared" ref="P418" si="887">AVERAGE(G415:G421)</f>
        <v>0.76738550632002911</v>
      </c>
      <c r="R418" s="6">
        <f t="shared" si="786"/>
        <v>4.6212569201279292</v>
      </c>
      <c r="U418" s="6">
        <v>2.4490004104496288</v>
      </c>
      <c r="V418" s="6">
        <v>5.6179775280898809</v>
      </c>
      <c r="W418" s="6">
        <v>-0.98065716320645258</v>
      </c>
      <c r="X418" s="6">
        <v>7.8102432565502218</v>
      </c>
      <c r="Y418" s="6">
        <v>14.198922426943927</v>
      </c>
      <c r="AA418" s="6">
        <v>-2.8669913101059059</v>
      </c>
      <c r="AE418" s="6">
        <v>4</v>
      </c>
      <c r="AF418" s="6">
        <v>2.9999999999999996</v>
      </c>
      <c r="AG418" s="35">
        <v>3</v>
      </c>
      <c r="AH418" s="6">
        <v>5.2138364779874218</v>
      </c>
      <c r="AI418" s="6">
        <v>4</v>
      </c>
      <c r="AK418" s="6">
        <v>5.2500000000000009</v>
      </c>
      <c r="AO418" s="6">
        <f>AE418*'III. GDP shares, 1310-2018'!C420</f>
        <v>0.76492057537730584</v>
      </c>
      <c r="AP418" s="6">
        <f>AF418*'III. GDP shares, 1310-2018'!D420</f>
        <v>0.60206529970910272</v>
      </c>
      <c r="AQ418" s="6">
        <f>AG418*'III. GDP shares, 1310-2018'!E420</f>
        <v>0.14492486923779258</v>
      </c>
      <c r="AR418" s="6">
        <f>AH418*'III. GDP shares, 1310-2018'!F420</f>
        <v>1.0015201969543277</v>
      </c>
      <c r="AS418" s="6">
        <f>AI418*'III. GDP shares, 1310-2018'!G420</f>
        <v>1.072276052762579</v>
      </c>
      <c r="AT418" s="6">
        <f>AJ418*'III. GDP shares, 1310-2018'!H420</f>
        <v>0</v>
      </c>
      <c r="AU418" s="6">
        <f>AK418*'III. GDP shares, 1310-2018'!I420</f>
        <v>0.52297982121497366</v>
      </c>
      <c r="AV418" s="6">
        <f>AL418*'III. GDP shares, 1310-2018'!J420</f>
        <v>0</v>
      </c>
      <c r="AY418" s="6">
        <f>U418*'III. GDP shares, 1310-2018'!C420</f>
        <v>0.46832270076509708</v>
      </c>
      <c r="AZ418" s="6">
        <f>V418*'III. GDP shares, 1310-2018'!D420</f>
        <v>1.1274631080694795</v>
      </c>
      <c r="BA418" s="6">
        <f>W418*'III. GDP shares, 1310-2018'!E420</f>
        <v>-4.7373870381599924E-2</v>
      </c>
      <c r="BB418" s="6">
        <f>X418*'III. GDP shares, 1310-2018'!F420</f>
        <v>1.500261160392353</v>
      </c>
      <c r="BC418" s="6">
        <f>Y418*'III. GDP shares, 1310-2018'!G420</f>
        <v>3.806291123361373</v>
      </c>
      <c r="BD418" s="6">
        <f>Z418*'III. GDP shares, 1310-2018'!H420</f>
        <v>0</v>
      </c>
      <c r="BE418" s="6">
        <f>AA418*'III. GDP shares, 1310-2018'!I420</f>
        <v>-0.28559592433982278</v>
      </c>
      <c r="BF418" s="6">
        <f>AB418*'III. GDP shares, 1310-2018'!J420</f>
        <v>0</v>
      </c>
      <c r="BI418" s="6">
        <f t="shared" si="815"/>
        <v>4.0773060796645701</v>
      </c>
      <c r="BJ418" s="6">
        <f t="shared" si="816"/>
        <v>4.1086868152560818</v>
      </c>
      <c r="BL418" s="6">
        <f t="shared" si="817"/>
        <v>6.5693682978668786</v>
      </c>
      <c r="BM418" s="6">
        <f t="shared" si="818"/>
        <v>4.3714158581202165</v>
      </c>
      <c r="BN418" s="6">
        <f t="shared" ref="BN418:BO418" si="888">AVERAGE(BL415:BL421)</f>
        <v>0.93883908283616446</v>
      </c>
      <c r="BO418" s="6">
        <f t="shared" si="888"/>
        <v>0.50840046303881692</v>
      </c>
      <c r="BR418" s="6">
        <f t="shared" si="820"/>
        <v>-1.9352836742504218</v>
      </c>
    </row>
    <row r="419" spans="1:70" x14ac:dyDescent="0.2">
      <c r="A419" s="6">
        <f>'[1]Nominal weighted'!B419</f>
        <v>1725</v>
      </c>
      <c r="C419" s="6">
        <f t="shared" si="827"/>
        <v>-4.8139502636797129</v>
      </c>
      <c r="D419" s="6">
        <f t="shared" si="828"/>
        <v>-0.19148936170213871</v>
      </c>
      <c r="E419" s="6">
        <f t="shared" si="829"/>
        <v>-0.80841392504577891</v>
      </c>
      <c r="F419" s="6">
        <f t="shared" si="830"/>
        <v>9.1963100004309339</v>
      </c>
      <c r="G419" s="6">
        <f t="shared" si="831"/>
        <v>-10.374163769511409</v>
      </c>
      <c r="I419" s="6">
        <f t="shared" si="832"/>
        <v>5.9484506817801073</v>
      </c>
      <c r="L419" s="6">
        <f t="shared" si="853"/>
        <v>3.5811417172023146</v>
      </c>
      <c r="M419" s="6">
        <f t="shared" si="854"/>
        <v>3.1470166344777235</v>
      </c>
      <c r="N419" s="6">
        <f t="shared" si="855"/>
        <v>4.7688402906000222</v>
      </c>
      <c r="O419" s="6">
        <f t="shared" si="856"/>
        <v>4.2671717517621142</v>
      </c>
      <c r="P419" s="6">
        <f t="shared" ref="P419" si="889">AVERAGE(G416:G422)</f>
        <v>2.1922350195591664</v>
      </c>
      <c r="R419" s="6">
        <f t="shared" si="786"/>
        <v>2.9459372316939501</v>
      </c>
      <c r="U419" s="6">
        <v>8.8139502636797129</v>
      </c>
      <c r="V419" s="6">
        <v>3.1914893617021391</v>
      </c>
      <c r="W419" s="6">
        <v>3.8084139250457789</v>
      </c>
      <c r="X419" s="6">
        <v>-3.9856181765315633</v>
      </c>
      <c r="Y419" s="6">
        <v>14.656992052339691</v>
      </c>
      <c r="AA419" s="6">
        <v>-0.69845068178010594</v>
      </c>
      <c r="AE419" s="6">
        <v>4</v>
      </c>
      <c r="AF419" s="6">
        <v>3.0000000000000004</v>
      </c>
      <c r="AG419" s="35">
        <v>3</v>
      </c>
      <c r="AH419" s="6">
        <v>5.2106918238993716</v>
      </c>
      <c r="AI419" s="6">
        <v>4.2828282828282829</v>
      </c>
      <c r="AK419" s="6">
        <v>5.2500000000000009</v>
      </c>
      <c r="AO419" s="6">
        <f>AE419*'III. GDP shares, 1310-2018'!C421</f>
        <v>0.76251348664803609</v>
      </c>
      <c r="AP419" s="6">
        <f>AF419*'III. GDP shares, 1310-2018'!D421</f>
        <v>0.60697016321589048</v>
      </c>
      <c r="AQ419" s="6">
        <f>AG419*'III. GDP shares, 1310-2018'!E421</f>
        <v>0.1439546877905028</v>
      </c>
      <c r="AR419" s="6">
        <f>AH419*'III. GDP shares, 1310-2018'!F421</f>
        <v>1.0004253483369225</v>
      </c>
      <c r="AS419" s="6">
        <f>AI419*'III. GDP shares, 1310-2018'!G421</f>
        <v>1.1465069507035115</v>
      </c>
      <c r="AT419" s="6">
        <f>AJ419*'III. GDP shares, 1310-2018'!H421</f>
        <v>0</v>
      </c>
      <c r="AU419" s="6">
        <f>AK419*'III. GDP shares, 1310-2018'!I421</f>
        <v>0.52169282503004755</v>
      </c>
      <c r="AV419" s="6">
        <f>AL419*'III. GDP shares, 1310-2018'!J421</f>
        <v>0</v>
      </c>
      <c r="AY419" s="6">
        <f>U419*'III. GDP shares, 1310-2018'!C421</f>
        <v>1.6801889866751987</v>
      </c>
      <c r="AZ419" s="6">
        <f>V419*'III. GDP shares, 1310-2018'!D421</f>
        <v>0.6457129395913751</v>
      </c>
      <c r="BA419" s="6">
        <f>W419*'III. GDP shares, 1310-2018'!E421</f>
        <v>0.1827463458523228</v>
      </c>
      <c r="BB419" s="6">
        <f>X419*'III. GDP shares, 1310-2018'!F421</f>
        <v>-0.76521766923661416</v>
      </c>
      <c r="BC419" s="6">
        <f>Y419*'III. GDP shares, 1310-2018'!G421</f>
        <v>3.9236556207003406</v>
      </c>
      <c r="BD419" s="6">
        <f>Z419*'III. GDP shares, 1310-2018'!H421</f>
        <v>0</v>
      </c>
      <c r="BE419" s="6">
        <f>AA419*'III. GDP shares, 1310-2018'!I421</f>
        <v>-6.9405087489909756E-2</v>
      </c>
      <c r="BF419" s="6">
        <f>AB419*'III. GDP shares, 1310-2018'!J421</f>
        <v>0</v>
      </c>
      <c r="BI419" s="6">
        <f t="shared" si="815"/>
        <v>4.1239200177879427</v>
      </c>
      <c r="BJ419" s="6">
        <f t="shared" si="816"/>
        <v>4.1820634617249102</v>
      </c>
      <c r="BL419" s="6">
        <f t="shared" si="817"/>
        <v>5.5976811360927128</v>
      </c>
      <c r="BM419" s="6">
        <f t="shared" si="818"/>
        <v>4.2977961240759424</v>
      </c>
      <c r="BN419" s="6">
        <f t="shared" ref="BN419:BO419" si="890">AVERAGE(BL416:BL422)</f>
        <v>1.107018152822415</v>
      </c>
      <c r="BO419" s="6">
        <f t="shared" si="890"/>
        <v>0.74421861009442725</v>
      </c>
      <c r="BR419" s="6">
        <f t="shared" si="820"/>
        <v>-1.3768748979923178</v>
      </c>
    </row>
    <row r="420" spans="1:70" x14ac:dyDescent="0.2">
      <c r="A420" s="6">
        <f>'[1]Nominal weighted'!B420</f>
        <v>1726</v>
      </c>
      <c r="C420" s="6">
        <f t="shared" si="827"/>
        <v>8.2844669801364006</v>
      </c>
      <c r="D420" s="6">
        <f t="shared" si="828"/>
        <v>-2.1546391752577425</v>
      </c>
      <c r="E420" s="6">
        <f t="shared" si="829"/>
        <v>3.7405299056609391</v>
      </c>
      <c r="F420" s="6">
        <f t="shared" si="830"/>
        <v>-2.9842343068583164</v>
      </c>
      <c r="G420" s="6">
        <f t="shared" si="831"/>
        <v>11.719394561922542</v>
      </c>
      <c r="I420" s="6">
        <f t="shared" si="832"/>
        <v>7.0961872456850399</v>
      </c>
      <c r="L420" s="6">
        <f t="shared" si="853"/>
        <v>3.7143365615982753</v>
      </c>
      <c r="M420" s="6">
        <f t="shared" si="854"/>
        <v>1.3169444844055731</v>
      </c>
      <c r="N420" s="6">
        <f t="shared" si="855"/>
        <v>2.5962864487035482</v>
      </c>
      <c r="O420" s="6">
        <f t="shared" si="856"/>
        <v>4.0330554304574102</v>
      </c>
      <c r="P420" s="6">
        <f t="shared" ref="P420" si="891">AVERAGE(G417:G423)</f>
        <v>2.1494708708501107</v>
      </c>
      <c r="R420" s="6">
        <f t="shared" si="786"/>
        <v>4.8301482986058746</v>
      </c>
      <c r="U420" s="6">
        <v>-4.2844669801363997</v>
      </c>
      <c r="V420" s="6">
        <v>5.1546391752577421</v>
      </c>
      <c r="W420" s="6">
        <v>-0.74052990566093901</v>
      </c>
      <c r="X420" s="6">
        <v>8.1917814766696377</v>
      </c>
      <c r="Y420" s="6">
        <v>-6.5880814306094102</v>
      </c>
      <c r="AA420" s="6">
        <v>-1.8461872456850392</v>
      </c>
      <c r="AE420" s="6">
        <v>4</v>
      </c>
      <c r="AF420" s="6">
        <v>2.9999999999999996</v>
      </c>
      <c r="AG420" s="35">
        <v>3</v>
      </c>
      <c r="AH420" s="6">
        <v>5.2075471698113214</v>
      </c>
      <c r="AI420" s="6">
        <v>5.1313131313131315</v>
      </c>
      <c r="AK420" s="6">
        <v>5.2500000000000009</v>
      </c>
      <c r="AO420" s="6">
        <f>AE420*'III. GDP shares, 1310-2018'!C422</f>
        <v>0.76014072330289351</v>
      </c>
      <c r="AP420" s="6">
        <f>AF420*'III. GDP shares, 1310-2018'!D422</f>
        <v>0.61180508276011625</v>
      </c>
      <c r="AQ420" s="6">
        <f>AG420*'III. GDP shares, 1310-2018'!E422</f>
        <v>0.1429983412511025</v>
      </c>
      <c r="AR420" s="6">
        <f>AH420*'III. GDP shares, 1310-2018'!F422</f>
        <v>0.99933808668976887</v>
      </c>
      <c r="AS420" s="6">
        <f>AI420*'III. GDP shares, 1310-2018'!G422</f>
        <v>1.3717713003410246</v>
      </c>
      <c r="AT420" s="6">
        <f>AJ420*'III. GDP shares, 1310-2018'!H422</f>
        <v>0</v>
      </c>
      <c r="AU420" s="6">
        <f>AK420*'III. GDP shares, 1310-2018'!I422</f>
        <v>0.52042418157050319</v>
      </c>
      <c r="AV420" s="6">
        <f>AL420*'III. GDP shares, 1310-2018'!J422</f>
        <v>0</v>
      </c>
      <c r="AY420" s="6">
        <f>U420*'III. GDP shares, 1310-2018'!C422</f>
        <v>-0.81419945731206167</v>
      </c>
      <c r="AZ420" s="6">
        <f>V420*'III. GDP shares, 1310-2018'!D422</f>
        <v>1.0512114824057002</v>
      </c>
      <c r="BA420" s="6">
        <f>W420*'III. GDP shares, 1310-2018'!E422</f>
        <v>-3.5298182718783232E-2</v>
      </c>
      <c r="BB420" s="6">
        <f>X420*'III. GDP shares, 1310-2018'!F422</f>
        <v>1.5720182574500485</v>
      </c>
      <c r="BC420" s="6">
        <f>Y420*'III. GDP shares, 1310-2018'!G422</f>
        <v>-1.7612140985258724</v>
      </c>
      <c r="BD420" s="6">
        <f>Z420*'III. GDP shares, 1310-2018'!H422</f>
        <v>0</v>
      </c>
      <c r="BE420" s="6">
        <f>AA420*'III. GDP shares, 1310-2018'!I422</f>
        <v>-0.18300961644981673</v>
      </c>
      <c r="BF420" s="6">
        <f>AB420*'III. GDP shares, 1310-2018'!J422</f>
        <v>0</v>
      </c>
      <c r="BI420" s="6">
        <f t="shared" si="815"/>
        <v>4.2648100501874087</v>
      </c>
      <c r="BJ420" s="6">
        <f t="shared" si="816"/>
        <v>4.4064777159154085</v>
      </c>
      <c r="BL420" s="6">
        <f t="shared" si="817"/>
        <v>-0.17049161515078537</v>
      </c>
      <c r="BM420" s="6">
        <f t="shared" si="818"/>
        <v>-1.8807485027401483E-2</v>
      </c>
      <c r="BN420" s="6">
        <f t="shared" ref="BN420:BO420" si="892">AVERAGE(BL417:BL423)</f>
        <v>1.5312795948904241</v>
      </c>
      <c r="BO420" s="6">
        <f t="shared" si="892"/>
        <v>1.193765612579855</v>
      </c>
      <c r="BR420" s="6">
        <f t="shared" si="820"/>
        <v>5.0163757307117782</v>
      </c>
    </row>
    <row r="421" spans="1:70" x14ac:dyDescent="0.2">
      <c r="A421" s="6">
        <f>'[1]Nominal weighted'!B421</f>
        <v>1727</v>
      </c>
      <c r="C421" s="6">
        <f t="shared" si="827"/>
        <v>7.7692082345125417</v>
      </c>
      <c r="D421" s="6">
        <f t="shared" si="828"/>
        <v>9.45235294117645</v>
      </c>
      <c r="E421" s="6">
        <f t="shared" si="829"/>
        <v>5.5969002071051026</v>
      </c>
      <c r="F421" s="6">
        <f t="shared" si="830"/>
        <v>9.4052116054044355</v>
      </c>
      <c r="G421" s="6">
        <f t="shared" si="831"/>
        <v>18.317295350081032</v>
      </c>
      <c r="I421" s="6">
        <f t="shared" si="832"/>
        <v>11.911842653118157</v>
      </c>
      <c r="L421" s="6">
        <f t="shared" si="853"/>
        <v>3.9033039763249882</v>
      </c>
      <c r="M421" s="6">
        <f t="shared" si="854"/>
        <v>2.1302268542096829</v>
      </c>
      <c r="N421" s="6">
        <f t="shared" si="855"/>
        <v>3.2616262286938484</v>
      </c>
      <c r="O421" s="6">
        <f t="shared" si="856"/>
        <v>4.4944485603941571</v>
      </c>
      <c r="P421" s="6">
        <f t="shared" ref="P421" si="893">AVERAGE(G418:G424)</f>
        <v>4.8730476572227559</v>
      </c>
      <c r="R421" s="6">
        <f t="shared" si="786"/>
        <v>5.8643230120182066</v>
      </c>
      <c r="U421" s="6">
        <v>-3.7692082345125417</v>
      </c>
      <c r="V421" s="6">
        <v>-5.8823529411764497</v>
      </c>
      <c r="W421" s="6">
        <v>-2.5969002071051031</v>
      </c>
      <c r="X421" s="6">
        <v>-4.2008090896811634</v>
      </c>
      <c r="Y421" s="6">
        <v>-12.620325653111333</v>
      </c>
      <c r="AA421" s="6">
        <v>-6.6618426531181569</v>
      </c>
      <c r="AE421" s="6">
        <v>4</v>
      </c>
      <c r="AF421" s="6">
        <v>3.5699999999999994</v>
      </c>
      <c r="AG421" s="35">
        <v>3</v>
      </c>
      <c r="AH421" s="6">
        <v>5.2044025157232712</v>
      </c>
      <c r="AI421" s="6">
        <v>5.6969696969696972</v>
      </c>
      <c r="AK421" s="6">
        <v>5.2500000000000009</v>
      </c>
      <c r="AO421" s="6">
        <f>AE421*'III. GDP shares, 1310-2018'!C423</f>
        <v>0.75780155631353674</v>
      </c>
      <c r="AP421" s="6">
        <f>AF421*'III. GDP shares, 1310-2018'!D423</f>
        <v>0.73372013719851437</v>
      </c>
      <c r="AQ421" s="6">
        <f>AG421*'III. GDP shares, 1310-2018'!E423</f>
        <v>0.1420555357834058</v>
      </c>
      <c r="AR421" s="6">
        <f>AH421*'III. GDP shares, 1310-2018'!F423</f>
        <v>0.99825825087508258</v>
      </c>
      <c r="AS421" s="6">
        <f>AI421*'III. GDP shares, 1310-2018'!G423</f>
        <v>1.5209392576729375</v>
      </c>
      <c r="AT421" s="6">
        <f>AJ421*'III. GDP shares, 1310-2018'!H423</f>
        <v>0</v>
      </c>
      <c r="AU421" s="6">
        <f>AK421*'III. GDP shares, 1310-2018'!I423</f>
        <v>0.51917350104734661</v>
      </c>
      <c r="AV421" s="6">
        <f>AL421*'III. GDP shares, 1310-2018'!J423</f>
        <v>0</v>
      </c>
      <c r="AY421" s="6">
        <f>U421*'III. GDP shares, 1310-2018'!C423</f>
        <v>-0.71407796654585054</v>
      </c>
      <c r="AZ421" s="6">
        <f>V421*'III. GDP shares, 1310-2018'!D423</f>
        <v>-1.208963811498619</v>
      </c>
      <c r="BA421" s="6">
        <f>W421*'III. GDP shares, 1310-2018'!E423</f>
        <v>-0.12296801676545095</v>
      </c>
      <c r="BB421" s="6">
        <f>X421*'III. GDP shares, 1310-2018'!F423</f>
        <v>-0.8057586478863048</v>
      </c>
      <c r="BC421" s="6">
        <f>Y421*'III. GDP shares, 1310-2018'!G423</f>
        <v>-3.3692910005548833</v>
      </c>
      <c r="BD421" s="6">
        <f>Z421*'III. GDP shares, 1310-2018'!H423</f>
        <v>0</v>
      </c>
      <c r="BE421" s="6">
        <f>AA421*'III. GDP shares, 1310-2018'!I423</f>
        <v>-0.65879089021826609</v>
      </c>
      <c r="BF421" s="6">
        <f>AB421*'III. GDP shares, 1310-2018'!J423</f>
        <v>0</v>
      </c>
      <c r="BI421" s="6">
        <f t="shared" si="815"/>
        <v>4.4535620354488286</v>
      </c>
      <c r="BJ421" s="6">
        <f t="shared" si="816"/>
        <v>4.671948238890824</v>
      </c>
      <c r="BL421" s="6">
        <f t="shared" si="817"/>
        <v>-6.879850333469375</v>
      </c>
      <c r="BM421" s="6">
        <f t="shared" si="818"/>
        <v>-5.9552397964507904</v>
      </c>
      <c r="BN421" s="6">
        <f t="shared" ref="BN421:BO421" si="894">AVERAGE(BL418:BL424)</f>
        <v>0.51138657204020599</v>
      </c>
      <c r="BO421" s="6">
        <f t="shared" si="894"/>
        <v>0.3000700758089766</v>
      </c>
      <c r="BR421" s="6">
        <f t="shared" si="820"/>
        <v>9.6091146236630642</v>
      </c>
    </row>
    <row r="422" spans="1:70" x14ac:dyDescent="0.2">
      <c r="A422" s="6">
        <f>'[1]Nominal weighted'!B422</f>
        <v>1728</v>
      </c>
      <c r="C422" s="6">
        <f t="shared" si="827"/>
        <v>5.0934629068091652E-2</v>
      </c>
      <c r="D422" s="6">
        <f t="shared" si="828"/>
        <v>0.27999999999998559</v>
      </c>
      <c r="E422" s="6">
        <f t="shared" si="829"/>
        <v>7.7453075029344944</v>
      </c>
      <c r="F422" s="6">
        <f t="shared" si="830"/>
        <v>4.6020667880636621</v>
      </c>
      <c r="G422" s="6">
        <f t="shared" si="831"/>
        <v>14.913272098274867</v>
      </c>
      <c r="I422" s="6">
        <f t="shared" si="832"/>
        <v>-0.85112432516709635</v>
      </c>
      <c r="L422" s="6">
        <f t="shared" si="853"/>
        <v>2.8635227492784048</v>
      </c>
      <c r="M422" s="6">
        <f t="shared" si="854"/>
        <v>4.0025695085984649</v>
      </c>
      <c r="N422" s="6">
        <f t="shared" si="855"/>
        <v>2.9078030895473055</v>
      </c>
      <c r="O422" s="6">
        <f t="shared" si="856"/>
        <v>4.3063936299762187</v>
      </c>
      <c r="P422" s="6">
        <f t="shared" ref="P422" si="895">AVERAGE(G419:G425)</f>
        <v>6.0187306467175086</v>
      </c>
      <c r="R422" s="6">
        <f t="shared" si="786"/>
        <v>5.4888782956702586</v>
      </c>
      <c r="U422" s="6">
        <v>3.9490653709319083</v>
      </c>
      <c r="V422" s="6">
        <v>3.1250000000000142</v>
      </c>
      <c r="W422" s="6">
        <v>-4.7453075029344944</v>
      </c>
      <c r="X422" s="6">
        <v>0.59919107357155865</v>
      </c>
      <c r="Y422" s="6">
        <v>-8.6506458356486036</v>
      </c>
      <c r="AA422" s="6">
        <v>6.1011243251670972</v>
      </c>
      <c r="AE422" s="6">
        <v>4</v>
      </c>
      <c r="AF422" s="6">
        <v>3.4049999999999998</v>
      </c>
      <c r="AG422" s="35">
        <v>3</v>
      </c>
      <c r="AH422" s="6">
        <v>5.201257861635221</v>
      </c>
      <c r="AI422" s="6">
        <v>6.262626262626263</v>
      </c>
      <c r="AK422" s="6">
        <v>5.2500000000000009</v>
      </c>
      <c r="AO422" s="6">
        <f>AE422*'III. GDP shares, 1310-2018'!C424</f>
        <v>0.75549527715136466</v>
      </c>
      <c r="AP422" s="6">
        <f>AF422*'III. GDP shares, 1310-2018'!D424</f>
        <v>0.70514257396683766</v>
      </c>
      <c r="AQ422" s="6">
        <f>AG422*'III. GDP shares, 1310-2018'!E424</f>
        <v>0.14112598581368396</v>
      </c>
      <c r="AR422" s="6">
        <f>AH422*'III. GDP shares, 1310-2018'!F424</f>
        <v>0.99718568428615562</v>
      </c>
      <c r="AS422" s="6">
        <f>AI422*'III. GDP shares, 1310-2018'!G424</f>
        <v>1.6697316372294491</v>
      </c>
      <c r="AT422" s="6">
        <f>AJ422*'III. GDP shares, 1310-2018'!H424</f>
        <v>0</v>
      </c>
      <c r="AU422" s="6">
        <f>AK422*'III. GDP shares, 1310-2018'!I424</f>
        <v>0.51794040463216351</v>
      </c>
      <c r="AV422" s="6">
        <f>AL422*'III. GDP shares, 1310-2018'!J424</f>
        <v>0</v>
      </c>
      <c r="AY422" s="6">
        <f>U422*'III. GDP shares, 1310-2018'!C424</f>
        <v>0.74587505922526465</v>
      </c>
      <c r="AZ422" s="6">
        <f>V422*'III. GDP shares, 1310-2018'!D424</f>
        <v>0.64715728154078644</v>
      </c>
      <c r="BA422" s="6">
        <f>W422*'III. GDP shares, 1310-2018'!E424</f>
        <v>-0.22322873311356717</v>
      </c>
      <c r="BB422" s="6">
        <f>X422*'III. GDP shares, 1310-2018'!F424</f>
        <v>0.11487697334232179</v>
      </c>
      <c r="BC422" s="6">
        <f>Y422*'III. GDP shares, 1310-2018'!G424</f>
        <v>-2.3064216877269614</v>
      </c>
      <c r="BD422" s="6">
        <f>Z422*'III. GDP shares, 1310-2018'!H424</f>
        <v>0</v>
      </c>
      <c r="BE422" s="6">
        <f>AA422*'III. GDP shares, 1310-2018'!I424</f>
        <v>0.60190834317870123</v>
      </c>
      <c r="BF422" s="6">
        <f>AB422*'III. GDP shares, 1310-2018'!J424</f>
        <v>0</v>
      </c>
      <c r="BI422" s="6">
        <f t="shared" si="815"/>
        <v>4.5198140207102471</v>
      </c>
      <c r="BJ422" s="6">
        <f t="shared" si="816"/>
        <v>4.7866215630796543</v>
      </c>
      <c r="BL422" s="6">
        <f t="shared" si="817"/>
        <v>-0.41983276355345434</v>
      </c>
      <c r="BM422" s="6">
        <f t="shared" si="818"/>
        <v>6.3071238514580116E-2</v>
      </c>
      <c r="BN422" s="6">
        <f t="shared" ref="BN422:BO422" si="896">AVERAGE(BL419:BL425)</f>
        <v>0.2128918228878908</v>
      </c>
      <c r="BO422" s="6">
        <f t="shared" si="896"/>
        <v>0.25752936968841744</v>
      </c>
      <c r="BR422" s="6">
        <f t="shared" si="820"/>
        <v>5.148469034207058</v>
      </c>
    </row>
    <row r="423" spans="1:70" x14ac:dyDescent="0.2">
      <c r="A423" s="6">
        <f>'[1]Nominal weighted'!B423</f>
        <v>1729</v>
      </c>
      <c r="C423" s="6">
        <f t="shared" si="827"/>
        <v>-2.8816017485122503</v>
      </c>
      <c r="D423" s="6">
        <f t="shared" si="828"/>
        <v>-1.8105050505050513</v>
      </c>
      <c r="E423" s="6">
        <f t="shared" si="829"/>
        <v>-2.5370507578610857</v>
      </c>
      <c r="F423" s="6">
        <f t="shared" si="830"/>
        <v>6.0113499827953554</v>
      </c>
      <c r="G423" s="6">
        <f t="shared" si="831"/>
        <v>-0.10039687949194764</v>
      </c>
      <c r="I423" s="6">
        <f t="shared" si="832"/>
        <v>4.6766106483056085</v>
      </c>
      <c r="L423" s="6">
        <f t="shared" si="853"/>
        <v>4.8003080832012204</v>
      </c>
      <c r="M423" s="6">
        <f t="shared" si="854"/>
        <v>4.3004446122182518</v>
      </c>
      <c r="N423" s="6">
        <f t="shared" si="855"/>
        <v>4.2461784193551395</v>
      </c>
      <c r="O423" s="6">
        <f t="shared" si="856"/>
        <v>4.6278567954286851</v>
      </c>
      <c r="P423" s="6">
        <f t="shared" ref="P423" si="897">AVERAGE(G420:G426)</f>
        <v>9.8927913070875935</v>
      </c>
      <c r="R423" s="6">
        <f t="shared" si="786"/>
        <v>5.39696381844829</v>
      </c>
      <c r="U423" s="6">
        <v>6.8816017485122503</v>
      </c>
      <c r="V423" s="6">
        <v>5.0505050505050519</v>
      </c>
      <c r="W423" s="6">
        <v>5.5370507578610857</v>
      </c>
      <c r="X423" s="6">
        <v>-0.81323677524818461</v>
      </c>
      <c r="Y423" s="6">
        <v>6.9286797077747764</v>
      </c>
      <c r="AA423" s="6">
        <v>0.57338935169439254</v>
      </c>
      <c r="AE423" s="6">
        <v>4</v>
      </c>
      <c r="AF423" s="6">
        <v>3.2400000000000007</v>
      </c>
      <c r="AG423" s="35">
        <v>3</v>
      </c>
      <c r="AH423" s="6">
        <v>5.1981132075471708</v>
      </c>
      <c r="AI423" s="6">
        <v>6.8282828282828287</v>
      </c>
      <c r="AK423" s="6">
        <v>5.2500000000000009</v>
      </c>
      <c r="AO423" s="6">
        <f>AE423*'III. GDP shares, 1310-2018'!C425</f>
        <v>0.7532211970719993</v>
      </c>
      <c r="AP423" s="6">
        <f>AF423*'III. GDP shares, 1310-2018'!D425</f>
        <v>0.67597721147691381</v>
      </c>
      <c r="AQ423" s="6">
        <f>AG423*'III. GDP shares, 1310-2018'!E425</f>
        <v>0.14020941374227519</v>
      </c>
      <c r="AR423" s="6">
        <f>AH423*'III. GDP shares, 1310-2018'!F425</f>
        <v>0.99612023468920352</v>
      </c>
      <c r="AS423" s="6">
        <f>AI423*'III. GDP shares, 1310-2018'!G425</f>
        <v>1.8181563044459892</v>
      </c>
      <c r="AT423" s="6">
        <f>AJ423*'III. GDP shares, 1310-2018'!H425</f>
        <v>0</v>
      </c>
      <c r="AU423" s="6">
        <f>AK423*'III. GDP shares, 1310-2018'!I425</f>
        <v>0.51672452407455416</v>
      </c>
      <c r="AV423" s="6">
        <f>AL423*'III. GDP shares, 1310-2018'!J425</f>
        <v>0</v>
      </c>
      <c r="AY423" s="6">
        <f>U423*'III. GDP shares, 1310-2018'!C425</f>
        <v>1.2958420766967902</v>
      </c>
      <c r="AZ423" s="6">
        <f>V423*'III. GDP shares, 1310-2018'!D425</f>
        <v>1.0537118273427388</v>
      </c>
      <c r="BA423" s="6">
        <f>W423*'III. GDP shares, 1310-2018'!E425</f>
        <v>0.25878221354030784</v>
      </c>
      <c r="BB423" s="6">
        <f>X423*'III. GDP shares, 1310-2018'!F425</f>
        <v>-0.15584147075557156</v>
      </c>
      <c r="BC423" s="6">
        <f>Y423*'III. GDP shares, 1310-2018'!G425</f>
        <v>1.8448888262212908</v>
      </c>
      <c r="BD423" s="6">
        <f>Z423*'III. GDP shares, 1310-2018'!H425</f>
        <v>0</v>
      </c>
      <c r="BE423" s="6">
        <f>AA423*'III. GDP shares, 1310-2018'!I425</f>
        <v>5.6435112354990873E-2</v>
      </c>
      <c r="BF423" s="6">
        <f>AB423*'III. GDP shares, 1310-2018'!J425</f>
        <v>0</v>
      </c>
      <c r="BI423" s="6">
        <f t="shared" si="815"/>
        <v>4.5860660059716665</v>
      </c>
      <c r="BJ423" s="6">
        <f t="shared" si="816"/>
        <v>4.9004088855009353</v>
      </c>
      <c r="BL423" s="6">
        <f t="shared" si="817"/>
        <v>4.3538185854005462</v>
      </c>
      <c r="BM423" s="6">
        <f t="shared" si="818"/>
        <v>4.0263316401832281</v>
      </c>
      <c r="BN423" s="6">
        <f t="shared" ref="BN423:BO423" si="898">AVERAGE(BL420:BL426)</f>
        <v>-1.2637676695461191</v>
      </c>
      <c r="BO423" s="6">
        <f t="shared" si="898"/>
        <v>-1.0319923069557817</v>
      </c>
      <c r="BR423" s="6">
        <f t="shared" si="820"/>
        <v>0.92432491596621347</v>
      </c>
    </row>
    <row r="424" spans="1:70" x14ac:dyDescent="0.2">
      <c r="A424" s="6">
        <f>'[1]Nominal weighted'!B424</f>
        <v>1730</v>
      </c>
      <c r="C424" s="6">
        <f t="shared" si="827"/>
        <v>17.363070413199473</v>
      </c>
      <c r="D424" s="6">
        <f t="shared" si="828"/>
        <v>11.953846153846159</v>
      </c>
      <c r="E424" s="6">
        <f t="shared" si="829"/>
        <v>5.1134535048568139</v>
      </c>
      <c r="F424" s="6">
        <f t="shared" si="830"/>
        <v>7.8268426314858282</v>
      </c>
      <c r="G424" s="6">
        <f t="shared" si="831"/>
        <v>9.834854666228134</v>
      </c>
      <c r="I424" s="6">
        <f t="shared" si="832"/>
        <v>4.1513028702997392</v>
      </c>
      <c r="L424" s="6">
        <f t="shared" si="853"/>
        <v>0.44660047088270155</v>
      </c>
      <c r="M424" s="6">
        <f t="shared" si="854"/>
        <v>5.6917333547510571</v>
      </c>
      <c r="N424" s="6">
        <f t="shared" si="855"/>
        <v>4.1362349815731836</v>
      </c>
      <c r="O424" s="6">
        <f t="shared" si="856"/>
        <v>6.248368114536432</v>
      </c>
      <c r="P424" s="6">
        <f t="shared" ref="P424" si="899">AVERAGE(G421:G427)</f>
        <v>10.320539122730219</v>
      </c>
      <c r="R424" s="6">
        <f t="shared" si="786"/>
        <v>4.9721579616391018</v>
      </c>
      <c r="U424" s="6">
        <v>-13.363070413199473</v>
      </c>
      <c r="V424" s="6">
        <v>-8.6538461538461604</v>
      </c>
      <c r="W424" s="6">
        <v>-2.1134535048568144</v>
      </c>
      <c r="X424" s="6">
        <v>-2.631874078026708</v>
      </c>
      <c r="Y424" s="6">
        <v>-2.4409152722887391</v>
      </c>
      <c r="AA424" s="6">
        <v>1.0986971297002621</v>
      </c>
      <c r="AE424" s="6">
        <v>4</v>
      </c>
      <c r="AF424" s="6">
        <v>3.2999999999999994</v>
      </c>
      <c r="AG424" s="35">
        <v>3</v>
      </c>
      <c r="AH424" s="6">
        <v>5.1949685534591206</v>
      </c>
      <c r="AI424" s="6">
        <v>7.3939393939393945</v>
      </c>
      <c r="AK424" s="6">
        <v>5.2500000000000009</v>
      </c>
      <c r="AO424" s="6">
        <f>AE424*'III. GDP shares, 1310-2018'!C426</f>
        <v>0.75097864642953116</v>
      </c>
      <c r="AP424" s="6">
        <f>AF424*'III. GDP shares, 1310-2018'!D426</f>
        <v>0.69352185525925292</v>
      </c>
      <c r="AQ424" s="6">
        <f>AG424*'III. GDP shares, 1310-2018'!E426</f>
        <v>0.13930554966718955</v>
      </c>
      <c r="AR424" s="6">
        <f>AH424*'III. GDP shares, 1310-2018'!F426</f>
        <v>0.99506175407179476</v>
      </c>
      <c r="AS424" s="6">
        <f>AI424*'III. GDP shares, 1310-2018'!G426</f>
        <v>1.966220906654194</v>
      </c>
      <c r="AT424" s="6">
        <f>AJ424*'III. GDP shares, 1310-2018'!H426</f>
        <v>0</v>
      </c>
      <c r="AU424" s="6">
        <f>AK424*'III. GDP shares, 1310-2018'!I426</f>
        <v>0.51552550133548136</v>
      </c>
      <c r="AV424" s="6">
        <f>AL424*'III. GDP shares, 1310-2018'!J426</f>
        <v>0</v>
      </c>
      <c r="AY424" s="6">
        <f>U424*'III. GDP shares, 1310-2018'!C426</f>
        <v>-2.5088451327617642</v>
      </c>
      <c r="AZ424" s="6">
        <f>V424*'III. GDP shares, 1310-2018'!D426</f>
        <v>-1.8186761938616791</v>
      </c>
      <c r="BA424" s="6">
        <f>W424*'III. GDP shares, 1310-2018'!E426</f>
        <v>-9.8138600730042269E-2</v>
      </c>
      <c r="BB424" s="6">
        <f>X424*'III. GDP shares, 1310-2018'!F426</f>
        <v>-0.50411801527336264</v>
      </c>
      <c r="BC424" s="6">
        <f>Y424*'III. GDP shares, 1310-2018'!G426</f>
        <v>-0.64909629144100778</v>
      </c>
      <c r="BD424" s="6">
        <f>Z424*'III. GDP shares, 1310-2018'!H426</f>
        <v>0</v>
      </c>
      <c r="BE424" s="6">
        <f>AA424*'III. GDP shares, 1310-2018'!I426</f>
        <v>0.10788693116277752</v>
      </c>
      <c r="BF424" s="6">
        <f>AB424*'III. GDP shares, 1310-2018'!J426</f>
        <v>0</v>
      </c>
      <c r="BI424" s="6">
        <f t="shared" si="815"/>
        <v>4.6898179912330855</v>
      </c>
      <c r="BJ424" s="6">
        <f t="shared" si="816"/>
        <v>5.060614213417443</v>
      </c>
      <c r="BL424" s="6">
        <f t="shared" si="817"/>
        <v>-5.4709873029050788</v>
      </c>
      <c r="BM424" s="6">
        <f t="shared" si="818"/>
        <v>-4.6840770487529388</v>
      </c>
      <c r="BN424" s="6">
        <f t="shared" ref="BN424:BO424" si="900">AVERAGE(BL421:BL427)</f>
        <v>-0.95216674747260566</v>
      </c>
      <c r="BO424" s="6">
        <f t="shared" si="900"/>
        <v>-0.65988701120268689</v>
      </c>
      <c r="BR424" s="6">
        <f t="shared" si="820"/>
        <v>8.0194034672015899</v>
      </c>
    </row>
    <row r="425" spans="1:70" x14ac:dyDescent="0.2">
      <c r="A425" s="6">
        <f>'[1]Nominal weighted'!B425</f>
        <v>1731</v>
      </c>
      <c r="C425" s="6">
        <f t="shared" si="827"/>
        <v>-5.7274689997757129</v>
      </c>
      <c r="D425" s="6">
        <f t="shared" si="828"/>
        <v>10.48842105263159</v>
      </c>
      <c r="E425" s="6">
        <f t="shared" si="829"/>
        <v>1.5038951891806529</v>
      </c>
      <c r="F425" s="6">
        <f t="shared" si="830"/>
        <v>-3.9127912914883636</v>
      </c>
      <c r="G425" s="6">
        <f t="shared" si="831"/>
        <v>-2.1791415004806556</v>
      </c>
      <c r="L425" s="6">
        <f t="shared" si="853"/>
        <v>-2.3090391740536305</v>
      </c>
      <c r="M425" s="6">
        <f t="shared" si="854"/>
        <v>4.2929098253392954</v>
      </c>
      <c r="N425" s="6">
        <f t="shared" si="855"/>
        <v>3.5095557399941875</v>
      </c>
      <c r="O425" s="6">
        <f t="shared" si="856"/>
        <v>5.817392853880925</v>
      </c>
      <c r="P425" s="6">
        <f t="shared" ref="P425" si="901">AVERAGE(G422:G428)</f>
        <v>8.0556875216432751</v>
      </c>
      <c r="U425" s="6">
        <v>9.7274689997757129</v>
      </c>
      <c r="V425" s="6">
        <v>-7.3684210526315894</v>
      </c>
      <c r="W425" s="6">
        <v>1.4961048108193471</v>
      </c>
      <c r="X425" s="6">
        <v>9.1046151908594339</v>
      </c>
      <c r="Y425" s="6">
        <v>7.4083866275586008</v>
      </c>
      <c r="AE425" s="6">
        <v>4</v>
      </c>
      <c r="AF425" s="6">
        <v>3.12</v>
      </c>
      <c r="AG425" s="35">
        <v>3</v>
      </c>
      <c r="AH425" s="6">
        <v>5.1918238993710704</v>
      </c>
      <c r="AI425" s="6">
        <v>5.2292451270779452</v>
      </c>
      <c r="AO425" s="6">
        <f>AE425*'III. GDP shares, 1310-2018'!C427</f>
        <v>0.83009107370631507</v>
      </c>
      <c r="AP425" s="6">
        <f>AF425*'III. GDP shares, 1310-2018'!D427</f>
        <v>0.73210469041879234</v>
      </c>
      <c r="AQ425" s="6">
        <f>AG425*'III. GDP shares, 1310-2018'!E427</f>
        <v>0.15344738577355704</v>
      </c>
      <c r="AR425" s="6">
        <f>AH425*'III. GDP shares, 1310-2018'!F427</f>
        <v>1.1019702238038402</v>
      </c>
      <c r="AS425" s="6">
        <f>AI425*'III. GDP shares, 1310-2018'!G427</f>
        <v>1.5396366282515364</v>
      </c>
      <c r="AT425" s="6">
        <f>AJ425*'III. GDP shares, 1310-2018'!H427</f>
        <v>0</v>
      </c>
      <c r="AU425" s="6">
        <f>AK425*'III. GDP shares, 1310-2018'!I427</f>
        <v>0</v>
      </c>
      <c r="AV425" s="6">
        <f>AL425*'III. GDP shares, 1310-2018'!J427</f>
        <v>0</v>
      </c>
      <c r="AY425" s="6">
        <f>U425*'III. GDP shares, 1310-2018'!C427</f>
        <v>2.0186712966171791</v>
      </c>
      <c r="AZ425" s="6">
        <f>V425*'III. GDP shares, 1310-2018'!D427</f>
        <v>-1.7289921838500517</v>
      </c>
      <c r="BA425" s="6">
        <f>W425*'III. GDP shares, 1310-2018'!E427</f>
        <v>7.6524457354490316E-2</v>
      </c>
      <c r="BB425" s="6">
        <f>X425*'III. GDP shares, 1310-2018'!F427</f>
        <v>1.9324643967093333</v>
      </c>
      <c r="BC425" s="6">
        <f>Y425*'III. GDP shares, 1310-2018'!G427</f>
        <v>2.1812370869697189</v>
      </c>
      <c r="BD425" s="6">
        <f>Z425*'III. GDP shares, 1310-2018'!H427</f>
        <v>0</v>
      </c>
      <c r="BE425" s="6">
        <f>AA425*'III. GDP shares, 1310-2018'!I427</f>
        <v>0</v>
      </c>
      <c r="BF425" s="6">
        <f>AB425*'III. GDP shares, 1310-2018'!J427</f>
        <v>0</v>
      </c>
      <c r="BI425" s="6">
        <f t="shared" si="815"/>
        <v>4.108213805289803</v>
      </c>
      <c r="BJ425" s="6">
        <f t="shared" si="816"/>
        <v>4.357250001954041</v>
      </c>
      <c r="BL425" s="6">
        <f t="shared" si="817"/>
        <v>4.4799050538006702</v>
      </c>
      <c r="BM425" s="6">
        <f t="shared" si="818"/>
        <v>4.0736309152763015</v>
      </c>
      <c r="BN425" s="6">
        <f t="shared" ref="BN425:BO425" si="902">AVERAGE(BL422:BL428)</f>
        <v>0.90488093423786176</v>
      </c>
      <c r="BO425" s="6">
        <f t="shared" si="902"/>
        <v>0.96715314664783036</v>
      </c>
      <c r="BR425" s="6">
        <f t="shared" si="820"/>
        <v>-2.5837519261154727</v>
      </c>
    </row>
    <row r="426" spans="1:70" x14ac:dyDescent="0.2">
      <c r="A426" s="6">
        <f>'[1]Nominal weighted'!B426</f>
        <v>1732</v>
      </c>
      <c r="C426" s="6">
        <f t="shared" si="827"/>
        <v>8.7435470737799932</v>
      </c>
      <c r="D426" s="6">
        <f t="shared" si="828"/>
        <v>1.8936363636363733</v>
      </c>
      <c r="E426" s="6">
        <f t="shared" si="829"/>
        <v>8.5602133836090584</v>
      </c>
      <c r="F426" s="6">
        <f t="shared" si="830"/>
        <v>11.446552158598195</v>
      </c>
      <c r="G426" s="6">
        <f t="shared" si="831"/>
        <v>16.744260853079183</v>
      </c>
      <c r="L426" s="6">
        <f t="shared" si="853"/>
        <v>-1.276010736820792</v>
      </c>
      <c r="M426" s="6">
        <f t="shared" si="854"/>
        <v>4.5462864487159207</v>
      </c>
      <c r="N426" s="6">
        <f t="shared" si="855"/>
        <v>2.3849385491467268</v>
      </c>
      <c r="O426" s="6">
        <f t="shared" si="856"/>
        <v>5.5840545658443945</v>
      </c>
      <c r="P426" s="6">
        <f t="shared" ref="P426" si="903">AVERAGE(G423:G429)</f>
        <v>7.7998503444390881</v>
      </c>
      <c r="U426" s="6">
        <v>-4.7435470737799941</v>
      </c>
      <c r="V426" s="6">
        <v>1.136363636363626</v>
      </c>
      <c r="W426" s="6">
        <v>-5.5602133836090584</v>
      </c>
      <c r="X426" s="6">
        <v>-6.2578729133151736</v>
      </c>
      <c r="Y426" s="6">
        <v>-8.2190083278266552</v>
      </c>
      <c r="AE426" s="6">
        <v>4</v>
      </c>
      <c r="AF426" s="6">
        <v>3.0299999999999994</v>
      </c>
      <c r="AG426" s="35">
        <v>3</v>
      </c>
      <c r="AH426" s="6">
        <v>5.1886792452830202</v>
      </c>
      <c r="AI426" s="6">
        <v>8.525252525252526</v>
      </c>
      <c r="AO426" s="6">
        <f>AE426*'III. GDP shares, 1310-2018'!C428</f>
        <v>0.82746892295067065</v>
      </c>
      <c r="AP426" s="6">
        <f>AF426*'III. GDP shares, 1310-2018'!D428</f>
        <v>0.71578709162322429</v>
      </c>
      <c r="AQ426" s="6">
        <f>AG426*'III. GDP shares, 1310-2018'!E428</f>
        <v>0.15243512071168852</v>
      </c>
      <c r="AR426" s="6">
        <f>AH426*'III. GDP shares, 1310-2018'!F428</f>
        <v>1.1005407067912032</v>
      </c>
      <c r="AS426" s="6">
        <f>AI426*'III. GDP shares, 1310-2018'!G428</f>
        <v>2.5062834891512509</v>
      </c>
      <c r="AT426" s="6">
        <f>AJ426*'III. GDP shares, 1310-2018'!H428</f>
        <v>0</v>
      </c>
      <c r="AU426" s="6">
        <f>AK426*'III. GDP shares, 1310-2018'!I428</f>
        <v>0</v>
      </c>
      <c r="AV426" s="6">
        <f>AL426*'III. GDP shares, 1310-2018'!J428</f>
        <v>0</v>
      </c>
      <c r="AY426" s="6">
        <f>U426*'III. GDP shares, 1310-2018'!C428</f>
        <v>-0.98128444702663431</v>
      </c>
      <c r="AZ426" s="6">
        <f>V426*'III. GDP shares, 1310-2018'!D428</f>
        <v>0.26844700405911265</v>
      </c>
      <c r="BA426" s="6">
        <f>W426*'III. GDP shares, 1310-2018'!E428</f>
        <v>-0.2825239327710643</v>
      </c>
      <c r="BB426" s="6">
        <f>X426*'III. GDP shares, 1310-2018'!F428</f>
        <v>-1.3273211839583945</v>
      </c>
      <c r="BC426" s="6">
        <f>Y426*'III. GDP shares, 1310-2018'!G428</f>
        <v>-2.4162527512483756</v>
      </c>
      <c r="BD426" s="6">
        <f>Z426*'III. GDP shares, 1310-2018'!H428</f>
        <v>0</v>
      </c>
      <c r="BE426" s="6">
        <f>AA426*'III. GDP shares, 1310-2018'!I428</f>
        <v>0</v>
      </c>
      <c r="BF426" s="6">
        <f>AB426*'III. GDP shares, 1310-2018'!J428</f>
        <v>0</v>
      </c>
      <c r="BI426" s="6">
        <f t="shared" si="815"/>
        <v>4.7487863541071089</v>
      </c>
      <c r="BJ426" s="6">
        <f t="shared" si="816"/>
        <v>5.3025153312280375</v>
      </c>
      <c r="BL426" s="6">
        <f t="shared" si="817"/>
        <v>-4.7389353109453562</v>
      </c>
      <c r="BM426" s="6">
        <f t="shared" si="818"/>
        <v>-4.7288556124334509</v>
      </c>
      <c r="BN426" s="6">
        <f t="shared" ref="BN426:BO426" si="904">AVERAGE(BL423:BL429)</f>
        <v>0.67246488134123705</v>
      </c>
      <c r="BO426" s="6">
        <f t="shared" si="904"/>
        <v>0.8315537535179981</v>
      </c>
      <c r="BR426" s="6">
        <f t="shared" si="820"/>
        <v>9.5941105546092817</v>
      </c>
    </row>
    <row r="427" spans="1:70" x14ac:dyDescent="0.2">
      <c r="A427" s="6">
        <f>'[1]Nominal weighted'!B427</f>
        <v>1733</v>
      </c>
      <c r="C427" s="6">
        <f t="shared" si="827"/>
        <v>-22.191486306093225</v>
      </c>
      <c r="D427" s="6">
        <f t="shared" si="828"/>
        <v>7.5843820224718961</v>
      </c>
      <c r="E427" s="6">
        <f t="shared" si="829"/>
        <v>2.9709258411872539</v>
      </c>
      <c r="F427" s="6">
        <f t="shared" si="830"/>
        <v>8.3593449268959095</v>
      </c>
      <c r="G427" s="6">
        <f t="shared" si="831"/>
        <v>14.713629271420919</v>
      </c>
      <c r="L427" s="6">
        <f t="shared" si="853"/>
        <v>0.39113556547733136</v>
      </c>
      <c r="M427" s="6">
        <f t="shared" si="854"/>
        <v>5.5345287432503483</v>
      </c>
      <c r="N427" s="6">
        <f t="shared" si="855"/>
        <v>3.2232048347095792</v>
      </c>
      <c r="O427" s="6">
        <f t="shared" si="856"/>
        <v>4.3811093471414972</v>
      </c>
      <c r="P427" s="6">
        <f t="shared" ref="P427" si="905">AVERAGE(G424:G430)</f>
        <v>8.15526408753718</v>
      </c>
      <c r="U427" s="6">
        <v>26.191486306093225</v>
      </c>
      <c r="V427" s="6">
        <v>-4.4943820224718962</v>
      </c>
      <c r="W427" s="6">
        <v>2.9074158812745946E-2</v>
      </c>
      <c r="X427" s="6">
        <v>-3.17381033570094</v>
      </c>
      <c r="Y427" s="6">
        <v>-5.622720180511827</v>
      </c>
      <c r="AE427" s="6">
        <v>4</v>
      </c>
      <c r="AF427" s="6">
        <v>3.09</v>
      </c>
      <c r="AG427" s="35">
        <v>3</v>
      </c>
      <c r="AH427" s="6">
        <v>5.18553459119497</v>
      </c>
      <c r="AI427" s="6">
        <v>9.0909090909090917</v>
      </c>
      <c r="AO427" s="6">
        <f>AE427*'III. GDP shares, 1310-2018'!C429</f>
        <v>0.82488365164924971</v>
      </c>
      <c r="AP427" s="6">
        <f>AF427*'III. GDP shares, 1310-2018'!D429</f>
        <v>0.73478810625168567</v>
      </c>
      <c r="AQ427" s="6">
        <f>AG427*'III. GDP shares, 1310-2018'!E429</f>
        <v>0.15143709273475156</v>
      </c>
      <c r="AR427" s="6">
        <f>AH427*'III. GDP shares, 1310-2018'!F429</f>
        <v>1.0991228250592571</v>
      </c>
      <c r="AS427" s="6">
        <f>AI427*'III. GDP shares, 1310-2018'!G429</f>
        <v>2.6685922529412371</v>
      </c>
      <c r="AT427" s="6">
        <f>AJ427*'III. GDP shares, 1310-2018'!H429</f>
        <v>0</v>
      </c>
      <c r="AU427" s="6">
        <f>AK427*'III. GDP shares, 1310-2018'!I429</f>
        <v>0</v>
      </c>
      <c r="AV427" s="6">
        <f>AL427*'III. GDP shares, 1310-2018'!J429</f>
        <v>0</v>
      </c>
      <c r="AY427" s="6">
        <f>U427*'III. GDP shares, 1310-2018'!C429</f>
        <v>5.4012322165728746</v>
      </c>
      <c r="AZ427" s="6">
        <f>V427*'III. GDP shares, 1310-2018'!D429</f>
        <v>-1.0687438365902091</v>
      </c>
      <c r="BA427" s="6">
        <f>W427*'III. GDP shares, 1310-2018'!E429</f>
        <v>1.4676353614369007E-3</v>
      </c>
      <c r="BB427" s="6">
        <f>X427*'III. GDP shares, 1310-2018'!F429</f>
        <v>-0.67271894942156907</v>
      </c>
      <c r="BC427" s="6">
        <f>Y427*'III. GDP shares, 1310-2018'!G429</f>
        <v>-1.6505222265587238</v>
      </c>
      <c r="BD427" s="6">
        <f>Z427*'III. GDP shares, 1310-2018'!H429</f>
        <v>0</v>
      </c>
      <c r="BE427" s="6">
        <f>AA427*'III. GDP shares, 1310-2018'!I429</f>
        <v>0</v>
      </c>
      <c r="BF427" s="6">
        <f>AB427*'III. GDP shares, 1310-2018'!J429</f>
        <v>0</v>
      </c>
      <c r="BI427" s="6">
        <f t="shared" si="815"/>
        <v>4.8732887364208128</v>
      </c>
      <c r="BJ427" s="6">
        <f t="shared" si="816"/>
        <v>5.4788239286361815</v>
      </c>
      <c r="BL427" s="6">
        <f t="shared" si="817"/>
        <v>2.0107148393638097</v>
      </c>
      <c r="BM427" s="6">
        <f t="shared" si="818"/>
        <v>2.5859295852442621</v>
      </c>
      <c r="BN427" s="6">
        <f t="shared" ref="BN427:BO427" si="906">AVERAGE(BL424:BL430)</f>
        <v>0.18398576842447789</v>
      </c>
      <c r="BO427" s="6">
        <f t="shared" si="906"/>
        <v>0.35154755449101144</v>
      </c>
      <c r="BR427" s="6">
        <f t="shared" si="820"/>
        <v>1.6645771464304771</v>
      </c>
    </row>
    <row r="428" spans="1:70" x14ac:dyDescent="0.2">
      <c r="A428" s="6">
        <f>'[1]Nominal weighted'!B428</f>
        <v>1734</v>
      </c>
      <c r="C428" s="6">
        <f t="shared" si="827"/>
        <v>-11.520269280041784</v>
      </c>
      <c r="D428" s="6">
        <f t="shared" si="828"/>
        <v>-0.33941176470588408</v>
      </c>
      <c r="E428" s="6">
        <f t="shared" si="829"/>
        <v>1.2101455160521271</v>
      </c>
      <c r="F428" s="6">
        <f t="shared" si="830"/>
        <v>6.3883847808158896</v>
      </c>
      <c r="G428" s="6">
        <f t="shared" si="831"/>
        <v>2.4633341424724211</v>
      </c>
      <c r="L428" s="6">
        <f t="shared" si="853"/>
        <v>-0.96901941737669717</v>
      </c>
      <c r="M428" s="6">
        <f t="shared" si="854"/>
        <v>3.245900474966906</v>
      </c>
      <c r="N428" s="6">
        <f t="shared" si="855"/>
        <v>2.2850361975113271</v>
      </c>
      <c r="O428" s="6">
        <f t="shared" si="856"/>
        <v>3.7296768227937833</v>
      </c>
      <c r="P428" s="6">
        <f t="shared" ref="P428" si="907">AVERAGE(G425:G431)</f>
        <v>7.5235239851433944</v>
      </c>
      <c r="U428" s="6">
        <v>15.520269280041784</v>
      </c>
      <c r="V428" s="6">
        <v>3.529411764705884</v>
      </c>
      <c r="W428" s="6">
        <v>1.7898544839478729</v>
      </c>
      <c r="X428" s="6">
        <v>-1.70599484370897</v>
      </c>
      <c r="Y428" s="6">
        <v>8.0366658575275789</v>
      </c>
      <c r="AE428" s="6">
        <v>4</v>
      </c>
      <c r="AF428" s="6">
        <v>3.19</v>
      </c>
      <c r="AG428" s="35">
        <v>3</v>
      </c>
      <c r="AH428" s="6">
        <v>4.6823899371069198</v>
      </c>
      <c r="AI428" s="6">
        <v>10.5</v>
      </c>
      <c r="AO428" s="6">
        <f>AE428*'III. GDP shares, 1310-2018'!C430</f>
        <v>0.8223344871940963</v>
      </c>
      <c r="AP428" s="6">
        <f>AF428*'III. GDP shares, 1310-2018'!D430</f>
        <v>0.76348128586519581</v>
      </c>
      <c r="AQ428" s="6">
        <f>AG428*'III. GDP shares, 1310-2018'!E430</f>
        <v>0.15045300358222891</v>
      </c>
      <c r="AR428" s="6">
        <f>AH428*'III. GDP shares, 1310-2018'!F430</f>
        <v>0.99180802342097807</v>
      </c>
      <c r="AS428" s="6">
        <f>AI428*'III. GDP shares, 1310-2018'!G430</f>
        <v>3.0776857424365818</v>
      </c>
      <c r="AT428" s="6">
        <f>AJ428*'III. GDP shares, 1310-2018'!H430</f>
        <v>0</v>
      </c>
      <c r="AU428" s="6">
        <f>AK428*'III. GDP shares, 1310-2018'!I430</f>
        <v>0</v>
      </c>
      <c r="AV428" s="6">
        <f>AL428*'III. GDP shares, 1310-2018'!J430</f>
        <v>0</v>
      </c>
      <c r="AY428" s="6">
        <f>U428*'III. GDP shares, 1310-2018'!C430</f>
        <v>3.1907131698793618</v>
      </c>
      <c r="AZ428" s="6">
        <f>V428*'III. GDP shares, 1310-2018'!D430</f>
        <v>0.84471468102363578</v>
      </c>
      <c r="BA428" s="6">
        <f>W428*'III. GDP shares, 1310-2018'!E430</f>
        <v>8.9762994361692605E-2</v>
      </c>
      <c r="BB428" s="6">
        <f>X428*'III. GDP shares, 1310-2018'!F430</f>
        <v>-0.36135806642169827</v>
      </c>
      <c r="BC428" s="6">
        <f>Y428*'III. GDP shares, 1310-2018'!G430</f>
        <v>2.3556506596609044</v>
      </c>
      <c r="BD428" s="6">
        <f>Z428*'III. GDP shares, 1310-2018'!H430</f>
        <v>0</v>
      </c>
      <c r="BE428" s="6">
        <f>AA428*'III. GDP shares, 1310-2018'!I430</f>
        <v>0</v>
      </c>
      <c r="BF428" s="6">
        <f>AB428*'III. GDP shares, 1310-2018'!J430</f>
        <v>0</v>
      </c>
      <c r="BI428" s="6">
        <f t="shared" si="815"/>
        <v>5.0744779874213837</v>
      </c>
      <c r="BJ428" s="6">
        <f t="shared" si="816"/>
        <v>5.8057625424990809</v>
      </c>
      <c r="BL428" s="6">
        <f t="shared" si="817"/>
        <v>6.1194834385038961</v>
      </c>
      <c r="BM428" s="6">
        <f t="shared" si="818"/>
        <v>5.4340413085028301</v>
      </c>
      <c r="BN428" s="6">
        <f t="shared" ref="BN428:BO428" si="908">AVERAGE(BL425:BL431)</f>
        <v>1.1390334714795447</v>
      </c>
      <c r="BO428" s="6">
        <f t="shared" si="908"/>
        <v>1.263608853191915</v>
      </c>
      <c r="BR428" s="6">
        <f t="shared" si="820"/>
        <v>-0.23248750084637582</v>
      </c>
    </row>
    <row r="429" spans="1:70" x14ac:dyDescent="0.2">
      <c r="A429" s="6">
        <f>'[1]Nominal weighted'!B429</f>
        <v>1735</v>
      </c>
      <c r="C429" s="6">
        <f t="shared" si="827"/>
        <v>7.28213368969796</v>
      </c>
      <c r="D429" s="6">
        <f t="shared" si="828"/>
        <v>2.0536363636363597</v>
      </c>
      <c r="E429" s="6">
        <f t="shared" si="829"/>
        <v>-0.12701283299773669</v>
      </c>
      <c r="F429" s="6">
        <f t="shared" si="830"/>
        <v>2.9686987718079458</v>
      </c>
      <c r="G429" s="6">
        <f t="shared" si="831"/>
        <v>13.122411857845565</v>
      </c>
      <c r="L429" s="6">
        <f t="shared" si="853"/>
        <v>1.0519848178641185</v>
      </c>
      <c r="M429" s="6">
        <f t="shared" si="854"/>
        <v>2.4633457009350486</v>
      </c>
      <c r="N429" s="6">
        <f t="shared" si="855"/>
        <v>2.4561378537580083</v>
      </c>
      <c r="O429" s="6">
        <f t="shared" si="856"/>
        <v>5.0032437028310843</v>
      </c>
      <c r="P429" s="6">
        <f t="shared" ref="P429" si="909">AVERAGE(G426:G432)</f>
        <v>7.0808471896964225</v>
      </c>
      <c r="U429" s="6">
        <v>-3.28213368969796</v>
      </c>
      <c r="V429" s="6">
        <v>1.1363636363636402</v>
      </c>
      <c r="W429" s="6">
        <v>3.1270128329977367</v>
      </c>
      <c r="X429" s="6">
        <v>2.7105465112109237</v>
      </c>
      <c r="Y429" s="6">
        <v>-8.1224118578455649</v>
      </c>
      <c r="AE429" s="6">
        <v>4</v>
      </c>
      <c r="AF429" s="6">
        <v>3.19</v>
      </c>
      <c r="AG429" s="35">
        <v>3</v>
      </c>
      <c r="AH429" s="6">
        <v>5.6792452830188696</v>
      </c>
      <c r="AI429" s="6">
        <v>5</v>
      </c>
      <c r="AO429" s="6">
        <f>AE429*'III. GDP shares, 1310-2018'!C431</f>
        <v>0.8198206784086467</v>
      </c>
      <c r="AP429" s="6">
        <f>AF429*'III. GDP shares, 1310-2018'!D431</f>
        <v>0.76832676546952561</v>
      </c>
      <c r="AQ429" s="6">
        <f>AG429*'III. GDP shares, 1310-2018'!E431</f>
        <v>0.14948256326705972</v>
      </c>
      <c r="AR429" s="6">
        <f>AH429*'III. GDP shares, 1310-2018'!F431</f>
        <v>1.2021589098513474</v>
      </c>
      <c r="AS429" s="6">
        <f>AI429*'III. GDP shares, 1310-2018'!G431</f>
        <v>1.4634335127961131</v>
      </c>
      <c r="AT429" s="6">
        <f>AJ429*'III. GDP shares, 1310-2018'!H431</f>
        <v>0</v>
      </c>
      <c r="AU429" s="6">
        <f>AK429*'III. GDP shares, 1310-2018'!I431</f>
        <v>0</v>
      </c>
      <c r="AV429" s="6">
        <f>AL429*'III. GDP shares, 1310-2018'!J431</f>
        <v>0</v>
      </c>
      <c r="AY429" s="6">
        <f>U429*'III. GDP shares, 1310-2018'!C431</f>
        <v>-0.67269026702901413</v>
      </c>
      <c r="AZ429" s="6">
        <f>V429*'III. GDP shares, 1310-2018'!D431</f>
        <v>0.27369861978823323</v>
      </c>
      <c r="BA429" s="6">
        <f>W429*'III. GDP shares, 1310-2018'!E431</f>
        <v>0.1558112978818306</v>
      </c>
      <c r="BB429" s="6">
        <f>X429*'III. GDP shares, 1310-2018'!F431</f>
        <v>0.57375715902987012</v>
      </c>
      <c r="BC429" s="6">
        <f>Y429*'III. GDP shares, 1310-2018'!G431</f>
        <v>-2.3773219435007475</v>
      </c>
      <c r="BD429" s="6">
        <f>Z429*'III. GDP shares, 1310-2018'!H431</f>
        <v>0</v>
      </c>
      <c r="BE429" s="6">
        <f>AA429*'III. GDP shares, 1310-2018'!I431</f>
        <v>0</v>
      </c>
      <c r="BF429" s="6">
        <f>AB429*'III. GDP shares, 1310-2018'!J431</f>
        <v>0</v>
      </c>
      <c r="BI429" s="6">
        <f t="shared" si="815"/>
        <v>4.1738490566037738</v>
      </c>
      <c r="BJ429" s="6">
        <f t="shared" si="816"/>
        <v>4.4032224297926925</v>
      </c>
      <c r="BL429" s="6">
        <f t="shared" si="817"/>
        <v>-2.0467451338298277</v>
      </c>
      <c r="BM429" s="6">
        <f t="shared" si="818"/>
        <v>-0.88612451339424481</v>
      </c>
      <c r="BN429" s="6">
        <f t="shared" ref="BN429:BO429" si="910">AVERAGE(BL426:BL432)</f>
        <v>0.63110041583170517</v>
      </c>
      <c r="BO429" s="6">
        <f t="shared" si="910"/>
        <v>0.73662753547716942</v>
      </c>
      <c r="BR429" s="6">
        <f t="shared" si="820"/>
        <v>5.9553394179412278</v>
      </c>
    </row>
    <row r="430" spans="1:70" x14ac:dyDescent="0.2">
      <c r="A430" s="6">
        <f>'[1]Nominal weighted'!B430</f>
        <v>1736</v>
      </c>
      <c r="C430" s="6">
        <f t="shared" si="827"/>
        <v>8.7884223675746149</v>
      </c>
      <c r="D430" s="6">
        <f t="shared" si="828"/>
        <v>5.1071910112359413</v>
      </c>
      <c r="E430" s="6">
        <f t="shared" si="829"/>
        <v>3.3308132410788804</v>
      </c>
      <c r="F430" s="6">
        <f t="shared" si="830"/>
        <v>-2.4092665481249176</v>
      </c>
      <c r="G430" s="6">
        <f t="shared" si="831"/>
        <v>2.3874993221946967</v>
      </c>
      <c r="L430" s="6">
        <f t="shared" si="853"/>
        <v>1.3672004140947338</v>
      </c>
      <c r="M430" s="6">
        <f t="shared" si="854"/>
        <v>2.943940820101596</v>
      </c>
      <c r="N430" s="6">
        <f t="shared" si="855"/>
        <v>1.4827801799914571</v>
      </c>
      <c r="O430" s="6">
        <f t="shared" si="856"/>
        <v>3.1320197089274955</v>
      </c>
      <c r="P430" s="6">
        <f t="shared" ref="P430" si="911">AVERAGE(G427:G433)</f>
        <v>4.7473431914991648</v>
      </c>
      <c r="U430" s="6">
        <v>-4.788422367574614</v>
      </c>
      <c r="V430" s="6">
        <v>-2.247191011235941</v>
      </c>
      <c r="W430" s="6">
        <v>-0.3308132410788806</v>
      </c>
      <c r="X430" s="6">
        <v>8.0853671770557369</v>
      </c>
      <c r="Y430" s="6">
        <v>2.6125006778053033</v>
      </c>
      <c r="AE430" s="6">
        <v>4</v>
      </c>
      <c r="AF430" s="6">
        <v>2.8600000000000003</v>
      </c>
      <c r="AG430" s="35">
        <v>3</v>
      </c>
      <c r="AH430" s="6">
        <v>5.6761006289308193</v>
      </c>
      <c r="AI430" s="6">
        <v>5</v>
      </c>
      <c r="AO430" s="6">
        <f>AE430*'III. GDP shares, 1310-2018'!C432</f>
        <v>0.81734149480973939</v>
      </c>
      <c r="AP430" s="6">
        <f>AF430*'III. GDP shares, 1310-2018'!D432</f>
        <v>0.69312907207474672</v>
      </c>
      <c r="AQ430" s="6">
        <f>AG430*'III. GDP shares, 1310-2018'!E432</f>
        <v>0.14852548979074298</v>
      </c>
      <c r="AR430" s="6">
        <f>AH430*'III. GDP shares, 1310-2018'!F432</f>
        <v>1.2007050671858253</v>
      </c>
      <c r="AS430" s="6">
        <f>AI430*'III. GDP shares, 1310-2018'!G432</f>
        <v>1.4613317404592794</v>
      </c>
      <c r="AT430" s="6">
        <f>AJ430*'III. GDP shares, 1310-2018'!H432</f>
        <v>0</v>
      </c>
      <c r="AU430" s="6">
        <f>AK430*'III. GDP shares, 1310-2018'!I432</f>
        <v>0</v>
      </c>
      <c r="AV430" s="6">
        <f>AL430*'III. GDP shares, 1310-2018'!J432</f>
        <v>0</v>
      </c>
      <c r="AY430" s="6">
        <f>U430*'III. GDP shares, 1310-2018'!C432</f>
        <v>-0.97844407392345656</v>
      </c>
      <c r="AZ430" s="6">
        <f>V430*'III. GDP shares, 1310-2018'!D432</f>
        <v>-0.54461308405338438</v>
      </c>
      <c r="BA430" s="6">
        <f>W430*'III. GDP shares, 1310-2018'!E432</f>
        <v>-1.637806622016796E-2</v>
      </c>
      <c r="BB430" s="6">
        <f>X430*'III. GDP shares, 1310-2018'!F432</f>
        <v>1.710353986690587</v>
      </c>
      <c r="BC430" s="6">
        <f>Y430*'III. GDP shares, 1310-2018'!G432</f>
        <v>0.76354603248965414</v>
      </c>
      <c r="BD430" s="6">
        <f>Z430*'III. GDP shares, 1310-2018'!H432</f>
        <v>0</v>
      </c>
      <c r="BE430" s="6">
        <f>AA430*'III. GDP shares, 1310-2018'!I432</f>
        <v>0</v>
      </c>
      <c r="BF430" s="6">
        <f>AB430*'III. GDP shares, 1310-2018'!J432</f>
        <v>0</v>
      </c>
      <c r="BI430" s="6">
        <f t="shared" si="815"/>
        <v>4.1072201257861636</v>
      </c>
      <c r="BJ430" s="6">
        <f t="shared" si="816"/>
        <v>4.3210328643203333</v>
      </c>
      <c r="BL430" s="6">
        <f t="shared" si="817"/>
        <v>0.93446479498323209</v>
      </c>
      <c r="BM430" s="6">
        <f t="shared" si="818"/>
        <v>0.66628824699432099</v>
      </c>
      <c r="BN430" s="6">
        <f t="shared" ref="BN430:BO430" si="912">AVERAGE(BL427:BL433)</f>
        <v>1.3931779370609545</v>
      </c>
      <c r="BO430" s="6">
        <f t="shared" si="912"/>
        <v>1.4840178083178197</v>
      </c>
      <c r="BR430" s="6">
        <f t="shared" si="820"/>
        <v>2.1488259132089702</v>
      </c>
    </row>
    <row r="431" spans="1:70" x14ac:dyDescent="0.2">
      <c r="A431" s="6">
        <f>'[1]Nominal weighted'!B431</f>
        <v>1737</v>
      </c>
      <c r="C431" s="6">
        <f t="shared" si="827"/>
        <v>7.8419855332212727</v>
      </c>
      <c r="D431" s="6">
        <f t="shared" si="828"/>
        <v>-4.0665517241379359</v>
      </c>
      <c r="E431" s="6">
        <f t="shared" si="829"/>
        <v>-1.4537269555309473</v>
      </c>
      <c r="F431" s="6">
        <f t="shared" si="830"/>
        <v>3.2668149610518218</v>
      </c>
      <c r="G431" s="6">
        <f t="shared" si="831"/>
        <v>5.4126739494716301</v>
      </c>
      <c r="L431" s="6">
        <f t="shared" si="853"/>
        <v>3.753171746231343</v>
      </c>
      <c r="M431" s="6">
        <f t="shared" si="854"/>
        <v>0.52337902234878819</v>
      </c>
      <c r="N431" s="6">
        <f t="shared" si="855"/>
        <v>-0.28660520547510554</v>
      </c>
      <c r="O431" s="6">
        <f t="shared" si="856"/>
        <v>1.4625854688343469</v>
      </c>
      <c r="P431" s="6">
        <f t="shared" ref="P431" si="913">AVERAGE(G428:G434)</f>
        <v>2.2829865533900398</v>
      </c>
      <c r="U431" s="6">
        <v>-3.8419855332212731</v>
      </c>
      <c r="V431" s="6">
        <v>6.8965517241379359</v>
      </c>
      <c r="W431" s="6">
        <v>4.4537269555309473</v>
      </c>
      <c r="X431" s="6">
        <v>2.4061410137909474</v>
      </c>
      <c r="Y431" s="6">
        <v>-1.4126739494716301</v>
      </c>
      <c r="AE431" s="6">
        <v>4</v>
      </c>
      <c r="AF431" s="6">
        <v>2.8299999999999996</v>
      </c>
      <c r="AG431" s="35">
        <v>3</v>
      </c>
      <c r="AH431" s="6">
        <v>5.6729559748427691</v>
      </c>
      <c r="AI431" s="6">
        <v>4</v>
      </c>
      <c r="AO431" s="6">
        <f>AE431*'III. GDP shares, 1310-2018'!C433</f>
        <v>0.81489622589991317</v>
      </c>
      <c r="AP431" s="6">
        <f>AF431*'III. GDP shares, 1310-2018'!D433</f>
        <v>0.69003993740917735</v>
      </c>
      <c r="AQ431" s="6">
        <f>AG431*'III. GDP shares, 1310-2018'!E433</f>
        <v>0.14758150887013341</v>
      </c>
      <c r="AR431" s="6">
        <f>AH431*'III. GDP shares, 1310-2018'!F433</f>
        <v>1.1992628742344149</v>
      </c>
      <c r="AS431" s="6">
        <f>AI431*'III. GDP shares, 1310-2018'!G433</f>
        <v>1.1674069759264443</v>
      </c>
      <c r="AT431" s="6">
        <f>AJ431*'III. GDP shares, 1310-2018'!H433</f>
        <v>0</v>
      </c>
      <c r="AU431" s="6">
        <f>AK431*'III. GDP shares, 1310-2018'!I433</f>
        <v>0</v>
      </c>
      <c r="AV431" s="6">
        <f>AL431*'III. GDP shares, 1310-2018'!J433</f>
        <v>0</v>
      </c>
      <c r="AY431" s="6">
        <f>U431*'III. GDP shares, 1310-2018'!C433</f>
        <v>-0.78270487774602027</v>
      </c>
      <c r="AZ431" s="6">
        <f>V431*'III. GDP shares, 1310-2018'!D433</f>
        <v>1.6815887350046983</v>
      </c>
      <c r="BA431" s="6">
        <f>W431*'III. GDP shares, 1310-2018'!E433</f>
        <v>0.21909591473094761</v>
      </c>
      <c r="BB431" s="6">
        <f>X431*'III. GDP shares, 1310-2018'!F433</f>
        <v>0.50865820232144798</v>
      </c>
      <c r="BC431" s="6">
        <f>Y431*'III. GDP shares, 1310-2018'!G433</f>
        <v>-0.41229135583068555</v>
      </c>
      <c r="BD431" s="6">
        <f>Z431*'III. GDP shares, 1310-2018'!H433</f>
        <v>0</v>
      </c>
      <c r="BE431" s="6">
        <f>AA431*'III. GDP shares, 1310-2018'!I433</f>
        <v>0</v>
      </c>
      <c r="BF431" s="6">
        <f>AB431*'III. GDP shares, 1310-2018'!J433</f>
        <v>0</v>
      </c>
      <c r="BI431" s="6">
        <f t="shared" si="815"/>
        <v>3.9005911949685541</v>
      </c>
      <c r="BJ431" s="6">
        <f t="shared" si="816"/>
        <v>4.0191875223400828</v>
      </c>
      <c r="BL431" s="6">
        <f t="shared" si="817"/>
        <v>1.2143466184803882</v>
      </c>
      <c r="BM431" s="6">
        <f t="shared" si="818"/>
        <v>1.7003520421533853</v>
      </c>
      <c r="BN431" s="6">
        <f t="shared" ref="BN431:BO431" si="914">AVERAGE(BL428:BL434)</f>
        <v>2.6572278964419493</v>
      </c>
      <c r="BO431" s="6">
        <f t="shared" si="914"/>
        <v>2.6826565090715024</v>
      </c>
      <c r="BR431" s="6">
        <f t="shared" si="820"/>
        <v>3.7963897014552157</v>
      </c>
    </row>
    <row r="432" spans="1:70" x14ac:dyDescent="0.2">
      <c r="A432" s="6">
        <f>'[1]Nominal weighted'!B432</f>
        <v>1738</v>
      </c>
      <c r="C432" s="6">
        <f t="shared" si="827"/>
        <v>8.4195606469099964</v>
      </c>
      <c r="D432" s="6">
        <f t="shared" si="828"/>
        <v>5.0105376344085926</v>
      </c>
      <c r="E432" s="6">
        <f t="shared" si="829"/>
        <v>2.7016067829074233</v>
      </c>
      <c r="F432" s="6">
        <f t="shared" si="830"/>
        <v>5.0021768687727484</v>
      </c>
      <c r="G432" s="6">
        <f t="shared" si="831"/>
        <v>-5.2778790686094608</v>
      </c>
      <c r="L432" s="6">
        <f t="shared" si="853"/>
        <v>4.5453127528537802</v>
      </c>
      <c r="M432" s="6">
        <f t="shared" si="854"/>
        <v>-0.13813358269322837</v>
      </c>
      <c r="N432" s="6">
        <f t="shared" si="855"/>
        <v>0.4499428301918908</v>
      </c>
      <c r="O432" s="6">
        <f t="shared" si="856"/>
        <v>1.8557058941093716</v>
      </c>
      <c r="P432" s="6">
        <f t="shared" ref="P432" si="915">AVERAGE(G429:G435)</f>
        <v>0.57980355169879572</v>
      </c>
      <c r="U432" s="6">
        <v>-4.4195606469099964</v>
      </c>
      <c r="V432" s="6">
        <v>-2.1505376344085931</v>
      </c>
      <c r="W432" s="6">
        <v>0.29839321709257666</v>
      </c>
      <c r="X432" s="6">
        <v>0.66763445198197058</v>
      </c>
      <c r="Y432" s="6">
        <v>7.5278790686094608</v>
      </c>
      <c r="AE432" s="6">
        <v>4</v>
      </c>
      <c r="AF432" s="6">
        <v>2.86</v>
      </c>
      <c r="AG432" s="35">
        <v>3</v>
      </c>
      <c r="AH432" s="6">
        <v>5.6698113207547189</v>
      </c>
      <c r="AI432" s="6">
        <v>2.25</v>
      </c>
      <c r="AO432" s="6">
        <f>AE432*'III. GDP shares, 1310-2018'!C434</f>
        <v>0.81248418048854898</v>
      </c>
      <c r="AP432" s="6">
        <f>AF432*'III. GDP shares, 1310-2018'!D434</f>
        <v>0.70152320975491611</v>
      </c>
      <c r="AQ432" s="6">
        <f>AG432*'III. GDP shares, 1310-2018'!E434</f>
        <v>0.14665035367537269</v>
      </c>
      <c r="AR432" s="6">
        <f>AH432*'III. GDP shares, 1310-2018'!F434</f>
        <v>1.1978320935727633</v>
      </c>
      <c r="AS432" s="6">
        <f>AI432*'III. GDP shares, 1310-2018'!G434</f>
        <v>0.65574623932794174</v>
      </c>
      <c r="AT432" s="6">
        <f>AJ432*'III. GDP shares, 1310-2018'!H434</f>
        <v>0</v>
      </c>
      <c r="AU432" s="6">
        <f>AK432*'III. GDP shares, 1310-2018'!I434</f>
        <v>0</v>
      </c>
      <c r="AV432" s="6">
        <f>AL432*'III. GDP shares, 1310-2018'!J434</f>
        <v>0</v>
      </c>
      <c r="AY432" s="6">
        <f>U432*'III. GDP shares, 1310-2018'!C434</f>
        <v>-0.89770577758102743</v>
      </c>
      <c r="AZ432" s="6">
        <f>V432*'III. GDP shares, 1310-2018'!D434</f>
        <v>-0.52750072167449669</v>
      </c>
      <c r="BA432" s="6">
        <f>W432*'III. GDP shares, 1310-2018'!E434</f>
        <v>1.4586490273652875E-2</v>
      </c>
      <c r="BB432" s="6">
        <f>X432*'III. GDP shares, 1310-2018'!F434</f>
        <v>0.14104772242269553</v>
      </c>
      <c r="BC432" s="6">
        <f>Y432*'III. GDP shares, 1310-2018'!G434</f>
        <v>2.1939459508249701</v>
      </c>
      <c r="BD432" s="6">
        <f>Z432*'III. GDP shares, 1310-2018'!H434</f>
        <v>0</v>
      </c>
      <c r="BE432" s="6">
        <f>AA432*'III. GDP shares, 1310-2018'!I434</f>
        <v>0</v>
      </c>
      <c r="BF432" s="6">
        <f>AB432*'III. GDP shares, 1310-2018'!J434</f>
        <v>0</v>
      </c>
      <c r="BI432" s="6">
        <f t="shared" si="815"/>
        <v>3.5559622641509434</v>
      </c>
      <c r="BJ432" s="6">
        <f t="shared" si="816"/>
        <v>3.5142360768195426</v>
      </c>
      <c r="BL432" s="6">
        <f t="shared" si="817"/>
        <v>0.92437366426579426</v>
      </c>
      <c r="BM432" s="6">
        <f t="shared" si="818"/>
        <v>0.38476169127308368</v>
      </c>
      <c r="BN432" s="6">
        <f t="shared" ref="BN432:BO432" si="916">AVERAGE(BL429:BL435)</f>
        <v>2.8267839524822436</v>
      </c>
      <c r="BO432" s="6">
        <f t="shared" si="916"/>
        <v>2.6374619489447961</v>
      </c>
      <c r="BR432" s="6">
        <f t="shared" si="820"/>
        <v>1.3608384811243353</v>
      </c>
    </row>
    <row r="433" spans="1:70" x14ac:dyDescent="0.2">
      <c r="A433" s="6">
        <f>'[1]Nominal weighted'!B433</f>
        <v>1739</v>
      </c>
      <c r="C433" s="6">
        <f t="shared" si="827"/>
        <v>10.950056247394304</v>
      </c>
      <c r="D433" s="6">
        <f t="shared" si="828"/>
        <v>5.2578021978022047</v>
      </c>
      <c r="E433" s="6">
        <f t="shared" si="829"/>
        <v>1.7467096672432012</v>
      </c>
      <c r="F433" s="6">
        <f t="shared" si="830"/>
        <v>-1.6520157987269251</v>
      </c>
      <c r="G433" s="6">
        <f t="shared" si="831"/>
        <v>0.40973286569837786</v>
      </c>
      <c r="L433" s="6">
        <f t="shared" si="853"/>
        <v>6.5800170505890003</v>
      </c>
      <c r="M433" s="6">
        <f t="shared" si="854"/>
        <v>1.1875374129777689</v>
      </c>
      <c r="N433" s="6">
        <f t="shared" si="855"/>
        <v>2.3876886330811389</v>
      </c>
      <c r="O433" s="6">
        <f t="shared" si="856"/>
        <v>2.4618784806662668</v>
      </c>
      <c r="P433" s="6">
        <f t="shared" ref="P433" si="917">AVERAGE(G430:G436)</f>
        <v>2.467262932746924</v>
      </c>
      <c r="U433" s="6">
        <v>-6.9500562473943042</v>
      </c>
      <c r="V433" s="6">
        <v>-2.1978021978022042</v>
      </c>
      <c r="W433" s="6">
        <v>1.2532903327567988</v>
      </c>
      <c r="X433" s="6">
        <v>6.8186824653935938</v>
      </c>
      <c r="Y433" s="6">
        <v>3.5902671343016221</v>
      </c>
      <c r="AE433" s="6">
        <v>4</v>
      </c>
      <c r="AF433" s="6">
        <v>3.0600000000000005</v>
      </c>
      <c r="AG433" s="35">
        <v>3</v>
      </c>
      <c r="AH433" s="6">
        <v>5.1666666666666687</v>
      </c>
      <c r="AI433" s="6">
        <v>4</v>
      </c>
      <c r="AO433" s="6">
        <f>AE433*'III. GDP shares, 1310-2018'!C435</f>
        <v>0.81010468604049835</v>
      </c>
      <c r="AP433" s="6">
        <f>AF433*'III. GDP shares, 1310-2018'!D435</f>
        <v>0.75498044551548082</v>
      </c>
      <c r="AQ433" s="6">
        <f>AG433*'III. GDP shares, 1310-2018'!E435</f>
        <v>0.14573176457843123</v>
      </c>
      <c r="AR433" s="6">
        <f>AH433*'III. GDP shares, 1310-2018'!F435</f>
        <v>1.0908466858742687</v>
      </c>
      <c r="AS433" s="6">
        <f>AI433*'III. GDP shares, 1310-2018'!G435</f>
        <v>1.1641572848807977</v>
      </c>
      <c r="AT433" s="6">
        <f>AJ433*'III. GDP shares, 1310-2018'!H435</f>
        <v>0</v>
      </c>
      <c r="AU433" s="6">
        <f>AK433*'III. GDP shares, 1310-2018'!I435</f>
        <v>0</v>
      </c>
      <c r="AV433" s="6">
        <f>AL433*'III. GDP shares, 1310-2018'!J435</f>
        <v>0</v>
      </c>
      <c r="AY433" s="6">
        <f>U433*'III. GDP shares, 1310-2018'!C435</f>
        <v>-1.4075682835647918</v>
      </c>
      <c r="AZ433" s="6">
        <f>V433*'III. GDP shares, 1310-2018'!D435</f>
        <v>-0.54225414459202959</v>
      </c>
      <c r="BA433" s="6">
        <f>W433*'III. GDP shares, 1310-2018'!E435</f>
        <v>6.0881403907245848E-2</v>
      </c>
      <c r="BB433" s="6">
        <f>X433*'III. GDP shares, 1310-2018'!F435</f>
        <v>1.4396394521426297</v>
      </c>
      <c r="BC433" s="6">
        <f>Y433*'III. GDP shares, 1310-2018'!G435</f>
        <v>1.0449089097663347</v>
      </c>
      <c r="BD433" s="6">
        <f>Z433*'III. GDP shares, 1310-2018'!H435</f>
        <v>0</v>
      </c>
      <c r="BE433" s="6">
        <f>AA433*'III. GDP shares, 1310-2018'!I435</f>
        <v>0</v>
      </c>
      <c r="BF433" s="6">
        <f>AB433*'III. GDP shares, 1310-2018'!J435</f>
        <v>0</v>
      </c>
      <c r="BI433" s="6">
        <f t="shared" si="815"/>
        <v>3.8453333333333339</v>
      </c>
      <c r="BJ433" s="6">
        <f t="shared" si="816"/>
        <v>3.9658208668894765</v>
      </c>
      <c r="BL433" s="6">
        <f t="shared" si="817"/>
        <v>0.59560733765938889</v>
      </c>
      <c r="BM433" s="6">
        <f t="shared" si="818"/>
        <v>0.5028762974511013</v>
      </c>
      <c r="BN433" s="6">
        <f t="shared" ref="BN433:BO433" si="918">AVERAGE(BL430:BL436)</f>
        <v>1.3164238551404925</v>
      </c>
      <c r="BO433" s="6">
        <f t="shared" si="918"/>
        <v>1.5857669533363237</v>
      </c>
      <c r="BR433" s="6">
        <f t="shared" si="820"/>
        <v>2.0729789391225779</v>
      </c>
    </row>
    <row r="434" spans="1:70" x14ac:dyDescent="0.2">
      <c r="A434" s="6">
        <f>'[1]Nominal weighted'!B434</f>
        <v>1740</v>
      </c>
      <c r="C434" s="6">
        <f t="shared" si="827"/>
        <v>-5.4896869811369609</v>
      </c>
      <c r="D434" s="6">
        <f t="shared" si="828"/>
        <v>-9.3595505617977608</v>
      </c>
      <c r="E434" s="6">
        <f t="shared" si="829"/>
        <v>-9.4147718570786871</v>
      </c>
      <c r="F434" s="6">
        <f t="shared" si="830"/>
        <v>-3.3266947537561355</v>
      </c>
      <c r="G434" s="6">
        <f t="shared" si="831"/>
        <v>-2.5368671953429498</v>
      </c>
      <c r="L434" s="6">
        <f t="shared" si="853"/>
        <v>5.468350912208721</v>
      </c>
      <c r="M434" s="6">
        <f t="shared" si="854"/>
        <v>1.6037251328733564</v>
      </c>
      <c r="N434" s="6">
        <f t="shared" si="855"/>
        <v>3.0660961765828176</v>
      </c>
      <c r="O434" s="6">
        <f t="shared" si="856"/>
        <v>4.0212354921643412</v>
      </c>
      <c r="P434" s="6">
        <f t="shared" ref="P434" si="919">AVERAGE(G431:G437)</f>
        <v>4.5678346327387889</v>
      </c>
      <c r="U434" s="6">
        <v>9.4896869811369609</v>
      </c>
      <c r="V434" s="6">
        <v>12.359550561797761</v>
      </c>
      <c r="W434" s="6">
        <v>12.414771857078687</v>
      </c>
      <c r="X434" s="6">
        <v>8.9902167663347541</v>
      </c>
      <c r="Y434" s="6">
        <v>11.627776286252042</v>
      </c>
      <c r="AE434" s="6">
        <v>4</v>
      </c>
      <c r="AF434" s="6">
        <v>3</v>
      </c>
      <c r="AG434" s="35">
        <v>3</v>
      </c>
      <c r="AH434" s="6">
        <v>5.6635220125786185</v>
      </c>
      <c r="AI434" s="6">
        <v>9.0909090909090917</v>
      </c>
      <c r="AO434" s="6">
        <f>AE434*'III. GDP shares, 1310-2018'!C436</f>
        <v>0.80775708805090407</v>
      </c>
      <c r="AP434" s="6">
        <f>AF434*'III. GDP shares, 1310-2018'!D436</f>
        <v>0.74443248806961759</v>
      </c>
      <c r="AQ434" s="6">
        <f>AG434*'III. GDP shares, 1310-2018'!E436</f>
        <v>0.144825488911762</v>
      </c>
      <c r="AR434" s="6">
        <f>AH434*'III. GDP shares, 1310-2018'!F436</f>
        <v>1.1950038512473966</v>
      </c>
      <c r="AS434" s="6">
        <f>AI434*'III. GDP shares, 1310-2018'!G436</f>
        <v>2.6421934324058363</v>
      </c>
      <c r="AT434" s="6">
        <f>AJ434*'III. GDP shares, 1310-2018'!H436</f>
        <v>0</v>
      </c>
      <c r="AU434" s="6">
        <f>AK434*'III. GDP shares, 1310-2018'!I436</f>
        <v>0</v>
      </c>
      <c r="AV434" s="6">
        <f>AL434*'III. GDP shares, 1310-2018'!J436</f>
        <v>0</v>
      </c>
      <c r="AY434" s="6">
        <f>U434*'III. GDP shares, 1310-2018'!C436</f>
        <v>1.9163404805994415</v>
      </c>
      <c r="AZ434" s="6">
        <f>V434*'III. GDP shares, 1310-2018'!D436</f>
        <v>3.0669503253804491</v>
      </c>
      <c r="BA434" s="6">
        <f>W434*'III. GDP shares, 1310-2018'!E436</f>
        <v>0.59932513464313475</v>
      </c>
      <c r="BB434" s="6">
        <f>X434*'III. GDP shares, 1310-2018'!F436</f>
        <v>1.8969368593356046</v>
      </c>
      <c r="BC434" s="6">
        <f>Y434*'III. GDP shares, 1310-2018'!G436</f>
        <v>3.3795117550721416</v>
      </c>
      <c r="BD434" s="6">
        <f>Z434*'III. GDP shares, 1310-2018'!H436</f>
        <v>0</v>
      </c>
      <c r="BE434" s="6">
        <f>AA434*'III. GDP shares, 1310-2018'!I436</f>
        <v>0</v>
      </c>
      <c r="BF434" s="6">
        <f>AB434*'III. GDP shares, 1310-2018'!J436</f>
        <v>0</v>
      </c>
      <c r="BI434" s="6">
        <f t="shared" si="815"/>
        <v>4.9508862206975426</v>
      </c>
      <c r="BJ434" s="6">
        <f t="shared" si="816"/>
        <v>5.5342123486855161</v>
      </c>
      <c r="BL434" s="6">
        <f t="shared" si="817"/>
        <v>10.859064555030772</v>
      </c>
      <c r="BM434" s="6">
        <f t="shared" si="818"/>
        <v>10.976400490520041</v>
      </c>
      <c r="BN434" s="6">
        <f t="shared" ref="BN434:BO434" si="920">AVERAGE(BL431:BL437)</f>
        <v>0.46628079816446377</v>
      </c>
      <c r="BO434" s="6">
        <f t="shared" si="920"/>
        <v>0.76753841764968767</v>
      </c>
      <c r="BR434" s="6">
        <f t="shared" si="820"/>
        <v>-3.0023343690344229</v>
      </c>
    </row>
    <row r="435" spans="1:70" x14ac:dyDescent="0.2">
      <c r="A435" s="6">
        <f>'[1]Nominal weighted'!B435</f>
        <v>1741</v>
      </c>
      <c r="C435" s="6">
        <f t="shared" si="827"/>
        <v>-5.9752822336847213</v>
      </c>
      <c r="D435" s="6">
        <f t="shared" si="828"/>
        <v>-4.9700000000000006</v>
      </c>
      <c r="E435" s="6">
        <f t="shared" si="829"/>
        <v>6.3659817657211022</v>
      </c>
      <c r="F435" s="6">
        <f t="shared" si="830"/>
        <v>9.1402277577410622</v>
      </c>
      <c r="G435" s="6">
        <f t="shared" si="831"/>
        <v>-9.4589468693662901</v>
      </c>
      <c r="L435" s="6">
        <f t="shared" si="853"/>
        <v>4.0188137160280464</v>
      </c>
      <c r="M435" s="6">
        <f t="shared" si="854"/>
        <v>4.1672750752274066</v>
      </c>
      <c r="N435" s="6">
        <f t="shared" si="855"/>
        <v>3.8819811450021358</v>
      </c>
      <c r="O435" s="6">
        <f t="shared" si="856"/>
        <v>5.0367521452046811</v>
      </c>
      <c r="P435" s="6">
        <f t="shared" ref="P435" si="921">AVERAGE(G432:G438)</f>
        <v>5.247689088162474</v>
      </c>
      <c r="U435" s="6">
        <v>9.9752822336847213</v>
      </c>
      <c r="V435" s="6">
        <v>8</v>
      </c>
      <c r="W435" s="6">
        <v>-3.3659817657211017</v>
      </c>
      <c r="X435" s="6">
        <v>-3.4798503992504934</v>
      </c>
      <c r="Y435" s="6">
        <v>14.45894686936629</v>
      </c>
      <c r="AE435" s="6">
        <v>4</v>
      </c>
      <c r="AF435" s="6">
        <v>3.03</v>
      </c>
      <c r="AG435" s="35">
        <v>3</v>
      </c>
      <c r="AH435" s="6">
        <v>5.6603773584905683</v>
      </c>
      <c r="AI435" s="6">
        <v>5</v>
      </c>
      <c r="AO435" s="6">
        <f>AE435*'III. GDP shares, 1310-2018'!C437</f>
        <v>0.805440749444996</v>
      </c>
      <c r="AP435" s="6">
        <f>AF435*'III. GDP shares, 1310-2018'!D437</f>
        <v>0.75611771772713854</v>
      </c>
      <c r="AQ435" s="6">
        <f>AG435*'III. GDP shares, 1310-2018'!E437</f>
        <v>0.14393128073659489</v>
      </c>
      <c r="AR435" s="6">
        <f>AH435*'III. GDP shares, 1310-2018'!F437</f>
        <v>1.1936059459253785</v>
      </c>
      <c r="AS435" s="6">
        <f>AI435*'III. GDP shares, 1310-2018'!G437</f>
        <v>1.4512426702482861</v>
      </c>
      <c r="AT435" s="6">
        <f>AJ435*'III. GDP shares, 1310-2018'!H437</f>
        <v>0</v>
      </c>
      <c r="AU435" s="6">
        <f>AK435*'III. GDP shares, 1310-2018'!I437</f>
        <v>0</v>
      </c>
      <c r="AV435" s="6">
        <f>AL435*'III. GDP shares, 1310-2018'!J437</f>
        <v>0</v>
      </c>
      <c r="AY435" s="6">
        <f>U435*'III. GDP shares, 1310-2018'!C437</f>
        <v>2.0086246995560941</v>
      </c>
      <c r="AZ435" s="6">
        <f>V435*'III. GDP shares, 1310-2018'!D437</f>
        <v>1.9963504098406299</v>
      </c>
      <c r="BA435" s="6">
        <f>W435*'III. GDP shares, 1310-2018'!E437</f>
        <v>-0.16149002215875441</v>
      </c>
      <c r="BB435" s="6">
        <f>X435*'III. GDP shares, 1310-2018'!F437</f>
        <v>-0.73379738918746007</v>
      </c>
      <c r="BC435" s="6">
        <f>Y435*'III. GDP shares, 1310-2018'!G437</f>
        <v>4.1966881327354466</v>
      </c>
      <c r="BD435" s="6">
        <f>Z435*'III. GDP shares, 1310-2018'!H437</f>
        <v>0</v>
      </c>
      <c r="BE435" s="6">
        <f>AA435*'III. GDP shares, 1310-2018'!I437</f>
        <v>0</v>
      </c>
      <c r="BF435" s="6">
        <f>AB435*'III. GDP shares, 1310-2018'!J437</f>
        <v>0</v>
      </c>
      <c r="BI435" s="6">
        <f t="shared" si="815"/>
        <v>4.1380754716981141</v>
      </c>
      <c r="BJ435" s="6">
        <f t="shared" si="816"/>
        <v>4.3503383640823943</v>
      </c>
      <c r="BL435" s="6">
        <f t="shared" si="817"/>
        <v>7.3063758307859565</v>
      </c>
      <c r="BM435" s="6">
        <f t="shared" si="818"/>
        <v>5.1176793876158841</v>
      </c>
      <c r="BN435" s="6">
        <f t="shared" ref="BN435:BO435" si="922">AVERAGE(BL432:BL438)</f>
        <v>-7.3886524736815479E-2</v>
      </c>
      <c r="BO435" s="6">
        <f t="shared" si="922"/>
        <v>0.40203699776447743</v>
      </c>
      <c r="BR435" s="6">
        <f t="shared" si="820"/>
        <v>-1.7158047745900706</v>
      </c>
    </row>
    <row r="436" spans="1:70" x14ac:dyDescent="0.2">
      <c r="A436" s="6">
        <f>'[1]Nominal weighted'!B436</f>
        <v>1742</v>
      </c>
      <c r="C436" s="6">
        <f t="shared" si="827"/>
        <v>21.525063773844497</v>
      </c>
      <c r="D436" s="6">
        <f t="shared" si="828"/>
        <v>11.333333333333343</v>
      </c>
      <c r="E436" s="6">
        <f t="shared" si="829"/>
        <v>13.437207787226997</v>
      </c>
      <c r="F436" s="6">
        <f t="shared" si="830"/>
        <v>7.2119068777062143</v>
      </c>
      <c r="G436" s="6">
        <f t="shared" si="831"/>
        <v>26.334627525182466</v>
      </c>
      <c r="J436" s="6">
        <f t="shared" ref="J436:J456" si="923">AL436-AB436</f>
        <v>-9.6969696969697061</v>
      </c>
      <c r="L436" s="6">
        <f t="shared" si="853"/>
        <v>4.069155323096374</v>
      </c>
      <c r="M436" s="6">
        <f t="shared" si="854"/>
        <v>3.7857016716724394</v>
      </c>
      <c r="N436" s="6">
        <f t="shared" si="855"/>
        <v>2.103984621928062</v>
      </c>
      <c r="O436" s="6">
        <f t="shared" si="856"/>
        <v>4.2033537582889062</v>
      </c>
      <c r="P436" s="6">
        <f t="shared" ref="P436" si="924">AVERAGE(G433:G439)</f>
        <v>6.7352486610259907</v>
      </c>
      <c r="U436" s="6">
        <v>-17.525063773844497</v>
      </c>
      <c r="V436" s="6">
        <v>-8.3333333333333428</v>
      </c>
      <c r="W436" s="6">
        <v>-10.437207787226997</v>
      </c>
      <c r="X436" s="6">
        <v>-1.5546741733036966</v>
      </c>
      <c r="Y436" s="6">
        <v>-21.334627525182466</v>
      </c>
      <c r="AB436" s="6">
        <v>9.6969696969697061</v>
      </c>
      <c r="AE436" s="6">
        <v>4</v>
      </c>
      <c r="AF436" s="6">
        <v>3.0000000000000004</v>
      </c>
      <c r="AG436" s="35">
        <v>3</v>
      </c>
      <c r="AH436" s="6">
        <v>5.6572327044025181</v>
      </c>
      <c r="AI436" s="6">
        <v>5</v>
      </c>
      <c r="AO436" s="6">
        <f>AE436*'III. GDP shares, 1310-2018'!C438</f>
        <v>0.80315505000170362</v>
      </c>
      <c r="AP436" s="6">
        <f>AF436*'III. GDP shares, 1310-2018'!D438</f>
        <v>0.75277477852844021</v>
      </c>
      <c r="AQ436" s="6">
        <f>AG436*'III. GDP shares, 1310-2018'!E438</f>
        <v>0.14304890062042624</v>
      </c>
      <c r="AR436" s="6">
        <f>AH436*'III. GDP shares, 1310-2018'!F438</f>
        <v>1.1922185651723527</v>
      </c>
      <c r="AS436" s="6">
        <f>AI436*'III. GDP shares, 1310-2018'!G438</f>
        <v>1.4493049275726952</v>
      </c>
      <c r="AT436" s="6">
        <f>AJ436*'III. GDP shares, 1310-2018'!H438</f>
        <v>0</v>
      </c>
      <c r="AU436" s="6">
        <f>AK436*'III. GDP shares, 1310-2018'!I438</f>
        <v>0</v>
      </c>
      <c r="AV436" s="6">
        <f>AL436*'III. GDP shares, 1310-2018'!J438</f>
        <v>0</v>
      </c>
      <c r="AY436" s="6">
        <f>U436*'III. GDP shares, 1310-2018'!C438</f>
        <v>-3.5188358678912803</v>
      </c>
      <c r="AZ436" s="6">
        <f>V436*'III. GDP shares, 1310-2018'!D438</f>
        <v>-2.0910410514678914</v>
      </c>
      <c r="BA436" s="6">
        <f>W436*'III. GDP shares, 1310-2018'!E438</f>
        <v>-0.49767703316992457</v>
      </c>
      <c r="BB436" s="6">
        <f>X436*'III. GDP shares, 1310-2018'!F438</f>
        <v>-0.32763570265798408</v>
      </c>
      <c r="BC436" s="6">
        <f>Y436*'III. GDP shares, 1310-2018'!G438</f>
        <v>-6.1840761600350005</v>
      </c>
      <c r="BD436" s="6">
        <f>Z436*'III. GDP shares, 1310-2018'!H438</f>
        <v>0</v>
      </c>
      <c r="BE436" s="6">
        <f>AA436*'III. GDP shares, 1310-2018'!I438</f>
        <v>0</v>
      </c>
      <c r="BF436" s="6">
        <f>AB436*'III. GDP shares, 1310-2018'!J438</f>
        <v>0</v>
      </c>
      <c r="BI436" s="6">
        <f t="shared" si="815"/>
        <v>4.1314465408805034</v>
      </c>
      <c r="BJ436" s="6">
        <f t="shared" si="816"/>
        <v>4.3405022218956182</v>
      </c>
      <c r="BL436" s="6">
        <f t="shared" si="817"/>
        <v>-12.619265815222082</v>
      </c>
      <c r="BM436" s="6">
        <f t="shared" si="818"/>
        <v>-8.2479894826535496</v>
      </c>
      <c r="BN436" s="6">
        <f t="shared" ref="BN436:BO436" si="925">AVERAGE(BL433:BL439)</f>
        <v>-2.3918862590958163E-2</v>
      </c>
      <c r="BO436" s="6">
        <f t="shared" si="925"/>
        <v>0.60744811904954388</v>
      </c>
      <c r="BR436" s="6">
        <f t="shared" si="820"/>
        <v>14.115952207121367</v>
      </c>
    </row>
    <row r="437" spans="1:70" x14ac:dyDescent="0.2">
      <c r="A437" s="6">
        <f>'[1]Nominal weighted'!B437</f>
        <v>1743</v>
      </c>
      <c r="C437" s="6">
        <f t="shared" si="827"/>
        <v>1.0067593989126542</v>
      </c>
      <c r="D437" s="6">
        <f t="shared" si="828"/>
        <v>8.0205050505050526</v>
      </c>
      <c r="E437" s="6">
        <f t="shared" si="829"/>
        <v>8.0796660455906331</v>
      </c>
      <c r="F437" s="6">
        <f t="shared" si="830"/>
        <v>8.5062325323616026</v>
      </c>
      <c r="G437" s="6">
        <f t="shared" si="831"/>
        <v>17.091501222137747</v>
      </c>
      <c r="J437" s="6">
        <f t="shared" si="923"/>
        <v>8.287292817679571</v>
      </c>
      <c r="L437" s="6">
        <f t="shared" si="853"/>
        <v>2.7444646604518335</v>
      </c>
      <c r="M437" s="6">
        <f t="shared" si="854"/>
        <v>2.1771921140032182</v>
      </c>
      <c r="N437" s="6">
        <f t="shared" si="855"/>
        <v>1.7727673523875664</v>
      </c>
      <c r="O437" s="6">
        <f t="shared" si="856"/>
        <v>4.7849572350344403</v>
      </c>
      <c r="P437" s="6">
        <f t="shared" ref="P437" si="926">AVERAGE(G434:G440)</f>
        <v>7.0622191822900708</v>
      </c>
      <c r="U437" s="6">
        <v>2.9932406010873458</v>
      </c>
      <c r="V437" s="6">
        <v>-5.0505050505050519</v>
      </c>
      <c r="W437" s="6">
        <v>-5.0796660455906331</v>
      </c>
      <c r="X437" s="6">
        <v>-2.8521444820471347</v>
      </c>
      <c r="Y437" s="6">
        <v>-12.091501222137747</v>
      </c>
      <c r="AB437" s="6">
        <v>-8.287292817679571</v>
      </c>
      <c r="AE437" s="6">
        <v>4</v>
      </c>
      <c r="AF437" s="6">
        <v>2.9700000000000006</v>
      </c>
      <c r="AG437" s="35">
        <v>3</v>
      </c>
      <c r="AH437" s="6">
        <v>5.6540880503144679</v>
      </c>
      <c r="AI437" s="6">
        <v>5</v>
      </c>
      <c r="AO437" s="6">
        <f>AE437*'III. GDP shares, 1310-2018'!C439</f>
        <v>0.80089938579999054</v>
      </c>
      <c r="AP437" s="6">
        <f>AF437*'III. GDP shares, 1310-2018'!D439</f>
        <v>0.74929507026164976</v>
      </c>
      <c r="AQ437" s="6">
        <f>AG437*'III. GDP shares, 1310-2018'!E439</f>
        <v>0.14217811542327979</v>
      </c>
      <c r="AR437" s="6">
        <f>AH437*'III. GDP shares, 1310-2018'!F439</f>
        <v>1.1908415015411153</v>
      </c>
      <c r="AS437" s="6">
        <f>AI437*'III. GDP shares, 1310-2018'!G439</f>
        <v>1.4473926478115529</v>
      </c>
      <c r="AT437" s="6">
        <f>AJ437*'III. GDP shares, 1310-2018'!H439</f>
        <v>0</v>
      </c>
      <c r="AU437" s="6">
        <f>AK437*'III. GDP shares, 1310-2018'!I439</f>
        <v>0</v>
      </c>
      <c r="AV437" s="6">
        <f>AL437*'III. GDP shares, 1310-2018'!J439</f>
        <v>0</v>
      </c>
      <c r="AY437" s="6">
        <f>U437*'III. GDP shares, 1310-2018'!C439</f>
        <v>0.59932113974061241</v>
      </c>
      <c r="AZ437" s="6">
        <f>V437*'III. GDP shares, 1310-2018'!D439</f>
        <v>-1.2741813254797978</v>
      </c>
      <c r="BA437" s="6">
        <f>W437*'III. GDP shares, 1310-2018'!E439</f>
        <v>-0.24073911511390009</v>
      </c>
      <c r="BB437" s="6">
        <f>X437*'III. GDP shares, 1310-2018'!F439</f>
        <v>-0.60070730901056868</v>
      </c>
      <c r="BC437" s="6">
        <f>Y437*'III. GDP shares, 1310-2018'!G439</f>
        <v>-3.5002299939853163</v>
      </c>
      <c r="BD437" s="6">
        <f>Z437*'III. GDP shares, 1310-2018'!H439</f>
        <v>0</v>
      </c>
      <c r="BE437" s="6">
        <f>AA437*'III. GDP shares, 1310-2018'!I439</f>
        <v>0</v>
      </c>
      <c r="BF437" s="6">
        <f>AB437*'III. GDP shares, 1310-2018'!J439</f>
        <v>0</v>
      </c>
      <c r="BI437" s="6">
        <f t="shared" si="815"/>
        <v>4.1248176100628937</v>
      </c>
      <c r="BJ437" s="6">
        <f t="shared" si="816"/>
        <v>4.3306067208375882</v>
      </c>
      <c r="BL437" s="6">
        <f t="shared" si="817"/>
        <v>-5.0165366038489703</v>
      </c>
      <c r="BM437" s="6">
        <f t="shared" si="818"/>
        <v>-5.0613115028121323</v>
      </c>
      <c r="BN437" s="6">
        <f t="shared" ref="BN437:BO437" si="927">AVERAGE(BL434:BL440)</f>
        <v>0.57353065535914793</v>
      </c>
      <c r="BO437" s="6">
        <f t="shared" si="927"/>
        <v>1.1214058606610531</v>
      </c>
      <c r="BR437" s="6">
        <f t="shared" si="820"/>
        <v>7.3236669289451104</v>
      </c>
    </row>
    <row r="438" spans="1:70" x14ac:dyDescent="0.2">
      <c r="A438" s="6">
        <f>'[1]Nominal weighted'!B438</f>
        <v>1744</v>
      </c>
      <c r="C438" s="6">
        <f t="shared" si="827"/>
        <v>-2.3047748400434438</v>
      </c>
      <c r="D438" s="6">
        <f t="shared" si="828"/>
        <v>13.878297872340417</v>
      </c>
      <c r="E438" s="6">
        <f t="shared" si="829"/>
        <v>4.25746782340428</v>
      </c>
      <c r="F438" s="6">
        <f t="shared" si="830"/>
        <v>10.375431532334204</v>
      </c>
      <c r="G438" s="6">
        <f t="shared" si="831"/>
        <v>10.17165513743743</v>
      </c>
      <c r="J438" s="6">
        <f t="shared" si="923"/>
        <v>-5.4216867469879579</v>
      </c>
      <c r="L438" s="6">
        <f t="shared" si="853"/>
        <v>2.4668834614021091</v>
      </c>
      <c r="M438" s="6">
        <f t="shared" si="854"/>
        <v>4.4979574016333137</v>
      </c>
      <c r="N438" s="6">
        <f t="shared" si="855"/>
        <v>2.7098442662103848</v>
      </c>
      <c r="O438" s="6">
        <f t="shared" si="856"/>
        <v>6.7259585645249889</v>
      </c>
      <c r="P438" s="6">
        <f t="shared" ref="P438" si="928">AVERAGE(G435:G441)</f>
        <v>8.1400700086403805</v>
      </c>
      <c r="U438" s="6">
        <v>6.3047748400434438</v>
      </c>
      <c r="V438" s="6">
        <v>-10.638297872340416</v>
      </c>
      <c r="W438" s="6">
        <v>-1.25746782340428</v>
      </c>
      <c r="X438" s="6">
        <v>-4.7244881361077855</v>
      </c>
      <c r="Y438" s="6">
        <v>-0.25515513743743018</v>
      </c>
      <c r="AB438" s="6">
        <v>5.4216867469879579</v>
      </c>
      <c r="AE438" s="6">
        <v>4</v>
      </c>
      <c r="AF438" s="6">
        <v>3.2400000000000007</v>
      </c>
      <c r="AG438" s="35">
        <v>3</v>
      </c>
      <c r="AH438" s="6">
        <v>5.6509433962264177</v>
      </c>
      <c r="AI438" s="6">
        <v>9.9164999999999992</v>
      </c>
      <c r="AO438" s="6">
        <f>AE438*'III. GDP shares, 1310-2018'!C440</f>
        <v>0.79867316868687344</v>
      </c>
      <c r="AP438" s="6">
        <f>AF438*'III. GDP shares, 1310-2018'!D440</f>
        <v>0.8217711967795186</v>
      </c>
      <c r="AQ438" s="6">
        <f>AG438*'III. GDP shares, 1310-2018'!E440</f>
        <v>0.1413186980923383</v>
      </c>
      <c r="AR438" s="6">
        <f>AH438*'III. GDP shares, 1310-2018'!F440</f>
        <v>1.189474553000798</v>
      </c>
      <c r="AS438" s="6">
        <f>AI438*'III. GDP shares, 1310-2018'!G440</f>
        <v>2.8668707256450432</v>
      </c>
      <c r="AT438" s="6">
        <f>AJ438*'III. GDP shares, 1310-2018'!H440</f>
        <v>0</v>
      </c>
      <c r="AU438" s="6">
        <f>AK438*'III. GDP shares, 1310-2018'!I440</f>
        <v>0</v>
      </c>
      <c r="AV438" s="6">
        <f>AL438*'III. GDP shares, 1310-2018'!J440</f>
        <v>0</v>
      </c>
      <c r="AY438" s="6">
        <f>U438*'III. GDP shares, 1310-2018'!C440</f>
        <v>1.2588636248386933</v>
      </c>
      <c r="AZ438" s="6">
        <f>V438*'III. GDP shares, 1310-2018'!D440</f>
        <v>-2.6982243130401815</v>
      </c>
      <c r="BA438" s="6">
        <f>W438*'III. GDP shares, 1310-2018'!E440</f>
        <v>-5.923457189883307E-2</v>
      </c>
      <c r="BB438" s="6">
        <f>X438*'III. GDP shares, 1310-2018'!F440</f>
        <v>-0.99446375937990672</v>
      </c>
      <c r="BC438" s="6">
        <f>Y438*'III. GDP shares, 1310-2018'!G440</f>
        <v>-7.3765622348339263E-2</v>
      </c>
      <c r="BD438" s="6">
        <f>Z438*'III. GDP shares, 1310-2018'!H440</f>
        <v>0</v>
      </c>
      <c r="BE438" s="6">
        <f>AA438*'III. GDP shares, 1310-2018'!I440</f>
        <v>0</v>
      </c>
      <c r="BF438" s="6">
        <f>AB438*'III. GDP shares, 1310-2018'!J440</f>
        <v>0</v>
      </c>
      <c r="BI438" s="6">
        <f t="shared" si="815"/>
        <v>5.1614886792452834</v>
      </c>
      <c r="BJ438" s="6">
        <f t="shared" si="816"/>
        <v>5.818108342204571</v>
      </c>
      <c r="BL438" s="6">
        <f t="shared" si="817"/>
        <v>-2.5668246418285672</v>
      </c>
      <c r="BM438" s="6">
        <f t="shared" si="818"/>
        <v>-0.85815789704308498</v>
      </c>
      <c r="BN438" s="6">
        <f t="shared" ref="BN438:BO438" si="929">AVERAGE(BL435:BL441)</f>
        <v>-0.80478292521075756</v>
      </c>
      <c r="BO438" s="6">
        <f t="shared" si="929"/>
        <v>-0.34944314237235047</v>
      </c>
      <c r="BR438" s="6">
        <f t="shared" si="820"/>
        <v>4.8649374742134386</v>
      </c>
    </row>
    <row r="439" spans="1:70" x14ac:dyDescent="0.2">
      <c r="A439" s="6">
        <f>'[1]Nominal weighted'!B439</f>
        <v>1745</v>
      </c>
      <c r="C439" s="6">
        <f t="shared" si="827"/>
        <v>8.7719518963882877</v>
      </c>
      <c r="D439" s="6">
        <f t="shared" si="828"/>
        <v>2.3395238095238233</v>
      </c>
      <c r="E439" s="6">
        <f t="shared" si="829"/>
        <v>-9.7443688786110894</v>
      </c>
      <c r="F439" s="6">
        <f t="shared" si="830"/>
        <v>-0.83161183963768526</v>
      </c>
      <c r="G439" s="6">
        <f t="shared" si="831"/>
        <v>5.1350379414351526</v>
      </c>
      <c r="J439" s="6">
        <f t="shared" si="923"/>
        <v>4.5714285714285827</v>
      </c>
      <c r="L439" s="6">
        <f t="shared" si="853"/>
        <v>2.9297190470619605</v>
      </c>
      <c r="M439" s="6">
        <f t="shared" si="854"/>
        <v>5.0601796238555368</v>
      </c>
      <c r="N439" s="6">
        <f t="shared" si="855"/>
        <v>3.7895505575183073</v>
      </c>
      <c r="O439" s="6">
        <f t="shared" si="856"/>
        <v>6.1557482611845105</v>
      </c>
      <c r="P439" s="6">
        <f t="shared" ref="P439" si="930">AVERAGE(G436:G442)</f>
        <v>9.1458392649763933</v>
      </c>
      <c r="U439" s="6">
        <v>-4.7719518963882868</v>
      </c>
      <c r="V439" s="6">
        <v>1.1904761904761756</v>
      </c>
      <c r="W439" s="6">
        <v>12.744368878611089</v>
      </c>
      <c r="X439" s="6">
        <v>6.4794105817760528</v>
      </c>
      <c r="Y439" s="6">
        <v>-0.13503794143515246</v>
      </c>
      <c r="AB439" s="6">
        <v>-4.5714285714285827</v>
      </c>
      <c r="AE439" s="6">
        <v>4</v>
      </c>
      <c r="AF439" s="6">
        <v>3.5299999999999989</v>
      </c>
      <c r="AG439" s="35">
        <v>3</v>
      </c>
      <c r="AH439" s="6">
        <v>5.6477987421383675</v>
      </c>
      <c r="AI439" s="6">
        <v>5</v>
      </c>
      <c r="AO439" s="6">
        <f>AE439*'III. GDP shares, 1310-2018'!C441</f>
        <v>0.79647582576613984</v>
      </c>
      <c r="AP439" s="6">
        <f>AF439*'III. GDP shares, 1310-2018'!D441</f>
        <v>0.90001169914937162</v>
      </c>
      <c r="AQ439" s="6">
        <f>AG439*'III. GDP shares, 1310-2018'!E441</f>
        <v>0.14047042746456662</v>
      </c>
      <c r="AR439" s="6">
        <f>AH439*'III. GDP shares, 1310-2018'!F441</f>
        <v>1.1881175227612397</v>
      </c>
      <c r="AS439" s="6">
        <f>AI439*'III. GDP shares, 1310-2018'!G441</f>
        <v>1.4436424954978766</v>
      </c>
      <c r="AT439" s="6">
        <f>AJ439*'III. GDP shares, 1310-2018'!H441</f>
        <v>0</v>
      </c>
      <c r="AU439" s="6">
        <f>AK439*'III. GDP shares, 1310-2018'!I441</f>
        <v>0</v>
      </c>
      <c r="AV439" s="6">
        <f>AL439*'III. GDP shares, 1310-2018'!J441</f>
        <v>0</v>
      </c>
      <c r="AY439" s="6">
        <f>U439*'III. GDP shares, 1310-2018'!C441</f>
        <v>-0.95018608179803943</v>
      </c>
      <c r="AZ439" s="6">
        <f>V439*'III. GDP shares, 1310-2018'!D441</f>
        <v>0.30352478724853654</v>
      </c>
      <c r="BA439" s="6">
        <f>W439*'III. GDP shares, 1310-2018'!E441</f>
        <v>0.59673564804820634</v>
      </c>
      <c r="BB439" s="6">
        <f>X439*'III. GDP shares, 1310-2018'!F441</f>
        <v>1.3630622479401593</v>
      </c>
      <c r="BC439" s="6">
        <f>Y439*'III. GDP shares, 1310-2018'!G441</f>
        <v>-3.8989302152067924E-2</v>
      </c>
      <c r="BD439" s="6">
        <f>Z439*'III. GDP shares, 1310-2018'!H441</f>
        <v>0</v>
      </c>
      <c r="BE439" s="6">
        <f>AA439*'III. GDP shares, 1310-2018'!I441</f>
        <v>0</v>
      </c>
      <c r="BF439" s="6">
        <f>AB439*'III. GDP shares, 1310-2018'!J441</f>
        <v>0</v>
      </c>
      <c r="BI439" s="6">
        <f t="shared" si="815"/>
        <v>4.2355597484276739</v>
      </c>
      <c r="BJ439" s="6">
        <f t="shared" si="816"/>
        <v>4.4687179706391937</v>
      </c>
      <c r="BL439" s="6">
        <f t="shared" si="817"/>
        <v>1.2741472992867948</v>
      </c>
      <c r="BM439" s="6">
        <f t="shared" si="818"/>
        <v>1.8226395402685494</v>
      </c>
      <c r="BN439" s="6">
        <f t="shared" ref="BN439:BO439" si="931">AVERAGE(BL436:BL442)</f>
        <v>-1.2019482694562293</v>
      </c>
      <c r="BO439" s="6">
        <f t="shared" si="931"/>
        <v>-0.45688333100868217</v>
      </c>
      <c r="BR439" s="6">
        <f t="shared" si="820"/>
        <v>2.5980837594515647</v>
      </c>
    </row>
    <row r="440" spans="1:70" x14ac:dyDescent="0.2">
      <c r="A440" s="6">
        <f>'[1]Nominal weighted'!B440</f>
        <v>1746</v>
      </c>
      <c r="C440" s="6">
        <f t="shared" si="827"/>
        <v>1.6772216088825207</v>
      </c>
      <c r="D440" s="6">
        <f t="shared" si="828"/>
        <v>-6.0017647058823478</v>
      </c>
      <c r="E440" s="6">
        <f t="shared" si="829"/>
        <v>-0.57181121954027025</v>
      </c>
      <c r="F440" s="6">
        <f t="shared" si="830"/>
        <v>2.4192085384918225</v>
      </c>
      <c r="G440" s="6">
        <f t="shared" si="831"/>
        <v>2.6985265145469408</v>
      </c>
      <c r="J440" s="6">
        <f t="shared" si="923"/>
        <v>-2.3952095808383294</v>
      </c>
      <c r="L440" s="6">
        <f t="shared" si="853"/>
        <v>0.86727129684878823</v>
      </c>
      <c r="M440" s="6">
        <f t="shared" si="854"/>
        <v>3.5614663513124754</v>
      </c>
      <c r="N440" s="6">
        <f t="shared" si="855"/>
        <v>3.3231313611980036</v>
      </c>
      <c r="O440" s="6">
        <f t="shared" si="856"/>
        <v>6.1676369769228856</v>
      </c>
      <c r="P440" s="6">
        <f t="shared" ref="P440" si="932">AVERAGE(G437:G443)</f>
        <v>6.6303071950686512</v>
      </c>
      <c r="U440" s="6">
        <v>2.3227783911174793</v>
      </c>
      <c r="V440" s="6">
        <v>9.4117647058823479</v>
      </c>
      <c r="W440" s="6">
        <v>3.5718112195402703</v>
      </c>
      <c r="X440" s="6">
        <v>3.2254455495584948</v>
      </c>
      <c r="Y440" s="6">
        <v>3.6764734854530592</v>
      </c>
      <c r="AB440" s="6">
        <v>2.3952095808383294</v>
      </c>
      <c r="AE440" s="6">
        <v>4</v>
      </c>
      <c r="AF440" s="6">
        <v>3.4099999999999997</v>
      </c>
      <c r="AG440" s="35">
        <v>3</v>
      </c>
      <c r="AH440" s="6">
        <v>5.6446540880503173</v>
      </c>
      <c r="AI440" s="6">
        <v>6.375</v>
      </c>
      <c r="AO440" s="6">
        <f>AE440*'III. GDP shares, 1310-2018'!C442</f>
        <v>0.79430679890683287</v>
      </c>
      <c r="AP440" s="6">
        <f>AF440*'III. GDP shares, 1310-2018'!D442</f>
        <v>0.87388563523311014</v>
      </c>
      <c r="AQ440" s="6">
        <f>AG440*'III. GDP shares, 1310-2018'!E442</f>
        <v>0.13963308807696484</v>
      </c>
      <c r="AR440" s="6">
        <f>AH440*'III. GDP shares, 1310-2018'!F442</f>
        <v>1.1867702191041545</v>
      </c>
      <c r="AS440" s="6">
        <f>AI440*'III. GDP shares, 1310-2018'!G442</f>
        <v>1.8382996717234015</v>
      </c>
      <c r="AT440" s="6">
        <f>AJ440*'III. GDP shares, 1310-2018'!H442</f>
        <v>0</v>
      </c>
      <c r="AU440" s="6">
        <f>AK440*'III. GDP shares, 1310-2018'!I442</f>
        <v>0</v>
      </c>
      <c r="AV440" s="6">
        <f>AL440*'III. GDP shares, 1310-2018'!J442</f>
        <v>0</v>
      </c>
      <c r="AY440" s="6">
        <f>U440*'III. GDP shares, 1310-2018'!C442</f>
        <v>0.46124966710462212</v>
      </c>
      <c r="AZ440" s="6">
        <f>V440*'III. GDP shares, 1310-2018'!D442</f>
        <v>2.4119665626582294</v>
      </c>
      <c r="BA440" s="6">
        <f>W440*'III. GDP shares, 1310-2018'!E442</f>
        <v>0.16624767687078593</v>
      </c>
      <c r="BB440" s="6">
        <f>X440*'III. GDP shares, 1310-2018'!F442</f>
        <v>0.67813946822031246</v>
      </c>
      <c r="BC440" s="6">
        <f>Y440*'III. GDP shares, 1310-2018'!G442</f>
        <v>1.0601505884561802</v>
      </c>
      <c r="BD440" s="6">
        <f>Z440*'III. GDP shares, 1310-2018'!H442</f>
        <v>0</v>
      </c>
      <c r="BE440" s="6">
        <f>AA440*'III. GDP shares, 1310-2018'!I442</f>
        <v>0</v>
      </c>
      <c r="BF440" s="6">
        <f>AB440*'III. GDP shares, 1310-2018'!J442</f>
        <v>0</v>
      </c>
      <c r="BI440" s="6">
        <f t="shared" si="815"/>
        <v>4.485930817610063</v>
      </c>
      <c r="BJ440" s="6">
        <f t="shared" si="816"/>
        <v>4.8328954130444632</v>
      </c>
      <c r="BL440" s="6">
        <f t="shared" si="817"/>
        <v>4.77775396331013</v>
      </c>
      <c r="BM440" s="6">
        <f t="shared" si="818"/>
        <v>4.100580488731663</v>
      </c>
      <c r="BN440" s="6">
        <f t="shared" ref="BN440:BO440" si="933">AVERAGE(BL437:BL443)</f>
        <v>0.35193449418159906</v>
      </c>
      <c r="BO440" s="6">
        <f t="shared" si="933"/>
        <v>0.32606372340851736</v>
      </c>
      <c r="BR440" s="6">
        <f t="shared" si="820"/>
        <v>1.5932223771594529</v>
      </c>
    </row>
    <row r="441" spans="1:70" x14ac:dyDescent="0.2">
      <c r="A441" s="6">
        <f>'[1]Nominal weighted'!B441</f>
        <v>1747</v>
      </c>
      <c r="C441" s="6">
        <f t="shared" si="827"/>
        <v>-7.4327553744850352</v>
      </c>
      <c r="D441" s="6">
        <f t="shared" si="828"/>
        <v>6.8858064516129112</v>
      </c>
      <c r="E441" s="6">
        <f t="shared" si="829"/>
        <v>-2.8552334603189555</v>
      </c>
      <c r="F441" s="6">
        <f t="shared" si="830"/>
        <v>10.260314552677709</v>
      </c>
      <c r="G441" s="6">
        <f t="shared" si="831"/>
        <v>5.0080885891092226</v>
      </c>
      <c r="J441" s="6">
        <f t="shared" si="923"/>
        <v>7.0175438596491126</v>
      </c>
      <c r="L441" s="6">
        <f t="shared" si="853"/>
        <v>-0.6132451102158043</v>
      </c>
      <c r="M441" s="6">
        <f t="shared" si="854"/>
        <v>2.9930608679069928</v>
      </c>
      <c r="N441" s="6">
        <f t="shared" si="855"/>
        <v>1.7124382132873701</v>
      </c>
      <c r="O441" s="6">
        <f t="shared" si="856"/>
        <v>6.2228659011480527</v>
      </c>
      <c r="P441" s="6">
        <f t="shared" ref="P441" si="934">AVERAGE(G438:G444)</f>
        <v>4.7354534876518839</v>
      </c>
      <c r="U441" s="6">
        <v>11.432755374485035</v>
      </c>
      <c r="V441" s="6">
        <v>-3.225806451612911</v>
      </c>
      <c r="W441" s="6">
        <v>5.8552334603189555</v>
      </c>
      <c r="X441" s="6">
        <v>-4.618805118715442</v>
      </c>
      <c r="Y441" s="6">
        <v>1.6569114108907779</v>
      </c>
      <c r="AB441" s="6">
        <v>-7.0175438596491126</v>
      </c>
      <c r="AE441" s="6">
        <v>4</v>
      </c>
      <c r="AF441" s="6">
        <v>3.6600000000000006</v>
      </c>
      <c r="AG441" s="35">
        <v>3</v>
      </c>
      <c r="AH441" s="6">
        <v>5.6415094339622671</v>
      </c>
      <c r="AI441" s="6">
        <v>6.665</v>
      </c>
      <c r="AO441" s="6">
        <f>AE441*'III. GDP shares, 1310-2018'!C443</f>
        <v>0.79216554427061425</v>
      </c>
      <c r="AP441" s="6">
        <f>AF441*'III. GDP shares, 1310-2018'!D443</f>
        <v>0.94268896878937425</v>
      </c>
      <c r="AQ441" s="6">
        <f>AG441*'III. GDP shares, 1310-2018'!E443</f>
        <v>0.13880646998411023</v>
      </c>
      <c r="AR441" s="6">
        <f>AH441*'III. GDP shares, 1310-2018'!F443</f>
        <v>1.1854324552207776</v>
      </c>
      <c r="AS441" s="6">
        <f>AI441*'III. GDP shares, 1310-2018'!G443</f>
        <v>1.9195045066685035</v>
      </c>
      <c r="AT441" s="6">
        <f>AJ441*'III. GDP shares, 1310-2018'!H443</f>
        <v>0</v>
      </c>
      <c r="AU441" s="6">
        <f>AK441*'III. GDP shares, 1310-2018'!I443</f>
        <v>0</v>
      </c>
      <c r="AV441" s="6">
        <f>AL441*'III. GDP shares, 1310-2018'!J443</f>
        <v>0</v>
      </c>
      <c r="AY441" s="6">
        <f>U441*'III. GDP shares, 1310-2018'!C443</f>
        <v>2.2641587209354319</v>
      </c>
      <c r="AZ441" s="6">
        <f>V441*'III. GDP shares, 1310-2018'!D443</f>
        <v>-0.83085578070630739</v>
      </c>
      <c r="BA441" s="6">
        <f>W441*'III. GDP shares, 1310-2018'!E443</f>
        <v>0.27091476251990698</v>
      </c>
      <c r="BB441" s="6">
        <f>X441*'III. GDP shares, 1310-2018'!F443</f>
        <v>-0.97053484641957311</v>
      </c>
      <c r="BC441" s="6">
        <f>Y441*'III. GDP shares, 1310-2018'!G443</f>
        <v>0.47718663471197548</v>
      </c>
      <c r="BD441" s="6">
        <f>Z441*'III. GDP shares, 1310-2018'!H443</f>
        <v>0</v>
      </c>
      <c r="BE441" s="6">
        <f>AA441*'III. GDP shares, 1310-2018'!I443</f>
        <v>0</v>
      </c>
      <c r="BF441" s="6">
        <f>AB441*'III. GDP shares, 1310-2018'!J443</f>
        <v>0</v>
      </c>
      <c r="BI441" s="6">
        <f t="shared" si="815"/>
        <v>4.5933018867924531</v>
      </c>
      <c r="BJ441" s="6">
        <f t="shared" si="816"/>
        <v>4.9785979449333801</v>
      </c>
      <c r="BL441" s="6">
        <f t="shared" si="817"/>
        <v>1.2108694910414342</v>
      </c>
      <c r="BM441" s="6">
        <f t="shared" si="818"/>
        <v>0.68045746928621698</v>
      </c>
      <c r="BN441" s="6">
        <f t="shared" ref="BN441:BO441" si="935">AVERAGE(BL438:BL444)</f>
        <v>1.38252856511427</v>
      </c>
      <c r="BO441" s="6">
        <f t="shared" si="935"/>
        <v>2.0817241226429735</v>
      </c>
      <c r="BR441" s="6">
        <f t="shared" si="820"/>
        <v>1.9941837043962645</v>
      </c>
    </row>
    <row r="442" spans="1:70" x14ac:dyDescent="0.2">
      <c r="A442" s="6">
        <f>'[1]Nominal weighted'!B442</f>
        <v>1748</v>
      </c>
      <c r="C442" s="6">
        <f t="shared" si="827"/>
        <v>-2.7354331340657589</v>
      </c>
      <c r="D442" s="6">
        <f t="shared" si="828"/>
        <v>-1.0344444444444432</v>
      </c>
      <c r="E442" s="6">
        <f t="shared" si="829"/>
        <v>13.923925804876554</v>
      </c>
      <c r="F442" s="6">
        <f t="shared" si="830"/>
        <v>5.1487556343577081</v>
      </c>
      <c r="G442" s="6">
        <f t="shared" si="831"/>
        <v>-2.4185620750142105</v>
      </c>
      <c r="J442" s="6">
        <f t="shared" si="923"/>
        <v>-16.981132075471685</v>
      </c>
      <c r="L442" s="6">
        <f t="shared" si="853"/>
        <v>0.6161945312730529</v>
      </c>
      <c r="M442" s="6">
        <f t="shared" si="854"/>
        <v>1.067364179377158</v>
      </c>
      <c r="N442" s="6">
        <f t="shared" si="855"/>
        <v>1.0996120440613182</v>
      </c>
      <c r="O442" s="6">
        <f t="shared" si="856"/>
        <v>5.7917739319057491</v>
      </c>
      <c r="P442" s="6">
        <f t="shared" ref="P442" si="936">AVERAGE(G439:G445)</f>
        <v>3.6137178023115015</v>
      </c>
      <c r="U442" s="6">
        <v>6.7354331340657589</v>
      </c>
      <c r="V442" s="6">
        <v>4.4444444444444429</v>
      </c>
      <c r="W442" s="6">
        <v>-10.923925804876554</v>
      </c>
      <c r="X442" s="6">
        <v>0.36460914551650869</v>
      </c>
      <c r="Y442" s="6">
        <v>8.5918954083475434</v>
      </c>
      <c r="AB442" s="6">
        <v>16.981132075471685</v>
      </c>
      <c r="AE442" s="6">
        <v>4</v>
      </c>
      <c r="AF442" s="6">
        <v>3.4099999999999997</v>
      </c>
      <c r="AG442" s="35">
        <v>3</v>
      </c>
      <c r="AH442" s="6">
        <v>5.5133647798742169</v>
      </c>
      <c r="AI442" s="6">
        <v>6.1733333333333329</v>
      </c>
      <c r="AO442" s="6">
        <f>AE442*'III. GDP shares, 1310-2018'!C444</f>
        <v>0.79005153185716859</v>
      </c>
      <c r="AP442" s="6">
        <f>AF442*'III. GDP shares, 1310-2018'!D444</f>
        <v>0.88265352430389854</v>
      </c>
      <c r="AQ442" s="6">
        <f>AG442*'III. GDP shares, 1310-2018'!E444</f>
        <v>0.13799036858266303</v>
      </c>
      <c r="AR442" s="6">
        <f>AH442*'III. GDP shares, 1310-2018'!F444</f>
        <v>1.157852997215242</v>
      </c>
      <c r="AS442" s="6">
        <f>AI442*'III. GDP shares, 1310-2018'!G444</f>
        <v>1.7756928899654576</v>
      </c>
      <c r="AT442" s="6">
        <f>AJ442*'III. GDP shares, 1310-2018'!H444</f>
        <v>0</v>
      </c>
      <c r="AU442" s="6">
        <f>AK442*'III. GDP shares, 1310-2018'!I444</f>
        <v>0</v>
      </c>
      <c r="AV442" s="6">
        <f>AL442*'III. GDP shares, 1310-2018'!J444</f>
        <v>0</v>
      </c>
      <c r="AY442" s="6">
        <f>U442*'III. GDP shares, 1310-2018'!C444</f>
        <v>1.3303348163225457</v>
      </c>
      <c r="AZ442" s="6">
        <f>V442*'III. GDP shares, 1310-2018'!D444</f>
        <v>1.1504118922175279</v>
      </c>
      <c r="BA442" s="6">
        <f>W442*'III. GDP shares, 1310-2018'!E444</f>
        <v>-0.50246551606152656</v>
      </c>
      <c r="BB442" s="6">
        <f>X442*'III. GDP shares, 1310-2018'!F444</f>
        <v>7.6570988643709745E-2</v>
      </c>
      <c r="BC442" s="6">
        <f>Y442*'III. GDP shares, 1310-2018'!G444</f>
        <v>2.4713662399453988</v>
      </c>
      <c r="BD442" s="6">
        <f>Z442*'III. GDP shares, 1310-2018'!H444</f>
        <v>0</v>
      </c>
      <c r="BE442" s="6">
        <f>AA442*'III. GDP shares, 1310-2018'!I444</f>
        <v>0</v>
      </c>
      <c r="BF442" s="6">
        <f>AB442*'III. GDP shares, 1310-2018'!J444</f>
        <v>0</v>
      </c>
      <c r="BI442" s="6">
        <f t="shared" si="815"/>
        <v>4.4193396226415098</v>
      </c>
      <c r="BJ442" s="6">
        <f t="shared" si="816"/>
        <v>4.74424131192443</v>
      </c>
      <c r="BL442" s="6">
        <f t="shared" si="817"/>
        <v>4.5262184210676555</v>
      </c>
      <c r="BM442" s="6">
        <f t="shared" si="818"/>
        <v>4.3655980671615637</v>
      </c>
      <c r="BN442" s="6">
        <f t="shared" ref="BN442:BO442" si="937">AVERAGE(BL439:BL445)</f>
        <v>1.8537612729656661</v>
      </c>
      <c r="BO442" s="6">
        <f t="shared" si="937"/>
        <v>2.2378177034413573</v>
      </c>
      <c r="BR442" s="6">
        <f t="shared" si="820"/>
        <v>0.48578125877040357</v>
      </c>
    </row>
    <row r="443" spans="1:70" x14ac:dyDescent="0.2">
      <c r="A443" s="6">
        <f>'[1]Nominal weighted'!B443</f>
        <v>1749</v>
      </c>
      <c r="C443" s="6">
        <f t="shared" si="827"/>
        <v>7.0879295223522938</v>
      </c>
      <c r="D443" s="6">
        <f t="shared" si="828"/>
        <v>0.8423404255319169</v>
      </c>
      <c r="E443" s="6">
        <f t="shared" si="829"/>
        <v>10.172273412984872</v>
      </c>
      <c r="F443" s="6">
        <f t="shared" si="830"/>
        <v>7.295127887874842</v>
      </c>
      <c r="G443" s="6">
        <f t="shared" si="831"/>
        <v>8.7259030358282743</v>
      </c>
      <c r="J443" s="6">
        <f t="shared" si="923"/>
        <v>3.2258064516128981</v>
      </c>
      <c r="L443" s="6">
        <f t="shared" si="853"/>
        <v>1.7314112806793294</v>
      </c>
      <c r="M443" s="6">
        <f t="shared" si="854"/>
        <v>0.22596700512283516</v>
      </c>
      <c r="N443" s="6">
        <f t="shared" si="855"/>
        <v>2.1576492361866415</v>
      </c>
      <c r="O443" s="6">
        <f t="shared" si="856"/>
        <v>5.7844386530533018</v>
      </c>
      <c r="P443" s="6">
        <f t="shared" ref="P443" si="938">AVERAGE(G440:G446)</f>
        <v>2.7776575416032174</v>
      </c>
      <c r="U443" s="6">
        <v>-3.0879295223522933</v>
      </c>
      <c r="V443" s="6">
        <v>2.1276595744680833</v>
      </c>
      <c r="W443" s="6">
        <v>-7.1722734129848709</v>
      </c>
      <c r="X443" s="6">
        <v>-1.9099077620886751</v>
      </c>
      <c r="Y443" s="6">
        <v>-3.3359030358282746</v>
      </c>
      <c r="AB443" s="6">
        <v>-3.2258064516128981</v>
      </c>
      <c r="AE443" s="6">
        <v>4</v>
      </c>
      <c r="AF443" s="6">
        <v>2.97</v>
      </c>
      <c r="AG443" s="35">
        <v>3</v>
      </c>
      <c r="AH443" s="6">
        <v>5.3852201257861667</v>
      </c>
      <c r="AI443" s="6">
        <v>5.3900000000000006</v>
      </c>
      <c r="AO443" s="6">
        <f>AE443*'III. GDP shares, 1310-2018'!C445</f>
        <v>0.78796424506684815</v>
      </c>
      <c r="AP443" s="6">
        <f>AF443*'III. GDP shares, 1310-2018'!D445</f>
        <v>0.77250861455839048</v>
      </c>
      <c r="AQ443" s="6">
        <f>AG443*'III. GDP shares, 1310-2018'!E445</f>
        <v>0.13718458444252812</v>
      </c>
      <c r="AR443" s="6">
        <f>AH443*'III. GDP shares, 1310-2018'!F445</f>
        <v>1.1303119473525955</v>
      </c>
      <c r="AS443" s="6">
        <f>AI443*'III. GDP shares, 1310-2018'!G445</f>
        <v>1.5484679291148564</v>
      </c>
      <c r="AT443" s="6">
        <f>AJ443*'III. GDP shares, 1310-2018'!H445</f>
        <v>0</v>
      </c>
      <c r="AU443" s="6">
        <f>AK443*'III. GDP shares, 1310-2018'!I445</f>
        <v>0</v>
      </c>
      <c r="AV443" s="6">
        <f>AL443*'III. GDP shares, 1310-2018'!J445</f>
        <v>0</v>
      </c>
      <c r="AY443" s="6">
        <f>U443*'III. GDP shares, 1310-2018'!C445</f>
        <v>-0.60829451372498944</v>
      </c>
      <c r="AZ443" s="6">
        <f>V443*'III. GDP shares, 1310-2018'!D445</f>
        <v>0.55341257579940528</v>
      </c>
      <c r="BA443" s="6">
        <f>W443*'III. GDP shares, 1310-2018'!E445</f>
        <v>-0.32797511588950751</v>
      </c>
      <c r="BB443" s="6">
        <f>X443*'III. GDP shares, 1310-2018'!F445</f>
        <v>-0.40087341118950731</v>
      </c>
      <c r="BC443" s="6">
        <f>Y443*'III. GDP shares, 1310-2018'!G445</f>
        <v>-0.95835600475268468</v>
      </c>
      <c r="BD443" s="6">
        <f>Z443*'III. GDP shares, 1310-2018'!H445</f>
        <v>0</v>
      </c>
      <c r="BE443" s="6">
        <f>AA443*'III. GDP shares, 1310-2018'!I445</f>
        <v>0</v>
      </c>
      <c r="BF443" s="6">
        <f>AB443*'III. GDP shares, 1310-2018'!J445</f>
        <v>0</v>
      </c>
      <c r="BI443" s="6">
        <f t="shared" si="815"/>
        <v>4.1490440251572336</v>
      </c>
      <c r="BJ443" s="6">
        <f t="shared" si="816"/>
        <v>4.3764373205352189</v>
      </c>
      <c r="BL443" s="6">
        <f t="shared" si="817"/>
        <v>-1.7420864697572838</v>
      </c>
      <c r="BM443" s="6">
        <f t="shared" si="818"/>
        <v>-2.7673601017331548</v>
      </c>
      <c r="BN443" s="6">
        <f t="shared" ref="BN443:BO443" si="939">AVERAGE(BL440:BL446)</f>
        <v>2.0134304306674728</v>
      </c>
      <c r="BO443" s="6">
        <f t="shared" si="939"/>
        <v>1.5930999430952399</v>
      </c>
      <c r="BR443" s="6">
        <f t="shared" si="820"/>
        <v>5.8994277515335174</v>
      </c>
    </row>
    <row r="444" spans="1:70" x14ac:dyDescent="0.2">
      <c r="A444" s="6">
        <f>'[1]Nominal weighted'!B444</f>
        <v>1750</v>
      </c>
      <c r="C444" s="6">
        <f t="shared" si="827"/>
        <v>-9.3568554505394932</v>
      </c>
      <c r="D444" s="6">
        <f t="shared" si="828"/>
        <v>4.0416666666666714</v>
      </c>
      <c r="E444" s="6">
        <f t="shared" si="829"/>
        <v>-3.1951859897837975</v>
      </c>
      <c r="F444" s="6">
        <f t="shared" si="830"/>
        <v>8.8928350019377618</v>
      </c>
      <c r="G444" s="6">
        <f t="shared" si="831"/>
        <v>3.8275252702203826</v>
      </c>
      <c r="J444" s="6">
        <f t="shared" si="923"/>
        <v>-27.777777777777779</v>
      </c>
      <c r="L444" s="6">
        <f t="shared" si="853"/>
        <v>4.6483301586580108</v>
      </c>
      <c r="M444" s="6">
        <f t="shared" si="854"/>
        <v>1.6657007128523174</v>
      </c>
      <c r="N444" s="6">
        <f t="shared" si="855"/>
        <v>3.9835586353100072</v>
      </c>
      <c r="O444" s="6">
        <f t="shared" si="856"/>
        <v>5.2850972155425939</v>
      </c>
      <c r="P444" s="6">
        <f t="shared" ref="P444" si="940">AVERAGE(G441:G447)</f>
        <v>3.6651016074014398</v>
      </c>
      <c r="U444" s="6">
        <v>13.356855450539493</v>
      </c>
      <c r="V444" s="6">
        <v>-1.0416666666666714</v>
      </c>
      <c r="W444" s="6">
        <v>5.6951859897837975</v>
      </c>
      <c r="X444" s="6">
        <v>-3.6357595302396448</v>
      </c>
      <c r="Y444" s="6">
        <v>1.2174747297796176</v>
      </c>
      <c r="AB444" s="6">
        <v>27.777777777777779</v>
      </c>
      <c r="AE444" s="6">
        <v>4</v>
      </c>
      <c r="AF444" s="6">
        <v>3</v>
      </c>
      <c r="AG444" s="35">
        <v>2.5</v>
      </c>
      <c r="AH444" s="6">
        <v>5.2570754716981165</v>
      </c>
      <c r="AI444" s="6">
        <v>5.0449999999999999</v>
      </c>
      <c r="AO444" s="6">
        <f>AE444*'III. GDP shares, 1310-2018'!C446</f>
        <v>0.78590318027980022</v>
      </c>
      <c r="AP444" s="6">
        <f>AF444*'III. GDP shares, 1310-2018'!D446</f>
        <v>0.78404790287883208</v>
      </c>
      <c r="AQ444" s="6">
        <f>AG444*'III. GDP shares, 1310-2018'!E446</f>
        <v>0.11365743595365006</v>
      </c>
      <c r="AR444" s="6">
        <f>AH444*'III. GDP shares, 1310-2018'!F446</f>
        <v>1.1028085818666169</v>
      </c>
      <c r="AS444" s="6">
        <f>AI444*'III. GDP shares, 1310-2018'!G446</f>
        <v>1.4475914598776829</v>
      </c>
      <c r="AT444" s="6">
        <f>AJ444*'III. GDP shares, 1310-2018'!H446</f>
        <v>0</v>
      </c>
      <c r="AU444" s="6">
        <f>AK444*'III. GDP shares, 1310-2018'!I446</f>
        <v>0</v>
      </c>
      <c r="AV444" s="6">
        <f>AL444*'III. GDP shares, 1310-2018'!J446</f>
        <v>0</v>
      </c>
      <c r="AY444" s="6">
        <f>U444*'III. GDP shares, 1310-2018'!C446</f>
        <v>2.6242987942791429</v>
      </c>
      <c r="AZ444" s="6">
        <f>V444*'III. GDP shares, 1310-2018'!D446</f>
        <v>-0.27223885516626234</v>
      </c>
      <c r="BA444" s="6">
        <f>W444*'III. GDP shares, 1310-2018'!E446</f>
        <v>0.25892009475119088</v>
      </c>
      <c r="BB444" s="6">
        <f>X444*'III. GDP shares, 1310-2018'!F446</f>
        <v>-0.76269531094566434</v>
      </c>
      <c r="BC444" s="6">
        <f>Y444*'III. GDP shares, 1310-2018'!G446</f>
        <v>0.34933716976132095</v>
      </c>
      <c r="BD444" s="6">
        <f>Z444*'III. GDP shares, 1310-2018'!H446</f>
        <v>0</v>
      </c>
      <c r="BE444" s="6">
        <f>AA444*'III. GDP shares, 1310-2018'!I446</f>
        <v>0</v>
      </c>
      <c r="BF444" s="6">
        <f>AB444*'III. GDP shares, 1310-2018'!J446</f>
        <v>0</v>
      </c>
      <c r="BI444" s="6">
        <f t="shared" si="815"/>
        <v>3.9604150943396235</v>
      </c>
      <c r="BJ444" s="6">
        <f t="shared" si="816"/>
        <v>4.2340085608565818</v>
      </c>
      <c r="BL444" s="6">
        <f t="shared" si="817"/>
        <v>2.1976218926797277</v>
      </c>
      <c r="BM444" s="6">
        <f t="shared" si="818"/>
        <v>7.228311291829062</v>
      </c>
      <c r="BN444" s="6">
        <f t="shared" ref="BN444:BO444" si="941">AVERAGE(BL441:BL447)</f>
        <v>0.72794901160703507</v>
      </c>
      <c r="BO444" s="6">
        <f t="shared" si="941"/>
        <v>0.30180077870441113</v>
      </c>
      <c r="BR444" s="6">
        <f t="shared" si="820"/>
        <v>0.98009991013175979</v>
      </c>
    </row>
    <row r="445" spans="1:70" x14ac:dyDescent="0.2">
      <c r="A445" s="6">
        <f>'[1]Nominal weighted'!B445</f>
        <v>1751</v>
      </c>
      <c r="C445" s="6">
        <f t="shared" si="827"/>
        <v>6.3013026503785552</v>
      </c>
      <c r="D445" s="6">
        <f t="shared" si="828"/>
        <v>0.39842105263157501</v>
      </c>
      <c r="E445" s="6">
        <f t="shared" si="829"/>
        <v>-3.2315361178083979E-2</v>
      </c>
      <c r="F445" s="6">
        <f t="shared" si="830"/>
        <v>7.3577877476380822</v>
      </c>
      <c r="G445" s="6">
        <f t="shared" si="831"/>
        <v>2.3195053400547474</v>
      </c>
      <c r="J445" s="6">
        <f t="shared" si="923"/>
        <v>2.1739130434782608</v>
      </c>
      <c r="L445" s="6">
        <f t="shared" si="853"/>
        <v>6.8215549203198123</v>
      </c>
      <c r="M445" s="6">
        <f t="shared" si="854"/>
        <v>1.2703298851072955</v>
      </c>
      <c r="N445" s="6">
        <f t="shared" si="855"/>
        <v>5.8251899296355765</v>
      </c>
      <c r="O445" s="6">
        <f t="shared" si="856"/>
        <v>4.8151408996492986</v>
      </c>
      <c r="P445" s="6">
        <f t="shared" ref="P445" si="942">AVERAGE(G442:G448)</f>
        <v>3.7710657323976213</v>
      </c>
      <c r="U445" s="6">
        <v>-2.3013026503785552</v>
      </c>
      <c r="V445" s="6">
        <v>2.6315789473684248</v>
      </c>
      <c r="W445" s="6">
        <v>2.532315361178084</v>
      </c>
      <c r="X445" s="6">
        <v>-2.2288569300280159</v>
      </c>
      <c r="Y445" s="6">
        <v>2.9471613266119192</v>
      </c>
      <c r="AB445" s="6">
        <v>-2.1739130434782608</v>
      </c>
      <c r="AE445" s="6">
        <v>4</v>
      </c>
      <c r="AF445" s="6">
        <v>3.03</v>
      </c>
      <c r="AG445" s="35">
        <v>2.5</v>
      </c>
      <c r="AH445" s="6">
        <v>5.1289308176100663</v>
      </c>
      <c r="AI445" s="6">
        <v>5.2666666666666666</v>
      </c>
      <c r="AO445" s="6">
        <f>AE445*'III. GDP shares, 1310-2018'!C447</f>
        <v>0.7838678464508585</v>
      </c>
      <c r="AP445" s="6">
        <f>AF445*'III. GDP shares, 1310-2018'!D447</f>
        <v>0.79561480469208556</v>
      </c>
      <c r="AQ445" s="6">
        <f>AG445*'III. GDP shares, 1310-2018'!E447</f>
        <v>0.11300266260272757</v>
      </c>
      <c r="AR445" s="6">
        <f>AH445*'III. GDP shares, 1310-2018'!F447</f>
        <v>1.075342195062519</v>
      </c>
      <c r="AS445" s="6">
        <f>AI445*'III. GDP shares, 1310-2018'!G447</f>
        <v>1.5093780606291987</v>
      </c>
      <c r="AT445" s="6">
        <f>AJ445*'III. GDP shares, 1310-2018'!H447</f>
        <v>0</v>
      </c>
      <c r="AU445" s="6">
        <f>AK445*'III. GDP shares, 1310-2018'!I447</f>
        <v>0</v>
      </c>
      <c r="AV445" s="6">
        <f>AL445*'III. GDP shares, 1310-2018'!J447</f>
        <v>0</v>
      </c>
      <c r="AY445" s="6">
        <f>U445*'III. GDP shares, 1310-2018'!C447</f>
        <v>-0.45097928814597277</v>
      </c>
      <c r="AZ445" s="6">
        <f>V445*'III. GDP shares, 1310-2018'!D447</f>
        <v>0.69099774595456553</v>
      </c>
      <c r="BA445" s="6">
        <f>W445*'III. GDP shares, 1310-2018'!E447</f>
        <v>0.11446335134516449</v>
      </c>
      <c r="BB445" s="6">
        <f>X445*'III. GDP shares, 1310-2018'!F447</f>
        <v>-0.46730673289398472</v>
      </c>
      <c r="BC445" s="6">
        <f>Y445*'III. GDP shares, 1310-2018'!G447</f>
        <v>0.84462923687143188</v>
      </c>
      <c r="BD445" s="6">
        <f>Z445*'III. GDP shares, 1310-2018'!H447</f>
        <v>0</v>
      </c>
      <c r="BE445" s="6">
        <f>AA445*'III. GDP shares, 1310-2018'!I447</f>
        <v>0</v>
      </c>
      <c r="BF445" s="6">
        <f>AB445*'III. GDP shares, 1310-2018'!J447</f>
        <v>0</v>
      </c>
      <c r="BI445" s="6">
        <f t="shared" si="815"/>
        <v>3.9851194968553463</v>
      </c>
      <c r="BJ445" s="6">
        <f t="shared" si="816"/>
        <v>4.2772055694373892</v>
      </c>
      <c r="BL445" s="6">
        <f t="shared" si="817"/>
        <v>0.73180431313120442</v>
      </c>
      <c r="BM445" s="6">
        <f t="shared" si="818"/>
        <v>0.23449716854559935</v>
      </c>
      <c r="BN445" s="6">
        <f t="shared" ref="BN445:BO445" si="943">AVERAGE(BL442:BL448)</f>
        <v>0.2475672369263297</v>
      </c>
      <c r="BO445" s="6">
        <f t="shared" si="943"/>
        <v>-5.2848683646284318E-2</v>
      </c>
      <c r="BR445" s="6">
        <f t="shared" si="820"/>
        <v>3.4407841975686653</v>
      </c>
    </row>
    <row r="446" spans="1:70" x14ac:dyDescent="0.2">
      <c r="A446" s="6">
        <f>'[1]Nominal weighted'!B446</f>
        <v>1752</v>
      </c>
      <c r="C446" s="6">
        <f t="shared" si="827"/>
        <v>16.578469142232223</v>
      </c>
      <c r="D446" s="6">
        <f t="shared" si="828"/>
        <v>-3.5502564102564378</v>
      </c>
      <c r="E446" s="6">
        <f t="shared" si="829"/>
        <v>-2.338108533733827</v>
      </c>
      <c r="F446" s="6">
        <f t="shared" si="830"/>
        <v>-0.88295879160481139</v>
      </c>
      <c r="G446" s="6">
        <f t="shared" si="831"/>
        <v>-0.71738388352283966</v>
      </c>
      <c r="J446" s="6">
        <f t="shared" si="923"/>
        <v>26.666666666666668</v>
      </c>
      <c r="L446" s="6">
        <f t="shared" si="853"/>
        <v>6.3597482370836502</v>
      </c>
      <c r="M446" s="6">
        <f t="shared" si="854"/>
        <v>2.5712990658652939</v>
      </c>
      <c r="N446" s="6">
        <f t="shared" si="855"/>
        <v>2.54117814982326</v>
      </c>
      <c r="O446" s="6">
        <f t="shared" si="856"/>
        <v>5.0857374727879812</v>
      </c>
      <c r="P446" s="6">
        <f t="shared" ref="P446" si="944">AVERAGE(G443:G449)</f>
        <v>6.0365699405729476</v>
      </c>
      <c r="U446" s="6">
        <v>-12.578469142232221</v>
      </c>
      <c r="V446" s="6">
        <v>6.4102564102564372</v>
      </c>
      <c r="W446" s="6">
        <v>4.838108533733827</v>
      </c>
      <c r="X446" s="6">
        <v>5.8837449551268275</v>
      </c>
      <c r="Y446" s="6">
        <v>5.9707172168561726</v>
      </c>
      <c r="AB446" s="6">
        <v>-26.666666666666668</v>
      </c>
      <c r="AE446" s="6">
        <v>4</v>
      </c>
      <c r="AF446" s="6">
        <v>2.8599999999999994</v>
      </c>
      <c r="AG446" s="35">
        <v>2.5</v>
      </c>
      <c r="AH446" s="6">
        <v>5.0007861635220161</v>
      </c>
      <c r="AI446" s="6">
        <v>5.253333333333333</v>
      </c>
      <c r="AO446" s="6">
        <f>AE446*'III. GDP shares, 1310-2018'!C448</f>
        <v>0.78185776471951152</v>
      </c>
      <c r="AP446" s="6">
        <f>AF446*'III. GDP shares, 1310-2018'!D448</f>
        <v>0.75445006060619224</v>
      </c>
      <c r="AQ446" s="6">
        <f>AG446*'III. GDP shares, 1310-2018'!E448</f>
        <v>0.11235601293172667</v>
      </c>
      <c r="AR446" s="6">
        <f>AH446*'III. GDP shares, 1310-2018'!F448</f>
        <v>1.0479120987564248</v>
      </c>
      <c r="AS446" s="6">
        <f>AI446*'III. GDP shares, 1310-2018'!G448</f>
        <v>1.5037664273332518</v>
      </c>
      <c r="AT446" s="6">
        <f>AJ446*'III. GDP shares, 1310-2018'!H448</f>
        <v>0</v>
      </c>
      <c r="AU446" s="6">
        <f>AK446*'III. GDP shares, 1310-2018'!I448</f>
        <v>0</v>
      </c>
      <c r="AV446" s="6">
        <f>AL446*'III. GDP shares, 1310-2018'!J448</f>
        <v>0</v>
      </c>
      <c r="AY446" s="6">
        <f>U446*'III. GDP shares, 1310-2018'!C448</f>
        <v>-2.4586434417847589</v>
      </c>
      <c r="AZ446" s="6">
        <f>V446*'III. GDP shares, 1310-2018'!D448</f>
        <v>1.6909854325941267</v>
      </c>
      <c r="BA446" s="6">
        <f>W446*'III. GDP shares, 1310-2018'!E448</f>
        <v>0.21743623399251802</v>
      </c>
      <c r="BB446" s="6">
        <f>X446*'III. GDP shares, 1310-2018'!F448</f>
        <v>1.2329356470887491</v>
      </c>
      <c r="BC446" s="6">
        <f>Y446*'III. GDP shares, 1310-2018'!G448</f>
        <v>1.7091175313088092</v>
      </c>
      <c r="BD446" s="6">
        <f>Z446*'III. GDP shares, 1310-2018'!H448</f>
        <v>0</v>
      </c>
      <c r="BE446" s="6">
        <f>AA446*'III. GDP shares, 1310-2018'!I448</f>
        <v>0</v>
      </c>
      <c r="BF446" s="6">
        <f>AB446*'III. GDP shares, 1310-2018'!J448</f>
        <v>0</v>
      </c>
      <c r="BI446" s="6">
        <f t="shared" si="815"/>
        <v>3.9228238993710698</v>
      </c>
      <c r="BJ446" s="6">
        <f t="shared" si="816"/>
        <v>4.2003423643471072</v>
      </c>
      <c r="BL446" s="6">
        <f t="shared" si="817"/>
        <v>2.3918314031994443</v>
      </c>
      <c r="BM446" s="6">
        <f t="shared" si="818"/>
        <v>-2.6903847821542706</v>
      </c>
      <c r="BN446" s="6">
        <f t="shared" ref="BN446:BO446" si="945">AVERAGE(BL443:BL449)</f>
        <v>-0.64982960629775166</v>
      </c>
      <c r="BO446" s="6">
        <f t="shared" si="945"/>
        <v>-0.66399822455846802</v>
      </c>
      <c r="BR446" s="6">
        <f t="shared" si="820"/>
        <v>2.7450463331355972</v>
      </c>
    </row>
    <row r="447" spans="1:70" x14ac:dyDescent="0.2">
      <c r="A447" s="6">
        <f>'[1]Nominal weighted'!B447</f>
        <v>1753</v>
      </c>
      <c r="C447" s="6">
        <f t="shared" si="827"/>
        <v>22.095653754733291</v>
      </c>
      <c r="D447" s="6">
        <f t="shared" si="828"/>
        <v>4.076371248224028</v>
      </c>
      <c r="E447" s="6">
        <f t="shared" si="829"/>
        <v>12.209554574323292</v>
      </c>
      <c r="F447" s="6">
        <f t="shared" si="830"/>
        <v>-1.0761815240831316</v>
      </c>
      <c r="G447" s="6">
        <f t="shared" si="831"/>
        <v>8.9106349751344993</v>
      </c>
      <c r="J447" s="6">
        <f t="shared" si="923"/>
        <v>2.4242424242424154</v>
      </c>
      <c r="L447" s="6">
        <f t="shared" si="853"/>
        <v>6.1385955943189217</v>
      </c>
      <c r="M447" s="6">
        <f t="shared" si="854"/>
        <v>1.8184562248697833</v>
      </c>
      <c r="N447" s="6">
        <f t="shared" si="855"/>
        <v>3.7660326721164337E-2</v>
      </c>
      <c r="O447" s="6">
        <f t="shared" si="856"/>
        <v>3.6229103790896309</v>
      </c>
      <c r="P447" s="6">
        <f t="shared" ref="P447" si="946">AVERAGE(G444:G450)</f>
        <v>5.0287440028624175</v>
      </c>
      <c r="U447" s="6">
        <v>-18.095653754733291</v>
      </c>
      <c r="V447" s="6">
        <v>-1.2048192771084416</v>
      </c>
      <c r="W447" s="6">
        <v>-9.7095545743232918</v>
      </c>
      <c r="X447" s="6">
        <v>5.9488230335170975</v>
      </c>
      <c r="Y447" s="6">
        <v>-4.1456349751344987</v>
      </c>
      <c r="AB447" s="6">
        <v>-2.4242424242424154</v>
      </c>
      <c r="AE447" s="6">
        <v>4</v>
      </c>
      <c r="AF447" s="6">
        <v>2.8715519711155868</v>
      </c>
      <c r="AG447" s="35">
        <v>2.5</v>
      </c>
      <c r="AH447" s="6">
        <v>4.8726415094339659</v>
      </c>
      <c r="AI447" s="6">
        <v>4.7650000000000006</v>
      </c>
      <c r="AO447" s="6">
        <f>AE447*'III. GDP shares, 1310-2018'!C449</f>
        <v>0.77987246803429999</v>
      </c>
      <c r="AP447" s="6">
        <f>AF447*'III. GDP shares, 1310-2018'!D449</f>
        <v>0.76094213413939948</v>
      </c>
      <c r="AQ447" s="6">
        <f>AG447*'III. GDP shares, 1310-2018'!E449</f>
        <v>0.11171733668871101</v>
      </c>
      <c r="AR447" s="6">
        <f>AH447*'III. GDP shares, 1310-2018'!F449</f>
        <v>1.0205176217355769</v>
      </c>
      <c r="AS447" s="6">
        <f>AI447*'III. GDP shares, 1310-2018'!G449</f>
        <v>1.3623770663918078</v>
      </c>
      <c r="AT447" s="6">
        <f>AJ447*'III. GDP shares, 1310-2018'!H449</f>
        <v>0</v>
      </c>
      <c r="AU447" s="6">
        <f>AK447*'III. GDP shares, 1310-2018'!I449</f>
        <v>0</v>
      </c>
      <c r="AV447" s="6">
        <f>AL447*'III. GDP shares, 1310-2018'!J449</f>
        <v>0</v>
      </c>
      <c r="AY447" s="6">
        <f>U447*'III. GDP shares, 1310-2018'!C449</f>
        <v>-3.5280755385995</v>
      </c>
      <c r="AZ447" s="6">
        <f>V447*'III. GDP shares, 1310-2018'!D449</f>
        <v>-0.31926907860177567</v>
      </c>
      <c r="BA447" s="6">
        <f>W447*'III. GDP shares, 1310-2018'!E449</f>
        <v>-0.43389023099083568</v>
      </c>
      <c r="BB447" s="6">
        <f>X447*'III. GDP shares, 1310-2018'!F449</f>
        <v>1.2459112213645933</v>
      </c>
      <c r="BC447" s="6">
        <f>Y447*'III. GDP shares, 1310-2018'!G449</f>
        <v>-1.1852923432854172</v>
      </c>
      <c r="BD447" s="6">
        <f>Z447*'III. GDP shares, 1310-2018'!H449</f>
        <v>0</v>
      </c>
      <c r="BE447" s="6">
        <f>AA447*'III. GDP shares, 1310-2018'!I449</f>
        <v>0</v>
      </c>
      <c r="BF447" s="6">
        <f>AB447*'III. GDP shares, 1310-2018'!J449</f>
        <v>0</v>
      </c>
      <c r="BI447" s="6">
        <f t="shared" si="815"/>
        <v>3.8018386961099102</v>
      </c>
      <c r="BJ447" s="6">
        <f t="shared" si="816"/>
        <v>4.0354266269897954</v>
      </c>
      <c r="BL447" s="6">
        <f t="shared" si="817"/>
        <v>-4.2206159701129353</v>
      </c>
      <c r="BM447" s="6">
        <f t="shared" si="818"/>
        <v>-4.9385136620041399</v>
      </c>
      <c r="BN447" s="6">
        <f t="shared" ref="BN447:BO447" si="947">AVERAGE(BL444:BL450)</f>
        <v>0.27271354122334929</v>
      </c>
      <c r="BO447" s="6">
        <f t="shared" si="947"/>
        <v>0.36982574143358427</v>
      </c>
      <c r="BR447" s="6">
        <f t="shared" si="820"/>
        <v>7.1758313843615547</v>
      </c>
    </row>
    <row r="448" spans="1:70" x14ac:dyDescent="0.2">
      <c r="A448" s="6">
        <f>'[1]Nominal weighted'!B448</f>
        <v>1754</v>
      </c>
      <c r="C448" s="6">
        <f t="shared" si="827"/>
        <v>7.7798179571475696</v>
      </c>
      <c r="D448" s="6">
        <f t="shared" si="828"/>
        <v>4.118210657397757</v>
      </c>
      <c r="E448" s="6">
        <f t="shared" si="829"/>
        <v>10.036185599960024</v>
      </c>
      <c r="F448" s="6">
        <f t="shared" si="830"/>
        <v>6.970620341424639</v>
      </c>
      <c r="G448" s="6">
        <f t="shared" si="831"/>
        <v>5.7498374640824981</v>
      </c>
      <c r="J448" s="6">
        <f t="shared" si="923"/>
        <v>-4.9689440993788638</v>
      </c>
      <c r="L448" s="6">
        <f t="shared" si="853"/>
        <v>7.7554015564018659</v>
      </c>
      <c r="M448" s="6">
        <f t="shared" si="854"/>
        <v>-2.2398772533455795</v>
      </c>
      <c r="N448" s="6">
        <f t="shared" si="855"/>
        <v>8.7975077614841163E-2</v>
      </c>
      <c r="O448" s="6">
        <f t="shared" si="856"/>
        <v>2.9757029181386137</v>
      </c>
      <c r="P448" s="6">
        <f t="shared" ref="P448" si="948">AVERAGE(G445:G451)</f>
        <v>3.8485131835361264</v>
      </c>
      <c r="U448" s="6">
        <v>-3.7798179571475701</v>
      </c>
      <c r="V448" s="6">
        <v>-1.2195121951219505</v>
      </c>
      <c r="W448" s="6">
        <v>-7.5361855999600245</v>
      </c>
      <c r="X448" s="6">
        <v>-2.2261234860787233</v>
      </c>
      <c r="Y448" s="6">
        <v>-1.0198374640824983</v>
      </c>
      <c r="AB448" s="6">
        <v>4.9689440993788638</v>
      </c>
      <c r="AE448" s="6">
        <v>4</v>
      </c>
      <c r="AF448" s="6">
        <v>2.898698462275807</v>
      </c>
      <c r="AG448" s="35">
        <v>2.5</v>
      </c>
      <c r="AH448" s="6">
        <v>4.7444968553459157</v>
      </c>
      <c r="AI448" s="6">
        <v>4.7299999999999995</v>
      </c>
      <c r="AO448" s="6">
        <f>AE448*'III. GDP shares, 1310-2018'!C450</f>
        <v>0.77791150079102267</v>
      </c>
      <c r="AP448" s="6">
        <f>AF448*'III. GDP shares, 1310-2018'!D450</f>
        <v>0.77157046084670744</v>
      </c>
      <c r="AQ448" s="6">
        <f>AG448*'III. GDP shares, 1310-2018'!E450</f>
        <v>0.11108648730436328</v>
      </c>
      <c r="AR448" s="6">
        <f>AH448*'III. GDP shares, 1310-2018'!F450</f>
        <v>0.99315810923839387</v>
      </c>
      <c r="AS448" s="6">
        <f>AI448*'III. GDP shares, 1310-2018'!G450</f>
        <v>1.3507974263874394</v>
      </c>
      <c r="AT448" s="6">
        <f>AJ448*'III. GDP shares, 1310-2018'!H450</f>
        <v>0</v>
      </c>
      <c r="AU448" s="6">
        <f>AK448*'III. GDP shares, 1310-2018'!I450</f>
        <v>0</v>
      </c>
      <c r="AV448" s="6">
        <f>AL448*'III. GDP shares, 1310-2018'!J450</f>
        <v>0</v>
      </c>
      <c r="AY448" s="6">
        <f>U448*'III. GDP shares, 1310-2018'!C450</f>
        <v>-0.73509096494038095</v>
      </c>
      <c r="AZ448" s="6">
        <f>V448*'III. GDP shares, 1310-2018'!D450</f>
        <v>-0.32460761222458406</v>
      </c>
      <c r="BA448" s="6">
        <f>W448*'III. GDP shares, 1310-2018'!E450</f>
        <v>-0.33486735438931386</v>
      </c>
      <c r="BB448" s="6">
        <f>X448*'III. GDP shares, 1310-2018'!F450</f>
        <v>-0.46599094904530891</v>
      </c>
      <c r="BC448" s="6">
        <f>Y448*'III. GDP shares, 1310-2018'!G450</f>
        <v>-0.29124605112391783</v>
      </c>
      <c r="BD448" s="6">
        <f>Z448*'III. GDP shares, 1310-2018'!H450</f>
        <v>0</v>
      </c>
      <c r="BE448" s="6">
        <f>AA448*'III. GDP shares, 1310-2018'!I450</f>
        <v>0</v>
      </c>
      <c r="BF448" s="6">
        <f>AB448*'III. GDP shares, 1310-2018'!J450</f>
        <v>0</v>
      </c>
      <c r="BI448" s="6">
        <f t="shared" si="815"/>
        <v>3.7746390635243445</v>
      </c>
      <c r="BJ448" s="6">
        <f t="shared" si="816"/>
        <v>4.0045239845679266</v>
      </c>
      <c r="BL448" s="6">
        <f t="shared" si="817"/>
        <v>-2.1518029317235055</v>
      </c>
      <c r="BM448" s="6">
        <f t="shared" si="818"/>
        <v>-1.8020887671686505</v>
      </c>
      <c r="BN448" s="6">
        <f t="shared" ref="BN448:BO448" si="949">AVERAGE(BL445:BL451)</f>
        <v>1.5661938692278727</v>
      </c>
      <c r="BO448" s="6">
        <f t="shared" si="949"/>
        <v>0.49601485226385417</v>
      </c>
      <c r="BR448" s="6">
        <f t="shared" si="820"/>
        <v>5.0601488432201407</v>
      </c>
    </row>
    <row r="449" spans="1:70" x14ac:dyDescent="0.2">
      <c r="A449" s="6">
        <f>'[1]Nominal weighted'!B449</f>
        <v>1755</v>
      </c>
      <c r="C449" s="6">
        <f t="shared" si="827"/>
        <v>-5.9680799167188887</v>
      </c>
      <c r="D449" s="6">
        <f t="shared" si="828"/>
        <v>8.0723398208615489</v>
      </c>
      <c r="E449" s="6">
        <f t="shared" si="829"/>
        <v>-9.0641566538096559</v>
      </c>
      <c r="F449" s="6">
        <f t="shared" si="830"/>
        <v>7.0429316463284835</v>
      </c>
      <c r="G449" s="6">
        <f t="shared" si="831"/>
        <v>13.439967382213069</v>
      </c>
      <c r="J449" s="6">
        <f t="shared" si="923"/>
        <v>5.3254437869822402</v>
      </c>
      <c r="L449" s="6">
        <f t="shared" si="853"/>
        <v>6.4000441678574846</v>
      </c>
      <c r="M449" s="6">
        <f t="shared" si="854"/>
        <v>-1.0241717849327157</v>
      </c>
      <c r="N449" s="6">
        <f t="shared" si="855"/>
        <v>0.52981389049608263</v>
      </c>
      <c r="O449" s="6">
        <f t="shared" si="856"/>
        <v>1.6593727355105607</v>
      </c>
      <c r="P449" s="6">
        <f t="shared" ref="P449" si="950">AVERAGE(G446:G452)</f>
        <v>5.0231232636907759</v>
      </c>
      <c r="U449" s="6">
        <v>9.9680799167188887</v>
      </c>
      <c r="V449" s="6">
        <v>-4.9382716049382793</v>
      </c>
      <c r="W449" s="6">
        <v>11.564156653809656</v>
      </c>
      <c r="X449" s="6">
        <v>-2.426579445070618</v>
      </c>
      <c r="Y449" s="6">
        <v>-8.3166340488797363</v>
      </c>
      <c r="AB449" s="6">
        <v>-5.3254437869822402</v>
      </c>
      <c r="AE449" s="6">
        <v>4</v>
      </c>
      <c r="AF449" s="6">
        <v>3.13406821592327</v>
      </c>
      <c r="AG449" s="35">
        <v>2.5</v>
      </c>
      <c r="AH449" s="6">
        <v>4.6163522012578655</v>
      </c>
      <c r="AI449" s="6">
        <v>5.123333333333334</v>
      </c>
      <c r="AO449" s="6">
        <f>AE449*'III. GDP shares, 1310-2018'!C451</f>
        <v>0.77597441848416115</v>
      </c>
      <c r="AP449" s="6">
        <f>AF449*'III. GDP shares, 1310-2018'!D451</f>
        <v>0.83788911472946626</v>
      </c>
      <c r="AQ449" s="6">
        <f>AG449*'III. GDP shares, 1310-2018'!E451</f>
        <v>0.11046332177984788</v>
      </c>
      <c r="AR449" s="6">
        <f>AH449*'III. GDP shares, 1310-2018'!F451</f>
        <v>0.96583292245352304</v>
      </c>
      <c r="AS449" s="6">
        <f>AI449*'III. GDP shares, 1310-2018'!G451</f>
        <v>1.4614431907872039</v>
      </c>
      <c r="AT449" s="6">
        <f>AJ449*'III. GDP shares, 1310-2018'!H451</f>
        <v>0</v>
      </c>
      <c r="AU449" s="6">
        <f>AK449*'III. GDP shares, 1310-2018'!I451</f>
        <v>0</v>
      </c>
      <c r="AV449" s="6">
        <f>AL449*'III. GDP shares, 1310-2018'!J451</f>
        <v>0</v>
      </c>
      <c r="AY449" s="6">
        <f>U449*'III. GDP shares, 1310-2018'!C451</f>
        <v>1.9337437541948963</v>
      </c>
      <c r="AZ449" s="6">
        <f>V449*'III. GDP shares, 1310-2018'!D451</f>
        <v>-1.3202405749603179</v>
      </c>
      <c r="BA449" s="6">
        <f>W449*'III. GDP shares, 1310-2018'!E451</f>
        <v>0.51096606302493808</v>
      </c>
      <c r="BB449" s="6">
        <f>X449*'III. GDP shares, 1310-2018'!F451</f>
        <v>-0.50768880163857488</v>
      </c>
      <c r="BC449" s="6">
        <f>Y449*'III. GDP shares, 1310-2018'!G451</f>
        <v>-2.3723399221218546</v>
      </c>
      <c r="BD449" s="6">
        <f>Z449*'III. GDP shares, 1310-2018'!H451</f>
        <v>0</v>
      </c>
      <c r="BE449" s="6">
        <f>AA449*'III. GDP shares, 1310-2018'!I451</f>
        <v>0</v>
      </c>
      <c r="BF449" s="6">
        <f>AB449*'III. GDP shares, 1310-2018'!J451</f>
        <v>0</v>
      </c>
      <c r="BI449" s="6">
        <f t="shared" si="815"/>
        <v>3.8747507501028942</v>
      </c>
      <c r="BJ449" s="6">
        <f t="shared" si="816"/>
        <v>4.1516029682342026</v>
      </c>
      <c r="BL449" s="6">
        <f t="shared" si="817"/>
        <v>-1.7555594815009132</v>
      </c>
      <c r="BM449" s="6">
        <f t="shared" si="818"/>
        <v>8.7551280776278606E-2</v>
      </c>
      <c r="BN449" s="6">
        <f t="shared" ref="BN449:BO449" si="951">AVERAGE(BL446:BL452)</f>
        <v>1.4694464481814742</v>
      </c>
      <c r="BO449" s="6">
        <f t="shared" si="951"/>
        <v>0.5148096258022955</v>
      </c>
      <c r="BR449" s="6">
        <f t="shared" si="820"/>
        <v>3.7490327600453313</v>
      </c>
    </row>
    <row r="450" spans="1:70" x14ac:dyDescent="0.2">
      <c r="A450" s="6">
        <f>'[1]Nominal weighted'!B450</f>
        <v>1756</v>
      </c>
      <c r="C450" s="6">
        <f t="shared" si="827"/>
        <v>5.5398610229991974</v>
      </c>
      <c r="D450" s="6">
        <f t="shared" si="828"/>
        <v>-4.4275594614366582</v>
      </c>
      <c r="E450" s="6">
        <f t="shared" si="829"/>
        <v>-7.3523513487298029</v>
      </c>
      <c r="F450" s="6">
        <f t="shared" si="830"/>
        <v>-2.9446617680136056</v>
      </c>
      <c r="G450" s="6">
        <f t="shared" si="831"/>
        <v>1.6711214718545664</v>
      </c>
      <c r="J450" s="6">
        <f t="shared" si="923"/>
        <v>0</v>
      </c>
      <c r="L450" s="6">
        <f t="shared" si="853"/>
        <v>2.9965885707166526</v>
      </c>
      <c r="M450" s="6">
        <f t="shared" si="854"/>
        <v>1.858774967090326</v>
      </c>
      <c r="N450" s="6">
        <f t="shared" si="855"/>
        <v>3.0196917555937164</v>
      </c>
      <c r="O450" s="6">
        <f t="shared" si="856"/>
        <v>2.9001259895097777</v>
      </c>
      <c r="P450" s="6">
        <f t="shared" ref="P450" si="952">AVERAGE(G447:G453)</f>
        <v>5.9001389686342538</v>
      </c>
      <c r="U450" s="6">
        <v>-1.5398610229991974</v>
      </c>
      <c r="V450" s="6">
        <v>7.7922077922078046</v>
      </c>
      <c r="W450" s="6">
        <v>9.8523513487298029</v>
      </c>
      <c r="X450" s="6">
        <v>7.4328693151834209</v>
      </c>
      <c r="Y450" s="6">
        <v>3.2788785281454338</v>
      </c>
      <c r="AB450" s="6">
        <v>0</v>
      </c>
      <c r="AE450" s="6">
        <v>4</v>
      </c>
      <c r="AF450" s="6">
        <v>3.3646483307711463</v>
      </c>
      <c r="AG450" s="35">
        <v>2.5</v>
      </c>
      <c r="AH450" s="6">
        <v>4.4882075471698153</v>
      </c>
      <c r="AI450" s="6">
        <v>4.95</v>
      </c>
      <c r="AO450" s="6">
        <f>AE450*'III. GDP shares, 1310-2018'!C452</f>
        <v>0.77406078737096673</v>
      </c>
      <c r="AP450" s="6">
        <f>AF450*'III. GDP shares, 1310-2018'!D452</f>
        <v>0.90342496917282133</v>
      </c>
      <c r="AQ450" s="6">
        <f>AG450*'III. GDP shares, 1310-2018'!E452</f>
        <v>0.10984770057874628</v>
      </c>
      <c r="AR450" s="6">
        <f>AH450*'III. GDP shares, 1310-2018'!F452</f>
        <v>0.93854143803708956</v>
      </c>
      <c r="AS450" s="6">
        <f>AI450*'III. GDP shares, 1310-2018'!G452</f>
        <v>1.410393347446345</v>
      </c>
      <c r="AT450" s="6">
        <f>AJ450*'III. GDP shares, 1310-2018'!H452</f>
        <v>0</v>
      </c>
      <c r="AU450" s="6">
        <f>AK450*'III. GDP shares, 1310-2018'!I452</f>
        <v>0</v>
      </c>
      <c r="AV450" s="6">
        <f>AL450*'III. GDP shares, 1310-2018'!J452</f>
        <v>0</v>
      </c>
      <c r="AY450" s="6">
        <f>U450*'III. GDP shares, 1310-2018'!C452</f>
        <v>-0.29798650897615525</v>
      </c>
      <c r="AZ450" s="6">
        <f>V450*'III. GDP shares, 1310-2018'!D452</f>
        <v>2.0922469133200989</v>
      </c>
      <c r="BA450" s="6">
        <f>W450*'III. GDP shares, 1310-2018'!E452</f>
        <v>0.43290325638075139</v>
      </c>
      <c r="BB450" s="6">
        <f>X450*'III. GDP shares, 1310-2018'!F452</f>
        <v>1.5543077681897717</v>
      </c>
      <c r="BC450" s="6">
        <f>Y450*'III. GDP shares, 1310-2018'!G452</f>
        <v>0.93424413397595618</v>
      </c>
      <c r="BD450" s="6">
        <f>Z450*'III. GDP shares, 1310-2018'!H452</f>
        <v>0</v>
      </c>
      <c r="BE450" s="6">
        <f>AA450*'III. GDP shares, 1310-2018'!I452</f>
        <v>0</v>
      </c>
      <c r="BF450" s="6">
        <f>AB450*'III. GDP shares, 1310-2018'!J452</f>
        <v>0</v>
      </c>
      <c r="BI450" s="6">
        <f t="shared" si="815"/>
        <v>3.8605711755881922</v>
      </c>
      <c r="BJ450" s="6">
        <f t="shared" si="816"/>
        <v>4.1362682426059685</v>
      </c>
      <c r="BL450" s="6">
        <f t="shared" si="817"/>
        <v>4.7157155628904226</v>
      </c>
      <c r="BM450" s="6">
        <f t="shared" si="818"/>
        <v>4.4694076602112114</v>
      </c>
      <c r="BN450" s="6">
        <f t="shared" ref="BN450:BO450" si="953">AVERAGE(BL447:BL453)</f>
        <v>0.80545528973808334</v>
      </c>
      <c r="BO450" s="6">
        <f t="shared" si="953"/>
        <v>0.52231911617539617</v>
      </c>
      <c r="BR450" s="6">
        <f t="shared" si="820"/>
        <v>0.60937462386282393</v>
      </c>
    </row>
    <row r="451" spans="1:70" x14ac:dyDescent="0.2">
      <c r="A451" s="6">
        <f>'[1]Nominal weighted'!B451</f>
        <v>1757</v>
      </c>
      <c r="C451" s="6">
        <f t="shared" si="827"/>
        <v>1.9607862840411161</v>
      </c>
      <c r="D451" s="6">
        <f t="shared" si="828"/>
        <v>-24.36666768084087</v>
      </c>
      <c r="E451" s="6">
        <f t="shared" si="829"/>
        <v>-2.8429827335280571</v>
      </c>
      <c r="F451" s="6">
        <f t="shared" si="830"/>
        <v>4.362382775280639</v>
      </c>
      <c r="G451" s="6">
        <f t="shared" si="831"/>
        <v>-4.4340904650636581</v>
      </c>
      <c r="J451" s="6">
        <f t="shared" si="923"/>
        <v>-2.5000000000000062</v>
      </c>
      <c r="L451" s="6">
        <f t="shared" si="853"/>
        <v>1.8643846487129849</v>
      </c>
      <c r="M451" s="6">
        <f t="shared" si="854"/>
        <v>2.9515838720615681</v>
      </c>
      <c r="N451" s="6">
        <f t="shared" si="855"/>
        <v>2.277366050635877</v>
      </c>
      <c r="O451" s="6">
        <f t="shared" si="856"/>
        <v>2.5938071469500166</v>
      </c>
      <c r="P451" s="6">
        <f t="shared" ref="P451" si="954">AVERAGE(G448:G454)</f>
        <v>5.6809369089890058</v>
      </c>
      <c r="U451" s="6">
        <v>2.0392137159588839</v>
      </c>
      <c r="V451" s="6">
        <v>27.710843373493972</v>
      </c>
      <c r="W451" s="6">
        <v>5.3429827335280571</v>
      </c>
      <c r="X451" s="6">
        <v>-2.3198821988736074E-3</v>
      </c>
      <c r="Y451" s="6">
        <v>11.079090465063658</v>
      </c>
      <c r="AB451" s="6">
        <v>2.5000000000000062</v>
      </c>
      <c r="AE451" s="6">
        <v>4</v>
      </c>
      <c r="AF451" s="6">
        <v>3.344175692653101</v>
      </c>
      <c r="AG451" s="35">
        <v>2.5</v>
      </c>
      <c r="AH451" s="6">
        <v>4.3600628930817651</v>
      </c>
      <c r="AI451" s="6">
        <v>6.6449999999999996</v>
      </c>
      <c r="AO451" s="6">
        <f>AE451*'III. GDP shares, 1310-2018'!C453</f>
        <v>0.77217018414767247</v>
      </c>
      <c r="AP451" s="6">
        <f>AF451*'III. GDP shares, 1310-2018'!D453</f>
        <v>0.90174831458925264</v>
      </c>
      <c r="AQ451" s="6">
        <f>AG451*'III. GDP shares, 1310-2018'!E453</f>
        <v>0.10923948752289347</v>
      </c>
      <c r="AR451" s="6">
        <f>AH451*'III. GDP shares, 1310-2018'!F453</f>
        <v>0.91128304764737256</v>
      </c>
      <c r="AS451" s="6">
        <f>AI451*'III. GDP shares, 1310-2018'!G453</f>
        <v>1.8912161093708666</v>
      </c>
      <c r="AT451" s="6">
        <f>AJ451*'III. GDP shares, 1310-2018'!H453</f>
        <v>0</v>
      </c>
      <c r="AU451" s="6">
        <f>AK451*'III. GDP shares, 1310-2018'!I453</f>
        <v>0</v>
      </c>
      <c r="AV451" s="6">
        <f>AL451*'III. GDP shares, 1310-2018'!J453</f>
        <v>0</v>
      </c>
      <c r="AY451" s="6">
        <f>U451*'III. GDP shares, 1310-2018'!C453</f>
        <v>0.3936550076421077</v>
      </c>
      <c r="AZ451" s="6">
        <f>V451*'III. GDP shares, 1310-2018'!D453</f>
        <v>7.4721571485589511</v>
      </c>
      <c r="BA451" s="6">
        <f>W451*'III. GDP shares, 1310-2018'!E453</f>
        <v>0.23346587826170939</v>
      </c>
      <c r="BB451" s="6">
        <f>X451*'III. GDP shares, 1310-2018'!F453</f>
        <v>-4.8487129021163489E-4</v>
      </c>
      <c r="BC451" s="6">
        <f>Y451*'III. GDP shares, 1310-2018'!G453</f>
        <v>3.1531910255388347</v>
      </c>
      <c r="BD451" s="6">
        <f>Z451*'III. GDP shares, 1310-2018'!H453</f>
        <v>0</v>
      </c>
      <c r="BE451" s="6">
        <f>AA451*'III. GDP shares, 1310-2018'!I453</f>
        <v>0</v>
      </c>
      <c r="BF451" s="6">
        <f>AB451*'III. GDP shares, 1310-2018'!J453</f>
        <v>0</v>
      </c>
      <c r="BI451" s="6">
        <f t="shared" si="815"/>
        <v>4.1698477171469737</v>
      </c>
      <c r="BJ451" s="6">
        <f t="shared" si="816"/>
        <v>4.5856571432780573</v>
      </c>
      <c r="BL451" s="6">
        <f t="shared" si="817"/>
        <v>11.251984188711392</v>
      </c>
      <c r="BM451" s="6">
        <f t="shared" si="818"/>
        <v>8.1116350676409503</v>
      </c>
      <c r="BN451" s="6">
        <f t="shared" ref="BN451:BO451" si="955">AVERAGE(BL448:BL454)</f>
        <v>1.0223684301410376</v>
      </c>
      <c r="BO451" s="6">
        <f t="shared" si="955"/>
        <v>0.82803582294983713</v>
      </c>
      <c r="BR451" s="6">
        <f t="shared" si="820"/>
        <v>-9.5918211463634773E-2</v>
      </c>
    </row>
    <row r="452" spans="1:70" x14ac:dyDescent="0.2">
      <c r="A452" s="6">
        <f>'[1]Nominal weighted'!B452</f>
        <v>1758</v>
      </c>
      <c r="C452" s="6">
        <f t="shared" si="827"/>
        <v>-3.1861990694321145</v>
      </c>
      <c r="D452" s="6">
        <f t="shared" si="828"/>
        <v>8.9083593315216234</v>
      </c>
      <c r="E452" s="6">
        <f t="shared" si="829"/>
        <v>3.0605563289906046</v>
      </c>
      <c r="F452" s="6">
        <f t="shared" si="830"/>
        <v>-1.8565235307582864</v>
      </c>
      <c r="G452" s="6">
        <f t="shared" si="831"/>
        <v>10.54177590113729</v>
      </c>
      <c r="J452" s="6">
        <f t="shared" si="923"/>
        <v>1.2195121951219541</v>
      </c>
      <c r="L452" s="6">
        <f t="shared" si="853"/>
        <v>2.7218467876856445</v>
      </c>
      <c r="M452" s="6">
        <f t="shared" si="854"/>
        <v>3.101838407751162</v>
      </c>
      <c r="N452" s="6">
        <f t="shared" si="855"/>
        <v>0.30907827395126536</v>
      </c>
      <c r="O452" s="6">
        <f t="shared" si="856"/>
        <v>0.23431394115867984</v>
      </c>
      <c r="P452" s="6">
        <f t="shared" ref="P452" si="956">AVERAGE(G449:G455)</f>
        <v>6.5489811617267355</v>
      </c>
      <c r="U452" s="6">
        <v>7.1861990694321145</v>
      </c>
      <c r="V452" s="6">
        <v>-5.6603773584905781</v>
      </c>
      <c r="W452" s="6">
        <v>-0.56055632899060459</v>
      </c>
      <c r="X452" s="6">
        <v>6.2203862141964459</v>
      </c>
      <c r="Y452" s="6">
        <v>-3.7697759011372902</v>
      </c>
      <c r="AB452" s="6">
        <v>-1.2195121951219541</v>
      </c>
      <c r="AE452" s="6">
        <v>4</v>
      </c>
      <c r="AF452" s="6">
        <v>3.2479819730310453</v>
      </c>
      <c r="AG452" s="35">
        <v>2.5</v>
      </c>
      <c r="AH452" s="6">
        <v>4.3638626834381595</v>
      </c>
      <c r="AI452" s="6">
        <v>6.7720000000000002</v>
      </c>
      <c r="AO452" s="6">
        <f>AE452*'III. GDP shares, 1310-2018'!C454</f>
        <v>0.77030219563732505</v>
      </c>
      <c r="AP452" s="6">
        <f>AF452*'III. GDP shares, 1310-2018'!D454</f>
        <v>0.8794760048586161</v>
      </c>
      <c r="AQ452" s="6">
        <f>AG452*'III. GDP shares, 1310-2018'!E454</f>
        <v>0.10863854969195257</v>
      </c>
      <c r="AR452" s="6">
        <f>AH452*'III. GDP shares, 1310-2018'!F454</f>
        <v>0.91162064618274341</v>
      </c>
      <c r="AS452" s="6">
        <f>AI452*'III. GDP shares, 1310-2018'!G454</f>
        <v>1.9252163920184739</v>
      </c>
      <c r="AT452" s="6">
        <f>AJ452*'III. GDP shares, 1310-2018'!H454</f>
        <v>0</v>
      </c>
      <c r="AU452" s="6">
        <f>AK452*'III. GDP shares, 1310-2018'!I454</f>
        <v>0</v>
      </c>
      <c r="AV452" s="6">
        <f>AL452*'III. GDP shares, 1310-2018'!J454</f>
        <v>0</v>
      </c>
      <c r="AY452" s="6">
        <f>U452*'III. GDP shares, 1310-2018'!C454</f>
        <v>1.3838862303676149</v>
      </c>
      <c r="AZ452" s="6">
        <f>V452*'III. GDP shares, 1310-2018'!D454</f>
        <v>-1.5326951031664109</v>
      </c>
      <c r="BA452" s="6">
        <f>W452*'III. GDP shares, 1310-2018'!E454</f>
        <v>-2.4359210640873721E-2</v>
      </c>
      <c r="BB452" s="6">
        <f>X452*'III. GDP shares, 1310-2018'!F454</f>
        <v>1.2994525518901681</v>
      </c>
      <c r="BC452" s="6">
        <f>Y452*'III. GDP shares, 1310-2018'!G454</f>
        <v>-1.0717121026440821</v>
      </c>
      <c r="BD452" s="6">
        <f>Z452*'III. GDP shares, 1310-2018'!H454</f>
        <v>0</v>
      </c>
      <c r="BE452" s="6">
        <f>AA452*'III. GDP shares, 1310-2018'!I454</f>
        <v>0</v>
      </c>
      <c r="BF452" s="6">
        <f>AB452*'III. GDP shares, 1310-2018'!J454</f>
        <v>0</v>
      </c>
      <c r="BI452" s="6">
        <f t="shared" si="815"/>
        <v>4.1767689312938412</v>
      </c>
      <c r="BJ452" s="6">
        <f t="shared" si="816"/>
        <v>4.5952537883891118</v>
      </c>
      <c r="BL452" s="6">
        <f t="shared" si="817"/>
        <v>5.4572365806416334E-2</v>
      </c>
      <c r="BM452" s="6">
        <f t="shared" si="818"/>
        <v>0.36606058331468888</v>
      </c>
      <c r="BN452" s="6">
        <f t="shared" ref="BN452:BO452" si="957">AVERAGE(BL449:BL455)</f>
        <v>1.246528771041173</v>
      </c>
      <c r="BO452" s="6">
        <f t="shared" si="957"/>
        <v>1.1734466665275378</v>
      </c>
      <c r="BR452" s="6">
        <f t="shared" si="820"/>
        <v>2.1285103145576674</v>
      </c>
    </row>
    <row r="453" spans="1:70" x14ac:dyDescent="0.2">
      <c r="A453" s="6">
        <f>'[1]Nominal weighted'!B453</f>
        <v>1759</v>
      </c>
      <c r="C453" s="6">
        <f t="shared" si="827"/>
        <v>-7.2457200377536068</v>
      </c>
      <c r="D453" s="6">
        <f t="shared" si="828"/>
        <v>16.630370853904854</v>
      </c>
      <c r="E453" s="6">
        <f t="shared" si="829"/>
        <v>15.091036521949611</v>
      </c>
      <c r="F453" s="6">
        <f t="shared" si="830"/>
        <v>7.8023139863897057</v>
      </c>
      <c r="G453" s="6">
        <f t="shared" si="831"/>
        <v>5.4217260510815128</v>
      </c>
      <c r="J453" s="6">
        <f t="shared" si="923"/>
        <v>-0.61728395061727814</v>
      </c>
      <c r="L453" s="6">
        <f t="shared" si="853"/>
        <v>4.720897843097986</v>
      </c>
      <c r="M453" s="6">
        <f t="shared" si="854"/>
        <v>1.9735881558491022</v>
      </c>
      <c r="N453" s="6">
        <f t="shared" si="855"/>
        <v>-0.24166812358802808</v>
      </c>
      <c r="O453" s="6">
        <f t="shared" si="856"/>
        <v>-0.43456185503809647</v>
      </c>
      <c r="P453" s="6">
        <f t="shared" ref="P453" si="958">AVERAGE(G450:G456)</f>
        <v>5.4871379194949128</v>
      </c>
      <c r="U453" s="6">
        <v>11.245720037753607</v>
      </c>
      <c r="V453" s="6">
        <v>-13</v>
      </c>
      <c r="W453" s="6">
        <v>-12.591036521949611</v>
      </c>
      <c r="X453" s="6">
        <v>-3.4346515125951513</v>
      </c>
      <c r="Y453" s="6">
        <v>1.3357739489184877</v>
      </c>
      <c r="AB453" s="6">
        <v>0.61728395061727814</v>
      </c>
      <c r="AE453" s="6">
        <v>4</v>
      </c>
      <c r="AF453" s="6">
        <v>3.630370853904854</v>
      </c>
      <c r="AG453" s="35">
        <v>2.5</v>
      </c>
      <c r="AH453" s="6">
        <v>4.367662473794554</v>
      </c>
      <c r="AI453" s="6">
        <v>6.7575000000000003</v>
      </c>
      <c r="AO453" s="6">
        <f>AE453*'III. GDP shares, 1310-2018'!C455</f>
        <v>0.7684564184887519</v>
      </c>
      <c r="AP453" s="6">
        <f>AF453*'III. GDP shares, 1310-2018'!D455</f>
        <v>0.98706675380517417</v>
      </c>
      <c r="AQ453" s="6">
        <f>AG453*'III. GDP shares, 1310-2018'!E455</f>
        <v>0.1080447573265715</v>
      </c>
      <c r="AR453" s="6">
        <f>AH453*'III. GDP shares, 1310-2018'!F455</f>
        <v>0.91196288333331166</v>
      </c>
      <c r="AS453" s="6">
        <f>AI453*'III. GDP shares, 1310-2018'!G455</f>
        <v>1.9189793627745806</v>
      </c>
      <c r="AT453" s="6">
        <f>AJ453*'III. GDP shares, 1310-2018'!H455</f>
        <v>0</v>
      </c>
      <c r="AU453" s="6">
        <f>AK453*'III. GDP shares, 1310-2018'!I455</f>
        <v>0</v>
      </c>
      <c r="AV453" s="6">
        <f>AL453*'III. GDP shares, 1310-2018'!J455</f>
        <v>0</v>
      </c>
      <c r="AY453" s="6">
        <f>U453*'III. GDP shares, 1310-2018'!C455</f>
        <v>2.160461435884832</v>
      </c>
      <c r="AZ453" s="6">
        <f>V453*'III. GDP shares, 1310-2018'!D455</f>
        <v>-3.5345887006737096</v>
      </c>
      <c r="BA453" s="6">
        <f>W453*'III. GDP shares, 1310-2018'!E455</f>
        <v>-0.54415819420161782</v>
      </c>
      <c r="BB453" s="6">
        <f>X453*'III. GDP shares, 1310-2018'!F455</f>
        <v>-0.71715127152445124</v>
      </c>
      <c r="BC453" s="6">
        <f>Y453*'III. GDP shares, 1310-2018'!G455</f>
        <v>0.37933002461065252</v>
      </c>
      <c r="BD453" s="6">
        <f>Z453*'III. GDP shares, 1310-2018'!H455</f>
        <v>0</v>
      </c>
      <c r="BE453" s="6">
        <f>AA453*'III. GDP shares, 1310-2018'!I455</f>
        <v>0</v>
      </c>
      <c r="BF453" s="6">
        <f>AB453*'III. GDP shares, 1310-2018'!J455</f>
        <v>0</v>
      </c>
      <c r="BI453" s="6">
        <f t="shared" ref="BI453:BI516" si="959">AVERAGE(AE453:AL453)</f>
        <v>4.251106665539881</v>
      </c>
      <c r="BJ453" s="6">
        <f t="shared" ref="BJ453:BJ516" si="960">SUM(AO453:AV453)</f>
        <v>4.6945101757283894</v>
      </c>
      <c r="BL453" s="6">
        <f t="shared" ref="BL453:BL516" si="961">SUM(AY453:BF453)</f>
        <v>-2.2561067059042941</v>
      </c>
      <c r="BM453" s="6">
        <f t="shared" ref="BM453:BM516" si="962">AVERAGE(U453:AB453)</f>
        <v>-2.6378183495425653</v>
      </c>
      <c r="BN453" s="6">
        <f t="shared" ref="BN453:BO453" si="963">AVERAGE(BL450:BL456)</f>
        <v>1.7029299873000208</v>
      </c>
      <c r="BO453" s="6">
        <f t="shared" si="963"/>
        <v>1.5779100170159259</v>
      </c>
      <c r="BR453" s="6">
        <f t="shared" ref="BR453:BR516" si="964">((AO453+SUM(AQ453:AV453))-((AY453+(SUM(BA453:BF453)))))</f>
        <v>2.4289614271538005</v>
      </c>
    </row>
    <row r="454" spans="1:70" x14ac:dyDescent="0.2">
      <c r="A454" s="6">
        <f>'[1]Nominal weighted'!B454</f>
        <v>1760</v>
      </c>
      <c r="C454" s="6">
        <f t="shared" si="827"/>
        <v>14.17022630070762</v>
      </c>
      <c r="D454" s="6">
        <f t="shared" si="828"/>
        <v>11.726033583022721</v>
      </c>
      <c r="E454" s="6">
        <f t="shared" si="829"/>
        <v>7.013274639618416</v>
      </c>
      <c r="F454" s="6">
        <f t="shared" si="830"/>
        <v>-3.2204134220014593</v>
      </c>
      <c r="G454" s="6">
        <f t="shared" si="831"/>
        <v>7.3762205576177662</v>
      </c>
      <c r="J454" s="6">
        <f t="shared" si="923"/>
        <v>1.8404907975460092</v>
      </c>
      <c r="L454" s="6">
        <f t="shared" si="853"/>
        <v>2.5938371838828078</v>
      </c>
      <c r="M454" s="6">
        <f t="shared" si="854"/>
        <v>2.737588375725394</v>
      </c>
      <c r="N454" s="6">
        <f t="shared" si="855"/>
        <v>2.432421606425859</v>
      </c>
      <c r="O454" s="6">
        <f t="shared" si="856"/>
        <v>2.2231351917025575</v>
      </c>
      <c r="P454" s="6">
        <f t="shared" ref="P454" si="965">AVERAGE(G451:G457)</f>
        <v>6.1146606476775975</v>
      </c>
      <c r="U454" s="6">
        <v>-10.17022630070762</v>
      </c>
      <c r="V454" s="6">
        <v>-8.0459770114942586</v>
      </c>
      <c r="W454" s="6">
        <v>-4.513274639618416</v>
      </c>
      <c r="X454" s="6">
        <v>7.5918756861524077</v>
      </c>
      <c r="Y454" s="6">
        <v>0.18711277571556692</v>
      </c>
      <c r="AB454" s="6">
        <v>-1.8404907975460092</v>
      </c>
      <c r="AE454" s="6">
        <v>4</v>
      </c>
      <c r="AF454" s="6">
        <v>3.6800565715284623</v>
      </c>
      <c r="AG454" s="35">
        <v>2.5</v>
      </c>
      <c r="AH454" s="6">
        <v>4.3714622641509484</v>
      </c>
      <c r="AI454" s="6">
        <v>7.5633333333333335</v>
      </c>
      <c r="AO454" s="6">
        <f>AE454*'III. GDP shares, 1310-2018'!C456</f>
        <v>0.76663245888620302</v>
      </c>
      <c r="AP454" s="6">
        <f>AF454*'III. GDP shares, 1310-2018'!D456</f>
        <v>1.0046317406620617</v>
      </c>
      <c r="AQ454" s="6">
        <f>AG454*'III. GDP shares, 1310-2018'!E456</f>
        <v>0.10745798373497395</v>
      </c>
      <c r="AR454" s="6">
        <f>AH454*'III. GDP shares, 1310-2018'!F456</f>
        <v>0.91230967685469555</v>
      </c>
      <c r="AS454" s="6">
        <f>AI454*'III. GDP shares, 1310-2018'!G456</f>
        <v>2.1454790378503037</v>
      </c>
      <c r="AT454" s="6">
        <f>AJ454*'III. GDP shares, 1310-2018'!H456</f>
        <v>0</v>
      </c>
      <c r="AU454" s="6">
        <f>AK454*'III. GDP shares, 1310-2018'!I456</f>
        <v>0</v>
      </c>
      <c r="AV454" s="6">
        <f>AL454*'III. GDP shares, 1310-2018'!J456</f>
        <v>0</v>
      </c>
      <c r="AY454" s="6">
        <f>U454*'III. GDP shares, 1310-2018'!C456</f>
        <v>-1.9492063990851538</v>
      </c>
      <c r="AZ454" s="6">
        <f>V454*'III. GDP shares, 1310-2018'!D456</f>
        <v>-2.1964998997358194</v>
      </c>
      <c r="BA454" s="6">
        <f>W454*'III. GDP shares, 1310-2018'!E456</f>
        <v>-0.19399495712623446</v>
      </c>
      <c r="BB454" s="6">
        <f>X454*'III. GDP shares, 1310-2018'!F456</f>
        <v>1.5843992777322899</v>
      </c>
      <c r="BC454" s="6">
        <f>Y454*'III. GDP shares, 1310-2018'!G456</f>
        <v>5.3077990922662077E-2</v>
      </c>
      <c r="BD454" s="6">
        <f>Z454*'III. GDP shares, 1310-2018'!H456</f>
        <v>0</v>
      </c>
      <c r="BE454" s="6">
        <f>AA454*'III. GDP shares, 1310-2018'!I456</f>
        <v>0</v>
      </c>
      <c r="BF454" s="6">
        <f>AB454*'III. GDP shares, 1310-2018'!J456</f>
        <v>0</v>
      </c>
      <c r="BI454" s="6">
        <f t="shared" si="959"/>
        <v>4.4229704338025488</v>
      </c>
      <c r="BJ454" s="6">
        <f t="shared" si="960"/>
        <v>4.9365108979882377</v>
      </c>
      <c r="BL454" s="6">
        <f t="shared" si="961"/>
        <v>-2.7022239872922551</v>
      </c>
      <c r="BM454" s="6">
        <f t="shared" si="962"/>
        <v>-2.7984967145830546</v>
      </c>
      <c r="BN454" s="6">
        <f t="shared" ref="BN454:BO454" si="966">AVERAGE(BL451:BL457)</f>
        <v>1.082869249608174</v>
      </c>
      <c r="BO454" s="6">
        <f t="shared" si="966"/>
        <v>0.82614165430240394</v>
      </c>
      <c r="BR454" s="6">
        <f t="shared" si="964"/>
        <v>4.437603244882613</v>
      </c>
    </row>
    <row r="455" spans="1:70" x14ac:dyDescent="0.2">
      <c r="A455" s="6">
        <f>'[1]Nominal weighted'!B455</f>
        <v>1761</v>
      </c>
      <c r="C455" s="6">
        <f t="shared" si="827"/>
        <v>13.782052929956189</v>
      </c>
      <c r="D455" s="6">
        <f t="shared" si="828"/>
        <v>5.1699924072249122</v>
      </c>
      <c r="E455" s="6">
        <f t="shared" si="829"/>
        <v>-3.7418288368322576</v>
      </c>
      <c r="F455" s="6">
        <f t="shared" si="830"/>
        <v>-9.545832099114719</v>
      </c>
      <c r="G455" s="6">
        <f t="shared" si="831"/>
        <v>11.826147233246598</v>
      </c>
      <c r="J455" s="6">
        <f t="shared" si="923"/>
        <v>0</v>
      </c>
      <c r="L455" s="6">
        <f t="shared" si="853"/>
        <v>0.71251119800498863</v>
      </c>
      <c r="M455" s="6">
        <f t="shared" si="854"/>
        <v>5.3616244824512407</v>
      </c>
      <c r="N455" s="6">
        <f t="shared" si="855"/>
        <v>3.636673254798874</v>
      </c>
      <c r="O455" s="6">
        <f t="shared" si="856"/>
        <v>2.3460232043237292</v>
      </c>
      <c r="P455" s="6">
        <f t="shared" ref="P455" si="967">AVERAGE(G452:G458)</f>
        <v>7.4868645075192477</v>
      </c>
      <c r="U455" s="6">
        <v>-9.7820529299561887</v>
      </c>
      <c r="V455" s="6">
        <v>-1.25</v>
      </c>
      <c r="W455" s="6">
        <v>6.2418288368322576</v>
      </c>
      <c r="X455" s="6">
        <v>13.921094153622061</v>
      </c>
      <c r="Y455" s="6">
        <v>-5.4361472332465972</v>
      </c>
      <c r="AB455" s="6">
        <v>0</v>
      </c>
      <c r="AE455" s="6">
        <v>4</v>
      </c>
      <c r="AF455" s="6">
        <v>3.9199924072249122</v>
      </c>
      <c r="AG455" s="35">
        <v>2.5</v>
      </c>
      <c r="AH455" s="6">
        <v>4.3752620545073428</v>
      </c>
      <c r="AI455" s="6">
        <v>6.3900000000000006</v>
      </c>
      <c r="AO455" s="6">
        <f>AE455*'III. GDP shares, 1310-2018'!C457</f>
        <v>0.7648299322692298</v>
      </c>
      <c r="AP455" s="6">
        <f>AF455*'III. GDP shares, 1310-2018'!D457</f>
        <v>1.0744022151547821</v>
      </c>
      <c r="AQ455" s="6">
        <f>AG455*'III. GDP shares, 1310-2018'!E457</f>
        <v>0.1068781052028433</v>
      </c>
      <c r="AR455" s="6">
        <f>AH455*'III. GDP shares, 1310-2018'!F457</f>
        <v>0.91266094643538764</v>
      </c>
      <c r="AS455" s="6">
        <f>AI455*'III. GDP shares, 1310-2018'!G457</f>
        <v>1.810688447934097</v>
      </c>
      <c r="AT455" s="6">
        <f>AJ455*'III. GDP shares, 1310-2018'!H457</f>
        <v>0</v>
      </c>
      <c r="AU455" s="6">
        <f>AK455*'III. GDP shares, 1310-2018'!I457</f>
        <v>0</v>
      </c>
      <c r="AV455" s="6">
        <f>AL455*'III. GDP shares, 1310-2018'!J457</f>
        <v>0</v>
      </c>
      <c r="AY455" s="6">
        <f>U455*'III. GDP shares, 1310-2018'!C457</f>
        <v>-1.8704017199681031</v>
      </c>
      <c r="AZ455" s="6">
        <f>V455*'III. GDP shares, 1310-2018'!D457</f>
        <v>-0.34260341077911227</v>
      </c>
      <c r="BA455" s="6">
        <f>W455*'III. GDP shares, 1310-2018'!E457</f>
        <v>0.26684593563243963</v>
      </c>
      <c r="BB455" s="6">
        <f>X455*'III. GDP shares, 1310-2018'!F457</f>
        <v>2.9038806835746138</v>
      </c>
      <c r="BC455" s="6">
        <f>Y455*'III. GDP shares, 1310-2018'!G457</f>
        <v>-1.5404020338823969</v>
      </c>
      <c r="BD455" s="6">
        <f>Z455*'III. GDP shares, 1310-2018'!H457</f>
        <v>0</v>
      </c>
      <c r="BE455" s="6">
        <f>AA455*'III. GDP shares, 1310-2018'!I457</f>
        <v>0</v>
      </c>
      <c r="BF455" s="6">
        <f>AB455*'III. GDP shares, 1310-2018'!J457</f>
        <v>0</v>
      </c>
      <c r="BI455" s="6">
        <f t="shared" si="959"/>
        <v>4.2370508923464509</v>
      </c>
      <c r="BJ455" s="6">
        <f t="shared" si="960"/>
        <v>4.6694596469963399</v>
      </c>
      <c r="BL455" s="6">
        <f t="shared" si="961"/>
        <v>-0.5826805454225592</v>
      </c>
      <c r="BM455" s="6">
        <f t="shared" si="962"/>
        <v>0.6157871378752553</v>
      </c>
      <c r="BN455" s="6">
        <f t="shared" ref="BN455:BO455" si="968">AVERAGE(BL452:BL458)</f>
        <v>0.28040798039716069</v>
      </c>
      <c r="BO455" s="6">
        <f t="shared" si="968"/>
        <v>0.19737439886044036</v>
      </c>
      <c r="BR455" s="6">
        <f t="shared" si="964"/>
        <v>3.8351345664850047</v>
      </c>
    </row>
    <row r="456" spans="1:70" x14ac:dyDescent="0.2">
      <c r="A456" s="6">
        <f>'[1]Nominal weighted'!B456</f>
        <v>1762</v>
      </c>
      <c r="C456" s="6">
        <f t="shared" si="827"/>
        <v>8.0252774711675006</v>
      </c>
      <c r="D456" s="6">
        <f t="shared" si="828"/>
        <v>0.17458805754713325</v>
      </c>
      <c r="E456" s="6">
        <f t="shared" si="829"/>
        <v>-12.919381436584711</v>
      </c>
      <c r="F456" s="6">
        <f t="shared" si="830"/>
        <v>2.36080107295105</v>
      </c>
      <c r="G456" s="6">
        <f t="shared" si="831"/>
        <v>6.0070646865903115</v>
      </c>
      <c r="J456" s="6">
        <f t="shared" si="923"/>
        <v>0</v>
      </c>
      <c r="L456" s="6">
        <f t="shared" si="853"/>
        <v>0.64693050157345466</v>
      </c>
      <c r="M456" s="6">
        <f t="shared" si="854"/>
        <v>3.793749053395957</v>
      </c>
      <c r="N456" s="6">
        <f t="shared" si="855"/>
        <v>4.5348217470610592</v>
      </c>
      <c r="O456" s="6">
        <f t="shared" si="856"/>
        <v>3.8453308192346713</v>
      </c>
      <c r="P456" s="6">
        <f t="shared" ref="P456" si="969">AVERAGE(G453:G459)</f>
        <v>6.093101072925533</v>
      </c>
      <c r="U456" s="6">
        <v>-4.0252774711675006</v>
      </c>
      <c r="V456" s="6">
        <v>3.7974683544303929</v>
      </c>
      <c r="W456" s="6">
        <v>15.419381436584711</v>
      </c>
      <c r="X456" s="6">
        <v>2.0182607719126873</v>
      </c>
      <c r="Y456" s="6">
        <v>0.30293531340968899</v>
      </c>
      <c r="AB456" s="6">
        <v>0</v>
      </c>
      <c r="AE456" s="6">
        <v>4</v>
      </c>
      <c r="AF456" s="6">
        <v>3.9720564119775261</v>
      </c>
      <c r="AG456" s="35">
        <v>2.5</v>
      </c>
      <c r="AH456" s="6">
        <v>4.3790618448637373</v>
      </c>
      <c r="AI456" s="6">
        <v>6.3100000000000005</v>
      </c>
      <c r="AO456" s="6">
        <f>AE456*'III. GDP shares, 1310-2018'!C458</f>
        <v>0.76304846306237872</v>
      </c>
      <c r="AP456" s="6">
        <f>AF456*'III. GDP shares, 1310-2018'!D458</f>
        <v>1.0929477630762834</v>
      </c>
      <c r="AQ456" s="6">
        <f>AG456*'III. GDP shares, 1310-2018'!E458</f>
        <v>0.10630500090636452</v>
      </c>
      <c r="AR456" s="6">
        <f>AH456*'III. GDP shares, 1310-2018'!F458</f>
        <v>0.91301661364030529</v>
      </c>
      <c r="AS456" s="6">
        <f>AI456*'III. GDP shares, 1310-2018'!G458</f>
        <v>1.786113458144901</v>
      </c>
      <c r="AT456" s="6">
        <f>AJ456*'III. GDP shares, 1310-2018'!H458</f>
        <v>0</v>
      </c>
      <c r="AU456" s="6">
        <f>AK456*'III. GDP shares, 1310-2018'!I458</f>
        <v>0</v>
      </c>
      <c r="AV456" s="6">
        <f>AL456*'III. GDP shares, 1310-2018'!J458</f>
        <v>0</v>
      </c>
      <c r="AY456" s="6">
        <f>U456*'III. GDP shares, 1310-2018'!C458</f>
        <v>-0.76787044694349493</v>
      </c>
      <c r="AZ456" s="6">
        <f>V456*'III. GDP shares, 1310-2018'!D458</f>
        <v>1.0449082572977204</v>
      </c>
      <c r="BA456" s="6">
        <f>W456*'III. GDP shares, 1310-2018'!E458</f>
        <v>0.65566294303668726</v>
      </c>
      <c r="BB456" s="6">
        <f>X456*'III. GDP shares, 1310-2018'!F458</f>
        <v>0.42079917587282434</v>
      </c>
      <c r="BC456" s="6">
        <f>Y456*'III. GDP shares, 1310-2018'!G458</f>
        <v>8.5749103047288264E-2</v>
      </c>
      <c r="BD456" s="6">
        <f>Z456*'III. GDP shares, 1310-2018'!H458</f>
        <v>0</v>
      </c>
      <c r="BE456" s="6">
        <f>AA456*'III. GDP shares, 1310-2018'!I458</f>
        <v>0</v>
      </c>
      <c r="BF456" s="6">
        <f>AB456*'III. GDP shares, 1310-2018'!J458</f>
        <v>0</v>
      </c>
      <c r="BI456" s="6">
        <f t="shared" si="959"/>
        <v>4.232223651368253</v>
      </c>
      <c r="BJ456" s="6">
        <f t="shared" si="960"/>
        <v>4.6614312988302329</v>
      </c>
      <c r="BL456" s="6">
        <f t="shared" si="961"/>
        <v>1.4392490323110254</v>
      </c>
      <c r="BM456" s="6">
        <f t="shared" si="962"/>
        <v>2.9187947341949965</v>
      </c>
      <c r="BN456" s="6">
        <f t="shared" ref="BN456:BO456" si="970">AVERAGE(BL453:BL459)</f>
        <v>0.71836963193232606</v>
      </c>
      <c r="BO456" s="6">
        <f t="shared" si="970"/>
        <v>0.30457646699776919</v>
      </c>
      <c r="BR456" s="6">
        <f t="shared" si="964"/>
        <v>3.1741427607406445</v>
      </c>
    </row>
    <row r="457" spans="1:70" x14ac:dyDescent="0.2">
      <c r="A457" s="6">
        <f>'[1]Nominal weighted'!B457</f>
        <v>1763</v>
      </c>
      <c r="C457" s="6">
        <f t="shared" ref="C457:C520" si="971">AE457-U457</f>
        <v>-9.3495635915070494</v>
      </c>
      <c r="D457" s="6">
        <f t="shared" ref="D457:D520" si="972">AF457-V457</f>
        <v>0.9204420776973854</v>
      </c>
      <c r="E457" s="6">
        <f t="shared" ref="E457:E520" si="973">AG457-W457</f>
        <v>11.366276761367411</v>
      </c>
      <c r="F457" s="6">
        <f t="shared" ref="F457:F520" si="974">AH457-X457</f>
        <v>15.659217559170973</v>
      </c>
      <c r="G457" s="6">
        <f t="shared" ref="G457:G520" si="975">AI457-Y457</f>
        <v>6.0637805691333604</v>
      </c>
      <c r="J457" s="6">
        <f t="shared" ref="J457:J520" si="976">AL457-AB457</f>
        <v>0</v>
      </c>
      <c r="L457" s="6">
        <f t="shared" si="853"/>
        <v>1.7106411394135868</v>
      </c>
      <c r="M457" s="6">
        <f t="shared" si="854"/>
        <v>1.8975359904680165</v>
      </c>
      <c r="N457" s="6">
        <f t="shared" si="855"/>
        <v>1.4304018225417436</v>
      </c>
      <c r="O457" s="6">
        <f t="shared" si="856"/>
        <v>4.0347256651963992</v>
      </c>
      <c r="P457" s="6">
        <f t="shared" ref="P457" si="977">AVERAGE(G454:G460)</f>
        <v>5.7533644850792509</v>
      </c>
      <c r="U457" s="6">
        <v>13.349563591507049</v>
      </c>
      <c r="V457" s="6">
        <v>2.4390243902439011</v>
      </c>
      <c r="W457" s="6">
        <v>-8.8662767613674109</v>
      </c>
      <c r="X457" s="6">
        <v>-11.276355923950842</v>
      </c>
      <c r="Y457" s="6">
        <v>-0.40378056913336002</v>
      </c>
      <c r="AB457" s="6">
        <v>0</v>
      </c>
      <c r="AE457" s="6">
        <v>4</v>
      </c>
      <c r="AF457" s="6">
        <v>3.3594664679412864</v>
      </c>
      <c r="AG457" s="35">
        <v>2.5</v>
      </c>
      <c r="AH457" s="6">
        <v>4.3828616352201317</v>
      </c>
      <c r="AI457" s="6">
        <v>5.66</v>
      </c>
      <c r="AO457" s="6">
        <f>AE457*'III. GDP shares, 1310-2018'!C459</f>
        <v>0.76128768441430572</v>
      </c>
      <c r="AP457" s="6">
        <f>AF457*'III. GDP shares, 1310-2018'!D459</f>
        <v>0.92796230269527247</v>
      </c>
      <c r="AQ457" s="6">
        <f>AG457*'III. GDP shares, 1310-2018'!E459</f>
        <v>0.1057385528282962</v>
      </c>
      <c r="AR457" s="6">
        <f>AH457*'III. GDP shares, 1310-2018'!F459</f>
        <v>0.91337660185630554</v>
      </c>
      <c r="AS457" s="6">
        <f>AI457*'III. GDP shares, 1310-2018'!G459</f>
        <v>1.6004341854607862</v>
      </c>
      <c r="AT457" s="6">
        <f>AJ457*'III. GDP shares, 1310-2018'!H459</f>
        <v>0</v>
      </c>
      <c r="AU457" s="6">
        <f>AK457*'III. GDP shares, 1310-2018'!I459</f>
        <v>0</v>
      </c>
      <c r="AV457" s="6">
        <f>AL457*'III. GDP shares, 1310-2018'!J459</f>
        <v>0</v>
      </c>
      <c r="AY457" s="6">
        <f>U457*'III. GDP shares, 1310-2018'!C459</f>
        <v>2.5407145886299811</v>
      </c>
      <c r="AZ457" s="6">
        <f>V457*'III. GDP shares, 1310-2018'!D459</f>
        <v>0.67371492202678518</v>
      </c>
      <c r="BA457" s="6">
        <f>W457*'III. GDP shares, 1310-2018'!E459</f>
        <v>-0.37500290948885712</v>
      </c>
      <c r="BB457" s="6">
        <f>X457*'III. GDP shares, 1310-2018'!F459</f>
        <v>-2.3499623105540128</v>
      </c>
      <c r="BC457" s="6">
        <f>Y457*'III. GDP shares, 1310-2018'!G459</f>
        <v>-0.11417389156640313</v>
      </c>
      <c r="BD457" s="6">
        <f>Z457*'III. GDP shares, 1310-2018'!H459</f>
        <v>0</v>
      </c>
      <c r="BE457" s="6">
        <f>AA457*'III. GDP shares, 1310-2018'!I459</f>
        <v>0</v>
      </c>
      <c r="BF457" s="6">
        <f>AB457*'III. GDP shares, 1310-2018'!J459</f>
        <v>0</v>
      </c>
      <c r="BI457" s="6">
        <f t="shared" si="959"/>
        <v>3.9804656206322839</v>
      </c>
      <c r="BJ457" s="6">
        <f t="shared" si="960"/>
        <v>4.3087993272549667</v>
      </c>
      <c r="BL457" s="6">
        <f t="shared" si="961"/>
        <v>0.37529039904749328</v>
      </c>
      <c r="BM457" s="6">
        <f t="shared" si="962"/>
        <v>-0.79297087878344374</v>
      </c>
      <c r="BN457" s="6">
        <f t="shared" ref="BN457:BO457" si="978">AVERAGE(BL454:BL460)</f>
        <v>1.2001194621800466</v>
      </c>
      <c r="BO457" s="6">
        <f t="shared" si="978"/>
        <v>0.96146150942214204</v>
      </c>
      <c r="BR457" s="6">
        <f t="shared" si="964"/>
        <v>3.6792615475389852</v>
      </c>
    </row>
    <row r="458" spans="1:70" x14ac:dyDescent="0.2">
      <c r="A458" s="6">
        <f>'[1]Nominal weighted'!B458</f>
        <v>1764</v>
      </c>
      <c r="C458" s="6">
        <f t="shared" si="971"/>
        <v>-11.208495617103621</v>
      </c>
      <c r="D458" s="6">
        <f t="shared" si="972"/>
        <v>-5.9984149337599462</v>
      </c>
      <c r="E458" s="6">
        <f t="shared" si="973"/>
        <v>5.5867788050830445</v>
      </c>
      <c r="F458" s="6">
        <f t="shared" si="974"/>
        <v>5.222598863628841</v>
      </c>
      <c r="G458" s="6">
        <f t="shared" si="975"/>
        <v>5.1713365538278993</v>
      </c>
      <c r="J458" s="6">
        <f t="shared" si="976"/>
        <v>0</v>
      </c>
      <c r="L458" s="6">
        <f t="shared" si="853"/>
        <v>0.86947214699686781</v>
      </c>
      <c r="M458" s="6">
        <f t="shared" si="854"/>
        <v>-1.5058939469579948</v>
      </c>
      <c r="N458" s="6">
        <f t="shared" si="855"/>
        <v>-0.40715104010636338</v>
      </c>
      <c r="O458" s="6">
        <f t="shared" si="856"/>
        <v>4.2452340130756827</v>
      </c>
      <c r="P458" s="6">
        <f t="shared" ref="P458" si="979">AVERAGE(G455:G461)</f>
        <v>5.3165788811790193</v>
      </c>
      <c r="U458" s="6">
        <v>15.208495617103621</v>
      </c>
      <c r="V458" s="6">
        <v>9.5238095238095326</v>
      </c>
      <c r="W458" s="6">
        <v>-3.086778805083044</v>
      </c>
      <c r="X458" s="6">
        <v>-0.83593743805231457</v>
      </c>
      <c r="Y458" s="6">
        <v>1.4519967795054347</v>
      </c>
      <c r="AB458" s="6">
        <v>0</v>
      </c>
      <c r="AE458" s="6">
        <v>4</v>
      </c>
      <c r="AF458" s="6">
        <v>3.525394590049586</v>
      </c>
      <c r="AG458" s="35">
        <v>2.5</v>
      </c>
      <c r="AH458" s="6">
        <v>4.3866614255765262</v>
      </c>
      <c r="AI458" s="6">
        <v>6.623333333333334</v>
      </c>
      <c r="AO458" s="6">
        <f>AE458*'III. GDP shares, 1310-2018'!C460</f>
        <v>0.75954723794592727</v>
      </c>
      <c r="AP458" s="6">
        <f>AF458*'III. GDP shares, 1310-2018'!D460</f>
        <v>0.97750299526831275</v>
      </c>
      <c r="AQ458" s="6">
        <f>AG458*'III. GDP shares, 1310-2018'!E460</f>
        <v>0.10517864567694997</v>
      </c>
      <c r="AR458" s="6">
        <f>AH458*'III. GDP shares, 1310-2018'!F460</f>
        <v>0.91374083623959135</v>
      </c>
      <c r="AS458" s="6">
        <f>AI458*'III. GDP shares, 1310-2018'!G460</f>
        <v>1.8708739222070161</v>
      </c>
      <c r="AT458" s="6">
        <f>AJ458*'III. GDP shares, 1310-2018'!H460</f>
        <v>0</v>
      </c>
      <c r="AU458" s="6">
        <f>AK458*'III. GDP shares, 1310-2018'!I460</f>
        <v>0</v>
      </c>
      <c r="AV458" s="6">
        <f>AL458*'III. GDP shares, 1310-2018'!J460</f>
        <v>0</v>
      </c>
      <c r="AY458" s="6">
        <f>U458*'III. GDP shares, 1310-2018'!C460</f>
        <v>2.887892709820949</v>
      </c>
      <c r="AZ458" s="6">
        <f>V458*'III. GDP shares, 1310-2018'!D460</f>
        <v>2.6407121523828514</v>
      </c>
      <c r="BA458" s="6">
        <f>W458*'III. GDP shares, 1310-2018'!E460</f>
        <v>-0.1298652856891794</v>
      </c>
      <c r="BB458" s="6">
        <f>X458*'III. GDP shares, 1310-2018'!F460</f>
        <v>-0.17412562757553496</v>
      </c>
      <c r="BC458" s="6">
        <f>Y458*'III. GDP shares, 1310-2018'!G460</f>
        <v>0.41014135529521212</v>
      </c>
      <c r="BD458" s="6">
        <f>Z458*'III. GDP shares, 1310-2018'!H460</f>
        <v>0</v>
      </c>
      <c r="BE458" s="6">
        <f>AA458*'III. GDP shares, 1310-2018'!I460</f>
        <v>0</v>
      </c>
      <c r="BF458" s="6">
        <f>AB458*'III. GDP shares, 1310-2018'!J460</f>
        <v>0</v>
      </c>
      <c r="BI458" s="6">
        <f t="shared" si="959"/>
        <v>4.20707786979189</v>
      </c>
      <c r="BJ458" s="6">
        <f t="shared" si="960"/>
        <v>4.6268436373377977</v>
      </c>
      <c r="BL458" s="6">
        <f t="shared" si="961"/>
        <v>5.6347553042342984</v>
      </c>
      <c r="BM458" s="6">
        <f t="shared" si="962"/>
        <v>3.7102642795472054</v>
      </c>
      <c r="BN458" s="6">
        <f t="shared" ref="BN458:BO458" si="980">AVERAGE(BL455:BL461)</f>
        <v>2.3817158288938094</v>
      </c>
      <c r="BO458" s="6">
        <f t="shared" si="980"/>
        <v>2.0078578025548874</v>
      </c>
      <c r="BR458" s="6">
        <f t="shared" si="964"/>
        <v>0.65529749021803818</v>
      </c>
    </row>
    <row r="459" spans="1:70" x14ac:dyDescent="0.2">
      <c r="A459" s="6">
        <f>'[1]Nominal weighted'!B459</f>
        <v>1765</v>
      </c>
      <c r="C459" s="6">
        <f t="shared" si="971"/>
        <v>-3.6452639444528518</v>
      </c>
      <c r="D459" s="6">
        <f t="shared" si="972"/>
        <v>-2.0667686718653626</v>
      </c>
      <c r="E459" s="6">
        <f t="shared" si="973"/>
        <v>9.3475957748259049</v>
      </c>
      <c r="F459" s="6">
        <f t="shared" si="974"/>
        <v>8.6386297736183071</v>
      </c>
      <c r="G459" s="6">
        <f t="shared" si="975"/>
        <v>0.78543185898128698</v>
      </c>
      <c r="J459" s="6">
        <f t="shared" si="976"/>
        <v>0</v>
      </c>
      <c r="L459" s="6">
        <f t="shared" si="853"/>
        <v>0.90877078815959655</v>
      </c>
      <c r="M459" s="6">
        <f t="shared" si="854"/>
        <v>-1.3906746198234388</v>
      </c>
      <c r="N459" s="6">
        <f t="shared" si="855"/>
        <v>1.5593991660515125</v>
      </c>
      <c r="O459" s="6">
        <f t="shared" si="856"/>
        <v>6.2813169967871811</v>
      </c>
      <c r="P459" s="6">
        <f t="shared" ref="P459" si="981">AVERAGE(G456:G462)</f>
        <v>2.1747085613164101</v>
      </c>
      <c r="U459" s="6">
        <v>7.6452639444528518</v>
      </c>
      <c r="V459" s="6">
        <v>5.4347826086956701</v>
      </c>
      <c r="W459" s="6">
        <v>-6.847595774825904</v>
      </c>
      <c r="X459" s="6">
        <v>-4.2481685576853865</v>
      </c>
      <c r="Y459" s="6">
        <v>4.714568141018713</v>
      </c>
      <c r="AB459" s="6">
        <v>0</v>
      </c>
      <c r="AE459" s="6">
        <v>4</v>
      </c>
      <c r="AF459" s="6">
        <v>3.3680139368303075</v>
      </c>
      <c r="AG459" s="35">
        <v>2.5</v>
      </c>
      <c r="AH459" s="6">
        <v>4.3904612159329206</v>
      </c>
      <c r="AI459" s="6">
        <v>5.5</v>
      </c>
      <c r="AO459" s="6">
        <f>AE459*'III. GDP shares, 1310-2018'!C461</f>
        <v>0.75782677350724525</v>
      </c>
      <c r="AP459" s="6">
        <f>AF459*'III. GDP shares, 1310-2018'!D461</f>
        <v>0.93736664298391781</v>
      </c>
      <c r="AQ459" s="6">
        <f>AG459*'III. GDP shares, 1310-2018'!E461</f>
        <v>0.10462516680796038</v>
      </c>
      <c r="AR459" s="6">
        <f>AH459*'III. GDP shares, 1310-2018'!F461</f>
        <v>0.91410924366492508</v>
      </c>
      <c r="AS459" s="6">
        <f>AI459*'III. GDP shares, 1310-2018'!G461</f>
        <v>1.5519647755016317</v>
      </c>
      <c r="AT459" s="6">
        <f>AJ459*'III. GDP shares, 1310-2018'!H461</f>
        <v>0</v>
      </c>
      <c r="AU459" s="6">
        <f>AK459*'III. GDP shares, 1310-2018'!I461</f>
        <v>0</v>
      </c>
      <c r="AV459" s="6">
        <f>AL459*'III. GDP shares, 1310-2018'!J461</f>
        <v>0</v>
      </c>
      <c r="AY459" s="6">
        <f>U459*'III. GDP shares, 1310-2018'!C461</f>
        <v>1.4484464269089949</v>
      </c>
      <c r="AZ459" s="6">
        <f>V459*'III. GDP shares, 1310-2018'!D461</f>
        <v>1.5125780429682092</v>
      </c>
      <c r="BA459" s="6">
        <f>W459*'III. GDP shares, 1310-2018'!E461</f>
        <v>-0.28657234006985799</v>
      </c>
      <c r="BB459" s="6">
        <f>X459*'III. GDP shares, 1310-2018'!F461</f>
        <v>-0.88448341899354455</v>
      </c>
      <c r="BC459" s="6">
        <f>Y459*'III. GDP shares, 1310-2018'!G461</f>
        <v>1.3303352157387731</v>
      </c>
      <c r="BD459" s="6">
        <f>Z459*'III. GDP shares, 1310-2018'!H461</f>
        <v>0</v>
      </c>
      <c r="BE459" s="6">
        <f>AA459*'III. GDP shares, 1310-2018'!I461</f>
        <v>0</v>
      </c>
      <c r="BF459" s="6">
        <f>AB459*'III. GDP shares, 1310-2018'!J461</f>
        <v>0</v>
      </c>
      <c r="BI459" s="6">
        <f t="shared" si="959"/>
        <v>3.9516950305526457</v>
      </c>
      <c r="BJ459" s="6">
        <f t="shared" si="960"/>
        <v>4.26589260246568</v>
      </c>
      <c r="BL459" s="6">
        <f t="shared" si="961"/>
        <v>3.120303926552574</v>
      </c>
      <c r="BM459" s="6">
        <f t="shared" si="962"/>
        <v>1.1164750602759907</v>
      </c>
      <c r="BN459" s="6">
        <f t="shared" ref="BN459:BO459" si="982">AVERAGE(BL456:BL462)</f>
        <v>2.6619898973603169</v>
      </c>
      <c r="BO459" s="6">
        <f t="shared" si="982"/>
        <v>1.8025624817390988</v>
      </c>
      <c r="BR459" s="6">
        <f t="shared" si="964"/>
        <v>1.7208000758973969</v>
      </c>
    </row>
    <row r="460" spans="1:70" x14ac:dyDescent="0.2">
      <c r="A460" s="6">
        <f>'[1]Nominal weighted'!B460</f>
        <v>1766</v>
      </c>
      <c r="C460" s="6">
        <f t="shared" si="971"/>
        <v>0.20025442712731767</v>
      </c>
      <c r="D460" s="6">
        <f t="shared" si="972"/>
        <v>3.3568794134092741</v>
      </c>
      <c r="E460" s="6">
        <f t="shared" si="973"/>
        <v>-6.6399029496856006</v>
      </c>
      <c r="F460" s="6">
        <f t="shared" si="974"/>
        <v>9.1280779081218029</v>
      </c>
      <c r="G460" s="6">
        <f t="shared" si="975"/>
        <v>3.0435699361575295</v>
      </c>
      <c r="J460" s="6">
        <f t="shared" si="976"/>
        <v>0</v>
      </c>
      <c r="L460" s="6">
        <f t="shared" si="853"/>
        <v>1.0226689283320103</v>
      </c>
      <c r="M460" s="6">
        <f t="shared" si="854"/>
        <v>1.0352975168600422</v>
      </c>
      <c r="N460" s="6">
        <f t="shared" si="855"/>
        <v>3.3358746203907472</v>
      </c>
      <c r="O460" s="6">
        <f t="shared" si="856"/>
        <v>6.2707801168449873</v>
      </c>
      <c r="P460" s="6">
        <f t="shared" ref="P460" si="983">AVERAGE(G457:G463)</f>
        <v>2.3464018940781166</v>
      </c>
      <c r="U460" s="6">
        <v>3.7997455728726823</v>
      </c>
      <c r="V460" s="6">
        <v>0</v>
      </c>
      <c r="W460" s="6">
        <v>9.1399029496856006</v>
      </c>
      <c r="X460" s="6">
        <v>-4.7338169018324869</v>
      </c>
      <c r="Y460" s="6">
        <v>3.5564300638424702</v>
      </c>
      <c r="AB460" s="6">
        <v>0</v>
      </c>
      <c r="AE460" s="6">
        <v>4</v>
      </c>
      <c r="AF460" s="6">
        <v>3.3568794134092741</v>
      </c>
      <c r="AG460" s="35">
        <v>2.5</v>
      </c>
      <c r="AH460" s="6">
        <v>4.394261006289315</v>
      </c>
      <c r="AI460" s="6">
        <v>6.6</v>
      </c>
      <c r="AO460" s="6">
        <f>AE460*'III. GDP shares, 1310-2018'!C462</f>
        <v>0.75612594894249996</v>
      </c>
      <c r="AP460" s="6">
        <f>AF460*'III. GDP shares, 1310-2018'!D462</f>
        <v>0.93771766588544103</v>
      </c>
      <c r="AQ460" s="6">
        <f>AG460*'III. GDP shares, 1310-2018'!E462</f>
        <v>0.10407800614873404</v>
      </c>
      <c r="AR460" s="6">
        <f>AH460*'III. GDP shares, 1310-2018'!F462</f>
        <v>0.91448175267658427</v>
      </c>
      <c r="AS460" s="6">
        <f>AI460*'III. GDP shares, 1310-2018'!G462</f>
        <v>1.8604544166447081</v>
      </c>
      <c r="AT460" s="6">
        <f>AJ460*'III. GDP shares, 1310-2018'!H462</f>
        <v>0</v>
      </c>
      <c r="AU460" s="6">
        <f>AK460*'III. GDP shares, 1310-2018'!I462</f>
        <v>0</v>
      </c>
      <c r="AV460" s="6">
        <f>AL460*'III. GDP shares, 1310-2018'!J462</f>
        <v>0</v>
      </c>
      <c r="AY460" s="6">
        <f>U460*'III. GDP shares, 1310-2018'!C462</f>
        <v>0.71827155675710497</v>
      </c>
      <c r="AZ460" s="6">
        <f>V460*'III. GDP shares, 1310-2018'!D462</f>
        <v>0</v>
      </c>
      <c r="BA460" s="6">
        <f>W460*'III. GDP shares, 1310-2018'!E462</f>
        <v>0.38050515015848413</v>
      </c>
      <c r="BB460" s="6">
        <f>X460*'III. GDP shares, 1310-2018'!F462</f>
        <v>-0.98514611923186091</v>
      </c>
      <c r="BC460" s="6">
        <f>Y460*'III. GDP shares, 1310-2018'!G462</f>
        <v>1.002511518146022</v>
      </c>
      <c r="BD460" s="6">
        <f>Z460*'III. GDP shares, 1310-2018'!H462</f>
        <v>0</v>
      </c>
      <c r="BE460" s="6">
        <f>AA460*'III. GDP shares, 1310-2018'!I462</f>
        <v>0</v>
      </c>
      <c r="BF460" s="6">
        <f>AB460*'III. GDP shares, 1310-2018'!J462</f>
        <v>0</v>
      </c>
      <c r="BI460" s="6">
        <f t="shared" si="959"/>
        <v>4.1702280839397172</v>
      </c>
      <c r="BJ460" s="6">
        <f t="shared" si="960"/>
        <v>4.5728577902979675</v>
      </c>
      <c r="BL460" s="6">
        <f t="shared" si="961"/>
        <v>1.1161421058297503</v>
      </c>
      <c r="BM460" s="6">
        <f t="shared" si="962"/>
        <v>1.9603769474280444</v>
      </c>
      <c r="BN460" s="6">
        <f t="shared" ref="BN460:BO460" si="984">AVERAGE(BL457:BL463)</f>
        <v>1.8495284907302281</v>
      </c>
      <c r="BO460" s="6">
        <f t="shared" si="984"/>
        <v>1.0629660997590509</v>
      </c>
      <c r="BR460" s="6">
        <f t="shared" si="964"/>
        <v>2.5189980185827765</v>
      </c>
    </row>
    <row r="461" spans="1:70" x14ac:dyDescent="0.2">
      <c r="A461" s="6">
        <f>'[1]Nominal weighted'!B461</f>
        <v>1767</v>
      </c>
      <c r="C461" s="6">
        <f t="shared" si="971"/>
        <v>8.2820433537905895</v>
      </c>
      <c r="D461" s="6">
        <f t="shared" si="972"/>
        <v>-12.09797597895936</v>
      </c>
      <c r="E461" s="6">
        <f t="shared" si="973"/>
        <v>-5.8495953989183338</v>
      </c>
      <c r="F461" s="6">
        <f t="shared" si="974"/>
        <v>-1.7468549868464702</v>
      </c>
      <c r="G461" s="6">
        <f t="shared" si="975"/>
        <v>4.318721330316154</v>
      </c>
      <c r="J461" s="6">
        <f t="shared" si="976"/>
        <v>0</v>
      </c>
      <c r="L461" s="6">
        <f t="shared" si="853"/>
        <v>1.5319260733861668</v>
      </c>
      <c r="M461" s="6">
        <f t="shared" si="854"/>
        <v>0.81263063886793141</v>
      </c>
      <c r="N461" s="6">
        <f t="shared" si="855"/>
        <v>1.8341327051400111</v>
      </c>
      <c r="O461" s="6">
        <f t="shared" si="856"/>
        <v>1.7723317528280984</v>
      </c>
      <c r="P461" s="6">
        <f t="shared" ref="P461" si="985">AVERAGE(G458:G464)</f>
        <v>3.2598702747692547</v>
      </c>
      <c r="U461" s="6">
        <v>-4.2820433537905895</v>
      </c>
      <c r="V461" s="6">
        <v>15.463917525773212</v>
      </c>
      <c r="W461" s="6">
        <v>8.3495953989183338</v>
      </c>
      <c r="X461" s="6">
        <v>6.1449157834921797</v>
      </c>
      <c r="Y461" s="6">
        <v>1.4812786696838458</v>
      </c>
      <c r="AB461" s="6">
        <v>0</v>
      </c>
      <c r="AE461" s="6">
        <v>4</v>
      </c>
      <c r="AF461" s="6">
        <v>3.3659415468138527</v>
      </c>
      <c r="AG461" s="35">
        <v>2.5</v>
      </c>
      <c r="AH461" s="6">
        <v>4.3980607966457095</v>
      </c>
      <c r="AI461" s="6">
        <v>5.8</v>
      </c>
      <c r="AO461" s="6">
        <f>AE461*'III. GDP shares, 1310-2018'!C463</f>
        <v>0.75444442986332183</v>
      </c>
      <c r="AP461" s="6">
        <f>AF461*'III. GDP shares, 1310-2018'!D463</f>
        <v>0.94366907041612491</v>
      </c>
      <c r="AQ461" s="6">
        <f>AG461*'III. GDP shares, 1310-2018'!E463</f>
        <v>0.10353705612547122</v>
      </c>
      <c r="AR461" s="6">
        <f>AH461*'III. GDP shares, 1310-2018'!F463</f>
        <v>0.91485829344098601</v>
      </c>
      <c r="AS461" s="6">
        <f>AI461*'III. GDP shares, 1310-2018'!G463</f>
        <v>1.633291166372469</v>
      </c>
      <c r="AT461" s="6">
        <f>AJ461*'III. GDP shares, 1310-2018'!H463</f>
        <v>0</v>
      </c>
      <c r="AU461" s="6">
        <f>AK461*'III. GDP shares, 1310-2018'!I463</f>
        <v>0</v>
      </c>
      <c r="AV461" s="6">
        <f>AL461*'III. GDP shares, 1310-2018'!J463</f>
        <v>0</v>
      </c>
      <c r="AY461" s="6">
        <f>U461*'III. GDP shares, 1310-2018'!C463</f>
        <v>-0.8076409391751419</v>
      </c>
      <c r="AZ461" s="6">
        <f>V461*'III. GDP shares, 1310-2018'!D463</f>
        <v>4.335434966287921</v>
      </c>
      <c r="BA461" s="6">
        <f>W461*'III. GDP shares, 1310-2018'!E463</f>
        <v>0.34579701097711352</v>
      </c>
      <c r="BB461" s="6">
        <f>X461*'III. GDP shares, 1310-2018'!F463</f>
        <v>1.2782286164192602</v>
      </c>
      <c r="BC461" s="6">
        <f>Y461*'III. GDP shares, 1310-2018'!G463</f>
        <v>0.41713092519492889</v>
      </c>
      <c r="BD461" s="6">
        <f>Z461*'III. GDP shares, 1310-2018'!H463</f>
        <v>0</v>
      </c>
      <c r="BE461" s="6">
        <f>AA461*'III. GDP shares, 1310-2018'!I463</f>
        <v>0</v>
      </c>
      <c r="BF461" s="6">
        <f>AB461*'III. GDP shares, 1310-2018'!J463</f>
        <v>0</v>
      </c>
      <c r="BI461" s="6">
        <f t="shared" si="959"/>
        <v>4.0128004686919123</v>
      </c>
      <c r="BJ461" s="6">
        <f t="shared" si="960"/>
        <v>4.3498000162183725</v>
      </c>
      <c r="BL461" s="6">
        <f t="shared" si="961"/>
        <v>5.5689505797040821</v>
      </c>
      <c r="BM461" s="6">
        <f t="shared" si="962"/>
        <v>4.5262773373461638</v>
      </c>
      <c r="BN461" s="6">
        <f t="shared" ref="BN461:BO461" si="986">AVERAGE(BL458:BL464)</f>
        <v>2.6969952188891604</v>
      </c>
      <c r="BO461" s="6">
        <f t="shared" si="986"/>
        <v>1.9465410179934162</v>
      </c>
      <c r="BR461" s="6">
        <f t="shared" si="964"/>
        <v>2.1726153323860871</v>
      </c>
    </row>
    <row r="462" spans="1:70" x14ac:dyDescent="0.2">
      <c r="A462" s="6">
        <f>'[1]Nominal weighted'!B462</f>
        <v>1768</v>
      </c>
      <c r="C462" s="6">
        <f t="shared" si="971"/>
        <v>14.057143418095292</v>
      </c>
      <c r="D462" s="6">
        <f t="shared" si="972"/>
        <v>5.9765276971668051</v>
      </c>
      <c r="E462" s="6">
        <f t="shared" si="973"/>
        <v>10.024022606272872</v>
      </c>
      <c r="F462" s="6">
        <f t="shared" si="974"/>
        <v>4.7067487868657656</v>
      </c>
      <c r="G462" s="6">
        <f t="shared" si="975"/>
        <v>-10.166945005791671</v>
      </c>
      <c r="J462" s="6">
        <f t="shared" si="976"/>
        <v>0</v>
      </c>
      <c r="L462" s="6">
        <f t="shared" si="853"/>
        <v>3.1253260372942142</v>
      </c>
      <c r="M462" s="6">
        <f t="shared" si="854"/>
        <v>1.3088417919375008</v>
      </c>
      <c r="N462" s="6">
        <f t="shared" si="855"/>
        <v>-1.0757653763221351</v>
      </c>
      <c r="O462" s="6">
        <f t="shared" si="856"/>
        <v>0.50433830666506796</v>
      </c>
      <c r="P462" s="6">
        <f t="shared" ref="P462" si="987">AVERAGE(G459:G465)</f>
        <v>2.9610023139224744</v>
      </c>
      <c r="U462" s="6">
        <v>-10.057143418095292</v>
      </c>
      <c r="V462" s="6">
        <v>-2.6785714285714306</v>
      </c>
      <c r="W462" s="6">
        <v>-7.5240226062728732</v>
      </c>
      <c r="X462" s="6">
        <v>-0.304888199863662</v>
      </c>
      <c r="Y462" s="6">
        <v>15.63694500579167</v>
      </c>
      <c r="AB462" s="6">
        <v>0</v>
      </c>
      <c r="AE462" s="6">
        <v>4</v>
      </c>
      <c r="AF462" s="6">
        <v>3.2979562685953749</v>
      </c>
      <c r="AG462" s="35">
        <v>2.5</v>
      </c>
      <c r="AH462" s="6">
        <v>4.4018605870021039</v>
      </c>
      <c r="AI462" s="6">
        <v>5.47</v>
      </c>
      <c r="AO462" s="6">
        <f>AE462*'III. GDP shares, 1310-2018'!C464</f>
        <v>0.75278188942956048</v>
      </c>
      <c r="AP462" s="6">
        <f>AF462*'III. GDP shares, 1310-2018'!D464</f>
        <v>0.92792191772009291</v>
      </c>
      <c r="AQ462" s="6">
        <f>AG462*'III. GDP shares, 1310-2018'!E464</f>
        <v>0.10300221159265861</v>
      </c>
      <c r="AR462" s="6">
        <f>AH462*'III. GDP shares, 1310-2018'!F464</f>
        <v>0.91523879770091554</v>
      </c>
      <c r="AS462" s="6">
        <f>AI462*'III. GDP shares, 1310-2018'!G464</f>
        <v>1.5388205944348723</v>
      </c>
      <c r="AT462" s="6">
        <f>AJ462*'III. GDP shares, 1310-2018'!H464</f>
        <v>0</v>
      </c>
      <c r="AU462" s="6">
        <f>AK462*'III. GDP shares, 1310-2018'!I464</f>
        <v>0</v>
      </c>
      <c r="AV462" s="6">
        <f>AL462*'III. GDP shares, 1310-2018'!J464</f>
        <v>0</v>
      </c>
      <c r="AY462" s="6">
        <f>U462*'III. GDP shares, 1310-2018'!C464</f>
        <v>-1.8927088561344605</v>
      </c>
      <c r="AZ462" s="6">
        <f>V462*'III. GDP shares, 1310-2018'!D464</f>
        <v>-0.75365011974790275</v>
      </c>
      <c r="BA462" s="6">
        <f>W462*'III. GDP shares, 1310-2018'!E464</f>
        <v>-0.30999638740770608</v>
      </c>
      <c r="BB462" s="6">
        <f>X462*'III. GDP shares, 1310-2018'!F464</f>
        <v>-6.3392627722101247E-2</v>
      </c>
      <c r="BC462" s="6">
        <f>Y462*'III. GDP shares, 1310-2018'!G464</f>
        <v>4.3989859248551646</v>
      </c>
      <c r="BD462" s="6">
        <f>Z462*'III. GDP shares, 1310-2018'!H464</f>
        <v>0</v>
      </c>
      <c r="BE462" s="6">
        <f>AA462*'III. GDP shares, 1310-2018'!I464</f>
        <v>0</v>
      </c>
      <c r="BF462" s="6">
        <f>AB462*'III. GDP shares, 1310-2018'!J464</f>
        <v>0</v>
      </c>
      <c r="BI462" s="6">
        <f t="shared" si="959"/>
        <v>3.9339633711194955</v>
      </c>
      <c r="BJ462" s="6">
        <f t="shared" si="960"/>
        <v>4.2377654108781</v>
      </c>
      <c r="BL462" s="6">
        <f t="shared" si="961"/>
        <v>1.3792379338429939</v>
      </c>
      <c r="BM462" s="6">
        <f t="shared" si="962"/>
        <v>-0.82128010783526462</v>
      </c>
      <c r="BN462" s="6">
        <f t="shared" ref="BN462:BO462" si="988">AVERAGE(BL459:BL465)</f>
        <v>2.8115791340325549</v>
      </c>
      <c r="BO462" s="6">
        <f t="shared" si="988"/>
        <v>2.3949917764604285</v>
      </c>
      <c r="BR462" s="6">
        <f t="shared" si="964"/>
        <v>1.1769554395671098</v>
      </c>
    </row>
    <row r="463" spans="1:70" x14ac:dyDescent="0.2">
      <c r="A463" s="6">
        <f>'[1]Nominal weighted'!B463</f>
        <v>1769</v>
      </c>
      <c r="C463" s="6">
        <f t="shared" si="971"/>
        <v>8.8225644523743938</v>
      </c>
      <c r="D463" s="6">
        <f t="shared" si="972"/>
        <v>17.156393014331499</v>
      </c>
      <c r="E463" s="6">
        <f t="shared" si="973"/>
        <v>-0.48405325621006767</v>
      </c>
      <c r="F463" s="6">
        <f t="shared" si="974"/>
        <v>2.2870429133556915</v>
      </c>
      <c r="G463" s="6">
        <f t="shared" si="975"/>
        <v>7.208918015922257</v>
      </c>
      <c r="J463" s="6">
        <f t="shared" si="976"/>
        <v>0</v>
      </c>
      <c r="L463" s="6">
        <f t="shared" si="853"/>
        <v>2.3232941082887284</v>
      </c>
      <c r="M463" s="6">
        <f t="shared" si="854"/>
        <v>1.4010352709241796</v>
      </c>
      <c r="N463" s="6">
        <f t="shared" si="855"/>
        <v>-2.003450147365466</v>
      </c>
      <c r="O463" s="6">
        <f t="shared" si="856"/>
        <v>1.3925440276629171</v>
      </c>
      <c r="P463" s="6">
        <f t="shared" ref="P463" si="989">AVERAGE(G460:G466)</f>
        <v>5.0591212745445615</v>
      </c>
      <c r="U463" s="6">
        <v>-4.8225644523743947</v>
      </c>
      <c r="V463" s="6">
        <v>-13.761467889908261</v>
      </c>
      <c r="W463" s="6">
        <v>2.9840532562100677</v>
      </c>
      <c r="X463" s="6">
        <v>2.1186174640028068</v>
      </c>
      <c r="Y463" s="6">
        <v>-6.8918015922257408E-2</v>
      </c>
      <c r="AB463" s="6">
        <v>0</v>
      </c>
      <c r="AE463" s="6">
        <v>4</v>
      </c>
      <c r="AF463" s="6">
        <v>3.3949251244232386</v>
      </c>
      <c r="AG463" s="35">
        <v>2.5</v>
      </c>
      <c r="AH463" s="6">
        <v>4.4056603773584984</v>
      </c>
      <c r="AI463" s="6">
        <v>7.14</v>
      </c>
      <c r="AO463" s="6">
        <f>AE463*'III. GDP shares, 1310-2018'!C465</f>
        <v>0.75113800813749743</v>
      </c>
      <c r="AP463" s="6">
        <f>AF463*'III. GDP shares, 1310-2018'!D465</f>
        <v>0.95857754704912379</v>
      </c>
      <c r="AQ463" s="6">
        <f>AG463*'III. GDP shares, 1310-2018'!E465</f>
        <v>0.10247336976493612</v>
      </c>
      <c r="AR463" s="6">
        <f>AH463*'III. GDP shares, 1310-2018'!F465</f>
        <v>0.91562319873129672</v>
      </c>
      <c r="AS463" s="6">
        <f>AI463*'III. GDP shares, 1310-2018'!G465</f>
        <v>2.0066349503947642</v>
      </c>
      <c r="AT463" s="6">
        <f>AJ463*'III. GDP shares, 1310-2018'!H465</f>
        <v>0</v>
      </c>
      <c r="AU463" s="6">
        <f>AK463*'III. GDP shares, 1310-2018'!I465</f>
        <v>0</v>
      </c>
      <c r="AV463" s="6">
        <f>AL463*'III. GDP shares, 1310-2018'!J465</f>
        <v>0</v>
      </c>
      <c r="AY463" s="6">
        <f>U463*'III. GDP shares, 1310-2018'!C465</f>
        <v>-0.90560286421780101</v>
      </c>
      <c r="AZ463" s="6">
        <f>V463*'III. GDP shares, 1310-2018'!D465</f>
        <v>-3.8856333056666825</v>
      </c>
      <c r="BA463" s="6">
        <f>W463*'III. GDP shares, 1310-2018'!E465</f>
        <v>0.12231439708875037</v>
      </c>
      <c r="BB463" s="6">
        <f>X463*'III. GDP shares, 1310-2018'!F465</f>
        <v>0.44030976814452427</v>
      </c>
      <c r="BC463" s="6">
        <f>Y463*'III. GDP shares, 1310-2018'!G465</f>
        <v>-1.9368809448384396E-2</v>
      </c>
      <c r="BD463" s="6">
        <f>Z463*'III. GDP shares, 1310-2018'!H465</f>
        <v>0</v>
      </c>
      <c r="BE463" s="6">
        <f>AA463*'III. GDP shares, 1310-2018'!I465</f>
        <v>0</v>
      </c>
      <c r="BF463" s="6">
        <f>AB463*'III. GDP shares, 1310-2018'!J465</f>
        <v>0</v>
      </c>
      <c r="BI463" s="6">
        <f t="shared" si="959"/>
        <v>4.288117100356347</v>
      </c>
      <c r="BJ463" s="6">
        <f t="shared" si="960"/>
        <v>4.7344470740776181</v>
      </c>
      <c r="BL463" s="6">
        <f t="shared" si="961"/>
        <v>-4.247980814099594</v>
      </c>
      <c r="BM463" s="6">
        <f t="shared" si="962"/>
        <v>-2.2583799396653395</v>
      </c>
      <c r="BN463" s="6">
        <f t="shared" ref="BN463:BO463" si="990">AVERAGE(BL460:BL466)</f>
        <v>2.3478242374146907</v>
      </c>
      <c r="BO463" s="6">
        <f t="shared" si="990"/>
        <v>2.2565680832203543</v>
      </c>
      <c r="BR463" s="6">
        <f t="shared" si="964"/>
        <v>4.1382170354614054</v>
      </c>
    </row>
    <row r="464" spans="1:70" x14ac:dyDescent="0.2">
      <c r="A464" s="6">
        <f>'[1]Nominal weighted'!B464</f>
        <v>1770</v>
      </c>
      <c r="C464" s="6">
        <f t="shared" si="971"/>
        <v>-5.7847635761279506</v>
      </c>
      <c r="D464" s="6">
        <f t="shared" si="972"/>
        <v>-0.63822606824738903</v>
      </c>
      <c r="E464" s="6">
        <f t="shared" si="973"/>
        <v>0.85408335461225837</v>
      </c>
      <c r="F464" s="6">
        <f t="shared" si="974"/>
        <v>-15.829920988947251</v>
      </c>
      <c r="G464" s="6">
        <f t="shared" si="975"/>
        <v>12.458059233971328</v>
      </c>
      <c r="J464" s="6">
        <f t="shared" si="976"/>
        <v>0</v>
      </c>
      <c r="L464" s="6">
        <f t="shared" si="853"/>
        <v>3.5749737341528891</v>
      </c>
      <c r="M464" s="6">
        <f t="shared" si="854"/>
        <v>1.3594979958533084</v>
      </c>
      <c r="N464" s="6">
        <f t="shared" si="855"/>
        <v>0.31115836938997254</v>
      </c>
      <c r="O464" s="6">
        <f t="shared" si="856"/>
        <v>2.715932875159512</v>
      </c>
      <c r="P464" s="6">
        <f t="shared" ref="P464" si="991">AVERAGE(G461:G467)</f>
        <v>5.5202638134159985</v>
      </c>
      <c r="U464" s="6">
        <v>9.7847635761279506</v>
      </c>
      <c r="V464" s="6">
        <v>4.2553191489361666</v>
      </c>
      <c r="W464" s="6">
        <v>1.6459166453877416</v>
      </c>
      <c r="X464" s="6">
        <v>20.239381156662144</v>
      </c>
      <c r="Y464" s="6">
        <v>-3.5730592339713283</v>
      </c>
      <c r="AB464" s="6">
        <v>0</v>
      </c>
      <c r="AE464" s="6">
        <v>4</v>
      </c>
      <c r="AF464" s="6">
        <v>3.6170930806887776</v>
      </c>
      <c r="AG464" s="35">
        <v>2.5</v>
      </c>
      <c r="AH464" s="6">
        <v>4.4094601677148928</v>
      </c>
      <c r="AI464" s="6">
        <v>8.8849999999999998</v>
      </c>
      <c r="AO464" s="6">
        <f>AE464*'III. GDP shares, 1310-2018'!C466</f>
        <v>0.74951247361514683</v>
      </c>
      <c r="AP464" s="6">
        <f>AF464*'III. GDP shares, 1310-2018'!D466</f>
        <v>1.024860798565185</v>
      </c>
      <c r="AQ464" s="6">
        <f>AG464*'III. GDP shares, 1310-2018'!E466</f>
        <v>0.10195043015124479</v>
      </c>
      <c r="AR464" s="6">
        <f>AH464*'III. GDP shares, 1310-2018'!F466</f>
        <v>0.9160114312964428</v>
      </c>
      <c r="AS464" s="6">
        <f>AI464*'III. GDP shares, 1310-2018'!G466</f>
        <v>2.4946031945049665</v>
      </c>
      <c r="AT464" s="6">
        <f>AJ464*'III. GDP shares, 1310-2018'!H466</f>
        <v>0</v>
      </c>
      <c r="AU464" s="6">
        <f>AK464*'III. GDP shares, 1310-2018'!I466</f>
        <v>0</v>
      </c>
      <c r="AV464" s="6">
        <f>AL464*'III. GDP shares, 1310-2018'!J466</f>
        <v>0</v>
      </c>
      <c r="AY464" s="6">
        <f>U464*'III. GDP shares, 1310-2018'!C466</f>
        <v>1.8334505879207625</v>
      </c>
      <c r="AZ464" s="6">
        <f>V464*'III. GDP shares, 1310-2018'!D466</f>
        <v>1.2056946514348443</v>
      </c>
      <c r="BA464" s="6">
        <f>W464*'III. GDP shares, 1310-2018'!E466</f>
        <v>6.7120763996149635E-2</v>
      </c>
      <c r="BB464" s="6">
        <f>X464*'III. GDP shares, 1310-2018'!F466</f>
        <v>4.2044839496704292</v>
      </c>
      <c r="BC464" s="6">
        <f>Y464*'III. GDP shares, 1310-2018'!G466</f>
        <v>-1.003192456862166</v>
      </c>
      <c r="BD464" s="6">
        <f>Z464*'III. GDP shares, 1310-2018'!H466</f>
        <v>0</v>
      </c>
      <c r="BE464" s="6">
        <f>AA464*'III. GDP shares, 1310-2018'!I466</f>
        <v>0</v>
      </c>
      <c r="BF464" s="6">
        <f>AB464*'III. GDP shares, 1310-2018'!J466</f>
        <v>0</v>
      </c>
      <c r="BI464" s="6">
        <f t="shared" si="959"/>
        <v>4.6823106496807343</v>
      </c>
      <c r="BJ464" s="6">
        <f t="shared" si="960"/>
        <v>5.2869383281329858</v>
      </c>
      <c r="BL464" s="6">
        <f t="shared" si="961"/>
        <v>6.3075574961600189</v>
      </c>
      <c r="BM464" s="6">
        <f t="shared" si="962"/>
        <v>5.3920535488571124</v>
      </c>
      <c r="BN464" s="6">
        <f t="shared" ref="BN464:BO464" si="992">AVERAGE(BL461:BL467)</f>
        <v>1.6704930832549947</v>
      </c>
      <c r="BO464" s="6">
        <f t="shared" si="992"/>
        <v>1.3982701505913389</v>
      </c>
      <c r="BR464" s="6">
        <f t="shared" si="964"/>
        <v>-0.83978531515737487</v>
      </c>
    </row>
    <row r="465" spans="1:70" x14ac:dyDescent="0.2">
      <c r="A465" s="6">
        <f>'[1]Nominal weighted'!B465</f>
        <v>1771</v>
      </c>
      <c r="C465" s="6">
        <f t="shared" si="971"/>
        <v>-5.4695869747292569E-2</v>
      </c>
      <c r="D465" s="6">
        <f t="shared" si="972"/>
        <v>-2.5249368622729604</v>
      </c>
      <c r="E465" s="6">
        <f t="shared" si="973"/>
        <v>-14.78250776515198</v>
      </c>
      <c r="F465" s="6">
        <f t="shared" si="974"/>
        <v>-3.6533552595123675</v>
      </c>
      <c r="G465" s="6">
        <f t="shared" si="975"/>
        <v>3.0792608279004368</v>
      </c>
      <c r="J465" s="6">
        <f t="shared" si="976"/>
        <v>0</v>
      </c>
      <c r="L465" s="6">
        <f t="shared" si="853"/>
        <v>0.26347795040592914</v>
      </c>
      <c r="M465" s="6">
        <f t="shared" si="854"/>
        <v>3.7812806629322844</v>
      </c>
      <c r="N465" s="6">
        <f t="shared" si="855"/>
        <v>2.4730047424120194</v>
      </c>
      <c r="O465" s="6">
        <f t="shared" si="856"/>
        <v>4.047524517275539</v>
      </c>
      <c r="P465" s="6">
        <f t="shared" ref="P465" si="993">AVERAGE(G462:G468)</f>
        <v>6.2992161201031838</v>
      </c>
      <c r="U465" s="6">
        <v>4.0546958697472926</v>
      </c>
      <c r="V465" s="6">
        <v>5.9652928416485906</v>
      </c>
      <c r="W465" s="6">
        <v>17.28250776515198</v>
      </c>
      <c r="X465" s="6">
        <v>8.0666152175836547</v>
      </c>
      <c r="Y465" s="6">
        <v>5.7274058387662299</v>
      </c>
      <c r="AB465" s="6">
        <v>0</v>
      </c>
      <c r="AE465" s="6">
        <v>4</v>
      </c>
      <c r="AF465" s="6">
        <v>3.4403559793756302</v>
      </c>
      <c r="AG465" s="35">
        <v>2.5</v>
      </c>
      <c r="AH465" s="6">
        <v>4.4132599580712872</v>
      </c>
      <c r="AI465" s="6">
        <v>8.8066666666666666</v>
      </c>
      <c r="AO465" s="6">
        <f>AE465*'III. GDP shares, 1310-2018'!C467</f>
        <v>0.74790498042437314</v>
      </c>
      <c r="AP465" s="6">
        <f>AF465*'III. GDP shares, 1310-2018'!D467</f>
        <v>0.9781261104227843</v>
      </c>
      <c r="AQ465" s="6">
        <f>AG465*'III. GDP shares, 1310-2018'!E467</f>
        <v>0.10143329449116724</v>
      </c>
      <c r="AR465" s="6">
        <f>AH465*'III. GDP shares, 1310-2018'!F467</f>
        <v>0.91640343160873061</v>
      </c>
      <c r="AS465" s="6">
        <f>AI465*'III. GDP shares, 1310-2018'!G467</f>
        <v>2.4702095698822548</v>
      </c>
      <c r="AT465" s="6">
        <f>AJ465*'III. GDP shares, 1310-2018'!H467</f>
        <v>0</v>
      </c>
      <c r="AU465" s="6">
        <f>AK465*'III. GDP shares, 1310-2018'!I467</f>
        <v>0</v>
      </c>
      <c r="AV465" s="6">
        <f>AL465*'III. GDP shares, 1310-2018'!J467</f>
        <v>0</v>
      </c>
      <c r="AY465" s="6">
        <f>U465*'III. GDP shares, 1310-2018'!C467</f>
        <v>0.75813180877253383</v>
      </c>
      <c r="AZ465" s="6">
        <f>V465*'III. GDP shares, 1310-2018'!D467</f>
        <v>1.6959898102735111</v>
      </c>
      <c r="BA465" s="6">
        <f>W465*'III. GDP shares, 1310-2018'!E467</f>
        <v>0.70120867987541813</v>
      </c>
      <c r="BB465" s="6">
        <f>X465*'III. GDP shares, 1310-2018'!F467</f>
        <v>1.6750143742023049</v>
      </c>
      <c r="BC465" s="6">
        <f>Y465*'III. GDP shares, 1310-2018'!G467</f>
        <v>1.6064980371142896</v>
      </c>
      <c r="BD465" s="6">
        <f>Z465*'III. GDP shares, 1310-2018'!H467</f>
        <v>0</v>
      </c>
      <c r="BE465" s="6">
        <f>AA465*'III. GDP shares, 1310-2018'!I467</f>
        <v>0</v>
      </c>
      <c r="BF465" s="6">
        <f>AB465*'III. GDP shares, 1310-2018'!J467</f>
        <v>0</v>
      </c>
      <c r="BI465" s="6">
        <f t="shared" si="959"/>
        <v>4.6320565208227169</v>
      </c>
      <c r="BJ465" s="6">
        <f t="shared" si="960"/>
        <v>5.2140773868293104</v>
      </c>
      <c r="BL465" s="6">
        <f t="shared" si="961"/>
        <v>6.4368427102380572</v>
      </c>
      <c r="BM465" s="6">
        <f t="shared" si="962"/>
        <v>6.8494195888162919</v>
      </c>
      <c r="BN465" s="6">
        <f t="shared" ref="BN465:BO465" si="994">AVERAGE(BL462:BL468)</f>
        <v>1.0639165977813583</v>
      </c>
      <c r="BO465" s="6">
        <f t="shared" si="994"/>
        <v>0.85844337133662119</v>
      </c>
      <c r="BR465" s="6">
        <f t="shared" si="964"/>
        <v>-0.5049016235580206</v>
      </c>
    </row>
    <row r="466" spans="1:70" x14ac:dyDescent="0.2">
      <c r="A466" s="6">
        <f>'[1]Nominal weighted'!B466</f>
        <v>1772</v>
      </c>
      <c r="C466" s="6">
        <f t="shared" si="971"/>
        <v>-9.2594874474912494</v>
      </c>
      <c r="D466" s="6">
        <f t="shared" si="972"/>
        <v>-1.421414318958611</v>
      </c>
      <c r="E466" s="6">
        <f t="shared" si="973"/>
        <v>2.8538023775225909</v>
      </c>
      <c r="F466" s="6">
        <f t="shared" si="974"/>
        <v>14.856069820603249</v>
      </c>
      <c r="G466" s="6">
        <f t="shared" si="975"/>
        <v>15.472264583335898</v>
      </c>
      <c r="J466" s="6">
        <f t="shared" si="976"/>
        <v>0</v>
      </c>
      <c r="L466" s="6">
        <f t="shared" si="853"/>
        <v>-0.74573253690374286</v>
      </c>
      <c r="M466" s="6">
        <f t="shared" si="854"/>
        <v>3.5373954126993543</v>
      </c>
      <c r="N466" s="6">
        <f t="shared" si="855"/>
        <v>1.6233904323925077</v>
      </c>
      <c r="O466" s="6">
        <f t="shared" si="856"/>
        <v>4.2532719015213596</v>
      </c>
      <c r="P466" s="6">
        <f t="shared" ref="P466" si="995">AVERAGE(G463:G469)</f>
        <v>7.9162209056304054</v>
      </c>
      <c r="U466" s="6">
        <v>13.259487447491249</v>
      </c>
      <c r="V466" s="6">
        <v>4.8106448311156527</v>
      </c>
      <c r="W466" s="6">
        <v>-0.35380237752259108</v>
      </c>
      <c r="X466" s="6">
        <v>-10.439010072175567</v>
      </c>
      <c r="Y466" s="6">
        <v>-6.3922645833358978</v>
      </c>
      <c r="AB466" s="6">
        <v>0</v>
      </c>
      <c r="AE466" s="6">
        <v>4</v>
      </c>
      <c r="AF466" s="6">
        <v>3.3892305121570416</v>
      </c>
      <c r="AG466" s="35">
        <v>2.5</v>
      </c>
      <c r="AH466" s="6">
        <v>4.4170597484276817</v>
      </c>
      <c r="AI466" s="6">
        <v>9.08</v>
      </c>
      <c r="AO466" s="6">
        <f>AE466*'III. GDP shares, 1310-2018'!C468</f>
        <v>0.74631522986956123</v>
      </c>
      <c r="AP466" s="6">
        <f>AF466*'III. GDP shares, 1310-2018'!D468</f>
        <v>0.96684634780432155</v>
      </c>
      <c r="AQ466" s="6">
        <f>AG466*'III. GDP shares, 1310-2018'!E468</f>
        <v>0.1009218666933763</v>
      </c>
      <c r="AR466" s="6">
        <f>AH466*'III. GDP shares, 1310-2018'!F468</f>
        <v>0.91679913728864304</v>
      </c>
      <c r="AS466" s="6">
        <f>AI466*'III. GDP shares, 1310-2018'!G468</f>
        <v>2.5444301993204412</v>
      </c>
      <c r="AT466" s="6">
        <f>AJ466*'III. GDP shares, 1310-2018'!H468</f>
        <v>0</v>
      </c>
      <c r="AU466" s="6">
        <f>AK466*'III. GDP shares, 1310-2018'!I468</f>
        <v>0</v>
      </c>
      <c r="AV466" s="6">
        <f>AL466*'III. GDP shares, 1310-2018'!J468</f>
        <v>0</v>
      </c>
      <c r="AY466" s="6">
        <f>U466*'III. GDP shares, 1310-2018'!C468</f>
        <v>2.4739393555817482</v>
      </c>
      <c r="AZ466" s="6">
        <f>V466*'III. GDP shares, 1310-2018'!D468</f>
        <v>1.372333445265641</v>
      </c>
      <c r="BA466" s="6">
        <f>W466*'III. GDP shares, 1310-2018'!E468</f>
        <v>-1.4282558552053813E-2</v>
      </c>
      <c r="BB466" s="6">
        <f>X466*'III. GDP shares, 1310-2018'!F468</f>
        <v>-2.1667072608027924</v>
      </c>
      <c r="BC466" s="6">
        <f>Y466*'III. GDP shares, 1310-2018'!G468</f>
        <v>-1.7912633312650172</v>
      </c>
      <c r="BD466" s="6">
        <f>Z466*'III. GDP shares, 1310-2018'!H468</f>
        <v>0</v>
      </c>
      <c r="BE466" s="6">
        <f>AA466*'III. GDP shares, 1310-2018'!I468</f>
        <v>0</v>
      </c>
      <c r="BF466" s="6">
        <f>AB466*'III. GDP shares, 1310-2018'!J468</f>
        <v>0</v>
      </c>
      <c r="BI466" s="6">
        <f t="shared" si="959"/>
        <v>4.6772580521169447</v>
      </c>
      <c r="BJ466" s="6">
        <f t="shared" si="960"/>
        <v>5.2753127809763436</v>
      </c>
      <c r="BL466" s="6">
        <f t="shared" si="961"/>
        <v>-0.12598034977247408</v>
      </c>
      <c r="BM466" s="6">
        <f t="shared" si="962"/>
        <v>0.14750920759547448</v>
      </c>
      <c r="BN466" s="6">
        <f t="shared" ref="BN466:BO466" si="996">AVERAGE(BL463:BL469)</f>
        <v>0.87234835513306419</v>
      </c>
      <c r="BO466" s="6">
        <f t="shared" si="996"/>
        <v>0.91294880481005325</v>
      </c>
      <c r="BR466" s="6">
        <f t="shared" si="964"/>
        <v>5.8067802282101368</v>
      </c>
    </row>
    <row r="467" spans="1:70" x14ac:dyDescent="0.2">
      <c r="A467" s="6">
        <f>'[1]Nominal weighted'!B467</f>
        <v>1773</v>
      </c>
      <c r="C467" s="6">
        <f t="shared" si="971"/>
        <v>8.9620118081764435</v>
      </c>
      <c r="D467" s="6">
        <f t="shared" si="972"/>
        <v>3.066118487913176</v>
      </c>
      <c r="E467" s="6">
        <f t="shared" si="973"/>
        <v>9.5623566676024669</v>
      </c>
      <c r="F467" s="6">
        <f t="shared" si="974"/>
        <v>18.391799840597965</v>
      </c>
      <c r="G467" s="6">
        <f t="shared" si="975"/>
        <v>6.2715677082575843</v>
      </c>
      <c r="J467" s="6">
        <f t="shared" si="976"/>
        <v>0</v>
      </c>
      <c r="L467" s="6">
        <f t="shared" ref="L467:O482" si="997">AVERAGE(C464:C470)</f>
        <v>1.0659119545975437</v>
      </c>
      <c r="M467" s="6">
        <f t="shared" si="997"/>
        <v>2.5058804206611773</v>
      </c>
      <c r="N467" s="6">
        <f t="shared" si="997"/>
        <v>1.9387487574047904</v>
      </c>
      <c r="O467" s="6">
        <f t="shared" si="997"/>
        <v>4.8738973787384712</v>
      </c>
      <c r="P467" s="6">
        <f t="shared" ref="P467" si="998">AVERAGE(G464:G470)</f>
        <v>7.0940972617650448</v>
      </c>
      <c r="U467" s="6">
        <v>-4.9620118081764435</v>
      </c>
      <c r="V467" s="6">
        <v>0.39062499999998579</v>
      </c>
      <c r="W467" s="6">
        <v>-7.0623566676024669</v>
      </c>
      <c r="X467" s="6">
        <v>-13.970940301813888</v>
      </c>
      <c r="Y467" s="6">
        <v>1.3184322917424154</v>
      </c>
      <c r="AB467" s="6">
        <v>0</v>
      </c>
      <c r="AE467" s="6">
        <v>4</v>
      </c>
      <c r="AF467" s="6">
        <v>3.4567434879131618</v>
      </c>
      <c r="AG467" s="35">
        <v>2.5</v>
      </c>
      <c r="AH467" s="6">
        <v>4.4208595387840761</v>
      </c>
      <c r="AI467" s="6">
        <v>7.59</v>
      </c>
      <c r="AO467" s="6">
        <f>AE467*'III. GDP shares, 1310-2018'!C469</f>
        <v>0.7447429298125865</v>
      </c>
      <c r="AP467" s="6">
        <f>AF467*'III. GDP shares, 1310-2018'!D469</f>
        <v>0.98938988598269551</v>
      </c>
      <c r="AQ467" s="6">
        <f>AG467*'III. GDP shares, 1310-2018'!E469</f>
        <v>0.10041605277611029</v>
      </c>
      <c r="AR467" s="6">
        <f>AH467*'III. GDP shares, 1310-2018'!F469</f>
        <v>0.91719848732612774</v>
      </c>
      <c r="AS467" s="6">
        <f>AI467*'III. GDP shares, 1310-2018'!G469</f>
        <v>2.1248736385158549</v>
      </c>
      <c r="AT467" s="6">
        <f>AJ467*'III. GDP shares, 1310-2018'!H469</f>
        <v>0</v>
      </c>
      <c r="AU467" s="6">
        <f>AK467*'III. GDP shares, 1310-2018'!I469</f>
        <v>0</v>
      </c>
      <c r="AV467" s="6">
        <f>AL467*'III. GDP shares, 1310-2018'!J469</f>
        <v>0</v>
      </c>
      <c r="AY467" s="6">
        <f>U467*'III. GDP shares, 1310-2018'!C469</f>
        <v>-0.92385580294649361</v>
      </c>
      <c r="AZ467" s="6">
        <f>V467*'III. GDP shares, 1310-2018'!D469</f>
        <v>0.11180477393342682</v>
      </c>
      <c r="BA467" s="6">
        <f>W467*'III. GDP shares, 1310-2018'!E469</f>
        <v>-0.28366959194307351</v>
      </c>
      <c r="BB467" s="6">
        <f>X467*'III. GDP shares, 1310-2018'!F469</f>
        <v>-2.8985597029105703</v>
      </c>
      <c r="BC467" s="6">
        <f>Y467*'III. GDP shares, 1310-2018'!G469</f>
        <v>0.3691043505785907</v>
      </c>
      <c r="BD467" s="6">
        <f>Z467*'III. GDP shares, 1310-2018'!H469</f>
        <v>0</v>
      </c>
      <c r="BE467" s="6">
        <f>AA467*'III. GDP shares, 1310-2018'!I469</f>
        <v>0</v>
      </c>
      <c r="BF467" s="6">
        <f>AB467*'III. GDP shares, 1310-2018'!J469</f>
        <v>0</v>
      </c>
      <c r="BI467" s="6">
        <f t="shared" si="959"/>
        <v>4.3935206053394475</v>
      </c>
      <c r="BJ467" s="6">
        <f t="shared" si="960"/>
        <v>4.8766209944133747</v>
      </c>
      <c r="BL467" s="6">
        <f t="shared" si="961"/>
        <v>-3.6251759732881199</v>
      </c>
      <c r="BM467" s="6">
        <f t="shared" si="962"/>
        <v>-4.0477085809750664</v>
      </c>
      <c r="BN467" s="6">
        <f t="shared" ref="BN467:BO467" si="999">AVERAGE(BL464:BL470)</f>
        <v>0.85017354916960308</v>
      </c>
      <c r="BO467" s="6">
        <f t="shared" si="999"/>
        <v>0.727218743783136</v>
      </c>
      <c r="BR467" s="6">
        <f t="shared" si="964"/>
        <v>7.6242118556522263</v>
      </c>
    </row>
    <row r="468" spans="1:70" x14ac:dyDescent="0.2">
      <c r="A468" s="6">
        <f>'[1]Nominal weighted'!B468</f>
        <v>1774</v>
      </c>
      <c r="C468" s="6">
        <f t="shared" si="971"/>
        <v>-14.898427132438137</v>
      </c>
      <c r="D468" s="6">
        <f t="shared" si="972"/>
        <v>4.854502690593467</v>
      </c>
      <c r="E468" s="6">
        <f t="shared" si="973"/>
        <v>9.2833292122359943</v>
      </c>
      <c r="F468" s="6">
        <f t="shared" si="974"/>
        <v>7.5742865079657173</v>
      </c>
      <c r="G468" s="6">
        <f t="shared" si="975"/>
        <v>9.7713874771264493</v>
      </c>
      <c r="J468" s="6">
        <f t="shared" si="976"/>
        <v>0</v>
      </c>
      <c r="L468" s="6">
        <f t="shared" si="997"/>
        <v>-7.4515969170262153E-2</v>
      </c>
      <c r="M468" s="6">
        <f t="shared" si="997"/>
        <v>2.5207462183760527</v>
      </c>
      <c r="N468" s="6">
        <f t="shared" si="997"/>
        <v>1.6056438848166668</v>
      </c>
      <c r="O468" s="6">
        <f t="shared" si="997"/>
        <v>7.1282414288664651</v>
      </c>
      <c r="P468" s="6">
        <f t="shared" ref="P468" si="1000">AVERAGE(G465:G471)</f>
        <v>6.2930301929507531</v>
      </c>
      <c r="U468" s="6">
        <v>18.898427132438137</v>
      </c>
      <c r="V468" s="6">
        <v>-1.4591439688716008</v>
      </c>
      <c r="W468" s="6">
        <v>-6.7833292122359943</v>
      </c>
      <c r="X468" s="6">
        <v>-3.1496271788252468</v>
      </c>
      <c r="Y468" s="6">
        <v>-3.0213874771264493</v>
      </c>
      <c r="AB468" s="6">
        <v>0</v>
      </c>
      <c r="AE468" s="6">
        <v>4</v>
      </c>
      <c r="AF468" s="6">
        <v>3.3953587217218661</v>
      </c>
      <c r="AG468" s="35">
        <v>2.5</v>
      </c>
      <c r="AH468" s="6">
        <v>4.4246593291404706</v>
      </c>
      <c r="AI468" s="6">
        <v>6.75</v>
      </c>
      <c r="AO468" s="6">
        <f>AE468*'III. GDP shares, 1310-2018'!C470</f>
        <v>0.74318779449384509</v>
      </c>
      <c r="AP468" s="6">
        <f>AF468*'III. GDP shares, 1310-2018'!D470</f>
        <v>0.97501089035289512</v>
      </c>
      <c r="AQ468" s="6">
        <f>AG468*'III. GDP shares, 1310-2018'!E470</f>
        <v>9.9915760809598034E-2</v>
      </c>
      <c r="AR468" s="6">
        <f>AH468*'III. GDP shares, 1310-2018'!F470</f>
        <v>0.91760142204322093</v>
      </c>
      <c r="AS468" s="6">
        <f>AI468*'III. GDP shares, 1310-2018'!G470</f>
        <v>1.8879299258850677</v>
      </c>
      <c r="AT468" s="6">
        <f>AJ468*'III. GDP shares, 1310-2018'!H470</f>
        <v>0</v>
      </c>
      <c r="AU468" s="6">
        <f>AK468*'III. GDP shares, 1310-2018'!I470</f>
        <v>0</v>
      </c>
      <c r="AV468" s="6">
        <f>AL468*'III. GDP shares, 1310-2018'!J470</f>
        <v>0</v>
      </c>
      <c r="AY468" s="6">
        <f>U468*'III. GDP shares, 1310-2018'!C470</f>
        <v>3.5112700949898352</v>
      </c>
      <c r="AZ468" s="6">
        <f>V468*'III. GDP shares, 1310-2018'!D470</f>
        <v>-0.41900764450628691</v>
      </c>
      <c r="BA468" s="6">
        <f>W468*'III. GDP shares, 1310-2018'!E470</f>
        <v>-0.27110459962501227</v>
      </c>
      <c r="BB468" s="6">
        <f>X468*'III. GDP shares, 1310-2018'!F470</f>
        <v>-0.65318076787562596</v>
      </c>
      <c r="BC468" s="6">
        <f>Y468*'III. GDP shares, 1310-2018'!G470</f>
        <v>-0.84506190159428285</v>
      </c>
      <c r="BD468" s="6">
        <f>Z468*'III. GDP shares, 1310-2018'!H470</f>
        <v>0</v>
      </c>
      <c r="BE468" s="6">
        <f>AA468*'III. GDP shares, 1310-2018'!I470</f>
        <v>0</v>
      </c>
      <c r="BF468" s="6">
        <f>AB468*'III. GDP shares, 1310-2018'!J470</f>
        <v>0</v>
      </c>
      <c r="BI468" s="6">
        <f t="shared" si="959"/>
        <v>4.2140036101724672</v>
      </c>
      <c r="BJ468" s="6">
        <f t="shared" si="960"/>
        <v>4.6236457935846271</v>
      </c>
      <c r="BL468" s="6">
        <f t="shared" si="961"/>
        <v>1.3229151813886271</v>
      </c>
      <c r="BM468" s="6">
        <f t="shared" si="962"/>
        <v>0.74748988256314097</v>
      </c>
      <c r="BN468" s="6">
        <f t="shared" ref="BN468:BO468" si="1001">AVERAGE(BL465:BL471)</f>
        <v>0.71634702464949629</v>
      </c>
      <c r="BO468" s="6">
        <f t="shared" si="1001"/>
        <v>0.66308501348848981</v>
      </c>
      <c r="BR468" s="6">
        <f t="shared" si="964"/>
        <v>1.9067120773368178</v>
      </c>
    </row>
    <row r="469" spans="1:70" x14ac:dyDescent="0.2">
      <c r="A469" s="6">
        <f>'[1]Nominal weighted'!B469</f>
        <v>1775</v>
      </c>
      <c r="C469" s="6">
        <f t="shared" si="971"/>
        <v>6.9926700069275931</v>
      </c>
      <c r="D469" s="6">
        <f t="shared" si="972"/>
        <v>4.2693309455362991</v>
      </c>
      <c r="E469" s="6">
        <f t="shared" si="973"/>
        <v>4.0767224361362908</v>
      </c>
      <c r="F469" s="6">
        <f t="shared" si="974"/>
        <v>6.1469804765865108</v>
      </c>
      <c r="G469" s="6">
        <f t="shared" si="975"/>
        <v>1.1520884928988915</v>
      </c>
      <c r="J469" s="6">
        <f t="shared" si="976"/>
        <v>0</v>
      </c>
      <c r="L469" s="6">
        <f t="shared" si="997"/>
        <v>-1.6074803006434484</v>
      </c>
      <c r="M469" s="6">
        <f t="shared" si="997"/>
        <v>3.3365580797923875</v>
      </c>
      <c r="N469" s="6">
        <f t="shared" si="997"/>
        <v>4.974332942942099</v>
      </c>
      <c r="O469" s="6">
        <f t="shared" si="997"/>
        <v>8.2129619815108335</v>
      </c>
      <c r="P469" s="6">
        <f t="shared" ref="P469" si="1002">AVERAGE(G466:G472)</f>
        <v>7.1474771680434523</v>
      </c>
      <c r="U469" s="6">
        <v>-2.9926700069275931</v>
      </c>
      <c r="V469" s="6">
        <v>-0.88845014807502309</v>
      </c>
      <c r="W469" s="6">
        <v>-1.5767224361362908</v>
      </c>
      <c r="X469" s="6">
        <v>-1.7185213570896494</v>
      </c>
      <c r="Y469" s="6">
        <v>4.5379115071011089</v>
      </c>
      <c r="AB469" s="6">
        <v>0</v>
      </c>
      <c r="AE469" s="6">
        <v>4</v>
      </c>
      <c r="AF469" s="6">
        <v>3.380880797461276</v>
      </c>
      <c r="AG469" s="35">
        <v>2.5</v>
      </c>
      <c r="AH469" s="6">
        <v>4.4284591194968614</v>
      </c>
      <c r="AI469" s="6">
        <v>5.69</v>
      </c>
      <c r="AO469" s="6">
        <f>AE469*'III. GDP shares, 1310-2018'!C471</f>
        <v>0.74164954435911434</v>
      </c>
      <c r="AP469" s="6">
        <f>AF469*'III. GDP shares, 1310-2018'!D471</f>
        <v>0.97399587756732564</v>
      </c>
      <c r="AQ469" s="6">
        <f>AG469*'III. GDP shares, 1310-2018'!E471</f>
        <v>9.9420900860358985E-2</v>
      </c>
      <c r="AR469" s="6">
        <f>AH469*'III. GDP shares, 1310-2018'!F471</f>
        <v>0.91800788305788872</v>
      </c>
      <c r="AS469" s="6">
        <f>AI469*'III. GDP shares, 1310-2018'!G471</f>
        <v>1.5899709621453877</v>
      </c>
      <c r="AT469" s="6">
        <f>AJ469*'III. GDP shares, 1310-2018'!H471</f>
        <v>0</v>
      </c>
      <c r="AU469" s="6">
        <f>AK469*'III. GDP shares, 1310-2018'!I471</f>
        <v>0</v>
      </c>
      <c r="AV469" s="6">
        <f>AL469*'III. GDP shares, 1310-2018'!J471</f>
        <v>0</v>
      </c>
      <c r="AY469" s="6">
        <f>U469*'III. GDP shares, 1310-2018'!C471</f>
        <v>-0.55487808676375927</v>
      </c>
      <c r="AZ469" s="6">
        <f>V469*'III. GDP shares, 1310-2018'!D471</f>
        <v>-0.25595305882980157</v>
      </c>
      <c r="BA469" s="6">
        <f>W469*'III. GDP shares, 1310-2018'!E471</f>
        <v>-6.270366600296394E-2</v>
      </c>
      <c r="BB469" s="6">
        <f>X469*'III. GDP shares, 1310-2018'!F471</f>
        <v>-0.35624493993090756</v>
      </c>
      <c r="BC469" s="6">
        <f>Y469*'III. GDP shares, 1310-2018'!G471</f>
        <v>1.2680399868323684</v>
      </c>
      <c r="BD469" s="6">
        <f>Z469*'III. GDP shares, 1310-2018'!H471</f>
        <v>0</v>
      </c>
      <c r="BE469" s="6">
        <f>AA469*'III. GDP shares, 1310-2018'!I471</f>
        <v>0</v>
      </c>
      <c r="BF469" s="6">
        <f>AB469*'III. GDP shares, 1310-2018'!J471</f>
        <v>0</v>
      </c>
      <c r="BI469" s="6">
        <f t="shared" si="959"/>
        <v>3.9998679833916277</v>
      </c>
      <c r="BJ469" s="6">
        <f t="shared" si="960"/>
        <v>4.3230451679900757</v>
      </c>
      <c r="BL469" s="6">
        <f t="shared" si="961"/>
        <v>3.8260235304935941E-2</v>
      </c>
      <c r="BM469" s="6">
        <f t="shared" si="962"/>
        <v>-0.43974207352124123</v>
      </c>
      <c r="BN469" s="6">
        <f t="shared" ref="BN469:BO469" si="1003">AVERAGE(BL466:BL472)</f>
        <v>0.1344778039894903</v>
      </c>
      <c r="BO469" s="6">
        <f t="shared" si="1003"/>
        <v>-0.12162065560940201</v>
      </c>
      <c r="BR469" s="6">
        <f t="shared" si="964"/>
        <v>3.0548359962880123</v>
      </c>
    </row>
    <row r="470" spans="1:70" x14ac:dyDescent="0.2">
      <c r="A470" s="6">
        <f>'[1]Nominal weighted'!B470</f>
        <v>1776</v>
      </c>
      <c r="C470" s="6">
        <f t="shared" si="971"/>
        <v>21.504075892883396</v>
      </c>
      <c r="D470" s="6">
        <f t="shared" si="972"/>
        <v>9.9357880700642589</v>
      </c>
      <c r="E470" s="6">
        <f t="shared" si="973"/>
        <v>1.7234550188759115</v>
      </c>
      <c r="F470" s="6">
        <f t="shared" si="974"/>
        <v>6.6314212538754767</v>
      </c>
      <c r="G470" s="6">
        <f t="shared" si="975"/>
        <v>1.4540525088647289</v>
      </c>
      <c r="J470" s="6">
        <f t="shared" si="976"/>
        <v>0</v>
      </c>
      <c r="L470" s="6">
        <f t="shared" si="997"/>
        <v>3.4257401702743699</v>
      </c>
      <c r="M470" s="6">
        <f t="shared" si="997"/>
        <v>4.9685667648824223</v>
      </c>
      <c r="N470" s="6">
        <f t="shared" si="997"/>
        <v>5.44128465308175</v>
      </c>
      <c r="O470" s="6">
        <f t="shared" si="997"/>
        <v>7.2602916406138123</v>
      </c>
      <c r="P470" s="6">
        <f t="shared" ref="P470" si="1004">AVERAGE(G467:G473)</f>
        <v>6.0922719946870485</v>
      </c>
      <c r="U470" s="6">
        <v>-17.504075892883396</v>
      </c>
      <c r="V470" s="6">
        <v>-6.3745019920318668</v>
      </c>
      <c r="W470" s="6">
        <v>0.77654498112408843</v>
      </c>
      <c r="X470" s="6">
        <v>-2.1998567884666649</v>
      </c>
      <c r="Y470" s="6">
        <v>3.9509474911352704</v>
      </c>
      <c r="AB470" s="6">
        <v>0</v>
      </c>
      <c r="AE470" s="6">
        <v>4</v>
      </c>
      <c r="AF470" s="6">
        <v>3.5612860780323912</v>
      </c>
      <c r="AG470" s="35">
        <v>2.5</v>
      </c>
      <c r="AH470" s="6">
        <v>4.4315644654088118</v>
      </c>
      <c r="AI470" s="6">
        <v>5.4049999999999994</v>
      </c>
      <c r="AO470" s="6">
        <f>AE470*'III. GDP shares, 1310-2018'!C472</f>
        <v>0.74012790589202149</v>
      </c>
      <c r="AP470" s="6">
        <f>AF470*'III. GDP shares, 1310-2018'!D472</f>
        <v>1.0292431277567049</v>
      </c>
      <c r="AQ470" s="6">
        <f>AG470*'III. GDP shares, 1310-2018'!E472</f>
        <v>9.8931384937308159E-2</v>
      </c>
      <c r="AR470" s="6">
        <f>AH470*'III. GDP shares, 1310-2018'!F472</f>
        <v>0.91827391593594221</v>
      </c>
      <c r="AS470" s="6">
        <f>AI470*'III. GDP shares, 1310-2018'!G472</f>
        <v>1.5089382117988615</v>
      </c>
      <c r="AT470" s="6">
        <f>AJ470*'III. GDP shares, 1310-2018'!H472</f>
        <v>0</v>
      </c>
      <c r="AU470" s="6">
        <f>AK470*'III. GDP shares, 1310-2018'!I472</f>
        <v>0</v>
      </c>
      <c r="AV470" s="6">
        <f>AL470*'III. GDP shares, 1310-2018'!J472</f>
        <v>0</v>
      </c>
      <c r="AY470" s="6">
        <f>U470*'III. GDP shares, 1310-2018'!C472</f>
        <v>-3.2388137587937011</v>
      </c>
      <c r="AZ470" s="6">
        <f>V470*'III. GDP shares, 1310-2018'!D472</f>
        <v>-1.8422873715877173</v>
      </c>
      <c r="BA470" s="6">
        <f>W470*'III. GDP shares, 1310-2018'!E472</f>
        <v>3.0729868179488758E-2</v>
      </c>
      <c r="BB470" s="6">
        <f>X470*'III. GDP shares, 1310-2018'!F472</f>
        <v>-0.45583701273252231</v>
      </c>
      <c r="BC470" s="6">
        <f>Y470*'III. GDP shares, 1310-2018'!G472</f>
        <v>1.1030038190906297</v>
      </c>
      <c r="BD470" s="6">
        <f>Z470*'III. GDP shares, 1310-2018'!H472</f>
        <v>0</v>
      </c>
      <c r="BE470" s="6">
        <f>AA470*'III. GDP shares, 1310-2018'!I472</f>
        <v>0</v>
      </c>
      <c r="BF470" s="6">
        <f>AB470*'III. GDP shares, 1310-2018'!J472</f>
        <v>0</v>
      </c>
      <c r="BI470" s="6">
        <f t="shared" si="959"/>
        <v>3.9795701086882405</v>
      </c>
      <c r="BJ470" s="6">
        <f t="shared" si="960"/>
        <v>4.2955145463208382</v>
      </c>
      <c r="BL470" s="6">
        <f t="shared" si="961"/>
        <v>-4.4032044558438219</v>
      </c>
      <c r="BM470" s="6">
        <f t="shared" si="962"/>
        <v>-3.5584903668537611</v>
      </c>
      <c r="BN470" s="6">
        <f t="shared" ref="BN470:BO470" si="1005">AVERAGE(BL467:BL473)</f>
        <v>-0.83045431974759509</v>
      </c>
      <c r="BO470" s="6">
        <f t="shared" si="1005"/>
        <v>-0.99991548112696926</v>
      </c>
      <c r="BR470" s="6">
        <f t="shared" si="964"/>
        <v>5.8271885028202384</v>
      </c>
    </row>
    <row r="471" spans="1:70" x14ac:dyDescent="0.2">
      <c r="A471" s="6">
        <f>'[1]Nominal weighted'!B471</f>
        <v>1777</v>
      </c>
      <c r="C471" s="6">
        <f t="shared" si="971"/>
        <v>-13.76775904250259</v>
      </c>
      <c r="D471" s="6">
        <f t="shared" si="972"/>
        <v>-0.5341654842432626</v>
      </c>
      <c r="E471" s="6">
        <f t="shared" si="973"/>
        <v>-1.4776507535046086</v>
      </c>
      <c r="F471" s="6">
        <f t="shared" si="974"/>
        <v>-4.9512638051304236E-2</v>
      </c>
      <c r="G471" s="6">
        <f t="shared" si="975"/>
        <v>6.8505897522712855</v>
      </c>
      <c r="J471" s="6">
        <f t="shared" si="976"/>
        <v>0</v>
      </c>
      <c r="L471" s="6">
        <f t="shared" si="997"/>
        <v>4.0226032909307632</v>
      </c>
      <c r="M471" s="6">
        <f t="shared" si="997"/>
        <v>5.0790779957834307</v>
      </c>
      <c r="N471" s="6">
        <f t="shared" si="997"/>
        <v>3.8688350497370467</v>
      </c>
      <c r="O471" s="6">
        <f t="shared" si="997"/>
        <v>4.9326290865498086</v>
      </c>
      <c r="P471" s="6">
        <f t="shared" ref="P471" si="1006">AVERAGE(G468:G474)</f>
        <v>6.379583755476733</v>
      </c>
      <c r="U471" s="6">
        <v>17.76775904250259</v>
      </c>
      <c r="V471" s="6">
        <v>4.3617021276595551</v>
      </c>
      <c r="W471" s="6">
        <v>3.9776507535046086</v>
      </c>
      <c r="X471" s="6">
        <v>4.4841824493720654</v>
      </c>
      <c r="Y471" s="6">
        <v>-0.93258975227128504</v>
      </c>
      <c r="AB471" s="6">
        <v>0</v>
      </c>
      <c r="AE471" s="6">
        <v>4</v>
      </c>
      <c r="AF471" s="6">
        <v>3.8275366434162925</v>
      </c>
      <c r="AG471" s="35">
        <v>2.5</v>
      </c>
      <c r="AH471" s="6">
        <v>4.4346698113207612</v>
      </c>
      <c r="AI471" s="6">
        <v>5.9180000000000001</v>
      </c>
      <c r="AO471" s="6">
        <f>AE471*'III. GDP shares, 1310-2018'!C473</f>
        <v>0.73862261145191144</v>
      </c>
      <c r="AP471" s="6">
        <f>AF471*'III. GDP shares, 1310-2018'!D473</f>
        <v>1.1096732984292621</v>
      </c>
      <c r="AQ471" s="6">
        <f>AG471*'III. GDP shares, 1310-2018'!E473</f>
        <v>9.8447126939597646E-2</v>
      </c>
      <c r="AR471" s="6">
        <f>AH471*'III. GDP shares, 1310-2018'!F473</f>
        <v>0.91854347919841528</v>
      </c>
      <c r="AS471" s="6">
        <f>AI471*'III. GDP shares, 1310-2018'!G473</f>
        <v>1.6506442943165609</v>
      </c>
      <c r="AT471" s="6">
        <f>AJ471*'III. GDP shares, 1310-2018'!H473</f>
        <v>0</v>
      </c>
      <c r="AU471" s="6">
        <f>AK471*'III. GDP shares, 1310-2018'!I473</f>
        <v>0</v>
      </c>
      <c r="AV471" s="6">
        <f>AL471*'III. GDP shares, 1310-2018'!J473</f>
        <v>0</v>
      </c>
      <c r="AY471" s="6">
        <f>U471*'III. GDP shares, 1310-2018'!C473</f>
        <v>3.2809171459053941</v>
      </c>
      <c r="AZ471" s="6">
        <f>V471*'III. GDP shares, 1310-2018'!D473</f>
        <v>1.2645377007928207</v>
      </c>
      <c r="BA471" s="6">
        <f>W471*'III. GDP shares, 1310-2018'!E473</f>
        <v>0.15663531546066178</v>
      </c>
      <c r="BB471" s="6">
        <f>X471*'III. GDP shares, 1310-2018'!F473</f>
        <v>0.92879892385493457</v>
      </c>
      <c r="BC471" s="6">
        <f>Y471*'III. GDP shares, 1310-2018'!G473</f>
        <v>-0.26011726149454062</v>
      </c>
      <c r="BD471" s="6">
        <f>Z471*'III. GDP shares, 1310-2018'!H473</f>
        <v>0</v>
      </c>
      <c r="BE471" s="6">
        <f>AA471*'III. GDP shares, 1310-2018'!I473</f>
        <v>0</v>
      </c>
      <c r="BF471" s="6">
        <f>AB471*'III. GDP shares, 1310-2018'!J473</f>
        <v>0</v>
      </c>
      <c r="BI471" s="6">
        <f t="shared" si="959"/>
        <v>4.1360412909474107</v>
      </c>
      <c r="BJ471" s="6">
        <f t="shared" si="960"/>
        <v>4.5159308103357478</v>
      </c>
      <c r="BL471" s="6">
        <f t="shared" si="961"/>
        <v>5.3707718245192702</v>
      </c>
      <c r="BM471" s="6">
        <f t="shared" si="962"/>
        <v>4.9431174367945898</v>
      </c>
      <c r="BN471" s="6">
        <f t="shared" ref="BN471:BO471" si="1007">AVERAGE(BL468:BL474)</f>
        <v>-0.50672491397322605</v>
      </c>
      <c r="BO471" s="6">
        <f t="shared" si="1007"/>
        <v>-0.51819492636001696</v>
      </c>
      <c r="BR471" s="6">
        <f t="shared" si="964"/>
        <v>-0.69997661181996484</v>
      </c>
    </row>
    <row r="472" spans="1:70" x14ac:dyDescent="0.2">
      <c r="A472" s="6">
        <f>'[1]Nominal weighted'!B472</f>
        <v>1778</v>
      </c>
      <c r="C472" s="6">
        <f t="shared" si="971"/>
        <v>-10.785446190059595</v>
      </c>
      <c r="D472" s="6">
        <f t="shared" si="972"/>
        <v>3.1857461676413861</v>
      </c>
      <c r="E472" s="6">
        <f t="shared" si="973"/>
        <v>8.7983156417260489</v>
      </c>
      <c r="F472" s="6">
        <f t="shared" si="974"/>
        <v>3.9396886089982122</v>
      </c>
      <c r="G472" s="6">
        <f t="shared" si="975"/>
        <v>9.0603896535493345</v>
      </c>
      <c r="J472" s="6">
        <f t="shared" si="976"/>
        <v>0</v>
      </c>
      <c r="L472" s="6">
        <f t="shared" si="997"/>
        <v>4.9240917252346899</v>
      </c>
      <c r="M472" s="6">
        <f t="shared" si="997"/>
        <v>3.7113627918255507</v>
      </c>
      <c r="N472" s="6">
        <f t="shared" si="997"/>
        <v>1.6742933311522681</v>
      </c>
      <c r="O472" s="6">
        <f t="shared" si="997"/>
        <v>4.1541523624528258</v>
      </c>
      <c r="P472" s="6">
        <f t="shared" ref="P472" si="1008">AVERAGE(G469:G475)</f>
        <v>5.6220076389699383</v>
      </c>
      <c r="U472" s="6">
        <v>14.785446190059595</v>
      </c>
      <c r="V472" s="6">
        <v>1.5290519877675877</v>
      </c>
      <c r="W472" s="6">
        <v>-6.2983156417260489</v>
      </c>
      <c r="X472" s="6">
        <v>0.49808654823449844</v>
      </c>
      <c r="Y472" s="6">
        <v>-2.3753896535493353</v>
      </c>
      <c r="AB472" s="6">
        <v>0</v>
      </c>
      <c r="AE472" s="6">
        <v>4</v>
      </c>
      <c r="AF472" s="6">
        <v>4.7147981554089737</v>
      </c>
      <c r="AG472" s="35">
        <v>2.5</v>
      </c>
      <c r="AH472" s="6">
        <v>4.4377751572327107</v>
      </c>
      <c r="AI472" s="6">
        <v>6.6849999999999996</v>
      </c>
      <c r="AO472" s="6">
        <f>AE472*'III. GDP shares, 1310-2018'!C474</f>
        <v>0.737133399116911</v>
      </c>
      <c r="AP472" s="6">
        <f>AF472*'III. GDP shares, 1310-2018'!D474</f>
        <v>1.3711493506442605</v>
      </c>
      <c r="AQ472" s="6">
        <f>AG472*'III. GDP shares, 1310-2018'!E474</f>
        <v>9.7968042606129652E-2</v>
      </c>
      <c r="AR472" s="6">
        <f>AH472*'III. GDP shares, 1310-2018'!F474</f>
        <v>0.91881651626898775</v>
      </c>
      <c r="AS472" s="6">
        <f>AI472*'III. GDP shares, 1310-2018'!G474</f>
        <v>1.862887410338024</v>
      </c>
      <c r="AT472" s="6">
        <f>AJ472*'III. GDP shares, 1310-2018'!H474</f>
        <v>0</v>
      </c>
      <c r="AU472" s="6">
        <f>AK472*'III. GDP shares, 1310-2018'!I474</f>
        <v>0</v>
      </c>
      <c r="AV472" s="6">
        <f>AL472*'III. GDP shares, 1310-2018'!J474</f>
        <v>0</v>
      </c>
      <c r="AY472" s="6">
        <f>U472*'III. GDP shares, 1310-2018'!C474</f>
        <v>2.7247115518847025</v>
      </c>
      <c r="AZ472" s="6">
        <f>V472*'III. GDP shares, 1310-2018'!D474</f>
        <v>0.44467622388534311</v>
      </c>
      <c r="BA472" s="6">
        <f>W472*'III. GDP shares, 1310-2018'!E474</f>
        <v>-0.24681346205418814</v>
      </c>
      <c r="BB472" s="6">
        <f>X472*'III. GDP shares, 1310-2018'!F474</f>
        <v>0.10312603294094029</v>
      </c>
      <c r="BC472" s="6">
        <f>Y472*'III. GDP shares, 1310-2018'!G474</f>
        <v>-0.66194218103878188</v>
      </c>
      <c r="BD472" s="6">
        <f>Z472*'III. GDP shares, 1310-2018'!H474</f>
        <v>0</v>
      </c>
      <c r="BE472" s="6">
        <f>AA472*'III. GDP shares, 1310-2018'!I474</f>
        <v>0</v>
      </c>
      <c r="BF472" s="6">
        <f>AB472*'III. GDP shares, 1310-2018'!J474</f>
        <v>0</v>
      </c>
      <c r="BI472" s="6">
        <f t="shared" si="959"/>
        <v>4.4675146625283366</v>
      </c>
      <c r="BJ472" s="6">
        <f t="shared" si="960"/>
        <v>4.9879547189743123</v>
      </c>
      <c r="BL472" s="6">
        <f t="shared" si="961"/>
        <v>2.3637581656180155</v>
      </c>
      <c r="BM472" s="6">
        <f t="shared" si="962"/>
        <v>1.3564799051310494</v>
      </c>
      <c r="BN472" s="6">
        <f t="shared" ref="BN472:BO472" si="1009">AVERAGE(BL469:BL475)</f>
        <v>0.22628516638343626</v>
      </c>
      <c r="BO472" s="6">
        <f t="shared" si="1009"/>
        <v>0.20700151759390892</v>
      </c>
      <c r="BR472" s="6">
        <f t="shared" si="964"/>
        <v>1.6977234265973797</v>
      </c>
    </row>
    <row r="473" spans="1:70" x14ac:dyDescent="0.2">
      <c r="A473" s="6">
        <f>'[1]Nominal weighted'!B473</f>
        <v>1779</v>
      </c>
      <c r="C473" s="6">
        <f t="shared" si="971"/>
        <v>25.97305584893348</v>
      </c>
      <c r="D473" s="6">
        <f t="shared" si="972"/>
        <v>10.002646476671631</v>
      </c>
      <c r="E473" s="6">
        <f t="shared" si="973"/>
        <v>6.1224643485001433</v>
      </c>
      <c r="F473" s="6">
        <f t="shared" si="974"/>
        <v>8.1873774343241053</v>
      </c>
      <c r="G473" s="6">
        <f t="shared" si="975"/>
        <v>8.0858283698410709</v>
      </c>
      <c r="J473" s="6">
        <f t="shared" si="976"/>
        <v>0</v>
      </c>
      <c r="L473" s="6">
        <f t="shared" si="997"/>
        <v>4.247541329619918</v>
      </c>
      <c r="M473" s="6">
        <f t="shared" si="997"/>
        <v>3.7424297055127105</v>
      </c>
      <c r="N473" s="6">
        <f t="shared" si="997"/>
        <v>0.27972874386404073</v>
      </c>
      <c r="O473" s="6">
        <f t="shared" si="997"/>
        <v>3.1657022272902915</v>
      </c>
      <c r="P473" s="6">
        <f t="shared" ref="P473" si="1010">AVERAGE(G470:G476)</f>
        <v>6.7795655980147629</v>
      </c>
      <c r="U473" s="6">
        <v>-21.97305584893348</v>
      </c>
      <c r="V473" s="6">
        <v>-5.1204819277108413</v>
      </c>
      <c r="W473" s="6">
        <v>-3.6224643485001429</v>
      </c>
      <c r="X473" s="6">
        <v>-3.7464969311794452</v>
      </c>
      <c r="Y473" s="6">
        <v>-1.5408283698410714</v>
      </c>
      <c r="AB473" s="6">
        <v>0</v>
      </c>
      <c r="AE473" s="6">
        <v>4</v>
      </c>
      <c r="AF473" s="6">
        <v>4.8821645489607892</v>
      </c>
      <c r="AG473" s="35">
        <v>2.5</v>
      </c>
      <c r="AH473" s="6">
        <v>4.440880503144661</v>
      </c>
      <c r="AI473" s="6">
        <v>6.5449999999999999</v>
      </c>
      <c r="AO473" s="6">
        <f>AE473*'III. GDP shares, 1310-2018'!C475</f>
        <v>0.73566001253199542</v>
      </c>
      <c r="AP473" s="6">
        <f>AF473*'III. GDP shares, 1310-2018'!D475</f>
        <v>1.4241690852962554</v>
      </c>
      <c r="AQ473" s="6">
        <f>AG473*'III. GDP shares, 1310-2018'!E475</f>
        <v>9.7494049466679403E-2</v>
      </c>
      <c r="AR473" s="6">
        <f>AH473*'III. GDP shares, 1310-2018'!F475</f>
        <v>0.91909297177380478</v>
      </c>
      <c r="AS473" s="6">
        <f>AI473*'III. GDP shares, 1310-2018'!G475</f>
        <v>1.8222390027661066</v>
      </c>
      <c r="AT473" s="6">
        <f>AJ473*'III. GDP shares, 1310-2018'!H475</f>
        <v>0</v>
      </c>
      <c r="AU473" s="6">
        <f>AK473*'III. GDP shares, 1310-2018'!I475</f>
        <v>0</v>
      </c>
      <c r="AV473" s="6">
        <f>AL473*'III. GDP shares, 1310-2018'!J475</f>
        <v>0</v>
      </c>
      <c r="AY473" s="6">
        <f>U473*'III. GDP shares, 1310-2018'!C475</f>
        <v>-4.0411746352981597</v>
      </c>
      <c r="AZ473" s="6">
        <f>V473*'III. GDP shares, 1310-2018'!D475</f>
        <v>-1.4936882995507008</v>
      </c>
      <c r="BA473" s="6">
        <f>W473*'III. GDP shares, 1310-2018'!E475</f>
        <v>-0.14126748735358219</v>
      </c>
      <c r="BB473" s="6">
        <f>X473*'III. GDP shares, 1310-2018'!F475</f>
        <v>-0.77538204321887116</v>
      </c>
      <c r="BC473" s="6">
        <f>Y473*'III. GDP shares, 1310-2018'!G475</f>
        <v>-0.4289927505107593</v>
      </c>
      <c r="BD473" s="6">
        <f>Z473*'III. GDP shares, 1310-2018'!H475</f>
        <v>0</v>
      </c>
      <c r="BE473" s="6">
        <f>AA473*'III. GDP shares, 1310-2018'!I475</f>
        <v>0</v>
      </c>
      <c r="BF473" s="6">
        <f>AB473*'III. GDP shares, 1310-2018'!J475</f>
        <v>0</v>
      </c>
      <c r="BI473" s="6">
        <f t="shared" si="959"/>
        <v>4.4736090104210904</v>
      </c>
      <c r="BJ473" s="6">
        <f t="shared" si="960"/>
        <v>4.9986551218348421</v>
      </c>
      <c r="BL473" s="6">
        <f t="shared" si="961"/>
        <v>-6.8805052159320725</v>
      </c>
      <c r="BM473" s="6">
        <f t="shared" si="962"/>
        <v>-6.0005545710274966</v>
      </c>
      <c r="BN473" s="6">
        <f t="shared" ref="BN473:BO473" si="1011">AVERAGE(BL470:BL476)</f>
        <v>0.43883716082741558</v>
      </c>
      <c r="BO473" s="6">
        <f t="shared" si="1011"/>
        <v>0.61358580033600396</v>
      </c>
      <c r="BR473" s="6">
        <f t="shared" si="964"/>
        <v>8.9613029529199579</v>
      </c>
    </row>
    <row r="474" spans="1:70" x14ac:dyDescent="0.2">
      <c r="A474" s="6">
        <f>'[1]Nominal weighted'!B474</f>
        <v>1780</v>
      </c>
      <c r="C474" s="6">
        <f t="shared" si="971"/>
        <v>13.140053652771197</v>
      </c>
      <c r="D474" s="6">
        <f t="shared" si="972"/>
        <v>3.8396971042202352</v>
      </c>
      <c r="E474" s="6">
        <f t="shared" si="973"/>
        <v>-1.4447905558104552</v>
      </c>
      <c r="F474" s="6">
        <f t="shared" si="974"/>
        <v>2.0981619621499474</v>
      </c>
      <c r="G474" s="6">
        <f t="shared" si="975"/>
        <v>8.282750033785371</v>
      </c>
      <c r="J474" s="6">
        <f t="shared" si="976"/>
        <v>0</v>
      </c>
      <c r="L474" s="6">
        <f t="shared" si="997"/>
        <v>1.480359297723544</v>
      </c>
      <c r="M474" s="6">
        <f t="shared" si="997"/>
        <v>2.9562217090419489</v>
      </c>
      <c r="N474" s="6">
        <f t="shared" si="997"/>
        <v>1.7537165351827366</v>
      </c>
      <c r="O474" s="6">
        <f t="shared" si="997"/>
        <v>3.1435658613114108</v>
      </c>
      <c r="P474" s="6">
        <f t="shared" ref="P474" si="1012">AVERAGE(G471:G477)</f>
        <v>7.3019318616808002</v>
      </c>
      <c r="U474" s="6">
        <v>-9.1400536527711971</v>
      </c>
      <c r="V474" s="6">
        <v>1.0582010582010497</v>
      </c>
      <c r="W474" s="6">
        <v>3.9447905558104552</v>
      </c>
      <c r="X474" s="6">
        <v>2.3458238869066639</v>
      </c>
      <c r="Y474" s="6">
        <v>-2.262750033785371</v>
      </c>
      <c r="AB474" s="6">
        <v>0</v>
      </c>
      <c r="AE474" s="6">
        <v>4</v>
      </c>
      <c r="AF474" s="6">
        <v>4.897898162421285</v>
      </c>
      <c r="AG474" s="35">
        <v>2.5</v>
      </c>
      <c r="AH474" s="6">
        <v>4.4439858490566113</v>
      </c>
      <c r="AI474" s="6">
        <v>6.02</v>
      </c>
      <c r="AO474" s="6">
        <f>AE474*'III. GDP shares, 1310-2018'!C476</f>
        <v>0.73420220076187503</v>
      </c>
      <c r="AP474" s="6">
        <f>AF474*'III. GDP shares, 1310-2018'!D476</f>
        <v>1.4330731608106422</v>
      </c>
      <c r="AQ474" s="6">
        <f>AG474*'III. GDP shares, 1310-2018'!E476</f>
        <v>9.7025066794567905E-2</v>
      </c>
      <c r="AR474" s="6">
        <f>AH474*'III. GDP shares, 1310-2018'!F476</f>
        <v>0.91937279150969808</v>
      </c>
      <c r="AS474" s="6">
        <f>AI474*'III. GDP shares, 1310-2018'!G476</f>
        <v>1.6745820919843408</v>
      </c>
      <c r="AT474" s="6">
        <f>AJ474*'III. GDP shares, 1310-2018'!H476</f>
        <v>0</v>
      </c>
      <c r="AU474" s="6">
        <f>AK474*'III. GDP shares, 1310-2018'!I476</f>
        <v>0</v>
      </c>
      <c r="AV474" s="6">
        <f>AL474*'III. GDP shares, 1310-2018'!J476</f>
        <v>0</v>
      </c>
      <c r="AY474" s="6">
        <f>U474*'III. GDP shares, 1310-2018'!C476</f>
        <v>-1.677661876736557</v>
      </c>
      <c r="AZ474" s="6">
        <f>V474*'III. GDP shares, 1310-2018'!D476</f>
        <v>0.30961842916302496</v>
      </c>
      <c r="BA474" s="6">
        <f>W474*'III. GDP shares, 1310-2018'!E476</f>
        <v>0.15309742686723604</v>
      </c>
      <c r="BB474" s="6">
        <f>X474*'III. GDP shares, 1310-2018'!F476</f>
        <v>0.48530457309024522</v>
      </c>
      <c r="BC474" s="6">
        <f>Y474*'III. GDP shares, 1310-2018'!G476</f>
        <v>-0.62942868525148588</v>
      </c>
      <c r="BD474" s="6">
        <f>Z474*'III. GDP shares, 1310-2018'!H476</f>
        <v>0</v>
      </c>
      <c r="BE474" s="6">
        <f>AA474*'III. GDP shares, 1310-2018'!I476</f>
        <v>0</v>
      </c>
      <c r="BF474" s="6">
        <f>AB474*'III. GDP shares, 1310-2018'!J476</f>
        <v>0</v>
      </c>
      <c r="BI474" s="6">
        <f t="shared" si="959"/>
        <v>4.3723768022955793</v>
      </c>
      <c r="BJ474" s="6">
        <f t="shared" si="960"/>
        <v>4.8582553118611242</v>
      </c>
      <c r="BL474" s="6">
        <f t="shared" si="961"/>
        <v>-1.3590701328675368</v>
      </c>
      <c r="BM474" s="6">
        <f t="shared" si="962"/>
        <v>-0.67566469760639991</v>
      </c>
      <c r="BN474" s="6">
        <f t="shared" ref="BN474:BO474" si="1013">AVERAGE(BL471:BL477)</f>
        <v>1.0895257801962692</v>
      </c>
      <c r="BO474" s="6">
        <f t="shared" si="1013"/>
        <v>0.94158772230600574</v>
      </c>
      <c r="BR474" s="6">
        <f t="shared" si="964"/>
        <v>5.093870713081043</v>
      </c>
    </row>
    <row r="475" spans="1:70" x14ac:dyDescent="0.2">
      <c r="A475" s="6">
        <f>'[1]Nominal weighted'!B475</f>
        <v>1781</v>
      </c>
      <c r="C475" s="6">
        <f t="shared" si="971"/>
        <v>-8.5880080923106519</v>
      </c>
      <c r="D475" s="6">
        <f t="shared" si="972"/>
        <v>-4.7195037371116912</v>
      </c>
      <c r="E475" s="6">
        <f t="shared" si="973"/>
        <v>-6.0784628178574529</v>
      </c>
      <c r="F475" s="6">
        <f t="shared" si="974"/>
        <v>2.1249494392868362</v>
      </c>
      <c r="G475" s="6">
        <f t="shared" si="975"/>
        <v>4.4683546615788865</v>
      </c>
      <c r="J475" s="6">
        <f t="shared" si="976"/>
        <v>0</v>
      </c>
      <c r="L475" s="6">
        <f t="shared" si="997"/>
        <v>4.0019860597273444</v>
      </c>
      <c r="M475" s="6">
        <f t="shared" si="997"/>
        <v>4.4730439695912452</v>
      </c>
      <c r="N475" s="6">
        <f t="shared" si="997"/>
        <v>2.3845425034210406</v>
      </c>
      <c r="O475" s="6">
        <f t="shared" si="997"/>
        <v>2.7814112903835957</v>
      </c>
      <c r="P475" s="6">
        <f t="shared" ref="P475" si="1014">AVERAGE(G472:G478)</f>
        <v>5.9213282596246817</v>
      </c>
      <c r="U475" s="6">
        <v>12.588008092310652</v>
      </c>
      <c r="V475" s="6">
        <v>9.8429319371727928</v>
      </c>
      <c r="W475" s="6">
        <v>8.5784628178574529</v>
      </c>
      <c r="X475" s="6">
        <v>2.3221417556817245</v>
      </c>
      <c r="Y475" s="6">
        <v>1.6116453384211133</v>
      </c>
      <c r="AB475" s="6">
        <v>0</v>
      </c>
      <c r="AE475" s="6">
        <v>4</v>
      </c>
      <c r="AF475" s="6">
        <v>5.1234282000611016</v>
      </c>
      <c r="AG475" s="35">
        <v>2.5</v>
      </c>
      <c r="AH475" s="6">
        <v>4.4470911949685608</v>
      </c>
      <c r="AI475" s="6">
        <v>6.08</v>
      </c>
      <c r="AO475" s="6">
        <f>AE475*'III. GDP shares, 1310-2018'!C477</f>
        <v>0.73275971814852059</v>
      </c>
      <c r="AP475" s="6">
        <f>AF475*'III. GDP shares, 1310-2018'!D477</f>
        <v>1.5035265168983998</v>
      </c>
      <c r="AQ475" s="6">
        <f>AG475*'III. GDP shares, 1310-2018'!E477</f>
        <v>9.6561015560827718E-2</v>
      </c>
      <c r="AR475" s="6">
        <f>AH475*'III. GDP shares, 1310-2018'!F477</f>
        <v>0.91965592241341221</v>
      </c>
      <c r="AS475" s="6">
        <f>AI475*'III. GDP shares, 1310-2018'!G477</f>
        <v>1.689785244108345</v>
      </c>
      <c r="AT475" s="6">
        <f>AJ475*'III. GDP shares, 1310-2018'!H477</f>
        <v>0</v>
      </c>
      <c r="AU475" s="6">
        <f>AK475*'III. GDP shares, 1310-2018'!I477</f>
        <v>0</v>
      </c>
      <c r="AV475" s="6">
        <f>AL475*'III. GDP shares, 1310-2018'!J477</f>
        <v>0</v>
      </c>
      <c r="AY475" s="6">
        <f>U475*'III. GDP shares, 1310-2018'!C477</f>
        <v>2.3059963154432124</v>
      </c>
      <c r="AZ475" s="6">
        <f>V475*'III. GDP shares, 1310-2018'!D477</f>
        <v>2.8885169448434809</v>
      </c>
      <c r="BA475" s="6">
        <f>W475*'III. GDP shares, 1310-2018'!E477</f>
        <v>0.33133803265724621</v>
      </c>
      <c r="BB475" s="6">
        <f>X475*'III. GDP shares, 1310-2018'!F477</f>
        <v>0.48021759048079848</v>
      </c>
      <c r="BC475" s="6">
        <f>Y475*'III. GDP shares, 1310-2018'!G477</f>
        <v>0.44791686046052587</v>
      </c>
      <c r="BD475" s="6">
        <f>Z475*'III. GDP shares, 1310-2018'!H477</f>
        <v>0</v>
      </c>
      <c r="BE475" s="6">
        <f>AA475*'III. GDP shares, 1310-2018'!I477</f>
        <v>0</v>
      </c>
      <c r="BF475" s="6">
        <f>AB475*'III. GDP shares, 1310-2018'!J477</f>
        <v>0</v>
      </c>
      <c r="BI475" s="6">
        <f t="shared" si="959"/>
        <v>4.4301038790059319</v>
      </c>
      <c r="BJ475" s="6">
        <f t="shared" si="960"/>
        <v>4.9422884171295047</v>
      </c>
      <c r="BL475" s="6">
        <f t="shared" si="961"/>
        <v>6.4539857438852639</v>
      </c>
      <c r="BM475" s="6">
        <f t="shared" si="962"/>
        <v>5.8238649902406223</v>
      </c>
      <c r="BN475" s="6">
        <f t="shared" ref="BN475:BO475" si="1015">AVERAGE(BL472:BL478)</f>
        <v>0.67955796813141223</v>
      </c>
      <c r="BO475" s="6">
        <f t="shared" si="1015"/>
        <v>0.49300324510601884</v>
      </c>
      <c r="BR475" s="6">
        <f t="shared" si="964"/>
        <v>-0.12670689881067787</v>
      </c>
    </row>
    <row r="476" spans="1:70" x14ac:dyDescent="0.2">
      <c r="A476" s="6">
        <f>'[1]Nominal weighted'!B476</f>
        <v>1782</v>
      </c>
      <c r="C476" s="6">
        <f t="shared" si="971"/>
        <v>2.2568172376241922</v>
      </c>
      <c r="D476" s="6">
        <f t="shared" si="972"/>
        <v>4.4867993413464164</v>
      </c>
      <c r="E476" s="6">
        <f t="shared" si="973"/>
        <v>-5.6852296748813025</v>
      </c>
      <c r="F476" s="6">
        <f t="shared" si="974"/>
        <v>-0.77217046955123969</v>
      </c>
      <c r="G476" s="6">
        <f t="shared" si="975"/>
        <v>9.2549942062126664</v>
      </c>
      <c r="J476" s="6">
        <f t="shared" si="976"/>
        <v>0</v>
      </c>
      <c r="L476" s="6">
        <f t="shared" si="997"/>
        <v>7.5241612898734855</v>
      </c>
      <c r="M476" s="6">
        <f t="shared" si="997"/>
        <v>5.3488138814950066</v>
      </c>
      <c r="N476" s="6">
        <f t="shared" si="997"/>
        <v>1.4051091751811777</v>
      </c>
      <c r="O476" s="6">
        <f t="shared" si="997"/>
        <v>2.9814542239569528</v>
      </c>
      <c r="P476" s="6">
        <f t="shared" ref="P476" si="1016">AVERAGE(G473:G479)</f>
        <v>5.6820190441742424</v>
      </c>
      <c r="U476" s="6">
        <v>1.743182762375808</v>
      </c>
      <c r="V476" s="6">
        <v>0.66730219256434964</v>
      </c>
      <c r="W476" s="6">
        <v>8.1852296748813025</v>
      </c>
      <c r="X476" s="6">
        <v>5.2223670104317499</v>
      </c>
      <c r="Y476" s="6">
        <v>-1.3799942062126667</v>
      </c>
      <c r="AB476" s="6">
        <v>0</v>
      </c>
      <c r="AE476" s="6">
        <v>4</v>
      </c>
      <c r="AF476" s="6">
        <v>5.1541015339107661</v>
      </c>
      <c r="AG476" s="35">
        <v>2.5</v>
      </c>
      <c r="AH476" s="6">
        <v>4.4501965408805102</v>
      </c>
      <c r="AI476" s="6">
        <v>7.875</v>
      </c>
      <c r="AO476" s="6">
        <f>AE476*'III. GDP shares, 1310-2018'!C478</f>
        <v>0.73133232417316052</v>
      </c>
      <c r="AP476" s="6">
        <f>AF476*'III. GDP shares, 1310-2018'!D478</f>
        <v>1.5169733433153647</v>
      </c>
      <c r="AQ476" s="6">
        <f>AG476*'III. GDP shares, 1310-2018'!E478</f>
        <v>9.6101818389806914E-2</v>
      </c>
      <c r="AR476" s="6">
        <f>AH476*'III. GDP shares, 1310-2018'!F478</f>
        <v>0.91994231253179504</v>
      </c>
      <c r="AS476" s="6">
        <f>AI476*'III. GDP shares, 1310-2018'!G478</f>
        <v>2.1867550807503031</v>
      </c>
      <c r="AT476" s="6">
        <f>AJ476*'III. GDP shares, 1310-2018'!H478</f>
        <v>0</v>
      </c>
      <c r="AU476" s="6">
        <f>AK476*'III. GDP shares, 1310-2018'!I478</f>
        <v>0</v>
      </c>
      <c r="AV476" s="6">
        <f>AL476*'III. GDP shares, 1310-2018'!J478</f>
        <v>0</v>
      </c>
      <c r="AY476" s="6">
        <f>U476*'III. GDP shares, 1310-2018'!C478</f>
        <v>0.3187114752667225</v>
      </c>
      <c r="AZ476" s="6">
        <f>V476*'III. GDP shares, 1310-2018'!D478</f>
        <v>0.19640273506368616</v>
      </c>
      <c r="BA476" s="6">
        <f>W476*'III. GDP shares, 1310-2018'!E478</f>
        <v>0.31464618227772045</v>
      </c>
      <c r="BB476" s="6">
        <f>X476*'III. GDP shares, 1310-2018'!F478</f>
        <v>1.0795649900702526</v>
      </c>
      <c r="BC476" s="6">
        <f>Y476*'III. GDP shares, 1310-2018'!G478</f>
        <v>-0.38320118626559119</v>
      </c>
      <c r="BD476" s="6">
        <f>Z476*'III. GDP shares, 1310-2018'!H478</f>
        <v>0</v>
      </c>
      <c r="BE476" s="6">
        <f>AA476*'III. GDP shares, 1310-2018'!I478</f>
        <v>0</v>
      </c>
      <c r="BF476" s="6">
        <f>AB476*'III. GDP shares, 1310-2018'!J478</f>
        <v>0</v>
      </c>
      <c r="BI476" s="6">
        <f t="shared" si="959"/>
        <v>4.7958596149582551</v>
      </c>
      <c r="BJ476" s="6">
        <f t="shared" si="960"/>
        <v>5.4511048791604306</v>
      </c>
      <c r="BL476" s="6">
        <f t="shared" si="961"/>
        <v>1.5261241964127907</v>
      </c>
      <c r="BM476" s="6">
        <f t="shared" si="962"/>
        <v>2.406347905673424</v>
      </c>
      <c r="BN476" s="6">
        <f t="shared" ref="BN476:BO476" si="1017">AVERAGE(BL473:BL479)</f>
        <v>-0.17352334059428287</v>
      </c>
      <c r="BO476" s="6">
        <f t="shared" si="1017"/>
        <v>-7.8077739700093129E-2</v>
      </c>
      <c r="BR476" s="6">
        <f t="shared" si="964"/>
        <v>2.6044100744959611</v>
      </c>
    </row>
    <row r="477" spans="1:70" x14ac:dyDescent="0.2">
      <c r="A477" s="6">
        <f>'[1]Nominal weighted'!B477</f>
        <v>1783</v>
      </c>
      <c r="C477" s="6">
        <f t="shared" si="971"/>
        <v>2.133801669608776</v>
      </c>
      <c r="D477" s="6">
        <f t="shared" si="972"/>
        <v>4.4323320947689302</v>
      </c>
      <c r="E477" s="6">
        <f t="shared" si="973"/>
        <v>12.041369558106783</v>
      </c>
      <c r="F477" s="6">
        <f t="shared" si="974"/>
        <v>6.4764666920233163</v>
      </c>
      <c r="G477" s="6">
        <f t="shared" si="975"/>
        <v>5.1106163545269903</v>
      </c>
      <c r="J477" s="6">
        <f t="shared" si="976"/>
        <v>0</v>
      </c>
      <c r="L477" s="6">
        <f t="shared" si="997"/>
        <v>3.8611581875464762</v>
      </c>
      <c r="M477" s="6">
        <f t="shared" si="997"/>
        <v>4.5910766959759668</v>
      </c>
      <c r="N477" s="6">
        <f t="shared" si="997"/>
        <v>-0.10577698977853396</v>
      </c>
      <c r="O477" s="6">
        <f t="shared" si="997"/>
        <v>2.5798625790860261</v>
      </c>
      <c r="P477" s="6">
        <f t="shared" ref="P477:Q477" si="1018">AVERAGE(G474:G480)</f>
        <v>6.0799043400059904</v>
      </c>
      <c r="Q477" s="6">
        <f t="shared" si="1018"/>
        <v>16.252927120081569</v>
      </c>
      <c r="U477" s="6">
        <v>1.866198330391224</v>
      </c>
      <c r="V477" s="6">
        <v>0.28409090909090651</v>
      </c>
      <c r="W477" s="6">
        <v>-9.5413695581067834</v>
      </c>
      <c r="X477" s="6">
        <v>-2.0231648052308557</v>
      </c>
      <c r="Y477" s="6">
        <v>1.8393836454730097</v>
      </c>
      <c r="AB477" s="6">
        <v>0</v>
      </c>
      <c r="AE477" s="6">
        <v>4</v>
      </c>
      <c r="AF477" s="6">
        <v>4.7164230038598367</v>
      </c>
      <c r="AG477" s="35">
        <v>2.5</v>
      </c>
      <c r="AH477" s="6">
        <v>4.4533018867924605</v>
      </c>
      <c r="AI477" s="6">
        <v>6.95</v>
      </c>
      <c r="AO477" s="6">
        <f>AE477*'III. GDP shares, 1310-2018'!C479</f>
        <v>0.72991978332258722</v>
      </c>
      <c r="AP477" s="6">
        <f>AF477*'III. GDP shares, 1310-2018'!D479</f>
        <v>1.3921798266726604</v>
      </c>
      <c r="AQ477" s="6">
        <f>AG477*'III. GDP shares, 1310-2018'!E479</f>
        <v>9.5647399516159165E-2</v>
      </c>
      <c r="AR477" s="6">
        <f>AH477*'III. GDP shares, 1310-2018'!F479</f>
        <v>0.9202319109929189</v>
      </c>
      <c r="AS477" s="6">
        <f>AI477*'III. GDP shares, 1310-2018'!G479</f>
        <v>1.9282336002682703</v>
      </c>
      <c r="AT477" s="6">
        <f>AJ477*'III. GDP shares, 1310-2018'!H479</f>
        <v>0</v>
      </c>
      <c r="AU477" s="6">
        <f>AK477*'III. GDP shares, 1310-2018'!I479</f>
        <v>0</v>
      </c>
      <c r="AV477" s="6">
        <f>AL477*'III. GDP shares, 1310-2018'!J479</f>
        <v>0</v>
      </c>
      <c r="AY477" s="6">
        <f>U477*'III. GDP shares, 1310-2018'!C479</f>
        <v>0.34054377023903404</v>
      </c>
      <c r="AZ477" s="6">
        <f>V477*'III. GDP shares, 1310-2018'!D479</f>
        <v>8.3857116347236443E-2</v>
      </c>
      <c r="BA477" s="6">
        <f>W477*'III. GDP shares, 1310-2018'!E479</f>
        <v>-0.36504287442222344</v>
      </c>
      <c r="BB477" s="6">
        <f>X477*'III. GDP shares, 1310-2018'!F479</f>
        <v>-0.418067506380569</v>
      </c>
      <c r="BC477" s="6">
        <f>Y477*'III. GDP shares, 1310-2018'!G479</f>
        <v>0.51032537395467581</v>
      </c>
      <c r="BD477" s="6">
        <f>Z477*'III. GDP shares, 1310-2018'!H479</f>
        <v>0</v>
      </c>
      <c r="BE477" s="6">
        <f>AA477*'III. GDP shares, 1310-2018'!I479</f>
        <v>0</v>
      </c>
      <c r="BF477" s="6">
        <f>AB477*'III. GDP shares, 1310-2018'!J479</f>
        <v>0</v>
      </c>
      <c r="BI477" s="6">
        <f t="shared" si="959"/>
        <v>4.5239449781304595</v>
      </c>
      <c r="BJ477" s="6">
        <f t="shared" si="960"/>
        <v>5.0662125207725959</v>
      </c>
      <c r="BL477" s="6">
        <f t="shared" si="961"/>
        <v>0.15161587973815388</v>
      </c>
      <c r="BM477" s="6">
        <f t="shared" si="962"/>
        <v>-1.2624769130637497</v>
      </c>
      <c r="BN477" s="6">
        <f t="shared" ref="BN477:BO477" si="1019">AVERAGE(BL474:BL480)</f>
        <v>0.80568340912855607</v>
      </c>
      <c r="BO477" s="6">
        <f t="shared" si="1019"/>
        <v>0.96541169208128974</v>
      </c>
      <c r="BR477" s="6">
        <f t="shared" si="964"/>
        <v>3.6062739307090177</v>
      </c>
    </row>
    <row r="478" spans="1:70" x14ac:dyDescent="0.2">
      <c r="A478" s="6">
        <f>'[1]Nominal weighted'!B478</f>
        <v>1784</v>
      </c>
      <c r="C478" s="6">
        <f t="shared" si="971"/>
        <v>3.8836282915240115</v>
      </c>
      <c r="D478" s="6">
        <f t="shared" si="972"/>
        <v>10.083590339601809</v>
      </c>
      <c r="E478" s="6">
        <f t="shared" si="973"/>
        <v>2.9381310241635168</v>
      </c>
      <c r="F478" s="6">
        <f t="shared" si="974"/>
        <v>-2.5845946345460078</v>
      </c>
      <c r="G478" s="6">
        <f t="shared" si="975"/>
        <v>-2.8136354621215416</v>
      </c>
      <c r="J478" s="6">
        <f t="shared" si="976"/>
        <v>0</v>
      </c>
      <c r="L478" s="6">
        <f t="shared" si="997"/>
        <v>0.26429906428545608</v>
      </c>
      <c r="M478" s="6">
        <f t="shared" si="997"/>
        <v>4.3616873909236338</v>
      </c>
      <c r="N478" s="6">
        <f t="shared" si="997"/>
        <v>0.99884309388017478</v>
      </c>
      <c r="O478" s="6">
        <f t="shared" si="997"/>
        <v>1.2015452259737833</v>
      </c>
      <c r="P478" s="6">
        <f t="shared" ref="P478:Q478" si="1020">AVERAGE(G475:G481)</f>
        <v>5.225150329161762</v>
      </c>
      <c r="Q478" s="6">
        <f t="shared" si="1020"/>
        <v>14.528927120081569</v>
      </c>
      <c r="U478" s="6">
        <v>0.11637170847598871</v>
      </c>
      <c r="V478" s="6">
        <v>-5.0047214353163412</v>
      </c>
      <c r="W478" s="6">
        <v>-0.43813102416351696</v>
      </c>
      <c r="X478" s="6">
        <v>7.0410018672504187</v>
      </c>
      <c r="Y478" s="6">
        <v>9.1036354621215416</v>
      </c>
      <c r="AB478" s="6">
        <v>0</v>
      </c>
      <c r="AE478" s="6">
        <v>4</v>
      </c>
      <c r="AF478" s="6">
        <v>5.0788689042854678</v>
      </c>
      <c r="AG478" s="35">
        <v>2.5</v>
      </c>
      <c r="AH478" s="6">
        <v>4.4564072327044109</v>
      </c>
      <c r="AI478" s="6">
        <v>6.29</v>
      </c>
      <c r="AO478" s="6">
        <f>AE478*'III. GDP shares, 1310-2018'!C480</f>
        <v>0.72852186495961235</v>
      </c>
      <c r="AP478" s="6">
        <f>AF478*'III. GDP shares, 1310-2018'!D480</f>
        <v>1.5034555912017609</v>
      </c>
      <c r="AQ478" s="6">
        <f>AG478*'III. GDP shares, 1310-2018'!E480</f>
        <v>9.5197684743169295E-2</v>
      </c>
      <c r="AR478" s="6">
        <f>AH478*'III. GDP shares, 1310-2018'!F480</f>
        <v>0.92052466797809862</v>
      </c>
      <c r="AS478" s="6">
        <f>AI478*'III. GDP shares, 1310-2018'!G480</f>
        <v>1.7436299003424254</v>
      </c>
      <c r="AT478" s="6">
        <f>AJ478*'III. GDP shares, 1310-2018'!H480</f>
        <v>0</v>
      </c>
      <c r="AU478" s="6">
        <f>AK478*'III. GDP shares, 1310-2018'!I480</f>
        <v>0</v>
      </c>
      <c r="AV478" s="6">
        <f>AL478*'III. GDP shares, 1310-2018'!J480</f>
        <v>0</v>
      </c>
      <c r="AY478" s="6">
        <f>U478*'III. GDP shares, 1310-2018'!C480</f>
        <v>2.1194833521865904E-2</v>
      </c>
      <c r="AZ478" s="6">
        <f>V478*'III. GDP shares, 1310-2018'!D480</f>
        <v>-1.481506328699429</v>
      </c>
      <c r="BA478" s="6">
        <f>W478*'III. GDP shares, 1310-2018'!E480</f>
        <v>-1.6683623645808148E-2</v>
      </c>
      <c r="BB478" s="6">
        <f>X478*'III. GDP shares, 1310-2018'!F480</f>
        <v>1.4544038656338323</v>
      </c>
      <c r="BC478" s="6">
        <f>Y478*'III. GDP shares, 1310-2018'!G480</f>
        <v>2.5235883932548098</v>
      </c>
      <c r="BD478" s="6">
        <f>Z478*'III. GDP shares, 1310-2018'!H480</f>
        <v>0</v>
      </c>
      <c r="BE478" s="6">
        <f>AA478*'III. GDP shares, 1310-2018'!I480</f>
        <v>0</v>
      </c>
      <c r="BF478" s="6">
        <f>AB478*'III. GDP shares, 1310-2018'!J480</f>
        <v>0</v>
      </c>
      <c r="BI478" s="6">
        <f t="shared" si="959"/>
        <v>4.4650552273979756</v>
      </c>
      <c r="BJ478" s="6">
        <f t="shared" si="960"/>
        <v>4.9913297092250666</v>
      </c>
      <c r="BL478" s="6">
        <f t="shared" si="961"/>
        <v>2.5009971400652709</v>
      </c>
      <c r="BM478" s="6">
        <f t="shared" si="962"/>
        <v>1.8030260963946818</v>
      </c>
      <c r="BN478" s="6">
        <f t="shared" ref="BN478:BO478" si="1021">AVERAGE(BL475:BL481)</f>
        <v>1.944407378161531</v>
      </c>
      <c r="BO478" s="6">
        <f t="shared" si="1021"/>
        <v>1.7570107963692456</v>
      </c>
      <c r="BR478" s="6">
        <f t="shared" si="964"/>
        <v>-0.49462935074139436</v>
      </c>
    </row>
    <row r="479" spans="1:70" x14ac:dyDescent="0.2">
      <c r="A479" s="6">
        <f>'[1]Nominal weighted'!B479</f>
        <v>1785</v>
      </c>
      <c r="C479" s="6">
        <f t="shared" si="971"/>
        <v>13.869780420963398</v>
      </c>
      <c r="D479" s="6">
        <f t="shared" si="972"/>
        <v>9.3161355509677222</v>
      </c>
      <c r="E479" s="6">
        <f t="shared" si="973"/>
        <v>1.9422823440470116</v>
      </c>
      <c r="F479" s="6">
        <f t="shared" si="974"/>
        <v>5.3399891440117102</v>
      </c>
      <c r="G479" s="6">
        <f t="shared" si="975"/>
        <v>7.385225145396257</v>
      </c>
      <c r="J479" s="6">
        <f t="shared" si="976"/>
        <v>0</v>
      </c>
      <c r="L479" s="6">
        <f t="shared" si="997"/>
        <v>4.165553905698121</v>
      </c>
      <c r="M479" s="6">
        <f t="shared" si="997"/>
        <v>5.3877930161360483</v>
      </c>
      <c r="N479" s="6">
        <f t="shared" si="997"/>
        <v>2.1367094637433008</v>
      </c>
      <c r="O479" s="6">
        <f t="shared" si="997"/>
        <v>0.89976571157597962</v>
      </c>
      <c r="P479" s="6">
        <f t="shared" ref="P479:Q479" si="1022">AVERAGE(G476:G482)</f>
        <v>4.7797379069583386</v>
      </c>
      <c r="Q479" s="6">
        <f t="shared" si="1022"/>
        <v>16.055927120081567</v>
      </c>
      <c r="U479" s="6">
        <v>-9.8697804209633979</v>
      </c>
      <c r="V479" s="6">
        <v>-4.3737574552683895</v>
      </c>
      <c r="W479" s="6">
        <v>0.55771765595298839</v>
      </c>
      <c r="X479" s="6">
        <v>-0.88047656539535002</v>
      </c>
      <c r="Y479" s="6">
        <v>-1.2802251453962568</v>
      </c>
      <c r="AB479" s="6">
        <v>0</v>
      </c>
      <c r="AE479" s="6">
        <v>4</v>
      </c>
      <c r="AF479" s="6">
        <v>4.9423780956993326</v>
      </c>
      <c r="AG479" s="35">
        <v>2.5</v>
      </c>
      <c r="AH479" s="6">
        <v>4.4595125786163603</v>
      </c>
      <c r="AI479" s="6">
        <v>6.1050000000000004</v>
      </c>
      <c r="AO479" s="6">
        <f>AE479*'III. GDP shares, 1310-2018'!C481</f>
        <v>0.72713834319752801</v>
      </c>
      <c r="AP479" s="6">
        <f>AF479*'III. GDP shares, 1310-2018'!D481</f>
        <v>1.4671831119239234</v>
      </c>
      <c r="AQ479" s="6">
        <f>AG479*'III. GDP shares, 1310-2018'!E481</f>
        <v>9.4752601402366604E-2</v>
      </c>
      <c r="AR479" s="6">
        <f>AH479*'III. GDP shares, 1310-2018'!F481</f>
        <v>0.92082053469477376</v>
      </c>
      <c r="AS479" s="6">
        <f>AI479*'III. GDP shares, 1310-2018'!G481</f>
        <v>1.6909145505174317</v>
      </c>
      <c r="AT479" s="6">
        <f>AJ479*'III. GDP shares, 1310-2018'!H481</f>
        <v>0</v>
      </c>
      <c r="AU479" s="6">
        <f>AK479*'III. GDP shares, 1310-2018'!I481</f>
        <v>0</v>
      </c>
      <c r="AV479" s="6">
        <f>AL479*'III. GDP shares, 1310-2018'!J481</f>
        <v>0</v>
      </c>
      <c r="AY479" s="6">
        <f>U479*'III. GDP shares, 1310-2018'!C481</f>
        <v>-1.7941739457556813</v>
      </c>
      <c r="AZ479" s="6">
        <f>V479*'III. GDP shares, 1310-2018'!D481</f>
        <v>-1.298383682868183</v>
      </c>
      <c r="BA479" s="6">
        <f>W479*'III. GDP shares, 1310-2018'!E481</f>
        <v>2.1138079499830296E-2</v>
      </c>
      <c r="BB479" s="6">
        <f>X479*'III. GDP shares, 1310-2018'!F481</f>
        <v>-0.18180482450508448</v>
      </c>
      <c r="BC479" s="6">
        <f>Y479*'III. GDP shares, 1310-2018'!G481</f>
        <v>-0.35458662183273137</v>
      </c>
      <c r="BD479" s="6">
        <f>Z479*'III. GDP shares, 1310-2018'!H481</f>
        <v>0</v>
      </c>
      <c r="BE479" s="6">
        <f>AA479*'III. GDP shares, 1310-2018'!I481</f>
        <v>0</v>
      </c>
      <c r="BF479" s="6">
        <f>AB479*'III. GDP shares, 1310-2018'!J481</f>
        <v>0</v>
      </c>
      <c r="BI479" s="6">
        <f t="shared" si="959"/>
        <v>4.4013781348631387</v>
      </c>
      <c r="BJ479" s="6">
        <f t="shared" si="960"/>
        <v>4.9008091417360236</v>
      </c>
      <c r="BL479" s="6">
        <f t="shared" si="961"/>
        <v>-3.6078109954618496</v>
      </c>
      <c r="BM479" s="6">
        <f t="shared" si="962"/>
        <v>-2.6410869885117343</v>
      </c>
      <c r="BN479" s="6">
        <f t="shared" ref="BN479:BO479" si="1023">AVERAGE(BL476:BL482)</f>
        <v>1.0867728488170334</v>
      </c>
      <c r="BO479" s="6">
        <f t="shared" si="1023"/>
        <v>0.94446247585799681</v>
      </c>
      <c r="BR479" s="6">
        <f t="shared" si="964"/>
        <v>5.7430533424057666</v>
      </c>
    </row>
    <row r="480" spans="1:70" x14ac:dyDescent="0.2">
      <c r="A480" s="6">
        <f>'[1]Nominal weighted'!B480</f>
        <v>1786</v>
      </c>
      <c r="C480" s="6">
        <f t="shared" si="971"/>
        <v>0.33203413264440984</v>
      </c>
      <c r="D480" s="6">
        <f t="shared" si="972"/>
        <v>4.6984861780383502</v>
      </c>
      <c r="E480" s="6">
        <f t="shared" si="973"/>
        <v>-4.4537388062178396</v>
      </c>
      <c r="F480" s="6">
        <f t="shared" si="974"/>
        <v>5.3762359202276224</v>
      </c>
      <c r="G480" s="6">
        <f t="shared" si="975"/>
        <v>10.871025440663304</v>
      </c>
      <c r="H480" s="6">
        <f t="shared" ref="H480:H520" si="1024">AJ480-Z480</f>
        <v>16.252927120081569</v>
      </c>
      <c r="J480" s="6">
        <f t="shared" si="976"/>
        <v>0</v>
      </c>
      <c r="L480" s="6">
        <f t="shared" si="997"/>
        <v>5.0860640284520633</v>
      </c>
      <c r="M480" s="6">
        <f t="shared" si="997"/>
        <v>5.3483771240315452</v>
      </c>
      <c r="N480" s="6">
        <f t="shared" si="997"/>
        <v>3.4533239175133414</v>
      </c>
      <c r="O480" s="6">
        <f t="shared" si="997"/>
        <v>1.2704659276338131</v>
      </c>
      <c r="P480" s="6">
        <f t="shared" ref="P480:Q480" si="1025">AVERAGE(G477:G483)</f>
        <v>3.345039564740127</v>
      </c>
      <c r="Q480" s="6">
        <f t="shared" si="1025"/>
        <v>14.105177120081567</v>
      </c>
      <c r="U480" s="6">
        <v>3.6679658673555902</v>
      </c>
      <c r="V480" s="6">
        <v>-0.6237006237006284</v>
      </c>
      <c r="W480" s="6">
        <v>6.9537388062178396</v>
      </c>
      <c r="X480" s="6">
        <v>-0.91361799569931279</v>
      </c>
      <c r="Y480" s="6">
        <v>-3.704358773996637</v>
      </c>
      <c r="Z480" s="6">
        <v>3.7470728799184303</v>
      </c>
      <c r="AB480" s="6">
        <v>0</v>
      </c>
      <c r="AE480" s="6">
        <v>4</v>
      </c>
      <c r="AF480" s="6">
        <v>4.0747855543377218</v>
      </c>
      <c r="AG480" s="35">
        <v>2.5</v>
      </c>
      <c r="AH480" s="6">
        <v>4.4626179245283097</v>
      </c>
      <c r="AI480" s="6">
        <v>7.166666666666667</v>
      </c>
      <c r="AJ480" s="6">
        <v>20</v>
      </c>
      <c r="AO480" s="6">
        <f>AE480*'III. GDP shares, 1310-2018'!C482</f>
        <v>0.64912906125457193</v>
      </c>
      <c r="AP480" s="6">
        <f>AF480*'III. GDP shares, 1310-2018'!D482</f>
        <v>1.0849121256066199</v>
      </c>
      <c r="AQ480" s="6">
        <f>AG480*'III. GDP shares, 1310-2018'!E482</f>
        <v>8.4352887947721708E-2</v>
      </c>
      <c r="AR480" s="6">
        <f>AH480*'III. GDP shares, 1310-2018'!F482</f>
        <v>0.82385086053819523</v>
      </c>
      <c r="AS480" s="6">
        <f>AI480*'III. GDP shares, 1310-2018'!G482</f>
        <v>1.7738693499704887</v>
      </c>
      <c r="AT480" s="6">
        <f>AJ480*'III. GDP shares, 1310-2018'!H482</f>
        <v>2.1119649878692952</v>
      </c>
      <c r="AU480" s="6">
        <f>AK480*'III. GDP shares, 1310-2018'!I482</f>
        <v>0</v>
      </c>
      <c r="AV480" s="6">
        <f>AL480*'III. GDP shares, 1310-2018'!J482</f>
        <v>0</v>
      </c>
      <c r="AY480" s="6">
        <f>U480*'III. GDP shares, 1310-2018'!C482</f>
        <v>0.59524581004758648</v>
      </c>
      <c r="AZ480" s="6">
        <f>V480*'III. GDP shares, 1310-2018'!D482</f>
        <v>-0.16606036327013568</v>
      </c>
      <c r="BA480" s="6">
        <f>W480*'III. GDP shares, 1310-2018'!E482</f>
        <v>0.23462718013544701</v>
      </c>
      <c r="BB480" s="6">
        <f>X480*'III. GDP shares, 1310-2018'!F482</f>
        <v>-0.16866444420953142</v>
      </c>
      <c r="BC480" s="6">
        <f>Y480*'III. GDP shares, 1310-2018'!G482</f>
        <v>-0.91689048704468246</v>
      </c>
      <c r="BD480" s="6">
        <f>Z480*'III. GDP shares, 1310-2018'!H482</f>
        <v>0.39568433646911461</v>
      </c>
      <c r="BE480" s="6">
        <f>AA480*'III. GDP shares, 1310-2018'!I482</f>
        <v>0</v>
      </c>
      <c r="BF480" s="6">
        <f>AB480*'III. GDP shares, 1310-2018'!J482</f>
        <v>0</v>
      </c>
      <c r="BI480" s="6">
        <f t="shared" si="959"/>
        <v>7.0340116909221164</v>
      </c>
      <c r="BJ480" s="6">
        <f t="shared" si="960"/>
        <v>6.5280792731868926</v>
      </c>
      <c r="BL480" s="6">
        <f t="shared" si="961"/>
        <v>-2.6057967872201493E-2</v>
      </c>
      <c r="BM480" s="6">
        <f t="shared" si="962"/>
        <v>1.303871451442183</v>
      </c>
      <c r="BN480" s="6">
        <f t="shared" ref="BN480:BO480" si="1026">AVERAGE(BL477:BL483)</f>
        <v>1.1296529936761035</v>
      </c>
      <c r="BO480" s="6">
        <f t="shared" si="1026"/>
        <v>0.76894474781356259</v>
      </c>
      <c r="BR480" s="6">
        <f t="shared" si="964"/>
        <v>5.3031647521823384</v>
      </c>
    </row>
    <row r="481" spans="1:70" x14ac:dyDescent="0.2">
      <c r="A481" s="6">
        <f>'[1]Nominal weighted'!B481</f>
        <v>1787</v>
      </c>
      <c r="C481" s="6">
        <f t="shared" si="971"/>
        <v>-12.037960210055942</v>
      </c>
      <c r="D481" s="6">
        <f t="shared" si="972"/>
        <v>2.2339719688538997</v>
      </c>
      <c r="E481" s="6">
        <f t="shared" si="973"/>
        <v>6.2875500298005065</v>
      </c>
      <c r="F481" s="6">
        <f t="shared" si="974"/>
        <v>-7.5500595096357559</v>
      </c>
      <c r="G481" s="6">
        <f t="shared" si="975"/>
        <v>2.2994719578757774</v>
      </c>
      <c r="H481" s="6">
        <f t="shared" si="1024"/>
        <v>12.804927120081569</v>
      </c>
      <c r="J481" s="6">
        <f t="shared" si="976"/>
        <v>0</v>
      </c>
      <c r="L481" s="6">
        <f t="shared" si="997"/>
        <v>5.2204707681869662</v>
      </c>
      <c r="M481" s="6">
        <f t="shared" si="997"/>
        <v>4.3430610360947615</v>
      </c>
      <c r="N481" s="6">
        <f t="shared" si="997"/>
        <v>2.6656539649171931</v>
      </c>
      <c r="O481" s="6">
        <f t="shared" si="997"/>
        <v>1.0034004254482716</v>
      </c>
      <c r="P481" s="6">
        <f t="shared" ref="P481:Q481" si="1027">AVERAGE(G478:G484)</f>
        <v>3.496576578336601</v>
      </c>
      <c r="Q481" s="6">
        <f t="shared" si="1027"/>
        <v>11.734727120081569</v>
      </c>
      <c r="U481" s="6">
        <v>16.037960210055942</v>
      </c>
      <c r="V481" s="6">
        <v>1.7782426778242666</v>
      </c>
      <c r="W481" s="6">
        <v>-3.7875500298005065</v>
      </c>
      <c r="X481" s="6">
        <v>12.015782780076016</v>
      </c>
      <c r="Y481" s="6">
        <v>4.2671947087908899</v>
      </c>
      <c r="Z481" s="6">
        <v>3.7470728799184303</v>
      </c>
      <c r="AB481" s="6">
        <v>0</v>
      </c>
      <c r="AE481" s="6">
        <v>4</v>
      </c>
      <c r="AF481" s="6">
        <v>4.0122146466781663</v>
      </c>
      <c r="AG481" s="35">
        <v>2.5</v>
      </c>
      <c r="AH481" s="6">
        <v>4.4657232704402601</v>
      </c>
      <c r="AI481" s="6">
        <v>6.5666666666666673</v>
      </c>
      <c r="AJ481" s="6">
        <v>16.552</v>
      </c>
      <c r="AO481" s="6">
        <f>AE481*'III. GDP shares, 1310-2018'!C483</f>
        <v>0.64750585090260593</v>
      </c>
      <c r="AP481" s="6">
        <f>AF481*'III. GDP shares, 1310-2018'!D483</f>
        <v>1.0705121616413118</v>
      </c>
      <c r="AQ481" s="6">
        <f>AG481*'III. GDP shares, 1310-2018'!E483</f>
        <v>8.3909645169465003E-2</v>
      </c>
      <c r="AR481" s="6">
        <f>AH481*'III. GDP shares, 1310-2018'!F483</f>
        <v>0.82359821086400165</v>
      </c>
      <c r="AS481" s="6">
        <f>AI481*'III. GDP shares, 1310-2018'!G483</f>
        <v>1.6229795760849188</v>
      </c>
      <c r="AT481" s="6">
        <f>AJ481*'III. GDP shares, 1310-2018'!H483</f>
        <v>1.7572519283879346</v>
      </c>
      <c r="AU481" s="6">
        <f>AK481*'III. GDP shares, 1310-2018'!I483</f>
        <v>0</v>
      </c>
      <c r="AV481" s="6">
        <f>AL481*'III. GDP shares, 1310-2018'!J483</f>
        <v>0</v>
      </c>
      <c r="AY481" s="6">
        <f>U481*'III. GDP shares, 1310-2018'!C483</f>
        <v>2.5961682681386025</v>
      </c>
      <c r="AZ481" s="6">
        <f>V481*'III. GDP shares, 1310-2018'!D483</f>
        <v>0.47445876669050191</v>
      </c>
      <c r="BA481" s="6">
        <f>W481*'III. GDP shares, 1310-2018'!E483</f>
        <v>-0.12712479162486284</v>
      </c>
      <c r="BB481" s="6">
        <f>X481*'III. GDP shares, 1310-2018'!F483</f>
        <v>2.2160301031876202</v>
      </c>
      <c r="BC481" s="6">
        <f>Y481*'III. GDP shares, 1310-2018'!G483</f>
        <v>1.05465530856019</v>
      </c>
      <c r="BD481" s="6">
        <f>Z481*'III. GDP shares, 1310-2018'!H483</f>
        <v>0.39780999541123691</v>
      </c>
      <c r="BE481" s="6">
        <f>AA481*'III. GDP shares, 1310-2018'!I483</f>
        <v>0</v>
      </c>
      <c r="BF481" s="6">
        <f>AB481*'III. GDP shares, 1310-2018'!J483</f>
        <v>0</v>
      </c>
      <c r="BI481" s="6">
        <f t="shared" si="959"/>
        <v>6.3494340972975154</v>
      </c>
      <c r="BJ481" s="6">
        <f t="shared" si="960"/>
        <v>6.0057573730502378</v>
      </c>
      <c r="BL481" s="6">
        <f t="shared" si="961"/>
        <v>6.6119976503632882</v>
      </c>
      <c r="BM481" s="6">
        <f t="shared" si="962"/>
        <v>4.8655290324092908</v>
      </c>
      <c r="BN481" s="6">
        <f t="shared" ref="BN481:BO481" si="1028">AVERAGE(BL478:BL484)</f>
        <v>1.4232209387829682</v>
      </c>
      <c r="BO481" s="6">
        <f t="shared" si="1028"/>
        <v>1.1114794446372591</v>
      </c>
      <c r="BR481" s="6">
        <f t="shared" si="964"/>
        <v>-1.2022936722638615</v>
      </c>
    </row>
    <row r="482" spans="1:70" x14ac:dyDescent="0.2">
      <c r="A482" s="6">
        <f>'[1]Nominal weighted'!B482</f>
        <v>1788</v>
      </c>
      <c r="C482" s="6">
        <f t="shared" si="971"/>
        <v>18.720775797578007</v>
      </c>
      <c r="D482" s="6">
        <f t="shared" si="972"/>
        <v>2.4632356393752026</v>
      </c>
      <c r="E482" s="6">
        <f t="shared" si="973"/>
        <v>1.8866017711844287</v>
      </c>
      <c r="F482" s="6">
        <f t="shared" si="974"/>
        <v>1.2492838502211612E-2</v>
      </c>
      <c r="G482" s="6">
        <f t="shared" si="975"/>
        <v>1.3504677061549213</v>
      </c>
      <c r="H482" s="6">
        <f t="shared" si="1024"/>
        <v>19.109927120081569</v>
      </c>
      <c r="J482" s="6">
        <f t="shared" si="976"/>
        <v>0</v>
      </c>
      <c r="L482" s="6">
        <f t="shared" si="997"/>
        <v>6.6382404094495602</v>
      </c>
      <c r="M482" s="6">
        <f t="shared" si="997"/>
        <v>3.5911285505086572</v>
      </c>
      <c r="N482" s="6">
        <f t="shared" si="997"/>
        <v>3.1349539646333802</v>
      </c>
      <c r="O482" s="6">
        <f t="shared" si="997"/>
        <v>2.5991093680897386</v>
      </c>
      <c r="P482" s="6">
        <f t="shared" ref="P482:Q482" si="1029">AVERAGE(G479:G485)</f>
        <v>5.877465640710243</v>
      </c>
      <c r="Q482" s="6">
        <f t="shared" si="1029"/>
        <v>10.082138632215921</v>
      </c>
      <c r="U482" s="6">
        <v>-14.720775797578007</v>
      </c>
      <c r="V482" s="6">
        <v>1.541623843782105</v>
      </c>
      <c r="W482" s="6">
        <v>1.2583982288155713</v>
      </c>
      <c r="X482" s="6">
        <v>4.4563357778499988</v>
      </c>
      <c r="Y482" s="6">
        <v>4.6695322938450783</v>
      </c>
      <c r="Z482" s="6">
        <v>3.7470728799184303</v>
      </c>
      <c r="AB482" s="6">
        <v>0</v>
      </c>
      <c r="AE482" s="6">
        <v>4</v>
      </c>
      <c r="AF482" s="6">
        <v>4.0048594831573077</v>
      </c>
      <c r="AG482" s="35">
        <v>3.145</v>
      </c>
      <c r="AH482" s="6">
        <v>4.4688286163522104</v>
      </c>
      <c r="AI482" s="6">
        <v>6.02</v>
      </c>
      <c r="AJ482" s="6">
        <v>22.856999999999999</v>
      </c>
      <c r="AO482" s="6">
        <f>AE482*'III. GDP shares, 1310-2018'!C484</f>
        <v>0.64590112962343427</v>
      </c>
      <c r="AP482" s="6">
        <f>AF482*'III. GDP shares, 1310-2018'!D484</f>
        <v>1.0707794215247488</v>
      </c>
      <c r="AQ482" s="6">
        <f>AG482*'III. GDP shares, 1310-2018'!E484</f>
        <v>0.10500708550830422</v>
      </c>
      <c r="AR482" s="6">
        <f>AH482*'III. GDP shares, 1310-2018'!F484</f>
        <v>0.8233538267985977</v>
      </c>
      <c r="AS482" s="6">
        <f>AI482*'III. GDP shares, 1310-2018'!G484</f>
        <v>1.4857117681623759</v>
      </c>
      <c r="AT482" s="6">
        <f>AJ482*'III. GDP shares, 1310-2018'!H484</f>
        <v>2.4394443680880737</v>
      </c>
      <c r="AU482" s="6">
        <f>AK482*'III. GDP shares, 1310-2018'!I484</f>
        <v>0</v>
      </c>
      <c r="AV482" s="6">
        <f>AL482*'III. GDP shares, 1310-2018'!J484</f>
        <v>0</v>
      </c>
      <c r="AY482" s="6">
        <f>U482*'III. GDP shares, 1310-2018'!C484</f>
        <v>-2.3770414291472366</v>
      </c>
      <c r="AZ482" s="6">
        <f>V482*'III. GDP shares, 1310-2018'!D484</f>
        <v>0.41218402158578865</v>
      </c>
      <c r="BA482" s="6">
        <f>W482*'III. GDP shares, 1310-2018'!E484</f>
        <v>4.201613049816702E-2</v>
      </c>
      <c r="BB482" s="6">
        <f>X482*'III. GDP shares, 1310-2018'!F484</f>
        <v>0.8210520991488206</v>
      </c>
      <c r="BC482" s="6">
        <f>Y482*'III. GDP shares, 1310-2018'!G484</f>
        <v>1.152421774215928</v>
      </c>
      <c r="BD482" s="6">
        <f>Z482*'III. GDP shares, 1310-2018'!H484</f>
        <v>0.39991144217231367</v>
      </c>
      <c r="BE482" s="6">
        <f>AA482*'III. GDP shares, 1310-2018'!I484</f>
        <v>0</v>
      </c>
      <c r="BF482" s="6">
        <f>AB482*'III. GDP shares, 1310-2018'!J484</f>
        <v>0</v>
      </c>
      <c r="BI482" s="6">
        <f t="shared" si="959"/>
        <v>7.4159480165849194</v>
      </c>
      <c r="BJ482" s="6">
        <f t="shared" si="960"/>
        <v>6.5701975997055344</v>
      </c>
      <c r="BL482" s="6">
        <f t="shared" si="961"/>
        <v>0.45054403847378122</v>
      </c>
      <c r="BM482" s="6">
        <f t="shared" si="962"/>
        <v>0.1360267466618823</v>
      </c>
      <c r="BN482" s="6">
        <f t="shared" ref="BN482:BO482" si="1030">AVERAGE(BL479:BL485)</f>
        <v>0.41152423176516173</v>
      </c>
      <c r="BO482" s="6">
        <f t="shared" si="1030"/>
        <v>0.41367569830329559</v>
      </c>
      <c r="BR482" s="6">
        <f t="shared" si="964"/>
        <v>5.4610581612927938</v>
      </c>
    </row>
    <row r="483" spans="1:70" x14ac:dyDescent="0.2">
      <c r="A483" s="6">
        <f>'[1]Nominal weighted'!B483</f>
        <v>1789</v>
      </c>
      <c r="C483" s="6">
        <f t="shared" si="971"/>
        <v>8.7003880969017846</v>
      </c>
      <c r="D483" s="6">
        <f t="shared" si="972"/>
        <v>4.2108880966149034</v>
      </c>
      <c r="E483" s="6">
        <f t="shared" si="973"/>
        <v>3.5310715015089844</v>
      </c>
      <c r="F483" s="6">
        <f t="shared" si="974"/>
        <v>1.8227310428535959</v>
      </c>
      <c r="G483" s="6">
        <f t="shared" si="975"/>
        <v>-0.78789418931481503</v>
      </c>
      <c r="H483" s="6">
        <f t="shared" si="1024"/>
        <v>8.2529271200815693</v>
      </c>
      <c r="J483" s="6">
        <f t="shared" si="976"/>
        <v>0</v>
      </c>
      <c r="L483" s="6">
        <f t="shared" ref="L483:L546" si="1031">AVERAGE(C480:C486)</f>
        <v>4.5649368814659299</v>
      </c>
      <c r="M483" s="6">
        <f t="shared" ref="M483:M546" si="1032">AVERAGE(D480:D486)</f>
        <v>3.0663230840704614</v>
      </c>
      <c r="N483" s="6">
        <f t="shared" ref="N483:N546" si="1033">AVERAGE(E480:E486)</f>
        <v>3.1036450669467919</v>
      </c>
      <c r="O483" s="6">
        <f t="shared" ref="O483:O546" si="1034">AVERAGE(F480:F486)</f>
        <v>2.0225922145050923</v>
      </c>
      <c r="P483" s="6">
        <f t="shared" ref="P483:Q483" si="1035">AVERAGE(G480:G486)</f>
        <v>4.3792956558897727</v>
      </c>
      <c r="Q483" s="6">
        <f t="shared" si="1035"/>
        <v>9.1202428993675557</v>
      </c>
      <c r="U483" s="6">
        <v>-4.7003880969017846</v>
      </c>
      <c r="V483" s="6">
        <v>-0.30364372469635725</v>
      </c>
      <c r="W483" s="6">
        <v>-0.40607150150898436</v>
      </c>
      <c r="X483" s="6">
        <v>2.649202919410564</v>
      </c>
      <c r="Y483" s="6">
        <v>7.2578941893148148</v>
      </c>
      <c r="Z483" s="6">
        <v>3.7470728799184303</v>
      </c>
      <c r="AB483" s="6">
        <v>0</v>
      </c>
      <c r="AE483" s="6">
        <v>4</v>
      </c>
      <c r="AF483" s="6">
        <v>3.9072443719185461</v>
      </c>
      <c r="AG483" s="35">
        <v>3.125</v>
      </c>
      <c r="AH483" s="6">
        <v>4.4719339622641598</v>
      </c>
      <c r="AI483" s="6">
        <v>6.47</v>
      </c>
      <c r="AJ483" s="6">
        <v>12</v>
      </c>
      <c r="AO483" s="6">
        <f>AE483*'III. GDP shares, 1310-2018'!C485</f>
        <v>0.64431458330808955</v>
      </c>
      <c r="AP483" s="6">
        <f>AF483*'III. GDP shares, 1310-2018'!D485</f>
        <v>1.0468307954760248</v>
      </c>
      <c r="AQ483" s="6">
        <f>AG483*'III. GDP shares, 1310-2018'!E485</f>
        <v>0.10379777503179299</v>
      </c>
      <c r="AR483" s="6">
        <f>AH483*'III. GDP shares, 1310-2018'!F485</f>
        <v>0.82311756791840029</v>
      </c>
      <c r="AS483" s="6">
        <f>AI483*'III. GDP shares, 1310-2018'!G485</f>
        <v>1.5944781690387595</v>
      </c>
      <c r="AT483" s="6">
        <f>AJ483*'III. GDP shares, 1310-2018'!H485</f>
        <v>1.287369958278572</v>
      </c>
      <c r="AU483" s="6">
        <f>AK483*'III. GDP shares, 1310-2018'!I485</f>
        <v>0</v>
      </c>
      <c r="AV483" s="6">
        <f>AL483*'III. GDP shares, 1310-2018'!J485</f>
        <v>0</v>
      </c>
      <c r="AY483" s="6">
        <f>U483*'III. GDP shares, 1310-2018'!C485</f>
        <v>-0.75713214951039431</v>
      </c>
      <c r="AZ483" s="6">
        <f>V483*'III. GDP shares, 1310-2018'!D485</f>
        <v>-8.1352373081572171E-2</v>
      </c>
      <c r="BA483" s="6">
        <f>W483*'III. GDP shares, 1310-2018'!E485</f>
        <v>-1.3487781875344624E-2</v>
      </c>
      <c r="BB483" s="6">
        <f>X483*'III. GDP shares, 1310-2018'!F485</f>
        <v>0.48762022926731663</v>
      </c>
      <c r="BC483" s="6">
        <f>Y483*'III. GDP shares, 1310-2018'!G485</f>
        <v>1.788648197535663</v>
      </c>
      <c r="BD483" s="6">
        <f>Z483*'III. GDP shares, 1310-2018'!H485</f>
        <v>0.40198908809061318</v>
      </c>
      <c r="BE483" s="6">
        <f>AA483*'III. GDP shares, 1310-2018'!I485</f>
        <v>0</v>
      </c>
      <c r="BF483" s="6">
        <f>AB483*'III. GDP shares, 1310-2018'!J485</f>
        <v>0</v>
      </c>
      <c r="BI483" s="6">
        <f t="shared" si="959"/>
        <v>5.6623630556971181</v>
      </c>
      <c r="BJ483" s="6">
        <f t="shared" si="960"/>
        <v>5.4999088490516392</v>
      </c>
      <c r="BL483" s="6">
        <f t="shared" si="961"/>
        <v>1.8262852104262817</v>
      </c>
      <c r="BM483" s="6">
        <f t="shared" si="962"/>
        <v>1.1777238093623834</v>
      </c>
      <c r="BN483" s="6">
        <f t="shared" ref="BN483:BO483" si="1036">AVERAGE(BL480:BL486)</f>
        <v>1.3628281159354141</v>
      </c>
      <c r="BO483" s="6">
        <f t="shared" si="1036"/>
        <v>1.3957688389631797</v>
      </c>
      <c r="BR483" s="6">
        <f t="shared" si="964"/>
        <v>2.5454404700677604</v>
      </c>
    </row>
    <row r="484" spans="1:70" x14ac:dyDescent="0.2">
      <c r="A484" s="6">
        <f>'[1]Nominal weighted'!B484</f>
        <v>1790</v>
      </c>
      <c r="C484" s="6">
        <f t="shared" si="971"/>
        <v>3.074648847753096</v>
      </c>
      <c r="D484" s="6">
        <f t="shared" si="972"/>
        <v>-2.6048805207885586</v>
      </c>
      <c r="E484" s="6">
        <f t="shared" si="973"/>
        <v>6.5276798899337427</v>
      </c>
      <c r="F484" s="6">
        <f t="shared" si="974"/>
        <v>4.6070081767245261</v>
      </c>
      <c r="G484" s="6">
        <f t="shared" si="975"/>
        <v>6.1713754497023077</v>
      </c>
      <c r="H484" s="6">
        <f t="shared" si="1024"/>
        <v>2.2529271200815697</v>
      </c>
      <c r="J484" s="6">
        <f t="shared" si="976"/>
        <v>0</v>
      </c>
      <c r="L484" s="6">
        <f t="shared" si="1031"/>
        <v>2.2899692915613135</v>
      </c>
      <c r="M484" s="6">
        <f t="shared" si="1032"/>
        <v>2.0866717936773052</v>
      </c>
      <c r="N484" s="6">
        <f t="shared" si="1033"/>
        <v>3.3757425313589593</v>
      </c>
      <c r="O484" s="6">
        <f t="shared" si="1034"/>
        <v>1.6446024114569442</v>
      </c>
      <c r="P484" s="6">
        <f t="shared" ref="P484:Q484" si="1037">AVERAGE(G481:G487)</f>
        <v>-0.23949416504645576</v>
      </c>
      <c r="Q484" s="6">
        <f t="shared" si="1037"/>
        <v>7.1623967479318527</v>
      </c>
      <c r="U484" s="6">
        <v>0.9253511522469039</v>
      </c>
      <c r="V484" s="6">
        <v>6.4974619289340154</v>
      </c>
      <c r="W484" s="6">
        <v>-3.2596798899337429</v>
      </c>
      <c r="X484" s="6">
        <v>-0.13196886854841675</v>
      </c>
      <c r="Y484" s="6">
        <v>0.16862455029769213</v>
      </c>
      <c r="Z484" s="6">
        <v>3.7470728799184303</v>
      </c>
      <c r="AB484" s="6">
        <v>0</v>
      </c>
      <c r="AE484" s="6">
        <v>4</v>
      </c>
      <c r="AF484" s="6">
        <v>3.8925814081454568</v>
      </c>
      <c r="AG484" s="35">
        <v>3.2679999999999998</v>
      </c>
      <c r="AH484" s="6">
        <v>4.4750393081761093</v>
      </c>
      <c r="AI484" s="6">
        <v>6.34</v>
      </c>
      <c r="AJ484" s="6">
        <v>6</v>
      </c>
      <c r="AO484" s="6">
        <f>AE484*'III. GDP shares, 1310-2018'!C486</f>
        <v>0.64274590492269212</v>
      </c>
      <c r="AP484" s="6">
        <f>AF484*'III. GDP shares, 1310-2018'!D486</f>
        <v>1.045020814715371</v>
      </c>
      <c r="AQ484" s="6">
        <f>AG484*'III. GDP shares, 1310-2018'!E486</f>
        <v>0.10798761951099414</v>
      </c>
      <c r="AR484" s="6">
        <f>AH484*'III. GDP shares, 1310-2018'!F486</f>
        <v>0.82288929696277113</v>
      </c>
      <c r="AS484" s="6">
        <f>AI484*'III. GDP shares, 1310-2018'!G486</f>
        <v>1.5602202929814553</v>
      </c>
      <c r="AT484" s="6">
        <f>AJ484*'III. GDP shares, 1310-2018'!H486</f>
        <v>0.64697434213997262</v>
      </c>
      <c r="AU484" s="6">
        <f>AK484*'III. GDP shares, 1310-2018'!I486</f>
        <v>0</v>
      </c>
      <c r="AV484" s="6">
        <f>AL484*'III. GDP shares, 1310-2018'!J486</f>
        <v>0</v>
      </c>
      <c r="AY484" s="6">
        <f>U484*'III. GDP shares, 1310-2018'!C486</f>
        <v>0.14869141593054802</v>
      </c>
      <c r="AZ484" s="6">
        <f>V484*'III. GDP shares, 1310-2018'!D486</f>
        <v>1.7443393590557386</v>
      </c>
      <c r="BA484" s="6">
        <f>W484*'III. GDP shares, 1310-2018'!E486</f>
        <v>-0.10771269023311025</v>
      </c>
      <c r="BB484" s="6">
        <f>X484*'III. GDP shares, 1310-2018'!F486</f>
        <v>-2.4266997892592675E-2</v>
      </c>
      <c r="BC484" s="6">
        <f>Y484*'III. GDP shares, 1310-2018'!G486</f>
        <v>4.1497073386329866E-2</v>
      </c>
      <c r="BD484" s="6">
        <f>Z484*'III. GDP shares, 1310-2018'!H486</f>
        <v>0.4040433352392932</v>
      </c>
      <c r="BE484" s="6">
        <f>AA484*'III. GDP shares, 1310-2018'!I486</f>
        <v>0</v>
      </c>
      <c r="BF484" s="6">
        <f>AB484*'III. GDP shares, 1310-2018'!J486</f>
        <v>0</v>
      </c>
      <c r="BI484" s="6">
        <f t="shared" si="959"/>
        <v>4.6626034527202611</v>
      </c>
      <c r="BJ484" s="6">
        <f t="shared" si="960"/>
        <v>4.8258382712332564</v>
      </c>
      <c r="BL484" s="6">
        <f t="shared" si="961"/>
        <v>2.2065914954862067</v>
      </c>
      <c r="BM484" s="6">
        <f t="shared" si="962"/>
        <v>1.1352659647021262</v>
      </c>
      <c r="BN484" s="6">
        <f t="shared" ref="BN484:BO484" si="1038">AVERAGE(BL481:BL487)</f>
        <v>3.1314659476250166</v>
      </c>
      <c r="BO484" s="6">
        <f t="shared" si="1038"/>
        <v>2.4789710562860532</v>
      </c>
      <c r="BR484" s="6">
        <f t="shared" si="964"/>
        <v>3.318565320087417</v>
      </c>
    </row>
    <row r="485" spans="1:70" x14ac:dyDescent="0.2">
      <c r="A485" s="6">
        <f>'[1]Nominal weighted'!B485</f>
        <v>1791</v>
      </c>
      <c r="C485" s="6">
        <f t="shared" si="971"/>
        <v>13.808015780362171</v>
      </c>
      <c r="D485" s="6">
        <f t="shared" si="972"/>
        <v>4.8200629404990778</v>
      </c>
      <c r="E485" s="6">
        <f t="shared" si="973"/>
        <v>6.2232310221768259</v>
      </c>
      <c r="F485" s="6">
        <f t="shared" si="974"/>
        <v>8.585367963944261</v>
      </c>
      <c r="G485" s="6">
        <f t="shared" si="975"/>
        <v>13.852587974493954</v>
      </c>
      <c r="H485" s="6">
        <f t="shared" si="1024"/>
        <v>1.8191961928876847</v>
      </c>
      <c r="J485" s="6">
        <f t="shared" si="976"/>
        <v>-2.5000000000000062</v>
      </c>
      <c r="L485" s="6">
        <f t="shared" si="1031"/>
        <v>4.8631629930590341</v>
      </c>
      <c r="M485" s="6">
        <f t="shared" si="1032"/>
        <v>1.9634740143892309</v>
      </c>
      <c r="N485" s="6">
        <f t="shared" si="1033"/>
        <v>2.2813264899002768</v>
      </c>
      <c r="O485" s="6">
        <f t="shared" si="1034"/>
        <v>2.2871919554575735</v>
      </c>
      <c r="P485" s="6">
        <f t="shared" ref="P485:Q485" si="1039">AVERAGE(G482:G488)</f>
        <v>1.3086031554816047</v>
      </c>
      <c r="Q485" s="6">
        <f t="shared" si="1039"/>
        <v>4.5482778143174025</v>
      </c>
      <c r="U485" s="6">
        <v>-9.8080157803621706</v>
      </c>
      <c r="V485" s="6">
        <v>-1.1439466158246034</v>
      </c>
      <c r="W485" s="6">
        <v>-3.008231022176826</v>
      </c>
      <c r="X485" s="6">
        <v>-4.1072233098562023</v>
      </c>
      <c r="Y485" s="6">
        <v>-8.7125879744939549</v>
      </c>
      <c r="Z485" s="6">
        <v>2.7088038071123148</v>
      </c>
      <c r="AB485" s="6">
        <v>2.5000000000000062</v>
      </c>
      <c r="AE485" s="6">
        <v>4</v>
      </c>
      <c r="AF485" s="6">
        <v>3.6761163246744744</v>
      </c>
      <c r="AG485" s="35">
        <v>3.2149999999999999</v>
      </c>
      <c r="AH485" s="6">
        <v>4.4781446540880596</v>
      </c>
      <c r="AI485" s="6">
        <v>5.14</v>
      </c>
      <c r="AJ485" s="6">
        <v>4.5279999999999996</v>
      </c>
      <c r="AO485" s="6">
        <f>AE485*'III. GDP shares, 1310-2018'!C487</f>
        <v>0.64119479431036319</v>
      </c>
      <c r="AP485" s="6">
        <f>AF485*'III. GDP shares, 1310-2018'!D487</f>
        <v>0.98888588541494571</v>
      </c>
      <c r="AQ485" s="6">
        <f>AG485*'III. GDP shares, 1310-2018'!E487</f>
        <v>0.10569159880295177</v>
      </c>
      <c r="AR485" s="6">
        <f>AH485*'III. GDP shares, 1310-2018'!F487</f>
        <v>0.82266887974546132</v>
      </c>
      <c r="AS485" s="6">
        <f>AI485*'III. GDP shares, 1310-2018'!G487</f>
        <v>1.263130445032898</v>
      </c>
      <c r="AT485" s="6">
        <f>AJ485*'III. GDP shares, 1310-2018'!H487</f>
        <v>0.4907045424943387</v>
      </c>
      <c r="AU485" s="6">
        <f>AK485*'III. GDP shares, 1310-2018'!I487</f>
        <v>0</v>
      </c>
      <c r="AV485" s="6">
        <f>AL485*'III. GDP shares, 1310-2018'!J487</f>
        <v>0</v>
      </c>
      <c r="AY485" s="6">
        <f>U485*'III. GDP shares, 1310-2018'!C487</f>
        <v>-1.5722121652205296</v>
      </c>
      <c r="AZ485" s="6">
        <f>V485*'III. GDP shares, 1310-2018'!D487</f>
        <v>-0.30772493635856751</v>
      </c>
      <c r="BA485" s="6">
        <f>W485*'III. GDP shares, 1310-2018'!E487</f>
        <v>-9.8894166812599257E-2</v>
      </c>
      <c r="BB485" s="6">
        <f>X485*'III. GDP shares, 1310-2018'!F487</f>
        <v>-0.75452783690211811</v>
      </c>
      <c r="BC485" s="6">
        <f>Y485*'III. GDP shares, 1310-2018'!G487</f>
        <v>-2.1410768726869311</v>
      </c>
      <c r="BD485" s="6">
        <f>Z485*'III. GDP shares, 1310-2018'!H487</f>
        <v>0.29355616892137182</v>
      </c>
      <c r="BE485" s="6">
        <f>AA485*'III. GDP shares, 1310-2018'!I487</f>
        <v>0</v>
      </c>
      <c r="BF485" s="6">
        <f>AB485*'III. GDP shares, 1310-2018'!J487</f>
        <v>0</v>
      </c>
      <c r="BI485" s="6">
        <f t="shared" si="959"/>
        <v>4.1728768297937551</v>
      </c>
      <c r="BJ485" s="6">
        <f t="shared" si="960"/>
        <v>4.3122761458009586</v>
      </c>
      <c r="BL485" s="6">
        <f t="shared" si="961"/>
        <v>-4.5808798090593736</v>
      </c>
      <c r="BM485" s="6">
        <f t="shared" si="962"/>
        <v>-3.0816001279430627</v>
      </c>
      <c r="BN485" s="6">
        <f t="shared" ref="BN485:BO485" si="1040">AVERAGE(BL482:BL488)</f>
        <v>2.4049089522593703</v>
      </c>
      <c r="BO485" s="6">
        <f t="shared" si="1040"/>
        <v>1.9815043696926451</v>
      </c>
      <c r="BR485" s="6">
        <f t="shared" si="964"/>
        <v>7.5965451330868188</v>
      </c>
    </row>
    <row r="486" spans="1:70" x14ac:dyDescent="0.2">
      <c r="A486" s="6">
        <f>'[1]Nominal weighted'!B486</f>
        <v>1792</v>
      </c>
      <c r="C486" s="6">
        <f t="shared" si="971"/>
        <v>-0.64334427492201396</v>
      </c>
      <c r="D486" s="6">
        <f t="shared" si="972"/>
        <v>5.6424972859003546</v>
      </c>
      <c r="E486" s="6">
        <f t="shared" si="973"/>
        <v>1.7231200602408954</v>
      </c>
      <c r="F486" s="6">
        <f t="shared" si="974"/>
        <v>1.3043690689191854</v>
      </c>
      <c r="G486" s="6">
        <f t="shared" si="975"/>
        <v>-3.1019647483470392</v>
      </c>
      <c r="H486" s="6">
        <f t="shared" si="1024"/>
        <v>3.3488685022773579</v>
      </c>
      <c r="J486" s="6">
        <f t="shared" si="976"/>
        <v>-12.195121951219496</v>
      </c>
      <c r="L486" s="6">
        <f t="shared" si="1031"/>
        <v>1.4892120287965736</v>
      </c>
      <c r="M486" s="6">
        <f t="shared" si="1032"/>
        <v>1.392026929406168E-2</v>
      </c>
      <c r="N486" s="6">
        <f t="shared" si="1033"/>
        <v>-8.8564733475389498E-2</v>
      </c>
      <c r="O486" s="6">
        <f t="shared" si="1034"/>
        <v>2.1399848504732062</v>
      </c>
      <c r="P486" s="6">
        <f t="shared" ref="P486:Q486" si="1041">AVERAGE(G483:G489)</f>
        <v>1.6989186572230877</v>
      </c>
      <c r="Q486" s="6">
        <f t="shared" si="1041"/>
        <v>0.59347396771457517</v>
      </c>
      <c r="U486" s="6">
        <v>4.643344274922014</v>
      </c>
      <c r="V486" s="6">
        <v>-2.3143683702989364</v>
      </c>
      <c r="W486" s="6">
        <v>1.5238799397591045</v>
      </c>
      <c r="X486" s="6">
        <v>3.1768809310808157</v>
      </c>
      <c r="Y486" s="6">
        <v>8.5419647483470396</v>
      </c>
      <c r="Z486" s="6">
        <v>1.8681314977226415</v>
      </c>
      <c r="AB486" s="6">
        <v>12.195121951219496</v>
      </c>
      <c r="AE486" s="6">
        <v>4</v>
      </c>
      <c r="AF486" s="6">
        <v>3.3281289156014178</v>
      </c>
      <c r="AG486" s="35">
        <v>3.2469999999999999</v>
      </c>
      <c r="AH486" s="6">
        <v>4.4812500000000011</v>
      </c>
      <c r="AI486" s="6">
        <v>5.44</v>
      </c>
      <c r="AJ486" s="6">
        <v>5.2169999999999996</v>
      </c>
      <c r="AO486" s="6">
        <f>AE486*'III. GDP shares, 1310-2018'!C488</f>
        <v>0.63966095799975697</v>
      </c>
      <c r="AP486" s="6">
        <f>AF486*'III. GDP shares, 1310-2018'!D488</f>
        <v>0.89704736370488858</v>
      </c>
      <c r="AQ486" s="6">
        <f>AG486*'III. GDP shares, 1310-2018'!E488</f>
        <v>0.10619959706558632</v>
      </c>
      <c r="AR486" s="6">
        <f>AH486*'III. GDP shares, 1310-2018'!F488</f>
        <v>0.8224561850690113</v>
      </c>
      <c r="AS486" s="6">
        <f>AI486*'III. GDP shares, 1310-2018'!G488</f>
        <v>1.3349910872659556</v>
      </c>
      <c r="AT486" s="6">
        <f>AJ486*'III. GDP shares, 1310-2018'!H488</f>
        <v>0.56816883621772396</v>
      </c>
      <c r="AU486" s="6">
        <f>AK486*'III. GDP shares, 1310-2018'!I488</f>
        <v>0</v>
      </c>
      <c r="AV486" s="6">
        <f>AL486*'III. GDP shares, 1310-2018'!J488</f>
        <v>0</v>
      </c>
      <c r="AY486" s="6">
        <f>U486*'III. GDP shares, 1310-2018'!C488</f>
        <v>0.74254151180482564</v>
      </c>
      <c r="AZ486" s="6">
        <f>V486*'III. GDP shares, 1310-2018'!D488</f>
        <v>-0.62380337356717863</v>
      </c>
      <c r="BA486" s="6">
        <f>W486*'III. GDP shares, 1310-2018'!E488</f>
        <v>4.9841526202262662E-2</v>
      </c>
      <c r="BB486" s="6">
        <f>X486*'III. GDP shares, 1310-2018'!F488</f>
        <v>0.58306172853449723</v>
      </c>
      <c r="BC486" s="6">
        <f>Y486*'III. GDP shares, 1310-2018'!G488</f>
        <v>2.0962218394822205</v>
      </c>
      <c r="BD486" s="6">
        <f>Z486*'III. GDP shares, 1310-2018'!H488</f>
        <v>0.20345296127328866</v>
      </c>
      <c r="BE486" s="6">
        <f>AA486*'III. GDP shares, 1310-2018'!I488</f>
        <v>0</v>
      </c>
      <c r="BF486" s="6">
        <f>AB486*'III. GDP shares, 1310-2018'!J488</f>
        <v>0</v>
      </c>
      <c r="BI486" s="6">
        <f t="shared" si="959"/>
        <v>4.2855631526002362</v>
      </c>
      <c r="BJ486" s="6">
        <f t="shared" si="960"/>
        <v>4.3685240273229233</v>
      </c>
      <c r="BL486" s="6">
        <f t="shared" si="961"/>
        <v>3.051316193729916</v>
      </c>
      <c r="BM486" s="6">
        <f t="shared" si="962"/>
        <v>4.2335649961074537</v>
      </c>
      <c r="BN486" s="6">
        <f t="shared" ref="BN486:BO486" si="1042">AVERAGE(BL483:BL489)</f>
        <v>3.6625660623308987</v>
      </c>
      <c r="BO486" s="6">
        <f t="shared" si="1042"/>
        <v>3.4410098006016958</v>
      </c>
      <c r="BR486" s="6">
        <f t="shared" si="964"/>
        <v>-0.20364290367906035</v>
      </c>
    </row>
    <row r="487" spans="1:70" x14ac:dyDescent="0.2">
      <c r="A487" s="6">
        <f>'[1]Nominal weighted'!B487</f>
        <v>1793</v>
      </c>
      <c r="C487" s="6">
        <f t="shared" si="971"/>
        <v>-15.592738996687903</v>
      </c>
      <c r="D487" s="6">
        <f t="shared" si="972"/>
        <v>-2.1590728547137426</v>
      </c>
      <c r="E487" s="6">
        <f t="shared" si="973"/>
        <v>-2.5490565553326672</v>
      </c>
      <c r="F487" s="6">
        <f t="shared" si="974"/>
        <v>2.730307298890585</v>
      </c>
      <c r="G487" s="6">
        <f t="shared" si="975"/>
        <v>-21.460503305890295</v>
      </c>
      <c r="H487" s="6">
        <f t="shared" si="1024"/>
        <v>2.5480040600316523</v>
      </c>
      <c r="J487" s="6">
        <f t="shared" si="976"/>
        <v>2.1739130434782661</v>
      </c>
      <c r="L487" s="6">
        <f t="shared" si="1031"/>
        <v>0.43686889287772063</v>
      </c>
      <c r="M487" s="6">
        <f t="shared" si="1032"/>
        <v>-0.24467442556679384</v>
      </c>
      <c r="N487" s="6">
        <f t="shared" si="1033"/>
        <v>1.8806213004562531</v>
      </c>
      <c r="O487" s="6">
        <f t="shared" si="1034"/>
        <v>2.8753547713044862</v>
      </c>
      <c r="P487" s="6">
        <f t="shared" ref="P487:Q487" si="1043">AVERAGE(G484:G490)</f>
        <v>4.4396107571445116</v>
      </c>
      <c r="Q487" s="6">
        <f t="shared" si="1043"/>
        <v>-0.4344918396816323</v>
      </c>
      <c r="U487" s="6">
        <v>19.592738996687903</v>
      </c>
      <c r="V487" s="6">
        <v>6.1204343534057131</v>
      </c>
      <c r="W487" s="6">
        <v>6.2250565553326673</v>
      </c>
      <c r="X487" s="6">
        <v>1.7571927011094168</v>
      </c>
      <c r="Y487" s="6">
        <v>27.230503305890295</v>
      </c>
      <c r="Z487" s="6">
        <v>3.4519959399683477</v>
      </c>
      <c r="AB487" s="6">
        <v>-2.1739130434782661</v>
      </c>
      <c r="AE487" s="6">
        <v>4</v>
      </c>
      <c r="AF487" s="6">
        <v>3.9613614986919705</v>
      </c>
      <c r="AG487" s="35">
        <v>3.6760000000000002</v>
      </c>
      <c r="AH487" s="6">
        <v>4.4875000000000016</v>
      </c>
      <c r="AI487" s="6">
        <v>5.77</v>
      </c>
      <c r="AJ487" s="6">
        <v>6</v>
      </c>
      <c r="AO487" s="6">
        <f>AE487*'III. GDP shares, 1310-2018'!C489</f>
        <v>0.63814410901995389</v>
      </c>
      <c r="AP487" s="6">
        <f>AF487*'III. GDP shares, 1310-2018'!D489</f>
        <v>1.0698104615756625</v>
      </c>
      <c r="AQ487" s="6">
        <f>AG487*'III. GDP shares, 1310-2018'!E489</f>
        <v>0.11962185740898913</v>
      </c>
      <c r="AR487" s="6">
        <f>AH487*'III. GDP shares, 1310-2018'!F489</f>
        <v>0.82282768819709384</v>
      </c>
      <c r="AS487" s="6">
        <f>AI487*'III. GDP shares, 1310-2018'!G489</f>
        <v>1.4140199531722992</v>
      </c>
      <c r="AT487" s="6">
        <f>AJ487*'III. GDP shares, 1310-2018'!H489</f>
        <v>0.65662385176545446</v>
      </c>
      <c r="AU487" s="6">
        <f>AK487*'III. GDP shares, 1310-2018'!I489</f>
        <v>0</v>
      </c>
      <c r="AV487" s="6">
        <f>AL487*'III. GDP shares, 1310-2018'!J489</f>
        <v>0</v>
      </c>
      <c r="AY487" s="6">
        <f>U487*'III. GDP shares, 1310-2018'!C489</f>
        <v>3.1257477425754767</v>
      </c>
      <c r="AZ487" s="6">
        <f>V487*'III. GDP shares, 1310-2018'!D489</f>
        <v>1.6528924973957917</v>
      </c>
      <c r="BA487" s="6">
        <f>W487*'III. GDP shares, 1310-2018'!E489</f>
        <v>0.20257149826575011</v>
      </c>
      <c r="BB487" s="6">
        <f>X487*'III. GDP shares, 1310-2018'!F489</f>
        <v>0.32219873158120732</v>
      </c>
      <c r="BC487" s="6">
        <f>Y487*'III. GDP shares, 1310-2018'!G489</f>
        <v>6.6732192390733349</v>
      </c>
      <c r="BD487" s="6">
        <f>Z487*'III. GDP shares, 1310-2018'!H489</f>
        <v>0.3777771450634545</v>
      </c>
      <c r="BE487" s="6">
        <f>AA487*'III. GDP shares, 1310-2018'!I489</f>
        <v>0</v>
      </c>
      <c r="BF487" s="6">
        <f>AB487*'III. GDP shares, 1310-2018'!J489</f>
        <v>0</v>
      </c>
      <c r="BI487" s="6">
        <f t="shared" si="959"/>
        <v>4.649143583115328</v>
      </c>
      <c r="BJ487" s="6">
        <f t="shared" si="960"/>
        <v>4.7210479211394532</v>
      </c>
      <c r="BL487" s="6">
        <f t="shared" si="961"/>
        <v>12.354406853955016</v>
      </c>
      <c r="BM487" s="6">
        <f t="shared" si="962"/>
        <v>8.8862869727022957</v>
      </c>
      <c r="BN487" s="6">
        <f t="shared" ref="BN487:BO487" si="1044">AVERAGE(BL484:BL490)</f>
        <v>3.1974113085865783</v>
      </c>
      <c r="BO487" s="6">
        <f t="shared" si="1044"/>
        <v>2.8409520429770012</v>
      </c>
      <c r="BR487" s="6">
        <f t="shared" si="964"/>
        <v>-7.0502768969954337</v>
      </c>
    </row>
    <row r="488" spans="1:70" x14ac:dyDescent="0.2">
      <c r="A488" s="6">
        <f>'[1]Nominal weighted'!B488</f>
        <v>1794</v>
      </c>
      <c r="C488" s="6">
        <f t="shared" si="971"/>
        <v>5.9743957004280981</v>
      </c>
      <c r="D488" s="6">
        <f t="shared" si="972"/>
        <v>1.3715875138373796</v>
      </c>
      <c r="E488" s="6">
        <f t="shared" si="973"/>
        <v>-1.3733622604102704</v>
      </c>
      <c r="F488" s="6">
        <f t="shared" si="974"/>
        <v>-3.051932701631352</v>
      </c>
      <c r="G488" s="6">
        <f t="shared" si="975"/>
        <v>13.136153201572201</v>
      </c>
      <c r="H488" s="6">
        <f t="shared" si="1024"/>
        <v>-5.4939054152195812</v>
      </c>
      <c r="J488" s="6">
        <f t="shared" si="976"/>
        <v>8.3333333333333215</v>
      </c>
      <c r="L488" s="6">
        <f t="shared" si="1031"/>
        <v>-0.22211711021948924</v>
      </c>
      <c r="M488" s="6">
        <f t="shared" si="1032"/>
        <v>2.3755501335941651</v>
      </c>
      <c r="N488" s="6">
        <f t="shared" si="1033"/>
        <v>3.7447578800750265</v>
      </c>
      <c r="O488" s="6">
        <f t="shared" si="1034"/>
        <v>3.332548563254027</v>
      </c>
      <c r="P488" s="6">
        <f t="shared" ref="P488:Q488" si="1045">AVERAGE(G485:G491)</f>
        <v>6.3517157716689558</v>
      </c>
      <c r="Q488" s="6">
        <f t="shared" si="1045"/>
        <v>0.60838611837977352</v>
      </c>
      <c r="U488" s="6">
        <v>-1.9743957004280981</v>
      </c>
      <c r="V488" s="6">
        <v>3.0697674418604635</v>
      </c>
      <c r="W488" s="6">
        <v>5.6103622604102705</v>
      </c>
      <c r="X488" s="6">
        <v>7.5456827016313541</v>
      </c>
      <c r="Y488" s="6">
        <v>-7.1841532015722009</v>
      </c>
      <c r="Z488" s="6">
        <v>10.948905415219581</v>
      </c>
      <c r="AB488" s="6">
        <v>-8.3333333333333215</v>
      </c>
      <c r="AE488" s="6">
        <v>4</v>
      </c>
      <c r="AF488" s="6">
        <v>4.4413549556978431</v>
      </c>
      <c r="AG488" s="35">
        <v>4.2370000000000001</v>
      </c>
      <c r="AH488" s="6">
        <v>4.4937500000000021</v>
      </c>
      <c r="AI488" s="6">
        <v>5.952</v>
      </c>
      <c r="AJ488" s="6">
        <v>5.4550000000000001</v>
      </c>
      <c r="AO488" s="6">
        <f>AE488*'III. GDP shares, 1310-2018'!C490</f>
        <v>0.63664396672147017</v>
      </c>
      <c r="AP488" s="6">
        <f>AF488*'III. GDP shares, 1310-2018'!D490</f>
        <v>1.2017497097103831</v>
      </c>
      <c r="AQ488" s="6">
        <f>AG488*'III. GDP shares, 1310-2018'!E490</f>
        <v>0.13718327958259791</v>
      </c>
      <c r="AR488" s="6">
        <f>AH488*'III. GDP shares, 1310-2018'!F490</f>
        <v>0.82320558509740294</v>
      </c>
      <c r="AS488" s="6">
        <f>AI488*'III. GDP shares, 1310-2018'!G490</f>
        <v>1.456628138462231</v>
      </c>
      <c r="AT488" s="6">
        <f>AJ488*'III. GDP shares, 1310-2018'!H490</f>
        <v>0.59984043834611267</v>
      </c>
      <c r="AU488" s="6">
        <f>AK488*'III. GDP shares, 1310-2018'!I490</f>
        <v>0</v>
      </c>
      <c r="AV488" s="6">
        <f>AL488*'III. GDP shares, 1310-2018'!J490</f>
        <v>0</v>
      </c>
      <c r="AY488" s="6">
        <f>U488*'III. GDP shares, 1310-2018'!C490</f>
        <v>-0.31424677764958997</v>
      </c>
      <c r="AZ488" s="6">
        <f>V488*'III. GDP shares, 1310-2018'!D490</f>
        <v>0.83062312490953627</v>
      </c>
      <c r="BA488" s="6">
        <f>W488*'III. GDP shares, 1310-2018'!E490</f>
        <v>0.18164925525832384</v>
      </c>
      <c r="BB488" s="6">
        <f>X488*'III. GDP shares, 1310-2018'!F490</f>
        <v>1.3822860958788958</v>
      </c>
      <c r="BC488" s="6">
        <f>Y488*'III. GDP shares, 1310-2018'!G490</f>
        <v>-1.758171993352418</v>
      </c>
      <c r="BD488" s="6">
        <f>Z488*'III. GDP shares, 1310-2018'!H490</f>
        <v>1.2039589777590174</v>
      </c>
      <c r="BE488" s="6">
        <f>AA488*'III. GDP shares, 1310-2018'!I490</f>
        <v>0</v>
      </c>
      <c r="BF488" s="6">
        <f>AB488*'III. GDP shares, 1310-2018'!J490</f>
        <v>0</v>
      </c>
      <c r="BI488" s="6">
        <f t="shared" si="959"/>
        <v>4.7631841592829742</v>
      </c>
      <c r="BJ488" s="6">
        <f t="shared" si="960"/>
        <v>4.855251117920198</v>
      </c>
      <c r="BL488" s="6">
        <f t="shared" si="961"/>
        <v>1.5260986828037653</v>
      </c>
      <c r="BM488" s="6">
        <f t="shared" si="962"/>
        <v>1.3832622262554355</v>
      </c>
      <c r="BN488" s="6">
        <f t="shared" ref="BN488:BO488" si="1046">AVERAGE(BL485:BL491)</f>
        <v>2.4647356227365758</v>
      </c>
      <c r="BO488" s="6">
        <f t="shared" si="1046"/>
        <v>2.2319965244258135</v>
      </c>
      <c r="BR488" s="6">
        <f t="shared" si="964"/>
        <v>2.9580258503155856</v>
      </c>
    </row>
    <row r="489" spans="1:70" x14ac:dyDescent="0.2">
      <c r="A489" s="6">
        <f>'[1]Nominal weighted'!B489</f>
        <v>1795</v>
      </c>
      <c r="C489" s="6">
        <f t="shared" si="971"/>
        <v>-4.8968809522592167</v>
      </c>
      <c r="D489" s="6">
        <f t="shared" si="972"/>
        <v>-11.183640576290982</v>
      </c>
      <c r="E489" s="6">
        <f t="shared" si="973"/>
        <v>-14.702636792445237</v>
      </c>
      <c r="F489" s="6">
        <f t="shared" si="974"/>
        <v>-1.0179568963883607</v>
      </c>
      <c r="G489" s="6">
        <f t="shared" si="975"/>
        <v>4.0826762183453003</v>
      </c>
      <c r="H489" s="6">
        <f t="shared" si="1024"/>
        <v>-8.5736998061382259</v>
      </c>
      <c r="J489" s="6">
        <f t="shared" si="976"/>
        <v>-7.2727272727272751</v>
      </c>
      <c r="L489" s="6">
        <f t="shared" si="1031"/>
        <v>-1.8668737466420724</v>
      </c>
      <c r="M489" s="6">
        <f t="shared" si="1032"/>
        <v>2.3407972882368462</v>
      </c>
      <c r="N489" s="6">
        <f t="shared" si="1033"/>
        <v>3.2937873696803979</v>
      </c>
      <c r="O489" s="6">
        <f t="shared" si="1034"/>
        <v>2.2379121587061213</v>
      </c>
      <c r="P489" s="6">
        <f t="shared" ref="P489:Q489" si="1047">AVERAGE(G486:G492)</f>
        <v>12.05656528276088</v>
      </c>
      <c r="Q489" s="6">
        <f t="shared" si="1047"/>
        <v>1.6893899297277279</v>
      </c>
      <c r="U489" s="6">
        <v>8.8968809522592167</v>
      </c>
      <c r="V489" s="6">
        <v>15.70397111913357</v>
      </c>
      <c r="W489" s="6">
        <v>19.207636792445236</v>
      </c>
      <c r="X489" s="6">
        <v>5.4717136168184677</v>
      </c>
      <c r="Y489" s="6">
        <v>1.5353237816546996</v>
      </c>
      <c r="Z489" s="6">
        <v>14.379699806138227</v>
      </c>
      <c r="AB489" s="6">
        <v>7.2727272727272751</v>
      </c>
      <c r="AE489" s="6">
        <v>4</v>
      </c>
      <c r="AF489" s="6">
        <v>4.5203305428425882</v>
      </c>
      <c r="AG489" s="35">
        <v>4.5049999999999999</v>
      </c>
      <c r="AH489" s="6">
        <v>4.453756720430107</v>
      </c>
      <c r="AI489" s="6">
        <v>5.6180000000000003</v>
      </c>
      <c r="AJ489" s="6">
        <v>5.806</v>
      </c>
      <c r="AO489" s="6">
        <f>AE489*'III. GDP shares, 1310-2018'!C491</f>
        <v>0.63516025660314901</v>
      </c>
      <c r="AP489" s="6">
        <f>AF489*'III. GDP shares, 1310-2018'!D491</f>
        <v>1.2254459859169469</v>
      </c>
      <c r="AQ489" s="6">
        <f>AG489*'III. GDP shares, 1310-2018'!E491</f>
        <v>0.14513035726220294</v>
      </c>
      <c r="AR489" s="6">
        <f>AH489*'III. GDP shares, 1310-2018'!F491</f>
        <v>0.81512632804558971</v>
      </c>
      <c r="AS489" s="6">
        <f>AI489*'III. GDP shares, 1310-2018'!G491</f>
        <v>1.3730275813857844</v>
      </c>
      <c r="AT489" s="6">
        <f>AJ489*'III. GDP shares, 1310-2018'!H491</f>
        <v>0.64144755190930425</v>
      </c>
      <c r="AU489" s="6">
        <f>AK489*'III. GDP shares, 1310-2018'!I491</f>
        <v>0</v>
      </c>
      <c r="AV489" s="6">
        <f>AL489*'III. GDP shares, 1310-2018'!J491</f>
        <v>0</v>
      </c>
      <c r="AY489" s="6">
        <f>U489*'III. GDP shares, 1310-2018'!C491</f>
        <v>1.4127362971511581</v>
      </c>
      <c r="AZ489" s="6">
        <f>V489*'III. GDP shares, 1310-2018'!D491</f>
        <v>4.2572922905757613</v>
      </c>
      <c r="BA489" s="6">
        <f>W489*'III. GDP shares, 1310-2018'!E491</f>
        <v>0.61878161816874822</v>
      </c>
      <c r="BB489" s="6">
        <f>X489*'III. GDP shares, 1310-2018'!F491</f>
        <v>1.0014327473557127</v>
      </c>
      <c r="BC489" s="6">
        <f>Y489*'III. GDP shares, 1310-2018'!G491</f>
        <v>0.37522995702553014</v>
      </c>
      <c r="BD489" s="6">
        <f>Z489*'III. GDP shares, 1310-2018'!H491</f>
        <v>1.5886708986975648</v>
      </c>
      <c r="BE489" s="6">
        <f>AA489*'III. GDP shares, 1310-2018'!I491</f>
        <v>0</v>
      </c>
      <c r="BF489" s="6">
        <f>AB489*'III. GDP shares, 1310-2018'!J491</f>
        <v>0</v>
      </c>
      <c r="BI489" s="6">
        <f t="shared" si="959"/>
        <v>4.8171812105454501</v>
      </c>
      <c r="BJ489" s="6">
        <f t="shared" si="960"/>
        <v>4.835338061122977</v>
      </c>
      <c r="BL489" s="6">
        <f t="shared" si="961"/>
        <v>9.2541438089744759</v>
      </c>
      <c r="BM489" s="6">
        <f t="shared" si="962"/>
        <v>10.352564763025242</v>
      </c>
      <c r="BN489" s="6">
        <f t="shared" ref="BN489:BO489" si="1048">AVERAGE(BL486:BL492)</f>
        <v>3.0776714157076976</v>
      </c>
      <c r="BO489" s="6">
        <f t="shared" si="1048"/>
        <v>2.7616570016186861</v>
      </c>
      <c r="BR489" s="6">
        <f t="shared" si="964"/>
        <v>-1.3869594431926835</v>
      </c>
    </row>
    <row r="490" spans="1:70" x14ac:dyDescent="0.2">
      <c r="A490" s="6">
        <f>'[1]Nominal weighted'!B490</f>
        <v>1796</v>
      </c>
      <c r="C490" s="6">
        <f t="shared" si="971"/>
        <v>1.3339861454698156</v>
      </c>
      <c r="D490" s="6">
        <f t="shared" si="972"/>
        <v>2.4007252325889139</v>
      </c>
      <c r="E490" s="6">
        <f t="shared" si="973"/>
        <v>17.31537373903048</v>
      </c>
      <c r="F490" s="6">
        <f t="shared" si="974"/>
        <v>6.9703204886725567</v>
      </c>
      <c r="G490" s="6">
        <f t="shared" si="975"/>
        <v>18.396950510135152</v>
      </c>
      <c r="H490" s="6">
        <f t="shared" si="1024"/>
        <v>1.0571664683081172</v>
      </c>
      <c r="J490" s="6">
        <f t="shared" si="976"/>
        <v>8.4745762711864394</v>
      </c>
      <c r="L490" s="6">
        <f t="shared" si="1031"/>
        <v>-4.1439650884136112</v>
      </c>
      <c r="M490" s="6">
        <f t="shared" si="1032"/>
        <v>-0.73137265375937033</v>
      </c>
      <c r="N490" s="6">
        <f t="shared" si="1033"/>
        <v>2.2882403547042247</v>
      </c>
      <c r="O490" s="6">
        <f t="shared" si="1034"/>
        <v>2.634882326843663</v>
      </c>
      <c r="P490" s="6">
        <f t="shared" ref="P490:Q490" si="1049">AVERAGE(G487:G493)</f>
        <v>15.863953681883462</v>
      </c>
      <c r="Q490" s="6">
        <f t="shared" si="1049"/>
        <v>2.1132658579738197</v>
      </c>
      <c r="U490" s="6">
        <v>2.6660138545301844</v>
      </c>
      <c r="V490" s="6">
        <v>2.4180967238689703</v>
      </c>
      <c r="W490" s="6">
        <v>-11.75937373903048</v>
      </c>
      <c r="X490" s="6">
        <v>-0.56280704781234092</v>
      </c>
      <c r="Y490" s="6">
        <v>-10.704950510135152</v>
      </c>
      <c r="Z490" s="6">
        <v>5.2588335316918826</v>
      </c>
      <c r="AB490" s="6">
        <v>-8.4745762711864394</v>
      </c>
      <c r="AE490" s="6">
        <v>4</v>
      </c>
      <c r="AF490" s="6">
        <v>4.8188219564578842</v>
      </c>
      <c r="AG490" s="35">
        <v>5.556</v>
      </c>
      <c r="AH490" s="18">
        <v>6.4075134408602157</v>
      </c>
      <c r="AI490" s="18">
        <v>7.6920000000000002</v>
      </c>
      <c r="AJ490" s="18">
        <v>6.3159999999999998</v>
      </c>
      <c r="AK490" s="18"/>
      <c r="AO490" s="6">
        <f>AE490*'III. GDP shares, 1310-2018'!C492</f>
        <v>0.63369271014471018</v>
      </c>
      <c r="AP490" s="6">
        <f>AF490*'III. GDP shares, 1310-2018'!D492</f>
        <v>1.3088195282853083</v>
      </c>
      <c r="AQ490" s="6">
        <f>AG490*'III. GDP shares, 1310-2018'!E492</f>
        <v>0.17809814162369772</v>
      </c>
      <c r="AR490" s="6">
        <f>AH490*'III. GDP shares, 1310-2018'!F492</f>
        <v>1.1716313645977967</v>
      </c>
      <c r="AS490" s="6">
        <f>AI490*'III. GDP shares, 1310-2018'!G492</f>
        <v>1.8773886138538962</v>
      </c>
      <c r="AT490" s="6">
        <f>AJ490*'III. GDP shares, 1310-2018'!H492</f>
        <v>0.70103178141018885</v>
      </c>
      <c r="AU490" s="6">
        <f>AK490*'III. GDP shares, 1310-2018'!I492</f>
        <v>0</v>
      </c>
      <c r="AV490" s="6">
        <f>AL490*'III. GDP shares, 1310-2018'!J492</f>
        <v>0</v>
      </c>
      <c r="AY490" s="6">
        <f>U490*'III. GDP shares, 1310-2018'!C492</f>
        <v>0.42235838619014443</v>
      </c>
      <c r="AZ490" s="6">
        <f>V490*'III. GDP shares, 1310-2018'!D492</f>
        <v>0.65676886219900654</v>
      </c>
      <c r="BA490" s="6">
        <f>W490*'III. GDP shares, 1310-2018'!E492</f>
        <v>-0.37694791389126026</v>
      </c>
      <c r="BB490" s="6">
        <f>X490*'III. GDP shares, 1310-2018'!F492</f>
        <v>-0.10291080861862459</v>
      </c>
      <c r="BC490" s="6">
        <f>Y490*'III. GDP shares, 1310-2018'!G492</f>
        <v>-2.6127602963594896</v>
      </c>
      <c r="BD490" s="6">
        <f>Z490*'III. GDP shares, 1310-2018'!H492</f>
        <v>0.58369370469626281</v>
      </c>
      <c r="BE490" s="6">
        <f>AA490*'III. GDP shares, 1310-2018'!I492</f>
        <v>0</v>
      </c>
      <c r="BF490" s="6">
        <f>AB490*'III. GDP shares, 1310-2018'!J492</f>
        <v>0</v>
      </c>
      <c r="BI490" s="6">
        <f t="shared" si="959"/>
        <v>5.7983892328863504</v>
      </c>
      <c r="BJ490" s="6">
        <f t="shared" si="960"/>
        <v>5.8706621399155976</v>
      </c>
      <c r="BL490" s="6">
        <f t="shared" si="961"/>
        <v>-1.4297980657839604</v>
      </c>
      <c r="BM490" s="6">
        <f t="shared" si="962"/>
        <v>-3.0226804940104821</v>
      </c>
      <c r="BN490" s="6">
        <f t="shared" ref="BN490:BO490" si="1050">AVERAGE(BL487:BL493)</f>
        <v>3.9621965940809436</v>
      </c>
      <c r="BO490" s="6">
        <f t="shared" si="1050"/>
        <v>3.1844407294131627</v>
      </c>
      <c r="BR490" s="6">
        <f t="shared" si="964"/>
        <v>6.6484095396132572</v>
      </c>
    </row>
    <row r="491" spans="1:70" x14ac:dyDescent="0.2">
      <c r="A491" s="6">
        <f>'[1]Nominal weighted'!B491</f>
        <v>1797</v>
      </c>
      <c r="C491" s="6">
        <f t="shared" si="971"/>
        <v>-1.5382531739273766</v>
      </c>
      <c r="D491" s="6">
        <f t="shared" si="972"/>
        <v>15.736691393338155</v>
      </c>
      <c r="E491" s="6">
        <f t="shared" si="973"/>
        <v>19.576635947265157</v>
      </c>
      <c r="F491" s="6">
        <f t="shared" si="974"/>
        <v>7.8073647203713161</v>
      </c>
      <c r="G491" s="6">
        <f t="shared" si="975"/>
        <v>19.556110551373415</v>
      </c>
      <c r="H491" s="6">
        <f t="shared" si="1024"/>
        <v>9.5530728265114089</v>
      </c>
      <c r="J491" s="6">
        <f t="shared" si="976"/>
        <v>-1.2345679012345563</v>
      </c>
      <c r="L491" s="6">
        <f t="shared" si="1031"/>
        <v>-7.7199823974491881</v>
      </c>
      <c r="M491" s="6">
        <f t="shared" si="1032"/>
        <v>-4.9653711984107058</v>
      </c>
      <c r="N491" s="6">
        <f t="shared" si="1033"/>
        <v>1.7945842364857414</v>
      </c>
      <c r="O491" s="6">
        <f t="shared" si="1034"/>
        <v>2.2019741174316243</v>
      </c>
      <c r="P491" s="6">
        <f t="shared" ref="P491:R491" si="1051">AVERAGE(G488:G494)</f>
        <v>20.138441709642898</v>
      </c>
      <c r="Q491" s="6">
        <f t="shared" si="1051"/>
        <v>2.2396488234247545</v>
      </c>
      <c r="R491" s="6">
        <f t="shared" si="1051"/>
        <v>8.0739943248426123</v>
      </c>
      <c r="U491" s="6">
        <v>5.5382531739273766</v>
      </c>
      <c r="V491" s="6">
        <v>-9.977151561309995</v>
      </c>
      <c r="W491" s="6">
        <v>-13.552635947265157</v>
      </c>
      <c r="X491" s="6">
        <v>-1.7318088447952791</v>
      </c>
      <c r="Y491" s="6">
        <v>0.34388944862658222</v>
      </c>
      <c r="Z491" s="6">
        <v>-3.7470728265114084</v>
      </c>
      <c r="AB491" s="6">
        <v>1.2345679012345563</v>
      </c>
      <c r="AE491" s="6">
        <v>4</v>
      </c>
      <c r="AF491" s="6">
        <v>5.7595398320281612</v>
      </c>
      <c r="AG491" s="35">
        <v>6.024</v>
      </c>
      <c r="AH491" s="18">
        <v>6.075555875576037</v>
      </c>
      <c r="AI491" s="18">
        <v>19.899999999999999</v>
      </c>
      <c r="AJ491" s="18">
        <v>5.806</v>
      </c>
      <c r="AK491" s="18"/>
      <c r="AO491" s="6">
        <f>AE491*'III. GDP shares, 1310-2018'!C493</f>
        <v>0.63224106464474161</v>
      </c>
      <c r="AP491" s="6">
        <f>AF491*'III. GDP shares, 1310-2018'!D493</f>
        <v>1.5672246225580775</v>
      </c>
      <c r="AQ491" s="6">
        <f>AG491*'III. GDP shares, 1310-2018'!E493</f>
        <v>0.19214477714679598</v>
      </c>
      <c r="AR491" s="6">
        <f>AH491*'III. GDP shares, 1310-2018'!F493</f>
        <v>1.1099271116741656</v>
      </c>
      <c r="AS491" s="6">
        <f>AI491*'III. GDP shares, 1310-2018'!G493</f>
        <v>4.8505490502635649</v>
      </c>
      <c r="AT491" s="6">
        <f>AJ491*'III. GDP shares, 1310-2018'!H493</f>
        <v>0.64737088732405423</v>
      </c>
      <c r="AU491" s="6">
        <f>AK491*'III. GDP shares, 1310-2018'!I493</f>
        <v>0</v>
      </c>
      <c r="AV491" s="6">
        <f>AL491*'III. GDP shares, 1310-2018'!J493</f>
        <v>0</v>
      </c>
      <c r="AY491" s="6">
        <f>U491*'III. GDP shares, 1310-2018'!C493</f>
        <v>0.87537777073899103</v>
      </c>
      <c r="AZ491" s="6">
        <f>V491*'III. GDP shares, 1310-2018'!D493</f>
        <v>-2.7148761959985581</v>
      </c>
      <c r="BA491" s="6">
        <f>W491*'III. GDP shares, 1310-2018'!E493</f>
        <v>-0.43228224001310089</v>
      </c>
      <c r="BB491" s="6">
        <f>X491*'III. GDP shares, 1310-2018'!F493</f>
        <v>-0.31637954261973616</v>
      </c>
      <c r="BC491" s="6">
        <f>Y491*'III. GDP shares, 1310-2018'!G493</f>
        <v>8.382174062468993E-2</v>
      </c>
      <c r="BD491" s="6">
        <f>Z491*'III. GDP shares, 1310-2018'!H493</f>
        <v>-0.41779983819609756</v>
      </c>
      <c r="BE491" s="6">
        <f>AA491*'III. GDP shares, 1310-2018'!I493</f>
        <v>0</v>
      </c>
      <c r="BF491" s="6">
        <f>AB491*'III. GDP shares, 1310-2018'!J493</f>
        <v>0</v>
      </c>
      <c r="BI491" s="6">
        <f t="shared" si="959"/>
        <v>7.9275159512673659</v>
      </c>
      <c r="BJ491" s="6">
        <f t="shared" si="960"/>
        <v>8.9994575136114001</v>
      </c>
      <c r="BL491" s="6">
        <f t="shared" si="961"/>
        <v>-2.9221383054638115</v>
      </c>
      <c r="BM491" s="6">
        <f t="shared" si="962"/>
        <v>-3.1274226651561889</v>
      </c>
      <c r="BN491" s="6">
        <f t="shared" ref="BN491:BO491" si="1052">AVERAGE(BL488:BL494)</f>
        <v>4.6838295389775073</v>
      </c>
      <c r="BO491" s="6">
        <f t="shared" si="1052"/>
        <v>3.838020754779722</v>
      </c>
      <c r="BR491" s="6">
        <f t="shared" si="964"/>
        <v>7.6394950005185764</v>
      </c>
    </row>
    <row r="492" spans="1:70" x14ac:dyDescent="0.2">
      <c r="A492" s="6">
        <f>'[1]Nominal weighted'!B492</f>
        <v>1798</v>
      </c>
      <c r="C492" s="6">
        <f t="shared" si="971"/>
        <v>2.294719325404091</v>
      </c>
      <c r="D492" s="6">
        <f t="shared" si="972"/>
        <v>4.5767930229978431</v>
      </c>
      <c r="E492" s="6">
        <f t="shared" si="973"/>
        <v>3.0664374494144244</v>
      </c>
      <c r="F492" s="6">
        <f t="shared" si="974"/>
        <v>0.92291313210892012</v>
      </c>
      <c r="G492" s="6">
        <f t="shared" si="975"/>
        <v>53.786534552137425</v>
      </c>
      <c r="H492" s="6">
        <f t="shared" si="1024"/>
        <v>9.3862228723233656</v>
      </c>
      <c r="J492" s="6">
        <f t="shared" si="976"/>
        <v>-3.0487804878048785</v>
      </c>
      <c r="L492" s="6">
        <f t="shared" si="1031"/>
        <v>-7.2001364265914081</v>
      </c>
      <c r="M492" s="6">
        <f t="shared" si="1032"/>
        <v>-6.1326181894893432</v>
      </c>
      <c r="N492" s="6">
        <f t="shared" si="1033"/>
        <v>2.974991968546326</v>
      </c>
      <c r="O492" s="6">
        <f t="shared" si="1034"/>
        <v>3.1825601194031479</v>
      </c>
      <c r="P492" s="6">
        <f t="shared" ref="P492:R492" si="1053">AVERAGE(G489:G495)</f>
        <v>18.015479840427343</v>
      </c>
      <c r="Q492" s="6">
        <f t="shared" si="1053"/>
        <v>3.5631055423242697</v>
      </c>
      <c r="R492" s="6">
        <f t="shared" si="1053"/>
        <v>-0.16680492645306622</v>
      </c>
      <c r="U492" s="6">
        <v>1.705280674595909</v>
      </c>
      <c r="V492" s="6">
        <v>1.3536379018612479</v>
      </c>
      <c r="W492" s="6">
        <v>3.6005625505855754</v>
      </c>
      <c r="X492" s="6">
        <v>3.0056582964625087</v>
      </c>
      <c r="Y492" s="6">
        <v>-5.0065345521374276</v>
      </c>
      <c r="Z492" s="6">
        <v>-3.3252228723233657</v>
      </c>
      <c r="AB492" s="6">
        <v>3.0487804878048785</v>
      </c>
      <c r="AE492" s="6">
        <v>4</v>
      </c>
      <c r="AF492" s="6">
        <v>5.930430924859091</v>
      </c>
      <c r="AG492" s="35">
        <v>6.6669999999999998</v>
      </c>
      <c r="AH492" s="18">
        <v>3.9285714285714288</v>
      </c>
      <c r="AI492" s="18">
        <v>48.78</v>
      </c>
      <c r="AJ492" s="18">
        <v>6.0609999999999999</v>
      </c>
      <c r="AK492" s="18"/>
      <c r="AO492" s="6">
        <f>AE492*'III. GDP shares, 1310-2018'!C494</f>
        <v>0.63080506306392958</v>
      </c>
      <c r="AP492" s="6">
        <f>AF492*'III. GDP shares, 1310-2018'!D494</f>
        <v>1.6166803200993756</v>
      </c>
      <c r="AQ492" s="6">
        <f>AG492*'III. GDP shares, 1310-2018'!E494</f>
        <v>0.21160854219084904</v>
      </c>
      <c r="AR492" s="6">
        <f>AH492*'III. GDP shares, 1310-2018'!F494</f>
        <v>0.71705745713728197</v>
      </c>
      <c r="AS492" s="6">
        <f>AI492*'III. GDP shares, 1310-2018'!G494</f>
        <v>11.874299644184426</v>
      </c>
      <c r="AT492" s="6">
        <f>AJ492*'III. GDP shares, 1310-2018'!H494</f>
        <v>0.67884523650297357</v>
      </c>
      <c r="AU492" s="6">
        <f>AK492*'III. GDP shares, 1310-2018'!I494</f>
        <v>0</v>
      </c>
      <c r="AV492" s="6">
        <f>AL492*'III. GDP shares, 1310-2018'!J494</f>
        <v>0</v>
      </c>
      <c r="AY492" s="6">
        <f>U492*'III. GDP shares, 1310-2018'!C494</f>
        <v>0.26892492087004322</v>
      </c>
      <c r="AZ492" s="6">
        <f>V492*'III. GDP shares, 1310-2018'!D494</f>
        <v>0.36901192918484021</v>
      </c>
      <c r="BA492" s="6">
        <f>W492*'III. GDP shares, 1310-2018'!E494</f>
        <v>0.11428075482171574</v>
      </c>
      <c r="BB492" s="6">
        <f>X492*'III. GDP shares, 1310-2018'!F494</f>
        <v>0.54860392238526801</v>
      </c>
      <c r="BC492" s="6">
        <f>Y492*'III. GDP shares, 1310-2018'!G494</f>
        <v>-1.2187185619319902</v>
      </c>
      <c r="BD492" s="6">
        <f>Z492*'III. GDP shares, 1310-2018'!H494</f>
        <v>-0.37243222359139616</v>
      </c>
      <c r="BE492" s="6">
        <f>AA492*'III. GDP shares, 1310-2018'!I494</f>
        <v>0</v>
      </c>
      <c r="BF492" s="6">
        <f>AB492*'III. GDP shares, 1310-2018'!J494</f>
        <v>0</v>
      </c>
      <c r="BI492" s="6">
        <f t="shared" si="959"/>
        <v>12.56116705890509</v>
      </c>
      <c r="BJ492" s="6">
        <f t="shared" si="960"/>
        <v>15.729296263178835</v>
      </c>
      <c r="BL492" s="6">
        <f t="shared" si="961"/>
        <v>-0.29032925826151934</v>
      </c>
      <c r="BM492" s="6">
        <f t="shared" si="962"/>
        <v>0.62602321240704661</v>
      </c>
      <c r="BN492" s="6">
        <f t="shared" ref="BN492:BO492" si="1054">AVERAGE(BL489:BL495)</f>
        <v>5.280197060266187</v>
      </c>
      <c r="BO492" s="6">
        <f t="shared" si="1054"/>
        <v>4.0847751214293249</v>
      </c>
      <c r="BR492" s="6">
        <f t="shared" si="964"/>
        <v>14.77195713052582</v>
      </c>
    </row>
    <row r="493" spans="1:70" x14ac:dyDescent="0.2">
      <c r="A493" s="6">
        <f>'[1]Nominal weighted'!B493</f>
        <v>1799</v>
      </c>
      <c r="C493" s="6">
        <f t="shared" si="971"/>
        <v>-16.582983667322786</v>
      </c>
      <c r="D493" s="6">
        <f t="shared" si="972"/>
        <v>-15.862692308073161</v>
      </c>
      <c r="E493" s="6">
        <f t="shared" si="973"/>
        <v>-5.3157090445923183</v>
      </c>
      <c r="F493" s="6">
        <f t="shared" si="974"/>
        <v>4.0831602458819738</v>
      </c>
      <c r="G493" s="6">
        <f t="shared" si="975"/>
        <v>23.549754045511033</v>
      </c>
      <c r="H493" s="6">
        <f t="shared" si="1024"/>
        <v>6.3159999999999998</v>
      </c>
      <c r="J493" s="6">
        <f t="shared" si="976"/>
        <v>2.3668639053254354</v>
      </c>
      <c r="L493" s="6">
        <f t="shared" si="1031"/>
        <v>-2.2704581817187814</v>
      </c>
      <c r="M493" s="6">
        <f t="shared" si="1032"/>
        <v>-0.64560230153284537</v>
      </c>
      <c r="N493" s="6">
        <f t="shared" si="1033"/>
        <v>6.5215484979230212</v>
      </c>
      <c r="O493" s="6">
        <f t="shared" si="1034"/>
        <v>4.8722405289085211</v>
      </c>
      <c r="P493" s="6">
        <f t="shared" ref="P493:R493" si="1055">AVERAGE(G490:G496)</f>
        <v>18.313717500213478</v>
      </c>
      <c r="Q493" s="6">
        <f t="shared" si="1055"/>
        <v>7.7269172870782805</v>
      </c>
      <c r="R493" s="6">
        <f t="shared" si="1055"/>
        <v>-3.5914891638632152</v>
      </c>
      <c r="U493" s="6">
        <v>20.582983667322786</v>
      </c>
      <c r="V493" s="6">
        <v>20.95158597662774</v>
      </c>
      <c r="W493" s="6">
        <v>11.644709044592318</v>
      </c>
      <c r="X493" s="6">
        <v>-0.44030310302483028</v>
      </c>
      <c r="Y493" s="6">
        <v>-2.0754045511034679E-2</v>
      </c>
      <c r="Z493" s="6">
        <v>0</v>
      </c>
      <c r="AB493" s="6">
        <v>-2.3668639053254354</v>
      </c>
      <c r="AE493" s="6">
        <v>4</v>
      </c>
      <c r="AF493" s="6">
        <v>5.0888936685545803</v>
      </c>
      <c r="AG493" s="35">
        <v>6.3289999999999997</v>
      </c>
      <c r="AH493" s="18">
        <v>3.6428571428571432</v>
      </c>
      <c r="AI493" s="18">
        <v>23.529</v>
      </c>
      <c r="AJ493" s="18">
        <v>6.3159999999999998</v>
      </c>
      <c r="AK493" s="18"/>
      <c r="AO493" s="6">
        <f>AE493*'III. GDP shares, 1310-2018'!C495</f>
        <v>0.62938445387332942</v>
      </c>
      <c r="AP493" s="6">
        <f>AF493*'III. GDP shares, 1310-2018'!D495</f>
        <v>1.3897790901322598</v>
      </c>
      <c r="AQ493" s="6">
        <f>AG493*'III. GDP shares, 1310-2018'!E495</f>
        <v>0.19989846878286513</v>
      </c>
      <c r="AR493" s="6">
        <f>AH493*'III. GDP shares, 1310-2018'!F495</f>
        <v>0.66431817339500632</v>
      </c>
      <c r="AS493" s="6">
        <f>AI493*'III. GDP shares, 1310-2018'!G495</f>
        <v>5.7200977094509087</v>
      </c>
      <c r="AT493" s="6">
        <f>AJ493*'III. GDP shares, 1310-2018'!H495</f>
        <v>0.71054155747666758</v>
      </c>
      <c r="AU493" s="6">
        <f>AK493*'III. GDP shares, 1310-2018'!I495</f>
        <v>0</v>
      </c>
      <c r="AV493" s="6">
        <f>AL493*'III. GDP shares, 1310-2018'!J495</f>
        <v>0</v>
      </c>
      <c r="AY493" s="6">
        <f>U493*'III. GDP shares, 1310-2018'!C495</f>
        <v>3.2386524836354025</v>
      </c>
      <c r="AZ493" s="6">
        <f>V493*'III. GDP shares, 1310-2018'!D495</f>
        <v>5.7218873083068447</v>
      </c>
      <c r="BA493" s="6">
        <f>W493*'III. GDP shares, 1310-2018'!E495</f>
        <v>0.36779262244208955</v>
      </c>
      <c r="BB493" s="6">
        <f>X493*'III. GDP shares, 1310-2018'!F495</f>
        <v>-8.0294489097696445E-2</v>
      </c>
      <c r="BC493" s="6">
        <f>Y493*'III. GDP shares, 1310-2018'!G495</f>
        <v>-5.0454829440056683E-3</v>
      </c>
      <c r="BD493" s="6">
        <f>Z493*'III. GDP shares, 1310-2018'!H495</f>
        <v>0</v>
      </c>
      <c r="BE493" s="6">
        <f>AA493*'III. GDP shares, 1310-2018'!I495</f>
        <v>0</v>
      </c>
      <c r="BF493" s="6">
        <f>AB493*'III. GDP shares, 1310-2018'!J495</f>
        <v>0</v>
      </c>
      <c r="BI493" s="6">
        <f t="shared" si="959"/>
        <v>8.1509584685686196</v>
      </c>
      <c r="BJ493" s="6">
        <f t="shared" si="960"/>
        <v>9.3140194531110367</v>
      </c>
      <c r="BL493" s="6">
        <f t="shared" si="961"/>
        <v>9.2429924423426364</v>
      </c>
      <c r="BM493" s="6">
        <f t="shared" si="962"/>
        <v>7.1930510906687912</v>
      </c>
      <c r="BN493" s="6">
        <f t="shared" ref="BN493:BO493" si="1056">AVERAGE(BL490:BL496)</f>
        <v>2.551098589188793</v>
      </c>
      <c r="BO493" s="6">
        <f t="shared" si="1056"/>
        <v>1.6372734040564967</v>
      </c>
      <c r="BR493" s="6">
        <f t="shared" si="964"/>
        <v>4.403135228942987</v>
      </c>
    </row>
    <row r="494" spans="1:70" x14ac:dyDescent="0.2">
      <c r="A494" s="6">
        <f>'[1]Nominal weighted'!B494</f>
        <v>1800</v>
      </c>
      <c r="C494" s="6">
        <f t="shared" si="971"/>
        <v>-40.624860159936944</v>
      </c>
      <c r="D494" s="6">
        <f t="shared" si="972"/>
        <v>-31.797062667273085</v>
      </c>
      <c r="E494" s="6">
        <f t="shared" si="973"/>
        <v>-6.004649382862044</v>
      </c>
      <c r="F494" s="6">
        <f t="shared" si="974"/>
        <v>-0.30005016699368392</v>
      </c>
      <c r="G494" s="6">
        <f t="shared" si="975"/>
        <v>8.460912888425753</v>
      </c>
      <c r="H494" s="6">
        <f t="shared" si="1024"/>
        <v>3.4326848181881986</v>
      </c>
      <c r="I494" s="6">
        <f t="shared" ref="I494:I520" si="1057">AK494-AA494</f>
        <v>8.0739943248426123</v>
      </c>
      <c r="J494" s="6">
        <f t="shared" si="976"/>
        <v>-6.6666666666666607</v>
      </c>
      <c r="L494" s="6">
        <f t="shared" si="1031"/>
        <v>0.2508845637979838</v>
      </c>
      <c r="M494" s="6">
        <f t="shared" si="1032"/>
        <v>0.5799683338021373</v>
      </c>
      <c r="N494" s="6">
        <f t="shared" si="1033"/>
        <v>4.8695112178098992</v>
      </c>
      <c r="O494" s="6">
        <f t="shared" si="1034"/>
        <v>4.228498997811351</v>
      </c>
      <c r="P494" s="6">
        <f t="shared" ref="P494:R494" si="1058">AVERAGE(G491:G497)</f>
        <v>17.560001497925036</v>
      </c>
      <c r="Q494" s="6">
        <f t="shared" si="1058"/>
        <v>7.5186014779572208</v>
      </c>
      <c r="R494" s="6">
        <f t="shared" si="1058"/>
        <v>-9.9180578105155952</v>
      </c>
      <c r="U494" s="6">
        <v>44.624860159936944</v>
      </c>
      <c r="V494" s="6">
        <v>36.5</v>
      </c>
      <c r="W494" s="6">
        <v>12.583649382862044</v>
      </c>
      <c r="X494" s="6">
        <v>3.6571930241365416</v>
      </c>
      <c r="Y494" s="6">
        <v>2.9350871115742474</v>
      </c>
      <c r="Z494" s="6">
        <v>2.0973151818118017</v>
      </c>
      <c r="AA494" s="6">
        <v>-1.3739943248426127</v>
      </c>
      <c r="AB494" s="6">
        <v>6.6666666666666607</v>
      </c>
      <c r="AE494" s="6">
        <v>4</v>
      </c>
      <c r="AF494" s="6">
        <v>4.7029373327269139</v>
      </c>
      <c r="AG494" s="35">
        <v>6.5789999999999997</v>
      </c>
      <c r="AH494" s="18">
        <v>3.3571428571428577</v>
      </c>
      <c r="AI494" s="18">
        <v>11.396000000000001</v>
      </c>
      <c r="AJ494" s="18">
        <v>5.53</v>
      </c>
      <c r="AK494" s="18">
        <v>6.7</v>
      </c>
      <c r="AO494" s="6">
        <f>AE494*'III. GDP shares, 1310-2018'!C496</f>
        <v>0.57874919163551763</v>
      </c>
      <c r="AP494" s="6">
        <f>AF494*'III. GDP shares, 1310-2018'!D496</f>
        <v>1.1858004533980115</v>
      </c>
      <c r="AQ494" s="6">
        <f>AG494*'III. GDP shares, 1310-2018'!E496</f>
        <v>0.19057395640003047</v>
      </c>
      <c r="AR494" s="6">
        <f>AH494*'III. GDP shares, 1310-2018'!F496</f>
        <v>0.5637253429551764</v>
      </c>
      <c r="AS494" s="6">
        <f>AI494*'III. GDP shares, 1310-2018'!G496</f>
        <v>2.5499800355282529</v>
      </c>
      <c r="AT494" s="6">
        <f>AJ494*'III. GDP shares, 1310-2018'!H496</f>
        <v>0.57585062674530041</v>
      </c>
      <c r="AU494" s="6">
        <f>AK494*'III. GDP shares, 1310-2018'!I496</f>
        <v>0.52523995212891084</v>
      </c>
      <c r="AV494" s="6">
        <f>AL494*'III. GDP shares, 1310-2018'!J496</f>
        <v>0</v>
      </c>
      <c r="AY494" s="6">
        <f>U494*'III. GDP shares, 1310-2018'!C496</f>
        <v>6.4566504361028807</v>
      </c>
      <c r="AZ494" s="6">
        <f>V494*'III. GDP shares, 1310-2018'!D496</f>
        <v>9.2031242363868149</v>
      </c>
      <c r="BA494" s="6">
        <f>W494*'III. GDP shares, 1310-2018'!E496</f>
        <v>0.36451069293856536</v>
      </c>
      <c r="BB494" s="6">
        <f>X494*'III. GDP shares, 1310-2018'!F496</f>
        <v>0.61410922308478944</v>
      </c>
      <c r="BC494" s="6">
        <f>Y494*'III. GDP shares, 1310-2018'!G496</f>
        <v>0.65675794463413617</v>
      </c>
      <c r="BD494" s="6">
        <f>Z494*'III. GDP shares, 1310-2018'!H496</f>
        <v>0.21839787738313918</v>
      </c>
      <c r="BE494" s="6">
        <f>AA494*'III. GDP shares, 1310-2018'!I496</f>
        <v>-0.10771294229936255</v>
      </c>
      <c r="BF494" s="6">
        <f>AB494*'III. GDP shares, 1310-2018'!J496</f>
        <v>0</v>
      </c>
      <c r="BI494" s="6">
        <f t="shared" si="959"/>
        <v>6.0378685985528255</v>
      </c>
      <c r="BJ494" s="6">
        <f t="shared" si="960"/>
        <v>6.1699195587911992</v>
      </c>
      <c r="BL494" s="6">
        <f t="shared" si="961"/>
        <v>17.405837468230967</v>
      </c>
      <c r="BM494" s="6">
        <f t="shared" si="962"/>
        <v>13.461347150268205</v>
      </c>
      <c r="BN494" s="6">
        <f t="shared" ref="BN494:BO494" si="1059">AVERAGE(BL491:BL497)</f>
        <v>2.7279486117403358</v>
      </c>
      <c r="BO494" s="6">
        <f t="shared" si="1059"/>
        <v>2.4481326467248388</v>
      </c>
      <c r="BR494" s="6">
        <f t="shared" si="964"/>
        <v>-3.2185941264509603</v>
      </c>
    </row>
    <row r="495" spans="1:70" x14ac:dyDescent="0.2">
      <c r="A495" s="6">
        <f>'[1]Nominal weighted'!B495</f>
        <v>1801</v>
      </c>
      <c r="C495" s="6">
        <f t="shared" si="971"/>
        <v>9.6133174964325594</v>
      </c>
      <c r="D495" s="6">
        <f t="shared" si="972"/>
        <v>-6.7991414237130892</v>
      </c>
      <c r="E495" s="6">
        <f t="shared" si="973"/>
        <v>6.8894918640138147</v>
      </c>
      <c r="F495" s="6">
        <f t="shared" si="974"/>
        <v>3.812169312169313</v>
      </c>
      <c r="G495" s="6">
        <f t="shared" si="975"/>
        <v>-1.7245798829366752</v>
      </c>
      <c r="H495" s="6">
        <f t="shared" si="1024"/>
        <v>3.7702916170770227</v>
      </c>
      <c r="I495" s="6">
        <f t="shared" si="1057"/>
        <v>-8.4076041777487447</v>
      </c>
      <c r="J495" s="6">
        <f t="shared" si="976"/>
        <v>6.2499999999999956</v>
      </c>
      <c r="L495" s="6">
        <f t="shared" si="1031"/>
        <v>2.3794359161889198</v>
      </c>
      <c r="M495" s="6">
        <f t="shared" si="1032"/>
        <v>-1.3748215896557787</v>
      </c>
      <c r="N495" s="6">
        <f t="shared" si="1033"/>
        <v>3.9404236466383979</v>
      </c>
      <c r="O495" s="6">
        <f t="shared" si="1034"/>
        <v>4.645914520800444</v>
      </c>
      <c r="P495" s="6">
        <f t="shared" ref="P495:R495" si="1060">AVERAGE(G492:G498)</f>
        <v>16.115570003128191</v>
      </c>
      <c r="Q495" s="6">
        <f t="shared" si="1060"/>
        <v>6.273510740508546</v>
      </c>
      <c r="R495" s="6">
        <f t="shared" si="1060"/>
        <v>-10.124136930184772</v>
      </c>
      <c r="U495" s="6">
        <v>-5.6133174964325594</v>
      </c>
      <c r="V495" s="6">
        <v>11.7</v>
      </c>
      <c r="W495" s="6">
        <v>-0.63949186401381453</v>
      </c>
      <c r="X495" s="6">
        <v>-0.74074074074074081</v>
      </c>
      <c r="Y495" s="6">
        <v>10.983579882936676</v>
      </c>
      <c r="Z495" s="6">
        <v>1.3147083829229773</v>
      </c>
      <c r="AA495" s="6">
        <v>14.129604177748744</v>
      </c>
      <c r="AB495" s="6">
        <v>-6.2499999999999956</v>
      </c>
      <c r="AE495" s="6">
        <v>4</v>
      </c>
      <c r="AF495" s="6">
        <v>4.9008585762869101</v>
      </c>
      <c r="AG495" s="35">
        <v>6.25</v>
      </c>
      <c r="AH495" s="18">
        <v>3.0714285714285721</v>
      </c>
      <c r="AI495" s="18">
        <v>9.2590000000000003</v>
      </c>
      <c r="AJ495" s="18">
        <v>5.085</v>
      </c>
      <c r="AK495" s="18">
        <v>5.7220000000000004</v>
      </c>
      <c r="AO495" s="6">
        <f>AE495*'III. GDP shares, 1310-2018'!C497</f>
        <v>0.57755043903301817</v>
      </c>
      <c r="AP495" s="6">
        <f>AF495*'III. GDP shares, 1310-2018'!D497</f>
        <v>1.2380609317505027</v>
      </c>
      <c r="AQ495" s="6">
        <f>AG495*'III. GDP shares, 1310-2018'!E497</f>
        <v>0.18019477646902657</v>
      </c>
      <c r="AR495" s="6">
        <f>AH495*'III. GDP shares, 1310-2018'!F497</f>
        <v>0.51537410867093447</v>
      </c>
      <c r="AS495" s="6">
        <f>AI495*'III. GDP shares, 1310-2018'!G497</f>
        <v>2.0694502947757125</v>
      </c>
      <c r="AT495" s="6">
        <f>AJ495*'III. GDP shares, 1310-2018'!H497</f>
        <v>0.53186554362648408</v>
      </c>
      <c r="AU495" s="6">
        <f>AK495*'III. GDP shares, 1310-2018'!I497</f>
        <v>0.44781452684629064</v>
      </c>
      <c r="AV495" s="6">
        <f>AL495*'III. GDP shares, 1310-2018'!J497</f>
        <v>0</v>
      </c>
      <c r="AY495" s="6">
        <f>U495*'III. GDP shares, 1310-2018'!C497</f>
        <v>-0.81049349612408672</v>
      </c>
      <c r="AZ495" s="6">
        <f>V495*'III. GDP shares, 1310-2018'!D497</f>
        <v>2.9556684152382835</v>
      </c>
      <c r="BA495" s="6">
        <f>W495*'III. GDP shares, 1310-2018'!E497</f>
        <v>-1.8437294958356869E-2</v>
      </c>
      <c r="BB495" s="6">
        <f>X495*'III. GDP shares, 1310-2018'!F497</f>
        <v>-0.12429349735388598</v>
      </c>
      <c r="BC495" s="6">
        <f>Y495*'III. GDP shares, 1310-2018'!G497</f>
        <v>2.4549057810169446</v>
      </c>
      <c r="BD495" s="6">
        <f>Z495*'III. GDP shares, 1310-2018'!H497</f>
        <v>0.13751191520031961</v>
      </c>
      <c r="BE495" s="6">
        <f>AA495*'III. GDP shares, 1310-2018'!I497</f>
        <v>1.1058095088052997</v>
      </c>
      <c r="BF495" s="6">
        <f>AB495*'III. GDP shares, 1310-2018'!J497</f>
        <v>0</v>
      </c>
      <c r="BI495" s="6">
        <f t="shared" si="959"/>
        <v>5.4697553068164977</v>
      </c>
      <c r="BJ495" s="6">
        <f t="shared" si="960"/>
        <v>5.5603106211719684</v>
      </c>
      <c r="BL495" s="6">
        <f t="shared" si="961"/>
        <v>5.7006713318245179</v>
      </c>
      <c r="BM495" s="6">
        <f t="shared" si="962"/>
        <v>3.110542792802661</v>
      </c>
      <c r="BN495" s="6">
        <f t="shared" ref="BN495:BO495" si="1061">AVERAGE(BL492:BL498)</f>
        <v>3.2177899116002115</v>
      </c>
      <c r="BO495" s="6">
        <f t="shared" si="1061"/>
        <v>3.6448898673458388</v>
      </c>
      <c r="BR495" s="6">
        <f t="shared" si="964"/>
        <v>1.5772467728352328</v>
      </c>
    </row>
    <row r="496" spans="1:70" x14ac:dyDescent="0.2">
      <c r="A496" s="6">
        <f>'[1]Nominal weighted'!B496</f>
        <v>1802</v>
      </c>
      <c r="C496" s="6">
        <f t="shared" si="971"/>
        <v>29.61086676184917</v>
      </c>
      <c r="D496" s="6">
        <f t="shared" si="972"/>
        <v>27.225470639404502</v>
      </c>
      <c r="E496" s="6">
        <f t="shared" si="973"/>
        <v>10.123258913191631</v>
      </c>
      <c r="F496" s="6">
        <f t="shared" si="974"/>
        <v>10.809805970149252</v>
      </c>
      <c r="G496" s="6">
        <f t="shared" si="975"/>
        <v>6.1703398368482523</v>
      </c>
      <c r="H496" s="6">
        <f t="shared" si="1024"/>
        <v>20.572982407139854</v>
      </c>
      <c r="I496" s="6">
        <f t="shared" si="1057"/>
        <v>-10.440857638683513</v>
      </c>
      <c r="J496" s="6">
        <f t="shared" si="976"/>
        <v>1.8181818181818152</v>
      </c>
      <c r="L496" s="6">
        <f t="shared" si="1031"/>
        <v>3.0190870265534326</v>
      </c>
      <c r="M496" s="6">
        <f t="shared" si="1032"/>
        <v>-3.6187481612203265</v>
      </c>
      <c r="N496" s="6">
        <f t="shared" si="1033"/>
        <v>3.0571153480328945</v>
      </c>
      <c r="O496" s="6">
        <f t="shared" si="1034"/>
        <v>3.6376580229361437</v>
      </c>
      <c r="P496" s="6">
        <f t="shared" ref="P496:R496" si="1062">AVERAGE(G493:G499)</f>
        <v>8.8132407726418442</v>
      </c>
      <c r="Q496" s="6">
        <f t="shared" si="1062"/>
        <v>5.7778075793114487</v>
      </c>
      <c r="R496" s="6">
        <f t="shared" si="1062"/>
        <v>-3.7562273567147826</v>
      </c>
      <c r="U496" s="6">
        <v>-25.61086676184917</v>
      </c>
      <c r="V496" s="6">
        <v>-23</v>
      </c>
      <c r="W496" s="6">
        <v>-4.1712589131916316</v>
      </c>
      <c r="X496" s="6">
        <v>-2.2388059701492535</v>
      </c>
      <c r="Y496" s="6">
        <v>2.601660163151748</v>
      </c>
      <c r="Z496" s="6">
        <v>-15.733982407139852</v>
      </c>
      <c r="AA496" s="6">
        <v>15.731857638683513</v>
      </c>
      <c r="AB496" s="6">
        <v>-1.8181818181818152</v>
      </c>
      <c r="AE496" s="6">
        <v>4</v>
      </c>
      <c r="AF496" s="6">
        <v>4.2254706394045014</v>
      </c>
      <c r="AG496" s="35">
        <v>5.952</v>
      </c>
      <c r="AH496" s="18">
        <v>8.5709999999999997</v>
      </c>
      <c r="AI496" s="18">
        <v>8.7720000000000002</v>
      </c>
      <c r="AJ496" s="18">
        <v>4.8390000000000004</v>
      </c>
      <c r="AK496" s="18">
        <v>5.2910000000000004</v>
      </c>
      <c r="AO496" s="6">
        <f>AE496*'III. GDP shares, 1310-2018'!C498</f>
        <v>0.5763639940728279</v>
      </c>
      <c r="AP496" s="6">
        <f>AF496*'III. GDP shares, 1310-2018'!D498</f>
        <v>1.0694545224954533</v>
      </c>
      <c r="AQ496" s="6">
        <f>AG496*'III. GDP shares, 1310-2018'!E498</f>
        <v>0.17080283913109062</v>
      </c>
      <c r="AR496" s="6">
        <f>AH496*'III. GDP shares, 1310-2018'!F498</f>
        <v>1.4371467775295153</v>
      </c>
      <c r="AS496" s="6">
        <f>AI496*'III. GDP shares, 1310-2018'!G498</f>
        <v>1.9583965165874095</v>
      </c>
      <c r="AT496" s="6">
        <f>AJ496*'III. GDP shares, 1310-2018'!H498</f>
        <v>0.50835202228865739</v>
      </c>
      <c r="AU496" s="6">
        <f>AK496*'III. GDP shares, 1310-2018'!I498</f>
        <v>0.41339170944834819</v>
      </c>
      <c r="AV496" s="6">
        <f>AL496*'III. GDP shares, 1310-2018'!J498</f>
        <v>0</v>
      </c>
      <c r="AY496" s="6">
        <f>U496*'III. GDP shares, 1310-2018'!C498</f>
        <v>-3.6902953646316052</v>
      </c>
      <c r="AZ496" s="6">
        <f>V496*'III. GDP shares, 1310-2018'!D498</f>
        <v>-5.8212341574480719</v>
      </c>
      <c r="BA496" s="6">
        <f>W496*'III. GDP shares, 1310-2018'!E498</f>
        <v>-0.11970142223185452</v>
      </c>
      <c r="BB496" s="6">
        <f>X496*'III. GDP shares, 1310-2018'!F498</f>
        <v>-0.37539292795634582</v>
      </c>
      <c r="BC496" s="6">
        <f>Y496*'III. GDP shares, 1310-2018'!G498</f>
        <v>0.58083472422031635</v>
      </c>
      <c r="BD496" s="6">
        <f>Z496*'III. GDP shares, 1310-2018'!H498</f>
        <v>-1.652903859335338</v>
      </c>
      <c r="BE496" s="6">
        <f>AA496*'III. GDP shares, 1310-2018'!I498</f>
        <v>1.2291475188156173</v>
      </c>
      <c r="BF496" s="6">
        <f>AB496*'III. GDP shares, 1310-2018'!J498</f>
        <v>0</v>
      </c>
      <c r="BI496" s="6">
        <f t="shared" si="959"/>
        <v>5.9500672342006435</v>
      </c>
      <c r="BJ496" s="6">
        <f t="shared" si="960"/>
        <v>6.1339083815533018</v>
      </c>
      <c r="BL496" s="6">
        <f t="shared" si="961"/>
        <v>-9.84954548856728</v>
      </c>
      <c r="BM496" s="6">
        <f t="shared" si="962"/>
        <v>-6.7799472585845555</v>
      </c>
      <c r="BN496" s="6">
        <f t="shared" ref="BN496:BO496" si="1063">AVERAGE(BL493:BL499)</f>
        <v>4.0995382015517965</v>
      </c>
      <c r="BO496" s="6">
        <f t="shared" si="1063"/>
        <v>3.3900572236413766</v>
      </c>
      <c r="BR496" s="6">
        <f t="shared" si="964"/>
        <v>9.0927651901770581</v>
      </c>
    </row>
    <row r="497" spans="1:70" x14ac:dyDescent="0.2">
      <c r="A497" s="6">
        <f>'[1]Nominal weighted'!B497</f>
        <v>1803</v>
      </c>
      <c r="C497" s="6">
        <f t="shared" si="971"/>
        <v>18.983385364087173</v>
      </c>
      <c r="D497" s="6">
        <f t="shared" si="972"/>
        <v>10.979719679933797</v>
      </c>
      <c r="E497" s="6">
        <f t="shared" si="973"/>
        <v>5.7511127782386282</v>
      </c>
      <c r="F497" s="6">
        <f t="shared" si="974"/>
        <v>2.4641297709923666</v>
      </c>
      <c r="G497" s="6">
        <f t="shared" si="975"/>
        <v>13.120938494116027</v>
      </c>
      <c r="H497" s="6">
        <f t="shared" si="1024"/>
        <v>-0.40104419553930359</v>
      </c>
      <c r="I497" s="6">
        <f t="shared" si="1057"/>
        <v>-28.897763750472734</v>
      </c>
      <c r="J497" s="6">
        <f t="shared" si="976"/>
        <v>1.2345679012345707</v>
      </c>
      <c r="L497" s="6">
        <f t="shared" si="1031"/>
        <v>5.9595132647424025</v>
      </c>
      <c r="M497" s="6">
        <f t="shared" si="1032"/>
        <v>-2.5872634139325359E-2</v>
      </c>
      <c r="N497" s="6">
        <f t="shared" si="1033"/>
        <v>5.4062121597003738</v>
      </c>
      <c r="O497" s="6">
        <f t="shared" si="1034"/>
        <v>4.3913457533779123</v>
      </c>
      <c r="P497" s="6">
        <f t="shared" ref="P497:R497" si="1064">AVERAGE(G494:G500)</f>
        <v>6.0282374462653134</v>
      </c>
      <c r="Q497" s="6">
        <f t="shared" si="1064"/>
        <v>4.9603286672657481</v>
      </c>
      <c r="R497" s="6">
        <f t="shared" si="1064"/>
        <v>2.6143457581404967</v>
      </c>
      <c r="U497" s="6">
        <v>-14.983385364087173</v>
      </c>
      <c r="V497" s="6">
        <v>-5.9</v>
      </c>
      <c r="W497" s="6">
        <v>1.3918872217613711</v>
      </c>
      <c r="X497" s="6">
        <v>6.1068702290076331</v>
      </c>
      <c r="Y497" s="6">
        <v>-3.8009384941160267</v>
      </c>
      <c r="Z497" s="6">
        <v>5.4860441955393036</v>
      </c>
      <c r="AA497" s="6">
        <v>34.160763750472732</v>
      </c>
      <c r="AB497" s="6">
        <v>-1.2345679012345707</v>
      </c>
      <c r="AE497" s="6">
        <v>4</v>
      </c>
      <c r="AF497" s="6">
        <v>5.079719679933798</v>
      </c>
      <c r="AG497" s="35">
        <v>7.1429999999999998</v>
      </c>
      <c r="AH497" s="18">
        <v>8.5709999999999997</v>
      </c>
      <c r="AI497" s="18">
        <v>9.32</v>
      </c>
      <c r="AJ497" s="18">
        <v>5.085</v>
      </c>
      <c r="AK497" s="18">
        <v>5.2629999999999999</v>
      </c>
      <c r="AO497" s="6">
        <f>AE497*'III. GDP shares, 1310-2018'!C499</f>
        <v>0.57518966817840322</v>
      </c>
      <c r="AP497" s="6">
        <f>AF497*'III. GDP shares, 1310-2018'!D499</f>
        <v>1.2880552807834491</v>
      </c>
      <c r="AQ497" s="6">
        <f>AG497*'III. GDP shares, 1310-2018'!E499</f>
        <v>0.20403005375332961</v>
      </c>
      <c r="AR497" s="6">
        <f>AH497*'III. GDP shares, 1310-2018'!F499</f>
        <v>1.4361227096024778</v>
      </c>
      <c r="AS497" s="6">
        <f>AI497*'III. GDP shares, 1310-2018'!G499</f>
        <v>2.0784206952473281</v>
      </c>
      <c r="AT497" s="6">
        <f>AJ497*'III. GDP shares, 1310-2018'!H499</f>
        <v>0.5365008380299815</v>
      </c>
      <c r="AU497" s="6">
        <f>AK497*'III. GDP shares, 1310-2018'!I499</f>
        <v>0.41052278723629382</v>
      </c>
      <c r="AV497" s="6">
        <f>AL497*'III. GDP shares, 1310-2018'!J499</f>
        <v>0</v>
      </c>
      <c r="AY497" s="6">
        <f>U497*'III. GDP shares, 1310-2018'!C499</f>
        <v>-2.154572113939611</v>
      </c>
      <c r="AZ497" s="6">
        <f>V497*'III. GDP shares, 1310-2018'!D499</f>
        <v>-1.4960522697034715</v>
      </c>
      <c r="BA497" s="6">
        <f>W497*'III. GDP shares, 1310-2018'!E499</f>
        <v>3.9757360307230177E-2</v>
      </c>
      <c r="BB497" s="6">
        <f>X497*'III. GDP shares, 1310-2018'!F499</f>
        <v>1.0232429145342605</v>
      </c>
      <c r="BC497" s="6">
        <f>Y497*'III. GDP shares, 1310-2018'!G499</f>
        <v>-0.84763403728894471</v>
      </c>
      <c r="BD497" s="6">
        <f>Z497*'III. GDP shares, 1310-2018'!H499</f>
        <v>0.57881362996585095</v>
      </c>
      <c r="BE497" s="6">
        <f>AA497*'III. GDP shares, 1310-2018'!I499</f>
        <v>2.6645966082015229</v>
      </c>
      <c r="BF497" s="6">
        <f>AB497*'III. GDP shares, 1310-2018'!J499</f>
        <v>0</v>
      </c>
      <c r="BI497" s="6">
        <f t="shared" si="959"/>
        <v>6.351674239990543</v>
      </c>
      <c r="BJ497" s="6">
        <f t="shared" si="960"/>
        <v>6.528842032831264</v>
      </c>
      <c r="BL497" s="6">
        <f t="shared" si="961"/>
        <v>-0.19184790792316253</v>
      </c>
      <c r="BM497" s="6">
        <f t="shared" si="962"/>
        <v>2.6533342046679089</v>
      </c>
      <c r="BN497" s="6">
        <f t="shared" ref="BN497:BO497" si="1065">AVERAGE(BL494:BL500)</f>
        <v>2.3827512973814082</v>
      </c>
      <c r="BO497" s="6">
        <f t="shared" si="1065"/>
        <v>1.4042256669126034</v>
      </c>
      <c r="BR497" s="6">
        <f t="shared" si="964"/>
        <v>3.9365823902675054</v>
      </c>
    </row>
    <row r="498" spans="1:70" x14ac:dyDescent="0.2">
      <c r="A498" s="6">
        <f>'[1]Nominal weighted'!B498</f>
        <v>1804</v>
      </c>
      <c r="C498" s="6">
        <f t="shared" si="971"/>
        <v>13.361606292809171</v>
      </c>
      <c r="D498" s="6">
        <f t="shared" si="972"/>
        <v>2.0531619291327363</v>
      </c>
      <c r="E498" s="6">
        <f t="shared" si="973"/>
        <v>13.073022949064651</v>
      </c>
      <c r="F498" s="6">
        <f t="shared" si="974"/>
        <v>10.729273381294963</v>
      </c>
      <c r="G498" s="6">
        <f t="shared" si="975"/>
        <v>9.4450900877955011</v>
      </c>
      <c r="H498" s="6">
        <f t="shared" si="1024"/>
        <v>0.83743766437068512</v>
      </c>
      <c r="I498" s="6">
        <f t="shared" si="1057"/>
        <v>-10.948453408861473</v>
      </c>
      <c r="J498" s="6">
        <f t="shared" si="976"/>
        <v>-35.624999999999993</v>
      </c>
      <c r="L498" s="6">
        <f t="shared" si="1031"/>
        <v>12.674921859019108</v>
      </c>
      <c r="M498" s="6">
        <f t="shared" si="1032"/>
        <v>5.4688167289057077</v>
      </c>
      <c r="N498" s="6">
        <f t="shared" si="1033"/>
        <v>7.6493237218797825</v>
      </c>
      <c r="O498" s="6">
        <f t="shared" si="1034"/>
        <v>6.2827077881531705</v>
      </c>
      <c r="P498" s="6">
        <f t="shared" ref="P498:R498" si="1066">AVERAGE(G495:G501)</f>
        <v>6.13774528587735</v>
      </c>
      <c r="Q498" s="6">
        <f t="shared" si="1066"/>
        <v>5.9065745130710861</v>
      </c>
      <c r="R498" s="6">
        <f t="shared" si="1066"/>
        <v>4.6277988382814517</v>
      </c>
      <c r="U498" s="6">
        <v>-9.3616062928091708</v>
      </c>
      <c r="V498" s="6">
        <v>3.2</v>
      </c>
      <c r="W498" s="6">
        <v>-5.0730229490646517</v>
      </c>
      <c r="X498" s="6">
        <v>-2.1582733812949639</v>
      </c>
      <c r="Y498" s="6">
        <v>-0.8240900877955003</v>
      </c>
      <c r="Z498" s="6">
        <v>4.3795623356293145</v>
      </c>
      <c r="AA498" s="6">
        <v>16.211453408861473</v>
      </c>
      <c r="AB498" s="6">
        <v>35.624999999999993</v>
      </c>
      <c r="AE498" s="6">
        <v>4</v>
      </c>
      <c r="AF498" s="6">
        <v>5.2531619291327365</v>
      </c>
      <c r="AG498" s="35">
        <v>8</v>
      </c>
      <c r="AH498" s="18">
        <v>8.5709999999999997</v>
      </c>
      <c r="AI498" s="18">
        <v>8.6210000000000004</v>
      </c>
      <c r="AJ498" s="18">
        <v>5.2169999999999996</v>
      </c>
      <c r="AK498" s="18">
        <v>5.2629999999999999</v>
      </c>
      <c r="AO498" s="6">
        <f>AE498*'III. GDP shares, 1310-2018'!C500</f>
        <v>0.57402727660609409</v>
      </c>
      <c r="AP498" s="6">
        <f>AF498*'III. GDP shares, 1310-2018'!D500</f>
        <v>1.3344840397126581</v>
      </c>
      <c r="AQ498" s="6">
        <f>AG498*'III. GDP shares, 1310-2018'!E500</f>
        <v>0.22745529093294681</v>
      </c>
      <c r="AR498" s="6">
        <f>AH498*'III. GDP shares, 1310-2018'!F500</f>
        <v>1.435109048970866</v>
      </c>
      <c r="AS498" s="6">
        <f>AI498*'III. GDP shares, 1310-2018'!G500</f>
        <v>1.9204151447427336</v>
      </c>
      <c r="AT498" s="6">
        <f>AJ498*'III. GDP shares, 1310-2018'!H500</f>
        <v>0.55276926629652956</v>
      </c>
      <c r="AU498" s="6">
        <f>AK498*'III. GDP shares, 1310-2018'!I500</f>
        <v>0.40984845948904663</v>
      </c>
      <c r="AV498" s="6">
        <f>AL498*'III. GDP shares, 1310-2018'!J500</f>
        <v>0</v>
      </c>
      <c r="AY498" s="6">
        <f>U498*'III. GDP shares, 1310-2018'!C500</f>
        <v>-1.3434543412299302</v>
      </c>
      <c r="AZ498" s="6">
        <f>V498*'III. GDP shares, 1310-2018'!D500</f>
        <v>0.81291020240556588</v>
      </c>
      <c r="BA498" s="6">
        <f>W498*'III. GDP shares, 1310-2018'!E500</f>
        <v>-0.144235738848627</v>
      </c>
      <c r="BB498" s="6">
        <f>X498*'III. GDP shares, 1310-2018'!F500</f>
        <v>-0.36137646244888005</v>
      </c>
      <c r="BC498" s="6">
        <f>Y498*'III. GDP shares, 1310-2018'!G500</f>
        <v>-0.18357442120807885</v>
      </c>
      <c r="BD498" s="6">
        <f>Z498*'III. GDP shares, 1310-2018'!H500</f>
        <v>0.46403823250253629</v>
      </c>
      <c r="BE498" s="6">
        <f>AA498*'III. GDP shares, 1310-2018'!I500</f>
        <v>1.2624433223827338</v>
      </c>
      <c r="BF498" s="6">
        <f>AB498*'III. GDP shares, 1310-2018'!J500</f>
        <v>0</v>
      </c>
      <c r="BI498" s="6">
        <f t="shared" si="959"/>
        <v>6.4178802755903908</v>
      </c>
      <c r="BJ498" s="6">
        <f t="shared" si="960"/>
        <v>6.4541085267508747</v>
      </c>
      <c r="BL498" s="6">
        <f t="shared" si="961"/>
        <v>0.50675079355531993</v>
      </c>
      <c r="BM498" s="6">
        <f t="shared" si="962"/>
        <v>5.2498778791908114</v>
      </c>
      <c r="BN498" s="6">
        <f t="shared" ref="BN498:BO498" si="1067">AVERAGE(BL495:BL501)</f>
        <v>-0.69537828165627802</v>
      </c>
      <c r="BO498" s="6">
        <f t="shared" si="1067"/>
        <v>-1.1876553232149658</v>
      </c>
      <c r="BR498" s="6">
        <f t="shared" si="964"/>
        <v>5.4257838958884639</v>
      </c>
    </row>
    <row r="499" spans="1:70" x14ac:dyDescent="0.2">
      <c r="A499" s="6">
        <f>'[1]Nominal weighted'!B499</f>
        <v>1805</v>
      </c>
      <c r="C499" s="6">
        <f t="shared" si="971"/>
        <v>6.772277097955687</v>
      </c>
      <c r="D499" s="6">
        <f t="shared" si="972"/>
        <v>-11.130692977953988</v>
      </c>
      <c r="E499" s="6">
        <f t="shared" si="973"/>
        <v>-3.1167206408240968</v>
      </c>
      <c r="F499" s="6">
        <f t="shared" si="974"/>
        <v>-6.1348823529411778</v>
      </c>
      <c r="G499" s="6">
        <f t="shared" si="975"/>
        <v>2.6702299387330122</v>
      </c>
      <c r="H499" s="6">
        <f t="shared" si="1024"/>
        <v>5.9163007439436877</v>
      </c>
      <c r="I499" s="6">
        <f t="shared" si="1057"/>
        <v>28.083320510635161</v>
      </c>
      <c r="J499" s="6">
        <f t="shared" si="976"/>
        <v>29.953917050691238</v>
      </c>
      <c r="L499" s="6">
        <f t="shared" si="1031"/>
        <v>12.296121028587283</v>
      </c>
      <c r="M499" s="6">
        <f t="shared" si="1032"/>
        <v>6.6004297202943194</v>
      </c>
      <c r="N499" s="6">
        <f t="shared" si="1033"/>
        <v>7.1937698118456028</v>
      </c>
      <c r="O499" s="6">
        <f t="shared" si="1034"/>
        <v>4.1342666122834233</v>
      </c>
      <c r="P499" s="6">
        <f t="shared" ref="P499:R499" si="1068">AVERAGE(G496:G502)</f>
        <v>7.1398000226791014</v>
      </c>
      <c r="Q499" s="6">
        <f t="shared" si="1068"/>
        <v>4.790002218787107</v>
      </c>
      <c r="R499" s="6">
        <f t="shared" si="1068"/>
        <v>9.1217505744950369</v>
      </c>
      <c r="U499" s="6">
        <v>-2.7722770979556866</v>
      </c>
      <c r="V499" s="6">
        <v>16.2</v>
      </c>
      <c r="W499" s="6">
        <v>10.469720640824097</v>
      </c>
      <c r="X499" s="6">
        <v>14.705882352941178</v>
      </c>
      <c r="Y499" s="6">
        <v>5.6077700612669883</v>
      </c>
      <c r="Z499" s="6">
        <v>-0.69930074394368824</v>
      </c>
      <c r="AA499" s="6">
        <v>-22.820320510635163</v>
      </c>
      <c r="AB499" s="6">
        <v>-29.953917050691238</v>
      </c>
      <c r="AE499" s="6">
        <v>4</v>
      </c>
      <c r="AF499" s="6">
        <v>5.0693070220460124</v>
      </c>
      <c r="AG499" s="35">
        <v>7.3529999999999998</v>
      </c>
      <c r="AH499" s="18">
        <v>8.5709999999999997</v>
      </c>
      <c r="AI499" s="18">
        <v>8.2780000000000005</v>
      </c>
      <c r="AJ499" s="18">
        <v>5.2169999999999996</v>
      </c>
      <c r="AK499" s="18">
        <v>5.2629999999999999</v>
      </c>
      <c r="AO499" s="6">
        <f>AE499*'III. GDP shares, 1310-2018'!C501</f>
        <v>0.57287663834825586</v>
      </c>
      <c r="AP499" s="6">
        <f>AF499*'III. GDP shares, 1310-2018'!D501</f>
        <v>1.2901182621671321</v>
      </c>
      <c r="AQ499" s="6">
        <f>AG499*'III. GDP shares, 1310-2018'!E501</f>
        <v>0.20810106474461498</v>
      </c>
      <c r="AR499" s="6">
        <f>AH499*'III. GDP shares, 1310-2018'!F501</f>
        <v>1.4341056377874213</v>
      </c>
      <c r="AS499" s="6">
        <f>AI499*'III. GDP shares, 1310-2018'!G501</f>
        <v>1.8419895478054928</v>
      </c>
      <c r="AT499" s="6">
        <f>AJ499*'III. GDP shares, 1310-2018'!H501</f>
        <v>0.5550871528571133</v>
      </c>
      <c r="AU499" s="6">
        <f>AK499*'III. GDP shares, 1310-2018'!I501</f>
        <v>0.40918095008620137</v>
      </c>
      <c r="AV499" s="6">
        <f>AL499*'III. GDP shares, 1310-2018'!J501</f>
        <v>0</v>
      </c>
      <c r="AY499" s="6">
        <f>U499*'III. GDP shares, 1310-2018'!C501</f>
        <v>-0.39704319611167804</v>
      </c>
      <c r="AZ499" s="6">
        <f>V499*'III. GDP shares, 1310-2018'!D501</f>
        <v>4.1228348877303098</v>
      </c>
      <c r="BA499" s="6">
        <f>W499*'III. GDP shares, 1310-2018'!E501</f>
        <v>0.29630899128711646</v>
      </c>
      <c r="BB499" s="6">
        <f>X499*'III. GDP shares, 1310-2018'!F501</f>
        <v>2.4605983888684508</v>
      </c>
      <c r="BC499" s="6">
        <f>Y499*'III. GDP shares, 1310-2018'!G501</f>
        <v>1.247819985425267</v>
      </c>
      <c r="BD499" s="6">
        <f>Z499*'III. GDP shares, 1310-2018'!H501</f>
        <v>-7.4405378368135544E-2</v>
      </c>
      <c r="BE499" s="6">
        <f>AA499*'III. GDP shares, 1310-2018'!I501</f>
        <v>-1.7742049074317545</v>
      </c>
      <c r="BF499" s="6">
        <f>AB499*'III. GDP shares, 1310-2018'!J501</f>
        <v>0</v>
      </c>
      <c r="BI499" s="6">
        <f t="shared" si="959"/>
        <v>6.2501867174351435</v>
      </c>
      <c r="BJ499" s="6">
        <f t="shared" si="960"/>
        <v>6.3114592537962313</v>
      </c>
      <c r="BL499" s="6">
        <f t="shared" si="961"/>
        <v>5.8819087713995755</v>
      </c>
      <c r="BM499" s="6">
        <f t="shared" si="962"/>
        <v>-1.1578052935241887</v>
      </c>
      <c r="BN499" s="6">
        <f t="shared" ref="BN499:BO499" si="1069">AVERAGE(BL496:BL502)</f>
        <v>-0.94371114705049275</v>
      </c>
      <c r="BO499" s="6">
        <f t="shared" si="1069"/>
        <v>-1.0742055810896929</v>
      </c>
      <c r="BR499" s="6">
        <f t="shared" si="964"/>
        <v>3.2622671079598344</v>
      </c>
    </row>
    <row r="500" spans="1:70" x14ac:dyDescent="0.2">
      <c r="A500" s="6">
        <f>'[1]Nominal weighted'!B500</f>
        <v>1806</v>
      </c>
      <c r="C500" s="6">
        <f t="shared" si="971"/>
        <v>4</v>
      </c>
      <c r="D500" s="6">
        <f t="shared" si="972"/>
        <v>9.2874363814938512</v>
      </c>
      <c r="E500" s="6">
        <f t="shared" si="973"/>
        <v>11.127968637080027</v>
      </c>
      <c r="F500" s="6">
        <f t="shared" si="974"/>
        <v>9.3589743589743595</v>
      </c>
      <c r="G500" s="6">
        <f t="shared" si="975"/>
        <v>4.0547307608753247</v>
      </c>
      <c r="H500" s="6">
        <f t="shared" si="1024"/>
        <v>0.59364761568009339</v>
      </c>
      <c r="I500" s="6">
        <f t="shared" si="1057"/>
        <v>40.83778444727217</v>
      </c>
      <c r="J500" s="6">
        <f t="shared" si="976"/>
        <v>18.421052631578945</v>
      </c>
      <c r="L500" s="6">
        <f t="shared" si="1031"/>
        <v>9.1838460926601702</v>
      </c>
      <c r="M500" s="6">
        <f t="shared" si="1032"/>
        <v>1.9516524966192141</v>
      </c>
      <c r="N500" s="6">
        <f t="shared" si="1033"/>
        <v>7.1037929162324831</v>
      </c>
      <c r="O500" s="6">
        <f t="shared" si="1034"/>
        <v>5.233813811353011</v>
      </c>
      <c r="P500" s="6">
        <f t="shared" ref="P500:R500" si="1070">AVERAGE(G497:G503)</f>
        <v>7.513883504966655</v>
      </c>
      <c r="Q500" s="6">
        <f t="shared" si="1070"/>
        <v>2.7937520853747988</v>
      </c>
      <c r="R500" s="6">
        <f t="shared" si="1070"/>
        <v>12.172065443857267</v>
      </c>
      <c r="U500" s="6">
        <v>0</v>
      </c>
      <c r="V500" s="6">
        <v>-4.4000000000000004</v>
      </c>
      <c r="W500" s="6">
        <v>-3.9849686370800281</v>
      </c>
      <c r="X500" s="6">
        <v>0.64102564102564097</v>
      </c>
      <c r="Y500" s="6">
        <v>2.5112692391246751</v>
      </c>
      <c r="Z500" s="6">
        <v>4.2253523843199066</v>
      </c>
      <c r="AA500" s="6">
        <v>-34.233784447272171</v>
      </c>
      <c r="AB500" s="6">
        <v>-18.421052631578945</v>
      </c>
      <c r="AE500" s="6">
        <v>4</v>
      </c>
      <c r="AF500" s="6">
        <v>4.8874363814938517</v>
      </c>
      <c r="AG500" s="35">
        <v>7.1429999999999998</v>
      </c>
      <c r="AH500" s="18">
        <v>10</v>
      </c>
      <c r="AI500" s="18">
        <v>6.5659999999999998</v>
      </c>
      <c r="AJ500" s="18">
        <v>4.819</v>
      </c>
      <c r="AK500" s="18">
        <v>6.6040000000000001</v>
      </c>
      <c r="AO500" s="6">
        <f>AE500*'III. GDP shares, 1310-2018'!C502</f>
        <v>0.57173757603928288</v>
      </c>
      <c r="AP500" s="6">
        <f>AF500*'III. GDP shares, 1310-2018'!D502</f>
        <v>1.2460659806305032</v>
      </c>
      <c r="AQ500" s="6">
        <f>AG500*'III. GDP shares, 1310-2018'!E502</f>
        <v>0.20123571915367064</v>
      </c>
      <c r="AR500" s="6">
        <f>AH500*'III. GDP shares, 1310-2018'!F502</f>
        <v>1.6720479773432693</v>
      </c>
      <c r="AS500" s="6">
        <f>AI500*'III. GDP shares, 1310-2018'!G502</f>
        <v>1.4594564909651162</v>
      </c>
      <c r="AT500" s="6">
        <f>AJ500*'III. GDP shares, 1310-2018'!H502</f>
        <v>0.5148595956835913</v>
      </c>
      <c r="AU500" s="6">
        <f>AK500*'III. GDP shares, 1310-2018'!I502</f>
        <v>0.51261012941489104</v>
      </c>
      <c r="AV500" s="6">
        <f>AL500*'III. GDP shares, 1310-2018'!J502</f>
        <v>0</v>
      </c>
      <c r="AY500" s="6">
        <f>U500*'III. GDP shares, 1310-2018'!C502</f>
        <v>0</v>
      </c>
      <c r="AZ500" s="6">
        <f>V500*'III. GDP shares, 1310-2018'!D502</f>
        <v>-1.1217926714165072</v>
      </c>
      <c r="BA500" s="6">
        <f>W500*'III. GDP shares, 1310-2018'!E502</f>
        <v>-0.11226627880269106</v>
      </c>
      <c r="BB500" s="6">
        <f>X500*'III. GDP shares, 1310-2018'!F502</f>
        <v>0.10718256265020956</v>
      </c>
      <c r="BC500" s="6">
        <f>Y500*'III. GDP shares, 1310-2018'!G502</f>
        <v>0.55819192683544561</v>
      </c>
      <c r="BD500" s="6">
        <f>Z500*'III. GDP shares, 1310-2018'!H502</f>
        <v>0.45143457568201817</v>
      </c>
      <c r="BE500" s="6">
        <f>AA500*'III. GDP shares, 1310-2018'!I502</f>
        <v>-2.6572660017985572</v>
      </c>
      <c r="BF500" s="6">
        <f>AB500*'III. GDP shares, 1310-2018'!J502</f>
        <v>0</v>
      </c>
      <c r="BI500" s="6">
        <f t="shared" si="959"/>
        <v>6.2884909116419792</v>
      </c>
      <c r="BJ500" s="6">
        <f t="shared" si="960"/>
        <v>6.1780134692303248</v>
      </c>
      <c r="BL500" s="6">
        <f t="shared" si="961"/>
        <v>-2.7745158868500823</v>
      </c>
      <c r="BM500" s="6">
        <f t="shared" si="962"/>
        <v>-6.7077698064326157</v>
      </c>
      <c r="BN500" s="6">
        <f t="shared" ref="BN500:BO500" si="1071">AVERAGE(BL497:BL503)</f>
        <v>0.38842908566118772</v>
      </c>
      <c r="BO500" s="6">
        <f t="shared" si="1071"/>
        <v>0.23590436551360691</v>
      </c>
      <c r="BR500" s="6">
        <f t="shared" si="964"/>
        <v>6.584670704033396</v>
      </c>
    </row>
    <row r="501" spans="1:70" x14ac:dyDescent="0.2">
      <c r="A501" s="6">
        <f>'[1]Nominal weighted'!B501</f>
        <v>1807</v>
      </c>
      <c r="C501" s="6">
        <f t="shared" si="971"/>
        <v>6.383</v>
      </c>
      <c r="D501" s="6">
        <f t="shared" si="972"/>
        <v>6.6657628740421462</v>
      </c>
      <c r="E501" s="6">
        <f t="shared" si="973"/>
        <v>9.6971315523938202</v>
      </c>
      <c r="F501" s="6">
        <f t="shared" si="974"/>
        <v>12.939484076433121</v>
      </c>
      <c r="G501" s="6">
        <f t="shared" si="975"/>
        <v>9.2274677657100046</v>
      </c>
      <c r="H501" s="6">
        <f t="shared" si="1024"/>
        <v>10.056405738825568</v>
      </c>
      <c r="I501" s="6">
        <f t="shared" si="1057"/>
        <v>22.168165885829293</v>
      </c>
      <c r="J501" s="6">
        <f t="shared" si="976"/>
        <v>1.6129032258064553</v>
      </c>
      <c r="L501" s="6">
        <f t="shared" si="1031"/>
        <v>2.8440980937393681</v>
      </c>
      <c r="M501" s="6">
        <f t="shared" si="1032"/>
        <v>0.55576903134858147</v>
      </c>
      <c r="N501" s="6">
        <f t="shared" si="1033"/>
        <v>9.2440894953213668</v>
      </c>
      <c r="O501" s="6">
        <f t="shared" si="1034"/>
        <v>8.1233117561562995</v>
      </c>
      <c r="P501" s="6">
        <f t="shared" ref="P501:R501" si="1072">AVERAGE(G498:G504)</f>
        <v>6.2599728468506797</v>
      </c>
      <c r="Q501" s="6">
        <f t="shared" si="1072"/>
        <v>3.5103298275946995</v>
      </c>
      <c r="R501" s="6">
        <f t="shared" si="1072"/>
        <v>19.409451330563503</v>
      </c>
      <c r="U501" s="6">
        <v>0</v>
      </c>
      <c r="V501" s="6">
        <v>-1.9</v>
      </c>
      <c r="W501" s="6">
        <v>-2.9401315523938205</v>
      </c>
      <c r="X501" s="6">
        <v>-5.7324840764331215</v>
      </c>
      <c r="Y501" s="6">
        <v>-3.4334677657100054</v>
      </c>
      <c r="Z501" s="6">
        <v>-5.4054057388255687</v>
      </c>
      <c r="AA501" s="6">
        <v>-16.430165885829293</v>
      </c>
      <c r="AB501" s="6">
        <v>-1.6129032258064553</v>
      </c>
      <c r="AE501" s="6">
        <v>6.383</v>
      </c>
      <c r="AF501" s="6">
        <v>4.7657628740421467</v>
      </c>
      <c r="AG501" s="35">
        <v>6.7569999999999997</v>
      </c>
      <c r="AH501" s="18">
        <v>7.2069999999999999</v>
      </c>
      <c r="AI501" s="18">
        <v>5.7939999999999996</v>
      </c>
      <c r="AJ501" s="18">
        <v>4.6509999999999998</v>
      </c>
      <c r="AK501" s="18">
        <v>5.7380000000000004</v>
      </c>
      <c r="AO501" s="6">
        <f>AE501*'III. GDP shares, 1310-2018'!C503</f>
        <v>0.91055077324072298</v>
      </c>
      <c r="AP501" s="6">
        <f>AF501*'III. GDP shares, 1310-2018'!D503</f>
        <v>1.2172006457417022</v>
      </c>
      <c r="AQ501" s="6">
        <f>AG501*'III. GDP shares, 1310-2018'!E503</f>
        <v>0.1894976878095736</v>
      </c>
      <c r="AR501" s="6">
        <f>AH501*'III. GDP shares, 1310-2018'!F503</f>
        <v>1.2042180993477165</v>
      </c>
      <c r="AS501" s="6">
        <f>AI501*'III. GDP shares, 1310-2018'!G503</f>
        <v>1.2864754833676411</v>
      </c>
      <c r="AT501" s="6">
        <f>AJ501*'III. GDP shares, 1310-2018'!H503</f>
        <v>0.49893570772066148</v>
      </c>
      <c r="AU501" s="6">
        <f>AK501*'III. GDP shares, 1310-2018'!I503</f>
        <v>0.4446769855360535</v>
      </c>
      <c r="AV501" s="6">
        <f>AL501*'III. GDP shares, 1310-2018'!J503</f>
        <v>0</v>
      </c>
      <c r="AY501" s="6">
        <f>U501*'III. GDP shares, 1310-2018'!C503</f>
        <v>0</v>
      </c>
      <c r="AZ501" s="6">
        <f>V501*'III. GDP shares, 1310-2018'!D503</f>
        <v>-0.48526989026369705</v>
      </c>
      <c r="BA501" s="6">
        <f>W501*'III. GDP shares, 1310-2018'!E503</f>
        <v>-8.2454955014740455E-2</v>
      </c>
      <c r="BB501" s="6">
        <f>X501*'III. GDP shares, 1310-2018'!F503</f>
        <v>-0.95784113765274648</v>
      </c>
      <c r="BC501" s="6">
        <f>Y501*'III. GDP shares, 1310-2018'!G503</f>
        <v>-0.7623527966032092</v>
      </c>
      <c r="BD501" s="6">
        <f>Z501*'III. GDP shares, 1310-2018'!H503</f>
        <v>-0.57986453188954212</v>
      </c>
      <c r="BE501" s="6">
        <f>AA501*'III. GDP shares, 1310-2018'!I503</f>
        <v>-1.2732862736089006</v>
      </c>
      <c r="BF501" s="6">
        <f>AB501*'III. GDP shares, 1310-2018'!J503</f>
        <v>0</v>
      </c>
      <c r="BI501" s="6">
        <f t="shared" si="959"/>
        <v>5.8993946962917354</v>
      </c>
      <c r="BJ501" s="6">
        <f t="shared" si="960"/>
        <v>5.7515553827640709</v>
      </c>
      <c r="BL501" s="6">
        <f t="shared" si="961"/>
        <v>-4.1410695850328354</v>
      </c>
      <c r="BM501" s="6">
        <f t="shared" si="962"/>
        <v>-4.6818197806247825</v>
      </c>
      <c r="BN501" s="6">
        <f t="shared" ref="BN501:BO501" si="1073">AVERAGE(BL498:BL504)</f>
        <v>0.99139854488983137</v>
      </c>
      <c r="BO501" s="6">
        <f t="shared" si="1073"/>
        <v>0.4401347169305963</v>
      </c>
      <c r="BR501" s="6">
        <f t="shared" si="964"/>
        <v>8.1901544317915089</v>
      </c>
    </row>
    <row r="502" spans="1:70" x14ac:dyDescent="0.2">
      <c r="A502" s="6">
        <f>'[1]Nominal weighted'!B502</f>
        <v>1808</v>
      </c>
      <c r="C502" s="6">
        <f t="shared" si="971"/>
        <v>6.961711683409785</v>
      </c>
      <c r="D502" s="6">
        <f t="shared" si="972"/>
        <v>1.1221495160071915</v>
      </c>
      <c r="E502" s="6">
        <f t="shared" si="973"/>
        <v>3.7006144937745606</v>
      </c>
      <c r="F502" s="6">
        <f t="shared" si="974"/>
        <v>-11.226918918918919</v>
      </c>
      <c r="G502" s="6">
        <f t="shared" si="975"/>
        <v>5.2898032746755863</v>
      </c>
      <c r="H502" s="6">
        <f t="shared" si="1024"/>
        <v>-4.0457144429108318</v>
      </c>
      <c r="I502" s="6">
        <f t="shared" si="1057"/>
        <v>23.050057975746359</v>
      </c>
      <c r="J502" s="6">
        <f t="shared" si="976"/>
        <v>-12.295081967213115</v>
      </c>
      <c r="L502" s="6">
        <f t="shared" si="1031"/>
        <v>-1.4373962660201864</v>
      </c>
      <c r="M502" s="6">
        <f t="shared" si="1032"/>
        <v>1.3444842503391539</v>
      </c>
      <c r="N502" s="6">
        <f t="shared" si="1033"/>
        <v>10.355368769488464</v>
      </c>
      <c r="O502" s="6">
        <f t="shared" si="1034"/>
        <v>8.8068701042829929</v>
      </c>
      <c r="P502" s="6">
        <f t="shared" ref="P502:R502" si="1074">AVERAGE(G499:G505)</f>
        <v>4.5390579034850722</v>
      </c>
      <c r="Q502" s="6">
        <f t="shared" si="1074"/>
        <v>3.1342241545656315</v>
      </c>
      <c r="R502" s="6">
        <f t="shared" si="1074"/>
        <v>13.535960904255205</v>
      </c>
      <c r="U502" s="6">
        <v>-0.50971168340978545</v>
      </c>
      <c r="V502" s="6">
        <v>3.4</v>
      </c>
      <c r="W502" s="6">
        <v>3.4423855062254392</v>
      </c>
      <c r="X502" s="6">
        <v>18.918918918918919</v>
      </c>
      <c r="Y502" s="6">
        <v>0.93719672532441389</v>
      </c>
      <c r="Z502" s="6">
        <v>8.660714442910832</v>
      </c>
      <c r="AA502" s="6">
        <v>-15.907057975746358</v>
      </c>
      <c r="AB502" s="6">
        <v>12.295081967213115</v>
      </c>
      <c r="AE502" s="6">
        <v>6.452</v>
      </c>
      <c r="AF502" s="6">
        <v>4.5221495160071914</v>
      </c>
      <c r="AG502" s="35">
        <v>7.1429999999999998</v>
      </c>
      <c r="AH502" s="18">
        <v>7.6920000000000002</v>
      </c>
      <c r="AI502" s="18">
        <v>6.2270000000000003</v>
      </c>
      <c r="AJ502" s="18">
        <v>4.6150000000000002</v>
      </c>
      <c r="AK502" s="18">
        <v>7.1429999999999998</v>
      </c>
      <c r="AO502" s="6">
        <f>AE502*'III. GDP shares, 1310-2018'!C504</f>
        <v>0.91859299529165395</v>
      </c>
      <c r="AP502" s="6">
        <f>AF502*'III. GDP shares, 1310-2018'!D504</f>
        <v>1.1570056361538394</v>
      </c>
      <c r="AQ502" s="6">
        <f>AG502*'III. GDP shares, 1310-2018'!E504</f>
        <v>0.19941921655851191</v>
      </c>
      <c r="AR502" s="6">
        <f>AH502*'III. GDP shares, 1310-2018'!F504</f>
        <v>1.2843830478488949</v>
      </c>
      <c r="AS502" s="6">
        <f>AI502*'III. GDP shares, 1310-2018'!G504</f>
        <v>1.381143476635365</v>
      </c>
      <c r="AT502" s="6">
        <f>AJ502*'III. GDP shares, 1310-2018'!H504</f>
        <v>0.49706326970634873</v>
      </c>
      <c r="AU502" s="6">
        <f>AK502*'III. GDP shares, 1310-2018'!I504</f>
        <v>0.55268105863534467</v>
      </c>
      <c r="AV502" s="6">
        <f>AL502*'III. GDP shares, 1310-2018'!J504</f>
        <v>0</v>
      </c>
      <c r="AY502" s="6">
        <f>U502*'III. GDP shares, 1310-2018'!C504</f>
        <v>-7.256937104751178E-2</v>
      </c>
      <c r="AZ502" s="6">
        <f>V502*'III. GDP shares, 1310-2018'!D504</f>
        <v>0.8699002872413647</v>
      </c>
      <c r="BA502" s="6">
        <f>W502*'III. GDP shares, 1310-2018'!E504</f>
        <v>9.61049728046834E-2</v>
      </c>
      <c r="BB502" s="6">
        <f>X502*'III. GDP shares, 1310-2018'!F504</f>
        <v>3.1590143971772231</v>
      </c>
      <c r="BC502" s="6">
        <f>Y502*'III. GDP shares, 1310-2018'!G504</f>
        <v>0.20786946258324077</v>
      </c>
      <c r="BD502" s="6">
        <f>Z502*'III. GDP shares, 1310-2018'!H504</f>
        <v>0.93281105936863629</v>
      </c>
      <c r="BE502" s="6">
        <f>AA502*'III. GDP shares, 1310-2018'!I504</f>
        <v>-1.2307895340626207</v>
      </c>
      <c r="BF502" s="6">
        <f>AB502*'III. GDP shares, 1310-2018'!J504</f>
        <v>0</v>
      </c>
      <c r="BI502" s="6">
        <f t="shared" si="959"/>
        <v>6.2563070737153135</v>
      </c>
      <c r="BJ502" s="6">
        <f t="shared" si="960"/>
        <v>5.9902887008299581</v>
      </c>
      <c r="BL502" s="6">
        <f t="shared" si="961"/>
        <v>3.9623412740650155</v>
      </c>
      <c r="BM502" s="6">
        <f t="shared" si="962"/>
        <v>3.9046909876795719</v>
      </c>
      <c r="BN502" s="6">
        <f t="shared" ref="BN502:BO502" si="1075">AVERAGE(BL499:BL505)</f>
        <v>2.6123509603763182</v>
      </c>
      <c r="BO502" s="6">
        <f t="shared" si="1075"/>
        <v>2.0079625076335073</v>
      </c>
      <c r="BR502" s="6">
        <f t="shared" si="964"/>
        <v>1.7408420778524678</v>
      </c>
    </row>
    <row r="503" spans="1:70" x14ac:dyDescent="0.2">
      <c r="A503" s="6">
        <f>'[1]Nominal weighted'!B503</f>
        <v>1809</v>
      </c>
      <c r="C503" s="6">
        <f t="shared" si="971"/>
        <v>7.8249422103593629</v>
      </c>
      <c r="D503" s="6">
        <f t="shared" si="972"/>
        <v>-5.3159699263212357</v>
      </c>
      <c r="E503" s="6">
        <f t="shared" si="973"/>
        <v>9.4934206438997908</v>
      </c>
      <c r="F503" s="6">
        <f t="shared" si="974"/>
        <v>18.506636363636364</v>
      </c>
      <c r="G503" s="6">
        <f t="shared" si="975"/>
        <v>8.7889242128611365</v>
      </c>
      <c r="H503" s="6">
        <f t="shared" si="1024"/>
        <v>6.5992314732536954</v>
      </c>
      <c r="I503" s="6">
        <f t="shared" si="1057"/>
        <v>10.911346446852111</v>
      </c>
      <c r="J503" s="6">
        <f t="shared" si="976"/>
        <v>-29.197080291970799</v>
      </c>
      <c r="L503" s="6">
        <f t="shared" si="1031"/>
        <v>-0.5492278194049689</v>
      </c>
      <c r="M503" s="6">
        <f t="shared" si="1032"/>
        <v>1.7649971218057305</v>
      </c>
      <c r="N503" s="6">
        <f t="shared" si="1033"/>
        <v>13.013507725822363</v>
      </c>
      <c r="O503" s="6">
        <f t="shared" si="1034"/>
        <v>9.7888370373977018</v>
      </c>
      <c r="P503" s="6">
        <f t="shared" ref="P503:R503" si="1076">AVERAGE(G500:G506)</f>
        <v>3.8779325825664666</v>
      </c>
      <c r="Q503" s="6">
        <f t="shared" si="1076"/>
        <v>2.8483421049000763</v>
      </c>
      <c r="R503" s="6">
        <f t="shared" si="1076"/>
        <v>4.9679426332394439</v>
      </c>
      <c r="U503" s="6">
        <v>-1.2679422103593623</v>
      </c>
      <c r="V503" s="6">
        <v>9.6999999999999993</v>
      </c>
      <c r="W503" s="6">
        <v>-0.87242064389978957</v>
      </c>
      <c r="X503" s="6">
        <v>-11.363636363636363</v>
      </c>
      <c r="Y503" s="6">
        <v>-2.5119242128611363</v>
      </c>
      <c r="Z503" s="6">
        <v>-2.0542314732536959</v>
      </c>
      <c r="AA503" s="6">
        <v>-1.7003464468521114</v>
      </c>
      <c r="AB503" s="6">
        <v>29.197080291970799</v>
      </c>
      <c r="AE503" s="6">
        <v>6.5570000000000004</v>
      </c>
      <c r="AF503" s="6">
        <v>4.3840300736787636</v>
      </c>
      <c r="AG503" s="35">
        <v>8.6210000000000004</v>
      </c>
      <c r="AH503" s="18">
        <v>7.1429999999999998</v>
      </c>
      <c r="AI503" s="18">
        <v>6.2770000000000001</v>
      </c>
      <c r="AJ503" s="18">
        <v>4.5449999999999999</v>
      </c>
      <c r="AK503" s="18">
        <v>9.2110000000000003</v>
      </c>
      <c r="AO503" s="6">
        <f>AE503*'III. GDP shares, 1310-2018'!C505</f>
        <v>0.93173023207859973</v>
      </c>
      <c r="AP503" s="6">
        <f>AF503*'III. GDP shares, 1310-2018'!D505</f>
        <v>1.1236111587653888</v>
      </c>
      <c r="AQ503" s="6">
        <f>AG503*'III. GDP shares, 1310-2018'!E505</f>
        <v>0.23960232892443048</v>
      </c>
      <c r="AR503" s="6">
        <f>AH503*'III. GDP shares, 1310-2018'!F505</f>
        <v>1.1919096320878344</v>
      </c>
      <c r="AS503" s="6">
        <f>AI503*'III. GDP shares, 1310-2018'!G505</f>
        <v>1.3907628124695091</v>
      </c>
      <c r="AT503" s="6">
        <f>AJ503*'III. GDP shares, 1310-2018'!H505</f>
        <v>0.49146371378636211</v>
      </c>
      <c r="AU503" s="6">
        <f>AK503*'III. GDP shares, 1310-2018'!I505</f>
        <v>0.71156780909332584</v>
      </c>
      <c r="AV503" s="6">
        <f>AL503*'III. GDP shares, 1310-2018'!J505</f>
        <v>0</v>
      </c>
      <c r="AY503" s="6">
        <f>U503*'III. GDP shares, 1310-2018'!C505</f>
        <v>-0.18017082353521141</v>
      </c>
      <c r="AZ503" s="6">
        <f>V503*'III. GDP shares, 1310-2018'!D505</f>
        <v>2.4860751538774428</v>
      </c>
      <c r="BA503" s="6">
        <f>W503*'III. GDP shares, 1310-2018'!E505</f>
        <v>-2.4247073202661038E-2</v>
      </c>
      <c r="BB503" s="6">
        <f>X503*'III. GDP shares, 1310-2018'!F505</f>
        <v>-1.8961819455917339</v>
      </c>
      <c r="BC503" s="6">
        <f>Y503*'III. GDP shares, 1310-2018'!G505</f>
        <v>-0.55655421108634884</v>
      </c>
      <c r="BD503" s="6">
        <f>Z503*'III. GDP shares, 1310-2018'!H505</f>
        <v>-0.22212986332719284</v>
      </c>
      <c r="BE503" s="6">
        <f>AA503*'III. GDP shares, 1310-2018'!I505</f>
        <v>-0.13135509671981088</v>
      </c>
      <c r="BF503" s="6">
        <f>AB503*'III. GDP shares, 1310-2018'!J505</f>
        <v>0</v>
      </c>
      <c r="BI503" s="6">
        <f t="shared" si="959"/>
        <v>6.6768614390969665</v>
      </c>
      <c r="BJ503" s="6">
        <f t="shared" si="960"/>
        <v>6.0806476872054507</v>
      </c>
      <c r="BL503" s="6">
        <f t="shared" si="961"/>
        <v>-0.52456385958551643</v>
      </c>
      <c r="BM503" s="6">
        <f t="shared" si="962"/>
        <v>2.3908223676385427</v>
      </c>
      <c r="BN503" s="6">
        <f t="shared" ref="BN503:BO503" si="1077">AVERAGE(BL500:BL506)</f>
        <v>3.3736222402160925</v>
      </c>
      <c r="BO503" s="6">
        <f t="shared" si="1077"/>
        <v>3.8610727967307201</v>
      </c>
      <c r="BR503" s="6">
        <f t="shared" si="964"/>
        <v>7.9676755419030201</v>
      </c>
    </row>
    <row r="504" spans="1:70" x14ac:dyDescent="0.2">
      <c r="A504" s="6">
        <f>'[1]Nominal weighted'!B504</f>
        <v>1810</v>
      </c>
      <c r="C504" s="6">
        <f t="shared" si="971"/>
        <v>-25.394850628358427</v>
      </c>
      <c r="D504" s="6">
        <f t="shared" si="972"/>
        <v>1.2085354230393692</v>
      </c>
      <c r="E504" s="6">
        <f t="shared" si="973"/>
        <v>20.733188831860826</v>
      </c>
      <c r="F504" s="6">
        <f t="shared" si="974"/>
        <v>22.690615384615384</v>
      </c>
      <c r="G504" s="6">
        <f t="shared" si="975"/>
        <v>4.3435638873041915</v>
      </c>
      <c r="H504" s="6">
        <f t="shared" si="1024"/>
        <v>4.6150000000000002</v>
      </c>
      <c r="I504" s="6">
        <f t="shared" si="1057"/>
        <v>21.763937456470906</v>
      </c>
      <c r="J504" s="6">
        <f t="shared" si="976"/>
        <v>0.56497175141243738</v>
      </c>
      <c r="L504" s="6">
        <f t="shared" si="1031"/>
        <v>1.900530939930887</v>
      </c>
      <c r="M504" s="6">
        <f t="shared" si="1032"/>
        <v>0.80214710652802068</v>
      </c>
      <c r="N504" s="6">
        <f t="shared" si="1033"/>
        <v>14.81107655612392</v>
      </c>
      <c r="O504" s="6">
        <f t="shared" si="1034"/>
        <v>11.367377718128164</v>
      </c>
      <c r="P504" s="6">
        <f t="shared" ref="P504:R504" si="1078">AVERAGE(G501:G507)</f>
        <v>5.8628255093744723</v>
      </c>
      <c r="Q504" s="6">
        <f t="shared" si="1078"/>
        <v>0.70146173351141328</v>
      </c>
      <c r="R504" s="6">
        <f t="shared" si="1078"/>
        <v>8.7941986293825583</v>
      </c>
      <c r="U504" s="6">
        <v>31.951850628358425</v>
      </c>
      <c r="V504" s="6">
        <v>3.2</v>
      </c>
      <c r="W504" s="6">
        <v>1.4888111681391771</v>
      </c>
      <c r="X504" s="6">
        <v>-15.384615384615385</v>
      </c>
      <c r="Y504" s="6">
        <v>1.9184361126958083</v>
      </c>
      <c r="Z504" s="6">
        <v>0</v>
      </c>
      <c r="AA504" s="6">
        <v>10.054062543529094</v>
      </c>
      <c r="AB504" s="6">
        <v>-0.56497175141243738</v>
      </c>
      <c r="AE504" s="6">
        <v>6.5570000000000004</v>
      </c>
      <c r="AF504" s="6">
        <v>4.4085354230393694</v>
      </c>
      <c r="AG504" s="35">
        <v>22.222000000000001</v>
      </c>
      <c r="AH504" s="18">
        <v>7.306</v>
      </c>
      <c r="AI504" s="18">
        <v>6.2619999999999996</v>
      </c>
      <c r="AJ504" s="18">
        <v>4.6150000000000002</v>
      </c>
      <c r="AK504" s="18">
        <v>31.818000000000001</v>
      </c>
      <c r="AO504" s="6">
        <f>AE504*'III. GDP shares, 1310-2018'!C506</f>
        <v>0.92993613448737955</v>
      </c>
      <c r="AP504" s="6">
        <f>AF504*'III. GDP shares, 1310-2018'!D506</f>
        <v>1.1318271798798936</v>
      </c>
      <c r="AQ504" s="6">
        <f>AG504*'III. GDP shares, 1310-2018'!E506</f>
        <v>0.61485702045219892</v>
      </c>
      <c r="AR504" s="6">
        <f>AH504*'III. GDP shares, 1310-2018'!F506</f>
        <v>1.2182949066963267</v>
      </c>
      <c r="AS504" s="6">
        <f>AI504*'III. GDP shares, 1310-2018'!G506</f>
        <v>1.3859866990743896</v>
      </c>
      <c r="AT504" s="6">
        <f>AJ504*'III. GDP shares, 1310-2018'!H506</f>
        <v>0.50098332846209015</v>
      </c>
      <c r="AU504" s="6">
        <f>AK504*'III. GDP shares, 1310-2018'!I506</f>
        <v>2.4541644052752045</v>
      </c>
      <c r="AV504" s="6">
        <f>AL504*'III. GDP shares, 1310-2018'!J506</f>
        <v>0</v>
      </c>
      <c r="AY504" s="6">
        <f>U504*'III. GDP shares, 1310-2018'!C506</f>
        <v>4.5315205830492271</v>
      </c>
      <c r="AZ504" s="6">
        <f>V504*'III. GDP shares, 1310-2018'!D506</f>
        <v>0.82155333417252108</v>
      </c>
      <c r="BA504" s="6">
        <f>W504*'III. GDP shares, 1310-2018'!E506</f>
        <v>4.1193681885429406E-2</v>
      </c>
      <c r="BB504" s="6">
        <f>X504*'III. GDP shares, 1310-2018'!F506</f>
        <v>-2.5654254810510366</v>
      </c>
      <c r="BC504" s="6">
        <f>Y504*'III. GDP shares, 1310-2018'!G506</f>
        <v>0.42461305257431609</v>
      </c>
      <c r="BD504" s="6">
        <f>Z504*'III. GDP shares, 1310-2018'!H506</f>
        <v>0</v>
      </c>
      <c r="BE504" s="6">
        <f>AA504*'III. GDP shares, 1310-2018'!I506</f>
        <v>0.77548313604688501</v>
      </c>
      <c r="BF504" s="6">
        <f>AB504*'III. GDP shares, 1310-2018'!J506</f>
        <v>0</v>
      </c>
      <c r="BI504" s="6">
        <f t="shared" si="959"/>
        <v>11.884076489005624</v>
      </c>
      <c r="BJ504" s="6">
        <f t="shared" si="960"/>
        <v>8.2360496743274823</v>
      </c>
      <c r="BL504" s="6">
        <f t="shared" si="961"/>
        <v>4.0289383066773423</v>
      </c>
      <c r="BM504" s="6">
        <f t="shared" si="962"/>
        <v>4.0829466645868351</v>
      </c>
      <c r="BN504" s="6">
        <f t="shared" ref="BN504:BO504" si="1079">AVERAGE(BL501:BL507)</f>
        <v>2.880270609592432</v>
      </c>
      <c r="BO504" s="6">
        <f t="shared" si="1079"/>
        <v>3.9266230180198431</v>
      </c>
      <c r="BR504" s="6">
        <f t="shared" si="964"/>
        <v>3.8968375219427678</v>
      </c>
    </row>
    <row r="505" spans="1:70" x14ac:dyDescent="0.2">
      <c r="A505" s="6">
        <f>'[1]Nominal weighted'!B505</f>
        <v>1811</v>
      </c>
      <c r="C505" s="6">
        <f t="shared" si="971"/>
        <v>-16.608854225507713</v>
      </c>
      <c r="D505" s="6">
        <f t="shared" si="972"/>
        <v>7.5741684620667442</v>
      </c>
      <c r="E505" s="6">
        <f t="shared" si="973"/>
        <v>20.851977868234325</v>
      </c>
      <c r="F505" s="6">
        <f t="shared" si="974"/>
        <v>15.514181818181818</v>
      </c>
      <c r="G505" s="6">
        <f t="shared" si="975"/>
        <v>-2.6013145157637467</v>
      </c>
      <c r="H505" s="6">
        <f t="shared" si="1024"/>
        <v>-1.7953020468327949</v>
      </c>
      <c r="I505" s="6">
        <f t="shared" si="1057"/>
        <v>-52.062886393019568</v>
      </c>
      <c r="J505" s="6">
        <f t="shared" si="976"/>
        <v>-0.56818181818182623</v>
      </c>
      <c r="L505" s="6">
        <f t="shared" si="1031"/>
        <v>2.3048451382222872</v>
      </c>
      <c r="M505" s="6">
        <f t="shared" si="1032"/>
        <v>2.3101064823025603</v>
      </c>
      <c r="N505" s="6">
        <f t="shared" si="1033"/>
        <v>15.056084759590277</v>
      </c>
      <c r="O505" s="6">
        <f t="shared" si="1034"/>
        <v>11.423641897685338</v>
      </c>
      <c r="P505" s="6">
        <f t="shared" ref="P505:R505" si="1080">AVERAGE(G502:G508)</f>
        <v>6.1075406031274948</v>
      </c>
      <c r="Q505" s="6">
        <f t="shared" si="1080"/>
        <v>-1.3077548386387676</v>
      </c>
      <c r="R505" s="6">
        <f t="shared" si="1080"/>
        <v>12.081278104958287</v>
      </c>
      <c r="U505" s="6">
        <v>23.025854225507715</v>
      </c>
      <c r="V505" s="6">
        <v>-2.9</v>
      </c>
      <c r="W505" s="6">
        <v>-1.6209778682343241</v>
      </c>
      <c r="X505" s="6">
        <v>-6.8181818181818175</v>
      </c>
      <c r="Y505" s="6">
        <v>8.6843145157637469</v>
      </c>
      <c r="Z505" s="6">
        <v>6.7953020468327949</v>
      </c>
      <c r="AA505" s="6">
        <v>102.06288639301957</v>
      </c>
      <c r="AB505" s="6">
        <v>0.56818181818182623</v>
      </c>
      <c r="AE505" s="6">
        <v>6.4169999999999998</v>
      </c>
      <c r="AF505" s="6">
        <v>4.6741684620667447</v>
      </c>
      <c r="AG505" s="35">
        <v>19.231000000000002</v>
      </c>
      <c r="AH505" s="18">
        <v>8.6959999999999997</v>
      </c>
      <c r="AI505" s="18">
        <v>6.0830000000000002</v>
      </c>
      <c r="AJ505" s="18">
        <v>5</v>
      </c>
      <c r="AK505" s="18">
        <v>50</v>
      </c>
      <c r="AO505" s="6">
        <f>AE505*'III. GDP shares, 1310-2018'!C507</f>
        <v>0.90834229562799296</v>
      </c>
      <c r="AP505" s="6">
        <f>AF505*'III. GDP shares, 1310-2018'!D507</f>
        <v>1.2020564547759813</v>
      </c>
      <c r="AQ505" s="6">
        <f>AG505*'III. GDP shares, 1310-2018'!E507</f>
        <v>0.52973775603301765</v>
      </c>
      <c r="AR505" s="6">
        <f>AH505*'III. GDP shares, 1310-2018'!F507</f>
        <v>1.4491222592788415</v>
      </c>
      <c r="AS505" s="6">
        <f>AI505*'III. GDP shares, 1310-2018'!G507</f>
        <v>1.3449708397220106</v>
      </c>
      <c r="AT505" s="6">
        <f>AJ505*'III. GDP shares, 1310-2018'!H507</f>
        <v>0.5448694532193864</v>
      </c>
      <c r="AU505" s="6">
        <f>AK505*'III. GDP shares, 1310-2018'!I507</f>
        <v>3.8505933709985154</v>
      </c>
      <c r="AV505" s="6">
        <f>AL505*'III. GDP shares, 1310-2018'!J507</f>
        <v>0</v>
      </c>
      <c r="AY505" s="6">
        <f>U505*'III. GDP shares, 1310-2018'!C507</f>
        <v>3.2593668826543869</v>
      </c>
      <c r="AZ505" s="6">
        <f>V505*'III. GDP shares, 1310-2018'!D507</f>
        <v>-0.74579334209725545</v>
      </c>
      <c r="BA505" s="6">
        <f>W505*'III. GDP shares, 1310-2018'!E507</f>
        <v>-4.4651509463763471E-2</v>
      </c>
      <c r="BB505" s="6">
        <f>X505*'III. GDP shares, 1310-2018'!F507</f>
        <v>-1.1361981417361495</v>
      </c>
      <c r="BC505" s="6">
        <f>Y505*'III. GDP shares, 1310-2018'!G507</f>
        <v>1.9201298350611231</v>
      </c>
      <c r="BD505" s="6">
        <f>Z505*'III. GDP shares, 1310-2018'!H507</f>
        <v>0.74051050214367253</v>
      </c>
      <c r="BE505" s="6">
        <f>AA505*'III. GDP shares, 1310-2018'!I507</f>
        <v>7.8600534753987139</v>
      </c>
      <c r="BF505" s="6">
        <f>AB505*'III. GDP shares, 1310-2018'!J507</f>
        <v>0</v>
      </c>
      <c r="BI505" s="6">
        <f t="shared" si="959"/>
        <v>14.300166923152391</v>
      </c>
      <c r="BJ505" s="6">
        <f t="shared" si="960"/>
        <v>9.8296924296557471</v>
      </c>
      <c r="BL505" s="6">
        <f t="shared" si="961"/>
        <v>11.853417701960728</v>
      </c>
      <c r="BM505" s="6">
        <f t="shared" si="962"/>
        <v>16.224672414111186</v>
      </c>
      <c r="BN505" s="6">
        <f t="shared" ref="BN505:BO505" si="1081">AVERAGE(BL502:BL508)</f>
        <v>2.6508197322837463</v>
      </c>
      <c r="BO505" s="6">
        <f t="shared" si="1081"/>
        <v>4.1126397741292609</v>
      </c>
      <c r="BR505" s="6">
        <f t="shared" si="964"/>
        <v>-3.9715750691782201</v>
      </c>
    </row>
    <row r="506" spans="1:70" x14ac:dyDescent="0.2">
      <c r="A506" s="6">
        <f>'[1]Nominal weighted'!B506</f>
        <v>1812</v>
      </c>
      <c r="C506" s="6">
        <f t="shared" si="971"/>
        <v>12.989456224262209</v>
      </c>
      <c r="D506" s="6">
        <f t="shared" si="972"/>
        <v>-8.1871028776879555</v>
      </c>
      <c r="E506" s="6">
        <f t="shared" si="973"/>
        <v>15.490252053513194</v>
      </c>
      <c r="F506" s="6">
        <f t="shared" si="974"/>
        <v>0.7388861788617902</v>
      </c>
      <c r="G506" s="6">
        <f t="shared" si="975"/>
        <v>-1.9576473076972318</v>
      </c>
      <c r="H506" s="6">
        <f t="shared" si="1024"/>
        <v>3.9151263962848004</v>
      </c>
      <c r="I506" s="6">
        <f t="shared" si="1057"/>
        <v>-31.89280738647517</v>
      </c>
      <c r="J506" s="6">
        <f t="shared" si="976"/>
        <v>0</v>
      </c>
      <c r="L506" s="6">
        <f t="shared" si="1031"/>
        <v>-0.50790228996118814</v>
      </c>
      <c r="M506" s="6">
        <f t="shared" si="1032"/>
        <v>4.3977219693382557</v>
      </c>
      <c r="N506" s="6">
        <f t="shared" si="1033"/>
        <v>15.000887486757138</v>
      </c>
      <c r="O506" s="6">
        <f t="shared" si="1034"/>
        <v>13.517175769219207</v>
      </c>
      <c r="P506" s="6">
        <f t="shared" ref="P506:R506" si="1082">AVERAGE(G503:G509)</f>
        <v>6.5785913314649509</v>
      </c>
      <c r="Q506" s="6">
        <f t="shared" si="1082"/>
        <v>1.7653641061762493</v>
      </c>
      <c r="R506" s="6">
        <f t="shared" si="1082"/>
        <v>13.851954689811427</v>
      </c>
      <c r="U506" s="6">
        <v>-6.5374562242622103</v>
      </c>
      <c r="V506" s="6">
        <v>13.2</v>
      </c>
      <c r="W506" s="6">
        <v>5.7867479464868072</v>
      </c>
      <c r="X506" s="6">
        <v>11.38211382113821</v>
      </c>
      <c r="Y506" s="6">
        <v>8.3636473076972315</v>
      </c>
      <c r="Z506" s="6">
        <v>1.2568736037151995</v>
      </c>
      <c r="AA506" s="6">
        <v>61.059807386475171</v>
      </c>
      <c r="AB506" s="6">
        <v>0</v>
      </c>
      <c r="AE506" s="6">
        <v>6.452</v>
      </c>
      <c r="AF506" s="6">
        <v>5.0128971223120447</v>
      </c>
      <c r="AG506" s="35">
        <v>21.277000000000001</v>
      </c>
      <c r="AH506" s="18">
        <v>12.121</v>
      </c>
      <c r="AI506" s="18">
        <v>6.4059999999999997</v>
      </c>
      <c r="AJ506" s="18">
        <v>5.1719999999999997</v>
      </c>
      <c r="AK506" s="18">
        <v>29.167000000000002</v>
      </c>
      <c r="AO506" s="6">
        <f>AE506*'III. GDP shares, 1310-2018'!C508</f>
        <v>0.9115656602186053</v>
      </c>
      <c r="AP506" s="6">
        <f>AF506*'III. GDP shares, 1310-2018'!D508</f>
        <v>1.2913251752749852</v>
      </c>
      <c r="AQ506" s="6">
        <f>AG506*'III. GDP shares, 1310-2018'!E508</f>
        <v>0.58350943200002381</v>
      </c>
      <c r="AR506" s="6">
        <f>AH506*'III. GDP shares, 1310-2018'!F508</f>
        <v>2.0185490234176839</v>
      </c>
      <c r="AS506" s="6">
        <f>AI506*'III. GDP shares, 1310-2018'!G508</f>
        <v>1.4149300858909653</v>
      </c>
      <c r="AT506" s="6">
        <f>AJ506*'III. GDP shares, 1310-2018'!H508</f>
        <v>0.56575608403268574</v>
      </c>
      <c r="AU506" s="6">
        <f>AK506*'III. GDP shares, 1310-2018'!I508</f>
        <v>2.2427550286381672</v>
      </c>
      <c r="AV506" s="6">
        <f>AL506*'III. GDP shares, 1310-2018'!J508</f>
        <v>0</v>
      </c>
      <c r="AY506" s="6">
        <f>U506*'III. GDP shares, 1310-2018'!C508</f>
        <v>-0.92363927452259964</v>
      </c>
      <c r="AZ506" s="6">
        <f>V506*'III. GDP shares, 1310-2018'!D508</f>
        <v>3.4003275745998343</v>
      </c>
      <c r="BA506" s="6">
        <f>W506*'III. GDP shares, 1310-2018'!E508</f>
        <v>0.15869821908078305</v>
      </c>
      <c r="BB506" s="6">
        <f>X506*'III. GDP shares, 1310-2018'!F508</f>
        <v>1.895499937141115</v>
      </c>
      <c r="BC506" s="6">
        <f>Y506*'III. GDP shares, 1310-2018'!G508</f>
        <v>1.8473269128070222</v>
      </c>
      <c r="BD506" s="6">
        <f>Z506*'III. GDP shares, 1310-2018'!H508</f>
        <v>0.13748721735536756</v>
      </c>
      <c r="BE506" s="6">
        <f>AA506*'III. GDP shares, 1310-2018'!I508</f>
        <v>4.6951071438164744</v>
      </c>
      <c r="BF506" s="6">
        <f>AB506*'III. GDP shares, 1310-2018'!J508</f>
        <v>0</v>
      </c>
      <c r="BI506" s="6">
        <f t="shared" si="959"/>
        <v>12.22969958890172</v>
      </c>
      <c r="BJ506" s="6">
        <f t="shared" si="960"/>
        <v>9.028390489473118</v>
      </c>
      <c r="BL506" s="6">
        <f t="shared" si="961"/>
        <v>11.210807730277995</v>
      </c>
      <c r="BM506" s="6">
        <f t="shared" si="962"/>
        <v>11.813966730156302</v>
      </c>
      <c r="BN506" s="6">
        <f t="shared" ref="BN506:BO506" si="1083">AVERAGE(BL503:BL509)</f>
        <v>1.8872497814789024</v>
      </c>
      <c r="BO506" s="6">
        <f t="shared" si="1083"/>
        <v>3.4540547238236399</v>
      </c>
      <c r="BR506" s="6">
        <f t="shared" si="964"/>
        <v>-7.3414841480030191E-2</v>
      </c>
    </row>
    <row r="507" spans="1:70" x14ac:dyDescent="0.2">
      <c r="A507" s="6">
        <f>'[1]Nominal weighted'!B507</f>
        <v>1813</v>
      </c>
      <c r="C507" s="6">
        <f t="shared" si="971"/>
        <v>21.148311315350991</v>
      </c>
      <c r="D507" s="6">
        <f t="shared" si="972"/>
        <v>2.5474862745498861</v>
      </c>
      <c r="E507" s="6">
        <f t="shared" si="973"/>
        <v>23.710950449190932</v>
      </c>
      <c r="F507" s="6">
        <f t="shared" si="974"/>
        <v>20.408759124087592</v>
      </c>
      <c r="G507" s="6">
        <f t="shared" si="975"/>
        <v>17.948981248531368</v>
      </c>
      <c r="H507" s="6">
        <f t="shared" si="1024"/>
        <v>-14.434514984040543</v>
      </c>
      <c r="I507" s="6">
        <f t="shared" si="1057"/>
        <v>67.621576420273982</v>
      </c>
      <c r="J507" s="6">
        <f t="shared" si="976"/>
        <v>-5.6497175141242941</v>
      </c>
      <c r="L507" s="6">
        <f t="shared" si="1031"/>
        <v>-1.2687800643373393</v>
      </c>
      <c r="M507" s="6">
        <f t="shared" si="1032"/>
        <v>7.0441463186190907</v>
      </c>
      <c r="N507" s="6">
        <f t="shared" si="1033"/>
        <v>12.82755424322238</v>
      </c>
      <c r="O507" s="6">
        <f t="shared" si="1034"/>
        <v>10.120186900944626</v>
      </c>
      <c r="P507" s="6">
        <f t="shared" ref="P507:R507" si="1084">AVERAGE(G504:G510)</f>
        <v>3.9352056691273867</v>
      </c>
      <c r="Q507" s="6">
        <f t="shared" si="1084"/>
        <v>2.7554611167568805</v>
      </c>
      <c r="R507" s="6">
        <f t="shared" si="1084"/>
        <v>19.160680730275732</v>
      </c>
      <c r="U507" s="6">
        <v>-14.76531131535099</v>
      </c>
      <c r="V507" s="6">
        <v>2.5</v>
      </c>
      <c r="W507" s="6">
        <v>-4.1029504491909297</v>
      </c>
      <c r="X507" s="6">
        <v>-12.408759124087592</v>
      </c>
      <c r="Y507" s="6">
        <v>-8.4249812485313704</v>
      </c>
      <c r="Z507" s="6">
        <v>20.015514984040543</v>
      </c>
      <c r="AA507" s="6">
        <v>-38.454576420273987</v>
      </c>
      <c r="AB507" s="6">
        <v>5.6497175141242941</v>
      </c>
      <c r="AE507" s="6">
        <v>6.383</v>
      </c>
      <c r="AF507" s="6">
        <v>5.0474862745498861</v>
      </c>
      <c r="AG507" s="35">
        <v>19.608000000000001</v>
      </c>
      <c r="AH507" s="18">
        <v>8</v>
      </c>
      <c r="AI507" s="18">
        <v>9.5239999999999991</v>
      </c>
      <c r="AJ507" s="18">
        <v>5.5810000000000004</v>
      </c>
      <c r="AK507" s="18">
        <v>29.167000000000002</v>
      </c>
      <c r="AO507" s="6">
        <f>AE507*'III. GDP shares, 1310-2018'!C509</f>
        <v>0.90012123180128412</v>
      </c>
      <c r="AP507" s="6">
        <f>AF507*'III. GDP shares, 1310-2018'!D509</f>
        <v>1.3023869657634606</v>
      </c>
      <c r="AQ507" s="6">
        <f>AG507*'III. GDP shares, 1310-2018'!E509</f>
        <v>0.53537670575760199</v>
      </c>
      <c r="AR507" s="6">
        <f>AH507*'III. GDP shares, 1310-2018'!F509</f>
        <v>1.3314006759757793</v>
      </c>
      <c r="AS507" s="6">
        <f>AI507*'III. GDP shares, 1310-2018'!G509</f>
        <v>2.1014754391934001</v>
      </c>
      <c r="AT507" s="6">
        <f>AJ507*'III. GDP shares, 1310-2018'!H509</f>
        <v>0.61278600714051157</v>
      </c>
      <c r="AU507" s="6">
        <f>AK507*'III. GDP shares, 1310-2018'!I509</f>
        <v>2.2393384492996056</v>
      </c>
      <c r="AV507" s="6">
        <f>AL507*'III. GDP shares, 1310-2018'!J509</f>
        <v>0</v>
      </c>
      <c r="AY507" s="6">
        <f>U507*'III. GDP shares, 1310-2018'!C509</f>
        <v>-2.0821823921515232</v>
      </c>
      <c r="AZ507" s="6">
        <f>V507*'III. GDP shares, 1310-2018'!D509</f>
        <v>0.64506711604659195</v>
      </c>
      <c r="BA507" s="6">
        <f>W507*'III. GDP shares, 1310-2018'!E509</f>
        <v>-0.11202693264863899</v>
      </c>
      <c r="BB507" s="6">
        <f>X507*'III. GDP shares, 1310-2018'!F509</f>
        <v>-2.0651287857288549</v>
      </c>
      <c r="BC507" s="6">
        <f>Y507*'III. GDP shares, 1310-2018'!G509</f>
        <v>-1.8589763932647652</v>
      </c>
      <c r="BD507" s="6">
        <f>Z507*'III. GDP shares, 1310-2018'!H509</f>
        <v>2.1976755971924895</v>
      </c>
      <c r="BE507" s="6">
        <f>AA507*'III. GDP shares, 1310-2018'!I509</f>
        <v>-2.9524055106610048</v>
      </c>
      <c r="BF507" s="6">
        <f>AB507*'III. GDP shares, 1310-2018'!J509</f>
        <v>0</v>
      </c>
      <c r="BI507" s="6">
        <f t="shared" si="959"/>
        <v>11.901498039221412</v>
      </c>
      <c r="BJ507" s="6">
        <f t="shared" si="960"/>
        <v>9.0228854749316447</v>
      </c>
      <c r="BL507" s="6">
        <f t="shared" si="961"/>
        <v>-6.2279773012157058</v>
      </c>
      <c r="BM507" s="6">
        <f t="shared" si="962"/>
        <v>-6.2489182574087536</v>
      </c>
      <c r="BN507" s="6">
        <f t="shared" ref="BN507:BO507" si="1085">AVERAGE(BL504:BL510)</f>
        <v>2.3495469472915151</v>
      </c>
      <c r="BO507" s="6">
        <f t="shared" si="1085"/>
        <v>3.104702004389766</v>
      </c>
      <c r="BR507" s="6">
        <f t="shared" si="964"/>
        <v>14.59354292643048</v>
      </c>
    </row>
    <row r="508" spans="1:70" x14ac:dyDescent="0.2">
      <c r="A508" s="6">
        <f>'[1]Nominal weighted'!B508</f>
        <v>1814</v>
      </c>
      <c r="C508" s="6">
        <f t="shared" si="971"/>
        <v>9.2131993880398007</v>
      </c>
      <c r="D508" s="6">
        <f t="shared" si="972"/>
        <v>17.221478504463921</v>
      </c>
      <c r="E508" s="6">
        <f t="shared" si="973"/>
        <v>11.412188976658307</v>
      </c>
      <c r="F508" s="6">
        <f t="shared" si="974"/>
        <v>13.333333333333332</v>
      </c>
      <c r="G508" s="6">
        <f t="shared" si="975"/>
        <v>10.94047342198116</v>
      </c>
      <c r="H508" s="6">
        <f t="shared" si="1024"/>
        <v>-4.0081102662256978</v>
      </c>
      <c r="I508" s="6">
        <f t="shared" si="1057"/>
        <v>45.177722214859386</v>
      </c>
      <c r="J508" s="6">
        <f t="shared" si="976"/>
        <v>-10.695187165775389</v>
      </c>
      <c r="L508" s="6">
        <f t="shared" si="1031"/>
        <v>4.5167677295340329</v>
      </c>
      <c r="M508" s="6">
        <f t="shared" si="1032"/>
        <v>5.5135829264688931</v>
      </c>
      <c r="N508" s="6">
        <f t="shared" si="1033"/>
        <v>9.7106753668026631</v>
      </c>
      <c r="O508" s="6">
        <f t="shared" si="1034"/>
        <v>4.9018363160456531</v>
      </c>
      <c r="P508" s="6">
        <f t="shared" ref="P508:R508" si="1086">AVERAGE(G505:G511)</f>
        <v>0.63625633262486458</v>
      </c>
      <c r="Q508" s="6">
        <f t="shared" si="1086"/>
        <v>3.4612846938403266</v>
      </c>
      <c r="R508" s="6">
        <f t="shared" si="1086"/>
        <v>20.858661580601204</v>
      </c>
      <c r="U508" s="6">
        <v>3.1328006119601994</v>
      </c>
      <c r="V508" s="6">
        <v>-12.7</v>
      </c>
      <c r="W508" s="6">
        <v>-4.7451889766583077</v>
      </c>
      <c r="X508" s="6">
        <v>-8.3333333333333321</v>
      </c>
      <c r="Y508" s="6">
        <v>-3.9374734219811609</v>
      </c>
      <c r="Z508" s="6">
        <v>9.8901102662256974</v>
      </c>
      <c r="AA508" s="6">
        <v>-21.039722214859381</v>
      </c>
      <c r="AB508" s="6">
        <v>10.695187165775389</v>
      </c>
      <c r="AE508" s="6">
        <v>12.346</v>
      </c>
      <c r="AF508" s="6">
        <v>4.5214785044639223</v>
      </c>
      <c r="AG508" s="35">
        <v>6.6669999999999998</v>
      </c>
      <c r="AH508" s="18">
        <v>5</v>
      </c>
      <c r="AI508" s="18">
        <v>7.0030000000000001</v>
      </c>
      <c r="AJ508" s="18">
        <v>5.8819999999999997</v>
      </c>
      <c r="AK508" s="18">
        <v>24.138000000000002</v>
      </c>
      <c r="AO508" s="6">
        <f>AE508*'III. GDP shares, 1310-2018'!C510</f>
        <v>1.7377663535448531</v>
      </c>
      <c r="AP508" s="6">
        <f>AF508*'III. GDP shares, 1310-2018'!D510</f>
        <v>1.1685715817545665</v>
      </c>
      <c r="AQ508" s="6">
        <f>AG508*'III. GDP shares, 1310-2018'!E510</f>
        <v>0.18124059212034144</v>
      </c>
      <c r="AR508" s="6">
        <f>AH508*'III. GDP shares, 1310-2018'!F510</f>
        <v>0.83159002964861062</v>
      </c>
      <c r="AS508" s="6">
        <f>AI508*'III. GDP shares, 1310-2018'!G510</f>
        <v>1.5436533604463263</v>
      </c>
      <c r="AT508" s="6">
        <f>AJ508*'III. GDP shares, 1310-2018'!H510</f>
        <v>0.6482256816685622</v>
      </c>
      <c r="AU508" s="6">
        <f>AK508*'III. GDP shares, 1310-2018'!I510</f>
        <v>1.8504295841469713</v>
      </c>
      <c r="AV508" s="6">
        <f>AL508*'III. GDP shares, 1310-2018'!J510</f>
        <v>0</v>
      </c>
      <c r="AY508" s="6">
        <f>U508*'III. GDP shares, 1310-2018'!C510</f>
        <v>0.44095865023725578</v>
      </c>
      <c r="AZ508" s="6">
        <f>V508*'III. GDP shares, 1310-2018'!D510</f>
        <v>-3.2823022543690192</v>
      </c>
      <c r="BA508" s="6">
        <f>W508*'III. GDP shares, 1310-2018'!E510</f>
        <v>-0.12899667914391313</v>
      </c>
      <c r="BB508" s="6">
        <f>X508*'III. GDP shares, 1310-2018'!F510</f>
        <v>-1.3859833827476842</v>
      </c>
      <c r="BC508" s="6">
        <f>Y508*'III. GDP shares, 1310-2018'!G510</f>
        <v>-0.8679271854218642</v>
      </c>
      <c r="BD508" s="6">
        <f>Z508*'III. GDP shares, 1310-2018'!H510</f>
        <v>1.0899393861104043</v>
      </c>
      <c r="BE508" s="6">
        <f>AA508*'III. GDP shares, 1310-2018'!I510</f>
        <v>-1.6129142608588134</v>
      </c>
      <c r="BF508" s="6">
        <f>AB508*'III. GDP shares, 1310-2018'!J510</f>
        <v>0</v>
      </c>
      <c r="BI508" s="6">
        <f t="shared" si="959"/>
        <v>9.3653540720662729</v>
      </c>
      <c r="BJ508" s="6">
        <f t="shared" si="960"/>
        <v>7.9614771833302314</v>
      </c>
      <c r="BL508" s="6">
        <f t="shared" si="961"/>
        <v>-5.7472257261936344</v>
      </c>
      <c r="BM508" s="6">
        <f t="shared" si="962"/>
        <v>-3.3797024878588617</v>
      </c>
      <c r="BN508" s="6">
        <f t="shared" ref="BN508:BO508" si="1087">AVERAGE(BL505:BL511)</f>
        <v>3.3932967266968381</v>
      </c>
      <c r="BO508" s="6">
        <f t="shared" si="1087"/>
        <v>3.4480476199662253</v>
      </c>
      <c r="BR508" s="6">
        <f t="shared" si="964"/>
        <v>9.2578290734002806</v>
      </c>
    </row>
    <row r="509" spans="1:70" x14ac:dyDescent="0.2">
      <c r="A509" s="6">
        <f>'[1]Nominal weighted'!B509</f>
        <v>1815</v>
      </c>
      <c r="C509" s="6">
        <f t="shared" si="971"/>
        <v>-12.727520313874546</v>
      </c>
      <c r="D509" s="6">
        <f t="shared" si="972"/>
        <v>15.735457925257057</v>
      </c>
      <c r="E509" s="6">
        <f t="shared" si="973"/>
        <v>3.3142335839425918</v>
      </c>
      <c r="F509" s="6">
        <f t="shared" si="974"/>
        <v>3.4278181818181821</v>
      </c>
      <c r="G509" s="6">
        <f t="shared" si="975"/>
        <v>8.5871583730377772</v>
      </c>
      <c r="H509" s="6">
        <f t="shared" si="1024"/>
        <v>17.466118170794285</v>
      </c>
      <c r="I509" s="6">
        <f t="shared" si="1057"/>
        <v>35.444794069718348</v>
      </c>
      <c r="J509" s="6">
        <f t="shared" si="976"/>
        <v>-1.9323671497584589</v>
      </c>
      <c r="L509" s="6">
        <f t="shared" si="1031"/>
        <v>11.201179247067667</v>
      </c>
      <c r="M509" s="6">
        <f t="shared" si="1032"/>
        <v>4.9385832048325105</v>
      </c>
      <c r="N509" s="6">
        <f t="shared" si="1033"/>
        <v>9.5217273819672474</v>
      </c>
      <c r="O509" s="6">
        <f t="shared" si="1034"/>
        <v>5.3004049366142754</v>
      </c>
      <c r="P509" s="6">
        <f t="shared" ref="P509:R509" si="1088">AVERAGE(G506:G512)</f>
        <v>5.9343119119267067</v>
      </c>
      <c r="Q509" s="6">
        <f t="shared" si="1088"/>
        <v>4.9902497470912905</v>
      </c>
      <c r="R509" s="6">
        <f t="shared" si="1088"/>
        <v>35.322390205067123</v>
      </c>
      <c r="U509" s="6">
        <v>22.073520313874546</v>
      </c>
      <c r="V509" s="6">
        <v>-10.7</v>
      </c>
      <c r="W509" s="6">
        <v>2.7467664160574081</v>
      </c>
      <c r="X509" s="6">
        <v>1.8181818181818181</v>
      </c>
      <c r="Y509" s="6">
        <v>0.89184162696222158</v>
      </c>
      <c r="Z509" s="6">
        <v>-12.294118170794286</v>
      </c>
      <c r="AA509" s="6">
        <v>-12.111794069718348</v>
      </c>
      <c r="AB509" s="6">
        <v>1.9323671497584589</v>
      </c>
      <c r="AE509" s="6">
        <v>9.3460000000000001</v>
      </c>
      <c r="AF509" s="6">
        <v>5.0354579252570577</v>
      </c>
      <c r="AG509" s="35">
        <v>6.0609999999999999</v>
      </c>
      <c r="AH509" s="18">
        <v>5.2460000000000004</v>
      </c>
      <c r="AI509" s="18">
        <v>9.4789999999999992</v>
      </c>
      <c r="AJ509" s="18">
        <v>5.1719999999999997</v>
      </c>
      <c r="AK509" s="18">
        <v>23.332999999999998</v>
      </c>
      <c r="AO509" s="6">
        <f>AE509*'III. GDP shares, 1310-2018'!C511</f>
        <v>1.3130647691662456</v>
      </c>
      <c r="AP509" s="6">
        <f>AF509*'III. GDP shares, 1310-2018'!D511</f>
        <v>1.3035143062754941</v>
      </c>
      <c r="AQ509" s="6">
        <f>AG509*'III. GDP shares, 1310-2018'!E511</f>
        <v>0.16405074433121167</v>
      </c>
      <c r="AR509" s="6">
        <f>AH509*'III. GDP shares, 1310-2018'!F511</f>
        <v>0.87194793148182403</v>
      </c>
      <c r="AS509" s="6">
        <f>AI509*'III. GDP shares, 1310-2018'!G511</f>
        <v>2.0873375872696647</v>
      </c>
      <c r="AT509" s="6">
        <f>AJ509*'III. GDP shares, 1310-2018'!H511</f>
        <v>0.57206168712965699</v>
      </c>
      <c r="AU509" s="6">
        <f>AK509*'III. GDP shares, 1310-2018'!I511</f>
        <v>1.7860372259192643</v>
      </c>
      <c r="AV509" s="6">
        <f>AL509*'III. GDP shares, 1310-2018'!J511</f>
        <v>0</v>
      </c>
      <c r="AY509" s="6">
        <f>U509*'III. GDP shares, 1310-2018'!C511</f>
        <v>3.1012156918065608</v>
      </c>
      <c r="AZ509" s="6">
        <f>V509*'III. GDP shares, 1310-2018'!D511</f>
        <v>-2.7698777914891957</v>
      </c>
      <c r="BA509" s="6">
        <f>W509*'III. GDP shares, 1310-2018'!E511</f>
        <v>7.4345664916382184E-2</v>
      </c>
      <c r="BB509" s="6">
        <f>X509*'III. GDP shares, 1310-2018'!F511</f>
        <v>0.30220355993547426</v>
      </c>
      <c r="BC509" s="6">
        <f>Y509*'III. GDP shares, 1310-2018'!G511</f>
        <v>0.19638933957695709</v>
      </c>
      <c r="BD509" s="6">
        <f>Z509*'III. GDP shares, 1310-2018'!H511</f>
        <v>-1.3598209556372685</v>
      </c>
      <c r="BE509" s="6">
        <f>AA509*'III. GDP shares, 1310-2018'!I511</f>
        <v>-0.92710389067780219</v>
      </c>
      <c r="BF509" s="6">
        <f>AB509*'III. GDP shares, 1310-2018'!J511</f>
        <v>0</v>
      </c>
      <c r="BI509" s="6">
        <f t="shared" si="959"/>
        <v>9.0960654178938647</v>
      </c>
      <c r="BJ509" s="6">
        <f t="shared" si="960"/>
        <v>8.0980142515733622</v>
      </c>
      <c r="BL509" s="6">
        <f t="shared" si="961"/>
        <v>-1.3826483815688919</v>
      </c>
      <c r="BM509" s="6">
        <f t="shared" si="962"/>
        <v>-0.70540436445977273</v>
      </c>
      <c r="BN509" s="6">
        <f t="shared" ref="BN509:BO509" si="1089">AVERAGE(BL506:BL512)</f>
        <v>5.1014631712192227E-2</v>
      </c>
      <c r="BO509" s="6">
        <f t="shared" si="1089"/>
        <v>-0.1758901257328149</v>
      </c>
      <c r="BR509" s="6">
        <f t="shared" si="964"/>
        <v>5.4072705353775632</v>
      </c>
    </row>
    <row r="510" spans="1:70" x14ac:dyDescent="0.2">
      <c r="A510" s="6">
        <f>'[1]Nominal weighted'!B510</f>
        <v>1816</v>
      </c>
      <c r="C510" s="6">
        <f t="shared" si="971"/>
        <v>2.4987977897263089</v>
      </c>
      <c r="D510" s="6">
        <f t="shared" si="972"/>
        <v>13.209000518644615</v>
      </c>
      <c r="E510" s="6">
        <f t="shared" si="973"/>
        <v>-5.7199120608435319</v>
      </c>
      <c r="F510" s="6">
        <f t="shared" si="974"/>
        <v>-5.2722857142857134</v>
      </c>
      <c r="G510" s="6">
        <f t="shared" si="975"/>
        <v>-9.7147754235018109</v>
      </c>
      <c r="H510" s="6">
        <f t="shared" si="1024"/>
        <v>13.529910547318114</v>
      </c>
      <c r="I510" s="6">
        <f t="shared" si="1057"/>
        <v>48.072428730102224</v>
      </c>
      <c r="J510" s="6">
        <f t="shared" si="976"/>
        <v>14.218009478672974</v>
      </c>
      <c r="L510" s="6">
        <f t="shared" si="1031"/>
        <v>12.819710429908392</v>
      </c>
      <c r="M510" s="6">
        <f t="shared" si="1032"/>
        <v>7.0633881900050763</v>
      </c>
      <c r="N510" s="6">
        <f t="shared" si="1033"/>
        <v>10.111538916318622</v>
      </c>
      <c r="O510" s="6">
        <f t="shared" si="1034"/>
        <v>8.9653113066669867</v>
      </c>
      <c r="P510" s="6">
        <f t="shared" ref="P510:R510" si="1090">AVERAGE(G507:G513)</f>
        <v>8.3497475986476797</v>
      </c>
      <c r="Q510" s="6">
        <f t="shared" si="1090"/>
        <v>5.0240888333363198</v>
      </c>
      <c r="R510" s="6">
        <f t="shared" si="1090"/>
        <v>50.855889464699032</v>
      </c>
      <c r="U510" s="6">
        <v>6.1972022102736908</v>
      </c>
      <c r="V510" s="6">
        <v>-8.4</v>
      </c>
      <c r="W510" s="6">
        <v>11.369912060843532</v>
      </c>
      <c r="X510" s="6">
        <v>10.714285714285714</v>
      </c>
      <c r="Y510" s="6">
        <v>18.80577542350181</v>
      </c>
      <c r="Z510" s="6">
        <v>-8.6519105473181135</v>
      </c>
      <c r="AA510" s="6">
        <v>-16.254428730102223</v>
      </c>
      <c r="AB510" s="6">
        <v>-14.218009478672974</v>
      </c>
      <c r="AE510" s="6">
        <v>8.6959999999999997</v>
      </c>
      <c r="AF510" s="6">
        <v>4.8090005186446154</v>
      </c>
      <c r="AG510" s="35">
        <v>5.65</v>
      </c>
      <c r="AH510" s="18">
        <v>5.4420000000000002</v>
      </c>
      <c r="AI510" s="18">
        <v>9.0909999999999993</v>
      </c>
      <c r="AJ510" s="18">
        <v>4.8780000000000001</v>
      </c>
      <c r="AK510" s="18">
        <v>31.818000000000001</v>
      </c>
      <c r="AO510" s="6">
        <f>AE510*'III. GDP shares, 1310-2018'!C512</f>
        <v>1.2194988631323933</v>
      </c>
      <c r="AP510" s="6">
        <f>AF510*'III. GDP shares, 1310-2018'!D512</f>
        <v>1.2468832594890811</v>
      </c>
      <c r="AQ510" s="6">
        <f>AG510*'III. GDP shares, 1310-2018'!E512</f>
        <v>0.15226540259889629</v>
      </c>
      <c r="AR510" s="6">
        <f>AH510*'III. GDP shares, 1310-2018'!F512</f>
        <v>0.90395389016933014</v>
      </c>
      <c r="AS510" s="6">
        <f>AI510*'III. GDP shares, 1310-2018'!G512</f>
        <v>1.9999082993959141</v>
      </c>
      <c r="AT510" s="6">
        <f>AJ510*'III. GDP shares, 1310-2018'!H512</f>
        <v>0.54148751019801666</v>
      </c>
      <c r="AU510" s="6">
        <f>AK510*'III. GDP shares, 1310-2018'!I512</f>
        <v>2.4319056570943651</v>
      </c>
      <c r="AV510" s="6">
        <f>AL510*'III. GDP shares, 1310-2018'!J512</f>
        <v>0</v>
      </c>
      <c r="AY510" s="6">
        <f>U510*'III. GDP shares, 1310-2018'!C512</f>
        <v>0.86907555773117762</v>
      </c>
      <c r="AZ510" s="6">
        <f>V510*'III. GDP shares, 1310-2018'!D512</f>
        <v>-2.1779617904179926</v>
      </c>
      <c r="BA510" s="6">
        <f>W510*'III. GDP shares, 1310-2018'!E512</f>
        <v>0.3064149092846703</v>
      </c>
      <c r="BB510" s="6">
        <f>X510*'III. GDP shares, 1310-2018'!F512</f>
        <v>1.7797170620753859</v>
      </c>
      <c r="BC510" s="6">
        <f>Y510*'III. GDP shares, 1310-2018'!G512</f>
        <v>4.1370395276687919</v>
      </c>
      <c r="BD510" s="6">
        <f>Z510*'III. GDP shares, 1310-2018'!H512</f>
        <v>-0.96041441179238318</v>
      </c>
      <c r="BE510" s="6">
        <f>AA510*'III. GDP shares, 1310-2018'!I512</f>
        <v>-1.2423545534468783</v>
      </c>
      <c r="BF510" s="6">
        <f>AB510*'III. GDP shares, 1310-2018'!J512</f>
        <v>0</v>
      </c>
      <c r="BI510" s="6">
        <f t="shared" si="959"/>
        <v>10.05485721694923</v>
      </c>
      <c r="BJ510" s="6">
        <f t="shared" si="960"/>
        <v>8.4959028820779956</v>
      </c>
      <c r="BL510" s="6">
        <f t="shared" si="961"/>
        <v>2.7115163011027716</v>
      </c>
      <c r="BM510" s="6">
        <f t="shared" si="962"/>
        <v>-5.464666839857002E-2</v>
      </c>
      <c r="BN510" s="6">
        <f t="shared" ref="BN510:BO510" si="1091">AVERAGE(BL507:BL513)</f>
        <v>-2.8344599829561652</v>
      </c>
      <c r="BO510" s="6">
        <f t="shared" si="1091"/>
        <v>-3.0934817969883772</v>
      </c>
      <c r="BR510" s="6">
        <f t="shared" si="964"/>
        <v>2.3595415310681522</v>
      </c>
    </row>
    <row r="511" spans="1:70" x14ac:dyDescent="0.2">
      <c r="A511" s="6">
        <f>'[1]Nominal weighted'!B511</f>
        <v>1817</v>
      </c>
      <c r="C511" s="6">
        <f t="shared" si="971"/>
        <v>15.103983928741181</v>
      </c>
      <c r="D511" s="6">
        <f t="shared" si="972"/>
        <v>-9.505408322012018</v>
      </c>
      <c r="E511" s="6">
        <f t="shared" si="973"/>
        <v>-1.0849633030771733</v>
      </c>
      <c r="F511" s="6">
        <f t="shared" si="974"/>
        <v>-13.83783870967742</v>
      </c>
      <c r="G511" s="6">
        <f t="shared" si="975"/>
        <v>-18.749081468213461</v>
      </c>
      <c r="H511" s="6">
        <f t="shared" si="1024"/>
        <v>9.5557650395841236</v>
      </c>
      <c r="I511" s="6">
        <f t="shared" si="1057"/>
        <v>33.649803408749264</v>
      </c>
      <c r="J511" s="6">
        <f t="shared" si="976"/>
        <v>3.8674033149171296</v>
      </c>
      <c r="L511" s="6">
        <f t="shared" si="1031"/>
        <v>10.178951229298113</v>
      </c>
      <c r="M511" s="6">
        <f t="shared" si="1032"/>
        <v>8.6530886452680171</v>
      </c>
      <c r="N511" s="6">
        <f t="shared" si="1033"/>
        <v>8.5116682950279063</v>
      </c>
      <c r="O511" s="6">
        <f t="shared" si="1034"/>
        <v>8.6993970351260419</v>
      </c>
      <c r="P511" s="6">
        <f t="shared" ref="P511:R511" si="1092">AVERAGE(G508:G514)</f>
        <v>7.6861800308121948</v>
      </c>
      <c r="Q511" s="6">
        <f t="shared" si="1092"/>
        <v>8.826732574423529</v>
      </c>
      <c r="R511" s="6">
        <f t="shared" si="1092"/>
        <v>44.182663729899197</v>
      </c>
      <c r="U511" s="6">
        <v>-6.5199839287411816</v>
      </c>
      <c r="V511" s="6">
        <v>13.5</v>
      </c>
      <c r="W511" s="6">
        <v>6.8649633030771735</v>
      </c>
      <c r="X511" s="6">
        <v>19.35483870967742</v>
      </c>
      <c r="Y511" s="6">
        <v>26.56808146821346</v>
      </c>
      <c r="Z511" s="6">
        <v>-5.3597650395841248</v>
      </c>
      <c r="AA511" s="6">
        <v>1.350196591250739</v>
      </c>
      <c r="AB511" s="6">
        <v>-3.8674033149171296</v>
      </c>
      <c r="AE511" s="6">
        <v>8.5839999999999996</v>
      </c>
      <c r="AF511" s="6">
        <v>3.9945916779879824</v>
      </c>
      <c r="AG511" s="35">
        <v>5.78</v>
      </c>
      <c r="AH511" s="18">
        <v>5.5170000000000003</v>
      </c>
      <c r="AI511" s="18">
        <v>7.819</v>
      </c>
      <c r="AJ511" s="18">
        <v>4.1959999999999997</v>
      </c>
      <c r="AK511" s="18">
        <v>35</v>
      </c>
      <c r="AO511" s="6">
        <f>AE511*'III. GDP shares, 1310-2018'!C513</f>
        <v>1.2015981094685311</v>
      </c>
      <c r="AP511" s="6">
        <f>AF511*'III. GDP shares, 1310-2018'!D513</f>
        <v>1.037360707023014</v>
      </c>
      <c r="AQ511" s="6">
        <f>AG511*'III. GDP shares, 1310-2018'!E513</f>
        <v>0.15509912866539957</v>
      </c>
      <c r="AR511" s="6">
        <f>AH511*'III. GDP shares, 1310-2018'!F513</f>
        <v>0.91583797111907084</v>
      </c>
      <c r="AS511" s="6">
        <f>AI511*'III. GDP shares, 1310-2018'!G513</f>
        <v>1.7183893993185282</v>
      </c>
      <c r="AT511" s="6">
        <f>AJ511*'III. GDP shares, 1310-2018'!H513</f>
        <v>0.46743799991446017</v>
      </c>
      <c r="AU511" s="6">
        <f>AK511*'III. GDP shares, 1310-2018'!I513</f>
        <v>2.6711668727098208</v>
      </c>
      <c r="AV511" s="6">
        <f>AL511*'III. GDP shares, 1310-2018'!J513</f>
        <v>0</v>
      </c>
      <c r="AY511" s="6">
        <f>U511*'III. GDP shares, 1310-2018'!C513</f>
        <v>-0.91267478594368712</v>
      </c>
      <c r="AZ511" s="6">
        <f>V511*'III. GDP shares, 1310-2018'!D513</f>
        <v>3.5058325540457957</v>
      </c>
      <c r="BA511" s="6">
        <f>W511*'III. GDP shares, 1310-2018'!E513</f>
        <v>0.18421277277287421</v>
      </c>
      <c r="BB511" s="6">
        <f>X511*'III. GDP shares, 1310-2018'!F513</f>
        <v>3.2129592559738667</v>
      </c>
      <c r="BC511" s="6">
        <f>Y511*'III. GDP shares, 1310-2018'!G513</f>
        <v>5.8388936635386939</v>
      </c>
      <c r="BD511" s="6">
        <f>Z511*'III. GDP shares, 1310-2018'!H513</f>
        <v>-0.59708242376421616</v>
      </c>
      <c r="BE511" s="6">
        <f>AA511*'III. GDP shares, 1310-2018'!I513</f>
        <v>0.10304572589127706</v>
      </c>
      <c r="BF511" s="6">
        <f>AB511*'III. GDP shares, 1310-2018'!J513</f>
        <v>0</v>
      </c>
      <c r="BI511" s="6">
        <f t="shared" si="959"/>
        <v>10.127227382569711</v>
      </c>
      <c r="BJ511" s="6">
        <f t="shared" si="960"/>
        <v>8.1668901882188241</v>
      </c>
      <c r="BL511" s="6">
        <f t="shared" si="961"/>
        <v>11.335186762514603</v>
      </c>
      <c r="BM511" s="6">
        <f t="shared" si="962"/>
        <v>6.4863659736220454</v>
      </c>
      <c r="BN511" s="6">
        <f t="shared" ref="BN511:BO511" si="1093">AVERAGE(BL508:BL514)</f>
        <v>-2.9772048943839855</v>
      </c>
      <c r="BO511" s="6">
        <f t="shared" si="1093"/>
        <v>-3.0669549807889176</v>
      </c>
      <c r="BR511" s="6">
        <f t="shared" si="964"/>
        <v>-0.69982472727299783</v>
      </c>
    </row>
    <row r="512" spans="1:70" x14ac:dyDescent="0.2">
      <c r="A512" s="6">
        <f>'[1]Nominal weighted'!B512</f>
        <v>1818</v>
      </c>
      <c r="C512" s="6">
        <f t="shared" si="971"/>
        <v>30.182026397227723</v>
      </c>
      <c r="D512" s="6">
        <f t="shared" si="972"/>
        <v>3.549170410612061</v>
      </c>
      <c r="E512" s="6">
        <f t="shared" si="973"/>
        <v>19.529341974386409</v>
      </c>
      <c r="F512" s="6">
        <f t="shared" si="974"/>
        <v>18.304162162162164</v>
      </c>
      <c r="G512" s="6">
        <f t="shared" si="975"/>
        <v>34.485074539349149</v>
      </c>
      <c r="H512" s="6">
        <f t="shared" si="1024"/>
        <v>8.907453325923953</v>
      </c>
      <c r="I512" s="6">
        <f t="shared" si="1057"/>
        <v>49.183213978241838</v>
      </c>
      <c r="J512" s="6">
        <f t="shared" si="976"/>
        <v>-1.72413793103448</v>
      </c>
      <c r="L512" s="6">
        <f t="shared" si="1031"/>
        <v>9.3155951343764833</v>
      </c>
      <c r="M512" s="6">
        <f t="shared" si="1032"/>
        <v>8.478400507205631</v>
      </c>
      <c r="N512" s="6">
        <f t="shared" si="1033"/>
        <v>8.376025317761691</v>
      </c>
      <c r="O512" s="6">
        <f t="shared" si="1034"/>
        <v>9.5597991524748274</v>
      </c>
      <c r="P512" s="6">
        <f t="shared" ref="P512:R512" si="1094">AVERAGE(G509:G515)</f>
        <v>7.7876555003927592</v>
      </c>
      <c r="Q512" s="6">
        <f t="shared" si="1094"/>
        <v>10.601170230477829</v>
      </c>
      <c r="R512" s="6">
        <f t="shared" si="1094"/>
        <v>41.922421782363166</v>
      </c>
      <c r="U512" s="6">
        <v>-22.369026397227724</v>
      </c>
      <c r="V512" s="6">
        <v>0.3</v>
      </c>
      <c r="W512" s="6">
        <v>-13.715341974386408</v>
      </c>
      <c r="X512" s="6">
        <v>-12.162162162162163</v>
      </c>
      <c r="Y512" s="6">
        <v>-27.239074539349151</v>
      </c>
      <c r="Z512" s="6">
        <v>-4.3444533259239524</v>
      </c>
      <c r="AA512" s="6">
        <v>4.662786021758162</v>
      </c>
      <c r="AB512" s="6">
        <v>1.72413793103448</v>
      </c>
      <c r="AE512" s="6">
        <v>7.8129999999999997</v>
      </c>
      <c r="AF512" s="6">
        <v>3.8491704106120608</v>
      </c>
      <c r="AG512" s="35">
        <v>5.8140000000000001</v>
      </c>
      <c r="AH512" s="18">
        <v>6.1420000000000003</v>
      </c>
      <c r="AI512" s="18">
        <v>7.2460000000000004</v>
      </c>
      <c r="AJ512" s="18">
        <v>4.5629999999999997</v>
      </c>
      <c r="AK512" s="18">
        <v>53.845999999999997</v>
      </c>
      <c r="AO512" s="6">
        <f>AE512*'III. GDP shares, 1310-2018'!C514</f>
        <v>1.0916944446552332</v>
      </c>
      <c r="AP512" s="6">
        <f>AF512*'III. GDP shares, 1310-2018'!D514</f>
        <v>1.0011597695309302</v>
      </c>
      <c r="AQ512" s="6">
        <f>AG512*'III. GDP shares, 1310-2018'!E514</f>
        <v>0.15534420281230296</v>
      </c>
      <c r="AR512" s="6">
        <f>AH512*'III. GDP shares, 1310-2018'!F514</f>
        <v>1.0189568849013495</v>
      </c>
      <c r="AS512" s="6">
        <f>AI512*'III. GDP shares, 1310-2018'!G514</f>
        <v>1.5909051701923262</v>
      </c>
      <c r="AT512" s="6">
        <f>AJ512*'III. GDP shares, 1310-2018'!H514</f>
        <v>0.51010653271638851</v>
      </c>
      <c r="AU512" s="6">
        <f>AK512*'III. GDP shares, 1310-2018'!I514</f>
        <v>4.1034646788537321</v>
      </c>
      <c r="AV512" s="6">
        <f>AL512*'III. GDP shares, 1310-2018'!J514</f>
        <v>0</v>
      </c>
      <c r="AY512" s="6">
        <f>U512*'III. GDP shares, 1310-2018'!C514</f>
        <v>-3.1255781198259025</v>
      </c>
      <c r="AZ512" s="6">
        <f>V512*'III. GDP shares, 1310-2018'!D514</f>
        <v>7.8029263144917607E-2</v>
      </c>
      <c r="BA512" s="6">
        <f>W512*'III. GDP shares, 1310-2018'!E514</f>
        <v>-0.36646007315259266</v>
      </c>
      <c r="BB512" s="6">
        <f>X512*'III. GDP shares, 1310-2018'!F514</f>
        <v>-2.0177008906580625</v>
      </c>
      <c r="BC512" s="6">
        <f>Y512*'III. GDP shares, 1310-2018'!G514</f>
        <v>-5.9805112497798394</v>
      </c>
      <c r="BD512" s="6">
        <f>Z512*'III. GDP shares, 1310-2018'!H514</f>
        <v>-0.48567478032769001</v>
      </c>
      <c r="BE512" s="6">
        <f>AA512*'III. GDP shares, 1310-2018'!I514</f>
        <v>0.35533888766737604</v>
      </c>
      <c r="BF512" s="6">
        <f>AB512*'III. GDP shares, 1310-2018'!J514</f>
        <v>0</v>
      </c>
      <c r="BI512" s="6">
        <f t="shared" si="959"/>
        <v>12.753310058658867</v>
      </c>
      <c r="BJ512" s="6">
        <f t="shared" si="960"/>
        <v>9.4716316836622632</v>
      </c>
      <c r="BL512" s="6">
        <f t="shared" si="961"/>
        <v>-11.542556962931792</v>
      </c>
      <c r="BM512" s="6">
        <f t="shared" si="962"/>
        <v>-9.142891805782094</v>
      </c>
      <c r="BN512" s="6">
        <f t="shared" ref="BN512:BO512" si="1095">AVERAGE(BL509:BL515)</f>
        <v>-3.3097071139672005</v>
      </c>
      <c r="BO512" s="6">
        <f t="shared" si="1095"/>
        <v>-3.5236642301558603</v>
      </c>
      <c r="BR512" s="6">
        <f t="shared" si="964"/>
        <v>20.091058140208045</v>
      </c>
    </row>
    <row r="513" spans="1:70" x14ac:dyDescent="0.2">
      <c r="A513" s="6">
        <f>'[1]Nominal weighted'!B513</f>
        <v>1819</v>
      </c>
      <c r="C513" s="6">
        <f t="shared" si="971"/>
        <v>24.319174504147288</v>
      </c>
      <c r="D513" s="6">
        <f t="shared" si="972"/>
        <v>6.6865320185200021</v>
      </c>
      <c r="E513" s="6">
        <f t="shared" si="973"/>
        <v>19.618932793972832</v>
      </c>
      <c r="F513" s="6">
        <f t="shared" si="974"/>
        <v>26.393230769230769</v>
      </c>
      <c r="G513" s="6">
        <f t="shared" si="975"/>
        <v>14.950402499349586</v>
      </c>
      <c r="H513" s="6">
        <f t="shared" si="1024"/>
        <v>4.1520000000000001</v>
      </c>
      <c r="I513" s="6">
        <f t="shared" si="1057"/>
        <v>76.84168743094817</v>
      </c>
      <c r="J513" s="6">
        <f t="shared" si="976"/>
        <v>0.56497175141243738</v>
      </c>
      <c r="L513" s="6">
        <f t="shared" si="1031"/>
        <v>12.501573885130687</v>
      </c>
      <c r="M513" s="6">
        <f t="shared" si="1032"/>
        <v>8.6967149049134722</v>
      </c>
      <c r="N513" s="6">
        <f t="shared" si="1033"/>
        <v>9.2662203980443376</v>
      </c>
      <c r="O513" s="6">
        <f t="shared" si="1034"/>
        <v>9.8475394122150881</v>
      </c>
      <c r="P513" s="6">
        <f t="shared" ref="P513:R513" si="1096">AVERAGE(G510:G516)</f>
        <v>6.4590084558045797</v>
      </c>
      <c r="Q513" s="6">
        <f t="shared" si="1096"/>
        <v>8.197424800856572</v>
      </c>
      <c r="R513" s="6">
        <f t="shared" si="1096"/>
        <v>37.802451699131716</v>
      </c>
      <c r="U513" s="6">
        <v>-16.685174504147287</v>
      </c>
      <c r="V513" s="6">
        <v>-2.5</v>
      </c>
      <c r="W513" s="6">
        <v>-13.87193279397283</v>
      </c>
      <c r="X513" s="6">
        <v>-20.76923076923077</v>
      </c>
      <c r="Y513" s="6">
        <v>-7.6404024993495856</v>
      </c>
      <c r="Z513" s="6">
        <v>0</v>
      </c>
      <c r="AA513" s="6">
        <v>-6.8416874309481681</v>
      </c>
      <c r="AB513" s="6">
        <v>-0.56497175141243738</v>
      </c>
      <c r="AE513" s="6">
        <v>7.6340000000000003</v>
      </c>
      <c r="AF513" s="6">
        <v>4.1865320185200021</v>
      </c>
      <c r="AG513" s="35">
        <v>5.7469999999999999</v>
      </c>
      <c r="AH513" s="18">
        <v>5.6239999999999997</v>
      </c>
      <c r="AI513" s="18">
        <v>7.31</v>
      </c>
      <c r="AJ513" s="18">
        <v>4.1520000000000001</v>
      </c>
      <c r="AK513" s="18">
        <v>70</v>
      </c>
      <c r="AO513" s="6">
        <f>AE513*'III. GDP shares, 1310-2018'!C515</f>
        <v>1.0647685106034774</v>
      </c>
      <c r="AP513" s="6">
        <f>AF513*'III. GDP shares, 1310-2018'!D515</f>
        <v>1.0905913864945453</v>
      </c>
      <c r="AQ513" s="6">
        <f>AG513*'III. GDP shares, 1310-2018'!E515</f>
        <v>0.1529006748951591</v>
      </c>
      <c r="AR513" s="6">
        <f>AH513*'III. GDP shares, 1310-2018'!F515</f>
        <v>0.93244671565454684</v>
      </c>
      <c r="AS513" s="6">
        <f>AI513*'III. GDP shares, 1310-2018'!G515</f>
        <v>1.6034024049001594</v>
      </c>
      <c r="AT513" s="6">
        <f>AJ513*'III. GDP shares, 1310-2018'!H515</f>
        <v>0.46576841226629384</v>
      </c>
      <c r="AU513" s="6">
        <f>AK513*'III. GDP shares, 1310-2018'!I515</f>
        <v>5.3267786938039317</v>
      </c>
      <c r="AV513" s="6">
        <f>AL513*'III. GDP shares, 1310-2018'!J515</f>
        <v>0</v>
      </c>
      <c r="AY513" s="6">
        <f>U513*'III. GDP shares, 1310-2018'!C515</f>
        <v>-2.3272004723526356</v>
      </c>
      <c r="AZ513" s="6">
        <f>V513*'III. GDP shares, 1310-2018'!D515</f>
        <v>-0.65124987798378564</v>
      </c>
      <c r="BA513" s="6">
        <f>W513*'III. GDP shares, 1310-2018'!E515</f>
        <v>-0.36906697168935715</v>
      </c>
      <c r="BB513" s="6">
        <f>X513*'III. GDP shares, 1310-2018'!F515</f>
        <v>-3.4434923572974023</v>
      </c>
      <c r="BC513" s="6">
        <f>Y513*'III. GDP shares, 1310-2018'!G515</f>
        <v>-1.6758741096938872</v>
      </c>
      <c r="BD513" s="6">
        <f>Z513*'III. GDP shares, 1310-2018'!H515</f>
        <v>0</v>
      </c>
      <c r="BE513" s="6">
        <f>AA513*'III. GDP shares, 1310-2018'!I515</f>
        <v>-0.52063078338344082</v>
      </c>
      <c r="BF513" s="6">
        <f>AB513*'III. GDP shares, 1310-2018'!J515</f>
        <v>0</v>
      </c>
      <c r="BI513" s="6">
        <f t="shared" si="959"/>
        <v>14.950504574074285</v>
      </c>
      <c r="BJ513" s="6">
        <f t="shared" si="960"/>
        <v>10.636656798618112</v>
      </c>
      <c r="BL513" s="6">
        <f t="shared" si="961"/>
        <v>-8.9875145724005083</v>
      </c>
      <c r="BM513" s="6">
        <f t="shared" si="962"/>
        <v>-8.6091749686326349</v>
      </c>
      <c r="BN513" s="6">
        <f t="shared" ref="BN513:BO513" si="1097">AVERAGE(BL510:BL516)</f>
        <v>-3.4191727472267623</v>
      </c>
      <c r="BO513" s="6">
        <f t="shared" si="1097"/>
        <v>-3.5440507155783352</v>
      </c>
      <c r="BR513" s="6">
        <f t="shared" si="964"/>
        <v>17.882330106540291</v>
      </c>
    </row>
    <row r="514" spans="1:70" x14ac:dyDescent="0.2">
      <c r="A514" s="6">
        <f>'[1]Nominal weighted'!B514</f>
        <v>1820</v>
      </c>
      <c r="C514" s="6">
        <f t="shared" si="971"/>
        <v>2.6629969110790412</v>
      </c>
      <c r="D514" s="6">
        <f t="shared" si="972"/>
        <v>13.675389461390482</v>
      </c>
      <c r="E514" s="6">
        <f t="shared" si="973"/>
        <v>12.511856100155907</v>
      </c>
      <c r="F514" s="6">
        <f t="shared" si="974"/>
        <v>18.547359223300973</v>
      </c>
      <c r="G514" s="6">
        <f t="shared" si="975"/>
        <v>13.30400827368296</v>
      </c>
      <c r="H514" s="6">
        <f t="shared" si="1024"/>
        <v>12.183991203569933</v>
      </c>
      <c r="I514" s="6">
        <f t="shared" si="1057"/>
        <v>20.90899627667509</v>
      </c>
      <c r="J514" s="6">
        <f t="shared" si="976"/>
        <v>-1.1363636363636256</v>
      </c>
      <c r="L514" s="6">
        <f t="shared" si="1031"/>
        <v>13.382492801655838</v>
      </c>
      <c r="M514" s="6">
        <f t="shared" si="1032"/>
        <v>6.3783204226757473</v>
      </c>
      <c r="N514" s="6">
        <f t="shared" si="1033"/>
        <v>10.797229434339533</v>
      </c>
      <c r="O514" s="6">
        <f t="shared" si="1034"/>
        <v>10.606224212851478</v>
      </c>
      <c r="P514" s="6">
        <f t="shared" ref="P514:R514" si="1098">AVERAGE(G511:G517)</f>
        <v>8.3347417730053923</v>
      </c>
      <c r="Q514" s="6">
        <f t="shared" si="1098"/>
        <v>7.4732240484803105</v>
      </c>
      <c r="R514" s="6">
        <f t="shared" si="1098"/>
        <v>32.963539230904907</v>
      </c>
      <c r="U514" s="6">
        <v>5.3370030889209588</v>
      </c>
      <c r="V514" s="6">
        <v>-9.3000000000000007</v>
      </c>
      <c r="W514" s="6">
        <v>-7.0168561001559073</v>
      </c>
      <c r="X514" s="6">
        <v>-12.621359223300971</v>
      </c>
      <c r="Y514" s="6">
        <v>-6.9870082736829611</v>
      </c>
      <c r="Z514" s="6">
        <v>-7.866991203569933</v>
      </c>
      <c r="AA514" s="6">
        <v>-11.186996276675089</v>
      </c>
      <c r="AB514" s="6">
        <v>1.1363636363636256</v>
      </c>
      <c r="AE514" s="6">
        <v>8</v>
      </c>
      <c r="AF514" s="6">
        <v>4.3753894613904816</v>
      </c>
      <c r="AG514" s="35">
        <v>5.4950000000000001</v>
      </c>
      <c r="AH514" s="18">
        <v>5.9260000000000002</v>
      </c>
      <c r="AI514" s="18">
        <v>6.3170000000000002</v>
      </c>
      <c r="AJ514" s="18">
        <v>4.3170000000000002</v>
      </c>
      <c r="AK514" s="18">
        <v>9.7219999999999995</v>
      </c>
      <c r="AO514" s="6">
        <f>AE514*'III. GDP shares, 1310-2018'!C516</f>
        <v>1.1138295769078688</v>
      </c>
      <c r="AP514" s="6">
        <f>AF514*'III. GDP shares, 1310-2018'!D516</f>
        <v>1.141532882164376</v>
      </c>
      <c r="AQ514" s="6">
        <f>AG514*'III. GDP shares, 1310-2018'!E516</f>
        <v>0.14557730328192961</v>
      </c>
      <c r="AR514" s="6">
        <f>AH514*'III. GDP shares, 1310-2018'!F516</f>
        <v>0.98191845838276004</v>
      </c>
      <c r="AS514" s="6">
        <f>AI514*'III. GDP shares, 1310-2018'!G516</f>
        <v>1.3842635181890075</v>
      </c>
      <c r="AT514" s="6">
        <f>AJ514*'III. GDP shares, 1310-2018'!H516</f>
        <v>0.48593455293594306</v>
      </c>
      <c r="AU514" s="6">
        <f>AK514*'III. GDP shares, 1310-2018'!I516</f>
        <v>0.73874850484381172</v>
      </c>
      <c r="AV514" s="6">
        <f>AL514*'III. GDP shares, 1310-2018'!J516</f>
        <v>0</v>
      </c>
      <c r="AY514" s="6">
        <f>U514*'III. GDP shares, 1310-2018'!C516</f>
        <v>0.74306398656110251</v>
      </c>
      <c r="AZ514" s="6">
        <f>V514*'III. GDP shares, 1310-2018'!D516</f>
        <v>-2.4263567615658364</v>
      </c>
      <c r="BA514" s="6">
        <f>W514*'III. GDP shares, 1310-2018'!E516</f>
        <v>-0.18589535733904539</v>
      </c>
      <c r="BB514" s="6">
        <f>X514*'III. GDP shares, 1310-2018'!F516</f>
        <v>-2.0913171770568204</v>
      </c>
      <c r="BC514" s="6">
        <f>Y514*'III. GDP shares, 1310-2018'!G516</f>
        <v>-1.531084479110983</v>
      </c>
      <c r="BD514" s="6">
        <f>Z514*'III. GDP shares, 1310-2018'!H516</f>
        <v>-0.88553228016162888</v>
      </c>
      <c r="BE514" s="6">
        <f>AA514*'III. GDP shares, 1310-2018'!I516</f>
        <v>-0.85006961253723623</v>
      </c>
      <c r="BF514" s="6">
        <f>AB514*'III. GDP shares, 1310-2018'!J516</f>
        <v>0</v>
      </c>
      <c r="BI514" s="6">
        <f t="shared" si="959"/>
        <v>6.3074842087700693</v>
      </c>
      <c r="BJ514" s="6">
        <f t="shared" si="960"/>
        <v>5.9918047967056962</v>
      </c>
      <c r="BL514" s="6">
        <f t="shared" si="961"/>
        <v>-7.2271916812104475</v>
      </c>
      <c r="BM514" s="6">
        <f t="shared" si="962"/>
        <v>-6.0632305440125345</v>
      </c>
      <c r="BN514" s="6">
        <f t="shared" ref="BN514:BO514" si="1099">AVERAGE(BL511:BL517)</f>
        <v>-3.4732155850834374</v>
      </c>
      <c r="BO514" s="6">
        <f t="shared" si="1099"/>
        <v>-2.6812022217578688</v>
      </c>
      <c r="BR514" s="6">
        <f t="shared" si="964"/>
        <v>9.6511068341859314</v>
      </c>
    </row>
    <row r="515" spans="1:70" x14ac:dyDescent="0.2">
      <c r="A515" s="6">
        <f>'[1]Nominal weighted'!B515</f>
        <v>1821</v>
      </c>
      <c r="C515" s="6">
        <f t="shared" si="971"/>
        <v>3.1697067235883933</v>
      </c>
      <c r="D515" s="6">
        <f t="shared" si="972"/>
        <v>15.998661538027216</v>
      </c>
      <c r="E515" s="6">
        <f t="shared" si="973"/>
        <v>10.462688135794806</v>
      </c>
      <c r="F515" s="6">
        <f t="shared" si="974"/>
        <v>19.35614815477485</v>
      </c>
      <c r="G515" s="6">
        <f t="shared" si="975"/>
        <v>11.650801709045115</v>
      </c>
      <c r="H515" s="6">
        <f t="shared" si="1024"/>
        <v>8.4129533261543816</v>
      </c>
      <c r="I515" s="6">
        <f t="shared" si="1057"/>
        <v>29.35602858210715</v>
      </c>
      <c r="J515" s="6">
        <f t="shared" si="976"/>
        <v>-2.8089887640449707</v>
      </c>
      <c r="L515" s="6">
        <f t="shared" si="1031"/>
        <v>13.677488579140947</v>
      </c>
      <c r="M515" s="6">
        <f t="shared" si="1032"/>
        <v>6.9664136111449109</v>
      </c>
      <c r="N515" s="6">
        <f t="shared" si="1033"/>
        <v>13.044465224056285</v>
      </c>
      <c r="O515" s="6">
        <f t="shared" si="1034"/>
        <v>16.821093425962932</v>
      </c>
      <c r="P515" s="6">
        <f t="shared" ref="P515:R515" si="1100">AVERAGE(G512:G518)</f>
        <v>12.598008615646801</v>
      </c>
      <c r="Q515" s="6">
        <f t="shared" si="1100"/>
        <v>7.5210618615566274</v>
      </c>
      <c r="R515" s="6">
        <f t="shared" si="1100"/>
        <v>24.512712871392818</v>
      </c>
      <c r="U515" s="6">
        <v>4.464293276411607</v>
      </c>
      <c r="V515" s="6">
        <v>-12</v>
      </c>
      <c r="W515" s="6">
        <v>-5.1716881357948061</v>
      </c>
      <c r="X515" s="6">
        <v>-13.580148154774848</v>
      </c>
      <c r="Y515" s="6">
        <v>-5.7688017090451158</v>
      </c>
      <c r="Z515" s="6">
        <v>-4.6159533261543819</v>
      </c>
      <c r="AA515" s="6">
        <v>-18.750028582107149</v>
      </c>
      <c r="AB515" s="6">
        <v>2.8089887640449707</v>
      </c>
      <c r="AE515" s="6">
        <v>7.6340000000000003</v>
      </c>
      <c r="AF515" s="6">
        <v>3.9986615380272159</v>
      </c>
      <c r="AG515" s="35">
        <v>5.2910000000000004</v>
      </c>
      <c r="AH515" s="18">
        <v>5.7759999999999998</v>
      </c>
      <c r="AI515" s="18">
        <v>5.8819999999999997</v>
      </c>
      <c r="AJ515" s="18">
        <v>3.7970000000000002</v>
      </c>
      <c r="AK515" s="18">
        <v>10.606</v>
      </c>
      <c r="AO515" s="6">
        <f>AE515*'III. GDP shares, 1310-2018'!C517</f>
        <v>1.0486442154079485</v>
      </c>
      <c r="AP515" s="6">
        <f>AF515*'III. GDP shares, 1310-2018'!D517</f>
        <v>1.0135621233956926</v>
      </c>
      <c r="AQ515" s="6">
        <f>AG515*'III. GDP shares, 1310-2018'!E517</f>
        <v>0.14158362912365524</v>
      </c>
      <c r="AR515" s="6">
        <f>AH515*'III. GDP shares, 1310-2018'!F517</f>
        <v>0.96599804088643781</v>
      </c>
      <c r="AS515" s="6">
        <f>AI515*'III. GDP shares, 1310-2018'!G517</f>
        <v>1.3601650422830358</v>
      </c>
      <c r="AT515" s="6">
        <f>AJ515*'III. GDP shares, 1310-2018'!H517</f>
        <v>0.41524111395124574</v>
      </c>
      <c r="AU515" s="6">
        <f>AK515*'III. GDP shares, 1310-2018'!I517</f>
        <v>0.79072683975446434</v>
      </c>
      <c r="AV515" s="6">
        <f>AL515*'III. GDP shares, 1310-2018'!J517</f>
        <v>0</v>
      </c>
      <c r="AY515" s="6">
        <f>U515*'III. GDP shares, 1310-2018'!C517</f>
        <v>0.61323753211863097</v>
      </c>
      <c r="AZ515" s="6">
        <f>V515*'III. GDP shares, 1310-2018'!D517</f>
        <v>-3.0417041715285906</v>
      </c>
      <c r="BA515" s="6">
        <f>W515*'III. GDP shares, 1310-2018'!E517</f>
        <v>-0.13839092325866184</v>
      </c>
      <c r="BB515" s="6">
        <f>X515*'III. GDP shares, 1310-2018'!F517</f>
        <v>-2.2711905319356092</v>
      </c>
      <c r="BC515" s="6">
        <f>Y515*'III. GDP shares, 1310-2018'!G517</f>
        <v>-1.3339888508170348</v>
      </c>
      <c r="BD515" s="6">
        <f>Z515*'III. GDP shares, 1310-2018'!H517</f>
        <v>-0.50480210721603991</v>
      </c>
      <c r="BE515" s="6">
        <f>AA515*'III. GDP shares, 1310-2018'!I517</f>
        <v>-1.3979022106388332</v>
      </c>
      <c r="BF515" s="6">
        <f>AB515*'III. GDP shares, 1310-2018'!J517</f>
        <v>0</v>
      </c>
      <c r="BI515" s="6">
        <f t="shared" si="959"/>
        <v>6.1406659340038887</v>
      </c>
      <c r="BJ515" s="6">
        <f t="shared" si="960"/>
        <v>5.7359210048024796</v>
      </c>
      <c r="BL515" s="6">
        <f t="shared" si="961"/>
        <v>-8.0747412632761382</v>
      </c>
      <c r="BM515" s="6">
        <f t="shared" si="962"/>
        <v>-6.5766672334274654</v>
      </c>
      <c r="BN515" s="6">
        <f t="shared" ref="BN515:BO515" si="1101">AVERAGE(BL512:BL518)</f>
        <v>-5.4983460986666914</v>
      </c>
      <c r="BO515" s="6">
        <f t="shared" si="1101"/>
        <v>-4.0287136196224589</v>
      </c>
      <c r="BR515" s="6">
        <f t="shared" si="964"/>
        <v>9.7553959731543358</v>
      </c>
    </row>
    <row r="516" spans="1:70" x14ac:dyDescent="0.2">
      <c r="A516" s="6">
        <f>'[1]Nominal weighted'!B516</f>
        <v>1822</v>
      </c>
      <c r="C516" s="6">
        <f t="shared" si="971"/>
        <v>9.5743309414048969</v>
      </c>
      <c r="D516" s="6">
        <f t="shared" si="972"/>
        <v>17.263658709211946</v>
      </c>
      <c r="E516" s="6">
        <f t="shared" si="973"/>
        <v>9.545599145921118</v>
      </c>
      <c r="F516" s="6">
        <f t="shared" si="974"/>
        <v>5.4420000000000002</v>
      </c>
      <c r="G516" s="6">
        <f t="shared" si="975"/>
        <v>-0.71337093907947668</v>
      </c>
      <c r="H516" s="6">
        <f t="shared" si="1024"/>
        <v>0.63990016344550238</v>
      </c>
      <c r="I516" s="6">
        <f t="shared" si="1057"/>
        <v>6.6050034870982453</v>
      </c>
      <c r="J516" s="6">
        <f t="shared" si="976"/>
        <v>-4.3715846994535488</v>
      </c>
      <c r="L516" s="6">
        <f t="shared" si="1031"/>
        <v>9.7996707123233069</v>
      </c>
      <c r="M516" s="6">
        <f t="shared" si="1032"/>
        <v>4.4575562220867351</v>
      </c>
      <c r="N516" s="6">
        <f t="shared" si="1033"/>
        <v>10.578713884326826</v>
      </c>
      <c r="O516" s="6">
        <f t="shared" si="1034"/>
        <v>15.32603762313879</v>
      </c>
      <c r="P516" s="6">
        <f t="shared" ref="P516:R516" si="1102">AVERAGE(G513:G519)</f>
        <v>8.3049146523802655</v>
      </c>
      <c r="Q516" s="6">
        <f t="shared" si="1102"/>
        <v>6.5051399421433969</v>
      </c>
      <c r="R516" s="6">
        <f t="shared" si="1102"/>
        <v>23.386576694608426</v>
      </c>
      <c r="U516" s="6">
        <v>-2.5323309414048976</v>
      </c>
      <c r="V516" s="6">
        <v>-13.5</v>
      </c>
      <c r="W516" s="6">
        <v>-4.3095991459211183</v>
      </c>
      <c r="X516" s="6">
        <v>0</v>
      </c>
      <c r="Y516" s="6">
        <v>6.315370939079477</v>
      </c>
      <c r="Z516" s="6">
        <v>3.2250998365544978</v>
      </c>
      <c r="AA516" s="6">
        <v>-0.35500348709824536</v>
      </c>
      <c r="AB516" s="6">
        <v>4.3715846994535488</v>
      </c>
      <c r="AE516" s="6">
        <v>7.0419999999999998</v>
      </c>
      <c r="AF516" s="6">
        <v>3.7636587092119469</v>
      </c>
      <c r="AG516" s="35">
        <v>5.2359999999999998</v>
      </c>
      <c r="AH516" s="18">
        <v>5.4420000000000002</v>
      </c>
      <c r="AI516" s="18">
        <v>5.6020000000000003</v>
      </c>
      <c r="AJ516" s="18">
        <v>3.8650000000000002</v>
      </c>
      <c r="AK516" s="18">
        <v>6.25</v>
      </c>
      <c r="AO516" s="6">
        <f>AE516*'III. GDP shares, 1310-2018'!C518</f>
        <v>0.98034786477659364</v>
      </c>
      <c r="AP516" s="6">
        <f>AF516*'III. GDP shares, 1310-2018'!D518</f>
        <v>0.9522965150155549</v>
      </c>
      <c r="AQ516" s="6">
        <f>AG516*'III. GDP shares, 1310-2018'!E518</f>
        <v>0.14111739037691254</v>
      </c>
      <c r="AR516" s="6">
        <f>AH516*'III. GDP shares, 1310-2018'!F518</f>
        <v>0.94253169590611319</v>
      </c>
      <c r="AS516" s="6">
        <f>AI516*'III. GDP shares, 1310-2018'!G518</f>
        <v>1.2509184139458891</v>
      </c>
      <c r="AT516" s="6">
        <f>AJ516*'III. GDP shares, 1310-2018'!H518</f>
        <v>0.42192521635307439</v>
      </c>
      <c r="AU516" s="6">
        <f>AK516*'III. GDP shares, 1310-2018'!I518</f>
        <v>0.46968790684226525</v>
      </c>
      <c r="AV516" s="6">
        <f>AL516*'III. GDP shares, 1310-2018'!J518</f>
        <v>0</v>
      </c>
      <c r="AY516" s="6">
        <f>U516*'III. GDP shares, 1310-2018'!C518</f>
        <v>-0.35253695417693731</v>
      </c>
      <c r="AZ516" s="6">
        <f>V516*'III. GDP shares, 1310-2018'!D518</f>
        <v>-3.4158259146196186</v>
      </c>
      <c r="BA516" s="6">
        <f>W516*'III. GDP shares, 1310-2018'!E518</f>
        <v>-0.11614961517245213</v>
      </c>
      <c r="BB516" s="6">
        <f>X516*'III. GDP shares, 1310-2018'!F518</f>
        <v>0</v>
      </c>
      <c r="BC516" s="6">
        <f>Y516*'III. GDP shares, 1310-2018'!G518</f>
        <v>1.4102131022122919</v>
      </c>
      <c r="BD516" s="6">
        <f>Z516*'III. GDP shares, 1310-2018'!H518</f>
        <v>0.35207010253519305</v>
      </c>
      <c r="BE516" s="6">
        <f>AA516*'III. GDP shares, 1310-2018'!I518</f>
        <v>-2.6678535164300795E-2</v>
      </c>
      <c r="BF516" s="6">
        <f>AB516*'III. GDP shares, 1310-2018'!J518</f>
        <v>0</v>
      </c>
      <c r="BI516" s="6">
        <f t="shared" si="959"/>
        <v>5.3143798156017068</v>
      </c>
      <c r="BJ516" s="6">
        <f t="shared" si="960"/>
        <v>5.1588250032164034</v>
      </c>
      <c r="BL516" s="6">
        <f t="shared" si="961"/>
        <v>-2.148907814385824</v>
      </c>
      <c r="BM516" s="6">
        <f t="shared" si="962"/>
        <v>-0.84810976241709246</v>
      </c>
      <c r="BN516" s="6">
        <f t="shared" ref="BN516:BO516" si="1103">AVERAGE(BL513:BL519)</f>
        <v>-3.2121680441549962</v>
      </c>
      <c r="BO516" s="6">
        <f t="shared" si="1103"/>
        <v>-2.4275532213726909</v>
      </c>
      <c r="BR516" s="6">
        <f t="shared" si="964"/>
        <v>2.9396103879670537</v>
      </c>
    </row>
    <row r="517" spans="1:70" x14ac:dyDescent="0.2">
      <c r="A517" s="6">
        <f>'[1]Nominal weighted'!B517</f>
        <v>1823</v>
      </c>
      <c r="C517" s="6">
        <f t="shared" si="971"/>
        <v>8.6652302054023345</v>
      </c>
      <c r="D517" s="6">
        <f t="shared" si="972"/>
        <v>-3.019760857019453</v>
      </c>
      <c r="E517" s="6">
        <f t="shared" si="973"/>
        <v>4.9971511932228356</v>
      </c>
      <c r="F517" s="6">
        <f t="shared" si="974"/>
        <v>3.8507890169006131E-2</v>
      </c>
      <c r="G517" s="6">
        <f t="shared" si="975"/>
        <v>3.4153577969038724</v>
      </c>
      <c r="H517" s="6">
        <f t="shared" si="1024"/>
        <v>8.4605052806842806</v>
      </c>
      <c r="I517" s="6">
        <f t="shared" si="1057"/>
        <v>14.20004145251459</v>
      </c>
      <c r="J517" s="6">
        <f t="shared" si="976"/>
        <v>-40.31413612565445</v>
      </c>
      <c r="L517" s="6">
        <f t="shared" si="1031"/>
        <v>7.3421182850199864</v>
      </c>
      <c r="M517" s="6">
        <f t="shared" si="1032"/>
        <v>4.8319820985137643</v>
      </c>
      <c r="N517" s="6">
        <f t="shared" si="1033"/>
        <v>8.4194486255579548</v>
      </c>
      <c r="O517" s="6">
        <f t="shared" si="1034"/>
        <v>10.261381567922026</v>
      </c>
      <c r="P517" s="6">
        <f t="shared" ref="P517:R517" si="1104">AVERAGE(G514:G520)</f>
        <v>6.1038970625478095</v>
      </c>
      <c r="Q517" s="6">
        <f t="shared" si="1104"/>
        <v>7.1798964844231197</v>
      </c>
      <c r="R517" s="6">
        <f t="shared" si="1104"/>
        <v>20.275808805801407</v>
      </c>
      <c r="U517" s="6">
        <v>-1.672230205402335</v>
      </c>
      <c r="V517" s="6">
        <v>6.8</v>
      </c>
      <c r="W517" s="6">
        <v>0.18384880677716475</v>
      </c>
      <c r="X517" s="6">
        <v>5.4284921098309935</v>
      </c>
      <c r="Y517" s="6">
        <v>1.9896422030961278</v>
      </c>
      <c r="Z517" s="6">
        <v>-4.6865052806842797</v>
      </c>
      <c r="AA517" s="6">
        <v>-0.47504145251458951</v>
      </c>
      <c r="AB517" s="6">
        <v>40.31413612565445</v>
      </c>
      <c r="AE517" s="6">
        <v>6.9930000000000003</v>
      </c>
      <c r="AF517" s="6">
        <v>3.7802391429805469</v>
      </c>
      <c r="AG517" s="35">
        <v>5.181</v>
      </c>
      <c r="AH517" s="18">
        <v>5.4669999999999996</v>
      </c>
      <c r="AI517" s="18">
        <v>5.4050000000000002</v>
      </c>
      <c r="AJ517" s="18">
        <v>3.774</v>
      </c>
      <c r="AK517" s="18">
        <v>13.725</v>
      </c>
      <c r="AO517" s="6">
        <f>AE517*'III. GDP shares, 1310-2018'!C519</f>
        <v>0.96982343609745592</v>
      </c>
      <c r="AP517" s="6">
        <f>AF517*'III. GDP shares, 1310-2018'!D519</f>
        <v>0.93873393331600252</v>
      </c>
      <c r="AQ517" s="6">
        <f>AG517*'III. GDP shares, 1310-2018'!E519</f>
        <v>0.14325802067954224</v>
      </c>
      <c r="AR517" s="6">
        <f>AH517*'III. GDP shares, 1310-2018'!F519</f>
        <v>0.96281750631317187</v>
      </c>
      <c r="AS517" s="6">
        <f>AI517*'III. GDP shares, 1310-2018'!G519</f>
        <v>1.230259479090972</v>
      </c>
      <c r="AT517" s="6">
        <f>AJ517*'III. GDP shares, 1310-2018'!H519</f>
        <v>0.40434228501378261</v>
      </c>
      <c r="AU517" s="6">
        <f>AK517*'III. GDP shares, 1310-2018'!I519</f>
        <v>1.0220931945789002</v>
      </c>
      <c r="AV517" s="6">
        <f>AL517*'III. GDP shares, 1310-2018'!J519</f>
        <v>0</v>
      </c>
      <c r="AY517" s="6">
        <f>U517*'III. GDP shares, 1310-2018'!C519</f>
        <v>-0.23191306216920449</v>
      </c>
      <c r="AZ517" s="6">
        <f>V517*'III. GDP shares, 1310-2018'!D519</f>
        <v>1.6886208795552027</v>
      </c>
      <c r="BA517" s="6">
        <f>W517*'III. GDP shares, 1310-2018'!E519</f>
        <v>5.0835391166169147E-3</v>
      </c>
      <c r="BB517" s="6">
        <f>X517*'III. GDP shares, 1310-2018'!F519</f>
        <v>0.95603571176663737</v>
      </c>
      <c r="BC517" s="6">
        <f>Y517*'III. GDP shares, 1310-2018'!G519</f>
        <v>0.45287255880822497</v>
      </c>
      <c r="BD517" s="6">
        <f>Z517*'III. GDP shares, 1310-2018'!H519</f>
        <v>-0.50210711550636999</v>
      </c>
      <c r="BE517" s="6">
        <f>AA517*'III. GDP shares, 1310-2018'!I519</f>
        <v>-3.5376075465066506E-2</v>
      </c>
      <c r="BF517" s="6">
        <f>AB517*'III. GDP shares, 1310-2018'!J519</f>
        <v>0</v>
      </c>
      <c r="BI517" s="6">
        <f t="shared" ref="BI517:BI580" si="1105">AVERAGE(AE517:AL517)</f>
        <v>6.3321770204257932</v>
      </c>
      <c r="BJ517" s="6">
        <f t="shared" ref="BJ517:BJ580" si="1106">SUM(AO517:AV517)</f>
        <v>5.6713278550898281</v>
      </c>
      <c r="BL517" s="6">
        <f t="shared" ref="BL517:BL580" si="1107">SUM(AY517:BF517)</f>
        <v>2.3332164361060408</v>
      </c>
      <c r="BM517" s="6">
        <f t="shared" ref="BM517:BM580" si="1108">AVERAGE(U517:AB517)</f>
        <v>5.9852927883446911</v>
      </c>
      <c r="BN517" s="6">
        <f t="shared" ref="BN517:BO517" si="1109">AVERAGE(BL514:BL520)</f>
        <v>-1.8373432741107665</v>
      </c>
      <c r="BO517" s="6">
        <f t="shared" si="1109"/>
        <v>-1.1855106930858648</v>
      </c>
      <c r="BR517" s="6">
        <f t="shared" ref="BR517:BR580" si="1110">((AO517+SUM(AQ517:AV517))-((AY517+(SUM(BA517:BF517)))))</f>
        <v>4.0879983652229868</v>
      </c>
    </row>
    <row r="518" spans="1:70" x14ac:dyDescent="0.2">
      <c r="A518" s="6">
        <f>'[1]Nominal weighted'!B518</f>
        <v>1824</v>
      </c>
      <c r="C518" s="6">
        <f t="shared" si="971"/>
        <v>17.168954371136948</v>
      </c>
      <c r="D518" s="6">
        <f t="shared" si="972"/>
        <v>-5.388756002727872</v>
      </c>
      <c r="E518" s="6">
        <f t="shared" si="973"/>
        <v>14.64568722494009</v>
      </c>
      <c r="F518" s="6">
        <f t="shared" si="974"/>
        <v>29.666245782102745</v>
      </c>
      <c r="G518" s="6">
        <f t="shared" si="975"/>
        <v>11.093786430276396</v>
      </c>
      <c r="H518" s="6">
        <f t="shared" si="1024"/>
        <v>9.8906297311183451</v>
      </c>
      <c r="I518" s="6">
        <f t="shared" si="1057"/>
        <v>-25.505981107835364</v>
      </c>
      <c r="J518" s="6">
        <f t="shared" si="976"/>
        <v>20.522388059701498</v>
      </c>
      <c r="L518" s="6">
        <f t="shared" si="1031"/>
        <v>6.923936135585385</v>
      </c>
      <c r="M518" s="6">
        <f t="shared" si="1032"/>
        <v>4.3190389904139925</v>
      </c>
      <c r="N518" s="6">
        <f t="shared" si="1033"/>
        <v>6.7599697985031719</v>
      </c>
      <c r="O518" s="6">
        <f t="shared" si="1034"/>
        <v>5.6925729176862392</v>
      </c>
      <c r="P518" s="6">
        <f t="shared" ref="P518:R518" si="1111">AVERAGE(G515:G521)</f>
        <v>3.7672291970058822</v>
      </c>
      <c r="Q518" s="6">
        <f t="shared" si="1111"/>
        <v>5.4111070570121269</v>
      </c>
      <c r="R518" s="6">
        <f t="shared" si="1111"/>
        <v>26.767005216385559</v>
      </c>
      <c r="U518" s="6">
        <v>-11.16295437113695</v>
      </c>
      <c r="V518" s="6">
        <v>8.6</v>
      </c>
      <c r="W518" s="6">
        <v>-10.371687224940089</v>
      </c>
      <c r="X518" s="6">
        <v>-25.203245782102744</v>
      </c>
      <c r="Y518" s="6">
        <v>-6.203786430276395</v>
      </c>
      <c r="Z518" s="6">
        <v>-6.5576297311183458</v>
      </c>
      <c r="AA518" s="6">
        <v>47.851981107835364</v>
      </c>
      <c r="AB518" s="6">
        <v>-20.522388059701498</v>
      </c>
      <c r="AE518" s="6">
        <v>6.0060000000000002</v>
      </c>
      <c r="AF518" s="6">
        <v>3.2112439972721276</v>
      </c>
      <c r="AG518" s="35">
        <v>4.274</v>
      </c>
      <c r="AH518" s="6">
        <v>4.4630000000000001</v>
      </c>
      <c r="AI518" s="6">
        <v>4.8899999999999997</v>
      </c>
      <c r="AJ518" s="6">
        <v>3.3330000000000002</v>
      </c>
      <c r="AK518" s="6">
        <v>22.346</v>
      </c>
      <c r="AO518" s="6">
        <f>AE518*'III. GDP shares, 1310-2018'!C520</f>
        <v>0.83062040376772606</v>
      </c>
      <c r="AP518" s="6">
        <f>AF518*'III. GDP shares, 1310-2018'!D520</f>
        <v>0.783603494907954</v>
      </c>
      <c r="AQ518" s="6">
        <f>AG518*'III. GDP shares, 1310-2018'!E520</f>
        <v>0.1203026498268272</v>
      </c>
      <c r="AR518" s="6">
        <f>AH518*'III. GDP shares, 1310-2018'!F520</f>
        <v>0.79926469209997419</v>
      </c>
      <c r="AS518" s="6">
        <f>AI518*'III. GDP shares, 1310-2018'!G520</f>
        <v>1.1310003665495727</v>
      </c>
      <c r="AT518" s="6">
        <f>AJ518*'III. GDP shares, 1310-2018'!H520</f>
        <v>0.35089921404096625</v>
      </c>
      <c r="AU518" s="6">
        <f>AK518*'III. GDP shares, 1310-2018'!I520</f>
        <v>1.650917093833534</v>
      </c>
      <c r="AV518" s="6">
        <f>AL518*'III. GDP shares, 1310-2018'!J520</f>
        <v>0</v>
      </c>
      <c r="AY518" s="6">
        <f>U518*'III. GDP shares, 1310-2018'!C520</f>
        <v>-1.5438191253737055</v>
      </c>
      <c r="AZ518" s="6">
        <f>V518*'III. GDP shares, 1310-2018'!D520</f>
        <v>2.0985605771261882</v>
      </c>
      <c r="BA518" s="6">
        <f>W518*'III. GDP shares, 1310-2018'!E520</f>
        <v>-0.29193763601669276</v>
      </c>
      <c r="BB518" s="6">
        <f>X518*'III. GDP shares, 1310-2018'!F520</f>
        <v>-4.51357035177063</v>
      </c>
      <c r="BC518" s="6">
        <f>Y518*'III. GDP shares, 1310-2018'!G520</f>
        <v>-1.4348639522776827</v>
      </c>
      <c r="BD518" s="6">
        <f>Z518*'III. GDP shares, 1310-2018'!H520</f>
        <v>-0.69038917450378046</v>
      </c>
      <c r="BE518" s="6">
        <f>AA518*'III. GDP shares, 1310-2018'!I520</f>
        <v>3.5352928302481308</v>
      </c>
      <c r="BF518" s="6">
        <f>AB518*'III. GDP shares, 1310-2018'!J520</f>
        <v>0</v>
      </c>
      <c r="BI518" s="6">
        <f t="shared" si="1105"/>
        <v>6.931891999610305</v>
      </c>
      <c r="BJ518" s="6">
        <f t="shared" si="1106"/>
        <v>5.6666079150265549</v>
      </c>
      <c r="BL518" s="6">
        <f t="shared" si="1107"/>
        <v>-2.8407268325681718</v>
      </c>
      <c r="BM518" s="6">
        <f t="shared" si="1108"/>
        <v>-2.9462138114300824</v>
      </c>
      <c r="BN518" s="6">
        <f t="shared" ref="BN518:BO518" si="1112">AVERAGE(BL515:BL521)</f>
        <v>-0.28964683186547413</v>
      </c>
      <c r="BO518" s="6">
        <f t="shared" si="1112"/>
        <v>-0.10165152230626513</v>
      </c>
      <c r="BR518" s="6">
        <f t="shared" si="1110"/>
        <v>9.8222918298129613</v>
      </c>
    </row>
    <row r="519" spans="1:70" x14ac:dyDescent="0.2">
      <c r="A519" s="6">
        <f>'[1]Nominal weighted'!B519</f>
        <v>1825</v>
      </c>
      <c r="C519" s="6">
        <f t="shared" si="971"/>
        <v>3.0373013295042468</v>
      </c>
      <c r="D519" s="6">
        <f t="shared" si="972"/>
        <v>-14.01283131279517</v>
      </c>
      <c r="E519" s="6">
        <f t="shared" si="973"/>
        <v>2.2690825962801862</v>
      </c>
      <c r="F519" s="6">
        <f t="shared" si="974"/>
        <v>7.8387715423931779</v>
      </c>
      <c r="G519" s="6">
        <f t="shared" si="975"/>
        <v>4.4334167964834066</v>
      </c>
      <c r="H519" s="6">
        <f t="shared" si="1024"/>
        <v>1.7959998900313427</v>
      </c>
      <c r="I519" s="6">
        <f t="shared" si="1057"/>
        <v>41.300260740751078</v>
      </c>
      <c r="J519" s="6">
        <f t="shared" si="976"/>
        <v>5.1643192488262866</v>
      </c>
      <c r="L519" s="6">
        <f t="shared" si="1031"/>
        <v>6.4926683039123336</v>
      </c>
      <c r="M519" s="6">
        <f t="shared" si="1032"/>
        <v>2.9493175535176408</v>
      </c>
      <c r="N519" s="6">
        <f t="shared" si="1033"/>
        <v>6.1493516429817694</v>
      </c>
      <c r="O519" s="6">
        <f t="shared" si="1034"/>
        <v>3.1540492587078779</v>
      </c>
      <c r="P519" s="6">
        <f t="shared" ref="P519:R519" si="1113">AVERAGE(G516:G522)</f>
        <v>2.401558137163101</v>
      </c>
      <c r="Q519" s="6">
        <f t="shared" si="1113"/>
        <v>4.7193994389900737</v>
      </c>
      <c r="R519" s="6">
        <f t="shared" si="1113"/>
        <v>30.153851094473673</v>
      </c>
      <c r="U519" s="6">
        <v>3.6966986704957532</v>
      </c>
      <c r="V519" s="6">
        <v>17.399999999999999</v>
      </c>
      <c r="W519" s="6">
        <v>2.1749174037198138</v>
      </c>
      <c r="X519" s="6">
        <v>-3.2607715423931776</v>
      </c>
      <c r="Y519" s="6">
        <v>0.40558320351659338</v>
      </c>
      <c r="Z519" s="6">
        <v>1.7540001099686571</v>
      </c>
      <c r="AA519" s="6">
        <v>-0.48426074075107756</v>
      </c>
      <c r="AB519" s="6">
        <v>-5.1643192488262866</v>
      </c>
      <c r="AE519" s="6">
        <v>6.734</v>
      </c>
      <c r="AF519" s="6">
        <v>3.3871686872048294</v>
      </c>
      <c r="AG519" s="35">
        <v>4.444</v>
      </c>
      <c r="AH519" s="6">
        <v>4.5780000000000003</v>
      </c>
      <c r="AI519" s="6">
        <v>4.8390000000000004</v>
      </c>
      <c r="AJ519" s="6">
        <v>3.55</v>
      </c>
      <c r="AK519" s="6">
        <v>40.816000000000003</v>
      </c>
      <c r="AO519" s="6">
        <f>AE519*'III. GDP shares, 1310-2018'!C521</f>
        <v>0.94481814287110877</v>
      </c>
      <c r="AP519" s="6">
        <f>AF519*'III. GDP shares, 1310-2018'!D521</f>
        <v>0.82646037191645361</v>
      </c>
      <c r="AQ519" s="6">
        <f>AG519*'III. GDP shares, 1310-2018'!E521</f>
        <v>0.12507683279239279</v>
      </c>
      <c r="AR519" s="6">
        <f>AH519*'III. GDP shares, 1310-2018'!F521</f>
        <v>0.84738043764970794</v>
      </c>
      <c r="AS519" s="6">
        <f>AI519*'III. GDP shares, 1310-2018'!G521</f>
        <v>1.077194774651024</v>
      </c>
      <c r="AT519" s="6">
        <f>AJ519*'III. GDP shares, 1310-2018'!H521</f>
        <v>0.37371246564091387</v>
      </c>
      <c r="AU519" s="6">
        <f>AK519*'III. GDP shares, 1310-2018'!I521</f>
        <v>3.0438716538421424</v>
      </c>
      <c r="AV519" s="6">
        <f>AL519*'III. GDP shares, 1310-2018'!J521</f>
        <v>0</v>
      </c>
      <c r="AY519" s="6">
        <f>U519*'III. GDP shares, 1310-2018'!C521</f>
        <v>0.51866765260051895</v>
      </c>
      <c r="AZ519" s="6">
        <f>V519*'III. GDP shares, 1310-2018'!D521</f>
        <v>4.2455548569721051</v>
      </c>
      <c r="BA519" s="6">
        <f>W519*'III. GDP shares, 1310-2018'!E521</f>
        <v>6.1213271926716523E-2</v>
      </c>
      <c r="BB519" s="6">
        <f>X519*'III. GDP shares, 1310-2018'!F521</f>
        <v>-0.60356356851656701</v>
      </c>
      <c r="BC519" s="6">
        <f>Y519*'III. GDP shares, 1310-2018'!G521</f>
        <v>9.0285618415849797E-2</v>
      </c>
      <c r="BD519" s="6">
        <f>Z519*'III. GDP shares, 1310-2018'!H521</f>
        <v>0.18464555093825941</v>
      </c>
      <c r="BE519" s="6">
        <f>AA519*'III. GDP shares, 1310-2018'!I521</f>
        <v>-3.6113963686809178E-2</v>
      </c>
      <c r="BF519" s="6">
        <f>AB519*'III. GDP shares, 1310-2018'!J521</f>
        <v>0</v>
      </c>
      <c r="BI519" s="6">
        <f t="shared" si="1105"/>
        <v>9.7640240981721185</v>
      </c>
      <c r="BJ519" s="6">
        <f t="shared" si="1106"/>
        <v>7.2385146793637434</v>
      </c>
      <c r="BL519" s="6">
        <f t="shared" si="1107"/>
        <v>4.4606894186500741</v>
      </c>
      <c r="BM519" s="6">
        <f t="shared" si="1108"/>
        <v>2.065230981966284</v>
      </c>
      <c r="BN519" s="6">
        <f t="shared" ref="BN519:BO519" si="1114">AVERAGE(BL516:BL522)</f>
        <v>0.98682835897649446</v>
      </c>
      <c r="BO519" s="6">
        <f t="shared" si="1114"/>
        <v>1.1936186401031808</v>
      </c>
      <c r="BR519" s="6">
        <f t="shared" si="1110"/>
        <v>6.1969197457693213</v>
      </c>
    </row>
    <row r="520" spans="1:70" x14ac:dyDescent="0.2">
      <c r="A520" s="6">
        <f>'[1]Nominal weighted'!B520</f>
        <v>1826</v>
      </c>
      <c r="C520" s="6">
        <f t="shared" si="971"/>
        <v>7.1163075130240436</v>
      </c>
      <c r="D520" s="6">
        <f t="shared" si="972"/>
        <v>9.3075131535092108</v>
      </c>
      <c r="E520" s="6">
        <f t="shared" si="973"/>
        <v>4.5040759825907406</v>
      </c>
      <c r="F520" s="6">
        <f t="shared" si="974"/>
        <v>-9.0593616172865641</v>
      </c>
      <c r="G520" s="6">
        <f t="shared" si="975"/>
        <v>-0.45672062947760583</v>
      </c>
      <c r="H520" s="6">
        <f t="shared" si="1024"/>
        <v>8.8752957959580616</v>
      </c>
      <c r="I520" s="6">
        <f t="shared" si="1057"/>
        <v>55.066312209299056</v>
      </c>
      <c r="J520" s="6">
        <f t="shared" si="976"/>
        <v>-8.9108910891089081</v>
      </c>
      <c r="L520" s="6">
        <f t="shared" si="1031"/>
        <v>5.8849396314897664</v>
      </c>
      <c r="M520" s="6">
        <f t="shared" si="1032"/>
        <v>1.1101728525119119</v>
      </c>
      <c r="N520" s="6">
        <f t="shared" si="1033"/>
        <v>4.2974955351911124</v>
      </c>
      <c r="O520" s="6">
        <f t="shared" si="1034"/>
        <v>2.9476206872793065</v>
      </c>
      <c r="P520" s="6">
        <f t="shared" ref="P520:R520" si="1115">AVERAGE(G517:G523)</f>
        <v>3.1315909530560511</v>
      </c>
      <c r="Q520" s="6">
        <f t="shared" si="1115"/>
        <v>4.8699851142166226</v>
      </c>
      <c r="R520" s="6">
        <f t="shared" si="1115"/>
        <v>36.329824951540317</v>
      </c>
      <c r="U520" s="6">
        <v>0.12969248697595653</v>
      </c>
      <c r="V520" s="6">
        <v>-5.5</v>
      </c>
      <c r="W520" s="6">
        <v>0.37392401740925924</v>
      </c>
      <c r="X520" s="6">
        <v>13.857361617286564</v>
      </c>
      <c r="Y520" s="6">
        <v>4.8687206294776058</v>
      </c>
      <c r="Z520" s="6">
        <v>-5.1712957959580619</v>
      </c>
      <c r="AA520" s="6">
        <v>-16.788312209299061</v>
      </c>
      <c r="AB520" s="6">
        <v>8.9108910891089081</v>
      </c>
      <c r="AE520" s="6">
        <v>7.2460000000000004</v>
      </c>
      <c r="AF520" s="6">
        <v>3.8075131535092108</v>
      </c>
      <c r="AG520" s="35">
        <v>4.8780000000000001</v>
      </c>
      <c r="AH520" s="6">
        <v>4.798</v>
      </c>
      <c r="AI520" s="6">
        <v>4.4119999999999999</v>
      </c>
      <c r="AJ520" s="6">
        <v>3.7040000000000002</v>
      </c>
      <c r="AK520" s="6">
        <v>38.277999999999999</v>
      </c>
      <c r="AO520" s="6">
        <f>AE520*'III. GDP shares, 1310-2018'!C522</f>
        <v>1.0148549127263431</v>
      </c>
      <c r="AP520" s="6">
        <f>AF520*'III. GDP shares, 1310-2018'!D522</f>
        <v>0.91422144485250934</v>
      </c>
      <c r="AQ520" s="6">
        <f>AG520*'III. GDP shares, 1310-2018'!E522</f>
        <v>0.13596420322224265</v>
      </c>
      <c r="AR520" s="6">
        <f>AH520*'III. GDP shares, 1310-2018'!F522</f>
        <v>0.9024096145778473</v>
      </c>
      <c r="AS520" s="6">
        <f>AI520*'III. GDP shares, 1310-2018'!G522</f>
        <v>0.99802751028145065</v>
      </c>
      <c r="AT520" s="6">
        <f>AJ520*'III. GDP shares, 1310-2018'!H522</f>
        <v>0.38371165686932385</v>
      </c>
      <c r="AU520" s="6">
        <f>AK520*'III. GDP shares, 1310-2018'!I522</f>
        <v>2.835565561223329</v>
      </c>
      <c r="AV520" s="6">
        <f>AL520*'III. GDP shares, 1310-2018'!J522</f>
        <v>0</v>
      </c>
      <c r="AY520" s="6">
        <f>U520*'III. GDP shares, 1310-2018'!C522</f>
        <v>1.8164374489545505E-2</v>
      </c>
      <c r="AZ520" s="6">
        <f>V520*'III. GDP shares, 1310-2018'!D522</f>
        <v>-1.3206042222216681</v>
      </c>
      <c r="BA520" s="6">
        <f>W520*'III. GDP shares, 1310-2018'!E522</f>
        <v>1.0422361847624011E-2</v>
      </c>
      <c r="BB520" s="6">
        <f>X520*'III. GDP shares, 1310-2018'!F522</f>
        <v>2.6062976982328934</v>
      </c>
      <c r="BC520" s="6">
        <f>Y520*'III. GDP shares, 1310-2018'!G522</f>
        <v>1.1013411441734977</v>
      </c>
      <c r="BD520" s="6">
        <f>Z520*'III. GDP shares, 1310-2018'!H522</f>
        <v>-0.53571449190832521</v>
      </c>
      <c r="BE520" s="6">
        <f>AA520*'III. GDP shares, 1310-2018'!I522</f>
        <v>-1.2436480467044662</v>
      </c>
      <c r="BF520" s="6">
        <f>AB520*'III. GDP shares, 1310-2018'!J522</f>
        <v>0</v>
      </c>
      <c r="BI520" s="6">
        <f t="shared" si="1105"/>
        <v>9.5890733076441723</v>
      </c>
      <c r="BJ520" s="6">
        <f t="shared" si="1106"/>
        <v>7.1847549037530465</v>
      </c>
      <c r="BL520" s="6">
        <f t="shared" si="1107"/>
        <v>0.63625881790910133</v>
      </c>
      <c r="BM520" s="6">
        <f t="shared" si="1108"/>
        <v>8.5122729375146644E-2</v>
      </c>
      <c r="BN520" s="6">
        <f t="shared" ref="BN520:BO520" si="1116">AVERAGE(BL517:BL523)</f>
        <v>1.264585369835427</v>
      </c>
      <c r="BO520" s="6">
        <f t="shared" si="1116"/>
        <v>0.96620424184041354</v>
      </c>
      <c r="BR520" s="6">
        <f t="shared" si="1110"/>
        <v>4.3136704187697674</v>
      </c>
    </row>
    <row r="521" spans="1:70" x14ac:dyDescent="0.2">
      <c r="A521" s="6">
        <f>'[1]Nominal weighted'!B521</f>
        <v>1827</v>
      </c>
      <c r="C521" s="6">
        <f t="shared" ref="C521:C584" si="1117">AE521-U521</f>
        <v>-0.26427813496316421</v>
      </c>
      <c r="D521" s="6">
        <f t="shared" ref="D521:D584" si="1118">AF521-V521</f>
        <v>10.084787704692069</v>
      </c>
      <c r="E521" s="6">
        <f t="shared" ref="E521:E584" si="1119">AG521-W521</f>
        <v>0.89550431077243209</v>
      </c>
      <c r="F521" s="6">
        <f t="shared" ref="F521:F584" si="1120">AH521-X521</f>
        <v>-13.434301328349544</v>
      </c>
      <c r="G521" s="6">
        <f t="shared" ref="G521:G584" si="1121">AI521-Y521</f>
        <v>-3.0526667851105369</v>
      </c>
      <c r="H521" s="6">
        <f t="shared" ref="H521:H584" si="1122">AJ521-Z521</f>
        <v>-0.19753478830702154</v>
      </c>
      <c r="I521" s="6">
        <f t="shared" ref="I521:I584" si="1123">AK521-AA521</f>
        <v>66.347371150764161</v>
      </c>
      <c r="J521" s="6">
        <f t="shared" ref="J521:J584" si="1124">AL521-AB521</f>
        <v>1.3636363636363722</v>
      </c>
      <c r="L521" s="6">
        <f t="shared" si="1031"/>
        <v>6.8253561514483687</v>
      </c>
      <c r="M521" s="6">
        <f t="shared" si="1032"/>
        <v>2.540753109699728</v>
      </c>
      <c r="N521" s="6">
        <f t="shared" si="1033"/>
        <v>3.6637598185555467</v>
      </c>
      <c r="O521" s="6">
        <f t="shared" si="1034"/>
        <v>2.5731047454748386</v>
      </c>
      <c r="P521" s="6">
        <f t="shared" ref="P521:R521" si="1125">AVERAGE(G518:G524)</f>
        <v>3.0152499377013391</v>
      </c>
      <c r="Q521" s="6">
        <f t="shared" si="1125"/>
        <v>5.1053218282475168</v>
      </c>
      <c r="R521" s="6">
        <f t="shared" si="1125"/>
        <v>37.62457436890552</v>
      </c>
      <c r="U521" s="6">
        <v>7.3562781349631639</v>
      </c>
      <c r="V521" s="6">
        <v>-6.5</v>
      </c>
      <c r="W521" s="6">
        <v>3.8434956892275678</v>
      </c>
      <c r="X521" s="6">
        <v>18.092301328349546</v>
      </c>
      <c r="Y521" s="6">
        <v>7.4966667851105369</v>
      </c>
      <c r="Z521" s="6">
        <v>3.6355347883070217</v>
      </c>
      <c r="AA521" s="6">
        <v>-20.370371150764168</v>
      </c>
      <c r="AB521" s="6">
        <v>-1.3636363636363722</v>
      </c>
      <c r="AE521" s="6">
        <v>7.0919999999999996</v>
      </c>
      <c r="AF521" s="6">
        <v>3.5847877046920682</v>
      </c>
      <c r="AG521" s="35">
        <v>4.7389999999999999</v>
      </c>
      <c r="AH521" s="6">
        <v>4.6580000000000004</v>
      </c>
      <c r="AI521" s="6">
        <v>4.444</v>
      </c>
      <c r="AJ521" s="6">
        <v>3.4380000000000002</v>
      </c>
      <c r="AK521" s="6">
        <v>45.976999999999997</v>
      </c>
      <c r="AO521" s="6">
        <f>AE521*'III. GDP shares, 1310-2018'!C523</f>
        <v>1.0009297244735498</v>
      </c>
      <c r="AP521" s="6">
        <f>AF521*'III. GDP shares, 1310-2018'!D523</f>
        <v>0.85523281955313168</v>
      </c>
      <c r="AQ521" s="6">
        <f>AG521*'III. GDP shares, 1310-2018'!E523</f>
        <v>0.13721480816278003</v>
      </c>
      <c r="AR521" s="6">
        <f>AH521*'III. GDP shares, 1310-2018'!F523</f>
        <v>0.89792036356872496</v>
      </c>
      <c r="AS521" s="6">
        <f>AI521*'III. GDP shares, 1310-2018'!G523</f>
        <v>0.98366631957049633</v>
      </c>
      <c r="AT521" s="6">
        <f>AJ521*'III. GDP shares, 1310-2018'!H523</f>
        <v>0.3538757579251367</v>
      </c>
      <c r="AU521" s="6">
        <f>AK521*'III. GDP shares, 1310-2018'!I523</f>
        <v>3.415655036896704</v>
      </c>
      <c r="AV521" s="6">
        <f>AL521*'III. GDP shares, 1310-2018'!J523</f>
        <v>0</v>
      </c>
      <c r="AY521" s="6">
        <f>U521*'III. GDP shares, 1310-2018'!C523</f>
        <v>1.0382286303975576</v>
      </c>
      <c r="AZ521" s="6">
        <f>V521*'III. GDP shares, 1310-2018'!D523</f>
        <v>-1.5507231627187454</v>
      </c>
      <c r="BA521" s="6">
        <f>W521*'III. GDP shares, 1310-2018'!E523</f>
        <v>0.11128603580329875</v>
      </c>
      <c r="BB521" s="6">
        <f>X521*'III. GDP shares, 1310-2018'!F523</f>
        <v>3.4876440074166051</v>
      </c>
      <c r="BC521" s="6">
        <f>Y521*'III. GDP shares, 1310-2018'!G523</f>
        <v>1.6593651272628411</v>
      </c>
      <c r="BD521" s="6">
        <f>Z521*'III. GDP shares, 1310-2018'!H523</f>
        <v>0.37420815261063078</v>
      </c>
      <c r="BE521" s="6">
        <f>AA521*'III. GDP shares, 1310-2018'!I523</f>
        <v>-1.5133253762655881</v>
      </c>
      <c r="BF521" s="6">
        <f>AB521*'III. GDP shares, 1310-2018'!J523</f>
        <v>0</v>
      </c>
      <c r="BI521" s="6">
        <f t="shared" si="1105"/>
        <v>10.561826814956008</v>
      </c>
      <c r="BJ521" s="6">
        <f t="shared" si="1106"/>
        <v>7.6444948301505224</v>
      </c>
      <c r="BL521" s="6">
        <f t="shared" si="1107"/>
        <v>3.6066834145066005</v>
      </c>
      <c r="BM521" s="6">
        <f t="shared" si="1108"/>
        <v>1.5237836514446623</v>
      </c>
      <c r="BN521" s="6">
        <f t="shared" ref="BN521:BO521" si="1126">AVERAGE(BL518:BL524)</f>
        <v>0.97772431897276402</v>
      </c>
      <c r="BO521" s="6">
        <f t="shared" si="1126"/>
        <v>0.12584579578892457</v>
      </c>
      <c r="BR521" s="6">
        <f t="shared" si="1110"/>
        <v>1.6318554333720456</v>
      </c>
    </row>
    <row r="522" spans="1:70" x14ac:dyDescent="0.2">
      <c r="A522" s="6">
        <f>'[1]Nominal weighted'!B522</f>
        <v>1828</v>
      </c>
      <c r="C522" s="6">
        <f t="shared" si="1117"/>
        <v>0.15083190187703455</v>
      </c>
      <c r="D522" s="6">
        <f t="shared" si="1118"/>
        <v>6.4106114797527542</v>
      </c>
      <c r="E522" s="6">
        <f t="shared" si="1119"/>
        <v>6.1883610471449852</v>
      </c>
      <c r="F522" s="6">
        <f t="shared" si="1120"/>
        <v>1.5864825419263249</v>
      </c>
      <c r="G522" s="6">
        <f t="shared" si="1121"/>
        <v>2.0911042901456511</v>
      </c>
      <c r="H522" s="6">
        <f t="shared" si="1122"/>
        <v>3.5710000000000002</v>
      </c>
      <c r="I522" s="6">
        <f t="shared" si="1123"/>
        <v>53.063949728723941</v>
      </c>
      <c r="J522" s="6">
        <f t="shared" si="1124"/>
        <v>-17.511520737327199</v>
      </c>
      <c r="L522" s="6">
        <f t="shared" si="1031"/>
        <v>5.4762744753356163</v>
      </c>
      <c r="M522" s="6">
        <f t="shared" si="1032"/>
        <v>2.4270589624998449</v>
      </c>
      <c r="N522" s="6">
        <f t="shared" si="1033"/>
        <v>2.2779927954028176</v>
      </c>
      <c r="O522" s="6">
        <f t="shared" si="1034"/>
        <v>-3.396935002763835</v>
      </c>
      <c r="P522" s="6">
        <f t="shared" ref="P522:R522" si="1127">AVERAGE(G519:G525)</f>
        <v>1.7714437201978599</v>
      </c>
      <c r="Q522" s="6">
        <f t="shared" si="1127"/>
        <v>3.6089675578673117</v>
      </c>
      <c r="R522" s="6">
        <f t="shared" si="1127"/>
        <v>43.801659912202069</v>
      </c>
      <c r="U522" s="6">
        <v>6.6521680981229654</v>
      </c>
      <c r="V522" s="6">
        <v>-2.9</v>
      </c>
      <c r="W522" s="6">
        <v>-1.7923610471449853</v>
      </c>
      <c r="X522" s="6">
        <v>2.785517458073675</v>
      </c>
      <c r="Y522" s="6">
        <v>1.9488957098543491</v>
      </c>
      <c r="Z522" s="6">
        <v>0</v>
      </c>
      <c r="AA522" s="6">
        <v>-4.2839497287239414</v>
      </c>
      <c r="AB522" s="6">
        <v>17.511520737327199</v>
      </c>
      <c r="AE522" s="6">
        <v>6.8029999999999999</v>
      </c>
      <c r="AF522" s="6">
        <v>3.5106114797527543</v>
      </c>
      <c r="AG522" s="35">
        <v>4.3959999999999999</v>
      </c>
      <c r="AH522" s="6">
        <v>4.3719999999999999</v>
      </c>
      <c r="AI522" s="6">
        <v>4.04</v>
      </c>
      <c r="AJ522" s="6">
        <v>3.5710000000000002</v>
      </c>
      <c r="AK522" s="6">
        <v>48.78</v>
      </c>
      <c r="AO522" s="6">
        <f>AE522*'III. GDP shares, 1310-2018'!C524</f>
        <v>0.96409000792544852</v>
      </c>
      <c r="AP522" s="6">
        <f>AF522*'III. GDP shares, 1310-2018'!D524</f>
        <v>0.82937822580688636</v>
      </c>
      <c r="AQ522" s="6">
        <f>AG522*'III. GDP shares, 1310-2018'!E524</f>
        <v>0.13214291173966039</v>
      </c>
      <c r="AR522" s="6">
        <f>AH522*'III. GDP shares, 1310-2018'!F524</f>
        <v>0.86009278071944972</v>
      </c>
      <c r="AS522" s="6">
        <f>AI522*'III. GDP shares, 1310-2018'!G524</f>
        <v>0.88505694639080856</v>
      </c>
      <c r="AT522" s="6">
        <f>AJ522*'III. GDP shares, 1310-2018'!H524</f>
        <v>0.36398520730167289</v>
      </c>
      <c r="AU522" s="6">
        <f>AK522*'III. GDP shares, 1310-2018'!I524</f>
        <v>3.6217545597195273</v>
      </c>
      <c r="AV522" s="6">
        <f>AL522*'III. GDP shares, 1310-2018'!J524</f>
        <v>0</v>
      </c>
      <c r="AY522" s="6">
        <f>U522*'III. GDP shares, 1310-2018'!C524</f>
        <v>0.942714801475935</v>
      </c>
      <c r="AZ522" s="6">
        <f>V522*'III. GDP shares, 1310-2018'!D524</f>
        <v>-0.68512191357881724</v>
      </c>
      <c r="BA522" s="6">
        <f>W522*'III. GDP shares, 1310-2018'!E524</f>
        <v>-5.3878027219855573E-2</v>
      </c>
      <c r="BB522" s="6">
        <f>X522*'III. GDP shares, 1310-2018'!F524</f>
        <v>0.54798798176055818</v>
      </c>
      <c r="BC522" s="6">
        <f>Y522*'III. GDP shares, 1310-2018'!G524</f>
        <v>0.42695140737570231</v>
      </c>
      <c r="BD522" s="6">
        <f>Z522*'III. GDP shares, 1310-2018'!H524</f>
        <v>0</v>
      </c>
      <c r="BE522" s="6">
        <f>AA522*'III. GDP shares, 1310-2018'!I524</f>
        <v>-0.31806917719588285</v>
      </c>
      <c r="BF522" s="6">
        <f>AB522*'III. GDP shares, 1310-2018'!J524</f>
        <v>0</v>
      </c>
      <c r="BI522" s="6">
        <f t="shared" si="1105"/>
        <v>10.78180163996468</v>
      </c>
      <c r="BJ522" s="6">
        <f t="shared" si="1106"/>
        <v>7.6565006396034541</v>
      </c>
      <c r="BL522" s="6">
        <f t="shared" si="1107"/>
        <v>0.86058507261763983</v>
      </c>
      <c r="BM522" s="6">
        <f t="shared" si="1108"/>
        <v>2.4902239034386575</v>
      </c>
      <c r="BN522" s="6">
        <f t="shared" ref="BN522:BO522" si="1128">AVERAGE(BL519:BL525)</f>
        <v>2.4749705255066075</v>
      </c>
      <c r="BO522" s="6">
        <f t="shared" si="1128"/>
        <v>1.4119213441003429</v>
      </c>
      <c r="BR522" s="6">
        <f t="shared" si="1110"/>
        <v>5.28141542760011</v>
      </c>
    </row>
    <row r="523" spans="1:70" x14ac:dyDescent="0.2">
      <c r="A523" s="6">
        <f>'[1]Nominal weighted'!B523</f>
        <v>1829</v>
      </c>
      <c r="C523" s="6">
        <f t="shared" si="1117"/>
        <v>5.3202302344469228</v>
      </c>
      <c r="D523" s="6">
        <f t="shared" si="1118"/>
        <v>4.3896458021718434</v>
      </c>
      <c r="E523" s="6">
        <f t="shared" si="1119"/>
        <v>-3.4173936086134802</v>
      </c>
      <c r="F523" s="6">
        <f t="shared" si="1120"/>
        <v>3.9969999999999999</v>
      </c>
      <c r="G523" s="6">
        <f t="shared" si="1121"/>
        <v>4.396858772171174</v>
      </c>
      <c r="H523" s="6">
        <f t="shared" si="1122"/>
        <v>1.6939998900313429</v>
      </c>
      <c r="I523" s="6">
        <f t="shared" si="1123"/>
        <v>49.836820486564761</v>
      </c>
      <c r="J523" s="6">
        <f t="shared" si="1124"/>
        <v>23.921568627450988</v>
      </c>
      <c r="L523" s="6">
        <f t="shared" si="1031"/>
        <v>6.460527268131032</v>
      </c>
      <c r="M523" s="6">
        <f t="shared" si="1032"/>
        <v>6.0016933157904822</v>
      </c>
      <c r="N523" s="6">
        <f t="shared" si="1033"/>
        <v>3.6102076636989091</v>
      </c>
      <c r="O523" s="6">
        <f t="shared" si="1034"/>
        <v>-3.0352393622969416</v>
      </c>
      <c r="P523" s="6">
        <f t="shared" ref="P523:R523" si="1129">AVERAGE(G520:G526)</f>
        <v>1.6247112290009018</v>
      </c>
      <c r="Q523" s="6">
        <f t="shared" si="1129"/>
        <v>3.5280654980390476</v>
      </c>
      <c r="R523" s="6">
        <f t="shared" si="1129"/>
        <v>40.233214120457788</v>
      </c>
      <c r="U523" s="6">
        <v>0.42276976555307744</v>
      </c>
      <c r="V523" s="6">
        <v>-1</v>
      </c>
      <c r="W523" s="6">
        <v>7.3853936086134802</v>
      </c>
      <c r="X523" s="6">
        <v>0</v>
      </c>
      <c r="Y523" s="6">
        <v>-0.83585877217117377</v>
      </c>
      <c r="Z523" s="6">
        <v>1.7540001099686571</v>
      </c>
      <c r="AA523" s="6">
        <v>-3.3248204865647604</v>
      </c>
      <c r="AB523" s="6">
        <v>-23.921568627450988</v>
      </c>
      <c r="AE523" s="6">
        <v>5.7430000000000003</v>
      </c>
      <c r="AF523" s="6">
        <v>3.389645802171843</v>
      </c>
      <c r="AG523" s="35">
        <v>3.968</v>
      </c>
      <c r="AH523" s="6">
        <v>3.9969999999999999</v>
      </c>
      <c r="AI523" s="6">
        <v>3.5609999999999999</v>
      </c>
      <c r="AJ523" s="6">
        <v>3.448</v>
      </c>
      <c r="AK523" s="6">
        <v>46.512</v>
      </c>
      <c r="AO523" s="6">
        <f>AE523*'III. GDP shares, 1310-2018'!C525</f>
        <v>0.81197130229868308</v>
      </c>
      <c r="AP523" s="6">
        <f>AF523*'III. GDP shares, 1310-2018'!D525</f>
        <v>0.78805820365046375</v>
      </c>
      <c r="AQ523" s="6">
        <f>AG523*'III. GDP shares, 1310-2018'!E525</f>
        <v>0.11997911500777858</v>
      </c>
      <c r="AR523" s="6">
        <f>AH523*'III. GDP shares, 1310-2018'!F525</f>
        <v>0.79676262344031856</v>
      </c>
      <c r="AS523" s="6">
        <f>AI523*'III. GDP shares, 1310-2018'!G525</f>
        <v>0.79235174538850872</v>
      </c>
      <c r="AT523" s="6">
        <f>AJ523*'III. GDP shares, 1310-2018'!H525</f>
        <v>0.34585595283638942</v>
      </c>
      <c r="AU523" s="6">
        <f>AK523*'III. GDP shares, 1310-2018'!I525</f>
        <v>3.4295318372078101</v>
      </c>
      <c r="AV523" s="6">
        <f>AL523*'III. GDP shares, 1310-2018'!J525</f>
        <v>0</v>
      </c>
      <c r="AY523" s="6">
        <f>U523*'III. GDP shares, 1310-2018'!C525</f>
        <v>5.9773100663179729E-2</v>
      </c>
      <c r="AZ523" s="6">
        <f>V523*'III. GDP shares, 1310-2018'!D525</f>
        <v>-0.23248983806671847</v>
      </c>
      <c r="BA523" s="6">
        <f>W523*'III. GDP shares, 1310-2018'!E525</f>
        <v>0.22330972508708408</v>
      </c>
      <c r="BB523" s="6">
        <f>X523*'III. GDP shares, 1310-2018'!F525</f>
        <v>0</v>
      </c>
      <c r="BC523" s="6">
        <f>Y523*'III. GDP shares, 1310-2018'!G525</f>
        <v>-0.18598544145692933</v>
      </c>
      <c r="BD523" s="6">
        <f>Z523*'III. GDP shares, 1310-2018'!H525</f>
        <v>0.17593717497341696</v>
      </c>
      <c r="BE523" s="6">
        <f>AA523*'III. GDP shares, 1310-2018'!I525</f>
        <v>-0.24515345957332749</v>
      </c>
      <c r="BF523" s="6">
        <f>AB523*'III. GDP shares, 1310-2018'!J525</f>
        <v>0</v>
      </c>
      <c r="BI523" s="6">
        <f t="shared" si="1105"/>
        <v>10.088377971738835</v>
      </c>
      <c r="BJ523" s="6">
        <f t="shared" si="1106"/>
        <v>7.0845107798299525</v>
      </c>
      <c r="BL523" s="6">
        <f t="shared" si="1107"/>
        <v>-0.20460873837329452</v>
      </c>
      <c r="BM523" s="6">
        <f t="shared" si="1108"/>
        <v>-2.4400105502564635</v>
      </c>
      <c r="BN523" s="6">
        <f t="shared" ref="BN523:BO523" si="1130">AVERAGE(BL520:BL526)</f>
        <v>1.5327823574337121</v>
      </c>
      <c r="BO523" s="6">
        <f t="shared" si="1130"/>
        <v>1.1367242148061687</v>
      </c>
      <c r="BR523" s="6">
        <f t="shared" si="1110"/>
        <v>6.2685714764860636</v>
      </c>
    </row>
    <row r="524" spans="1:70" x14ac:dyDescent="0.2">
      <c r="A524" s="6">
        <f>'[1]Nominal weighted'!B524</f>
        <v>1830</v>
      </c>
      <c r="C524" s="6">
        <f t="shared" si="1117"/>
        <v>15.248145845112557</v>
      </c>
      <c r="D524" s="6">
        <f t="shared" si="1118"/>
        <v>6.9943009432952596</v>
      </c>
      <c r="E524" s="6">
        <f t="shared" si="1119"/>
        <v>0.56100117677387029</v>
      </c>
      <c r="F524" s="6">
        <f t="shared" si="1120"/>
        <v>-2.5831037024622727</v>
      </c>
      <c r="G524" s="6">
        <f t="shared" si="1121"/>
        <v>2.6009706894208899</v>
      </c>
      <c r="H524" s="6">
        <f t="shared" si="1122"/>
        <v>10.107862278900541</v>
      </c>
      <c r="I524" s="6">
        <f t="shared" si="1123"/>
        <v>23.263287374070995</v>
      </c>
      <c r="J524" s="6">
        <f t="shared" si="1124"/>
        <v>6.1855670103092812</v>
      </c>
      <c r="L524" s="6">
        <f t="shared" si="1031"/>
        <v>6.7248462648209681</v>
      </c>
      <c r="M524" s="6">
        <f t="shared" si="1032"/>
        <v>6.0341294743598448</v>
      </c>
      <c r="N524" s="6">
        <f t="shared" si="1033"/>
        <v>4.4587626915592491</v>
      </c>
      <c r="O524" s="6">
        <f t="shared" si="1034"/>
        <v>-0.22810205891444926</v>
      </c>
      <c r="P524" s="6">
        <f t="shared" ref="P524:R524" si="1131">AVERAGE(G521:G527)</f>
        <v>3.4122095861007855</v>
      </c>
      <c r="Q524" s="6">
        <f t="shared" si="1131"/>
        <v>2.6098803686209449</v>
      </c>
      <c r="R524" s="6">
        <f t="shared" si="1131"/>
        <v>35.802380435422812</v>
      </c>
      <c r="U524" s="6">
        <v>-6.7731458451125564</v>
      </c>
      <c r="V524" s="6">
        <v>-3.6</v>
      </c>
      <c r="W524" s="6">
        <v>5.7279988232261294</v>
      </c>
      <c r="X524" s="6">
        <v>7.3171037024622727</v>
      </c>
      <c r="Y524" s="6">
        <v>2.2380293105791105</v>
      </c>
      <c r="Z524" s="6">
        <v>-6.8968622789005414</v>
      </c>
      <c r="AA524" s="6">
        <v>8.994712625929008</v>
      </c>
      <c r="AB524" s="6">
        <v>-6.1855670103092812</v>
      </c>
      <c r="AE524" s="6">
        <v>8.4749999999999996</v>
      </c>
      <c r="AF524" s="6">
        <v>3.3943009432952596</v>
      </c>
      <c r="AG524" s="35">
        <v>6.2889999999999997</v>
      </c>
      <c r="AH524" s="6">
        <v>4.734</v>
      </c>
      <c r="AI524" s="6">
        <v>4.8390000000000004</v>
      </c>
      <c r="AJ524" s="6">
        <v>3.2109999999999999</v>
      </c>
      <c r="AK524" s="6">
        <v>32.258000000000003</v>
      </c>
      <c r="AO524" s="6">
        <f>AE524*'III. GDP shares, 1310-2018'!C526</f>
        <v>1.210792955435166</v>
      </c>
      <c r="AP524" s="6">
        <f>AF524*'III. GDP shares, 1310-2018'!D526</f>
        <v>0.7867059407491428</v>
      </c>
      <c r="AQ524" s="6">
        <f>AG524*'III. GDP shares, 1310-2018'!E526</f>
        <v>0.18294436471876058</v>
      </c>
      <c r="AR524" s="6">
        <f>AH524*'III. GDP shares, 1310-2018'!F526</f>
        <v>0.9678679362604764</v>
      </c>
      <c r="AS524" s="6">
        <f>AI524*'III. GDP shares, 1310-2018'!G526</f>
        <v>1.0532104228275709</v>
      </c>
      <c r="AT524" s="6">
        <f>AJ524*'III. GDP shares, 1310-2018'!H526</f>
        <v>0.32108972887024778</v>
      </c>
      <c r="AU524" s="6">
        <f>AK524*'III. GDP shares, 1310-2018'!I526</f>
        <v>2.3926992170541768</v>
      </c>
      <c r="AV524" s="6">
        <f>AL524*'III. GDP shares, 1310-2018'!J526</f>
        <v>0</v>
      </c>
      <c r="AY524" s="6">
        <f>U524*'III. GDP shares, 1310-2018'!C526</f>
        <v>-0.9676551357400881</v>
      </c>
      <c r="AZ524" s="6">
        <f>V524*'III. GDP shares, 1310-2018'!D526</f>
        <v>-0.83438134508704198</v>
      </c>
      <c r="BA524" s="6">
        <f>W524*'III. GDP shares, 1310-2018'!E526</f>
        <v>0.16662507645490737</v>
      </c>
      <c r="BB524" s="6">
        <f>X524*'III. GDP shares, 1310-2018'!F526</f>
        <v>1.4959843810532427</v>
      </c>
      <c r="BC524" s="6">
        <f>Y524*'III. GDP shares, 1310-2018'!G526</f>
        <v>0.48710803812678688</v>
      </c>
      <c r="BD524" s="6">
        <f>Z524*'III. GDP shares, 1310-2018'!H526</f>
        <v>-0.6896641666731903</v>
      </c>
      <c r="BE524" s="6">
        <f>AA524*'III. GDP shares, 1310-2018'!I526</f>
        <v>0.66717223193278108</v>
      </c>
      <c r="BF524" s="6">
        <f>AB524*'III. GDP shares, 1310-2018'!J526</f>
        <v>0</v>
      </c>
      <c r="BI524" s="6">
        <f t="shared" si="1105"/>
        <v>9.0286144204707508</v>
      </c>
      <c r="BJ524" s="6">
        <f t="shared" si="1106"/>
        <v>6.9153105659155409</v>
      </c>
      <c r="BL524" s="6">
        <f t="shared" si="1107"/>
        <v>0.32518908006739761</v>
      </c>
      <c r="BM524" s="6">
        <f t="shared" si="1108"/>
        <v>0.10278366598426769</v>
      </c>
      <c r="BN524" s="6">
        <f t="shared" ref="BN524:BO524" si="1132">AVERAGE(BL521:BL527)</f>
        <v>0.72393863848470219</v>
      </c>
      <c r="BO524" s="6">
        <f t="shared" si="1132"/>
        <v>0.5178419843887907</v>
      </c>
      <c r="BR524" s="6">
        <f t="shared" si="1110"/>
        <v>4.9690342000119596</v>
      </c>
    </row>
    <row r="525" spans="1:70" x14ac:dyDescent="0.2">
      <c r="A525" s="6">
        <f>'[1]Nominal weighted'!B525</f>
        <v>1831</v>
      </c>
      <c r="C525" s="6">
        <f t="shared" si="1117"/>
        <v>7.7253826383476749</v>
      </c>
      <c r="D525" s="6">
        <f t="shared" si="1118"/>
        <v>-6.1846150331270557</v>
      </c>
      <c r="E525" s="6">
        <f t="shared" si="1119"/>
        <v>4.9453180628709879</v>
      </c>
      <c r="F525" s="6">
        <f t="shared" si="1120"/>
        <v>-12.124032455567963</v>
      </c>
      <c r="G525" s="6">
        <f t="shared" si="1121"/>
        <v>2.3871429077520405</v>
      </c>
      <c r="H525" s="6">
        <f t="shared" si="1122"/>
        <v>-0.58385016154308378</v>
      </c>
      <c r="I525" s="6">
        <f t="shared" si="1123"/>
        <v>17.733617695240472</v>
      </c>
      <c r="J525" s="6">
        <f t="shared" si="1124"/>
        <v>1.0989010989011017</v>
      </c>
      <c r="L525" s="6">
        <f t="shared" si="1031"/>
        <v>7.7820736845273881</v>
      </c>
      <c r="M525" s="6">
        <f t="shared" si="1032"/>
        <v>6.1828675869551626</v>
      </c>
      <c r="N525" s="6">
        <f t="shared" si="1033"/>
        <v>5.3587975511728851</v>
      </c>
      <c r="O525" s="6">
        <f t="shared" si="1034"/>
        <v>4.5214456715386957</v>
      </c>
      <c r="P525" s="6">
        <f t="shared" ref="P525:R525" si="1133">AVERAGE(G522:G528)</f>
        <v>4.8897461719019963</v>
      </c>
      <c r="Q525" s="6">
        <f t="shared" si="1133"/>
        <v>5.0056936347874625</v>
      </c>
      <c r="R525" s="6">
        <f t="shared" si="1133"/>
        <v>30.210917572109597</v>
      </c>
      <c r="U525" s="6">
        <v>-0.92238263834767531</v>
      </c>
      <c r="V525" s="6">
        <v>9.9</v>
      </c>
      <c r="W525" s="6">
        <v>1.1056819371290125</v>
      </c>
      <c r="X525" s="6">
        <v>16.414032455567963</v>
      </c>
      <c r="Y525" s="6">
        <v>1.9928570922479591</v>
      </c>
      <c r="Z525" s="6">
        <v>3.7048501615430838</v>
      </c>
      <c r="AA525" s="6">
        <v>17.354382304759529</v>
      </c>
      <c r="AB525" s="6">
        <v>-1.0989010989011017</v>
      </c>
      <c r="AE525" s="6">
        <v>6.8029999999999999</v>
      </c>
      <c r="AF525" s="6">
        <v>3.7153849668729451</v>
      </c>
      <c r="AG525" s="35">
        <v>6.0510000000000002</v>
      </c>
      <c r="AH525" s="6">
        <v>4.29</v>
      </c>
      <c r="AI525" s="6">
        <v>4.38</v>
      </c>
      <c r="AJ525" s="6">
        <v>3.121</v>
      </c>
      <c r="AK525" s="6">
        <v>35.088000000000001</v>
      </c>
      <c r="AO525" s="6">
        <f>AE525*'III. GDP shares, 1310-2018'!C527</f>
        <v>0.95947586501903159</v>
      </c>
      <c r="AP525" s="6">
        <f>AF525*'III. GDP shares, 1310-2018'!D527</f>
        <v>0.87898272687771772</v>
      </c>
      <c r="AQ525" s="6">
        <f>AG525*'III. GDP shares, 1310-2018'!E527</f>
        <v>0.17140053285101539</v>
      </c>
      <c r="AR525" s="6">
        <f>AH525*'III. GDP shares, 1310-2018'!F527</f>
        <v>0.8675831379119604</v>
      </c>
      <c r="AS525" s="6">
        <f>AI525*'III. GDP shares, 1310-2018'!G527</f>
        <v>0.94556627710975361</v>
      </c>
      <c r="AT525" s="6">
        <f>AJ525*'III. GDP shares, 1310-2018'!H527</f>
        <v>0.32157968738243486</v>
      </c>
      <c r="AU525" s="6">
        <f>AK525*'III. GDP shares, 1310-2018'!I527</f>
        <v>2.5580462579403198</v>
      </c>
      <c r="AV525" s="6">
        <f>AL525*'III. GDP shares, 1310-2018'!J527</f>
        <v>0</v>
      </c>
      <c r="AY525" s="6">
        <f>U525*'III. GDP shares, 1310-2018'!C527</f>
        <v>-0.13009023663195243</v>
      </c>
      <c r="AZ525" s="6">
        <f>V525*'III. GDP shares, 1310-2018'!D527</f>
        <v>2.3421338767523161</v>
      </c>
      <c r="BA525" s="6">
        <f>W525*'III. GDP shares, 1310-2018'!E527</f>
        <v>3.1319529530268654E-2</v>
      </c>
      <c r="BB525" s="6">
        <f>X525*'III. GDP shares, 1310-2018'!F527</f>
        <v>3.3194726768276022</v>
      </c>
      <c r="BC525" s="6">
        <f>Y525*'III. GDP shares, 1310-2018'!G527</f>
        <v>0.43022339304307572</v>
      </c>
      <c r="BD525" s="6">
        <f>Z525*'III. GDP shares, 1310-2018'!H527</f>
        <v>0.38173808290541111</v>
      </c>
      <c r="BE525" s="6">
        <f>AA525*'III. GDP shares, 1310-2018'!I527</f>
        <v>1.2651992907420146</v>
      </c>
      <c r="BF525" s="6">
        <f>AB525*'III. GDP shares, 1310-2018'!J527</f>
        <v>0</v>
      </c>
      <c r="BI525" s="6">
        <f t="shared" si="1105"/>
        <v>9.0640549952675631</v>
      </c>
      <c r="BJ525" s="6">
        <f t="shared" si="1106"/>
        <v>6.7026344850922337</v>
      </c>
      <c r="BL525" s="6">
        <f t="shared" si="1107"/>
        <v>7.6399966131687362</v>
      </c>
      <c r="BM525" s="6">
        <f t="shared" si="1108"/>
        <v>6.0563150267498456</v>
      </c>
      <c r="BN525" s="6">
        <f t="shared" ref="BN525:BO525" si="1134">AVERAGE(BL522:BL528)</f>
        <v>-1.0220528564424498</v>
      </c>
      <c r="BO525" s="6">
        <f t="shared" si="1134"/>
        <v>-0.69513725168178486</v>
      </c>
      <c r="BR525" s="6">
        <f t="shared" si="1110"/>
        <v>0.52578902179809628</v>
      </c>
    </row>
    <row r="526" spans="1:70" x14ac:dyDescent="0.2">
      <c r="A526" s="6">
        <f>'[1]Nominal weighted'!B526</f>
        <v>1832</v>
      </c>
      <c r="C526" s="6">
        <f t="shared" si="1117"/>
        <v>9.9270708790721542</v>
      </c>
      <c r="D526" s="6">
        <f t="shared" si="1118"/>
        <v>11.009609160239297</v>
      </c>
      <c r="E526" s="6">
        <f t="shared" si="1119"/>
        <v>11.594586674352829</v>
      </c>
      <c r="F526" s="6">
        <f t="shared" si="1120"/>
        <v>10.370641025661428</v>
      </c>
      <c r="G526" s="6">
        <f t="shared" si="1121"/>
        <v>3.4062893581047007</v>
      </c>
      <c r="H526" s="6">
        <f t="shared" si="1122"/>
        <v>1.2296854712334921</v>
      </c>
      <c r="I526" s="6">
        <f t="shared" si="1123"/>
        <v>16.321140198541137</v>
      </c>
      <c r="J526" s="6">
        <f t="shared" si="1124"/>
        <v>-7.2222222222222463</v>
      </c>
      <c r="L526" s="6">
        <f t="shared" si="1031"/>
        <v>7.9851471530310585</v>
      </c>
      <c r="M526" s="6">
        <f t="shared" si="1032"/>
        <v>5.4982395408149456</v>
      </c>
      <c r="N526" s="6">
        <f t="shared" si="1033"/>
        <v>4.9356966514726865</v>
      </c>
      <c r="O526" s="6">
        <f t="shared" si="1034"/>
        <v>4.4830208695402485</v>
      </c>
      <c r="P526" s="6">
        <f t="shared" ref="P526:R526" si="1135">AVERAGE(G523:G529)</f>
        <v>4.8749633247591335</v>
      </c>
      <c r="Q526" s="6">
        <f t="shared" si="1135"/>
        <v>2.6150965892012343</v>
      </c>
      <c r="R526" s="6">
        <f t="shared" si="1135"/>
        <v>22.597832639499806</v>
      </c>
      <c r="U526" s="6">
        <v>-3.3040708790721545</v>
      </c>
      <c r="V526" s="6">
        <v>-7.4</v>
      </c>
      <c r="W526" s="6">
        <v>-5.8145866743528281</v>
      </c>
      <c r="X526" s="6">
        <v>-6.0736410256614279</v>
      </c>
      <c r="Y526" s="6">
        <v>0.94171064189529941</v>
      </c>
      <c r="Z526" s="6">
        <v>1.785314528766508</v>
      </c>
      <c r="AA526" s="6">
        <v>13.753859801458864</v>
      </c>
      <c r="AB526" s="6">
        <v>7.2222222222222463</v>
      </c>
      <c r="AE526" s="6">
        <v>6.6230000000000002</v>
      </c>
      <c r="AF526" s="6">
        <v>3.6096091602392959</v>
      </c>
      <c r="AG526" s="35">
        <v>5.78</v>
      </c>
      <c r="AH526" s="6">
        <v>4.2969999999999997</v>
      </c>
      <c r="AI526" s="6">
        <v>4.3479999999999999</v>
      </c>
      <c r="AJ526" s="6">
        <v>3.0150000000000001</v>
      </c>
      <c r="AK526" s="6">
        <v>30.074999999999999</v>
      </c>
      <c r="AO526" s="6">
        <f>AE526*'III. GDP shares, 1310-2018'!C528</f>
        <v>0.91846396205916081</v>
      </c>
      <c r="AP526" s="6">
        <f>AF526*'III. GDP shares, 1310-2018'!D528</f>
        <v>0.82028627367482421</v>
      </c>
      <c r="AQ526" s="6">
        <f>AG526*'III. GDP shares, 1310-2018'!E528</f>
        <v>0.16907681714004208</v>
      </c>
      <c r="AR526" s="6">
        <f>AH526*'III. GDP shares, 1310-2018'!F528</f>
        <v>0.85611341677922326</v>
      </c>
      <c r="AS526" s="6">
        <f>AI526*'III. GDP shares, 1310-2018'!G528</f>
        <v>0.994628244965851</v>
      </c>
      <c r="AT526" s="6">
        <f>AJ526*'III. GDP shares, 1310-2018'!H528</f>
        <v>0.31793586945248775</v>
      </c>
      <c r="AU526" s="6">
        <f>AK526*'III. GDP shares, 1310-2018'!I528</f>
        <v>2.1466766732899307</v>
      </c>
      <c r="AV526" s="6">
        <f>AL526*'III. GDP shares, 1310-2018'!J528</f>
        <v>0</v>
      </c>
      <c r="AY526" s="6">
        <f>U526*'III. GDP shares, 1310-2018'!C528</f>
        <v>-0.45820172588206332</v>
      </c>
      <c r="AZ526" s="6">
        <f>V526*'III. GDP shares, 1310-2018'!D528</f>
        <v>-1.6816553138377137</v>
      </c>
      <c r="BA526" s="6">
        <f>W526*'III. GDP shares, 1310-2018'!E528</f>
        <v>-0.17008854807689938</v>
      </c>
      <c r="BB526" s="6">
        <f>X526*'III. GDP shares, 1310-2018'!F528</f>
        <v>-1.2100827486082084</v>
      </c>
      <c r="BC526" s="6">
        <f>Y526*'III. GDP shares, 1310-2018'!G528</f>
        <v>0.21542134383946338</v>
      </c>
      <c r="BD526" s="6">
        <f>Z526*'III. GDP shares, 1310-2018'!H528</f>
        <v>0.18826385636800602</v>
      </c>
      <c r="BE526" s="6">
        <f>AA526*'III. GDP shares, 1310-2018'!I528</f>
        <v>0.98171537833721767</v>
      </c>
      <c r="BF526" s="6">
        <f>AB526*'III. GDP shares, 1310-2018'!J528</f>
        <v>0</v>
      </c>
      <c r="BI526" s="6">
        <f t="shared" si="1105"/>
        <v>8.2496584514627553</v>
      </c>
      <c r="BJ526" s="6">
        <f t="shared" si="1106"/>
        <v>6.2231812573615199</v>
      </c>
      <c r="BL526" s="6">
        <f t="shared" si="1107"/>
        <v>-2.1346277578601978</v>
      </c>
      <c r="BM526" s="6">
        <f t="shared" si="1108"/>
        <v>0.13885107690706344</v>
      </c>
      <c r="BN526" s="6">
        <f t="shared" ref="BN526:BO526" si="1136">AVERAGE(BL523:BL529)</f>
        <v>-0.49815505429789475</v>
      </c>
      <c r="BO526" s="6">
        <f t="shared" si="1136"/>
        <v>-0.42534876806274585</v>
      </c>
      <c r="BR526" s="6">
        <f t="shared" si="1110"/>
        <v>5.8558674277091782</v>
      </c>
    </row>
    <row r="527" spans="1:70" x14ac:dyDescent="0.2">
      <c r="A527" s="6">
        <f>'[1]Nominal weighted'!B527</f>
        <v>1833</v>
      </c>
      <c r="C527" s="6">
        <f t="shared" si="1117"/>
        <v>8.9665404898535961</v>
      </c>
      <c r="D527" s="6">
        <f t="shared" si="1118"/>
        <v>9.5345662634947512</v>
      </c>
      <c r="E527" s="6">
        <f t="shared" si="1119"/>
        <v>10.443961177613122</v>
      </c>
      <c r="F527" s="6">
        <f t="shared" si="1120"/>
        <v>10.590599506390884</v>
      </c>
      <c r="G527" s="6">
        <f t="shared" si="1121"/>
        <v>12.05576787022158</v>
      </c>
      <c r="H527" s="6">
        <f t="shared" si="1122"/>
        <v>2.4479998900313431</v>
      </c>
      <c r="I527" s="6">
        <f t="shared" si="1123"/>
        <v>24.050476414054199</v>
      </c>
      <c r="J527" s="6">
        <f t="shared" si="1124"/>
        <v>4.1450777202072633</v>
      </c>
      <c r="L527" s="6">
        <f t="shared" si="1031"/>
        <v>6.9441475248791287</v>
      </c>
      <c r="M527" s="6">
        <f t="shared" si="1032"/>
        <v>3.7776070610140096</v>
      </c>
      <c r="N527" s="6">
        <f t="shared" si="1033"/>
        <v>5.8780848811986361</v>
      </c>
      <c r="O527" s="6">
        <f t="shared" si="1034"/>
        <v>4.8431085212108114</v>
      </c>
      <c r="P527" s="6">
        <f t="shared" ref="P527:R527" si="1137">AVERAGE(G524:G530)</f>
        <v>4.8379518863839035</v>
      </c>
      <c r="Q527" s="6">
        <f t="shared" si="1137"/>
        <v>1.1619456787386813</v>
      </c>
      <c r="R527" s="6">
        <f t="shared" si="1137"/>
        <v>17.512630870518755</v>
      </c>
      <c r="U527" s="6">
        <v>-2.8875404898535955</v>
      </c>
      <c r="V527" s="6">
        <v>-6.1</v>
      </c>
      <c r="W527" s="6">
        <v>-5.5539611776131226</v>
      </c>
      <c r="X527" s="6">
        <v>-6.4665995063908843</v>
      </c>
      <c r="Y527" s="6">
        <v>-8.0317678702215805</v>
      </c>
      <c r="Z527" s="6">
        <v>1.7540001099686571</v>
      </c>
      <c r="AA527" s="6">
        <v>-2.5454764140541988</v>
      </c>
      <c r="AB527" s="6">
        <v>-4.1450777202072633</v>
      </c>
      <c r="AE527" s="6">
        <v>6.0789999999999997</v>
      </c>
      <c r="AF527" s="6">
        <v>3.4345662634947516</v>
      </c>
      <c r="AG527" s="35">
        <v>4.8899999999999997</v>
      </c>
      <c r="AH527" s="6">
        <v>4.1239999999999997</v>
      </c>
      <c r="AI527" s="6">
        <v>4.024</v>
      </c>
      <c r="AJ527" s="6">
        <v>4.202</v>
      </c>
      <c r="AK527" s="6">
        <v>21.504999999999999</v>
      </c>
      <c r="AO527" s="6">
        <f>AE527*'III. GDP shares, 1310-2018'!C529</f>
        <v>0.84537004719806319</v>
      </c>
      <c r="AP527" s="6">
        <f>AF527*'III. GDP shares, 1310-2018'!D529</f>
        <v>0.78049912323660398</v>
      </c>
      <c r="AQ527" s="6">
        <f>AG527*'III. GDP shares, 1310-2018'!E529</f>
        <v>0.14420127713443134</v>
      </c>
      <c r="AR527" s="6">
        <f>AH527*'III. GDP shares, 1310-2018'!F529</f>
        <v>0.82548106945347077</v>
      </c>
      <c r="AS527" s="6">
        <f>AI527*'III. GDP shares, 1310-2018'!G529</f>
        <v>0.89723217706390213</v>
      </c>
      <c r="AT527" s="6">
        <f>AJ527*'III. GDP shares, 1310-2018'!H529</f>
        <v>0.46132462431223886</v>
      </c>
      <c r="AU527" s="6">
        <f>AK527*'III. GDP shares, 1310-2018'!I529</f>
        <v>1.5328003730354933</v>
      </c>
      <c r="AV527" s="6">
        <f>AL527*'III. GDP shares, 1310-2018'!J529</f>
        <v>0</v>
      </c>
      <c r="AY527" s="6">
        <f>U527*'III. GDP shares, 1310-2018'!C529</f>
        <v>-0.40155292650005797</v>
      </c>
      <c r="AZ527" s="6">
        <f>V527*'III. GDP shares, 1310-2018'!D529</f>
        <v>-1.3862142368156873</v>
      </c>
      <c r="BA527" s="6">
        <f>W527*'III. GDP shares, 1310-2018'!E529</f>
        <v>-0.16378083741653632</v>
      </c>
      <c r="BB527" s="6">
        <f>X527*'III. GDP shares, 1310-2018'!F529</f>
        <v>-1.2943878458445282</v>
      </c>
      <c r="BC527" s="6">
        <f>Y527*'III. GDP shares, 1310-2018'!G529</f>
        <v>-1.7908450725325071</v>
      </c>
      <c r="BD527" s="6">
        <f>Z527*'III. GDP shares, 1310-2018'!H529</f>
        <v>0.19256626410635802</v>
      </c>
      <c r="BE527" s="6">
        <f>AA527*'III. GDP shares, 1310-2018'!I529</f>
        <v>-0.18143255973100794</v>
      </c>
      <c r="BF527" s="6">
        <f>AB527*'III. GDP shares, 1310-2018'!J529</f>
        <v>0</v>
      </c>
      <c r="BI527" s="6">
        <f t="shared" si="1105"/>
        <v>6.894080894784965</v>
      </c>
      <c r="BJ527" s="6">
        <f t="shared" si="1106"/>
        <v>5.4869086914342029</v>
      </c>
      <c r="BL527" s="6">
        <f t="shared" si="1107"/>
        <v>-5.0256472147339668</v>
      </c>
      <c r="BM527" s="6">
        <f t="shared" si="1108"/>
        <v>-4.2470528835464982</v>
      </c>
      <c r="BN527" s="6">
        <f t="shared" ref="BN527:BO527" si="1138">AVERAGE(BL524:BL530)</f>
        <v>0.29599638903362041</v>
      </c>
      <c r="BO527" s="6">
        <f t="shared" si="1138"/>
        <v>0.76234341770287928</v>
      </c>
      <c r="BR527" s="6">
        <f t="shared" si="1110"/>
        <v>8.3458425461158789</v>
      </c>
    </row>
    <row r="528" spans="1:70" x14ac:dyDescent="0.2">
      <c r="A528" s="6">
        <f>'[1]Nominal weighted'!B528</f>
        <v>1834</v>
      </c>
      <c r="C528" s="6">
        <f t="shared" si="1117"/>
        <v>7.1363138029817756</v>
      </c>
      <c r="D528" s="6">
        <f t="shared" si="1118"/>
        <v>11.12595449285929</v>
      </c>
      <c r="E528" s="6">
        <f t="shared" si="1119"/>
        <v>7.1957483280678796</v>
      </c>
      <c r="F528" s="6">
        <f t="shared" si="1120"/>
        <v>19.812532784822473</v>
      </c>
      <c r="G528" s="6">
        <f t="shared" si="1121"/>
        <v>7.2900893154979398</v>
      </c>
      <c r="H528" s="6">
        <f t="shared" si="1122"/>
        <v>16.5731580748586</v>
      </c>
      <c r="I528" s="6">
        <f t="shared" si="1123"/>
        <v>27.207131107571669</v>
      </c>
      <c r="J528" s="6">
        <f t="shared" si="1124"/>
        <v>-5.4054054054054053</v>
      </c>
      <c r="L528" s="6">
        <f t="shared" si="1031"/>
        <v>3.6103449637325506</v>
      </c>
      <c r="M528" s="6">
        <f t="shared" si="1032"/>
        <v>2.8944878497443383</v>
      </c>
      <c r="N528" s="6">
        <f t="shared" si="1033"/>
        <v>6.7681995119271603</v>
      </c>
      <c r="O528" s="6">
        <f t="shared" si="1034"/>
        <v>5.394767468410735</v>
      </c>
      <c r="P528" s="6">
        <f t="shared" ref="P528:R528" si="1139">AVERAGE(G525:G531)</f>
        <v>4.4662813479006713</v>
      </c>
      <c r="Q528" s="6">
        <f t="shared" si="1139"/>
        <v>-0.43883808381785716</v>
      </c>
      <c r="R528" s="6">
        <f t="shared" si="1139"/>
        <v>15.610630581725117</v>
      </c>
      <c r="U528" s="6">
        <v>-1.5963138029817758</v>
      </c>
      <c r="V528" s="6">
        <v>-7.8</v>
      </c>
      <c r="W528" s="6">
        <v>-2.6187483280678796</v>
      </c>
      <c r="X528" s="6">
        <v>-15.802532784822471</v>
      </c>
      <c r="Y528" s="6">
        <v>-3.4390893154979398</v>
      </c>
      <c r="Z528" s="6">
        <v>-12.068158074858601</v>
      </c>
      <c r="AA528" s="6">
        <v>-17.817131107571669</v>
      </c>
      <c r="AB528" s="6">
        <v>5.4054054054054053</v>
      </c>
      <c r="AE528" s="6">
        <v>5.54</v>
      </c>
      <c r="AF528" s="6">
        <v>3.3259544928592906</v>
      </c>
      <c r="AG528" s="35">
        <v>4.577</v>
      </c>
      <c r="AH528" s="6">
        <v>4.01</v>
      </c>
      <c r="AI528" s="6">
        <v>3.851</v>
      </c>
      <c r="AJ528" s="6">
        <v>4.5049999999999999</v>
      </c>
      <c r="AK528" s="6">
        <v>9.39</v>
      </c>
      <c r="AO528" s="6">
        <f>AE528*'III. GDP shares, 1310-2018'!C530</f>
        <v>0.76406920823432534</v>
      </c>
      <c r="AP528" s="6">
        <f>AF528*'III. GDP shares, 1310-2018'!D530</f>
        <v>0.77009515968695408</v>
      </c>
      <c r="AQ528" s="6">
        <f>AG528*'III. GDP shares, 1310-2018'!E530</f>
        <v>0.13233811335608872</v>
      </c>
      <c r="AR528" s="6">
        <f>AH528*'III. GDP shares, 1310-2018'!F530</f>
        <v>0.79750603377760443</v>
      </c>
      <c r="AS528" s="6">
        <f>AI528*'III. GDP shares, 1310-2018'!G530</f>
        <v>0.84551880751169994</v>
      </c>
      <c r="AT528" s="6">
        <f>AJ528*'III. GDP shares, 1310-2018'!H530</f>
        <v>0.50811545187516227</v>
      </c>
      <c r="AU528" s="6">
        <f>AK528*'III. GDP shares, 1310-2018'!I530</f>
        <v>0.66105381277964281</v>
      </c>
      <c r="AV528" s="6">
        <f>AL528*'III. GDP shares, 1310-2018'!J530</f>
        <v>0</v>
      </c>
      <c r="AY528" s="6">
        <f>U528*'III. GDP shares, 1310-2018'!C530</f>
        <v>-0.22016141219094049</v>
      </c>
      <c r="AZ528" s="6">
        <f>V528*'III. GDP shares, 1310-2018'!D530</f>
        <v>-1.8060205749821621</v>
      </c>
      <c r="BA528" s="6">
        <f>W528*'III. GDP shares, 1310-2018'!E530</f>
        <v>-7.5717765586828675E-2</v>
      </c>
      <c r="BB528" s="6">
        <f>X528*'III. GDP shares, 1310-2018'!F530</f>
        <v>-3.1427968191681623</v>
      </c>
      <c r="BC528" s="6">
        <f>Y528*'III. GDP shares, 1310-2018'!G530</f>
        <v>-0.7550804198821206</v>
      </c>
      <c r="BD528" s="6">
        <f>Z528*'III. GDP shares, 1310-2018'!H530</f>
        <v>-1.3611581783590825</v>
      </c>
      <c r="BE528" s="6">
        <f>AA528*'III. GDP shares, 1310-2018'!I530</f>
        <v>-1.2543218798141673</v>
      </c>
      <c r="BF528" s="6">
        <f>AB528*'III. GDP shares, 1310-2018'!J530</f>
        <v>0</v>
      </c>
      <c r="BI528" s="6">
        <f t="shared" si="1105"/>
        <v>5.0284220704084692</v>
      </c>
      <c r="BJ528" s="6">
        <f t="shared" si="1106"/>
        <v>4.4786965872214779</v>
      </c>
      <c r="BL528" s="6">
        <f t="shared" si="1107"/>
        <v>-8.6152570499834642</v>
      </c>
      <c r="BM528" s="6">
        <f t="shared" si="1108"/>
        <v>-6.9670710010493666</v>
      </c>
      <c r="BN528" s="6">
        <f t="shared" ref="BN528:BO528" si="1140">AVERAGE(BL525:BL531)</f>
        <v>1.0190623967077233</v>
      </c>
      <c r="BO528" s="6">
        <f t="shared" si="1140"/>
        <v>1.432628275232702</v>
      </c>
      <c r="BR528" s="6">
        <f t="shared" si="1110"/>
        <v>10.517837902535826</v>
      </c>
    </row>
    <row r="529" spans="1:70" x14ac:dyDescent="0.2">
      <c r="A529" s="6">
        <f>'[1]Nominal weighted'!B529</f>
        <v>1835</v>
      </c>
      <c r="C529" s="6">
        <f t="shared" si="1117"/>
        <v>1.5723461814027386</v>
      </c>
      <c r="D529" s="6">
        <f t="shared" si="1118"/>
        <v>1.6182151567712399</v>
      </c>
      <c r="E529" s="6">
        <f t="shared" si="1119"/>
        <v>3.226654749243596</v>
      </c>
      <c r="F529" s="6">
        <f t="shared" si="1120"/>
        <v>1.3175089279371894</v>
      </c>
      <c r="G529" s="6">
        <f t="shared" si="1121"/>
        <v>1.9876243601456067</v>
      </c>
      <c r="H529" s="6">
        <f t="shared" si="1122"/>
        <v>-13.163179319103596</v>
      </c>
      <c r="I529" s="6">
        <f t="shared" si="1123"/>
        <v>-0.22764479954457251</v>
      </c>
      <c r="J529" s="6">
        <f t="shared" si="1124"/>
        <v>3.5897435897435921</v>
      </c>
      <c r="L529" s="6">
        <f t="shared" si="1031"/>
        <v>4.3071988518639648</v>
      </c>
      <c r="M529" s="6">
        <f t="shared" si="1032"/>
        <v>4.139595493304447</v>
      </c>
      <c r="N529" s="6">
        <f t="shared" si="1033"/>
        <v>6.0988550225573395</v>
      </c>
      <c r="O529" s="6">
        <f t="shared" si="1034"/>
        <v>5.4384644651473169</v>
      </c>
      <c r="P529" s="6">
        <f t="shared" ref="P529:R529" si="1141">AVERAGE(G526:G532)</f>
        <v>4.3628667385347617</v>
      </c>
      <c r="Q529" s="6">
        <f t="shared" si="1141"/>
        <v>0.55008145378298612</v>
      </c>
      <c r="R529" s="6">
        <f t="shared" si="1141"/>
        <v>17.146776914080192</v>
      </c>
      <c r="U529" s="6">
        <v>3.3906538185972614</v>
      </c>
      <c r="V529" s="6">
        <v>1.7</v>
      </c>
      <c r="W529" s="6">
        <v>1.2523452507564043</v>
      </c>
      <c r="X529" s="6">
        <v>2.6394910720628104</v>
      </c>
      <c r="Y529" s="6">
        <v>1.7743756398543933</v>
      </c>
      <c r="Z529" s="6">
        <v>17.647179319103596</v>
      </c>
      <c r="AA529" s="6">
        <v>10.215644799544572</v>
      </c>
      <c r="AB529" s="6">
        <v>-3.5897435897435921</v>
      </c>
      <c r="AE529" s="6">
        <v>4.9630000000000001</v>
      </c>
      <c r="AF529" s="6">
        <v>3.3182151567712399</v>
      </c>
      <c r="AG529" s="35">
        <v>4.4790000000000001</v>
      </c>
      <c r="AH529" s="6">
        <v>3.9569999999999999</v>
      </c>
      <c r="AI529" s="6">
        <v>3.762</v>
      </c>
      <c r="AJ529" s="6">
        <v>4.484</v>
      </c>
      <c r="AK529" s="6">
        <v>9.9879999999999995</v>
      </c>
      <c r="AO529" s="6">
        <f>AE529*'III. GDP shares, 1310-2018'!C531</f>
        <v>0.67195184505649364</v>
      </c>
      <c r="AP529" s="6">
        <f>AF529*'III. GDP shares, 1310-2018'!D531</f>
        <v>0.78470608138384834</v>
      </c>
      <c r="AQ529" s="6">
        <f>AG529*'III. GDP shares, 1310-2018'!E531</f>
        <v>0.1271265875196422</v>
      </c>
      <c r="AR529" s="6">
        <f>AH529*'III. GDP shares, 1310-2018'!F531</f>
        <v>0.77392375508126809</v>
      </c>
      <c r="AS529" s="6">
        <f>AI529*'III. GDP shares, 1310-2018'!G531</f>
        <v>0.83088431304957455</v>
      </c>
      <c r="AT529" s="6">
        <f>AJ529*'III. GDP shares, 1310-2018'!H531</f>
        <v>0.5132461069776918</v>
      </c>
      <c r="AU529" s="6">
        <f>AK529*'III. GDP shares, 1310-2018'!I531</f>
        <v>0.68750417722324142</v>
      </c>
      <c r="AV529" s="6">
        <f>AL529*'III. GDP shares, 1310-2018'!J531</f>
        <v>0</v>
      </c>
      <c r="AY529" s="6">
        <f>U529*'III. GDP shares, 1310-2018'!C531</f>
        <v>0.45906832346449233</v>
      </c>
      <c r="AZ529" s="6">
        <f>V529*'III. GDP shares, 1310-2018'!D531</f>
        <v>0.40202346000088174</v>
      </c>
      <c r="BA529" s="6">
        <f>W529*'III. GDP shares, 1310-2018'!E531</f>
        <v>3.5545072142239856E-2</v>
      </c>
      <c r="BB529" s="6">
        <f>X529*'III. GDP shares, 1310-2018'!F531</f>
        <v>0.51624079908878751</v>
      </c>
      <c r="BC529" s="6">
        <f>Y529*'III. GDP shares, 1310-2018'!G531</f>
        <v>0.39189284545781949</v>
      </c>
      <c r="BD529" s="6">
        <f>Z529*'III. GDP shares, 1310-2018'!H531</f>
        <v>2.0199255318169391</v>
      </c>
      <c r="BE529" s="6">
        <f>AA529*'III. GDP shares, 1310-2018'!I531</f>
        <v>0.70317365565836765</v>
      </c>
      <c r="BF529" s="6">
        <f>AB529*'III. GDP shares, 1310-2018'!J531</f>
        <v>0</v>
      </c>
      <c r="BI529" s="6">
        <f t="shared" si="1105"/>
        <v>4.9930307366816056</v>
      </c>
      <c r="BJ529" s="6">
        <f t="shared" si="1106"/>
        <v>4.3893428662917593</v>
      </c>
      <c r="BL529" s="6">
        <f t="shared" si="1107"/>
        <v>4.5278696876295275</v>
      </c>
      <c r="BM529" s="6">
        <f t="shared" si="1108"/>
        <v>4.3787432887719309</v>
      </c>
      <c r="BN529" s="6">
        <f t="shared" ref="BN529:BO529" si="1142">AVERAGE(BL526:BL532)</f>
        <v>0.30794261254309385</v>
      </c>
      <c r="BO529" s="6">
        <f t="shared" si="1142"/>
        <v>0.80071830802164301</v>
      </c>
      <c r="BR529" s="6">
        <f t="shared" si="1110"/>
        <v>-0.52120944272073411</v>
      </c>
    </row>
    <row r="530" spans="1:70" x14ac:dyDescent="0.2">
      <c r="A530" s="6">
        <f>'[1]Nominal weighted'!B530</f>
        <v>1836</v>
      </c>
      <c r="C530" s="6">
        <f t="shared" si="1117"/>
        <v>-1.9667671626165957</v>
      </c>
      <c r="D530" s="6">
        <f t="shared" si="1118"/>
        <v>-7.6547815564347133</v>
      </c>
      <c r="E530" s="6">
        <f t="shared" si="1119"/>
        <v>3.1793239994681635</v>
      </c>
      <c r="F530" s="6">
        <f t="shared" si="1120"/>
        <v>6.5176135616939419</v>
      </c>
      <c r="G530" s="6">
        <f t="shared" si="1121"/>
        <v>4.1377787035445692</v>
      </c>
      <c r="H530" s="6">
        <f t="shared" si="1122"/>
        <v>-8.4780564832065295</v>
      </c>
      <c r="I530" s="6">
        <f t="shared" si="1123"/>
        <v>14.24040810369741</v>
      </c>
      <c r="J530" s="6">
        <f t="shared" si="1124"/>
        <v>-6.3829787234042579</v>
      </c>
      <c r="L530" s="6">
        <f t="shared" si="1031"/>
        <v>3.1497971508087832</v>
      </c>
      <c r="M530" s="6">
        <f t="shared" si="1032"/>
        <v>1.9941507458801999</v>
      </c>
      <c r="N530" s="6">
        <f t="shared" si="1033"/>
        <v>4.3875317608117097</v>
      </c>
      <c r="O530" s="6">
        <f t="shared" si="1034"/>
        <v>3.8381878779288447</v>
      </c>
      <c r="P530" s="6">
        <f t="shared" ref="P530:R530" si="1143">AVERAGE(G527:G533)</f>
        <v>3.5543547336201935</v>
      </c>
      <c r="Q530" s="6">
        <f t="shared" si="1143"/>
        <v>1.2196978150353444</v>
      </c>
      <c r="R530" s="6">
        <f t="shared" si="1143"/>
        <v>19.431758700974388</v>
      </c>
      <c r="U530" s="6">
        <v>6.9417671626165953</v>
      </c>
      <c r="V530" s="6">
        <v>11</v>
      </c>
      <c r="W530" s="6">
        <v>1.3766760005318366</v>
      </c>
      <c r="X530" s="6">
        <v>-2.5716135616939422</v>
      </c>
      <c r="Y530" s="6">
        <v>-0.38777870354456934</v>
      </c>
      <c r="Z530" s="6">
        <v>13.33205648320653</v>
      </c>
      <c r="AA530" s="6">
        <v>10.91659189630259</v>
      </c>
      <c r="AB530" s="6">
        <v>6.3829787234042579</v>
      </c>
      <c r="AE530" s="6">
        <v>4.9749999999999996</v>
      </c>
      <c r="AF530" s="6">
        <v>3.3452184435652872</v>
      </c>
      <c r="AG530" s="35">
        <v>4.556</v>
      </c>
      <c r="AH530" s="6">
        <v>3.9460000000000002</v>
      </c>
      <c r="AI530" s="6">
        <v>3.75</v>
      </c>
      <c r="AJ530" s="6">
        <v>4.8540000000000001</v>
      </c>
      <c r="AK530" s="6">
        <v>25.157</v>
      </c>
      <c r="AO530" s="6">
        <f>AE530*'III. GDP shares, 1310-2018'!C532</f>
        <v>0.67046925312189243</v>
      </c>
      <c r="AP530" s="6">
        <f>AF530*'III. GDP shares, 1310-2018'!D532</f>
        <v>0.80646204207608696</v>
      </c>
      <c r="AQ530" s="6">
        <f>AG530*'III. GDP shares, 1310-2018'!E532</f>
        <v>0.13054357520610577</v>
      </c>
      <c r="AR530" s="6">
        <f>AH530*'III. GDP shares, 1310-2018'!F532</f>
        <v>0.76954177765049581</v>
      </c>
      <c r="AS530" s="6">
        <f>AI530*'III. GDP shares, 1310-2018'!G532</f>
        <v>0.80502425592797011</v>
      </c>
      <c r="AT530" s="6">
        <f>AJ530*'III. GDP shares, 1310-2018'!H532</f>
        <v>0.57064791921406322</v>
      </c>
      <c r="AU530" s="6">
        <f>AK530*'III. GDP shares, 1310-2018'!I532</f>
        <v>1.7168754714092835</v>
      </c>
      <c r="AV530" s="6">
        <f>AL530*'III. GDP shares, 1310-2018'!J532</f>
        <v>0</v>
      </c>
      <c r="AY530" s="6">
        <f>U530*'III. GDP shares, 1310-2018'!C532</f>
        <v>0.93552591856595524</v>
      </c>
      <c r="AZ530" s="6">
        <f>V530*'III. GDP shares, 1310-2018'!D532</f>
        <v>2.6518694107707597</v>
      </c>
      <c r="BA530" s="6">
        <f>W530*'III. GDP shares, 1310-2018'!E532</f>
        <v>3.9446050704536592E-2</v>
      </c>
      <c r="BB530" s="6">
        <f>X530*'III. GDP shares, 1310-2018'!F532</f>
        <v>-0.50151142212267596</v>
      </c>
      <c r="BC530" s="6">
        <f>Y530*'III. GDP shares, 1310-2018'!G532</f>
        <v>-8.3245669942847961E-2</v>
      </c>
      <c r="BD530" s="6">
        <f>Z530*'III. GDP shares, 1310-2018'!H532</f>
        <v>1.567348638439672</v>
      </c>
      <c r="BE530" s="6">
        <f>AA530*'III. GDP shares, 1310-2018'!I532</f>
        <v>0.74501843853191052</v>
      </c>
      <c r="BF530" s="6">
        <f>AB530*'III. GDP shares, 1310-2018'!J532</f>
        <v>0</v>
      </c>
      <c r="BI530" s="6">
        <f t="shared" si="1105"/>
        <v>7.2261740633664697</v>
      </c>
      <c r="BJ530" s="6">
        <f t="shared" si="1106"/>
        <v>5.4695642946058971</v>
      </c>
      <c r="BL530" s="6">
        <f t="shared" si="1107"/>
        <v>5.3544513649473098</v>
      </c>
      <c r="BM530" s="6">
        <f t="shared" si="1108"/>
        <v>5.8738347501029127</v>
      </c>
      <c r="BN530" s="6">
        <f t="shared" ref="BN530:BO530" si="1144">AVERAGE(BL527:BL533)</f>
        <v>1.1414157805546146</v>
      </c>
      <c r="BO530" s="6">
        <f t="shared" si="1144"/>
        <v>1.0412986904281176</v>
      </c>
      <c r="BR530" s="6">
        <f t="shared" si="1110"/>
        <v>1.9605202983532601</v>
      </c>
    </row>
    <row r="531" spans="1:70" x14ac:dyDescent="0.2">
      <c r="A531" s="6">
        <f>'[1]Nominal weighted'!B531</f>
        <v>1837</v>
      </c>
      <c r="C531" s="6">
        <f t="shared" si="1117"/>
        <v>-8.0884720829134871</v>
      </c>
      <c r="D531" s="6">
        <f t="shared" si="1118"/>
        <v>0.81246646440756365</v>
      </c>
      <c r="E531" s="6">
        <f t="shared" si="1119"/>
        <v>6.7918035918735482</v>
      </c>
      <c r="F531" s="6">
        <f t="shared" si="1120"/>
        <v>1.2785089279371897</v>
      </c>
      <c r="G531" s="6">
        <f t="shared" si="1121"/>
        <v>-7.2307996173615052E-4</v>
      </c>
      <c r="H531" s="6">
        <f t="shared" si="1122"/>
        <v>-1.0976240589952271</v>
      </c>
      <c r="I531" s="6">
        <f t="shared" si="1123"/>
        <v>9.9492853525154956</v>
      </c>
      <c r="J531" s="6">
        <f t="shared" si="1124"/>
        <v>3.0000000000000071</v>
      </c>
      <c r="L531" s="6">
        <f t="shared" si="1031"/>
        <v>2.6842865418262272</v>
      </c>
      <c r="M531" s="6">
        <f t="shared" si="1032"/>
        <v>0.85394615869838175</v>
      </c>
      <c r="N531" s="6">
        <f t="shared" si="1033"/>
        <v>3.6935340312125375</v>
      </c>
      <c r="O531" s="6">
        <f t="shared" si="1034"/>
        <v>3.1826136604882236</v>
      </c>
      <c r="P531" s="6">
        <f t="shared" ref="P531:R531" si="1145">AVERAGE(G528:G534)</f>
        <v>2.7429322614357736</v>
      </c>
      <c r="Q531" s="6">
        <f t="shared" si="1145"/>
        <v>3.8350522725130318</v>
      </c>
      <c r="R531" s="6">
        <f t="shared" si="1145"/>
        <v>19.317996605856546</v>
      </c>
      <c r="U531" s="6">
        <v>13.057472082913488</v>
      </c>
      <c r="V531" s="6">
        <v>2.5</v>
      </c>
      <c r="W531" s="6">
        <v>-2.1408035918735484</v>
      </c>
      <c r="X531" s="6">
        <v>2.6394910720628104</v>
      </c>
      <c r="Y531" s="6">
        <v>3.727723079961736</v>
      </c>
      <c r="Z531" s="6">
        <v>5.8826240589952272</v>
      </c>
      <c r="AA531" s="6">
        <v>15.691714647484503</v>
      </c>
      <c r="AB531" s="6">
        <v>-3.0000000000000071</v>
      </c>
      <c r="AE531" s="6">
        <v>4.9690000000000003</v>
      </c>
      <c r="AF531" s="6">
        <v>3.3124664644075636</v>
      </c>
      <c r="AG531" s="35">
        <v>4.6509999999999998</v>
      </c>
      <c r="AH531" s="6">
        <v>3.9180000000000001</v>
      </c>
      <c r="AI531" s="6">
        <v>3.7269999999999999</v>
      </c>
      <c r="AJ531" s="6">
        <v>4.7850000000000001</v>
      </c>
      <c r="AK531" s="6">
        <v>25.640999999999998</v>
      </c>
      <c r="AO531" s="6">
        <f>AE531*'III. GDP shares, 1310-2018'!C533</f>
        <v>0.66990536083673136</v>
      </c>
      <c r="AP531" s="6">
        <f>AF531*'III. GDP shares, 1310-2018'!D533</f>
        <v>0.7784841091011383</v>
      </c>
      <c r="AQ531" s="6">
        <f>AG531*'III. GDP shares, 1310-2018'!E533</f>
        <v>0.13663268859979852</v>
      </c>
      <c r="AR531" s="6">
        <f>AH531*'III. GDP shares, 1310-2018'!F533</f>
        <v>0.76564884536792088</v>
      </c>
      <c r="AS531" s="6">
        <f>AI531*'III. GDP shares, 1310-2018'!G533</f>
        <v>0.80583733334051078</v>
      </c>
      <c r="AT531" s="6">
        <f>AJ531*'III. GDP shares, 1310-2018'!H533</f>
        <v>0.57968533868452965</v>
      </c>
      <c r="AU531" s="6">
        <f>AK531*'III. GDP shares, 1310-2018'!I533</f>
        <v>1.7438143657889933</v>
      </c>
      <c r="AV531" s="6">
        <f>AL531*'III. GDP shares, 1310-2018'!J533</f>
        <v>0</v>
      </c>
      <c r="AY531" s="6">
        <f>U531*'III. GDP shares, 1310-2018'!C533</f>
        <v>1.760368393503664</v>
      </c>
      <c r="AZ531" s="6">
        <f>V531*'III. GDP shares, 1310-2018'!D533</f>
        <v>0.58754112491850585</v>
      </c>
      <c r="BA531" s="6">
        <f>W531*'III. GDP shares, 1310-2018'!E533</f>
        <v>-6.2890507529948125E-2</v>
      </c>
      <c r="BB531" s="6">
        <f>X531*'III. GDP shares, 1310-2018'!F533</f>
        <v>0.5158048217671839</v>
      </c>
      <c r="BC531" s="6">
        <f>Y531*'III. GDP shares, 1310-2018'!G533</f>
        <v>0.80599367485598095</v>
      </c>
      <c r="BD531" s="6">
        <f>Z531*'III. GDP shares, 1310-2018'!H533</f>
        <v>0.71265849947594795</v>
      </c>
      <c r="BE531" s="6">
        <f>AA531*'III. GDP shares, 1310-2018'!I533</f>
        <v>1.0671751267947835</v>
      </c>
      <c r="BF531" s="6">
        <f>AB531*'III. GDP shares, 1310-2018'!J533</f>
        <v>0</v>
      </c>
      <c r="BI531" s="6">
        <f t="shared" si="1105"/>
        <v>7.2862094949153668</v>
      </c>
      <c r="BJ531" s="6">
        <f t="shared" si="1106"/>
        <v>5.4800080417196231</v>
      </c>
      <c r="BL531" s="6">
        <f t="shared" si="1107"/>
        <v>5.3866511337861169</v>
      </c>
      <c r="BM531" s="6">
        <f t="shared" si="1108"/>
        <v>4.7947776686930261</v>
      </c>
      <c r="BN531" s="6">
        <f t="shared" ref="BN531:BO531" si="1146">AVERAGE(BL528:BL534)</f>
        <v>1.463158835270119</v>
      </c>
      <c r="BO531" s="6">
        <f t="shared" si="1146"/>
        <v>1.3041627591264082</v>
      </c>
      <c r="BR531" s="6">
        <f t="shared" si="1110"/>
        <v>-9.7586076249128517E-2</v>
      </c>
    </row>
    <row r="532" spans="1:70" x14ac:dyDescent="0.2">
      <c r="A532" s="6">
        <f>'[1]Nominal weighted'!B532</f>
        <v>1838</v>
      </c>
      <c r="C532" s="6">
        <f t="shared" si="1117"/>
        <v>12.60335985526757</v>
      </c>
      <c r="D532" s="6">
        <f t="shared" si="1118"/>
        <v>2.5311384717937067</v>
      </c>
      <c r="E532" s="6">
        <f t="shared" si="1119"/>
        <v>0.25990663728224739</v>
      </c>
      <c r="F532" s="6">
        <f t="shared" si="1120"/>
        <v>-11.818153478411887</v>
      </c>
      <c r="G532" s="6">
        <f t="shared" si="1121"/>
        <v>1.6632406421906767</v>
      </c>
      <c r="H532" s="6">
        <f t="shared" si="1122"/>
        <v>6.3385866016628203</v>
      </c>
      <c r="I532" s="6">
        <f t="shared" si="1123"/>
        <v>28.486642021726027</v>
      </c>
      <c r="J532" s="6">
        <f t="shared" si="1124"/>
        <v>2.0618556701030855</v>
      </c>
      <c r="L532" s="6">
        <f t="shared" si="1031"/>
        <v>2.8032085793186847</v>
      </c>
      <c r="M532" s="6">
        <f t="shared" si="1032"/>
        <v>7.6521731891661435E-2</v>
      </c>
      <c r="N532" s="6">
        <f t="shared" si="1033"/>
        <v>3.4720496553579587</v>
      </c>
      <c r="O532" s="6">
        <f t="shared" si="1034"/>
        <v>1.5535734718245708</v>
      </c>
      <c r="P532" s="6">
        <f t="shared" ref="P532:R532" si="1147">AVERAGE(G529:G535)</f>
        <v>2.2362052163646395</v>
      </c>
      <c r="Q532" s="6">
        <f t="shared" si="1147"/>
        <v>2.2611725475332318</v>
      </c>
      <c r="R532" s="6">
        <f t="shared" si="1147"/>
        <v>20.00782373436331</v>
      </c>
      <c r="U532" s="6">
        <v>-7.6283598552675702</v>
      </c>
      <c r="V532" s="6">
        <v>0.7</v>
      </c>
      <c r="W532" s="6">
        <v>4.3480933627177523</v>
      </c>
      <c r="X532" s="6">
        <v>15.714153478411887</v>
      </c>
      <c r="Y532" s="6">
        <v>2.0157593578093231</v>
      </c>
      <c r="Z532" s="6">
        <v>-1.3885866016628201</v>
      </c>
      <c r="AA532" s="6">
        <v>1.3643579782739719</v>
      </c>
      <c r="AB532" s="6">
        <v>-2.0618556701030855</v>
      </c>
      <c r="AE532" s="6">
        <v>4.9749999999999996</v>
      </c>
      <c r="AF532" s="6">
        <v>3.2311384717937068</v>
      </c>
      <c r="AG532" s="35">
        <v>4.6079999999999997</v>
      </c>
      <c r="AH532" s="6">
        <v>3.8959999999999999</v>
      </c>
      <c r="AI532" s="6">
        <v>3.6789999999999998</v>
      </c>
      <c r="AJ532" s="6">
        <v>4.95</v>
      </c>
      <c r="AK532" s="6">
        <v>29.850999999999999</v>
      </c>
      <c r="AO532" s="6">
        <f>AE532*'III. GDP shares, 1310-2018'!C534</f>
        <v>0.65656490341854579</v>
      </c>
      <c r="AP532" s="6">
        <f>AF532*'III. GDP shares, 1310-2018'!D534</f>
        <v>0.77422168871277774</v>
      </c>
      <c r="AQ532" s="6">
        <f>AG532*'III. GDP shares, 1310-2018'!E534</f>
        <v>0.13459917109117128</v>
      </c>
      <c r="AR532" s="6">
        <f>AH532*'III. GDP shares, 1310-2018'!F534</f>
        <v>0.7465119339388846</v>
      </c>
      <c r="AS532" s="6">
        <f>AI532*'III. GDP shares, 1310-2018'!G534</f>
        <v>0.80679922187721897</v>
      </c>
      <c r="AT532" s="6">
        <f>AJ532*'III. GDP shares, 1310-2018'!H534</f>
        <v>0.60376589910540202</v>
      </c>
      <c r="AU532" s="6">
        <f>AK532*'III. GDP shares, 1310-2018'!I534</f>
        <v>1.9798181685657457</v>
      </c>
      <c r="AV532" s="6">
        <f>AL532*'III. GDP shares, 1310-2018'!J534</f>
        <v>0</v>
      </c>
      <c r="AY532" s="6">
        <f>U532*'III. GDP shares, 1310-2018'!C534</f>
        <v>-1.0067363520835506</v>
      </c>
      <c r="AZ532" s="6">
        <f>V532*'III. GDP shares, 1310-2018'!D534</f>
        <v>0.16772886300910775</v>
      </c>
      <c r="BA532" s="6">
        <f>W532*'III. GDP shares, 1310-2018'!E534</f>
        <v>0.12700732692031969</v>
      </c>
      <c r="BB532" s="6">
        <f>X532*'III. GDP shares, 1310-2018'!F534</f>
        <v>3.0109864228392476</v>
      </c>
      <c r="BC532" s="6">
        <f>Y532*'III. GDP shares, 1310-2018'!G534</f>
        <v>0.44205302565161309</v>
      </c>
      <c r="BD532" s="6">
        <f>Z532*'III. GDP shares, 1310-2018'!H534</f>
        <v>-0.16936994707851863</v>
      </c>
      <c r="BE532" s="6">
        <f>AA532*'III. GDP shares, 1310-2018'!I534</f>
        <v>9.0488784758113255E-2</v>
      </c>
      <c r="BF532" s="6">
        <f>AB532*'III. GDP shares, 1310-2018'!J534</f>
        <v>0</v>
      </c>
      <c r="BI532" s="6">
        <f t="shared" si="1105"/>
        <v>7.884305495970529</v>
      </c>
      <c r="BJ532" s="6">
        <f t="shared" si="1106"/>
        <v>5.7022809867097468</v>
      </c>
      <c r="BL532" s="6">
        <f t="shared" si="1107"/>
        <v>2.6621581240163317</v>
      </c>
      <c r="BM532" s="6">
        <f t="shared" si="1108"/>
        <v>1.6329452562724325</v>
      </c>
      <c r="BN532" s="6">
        <f t="shared" ref="BN532:BO532" si="1148">AVERAGE(BL529:BL535)</f>
        <v>2.3239983790388168</v>
      </c>
      <c r="BO532" s="6">
        <f t="shared" si="1148"/>
        <v>2.1167606501227718</v>
      </c>
      <c r="BR532" s="6">
        <f t="shared" si="1110"/>
        <v>2.4336300369897437</v>
      </c>
    </row>
    <row r="533" spans="1:70" x14ac:dyDescent="0.2">
      <c r="A533" s="6">
        <f>'[1]Nominal weighted'!B533</f>
        <v>1839</v>
      </c>
      <c r="C533" s="6">
        <f t="shared" si="1117"/>
        <v>1.8252589716858827</v>
      </c>
      <c r="D533" s="6">
        <f t="shared" si="1118"/>
        <v>-4.0085040717304361</v>
      </c>
      <c r="E533" s="6">
        <f t="shared" si="1119"/>
        <v>-0.38467615786659071</v>
      </c>
      <c r="F533" s="6">
        <f t="shared" si="1120"/>
        <v>-0.83129508486787396</v>
      </c>
      <c r="G533" s="6">
        <f t="shared" si="1121"/>
        <v>-2.2532946762972785</v>
      </c>
      <c r="H533" s="6">
        <f t="shared" si="1122"/>
        <v>5.9169999999999998</v>
      </c>
      <c r="I533" s="6">
        <f t="shared" si="1123"/>
        <v>32.316012706800471</v>
      </c>
      <c r="J533" s="6">
        <f t="shared" si="1124"/>
        <v>-0.5263157894736793</v>
      </c>
      <c r="L533" s="6">
        <f t="shared" si="1031"/>
        <v>3.6317570341879497</v>
      </c>
      <c r="M533" s="6">
        <f t="shared" si="1032"/>
        <v>1.4008005700221671</v>
      </c>
      <c r="N533" s="6">
        <f t="shared" si="1033"/>
        <v>3.360846455158522</v>
      </c>
      <c r="O533" s="6">
        <f t="shared" si="1034"/>
        <v>0.58129190773071848</v>
      </c>
      <c r="P533" s="6">
        <f t="shared" ref="P533:R533" si="1149">AVERAGE(G530:G536)</f>
        <v>2.1257578005821762</v>
      </c>
      <c r="Q533" s="6">
        <f t="shared" si="1149"/>
        <v>6.1913679126520318</v>
      </c>
      <c r="R533" s="6">
        <f t="shared" si="1149"/>
        <v>21.963935530496588</v>
      </c>
      <c r="U533" s="6">
        <v>3.1007410283141175</v>
      </c>
      <c r="V533" s="6">
        <v>7.3</v>
      </c>
      <c r="W533" s="6">
        <v>5.180676157866591</v>
      </c>
      <c r="X533" s="6">
        <v>4.6912950848678738</v>
      </c>
      <c r="Y533" s="6">
        <v>5.8982946762972785</v>
      </c>
      <c r="Z533" s="6">
        <v>0</v>
      </c>
      <c r="AA533" s="6">
        <v>-12.114012706800468</v>
      </c>
      <c r="AB533" s="6">
        <v>0.5263157894736793</v>
      </c>
      <c r="AE533" s="6">
        <v>4.9260000000000002</v>
      </c>
      <c r="AF533" s="6">
        <v>3.2914959282695637</v>
      </c>
      <c r="AG533" s="35">
        <v>4.7960000000000003</v>
      </c>
      <c r="AH533" s="6">
        <v>3.86</v>
      </c>
      <c r="AI533" s="6">
        <v>3.645</v>
      </c>
      <c r="AJ533" s="6">
        <v>5.9169999999999998</v>
      </c>
      <c r="AK533" s="6">
        <v>20.202000000000002</v>
      </c>
      <c r="AO533" s="6">
        <f>AE533*'III. GDP shares, 1310-2018'!C535</f>
        <v>0.64864904977016724</v>
      </c>
      <c r="AP533" s="6">
        <f>AF533*'III. GDP shares, 1310-2018'!D535</f>
        <v>0.81419405568374248</v>
      </c>
      <c r="AQ533" s="6">
        <f>AG533*'III. GDP shares, 1310-2018'!E535</f>
        <v>0.14037690198446134</v>
      </c>
      <c r="AR533" s="6">
        <f>AH533*'III. GDP shares, 1310-2018'!F535</f>
        <v>0.73914594922892707</v>
      </c>
      <c r="AS533" s="6">
        <f>AI533*'III. GDP shares, 1310-2018'!G535</f>
        <v>0.7628041178999968</v>
      </c>
      <c r="AT533" s="6">
        <f>AJ533*'III. GDP shares, 1310-2018'!H535</f>
        <v>0.73959464143824383</v>
      </c>
      <c r="AU533" s="6">
        <f>AK533*'III. GDP shares, 1310-2018'!I535</f>
        <v>1.3319437107845287</v>
      </c>
      <c r="AV533" s="6">
        <f>AL533*'III. GDP shares, 1310-2018'!J535</f>
        <v>0</v>
      </c>
      <c r="AY533" s="6">
        <f>U533*'III. GDP shares, 1310-2018'!C535</f>
        <v>0.40830140511557522</v>
      </c>
      <c r="AZ533" s="6">
        <f>V533*'III. GDP shares, 1310-2018'!D535</f>
        <v>1.8057493419461874</v>
      </c>
      <c r="BA533" s="6">
        <f>W533*'III. GDP shares, 1310-2018'!E535</f>
        <v>0.15163621126481946</v>
      </c>
      <c r="BB533" s="6">
        <f>X533*'III. GDP shares, 1310-2018'!F535</f>
        <v>0.8983294711444727</v>
      </c>
      <c r="BC533" s="6">
        <f>Y533*'III. GDP shares, 1310-2018'!G535</f>
        <v>1.2343603477824947</v>
      </c>
      <c r="BD533" s="6">
        <f>Z533*'III. GDP shares, 1310-2018'!H535</f>
        <v>0</v>
      </c>
      <c r="BE533" s="6">
        <f>AA533*'III. GDP shares, 1310-2018'!I535</f>
        <v>-0.79869235903310287</v>
      </c>
      <c r="BF533" s="6">
        <f>AB533*'III. GDP shares, 1310-2018'!J535</f>
        <v>0</v>
      </c>
      <c r="BI533" s="6">
        <f t="shared" si="1105"/>
        <v>6.6624994183242228</v>
      </c>
      <c r="BJ533" s="6">
        <f t="shared" si="1106"/>
        <v>5.1767084267900678</v>
      </c>
      <c r="BL533" s="6">
        <f t="shared" si="1107"/>
        <v>3.6996844182204462</v>
      </c>
      <c r="BM533" s="6">
        <f t="shared" si="1108"/>
        <v>1.8229137537523843</v>
      </c>
      <c r="BN533" s="6">
        <f t="shared" ref="BN533:BO533" si="1150">AVERAGE(BL530:BL536)</f>
        <v>1.6339375528435187</v>
      </c>
      <c r="BO533" s="6">
        <f t="shared" si="1150"/>
        <v>1.4849852364570892</v>
      </c>
      <c r="BR533" s="6">
        <f t="shared" si="1110"/>
        <v>2.468579294832066</v>
      </c>
    </row>
    <row r="534" spans="1:70" x14ac:dyDescent="0.2">
      <c r="A534" s="6">
        <f>'[1]Nominal weighted'!B534</f>
        <v>1840</v>
      </c>
      <c r="C534" s="6">
        <f t="shared" si="1117"/>
        <v>5.7079662269757048</v>
      </c>
      <c r="D534" s="6">
        <f t="shared" si="1118"/>
        <v>1.5531341532220211</v>
      </c>
      <c r="E534" s="6">
        <f t="shared" si="1119"/>
        <v>5.5859770704189202</v>
      </c>
      <c r="F534" s="6">
        <f t="shared" si="1120"/>
        <v>6.0015799843065345</v>
      </c>
      <c r="G534" s="6">
        <f t="shared" si="1121"/>
        <v>6.3758105649306387</v>
      </c>
      <c r="H534" s="6">
        <f t="shared" si="1122"/>
        <v>20.755481092375156</v>
      </c>
      <c r="I534" s="6">
        <f t="shared" si="1123"/>
        <v>23.254141748229326</v>
      </c>
      <c r="J534" s="6">
        <f t="shared" si="1124"/>
        <v>-3.6649214659685887</v>
      </c>
      <c r="L534" s="6">
        <f t="shared" si="1031"/>
        <v>4.6009181705243378</v>
      </c>
      <c r="M534" s="6">
        <f t="shared" si="1032"/>
        <v>4.5605683003448449</v>
      </c>
      <c r="N534" s="6">
        <f t="shared" si="1033"/>
        <v>4.8513919023514074</v>
      </c>
      <c r="O534" s="6">
        <f t="shared" si="1034"/>
        <v>-0.38821242966839825</v>
      </c>
      <c r="P534" s="6">
        <f t="shared" ref="P534:R534" si="1151">AVERAGE(G531:G537)</f>
        <v>2.0550751286472382</v>
      </c>
      <c r="Q534" s="6">
        <f t="shared" si="1151"/>
        <v>9.1868001274068387</v>
      </c>
      <c r="R534" s="6">
        <f t="shared" si="1151"/>
        <v>24.589636983847999</v>
      </c>
      <c r="U534" s="6">
        <v>-0.65696622697570484</v>
      </c>
      <c r="V534" s="6">
        <v>1.8</v>
      </c>
      <c r="W534" s="6">
        <v>-0.73197707041892002</v>
      </c>
      <c r="X534" s="6">
        <v>-2.1225799843065345</v>
      </c>
      <c r="Y534" s="6">
        <v>-2.5638105649306393</v>
      </c>
      <c r="Z534" s="6">
        <v>-15.492481092375154</v>
      </c>
      <c r="AA534" s="6">
        <v>-3.1531417482293258</v>
      </c>
      <c r="AB534" s="6">
        <v>3.6649214659685887</v>
      </c>
      <c r="AE534" s="6">
        <v>5.0510000000000002</v>
      </c>
      <c r="AF534" s="6">
        <v>3.3531341532220211</v>
      </c>
      <c r="AG534" s="35">
        <v>4.8540000000000001</v>
      </c>
      <c r="AH534" s="6">
        <v>3.879</v>
      </c>
      <c r="AI534" s="6">
        <v>3.8119999999999998</v>
      </c>
      <c r="AJ534" s="6">
        <v>5.2629999999999999</v>
      </c>
      <c r="AK534" s="6">
        <v>20.100999999999999</v>
      </c>
      <c r="AO534" s="6">
        <f>AE534*'III. GDP shares, 1310-2018'!C536</f>
        <v>0.66397112954871984</v>
      </c>
      <c r="AP534" s="6">
        <f>AF534*'III. GDP shares, 1310-2018'!D536</f>
        <v>0.79475223334049183</v>
      </c>
      <c r="AQ534" s="6">
        <f>AG534*'III. GDP shares, 1310-2018'!E536</f>
        <v>0.14237872190322132</v>
      </c>
      <c r="AR534" s="6">
        <f>AH534*'III. GDP shares, 1310-2018'!F536</f>
        <v>0.74267004889760879</v>
      </c>
      <c r="AS534" s="6">
        <f>AI534*'III. GDP shares, 1310-2018'!G536</f>
        <v>0.84570339750827461</v>
      </c>
      <c r="AT534" s="6">
        <f>AJ534*'III. GDP shares, 1310-2018'!H536</f>
        <v>0.64894932562873087</v>
      </c>
      <c r="AU534" s="6">
        <f>AK534*'III. GDP shares, 1310-2018'!I536</f>
        <v>1.3182329555856469</v>
      </c>
      <c r="AV534" s="6">
        <f>AL534*'III. GDP shares, 1310-2018'!J536</f>
        <v>0</v>
      </c>
      <c r="AY534" s="6">
        <f>U534*'III. GDP shares, 1310-2018'!C536</f>
        <v>-8.6360445020870993E-2</v>
      </c>
      <c r="AZ534" s="6">
        <f>V534*'III. GDP shares, 1310-2018'!D536</f>
        <v>0.42663190753589986</v>
      </c>
      <c r="BA534" s="6">
        <f>W534*'III. GDP shares, 1310-2018'!E536</f>
        <v>-2.1470531468625886E-2</v>
      </c>
      <c r="BB534" s="6">
        <f>X534*'III. GDP shares, 1310-2018'!F536</f>
        <v>-0.40638736291158023</v>
      </c>
      <c r="BC534" s="6">
        <f>Y534*'III. GDP shares, 1310-2018'!G536</f>
        <v>-0.56878890486082123</v>
      </c>
      <c r="BD534" s="6">
        <f>Z534*'III. GDP shares, 1310-2018'!H536</f>
        <v>-1.9102859884500702</v>
      </c>
      <c r="BE534" s="6">
        <f>AA534*'III. GDP shares, 1310-2018'!I536</f>
        <v>-0.20678450654936761</v>
      </c>
      <c r="BF534" s="6">
        <f>AB534*'III. GDP shares, 1310-2018'!J536</f>
        <v>0</v>
      </c>
      <c r="BI534" s="6">
        <f t="shared" si="1105"/>
        <v>6.6161620218888606</v>
      </c>
      <c r="BJ534" s="6">
        <f t="shared" si="1106"/>
        <v>5.1566578124126945</v>
      </c>
      <c r="BL534" s="6">
        <f t="shared" si="1107"/>
        <v>-2.7734458317254362</v>
      </c>
      <c r="BM534" s="6">
        <f t="shared" si="1108"/>
        <v>-2.4070044026584614</v>
      </c>
      <c r="BN534" s="6">
        <f t="shared" ref="BN534:BO534" si="1152">AVERAGE(BL531:BL537)</f>
        <v>0.35236840663898716</v>
      </c>
      <c r="BO534" s="6">
        <f t="shared" si="1152"/>
        <v>-0.2472865150818572</v>
      </c>
      <c r="BR534" s="6">
        <f t="shared" si="1110"/>
        <v>7.5619833183335379</v>
      </c>
    </row>
    <row r="535" spans="1:70" x14ac:dyDescent="0.2">
      <c r="A535" s="6">
        <f>'[1]Nominal weighted'!B535</f>
        <v>1841</v>
      </c>
      <c r="C535" s="6">
        <f t="shared" si="1117"/>
        <v>7.9687680654289785</v>
      </c>
      <c r="D535" s="6">
        <f t="shared" si="1118"/>
        <v>5.6839835052122485</v>
      </c>
      <c r="E535" s="6">
        <f t="shared" si="1119"/>
        <v>5.6453576970858261</v>
      </c>
      <c r="F535" s="6">
        <f t="shared" si="1120"/>
        <v>8.4092514641769007</v>
      </c>
      <c r="G535" s="6">
        <f t="shared" si="1121"/>
        <v>3.7429999999999999</v>
      </c>
      <c r="H535" s="6">
        <f t="shared" si="1122"/>
        <v>5.556</v>
      </c>
      <c r="I535" s="6">
        <f t="shared" si="1123"/>
        <v>32.035921007119001</v>
      </c>
      <c r="J535" s="6">
        <f t="shared" si="1124"/>
        <v>-12.121212121212114</v>
      </c>
      <c r="L535" s="6">
        <f t="shared" si="1031"/>
        <v>6.7229130837307887</v>
      </c>
      <c r="M535" s="6">
        <f t="shared" si="1032"/>
        <v>4.8933728819070108</v>
      </c>
      <c r="N535" s="6">
        <f t="shared" si="1033"/>
        <v>5.3057433498454118</v>
      </c>
      <c r="O535" s="6">
        <f t="shared" si="1034"/>
        <v>1.4605049116553805</v>
      </c>
      <c r="P535" s="6">
        <f t="shared" ref="P535:R535" si="1153">AVERAGE(G532:G538)</f>
        <v>2.7353875546559121</v>
      </c>
      <c r="Q535" s="6">
        <f t="shared" si="1153"/>
        <v>9.8186974934604283</v>
      </c>
      <c r="R535" s="6">
        <f t="shared" si="1153"/>
        <v>26.232164849827964</v>
      </c>
      <c r="U535" s="6">
        <v>-3.0787680654289789</v>
      </c>
      <c r="V535" s="6">
        <v>-2.2999999999999998</v>
      </c>
      <c r="W535" s="6">
        <v>-0.76735769708582557</v>
      </c>
      <c r="X535" s="6">
        <v>-4.5782514641769003</v>
      </c>
      <c r="Y535" s="6">
        <v>0</v>
      </c>
      <c r="Z535" s="6">
        <v>0</v>
      </c>
      <c r="AA535" s="6">
        <v>-11.627921007119003</v>
      </c>
      <c r="AB535" s="6">
        <v>12.121212121212114</v>
      </c>
      <c r="AE535" s="6">
        <v>4.8899999999999997</v>
      </c>
      <c r="AF535" s="6">
        <v>3.3839835052122487</v>
      </c>
      <c r="AG535" s="35">
        <v>4.8780000000000001</v>
      </c>
      <c r="AH535" s="6">
        <v>3.831</v>
      </c>
      <c r="AI535" s="6">
        <v>3.7429999999999999</v>
      </c>
      <c r="AJ535" s="6">
        <v>5.556</v>
      </c>
      <c r="AK535" s="6">
        <v>20.408000000000001</v>
      </c>
      <c r="AO535" s="6">
        <f>AE535*'III. GDP shares, 1310-2018'!C537</f>
        <v>0.64201049880817396</v>
      </c>
      <c r="AP535" s="6">
        <f>AF535*'III. GDP shares, 1310-2018'!D537</f>
        <v>0.77499775887095956</v>
      </c>
      <c r="AQ535" s="6">
        <f>AG535*'III. GDP shares, 1310-2018'!E537</f>
        <v>0.14436360212003727</v>
      </c>
      <c r="AR535" s="6">
        <f>AH535*'III. GDP shares, 1310-2018'!F537</f>
        <v>0.73368503308753819</v>
      </c>
      <c r="AS535" s="6">
        <f>AI535*'III. GDP shares, 1310-2018'!G537</f>
        <v>0.83968392126433722</v>
      </c>
      <c r="AT535" s="6">
        <f>AJ535*'III. GDP shares, 1310-2018'!H537</f>
        <v>0.71661926966043565</v>
      </c>
      <c r="AU535" s="6">
        <f>AK535*'III. GDP shares, 1310-2018'!I537</f>
        <v>1.3319693422835419</v>
      </c>
      <c r="AV535" s="6">
        <f>AL535*'III. GDP shares, 1310-2018'!J537</f>
        <v>0</v>
      </c>
      <c r="AY535" s="6">
        <f>U535*'III. GDP shares, 1310-2018'!C537</f>
        <v>-0.40421296961160236</v>
      </c>
      <c r="AZ535" s="6">
        <f>V535*'III. GDP shares, 1310-2018'!D537</f>
        <v>-0.52674454312725916</v>
      </c>
      <c r="BA535" s="6">
        <f>W535*'III. GDP shares, 1310-2018'!E537</f>
        <v>-2.2709823957738049E-2</v>
      </c>
      <c r="BB535" s="6">
        <f>X535*'III. GDP shares, 1310-2018'!F537</f>
        <v>-0.87679315504507938</v>
      </c>
      <c r="BC535" s="6">
        <f>Y535*'III. GDP shares, 1310-2018'!G537</f>
        <v>0</v>
      </c>
      <c r="BD535" s="6">
        <f>Z535*'III. GDP shares, 1310-2018'!H537</f>
        <v>0</v>
      </c>
      <c r="BE535" s="6">
        <f>AA535*'III. GDP shares, 1310-2018'!I537</f>
        <v>-0.75891975186090144</v>
      </c>
      <c r="BF535" s="6">
        <f>AB535*'III. GDP shares, 1310-2018'!J537</f>
        <v>0</v>
      </c>
      <c r="BI535" s="6">
        <f t="shared" si="1105"/>
        <v>6.669997643601751</v>
      </c>
      <c r="BJ535" s="6">
        <f t="shared" si="1106"/>
        <v>5.1833294260950238</v>
      </c>
      <c r="BL535" s="6">
        <f t="shared" si="1107"/>
        <v>-2.5893802436025801</v>
      </c>
      <c r="BM535" s="6">
        <f t="shared" si="1108"/>
        <v>-1.2788857640748241</v>
      </c>
      <c r="BN535" s="6">
        <f t="shared" ref="BN535:BO535" si="1154">AVERAGE(BL532:BL538)</f>
        <v>-0.78368837954706994</v>
      </c>
      <c r="BO535" s="6">
        <f t="shared" si="1154"/>
        <v>-0.80197001842349824</v>
      </c>
      <c r="BR535" s="6">
        <f t="shared" si="1110"/>
        <v>6.4709673676993855</v>
      </c>
    </row>
    <row r="536" spans="1:70" x14ac:dyDescent="0.2">
      <c r="A536" s="6">
        <f>'[1]Nominal weighted'!B536</f>
        <v>1842</v>
      </c>
      <c r="C536" s="6">
        <f t="shared" si="1117"/>
        <v>7.3721853654875957</v>
      </c>
      <c r="D536" s="6">
        <f t="shared" si="1118"/>
        <v>10.88816702368478</v>
      </c>
      <c r="E536" s="6">
        <f t="shared" si="1119"/>
        <v>2.448232347847537</v>
      </c>
      <c r="F536" s="6">
        <f t="shared" si="1120"/>
        <v>-5.4884620207197763</v>
      </c>
      <c r="G536" s="6">
        <f t="shared" si="1121"/>
        <v>1.2144924496683647</v>
      </c>
      <c r="H536" s="6">
        <f t="shared" si="1122"/>
        <v>14.348188236727999</v>
      </c>
      <c r="I536" s="6">
        <f t="shared" si="1123"/>
        <v>13.465137773388351</v>
      </c>
      <c r="J536" s="6">
        <f t="shared" si="1124"/>
        <v>2.7027027027026773</v>
      </c>
      <c r="L536" s="6">
        <f t="shared" si="1031"/>
        <v>6.0460881529557327</v>
      </c>
      <c r="M536" s="6">
        <f t="shared" si="1032"/>
        <v>4.2706383958011678</v>
      </c>
      <c r="N536" s="6">
        <f t="shared" si="1033"/>
        <v>4.5597623406560661</v>
      </c>
      <c r="O536" s="6">
        <f t="shared" si="1034"/>
        <v>2.1098136696804324</v>
      </c>
      <c r="P536" s="6">
        <f t="shared" ref="P536:R536" si="1155">AVERAGE(G533:G539)</f>
        <v>2.2642284003339488</v>
      </c>
      <c r="Q536" s="6">
        <f t="shared" si="1155"/>
        <v>9.1611417121652661</v>
      </c>
      <c r="R536" s="6">
        <f t="shared" si="1155"/>
        <v>26.053337237756672</v>
      </c>
      <c r="U536" s="6">
        <v>-2.5531853654875953</v>
      </c>
      <c r="V536" s="6">
        <v>-7.6</v>
      </c>
      <c r="W536" s="6">
        <v>2.2467676521524633</v>
      </c>
      <c r="X536" s="6">
        <v>9.3434620207197767</v>
      </c>
      <c r="Y536" s="6">
        <v>2.5125075503316352</v>
      </c>
      <c r="Z536" s="6">
        <v>-8.3331882367280006</v>
      </c>
      <c r="AA536" s="6">
        <v>6.7368622266116507</v>
      </c>
      <c r="AB536" s="6">
        <v>-2.7027027027026773</v>
      </c>
      <c r="AE536" s="6">
        <v>4.819</v>
      </c>
      <c r="AF536" s="6">
        <v>3.28816702368478</v>
      </c>
      <c r="AG536" s="35">
        <v>4.6950000000000003</v>
      </c>
      <c r="AH536" s="6">
        <v>3.855</v>
      </c>
      <c r="AI536" s="6">
        <v>3.7269999999999999</v>
      </c>
      <c r="AJ536" s="6">
        <v>6.0149999999999997</v>
      </c>
      <c r="AK536" s="6">
        <v>20.202000000000002</v>
      </c>
      <c r="AO536" s="6">
        <f>AE536*'III. GDP shares, 1310-2018'!C538</f>
        <v>0.63872175329580683</v>
      </c>
      <c r="AP536" s="6">
        <f>AF536*'III. GDP shares, 1310-2018'!D538</f>
        <v>0.73525032439063132</v>
      </c>
      <c r="AQ536" s="6">
        <f>AG536*'III. GDP shares, 1310-2018'!E538</f>
        <v>0.13910367876041527</v>
      </c>
      <c r="AR536" s="6">
        <f>AH536*'III. GDP shares, 1310-2018'!F538</f>
        <v>0.74642659721203863</v>
      </c>
      <c r="AS536" s="6">
        <f>AI536*'III. GDP shares, 1310-2018'!G538</f>
        <v>0.81613204454822308</v>
      </c>
      <c r="AT536" s="6">
        <f>AJ536*'III. GDP shares, 1310-2018'!H538</f>
        <v>0.81780179722920998</v>
      </c>
      <c r="AU536" s="6">
        <f>AK536*'III. GDP shares, 1310-2018'!I538</f>
        <v>1.3264712943126351</v>
      </c>
      <c r="AV536" s="6">
        <f>AL536*'III. GDP shares, 1310-2018'!J538</f>
        <v>0</v>
      </c>
      <c r="AY536" s="6">
        <f>U536*'III. GDP shares, 1310-2018'!C538</f>
        <v>-0.33840527767865375</v>
      </c>
      <c r="AZ536" s="6">
        <f>V536*'III. GDP shares, 1310-2018'!D538</f>
        <v>-1.6993973922610817</v>
      </c>
      <c r="BA536" s="6">
        <f>W536*'III. GDP shares, 1310-2018'!E538</f>
        <v>6.6567336684623779E-2</v>
      </c>
      <c r="BB536" s="6">
        <f>X536*'III. GDP shares, 1310-2018'!F538</f>
        <v>1.8091332197939769</v>
      </c>
      <c r="BC536" s="6">
        <f>Y536*'III. GDP shares, 1310-2018'!G538</f>
        <v>0.55018457848001201</v>
      </c>
      <c r="BD536" s="6">
        <f>Z536*'III. GDP shares, 1310-2018'!H538</f>
        <v>-1.1329835937897705</v>
      </c>
      <c r="BE536" s="6">
        <f>AA536*'III. GDP shares, 1310-2018'!I538</f>
        <v>0.44234503303333611</v>
      </c>
      <c r="BF536" s="6">
        <f>AB536*'III. GDP shares, 1310-2018'!J538</f>
        <v>0</v>
      </c>
      <c r="BI536" s="6">
        <f t="shared" si="1105"/>
        <v>6.6573095748121114</v>
      </c>
      <c r="BJ536" s="6">
        <f t="shared" si="1106"/>
        <v>5.2199074897489597</v>
      </c>
      <c r="BL536" s="6">
        <f t="shared" si="1107"/>
        <v>-0.3025560957375571</v>
      </c>
      <c r="BM536" s="6">
        <f t="shared" si="1108"/>
        <v>-4.3684606887843203E-2</v>
      </c>
      <c r="BN536" s="6">
        <f t="shared" ref="BN536:BO536" si="1156">AVERAGE(BL533:BL539)</f>
        <v>-0.56232251574389414</v>
      </c>
      <c r="BO536" s="6">
        <f t="shared" si="1156"/>
        <v>-0.6447194075235364</v>
      </c>
      <c r="BR536" s="6">
        <f t="shared" si="1110"/>
        <v>3.0878158688348036</v>
      </c>
    </row>
    <row r="537" spans="1:70" x14ac:dyDescent="0.2">
      <c r="A537" s="6">
        <f>'[1]Nominal weighted'!B537</f>
        <v>1843</v>
      </c>
      <c r="C537" s="6">
        <f t="shared" si="1117"/>
        <v>4.817360791738122</v>
      </c>
      <c r="D537" s="6">
        <f t="shared" si="1118"/>
        <v>14.463592555824027</v>
      </c>
      <c r="E537" s="6">
        <f t="shared" si="1119"/>
        <v>13.613142129818362</v>
      </c>
      <c r="F537" s="6">
        <f t="shared" si="1120"/>
        <v>-0.26891680009987518</v>
      </c>
      <c r="G537" s="6">
        <f t="shared" si="1121"/>
        <v>3.6429999999999998</v>
      </c>
      <c r="H537" s="6">
        <f t="shared" si="1122"/>
        <v>12.489969020077123</v>
      </c>
      <c r="I537" s="6">
        <f t="shared" si="1123"/>
        <v>32.620318277157295</v>
      </c>
      <c r="J537" s="6">
        <f t="shared" si="1124"/>
        <v>16.666666666666693</v>
      </c>
      <c r="L537" s="6">
        <f t="shared" si="1031"/>
        <v>5.6119685915121522</v>
      </c>
      <c r="M537" s="6">
        <f t="shared" si="1032"/>
        <v>4.7237360706171359</v>
      </c>
      <c r="N537" s="6">
        <f t="shared" si="1033"/>
        <v>3.7306146907244218</v>
      </c>
      <c r="O537" s="6">
        <f t="shared" si="1034"/>
        <v>-0.39448106981634012</v>
      </c>
      <c r="P537" s="6">
        <f t="shared" ref="P537:R537" si="1157">AVERAGE(G534:G540)</f>
        <v>2.9493819015063099</v>
      </c>
      <c r="Q537" s="6">
        <f t="shared" si="1157"/>
        <v>8.1147466156678068</v>
      </c>
      <c r="R537" s="6">
        <f t="shared" si="1157"/>
        <v>20.533050003297042</v>
      </c>
      <c r="U537" s="6">
        <v>-2.13607917381218E-2</v>
      </c>
      <c r="V537" s="6">
        <v>-11.3</v>
      </c>
      <c r="W537" s="6">
        <v>-9.1491421298183617</v>
      </c>
      <c r="X537" s="6">
        <v>4.1569168000998751</v>
      </c>
      <c r="Y537" s="6">
        <v>0</v>
      </c>
      <c r="Z537" s="6">
        <v>-7.272969020077122</v>
      </c>
      <c r="AA537" s="6">
        <v>-9.7633182771572979</v>
      </c>
      <c r="AB537" s="6">
        <v>-16.666666666666693</v>
      </c>
      <c r="AE537" s="6">
        <v>4.7960000000000003</v>
      </c>
      <c r="AF537" s="6">
        <v>3.1635925558240263</v>
      </c>
      <c r="AG537" s="35">
        <v>4.4640000000000004</v>
      </c>
      <c r="AH537" s="6">
        <v>3.8879999999999999</v>
      </c>
      <c r="AI537" s="6">
        <v>3.6429999999999998</v>
      </c>
      <c r="AJ537" s="6">
        <v>5.2169999999999996</v>
      </c>
      <c r="AK537" s="6">
        <v>22.856999999999999</v>
      </c>
      <c r="AO537" s="6">
        <f>AE537*'III. GDP shares, 1310-2018'!C539</f>
        <v>0.62604411320495534</v>
      </c>
      <c r="AP537" s="6">
        <f>AF537*'III. GDP shares, 1310-2018'!D539</f>
        <v>0.70084540411532303</v>
      </c>
      <c r="AQ537" s="6">
        <f>AG537*'III. GDP shares, 1310-2018'!E539</f>
        <v>0.12731868426418408</v>
      </c>
      <c r="AR537" s="6">
        <f>AH537*'III. GDP shares, 1310-2018'!F539</f>
        <v>0.74248559149035909</v>
      </c>
      <c r="AS537" s="6">
        <f>AI537*'III. GDP shares, 1310-2018'!G539</f>
        <v>0.81807877331696666</v>
      </c>
      <c r="AT537" s="6">
        <f>AJ537*'III. GDP shares, 1310-2018'!H539</f>
        <v>0.72742565947086502</v>
      </c>
      <c r="AU537" s="6">
        <f>AK537*'III. GDP shares, 1310-2018'!I539</f>
        <v>1.4730291960185375</v>
      </c>
      <c r="AV537" s="6">
        <f>AL537*'III. GDP shares, 1310-2018'!J539</f>
        <v>0</v>
      </c>
      <c r="AY537" s="6">
        <f>U537*'III. GDP shares, 1310-2018'!C539</f>
        <v>-2.7883231695263132E-3</v>
      </c>
      <c r="AZ537" s="6">
        <f>V537*'III. GDP shares, 1310-2018'!D539</f>
        <v>-2.5033416682953127</v>
      </c>
      <c r="BA537" s="6">
        <f>W537*'III. GDP shares, 1310-2018'!E539</f>
        <v>-0.2609446097926722</v>
      </c>
      <c r="BB537" s="6">
        <f>X537*'III. GDP shares, 1310-2018'!F539</f>
        <v>0.7938402338215963</v>
      </c>
      <c r="BC537" s="6">
        <f>Y537*'III. GDP shares, 1310-2018'!G539</f>
        <v>0</v>
      </c>
      <c r="BD537" s="6">
        <f>Z537*'III. GDP shares, 1310-2018'!H539</f>
        <v>-1.0140970453787179</v>
      </c>
      <c r="BE537" s="6">
        <f>AA537*'III. GDP shares, 1310-2018'!I539</f>
        <v>-0.62920124566977764</v>
      </c>
      <c r="BF537" s="6">
        <f>AB537*'III. GDP shares, 1310-2018'!J539</f>
        <v>0</v>
      </c>
      <c r="BI537" s="6">
        <f t="shared" si="1105"/>
        <v>6.8612275079748608</v>
      </c>
      <c r="BJ537" s="6">
        <f t="shared" si="1106"/>
        <v>5.2152274218811909</v>
      </c>
      <c r="BL537" s="6">
        <f t="shared" si="1107"/>
        <v>-3.6165326584844109</v>
      </c>
      <c r="BM537" s="6">
        <f t="shared" si="1108"/>
        <v>-6.2520675106697148</v>
      </c>
      <c r="BN537" s="6">
        <f t="shared" ref="BN537:BO537" si="1158">AVERAGE(BL534:BL540)</f>
        <v>0.20729859796260452</v>
      </c>
      <c r="BO537" s="6">
        <f t="shared" si="1158"/>
        <v>0.3158454142613018</v>
      </c>
      <c r="BR537" s="6">
        <f t="shared" si="1110"/>
        <v>5.6275730079549646</v>
      </c>
    </row>
    <row r="538" spans="1:70" x14ac:dyDescent="0.2">
      <c r="A538" s="6">
        <f>'[1]Nominal weighted'!B538</f>
        <v>1844</v>
      </c>
      <c r="C538" s="6">
        <f t="shared" si="1117"/>
        <v>6.7654923095316581</v>
      </c>
      <c r="D538" s="6">
        <f t="shared" si="1118"/>
        <v>3.1420985353427242</v>
      </c>
      <c r="E538" s="6">
        <f t="shared" si="1119"/>
        <v>9.9722637243315759</v>
      </c>
      <c r="F538" s="6">
        <f t="shared" si="1120"/>
        <v>14.21953031720364</v>
      </c>
      <c r="G538" s="6">
        <f t="shared" si="1121"/>
        <v>4.7614639020989866</v>
      </c>
      <c r="H538" s="6">
        <f t="shared" si="1122"/>
        <v>3.3256575033799027</v>
      </c>
      <c r="I538" s="6">
        <f t="shared" si="1123"/>
        <v>21.446980414375268</v>
      </c>
      <c r="J538" s="6">
        <f t="shared" si="1124"/>
        <v>-28.333333333333343</v>
      </c>
      <c r="L538" s="6">
        <f t="shared" si="1031"/>
        <v>4.2643857701387073</v>
      </c>
      <c r="M538" s="6">
        <f t="shared" si="1032"/>
        <v>3.2822030719094761</v>
      </c>
      <c r="N538" s="6">
        <f t="shared" si="1033"/>
        <v>2.5497680903936701</v>
      </c>
      <c r="O538" s="6">
        <f t="shared" si="1034"/>
        <v>-3.237292258484604</v>
      </c>
      <c r="P538" s="6">
        <f t="shared" ref="P538:R538" si="1159">AVERAGE(G535:G541)</f>
        <v>2.6052661065162184</v>
      </c>
      <c r="Q538" s="6">
        <f t="shared" si="1159"/>
        <v>6.0122493167570701</v>
      </c>
      <c r="R538" s="6">
        <f t="shared" si="1159"/>
        <v>17.905038991817143</v>
      </c>
      <c r="U538" s="6">
        <v>-1.980492309531658</v>
      </c>
      <c r="V538" s="6">
        <v>-0.1</v>
      </c>
      <c r="W538" s="6">
        <v>-6.1042637243315756</v>
      </c>
      <c r="X538" s="6">
        <v>-10.19953031720364</v>
      </c>
      <c r="Y538" s="6">
        <v>-1.2254639020989864</v>
      </c>
      <c r="Z538" s="6">
        <v>1.9603424966200971</v>
      </c>
      <c r="AA538" s="6">
        <v>-3.3879804143752681</v>
      </c>
      <c r="AB538" s="6">
        <v>28.333333333333343</v>
      </c>
      <c r="AE538" s="6">
        <v>4.7850000000000001</v>
      </c>
      <c r="AF538" s="6">
        <v>3.0420985353427241</v>
      </c>
      <c r="AG538" s="35">
        <v>3.8679999999999999</v>
      </c>
      <c r="AH538" s="6">
        <v>4.0199999999999996</v>
      </c>
      <c r="AI538" s="6">
        <v>3.536</v>
      </c>
      <c r="AJ538" s="6">
        <v>5.2859999999999996</v>
      </c>
      <c r="AK538" s="6">
        <v>18.059000000000001</v>
      </c>
      <c r="AO538" s="6">
        <f>AE538*'III. GDP shares, 1310-2018'!C540</f>
        <v>0.61141084343031393</v>
      </c>
      <c r="AP538" s="6">
        <f>AF538*'III. GDP shares, 1310-2018'!D540</f>
        <v>0.69176962961780897</v>
      </c>
      <c r="AQ538" s="6">
        <f>AG538*'III. GDP shares, 1310-2018'!E540</f>
        <v>0.10745592981857904</v>
      </c>
      <c r="AR538" s="6">
        <f>AH538*'III. GDP shares, 1310-2018'!F540</f>
        <v>0.75253422602539932</v>
      </c>
      <c r="AS538" s="6">
        <f>AI538*'III. GDP shares, 1310-2018'!G540</f>
        <v>0.7962797320768189</v>
      </c>
      <c r="AT538" s="6">
        <f>AJ538*'III. GDP shares, 1310-2018'!H540</f>
        <v>0.74945500390101416</v>
      </c>
      <c r="AU538" s="6">
        <f>AK538*'III. GDP shares, 1310-2018'!I540</f>
        <v>1.135422545639166</v>
      </c>
      <c r="AV538" s="6">
        <f>AL538*'III. GDP shares, 1310-2018'!J540</f>
        <v>0</v>
      </c>
      <c r="AY538" s="6">
        <f>U538*'III. GDP shares, 1310-2018'!C540</f>
        <v>-0.25306049600376207</v>
      </c>
      <c r="AZ538" s="6">
        <f>V538*'III. GDP shares, 1310-2018'!D540</f>
        <v>-2.2739882406204635E-2</v>
      </c>
      <c r="BA538" s="6">
        <f>W538*'III. GDP shares, 1310-2018'!E540</f>
        <v>-0.16958100681382413</v>
      </c>
      <c r="BB538" s="6">
        <f>X538*'III. GDP shares, 1310-2018'!F540</f>
        <v>-1.9093272768854321</v>
      </c>
      <c r="BC538" s="6">
        <f>Y538*'III. GDP shares, 1310-2018'!G540</f>
        <v>-0.27596495125373133</v>
      </c>
      <c r="BD538" s="6">
        <f>Z538*'III. GDP shares, 1310-2018'!H540</f>
        <v>0.27793955608243259</v>
      </c>
      <c r="BE538" s="6">
        <f>AA538*'III. GDP shares, 1310-2018'!I540</f>
        <v>-0.21301231223576073</v>
      </c>
      <c r="BF538" s="6">
        <f>AB538*'III. GDP shares, 1310-2018'!J540</f>
        <v>0</v>
      </c>
      <c r="BI538" s="6">
        <f t="shared" si="1105"/>
        <v>6.0851569336203886</v>
      </c>
      <c r="BJ538" s="6">
        <f t="shared" si="1106"/>
        <v>4.8443279105090999</v>
      </c>
      <c r="BL538" s="6">
        <f t="shared" si="1107"/>
        <v>-2.5657463695162828</v>
      </c>
      <c r="BM538" s="6">
        <f t="shared" si="1108"/>
        <v>0.91199314530153863</v>
      </c>
      <c r="BN538" s="6">
        <f t="shared" ref="BN538:BO538" si="1160">AVERAGE(BL535:BL541)</f>
        <v>1.8491523891262125</v>
      </c>
      <c r="BO538" s="6">
        <f t="shared" si="1160"/>
        <v>1.8045748522155129</v>
      </c>
      <c r="BR538" s="6">
        <f t="shared" si="1110"/>
        <v>6.6955647680013701</v>
      </c>
    </row>
    <row r="539" spans="1:70" x14ac:dyDescent="0.2">
      <c r="A539" s="6">
        <f>'[1]Nominal weighted'!B539</f>
        <v>1845</v>
      </c>
      <c r="C539" s="6">
        <f t="shared" si="1117"/>
        <v>7.8655853398421893</v>
      </c>
      <c r="D539" s="6">
        <f t="shared" si="1118"/>
        <v>-1.8280029309471879</v>
      </c>
      <c r="E539" s="6">
        <f t="shared" si="1119"/>
        <v>-4.961960427043171</v>
      </c>
      <c r="F539" s="6">
        <f t="shared" si="1120"/>
        <v>-7.2729921722365214</v>
      </c>
      <c r="G539" s="6">
        <f t="shared" si="1121"/>
        <v>-1.6348734380630714</v>
      </c>
      <c r="H539" s="6">
        <f t="shared" si="1122"/>
        <v>1.7356961325966895</v>
      </c>
      <c r="I539" s="6">
        <f t="shared" si="1123"/>
        <v>27.234848737227004</v>
      </c>
      <c r="J539" s="6">
        <f t="shared" si="1124"/>
        <v>-0.43290043290044927</v>
      </c>
      <c r="L539" s="6">
        <f t="shared" si="1031"/>
        <v>4.6535480736032024</v>
      </c>
      <c r="M539" s="6">
        <f t="shared" si="1032"/>
        <v>4.7017841156229867</v>
      </c>
      <c r="N539" s="6">
        <f t="shared" si="1033"/>
        <v>4.988649631957764</v>
      </c>
      <c r="O539" s="6">
        <f t="shared" si="1034"/>
        <v>1.1098129975373006</v>
      </c>
      <c r="P539" s="6">
        <f t="shared" ref="P539:R539" si="1161">AVERAGE(G536:G542)</f>
        <v>3.3465455700820215</v>
      </c>
      <c r="Q539" s="6">
        <f t="shared" si="1161"/>
        <v>7.7435576131654438</v>
      </c>
      <c r="R539" s="6">
        <f t="shared" si="1161"/>
        <v>22.46528666255886</v>
      </c>
      <c r="U539" s="6">
        <v>-2.8655853398421893</v>
      </c>
      <c r="V539" s="6">
        <v>4.9000000000000004</v>
      </c>
      <c r="W539" s="6">
        <v>9.0559604270431713</v>
      </c>
      <c r="X539" s="6">
        <v>11.357992172236521</v>
      </c>
      <c r="Y539" s="6">
        <v>5.2108734380630715</v>
      </c>
      <c r="Z539" s="6">
        <v>3.8453038674033109</v>
      </c>
      <c r="AA539" s="6">
        <v>-10.067848737227004</v>
      </c>
      <c r="AB539" s="6">
        <v>0.43290043290044927</v>
      </c>
      <c r="AE539" s="6">
        <v>5</v>
      </c>
      <c r="AF539" s="6">
        <v>3.0719970690528124</v>
      </c>
      <c r="AG539" s="35">
        <v>4.0940000000000003</v>
      </c>
      <c r="AH539" s="6">
        <v>4.085</v>
      </c>
      <c r="AI539" s="6">
        <v>3.5760000000000001</v>
      </c>
      <c r="AJ539" s="6">
        <v>5.5810000000000004</v>
      </c>
      <c r="AK539" s="6">
        <v>17.167000000000002</v>
      </c>
      <c r="AO539" s="6">
        <f>AE539*'III. GDP shares, 1310-2018'!C541</f>
        <v>0.63549291939061126</v>
      </c>
      <c r="AP539" s="6">
        <f>AF539*'III. GDP shares, 1310-2018'!D541</f>
        <v>0.72355477687700231</v>
      </c>
      <c r="AQ539" s="6">
        <f>AG539*'III. GDP shares, 1310-2018'!E541</f>
        <v>0.11326435924478812</v>
      </c>
      <c r="AR539" s="6">
        <f>AH539*'III. GDP shares, 1310-2018'!F541</f>
        <v>0.76169348806515513</v>
      </c>
      <c r="AS539" s="6">
        <f>AI539*'III. GDP shares, 1310-2018'!G541</f>
        <v>0.76787842501996695</v>
      </c>
      <c r="AT539" s="6">
        <f>AJ539*'III. GDP shares, 1310-2018'!H541</f>
        <v>0.81581149607331593</v>
      </c>
      <c r="AU539" s="6">
        <f>AK539*'III. GDP shares, 1310-2018'!I541</f>
        <v>1.0700936030920953</v>
      </c>
      <c r="AV539" s="6">
        <f>AL539*'III. GDP shares, 1310-2018'!J541</f>
        <v>0</v>
      </c>
      <c r="AY539" s="6">
        <f>U539*'III. GDP shares, 1310-2018'!C541</f>
        <v>-0.36421183867585</v>
      </c>
      <c r="AZ539" s="6">
        <f>V539*'III. GDP shares, 1310-2018'!D541</f>
        <v>1.1541086553804782</v>
      </c>
      <c r="BA539" s="6">
        <f>W539*'III. GDP shares, 1310-2018'!E541</f>
        <v>0.25054165977410908</v>
      </c>
      <c r="BB539" s="6">
        <f>X539*'III. GDP shares, 1310-2018'!F541</f>
        <v>2.1178234210740672</v>
      </c>
      <c r="BC539" s="6">
        <f>Y539*'III. GDP shares, 1310-2018'!G541</f>
        <v>1.1189366019570055</v>
      </c>
      <c r="BD539" s="6">
        <f>Z539*'III. GDP shares, 1310-2018'!H541</f>
        <v>0.56209337052908126</v>
      </c>
      <c r="BE539" s="6">
        <f>AA539*'III. GDP shares, 1310-2018'!I541</f>
        <v>-0.62757269940032889</v>
      </c>
      <c r="BF539" s="6">
        <f>AB539*'III. GDP shares, 1310-2018'!J541</f>
        <v>0</v>
      </c>
      <c r="BI539" s="6">
        <f t="shared" si="1105"/>
        <v>6.082142438436116</v>
      </c>
      <c r="BJ539" s="6">
        <f t="shared" si="1106"/>
        <v>4.8877890677629345</v>
      </c>
      <c r="BL539" s="6">
        <f t="shared" si="1107"/>
        <v>4.2117191706385624</v>
      </c>
      <c r="BM539" s="6">
        <f t="shared" si="1108"/>
        <v>2.733699532572166</v>
      </c>
      <c r="BN539" s="6">
        <f t="shared" ref="BN539:BO539" si="1162">AVERAGE(BL536:BL542)</f>
        <v>0.19755284611187207</v>
      </c>
      <c r="BO539" s="6">
        <f t="shared" si="1162"/>
        <v>-0.18461340255631015</v>
      </c>
      <c r="BR539" s="6">
        <f t="shared" si="1110"/>
        <v>1.106623775627849</v>
      </c>
    </row>
    <row r="540" spans="1:70" x14ac:dyDescent="0.2">
      <c r="A540" s="6">
        <f>'[1]Nominal weighted'!B540</f>
        <v>1846</v>
      </c>
      <c r="C540" s="6">
        <f t="shared" si="1117"/>
        <v>-1.2135779584191795</v>
      </c>
      <c r="D540" s="6">
        <f t="shared" si="1118"/>
        <v>-0.83682034801866445</v>
      </c>
      <c r="E540" s="6">
        <f t="shared" si="1119"/>
        <v>-6.1887097073880986</v>
      </c>
      <c r="F540" s="6">
        <f t="shared" si="1120"/>
        <v>-18.361358261345284</v>
      </c>
      <c r="G540" s="6">
        <f t="shared" si="1121"/>
        <v>2.5427798319092467</v>
      </c>
      <c r="H540" s="6">
        <f t="shared" si="1122"/>
        <v>-1.4077656754822154</v>
      </c>
      <c r="I540" s="6">
        <f t="shared" si="1123"/>
        <v>-6.3259979344169217</v>
      </c>
      <c r="J540" s="6">
        <f t="shared" si="1124"/>
        <v>8.6206896551724235</v>
      </c>
      <c r="L540" s="6">
        <f t="shared" si="1031"/>
        <v>4.4974465811310749</v>
      </c>
      <c r="M540" s="6">
        <f t="shared" si="1032"/>
        <v>4.5110867053255728</v>
      </c>
      <c r="N540" s="6">
        <f t="shared" si="1033"/>
        <v>5.8173288596700967</v>
      </c>
      <c r="O540" s="6">
        <f t="shared" si="1034"/>
        <v>4.3504772851851508</v>
      </c>
      <c r="P540" s="6">
        <f t="shared" ref="P540:R540" si="1163">AVERAGE(G537:G543)</f>
        <v>4.1381909182562913</v>
      </c>
      <c r="Q540" s="6">
        <f t="shared" si="1163"/>
        <v>5.6223839379385447</v>
      </c>
      <c r="R540" s="6">
        <f t="shared" si="1163"/>
        <v>24.638687608676197</v>
      </c>
      <c r="U540" s="6">
        <v>6.2135779584191795</v>
      </c>
      <c r="V540" s="6">
        <v>4</v>
      </c>
      <c r="W540" s="6">
        <v>10.295709707388099</v>
      </c>
      <c r="X540" s="6">
        <v>22.616358261345283</v>
      </c>
      <c r="Y540" s="6">
        <v>1.1792201680907535</v>
      </c>
      <c r="Z540" s="6">
        <v>7.4077656754822154</v>
      </c>
      <c r="AA540" s="6">
        <v>25.282997934416922</v>
      </c>
      <c r="AB540" s="6">
        <v>-8.6206896551724235</v>
      </c>
      <c r="AE540" s="6">
        <v>5</v>
      </c>
      <c r="AF540" s="6">
        <v>3.1631796519813355</v>
      </c>
      <c r="AG540" s="35">
        <v>4.1070000000000002</v>
      </c>
      <c r="AH540" s="6">
        <v>4.2549999999999999</v>
      </c>
      <c r="AI540" s="6">
        <v>3.722</v>
      </c>
      <c r="AJ540" s="6">
        <v>6</v>
      </c>
      <c r="AK540" s="6">
        <v>18.957000000000001</v>
      </c>
      <c r="AO540" s="6">
        <f>AE540*'III. GDP shares, 1310-2018'!C542</f>
        <v>0.62560586743374147</v>
      </c>
      <c r="AP540" s="6">
        <f>AF540*'III. GDP shares, 1310-2018'!D542</f>
        <v>0.77313411477433591</v>
      </c>
      <c r="AQ540" s="6">
        <f>AG540*'III. GDP shares, 1310-2018'!E542</f>
        <v>0.11110757277528688</v>
      </c>
      <c r="AR540" s="6">
        <f>AH540*'III. GDP shares, 1310-2018'!F542</f>
        <v>0.78209998925581514</v>
      </c>
      <c r="AS540" s="6">
        <f>AI540*'III. GDP shares, 1310-2018'!G542</f>
        <v>0.78004332146328592</v>
      </c>
      <c r="AT540" s="6">
        <f>AJ540*'III. GDP shares, 1310-2018'!H542</f>
        <v>0.89314797738945084</v>
      </c>
      <c r="AU540" s="6">
        <f>AK540*'III. GDP shares, 1310-2018'!I542</f>
        <v>1.15954624056651</v>
      </c>
      <c r="AV540" s="6">
        <f>AL540*'III. GDP shares, 1310-2018'!J542</f>
        <v>0</v>
      </c>
      <c r="AY540" s="6">
        <f>U540*'III. GDP shares, 1310-2018'!C542</f>
        <v>0.77745016570880132</v>
      </c>
      <c r="AZ540" s="6">
        <f>V540*'III. GDP shares, 1310-2018'!D542</f>
        <v>0.97766703107117459</v>
      </c>
      <c r="BA540" s="6">
        <f>W540*'III. GDP shares, 1310-2018'!E542</f>
        <v>0.27853209534620177</v>
      </c>
      <c r="BB540" s="6">
        <f>X540*'III. GDP shares, 1310-2018'!F542</f>
        <v>4.1570513638551851</v>
      </c>
      <c r="BC540" s="6">
        <f>Y540*'III. GDP shares, 1310-2018'!G542</f>
        <v>0.24713670517302677</v>
      </c>
      <c r="BD540" s="6">
        <f>Z540*'III. GDP shares, 1310-2018'!H542</f>
        <v>1.1027051550053233</v>
      </c>
      <c r="BE540" s="6">
        <f>AA540*'III. GDP shares, 1310-2018'!I542</f>
        <v>1.5464896980062235</v>
      </c>
      <c r="BF540" s="6">
        <f>AB540*'III. GDP shares, 1310-2018'!J542</f>
        <v>0</v>
      </c>
      <c r="BI540" s="6">
        <f t="shared" si="1105"/>
        <v>6.4577399502830479</v>
      </c>
      <c r="BJ540" s="6">
        <f t="shared" si="1106"/>
        <v>5.1246850836584255</v>
      </c>
      <c r="BL540" s="6">
        <f t="shared" si="1107"/>
        <v>9.0870322141659372</v>
      </c>
      <c r="BM540" s="6">
        <f t="shared" si="1108"/>
        <v>8.5468675062462527</v>
      </c>
      <c r="BN540" s="6">
        <f t="shared" ref="BN540:BO540" si="1164">AVERAGE(BL537:BL543)</f>
        <v>-0.26372046701631863</v>
      </c>
      <c r="BO540" s="6">
        <f t="shared" si="1164"/>
        <v>-0.45653754049681616</v>
      </c>
      <c r="BR540" s="6">
        <f t="shared" si="1110"/>
        <v>-3.757814214210673</v>
      </c>
    </row>
    <row r="541" spans="1:70" x14ac:dyDescent="0.2">
      <c r="A541" s="6">
        <f>'[1]Nominal weighted'!B541</f>
        <v>1847</v>
      </c>
      <c r="C541" s="6">
        <f t="shared" si="1117"/>
        <v>-3.725113522638412</v>
      </c>
      <c r="D541" s="6">
        <f t="shared" si="1118"/>
        <v>-8.5375968377315949</v>
      </c>
      <c r="E541" s="6">
        <f t="shared" si="1119"/>
        <v>-2.6799491318963389</v>
      </c>
      <c r="F541" s="6">
        <f t="shared" si="1120"/>
        <v>-13.898098336371312</v>
      </c>
      <c r="G541" s="6">
        <f t="shared" si="1121"/>
        <v>3.9670000000000001</v>
      </c>
      <c r="H541" s="6">
        <f t="shared" si="1122"/>
        <v>6.0380000000000003</v>
      </c>
      <c r="I541" s="6">
        <f t="shared" si="1123"/>
        <v>4.8580646678700177</v>
      </c>
      <c r="J541" s="6">
        <f t="shared" si="1124"/>
        <v>4.2452830188679176</v>
      </c>
      <c r="L541" s="6">
        <f t="shared" si="1031"/>
        <v>6.1422803898385734</v>
      </c>
      <c r="M541" s="6">
        <f t="shared" si="1032"/>
        <v>3.8069782449697596</v>
      </c>
      <c r="N541" s="6">
        <f t="shared" si="1033"/>
        <v>4.8794978241203202</v>
      </c>
      <c r="O541" s="6">
        <f t="shared" si="1034"/>
        <v>5.4033057494251846</v>
      </c>
      <c r="P541" s="6">
        <f t="shared" ref="P541:R541" si="1165">AVERAGE(G538:G544)</f>
        <v>4.8897462408776073</v>
      </c>
      <c r="Q541" s="6">
        <f t="shared" si="1165"/>
        <v>5.3834416880573404</v>
      </c>
      <c r="R541" s="6">
        <f t="shared" si="1165"/>
        <v>24.028957296507581</v>
      </c>
      <c r="U541" s="6">
        <v>8.9061135226384121</v>
      </c>
      <c r="V541" s="6">
        <v>12</v>
      </c>
      <c r="W541" s="6">
        <v>7.1999491318963385</v>
      </c>
      <c r="X541" s="6">
        <v>18.264098336371312</v>
      </c>
      <c r="Y541" s="6">
        <v>0</v>
      </c>
      <c r="Z541" s="6">
        <v>0</v>
      </c>
      <c r="AA541" s="6">
        <v>21.987935332129982</v>
      </c>
      <c r="AB541" s="6">
        <v>-4.2452830188679176</v>
      </c>
      <c r="AE541" s="6">
        <v>5.181</v>
      </c>
      <c r="AF541" s="6">
        <v>3.4624031622684051</v>
      </c>
      <c r="AG541" s="35">
        <v>4.5199999999999996</v>
      </c>
      <c r="AH541" s="6">
        <v>4.3659999999999997</v>
      </c>
      <c r="AI541" s="6">
        <v>3.9670000000000001</v>
      </c>
      <c r="AJ541" s="6">
        <v>6.0380000000000003</v>
      </c>
      <c r="AK541" s="6">
        <v>26.846</v>
      </c>
      <c r="AO541" s="6">
        <f>AE541*'III. GDP shares, 1310-2018'!C543</f>
        <v>0.63282467976742185</v>
      </c>
      <c r="AP541" s="6">
        <f>AF541*'III. GDP shares, 1310-2018'!D543</f>
        <v>0.82303762881016662</v>
      </c>
      <c r="AQ541" s="6">
        <f>AG541*'III. GDP shares, 1310-2018'!E543</f>
        <v>0.11861810457809792</v>
      </c>
      <c r="AR541" s="6">
        <f>AH541*'III. GDP shares, 1310-2018'!F543</f>
        <v>0.7844338994653538</v>
      </c>
      <c r="AS541" s="6">
        <f>AI541*'III. GDP shares, 1310-2018'!G543</f>
        <v>0.89125682574045195</v>
      </c>
      <c r="AT541" s="6">
        <f>AJ541*'III. GDP shares, 1310-2018'!H543</f>
        <v>0.90598489998660359</v>
      </c>
      <c r="AU541" s="6">
        <f>AK541*'III. GDP shares, 1310-2018'!I543</f>
        <v>1.5979539870222761</v>
      </c>
      <c r="AV541" s="6">
        <f>AL541*'III. GDP shares, 1310-2018'!J543</f>
        <v>0</v>
      </c>
      <c r="AY541" s="6">
        <f>U541*'III. GDP shares, 1310-2018'!C543</f>
        <v>1.0878225126299861</v>
      </c>
      <c r="AZ541" s="6">
        <f>V541*'III. GDP shares, 1310-2018'!D543</f>
        <v>2.8524845556262171</v>
      </c>
      <c r="BA541" s="6">
        <f>W541*'III. GDP shares, 1310-2018'!E543</f>
        <v>0.18894785820448348</v>
      </c>
      <c r="BB541" s="6">
        <f>X541*'III. GDP shares, 1310-2018'!F543</f>
        <v>3.2814882909341345</v>
      </c>
      <c r="BC541" s="6">
        <f>Y541*'III. GDP shares, 1310-2018'!G543</f>
        <v>0</v>
      </c>
      <c r="BD541" s="6">
        <f>Z541*'III. GDP shares, 1310-2018'!H543</f>
        <v>0</v>
      </c>
      <c r="BE541" s="6">
        <f>AA541*'III. GDP shares, 1310-2018'!I543</f>
        <v>1.3087874890249973</v>
      </c>
      <c r="BF541" s="6">
        <f>AB541*'III. GDP shares, 1310-2018'!J543</f>
        <v>0</v>
      </c>
      <c r="BI541" s="6">
        <f t="shared" si="1105"/>
        <v>7.7686290231812007</v>
      </c>
      <c r="BJ541" s="6">
        <f t="shared" si="1106"/>
        <v>5.7541100253703714</v>
      </c>
      <c r="BL541" s="6">
        <f t="shared" si="1107"/>
        <v>8.7195307064198175</v>
      </c>
      <c r="BM541" s="6">
        <f t="shared" si="1108"/>
        <v>8.014101663021016</v>
      </c>
      <c r="BN541" s="6">
        <f t="shared" ref="BN541:BO541" si="1166">AVERAGE(BL538:BL544)</f>
        <v>-0.46941083262121136</v>
      </c>
      <c r="BO541" s="6">
        <f t="shared" si="1166"/>
        <v>-0.12411786167154437</v>
      </c>
      <c r="BR541" s="6">
        <f t="shared" si="1110"/>
        <v>-0.93597375423339635</v>
      </c>
    </row>
    <row r="542" spans="1:70" x14ac:dyDescent="0.2">
      <c r="A542" s="6">
        <f>'[1]Nominal weighted'!B542</f>
        <v>1848</v>
      </c>
      <c r="C542" s="6">
        <f t="shared" si="1117"/>
        <v>10.692904189680446</v>
      </c>
      <c r="D542" s="6">
        <f t="shared" si="1118"/>
        <v>15.621050811206821</v>
      </c>
      <c r="E542" s="6">
        <f t="shared" si="1119"/>
        <v>22.717528488034485</v>
      </c>
      <c r="F542" s="6">
        <f t="shared" si="1120"/>
        <v>38.838988256330232</v>
      </c>
      <c r="G542" s="6">
        <f t="shared" si="1121"/>
        <v>8.931956244960622</v>
      </c>
      <c r="H542" s="6">
        <f t="shared" si="1122"/>
        <v>17.675158074858601</v>
      </c>
      <c r="I542" s="6">
        <f t="shared" si="1123"/>
        <v>63.95765470231099</v>
      </c>
      <c r="J542" s="6">
        <f t="shared" si="1124"/>
        <v>10.83743842364532</v>
      </c>
      <c r="L542" s="6">
        <f t="shared" si="1031"/>
        <v>5.6525648656067347</v>
      </c>
      <c r="M542" s="6">
        <f t="shared" si="1032"/>
        <v>4.2312498827779423</v>
      </c>
      <c r="N542" s="6">
        <f t="shared" si="1033"/>
        <v>4.0696326432766305</v>
      </c>
      <c r="O542" s="6">
        <f t="shared" si="1034"/>
        <v>1.5361962000191933</v>
      </c>
      <c r="P542" s="6">
        <f t="shared" ref="P542:R542" si="1167">AVERAGE(G539:G545)</f>
        <v>4.8588228262920383</v>
      </c>
      <c r="Q542" s="6">
        <f t="shared" si="1167"/>
        <v>3.1261792848454126</v>
      </c>
      <c r="R542" s="6">
        <f t="shared" si="1167"/>
        <v>21.134788479738479</v>
      </c>
      <c r="U542" s="6">
        <v>-4.2829041896804458</v>
      </c>
      <c r="V542" s="6">
        <v>-12.1</v>
      </c>
      <c r="W542" s="6">
        <v>-17.654528488034487</v>
      </c>
      <c r="X542" s="6">
        <v>-33.791988256330235</v>
      </c>
      <c r="Y542" s="6">
        <v>-2.3309562449606225</v>
      </c>
      <c r="Z542" s="6">
        <v>-12.068158074858601</v>
      </c>
      <c r="AA542" s="6">
        <v>-28.559654702310983</v>
      </c>
      <c r="AB542" s="6">
        <v>-10.83743842364532</v>
      </c>
      <c r="AE542" s="6">
        <v>6.41</v>
      </c>
      <c r="AF542" s="6">
        <v>3.5210508112068215</v>
      </c>
      <c r="AG542" s="35">
        <v>5.0629999999999997</v>
      </c>
      <c r="AH542" s="6">
        <v>5.0469999999999997</v>
      </c>
      <c r="AI542" s="6">
        <v>6.601</v>
      </c>
      <c r="AJ542" s="6">
        <v>5.6070000000000002</v>
      </c>
      <c r="AK542" s="6">
        <v>35.398000000000003</v>
      </c>
      <c r="AO542" s="6">
        <f>AE542*'III. GDP shares, 1310-2018'!C544</f>
        <v>0.79199488462005818</v>
      </c>
      <c r="AP542" s="6">
        <f>AF542*'III. GDP shares, 1310-2018'!D544</f>
        <v>0.84657746239435683</v>
      </c>
      <c r="AQ542" s="6">
        <f>AG542*'III. GDP shares, 1310-2018'!E544</f>
        <v>0.13428710831529816</v>
      </c>
      <c r="AR542" s="6">
        <f>AH542*'III. GDP shares, 1310-2018'!F544</f>
        <v>0.91845585422412346</v>
      </c>
      <c r="AS542" s="6">
        <f>AI542*'III. GDP shares, 1310-2018'!G544</f>
        <v>1.392916792132149</v>
      </c>
      <c r="AT542" s="6">
        <f>AJ542*'III. GDP shares, 1310-2018'!H544</f>
        <v>0.87730428801524318</v>
      </c>
      <c r="AU542" s="6">
        <f>AK542*'III. GDP shares, 1310-2018'!I544</f>
        <v>2.1247636561976915</v>
      </c>
      <c r="AV542" s="6">
        <f>AL542*'III. GDP shares, 1310-2018'!J544</f>
        <v>0</v>
      </c>
      <c r="AY542" s="6">
        <f>U542*'III. GDP shares, 1310-2018'!C544</f>
        <v>-0.52917912785409171</v>
      </c>
      <c r="AZ542" s="6">
        <f>V542*'III. GDP shares, 1310-2018'!D544</f>
        <v>-2.9092415429985752</v>
      </c>
      <c r="BA542" s="6">
        <f>W542*'III. GDP shares, 1310-2018'!E544</f>
        <v>-0.46825510158566158</v>
      </c>
      <c r="BB542" s="6">
        <f>X542*'III. GDP shares, 1310-2018'!F544</f>
        <v>-6.1494847315037324</v>
      </c>
      <c r="BC542" s="6">
        <f>Y542*'III. GDP shares, 1310-2018'!G544</f>
        <v>-0.49186912518269205</v>
      </c>
      <c r="BD542" s="6">
        <f>Z542*'III. GDP shares, 1310-2018'!H544</f>
        <v>-1.888255185931734</v>
      </c>
      <c r="BE542" s="6">
        <f>AA542*'III. GDP shares, 1310-2018'!I544</f>
        <v>-1.7142922296464738</v>
      </c>
      <c r="BF542" s="6">
        <f>AB542*'III. GDP shares, 1310-2018'!J544</f>
        <v>0</v>
      </c>
      <c r="BI542" s="6">
        <f t="shared" si="1105"/>
        <v>9.6638644016009749</v>
      </c>
      <c r="BJ542" s="6">
        <f t="shared" si="1106"/>
        <v>7.0863000458989198</v>
      </c>
      <c r="BL542" s="6">
        <f t="shared" si="1107"/>
        <v>-14.150577044702963</v>
      </c>
      <c r="BM542" s="6">
        <f t="shared" si="1108"/>
        <v>-15.203203547477587</v>
      </c>
      <c r="BN542" s="6">
        <f t="shared" ref="BN542:BO542" si="1168">AVERAGE(BL539:BL545)</f>
        <v>0.71350517151913739</v>
      </c>
      <c r="BO542" s="6">
        <f t="shared" si="1168"/>
        <v>0.64774310351819253</v>
      </c>
      <c r="BR542" s="6">
        <f t="shared" si="1110"/>
        <v>17.48105808520895</v>
      </c>
    </row>
    <row r="543" spans="1:70" x14ac:dyDescent="0.2">
      <c r="A543" s="6">
        <f>'[1]Nominal weighted'!B543</f>
        <v>1849</v>
      </c>
      <c r="C543" s="6">
        <f t="shared" si="1117"/>
        <v>6.2794749181827081</v>
      </c>
      <c r="D543" s="6">
        <f t="shared" si="1118"/>
        <v>9.5532851516028838</v>
      </c>
      <c r="E543" s="6">
        <f t="shared" si="1119"/>
        <v>8.2489869418338611</v>
      </c>
      <c r="F543" s="6">
        <f t="shared" si="1120"/>
        <v>17.196187992815172</v>
      </c>
      <c r="G543" s="6">
        <f t="shared" si="1121"/>
        <v>6.7560098868882541</v>
      </c>
      <c r="H543" s="6">
        <f t="shared" si="1122"/>
        <v>-0.50002748986029033</v>
      </c>
      <c r="I543" s="6">
        <f t="shared" si="1123"/>
        <v>28.67894439620969</v>
      </c>
      <c r="J543" s="6">
        <f t="shared" si="1124"/>
        <v>-6.0773480662983239</v>
      </c>
      <c r="L543" s="6">
        <f t="shared" si="1031"/>
        <v>4.0331058995002644</v>
      </c>
      <c r="M543" s="6">
        <f t="shared" si="1032"/>
        <v>4.9254169681513487</v>
      </c>
      <c r="N543" s="6">
        <f t="shared" si="1033"/>
        <v>4.9051293924316086</v>
      </c>
      <c r="O543" s="6">
        <f t="shared" si="1034"/>
        <v>0.73763762729619997</v>
      </c>
      <c r="P543" s="6">
        <f t="shared" ref="P543:R543" si="1169">AVERAGE(G540:G546)</f>
        <v>5.6198047460153333</v>
      </c>
      <c r="Q543" s="6">
        <f t="shared" si="1169"/>
        <v>3.5925084087601715</v>
      </c>
      <c r="R543" s="6">
        <f t="shared" si="1169"/>
        <v>18.498225560236783</v>
      </c>
      <c r="U543" s="6">
        <v>-1.0984749181827083</v>
      </c>
      <c r="V543" s="6">
        <v>-6.3</v>
      </c>
      <c r="W543" s="6">
        <v>-3.8139869418338614</v>
      </c>
      <c r="X543" s="6">
        <v>-12.702187992815173</v>
      </c>
      <c r="Y543" s="6">
        <v>-1.4320098868882543</v>
      </c>
      <c r="Z543" s="6">
        <v>5.8810274898602906</v>
      </c>
      <c r="AA543" s="6">
        <v>-2.1889443962096915</v>
      </c>
      <c r="AB543" s="6">
        <v>6.0773480662983239</v>
      </c>
      <c r="AE543" s="6">
        <v>5.181</v>
      </c>
      <c r="AF543" s="6">
        <v>3.2532851516028845</v>
      </c>
      <c r="AG543" s="35">
        <v>4.4349999999999996</v>
      </c>
      <c r="AH543" s="6">
        <v>4.4939999999999998</v>
      </c>
      <c r="AI543" s="6">
        <v>5.3239999999999998</v>
      </c>
      <c r="AJ543" s="6">
        <v>5.3810000000000002</v>
      </c>
      <c r="AK543" s="6">
        <v>26.49</v>
      </c>
      <c r="AO543" s="6">
        <f>AE543*'III. GDP shares, 1310-2018'!C545</f>
        <v>0.63317335687241216</v>
      </c>
      <c r="AP543" s="6">
        <f>AF543*'III. GDP shares, 1310-2018'!D545</f>
        <v>0.7790705252937008</v>
      </c>
      <c r="AQ543" s="6">
        <f>AG543*'III. GDP shares, 1310-2018'!E545</f>
        <v>0.11810783970987117</v>
      </c>
      <c r="AR543" s="6">
        <f>AH543*'III. GDP shares, 1310-2018'!F545</f>
        <v>0.80993085527765796</v>
      </c>
      <c r="AS543" s="6">
        <f>AI543*'III. GDP shares, 1310-2018'!G545</f>
        <v>1.1338829491109808</v>
      </c>
      <c r="AT543" s="6">
        <f>AJ543*'III. GDP shares, 1310-2018'!H545</f>
        <v>0.85716682750289552</v>
      </c>
      <c r="AU543" s="6">
        <f>AK543*'III. GDP shares, 1310-2018'!I545</f>
        <v>1.5679637208301171</v>
      </c>
      <c r="AV543" s="6">
        <f>AL543*'III. GDP shares, 1310-2018'!J545</f>
        <v>0</v>
      </c>
      <c r="AY543" s="6">
        <f>U543*'III. GDP shares, 1310-2018'!C545</f>
        <v>-0.13424532935454422</v>
      </c>
      <c r="AZ543" s="6">
        <f>V543*'III. GDP shares, 1310-2018'!D545</f>
        <v>-1.5086732581471027</v>
      </c>
      <c r="BA543" s="6">
        <f>W543*'III. GDP shares, 1310-2018'!E545</f>
        <v>-0.10156973131491667</v>
      </c>
      <c r="BB543" s="6">
        <f>X543*'III. GDP shares, 1310-2018'!F545</f>
        <v>-2.28925099797917</v>
      </c>
      <c r="BC543" s="6">
        <f>Y543*'III. GDP shares, 1310-2018'!G545</f>
        <v>-0.30498339475975506</v>
      </c>
      <c r="BD543" s="6">
        <f>Z543*'III. GDP shares, 1310-2018'!H545</f>
        <v>0.93681874669036658</v>
      </c>
      <c r="BE543" s="6">
        <f>AA543*'III. GDP shares, 1310-2018'!I545</f>
        <v>-0.12956532276976906</v>
      </c>
      <c r="BF543" s="6">
        <f>AB543*'III. GDP shares, 1310-2018'!J545</f>
        <v>0</v>
      </c>
      <c r="BI543" s="6">
        <f t="shared" si="1105"/>
        <v>7.7940407359432697</v>
      </c>
      <c r="BJ543" s="6">
        <f t="shared" si="1106"/>
        <v>5.8992960745976353</v>
      </c>
      <c r="BL543" s="6">
        <f t="shared" si="1107"/>
        <v>-3.5314692876348905</v>
      </c>
      <c r="BM543" s="6">
        <f t="shared" si="1108"/>
        <v>-1.9471535724713842</v>
      </c>
      <c r="BN543" s="6">
        <f t="shared" ref="BN543:BO543" si="1170">AVERAGE(BL540:BL546)</f>
        <v>0.64435555602674444</v>
      </c>
      <c r="BO543" s="6">
        <f t="shared" si="1170"/>
        <v>0.47946811051399746</v>
      </c>
      <c r="BR543" s="6">
        <f t="shared" si="1110"/>
        <v>7.1430215787917231</v>
      </c>
    </row>
    <row r="544" spans="1:70" x14ac:dyDescent="0.2">
      <c r="A544" s="6">
        <f>'[1]Nominal weighted'!B544</f>
        <v>1850</v>
      </c>
      <c r="C544" s="6">
        <f t="shared" si="1117"/>
        <v>16.331197452690603</v>
      </c>
      <c r="D544" s="6">
        <f t="shared" si="1118"/>
        <v>9.5348333333333333</v>
      </c>
      <c r="E544" s="6">
        <f t="shared" si="1119"/>
        <v>7.0483248809699273</v>
      </c>
      <c r="F544" s="6">
        <f t="shared" si="1120"/>
        <v>7.1008824495803653</v>
      </c>
      <c r="G544" s="6">
        <f t="shared" si="1121"/>
        <v>8.9038872583492097</v>
      </c>
      <c r="H544" s="6">
        <f t="shared" si="1122"/>
        <v>10.817373270908698</v>
      </c>
      <c r="I544" s="6">
        <f t="shared" si="1123"/>
        <v>28.352206091977031</v>
      </c>
      <c r="J544" s="6">
        <f t="shared" si="1124"/>
        <v>-0.52083333333335313</v>
      </c>
      <c r="L544" s="6">
        <f t="shared" si="1031"/>
        <v>3.0108113225282906</v>
      </c>
      <c r="M544" s="6">
        <f t="shared" si="1032"/>
        <v>4.1594746369159195</v>
      </c>
      <c r="N544" s="6">
        <f t="shared" si="1033"/>
        <v>5.2125393598424115</v>
      </c>
      <c r="O544" s="6">
        <f t="shared" si="1034"/>
        <v>2.4372266349937091</v>
      </c>
      <c r="P544" s="6">
        <f t="shared" ref="P544:R544" si="1171">AVERAGE(G541:G547)</f>
        <v>5.0819316242474617</v>
      </c>
      <c r="Q544" s="6">
        <f t="shared" si="1171"/>
        <v>3.5520238392617229</v>
      </c>
      <c r="R544" s="6">
        <f t="shared" si="1171"/>
        <v>18.976776695330273</v>
      </c>
      <c r="U544" s="6">
        <v>-11.261197452690604</v>
      </c>
      <c r="V544" s="6">
        <v>-6.4</v>
      </c>
      <c r="W544" s="6">
        <v>-2.8113248809699267</v>
      </c>
      <c r="X544" s="6">
        <v>-2.3808824495803655</v>
      </c>
      <c r="Y544" s="6">
        <v>-3.6318872583492099</v>
      </c>
      <c r="Z544" s="6">
        <v>-5.5543732709086981</v>
      </c>
      <c r="AA544" s="6">
        <v>0.11779390802296692</v>
      </c>
      <c r="AB544" s="6">
        <v>0.52083333333335313</v>
      </c>
      <c r="AE544" s="6">
        <v>5.07</v>
      </c>
      <c r="AF544" s="6">
        <v>3.1348333333333334</v>
      </c>
      <c r="AG544" s="35">
        <v>4.2370000000000001</v>
      </c>
      <c r="AH544" s="6">
        <v>4.72</v>
      </c>
      <c r="AI544" s="6">
        <v>5.2720000000000002</v>
      </c>
      <c r="AJ544" s="6">
        <v>5.2629999999999999</v>
      </c>
      <c r="AK544" s="6">
        <v>28.47</v>
      </c>
      <c r="AO544" s="6">
        <f>AE544*'III. GDP shares, 1310-2018'!C546</f>
        <v>0.62332011527635056</v>
      </c>
      <c r="AP544" s="6">
        <f>AF544*'III. GDP shares, 1310-2018'!D546</f>
        <v>0.73934219874000262</v>
      </c>
      <c r="AQ544" s="6">
        <f>AG544*'III. GDP shares, 1310-2018'!E546</f>
        <v>0.11587494228735684</v>
      </c>
      <c r="AR544" s="6">
        <f>AH544*'III. GDP shares, 1310-2018'!F546</f>
        <v>0.84670092191293211</v>
      </c>
      <c r="AS544" s="6">
        <f>AI544*'III. GDP shares, 1310-2018'!G546</f>
        <v>1.139290797253623</v>
      </c>
      <c r="AT544" s="6">
        <f>AJ544*'III. GDP shares, 1310-2018'!H546</f>
        <v>0.83446647081601955</v>
      </c>
      <c r="AU544" s="6">
        <f>AK544*'III. GDP shares, 1310-2018'!I546</f>
        <v>1.7030778338769492</v>
      </c>
      <c r="AV544" s="6">
        <f>AL544*'III. GDP shares, 1310-2018'!J546</f>
        <v>0</v>
      </c>
      <c r="AY544" s="6">
        <f>U544*'III. GDP shares, 1310-2018'!C546</f>
        <v>-1.3844834111165389</v>
      </c>
      <c r="AZ544" s="6">
        <f>V544*'III. GDP shares, 1310-2018'!D546</f>
        <v>-1.5094231714400608</v>
      </c>
      <c r="BA544" s="6">
        <f>W544*'III. GDP shares, 1310-2018'!E546</f>
        <v>-7.688508575251371E-2</v>
      </c>
      <c r="BB544" s="6">
        <f>X544*'III. GDP shares, 1310-2018'!F546</f>
        <v>-0.42709647564110498</v>
      </c>
      <c r="BC544" s="6">
        <f>Y544*'III. GDP shares, 1310-2018'!G546</f>
        <v>-0.78485882589149203</v>
      </c>
      <c r="BD544" s="6">
        <f>Z544*'III. GDP shares, 1310-2018'!H546</f>
        <v>-0.88066468952498811</v>
      </c>
      <c r="BE544" s="6">
        <f>AA544*'III. GDP shares, 1310-2018'!I546</f>
        <v>7.0464416480384645E-3</v>
      </c>
      <c r="BF544" s="6">
        <f>AB544*'III. GDP shares, 1310-2018'!J546</f>
        <v>0</v>
      </c>
      <c r="BI544" s="6">
        <f t="shared" si="1105"/>
        <v>8.0238333333333323</v>
      </c>
      <c r="BJ544" s="6">
        <f t="shared" si="1106"/>
        <v>6.0020732801632342</v>
      </c>
      <c r="BL544" s="6">
        <f t="shared" si="1107"/>
        <v>-5.0563652177186604</v>
      </c>
      <c r="BM544" s="6">
        <f t="shared" si="1108"/>
        <v>-3.9251297588928105</v>
      </c>
      <c r="BN544" s="6">
        <f t="shared" ref="BN544:BO544" si="1172">AVERAGE(BL541:BL547)</f>
        <v>0.57345427534571847</v>
      </c>
      <c r="BO544" s="6">
        <f t="shared" si="1172"/>
        <v>0.28576447607243349</v>
      </c>
      <c r="BR544" s="6">
        <f t="shared" si="1110"/>
        <v>8.8096731277018314</v>
      </c>
    </row>
    <row r="545" spans="1:70" x14ac:dyDescent="0.2">
      <c r="A545" s="6">
        <f>'[1]Nominal weighted'!B545</f>
        <v>1851</v>
      </c>
      <c r="C545" s="6">
        <f t="shared" si="1117"/>
        <v>3.3374836399087879</v>
      </c>
      <c r="D545" s="6">
        <f t="shared" si="1118"/>
        <v>6.1120000000000001</v>
      </c>
      <c r="E545" s="6">
        <f t="shared" si="1119"/>
        <v>4.3032074584257503</v>
      </c>
      <c r="F545" s="6">
        <f t="shared" si="1120"/>
        <v>-12.850236528638295</v>
      </c>
      <c r="G545" s="6">
        <f t="shared" si="1121"/>
        <v>4.5449999999999999</v>
      </c>
      <c r="H545" s="6">
        <f t="shared" si="1122"/>
        <v>-12.475179319103596</v>
      </c>
      <c r="I545" s="6">
        <f t="shared" si="1123"/>
        <v>1.1877986969915231</v>
      </c>
      <c r="J545" s="6">
        <f t="shared" si="1124"/>
        <v>-12.43523316062174</v>
      </c>
      <c r="L545" s="6">
        <f t="shared" si="1031"/>
        <v>-1.5439435339366656</v>
      </c>
      <c r="M545" s="6">
        <f t="shared" si="1032"/>
        <v>3.6934051375442434</v>
      </c>
      <c r="N545" s="6">
        <f t="shared" si="1033"/>
        <v>4.7988461132181808</v>
      </c>
      <c r="O545" s="6">
        <f t="shared" si="1034"/>
        <v>2.2875567489128357</v>
      </c>
      <c r="P545" s="6">
        <f t="shared" ref="P545:R545" si="1173">AVERAGE(G542:G548)</f>
        <v>4.6446632994290331</v>
      </c>
      <c r="Q545" s="6">
        <f t="shared" si="1173"/>
        <v>3.4283095535474382</v>
      </c>
      <c r="R545" s="6">
        <f t="shared" si="1173"/>
        <v>19.172504618333903</v>
      </c>
      <c r="U545" s="6">
        <v>1.6505163600912123</v>
      </c>
      <c r="V545" s="6">
        <v>-3</v>
      </c>
      <c r="W545" s="6">
        <v>-0.14520745842575022</v>
      </c>
      <c r="X545" s="6">
        <v>17.344236528638294</v>
      </c>
      <c r="Y545" s="6">
        <v>0</v>
      </c>
      <c r="Z545" s="6">
        <v>17.647179319103596</v>
      </c>
      <c r="AA545" s="6">
        <v>4.5882013030084767</v>
      </c>
      <c r="AB545" s="6">
        <v>12.43523316062174</v>
      </c>
      <c r="AE545" s="6">
        <v>4.9880000000000004</v>
      </c>
      <c r="AF545" s="6">
        <v>3.1120000000000001</v>
      </c>
      <c r="AG545" s="35">
        <v>4.1580000000000004</v>
      </c>
      <c r="AH545" s="6">
        <v>4.4939999999999998</v>
      </c>
      <c r="AI545" s="6">
        <v>4.5449999999999999</v>
      </c>
      <c r="AJ545" s="6">
        <v>5.1719999999999997</v>
      </c>
      <c r="AK545" s="6">
        <v>5.7759999999999998</v>
      </c>
      <c r="AO545" s="6">
        <f>AE545*'III. GDP shares, 1310-2018'!C547</f>
        <v>0.6099234886181969</v>
      </c>
      <c r="AP545" s="6">
        <f>AF545*'III. GDP shares, 1310-2018'!D547</f>
        <v>0.74974897598673385</v>
      </c>
      <c r="AQ545" s="6">
        <f>AG545*'III. GDP shares, 1310-2018'!E547</f>
        <v>0.11454546847527643</v>
      </c>
      <c r="AR545" s="6">
        <f>AH545*'III. GDP shares, 1310-2018'!F547</f>
        <v>0.78601188757731633</v>
      </c>
      <c r="AS545" s="6">
        <f>AI545*'III. GDP shares, 1310-2018'!G547</f>
        <v>0.94826070364748405</v>
      </c>
      <c r="AT545" s="6">
        <f>AJ545*'III. GDP shares, 1310-2018'!H547</f>
        <v>0.85960595098794379</v>
      </c>
      <c r="AU545" s="6">
        <f>AK545*'III. GDP shares, 1310-2018'!I547</f>
        <v>0.34371361046853971</v>
      </c>
      <c r="AV545" s="6">
        <f>AL545*'III. GDP shares, 1310-2018'!J547</f>
        <v>0</v>
      </c>
      <c r="AY545" s="6">
        <f>U545*'III. GDP shares, 1310-2018'!C547</f>
        <v>0.20182211234327188</v>
      </c>
      <c r="AZ545" s="6">
        <f>V545*'III. GDP shares, 1310-2018'!D547</f>
        <v>-0.7227657223522499</v>
      </c>
      <c r="BA545" s="6">
        <f>W545*'III. GDP shares, 1310-2018'!E547</f>
        <v>-4.0002059527373219E-3</v>
      </c>
      <c r="BB545" s="6">
        <f>X545*'III. GDP shares, 1310-2018'!F547</f>
        <v>3.0335505323681411</v>
      </c>
      <c r="BC545" s="6">
        <f>Y545*'III. GDP shares, 1310-2018'!G547</f>
        <v>0</v>
      </c>
      <c r="BD545" s="6">
        <f>Z545*'III. GDP shares, 1310-2018'!H547</f>
        <v>2.9330279119978386</v>
      </c>
      <c r="BE545" s="6">
        <f>AA545*'III. GDP shares, 1310-2018'!I547</f>
        <v>0.27303103106189441</v>
      </c>
      <c r="BF545" s="6">
        <f>AB545*'III. GDP shares, 1310-2018'!J547</f>
        <v>0</v>
      </c>
      <c r="BI545" s="6">
        <f t="shared" si="1105"/>
        <v>4.6064285714285722</v>
      </c>
      <c r="BJ545" s="6">
        <f t="shared" si="1106"/>
        <v>4.4118100857614913</v>
      </c>
      <c r="BL545" s="6">
        <f t="shared" si="1107"/>
        <v>5.7146656594661582</v>
      </c>
      <c r="BM545" s="6">
        <f t="shared" si="1108"/>
        <v>6.3150199016296957</v>
      </c>
      <c r="BN545" s="6">
        <f t="shared" ref="BN545:BO545" si="1174">AVERAGE(BL542:BL548)</f>
        <v>1.1346492968172048</v>
      </c>
      <c r="BO545" s="6">
        <f t="shared" si="1174"/>
        <v>0.8482873712526745</v>
      </c>
      <c r="BR545" s="6">
        <f t="shared" si="1110"/>
        <v>-2.7753702720436499</v>
      </c>
    </row>
    <row r="546" spans="1:70" x14ac:dyDescent="0.2">
      <c r="A546" s="6">
        <f>'[1]Nominal weighted'!B546</f>
        <v>1852</v>
      </c>
      <c r="C546" s="6">
        <f t="shared" si="1117"/>
        <v>-3.4706274229030996</v>
      </c>
      <c r="D546" s="6">
        <f t="shared" si="1118"/>
        <v>3.0311666666666661</v>
      </c>
      <c r="E546" s="6">
        <f t="shared" si="1119"/>
        <v>0.88651681704166707</v>
      </c>
      <c r="F546" s="6">
        <f t="shared" si="1120"/>
        <v>-12.862902181297482</v>
      </c>
      <c r="G546" s="6">
        <f t="shared" si="1121"/>
        <v>3.6920000000000002</v>
      </c>
      <c r="H546" s="6">
        <f t="shared" si="1122"/>
        <v>5</v>
      </c>
      <c r="I546" s="6">
        <f t="shared" si="1123"/>
        <v>8.7789083007151412</v>
      </c>
      <c r="J546" s="6">
        <f t="shared" si="1124"/>
        <v>11.059907834101367</v>
      </c>
      <c r="L546" s="6">
        <f t="shared" si="1031"/>
        <v>-2.5370186979250802</v>
      </c>
      <c r="M546" s="6">
        <f t="shared" si="1032"/>
        <v>1.4690169264194597</v>
      </c>
      <c r="N546" s="6">
        <f t="shared" si="1033"/>
        <v>1.1005109010950822</v>
      </c>
      <c r="O546" s="6">
        <f t="shared" si="1034"/>
        <v>-3.5747343832489435</v>
      </c>
      <c r="P546" s="6">
        <f t="shared" ref="P546:R546" si="1175">AVERAGE(G543:G549)</f>
        <v>3.6710166712185033</v>
      </c>
      <c r="Q546" s="6">
        <f t="shared" si="1175"/>
        <v>0.97412445134092507</v>
      </c>
      <c r="R546" s="6">
        <f t="shared" si="1175"/>
        <v>10.747537052193769</v>
      </c>
      <c r="U546" s="6">
        <v>8.2786274229030994</v>
      </c>
      <c r="V546" s="6">
        <v>0</v>
      </c>
      <c r="W546" s="6">
        <v>2.749483182958333</v>
      </c>
      <c r="X546" s="6">
        <v>17.089902181297482</v>
      </c>
      <c r="Y546" s="6">
        <v>0</v>
      </c>
      <c r="Z546" s="6">
        <v>0</v>
      </c>
      <c r="AA546" s="6">
        <v>-4.6119083007151405</v>
      </c>
      <c r="AB546" s="6">
        <v>-11.059907834101367</v>
      </c>
      <c r="AE546" s="6">
        <v>4.8079999999999998</v>
      </c>
      <c r="AF546" s="6">
        <v>3.0311666666666661</v>
      </c>
      <c r="AG546" s="35">
        <v>3.6360000000000001</v>
      </c>
      <c r="AH546" s="6">
        <v>4.2270000000000003</v>
      </c>
      <c r="AI546" s="6">
        <v>3.6920000000000002</v>
      </c>
      <c r="AJ546" s="6">
        <v>5</v>
      </c>
      <c r="AK546" s="6">
        <v>4.1669999999999998</v>
      </c>
      <c r="AO546" s="6">
        <f>AE546*'III. GDP shares, 1310-2018'!C548</f>
        <v>0.57539922144963485</v>
      </c>
      <c r="AP546" s="6">
        <f>AF546*'III. GDP shares, 1310-2018'!D548</f>
        <v>0.71625069077814685</v>
      </c>
      <c r="AQ546" s="6">
        <f>AG546*'III. GDP shares, 1310-2018'!E548</f>
        <v>9.7763211102739944E-2</v>
      </c>
      <c r="AR546" s="6">
        <f>AH546*'III. GDP shares, 1310-2018'!F548</f>
        <v>0.72710450429572537</v>
      </c>
      <c r="AS546" s="6">
        <f>AI546*'III. GDP shares, 1310-2018'!G548</f>
        <v>0.79148838882858108</v>
      </c>
      <c r="AT546" s="6">
        <f>AJ546*'III. GDP shares, 1310-2018'!H548</f>
        <v>0.85374432248385523</v>
      </c>
      <c r="AU546" s="6">
        <f>AK546*'III. GDP shares, 1310-2018'!I548</f>
        <v>0.25001659861309578</v>
      </c>
      <c r="AV546" s="6">
        <f>AL546*'III. GDP shares, 1310-2018'!J548</f>
        <v>0</v>
      </c>
      <c r="AY546" s="6">
        <f>U546*'III. GDP shares, 1310-2018'!C548</f>
        <v>0.99074787308861079</v>
      </c>
      <c r="AZ546" s="6">
        <f>V546*'III. GDP shares, 1310-2018'!D548</f>
        <v>0</v>
      </c>
      <c r="BA546" s="6">
        <f>W546*'III. GDP shares, 1310-2018'!E548</f>
        <v>7.3926926523374278E-2</v>
      </c>
      <c r="BB546" s="6">
        <f>X546*'III. GDP shares, 1310-2018'!F548</f>
        <v>2.9397077960716205</v>
      </c>
      <c r="BC546" s="6">
        <f>Y546*'III. GDP shares, 1310-2018'!G548</f>
        <v>0</v>
      </c>
      <c r="BD546" s="6">
        <f>Z546*'III. GDP shares, 1310-2018'!H548</f>
        <v>0</v>
      </c>
      <c r="BE546" s="6">
        <f>AA546*'III. GDP shares, 1310-2018'!I548</f>
        <v>-0.27671073349179309</v>
      </c>
      <c r="BF546" s="6">
        <f>AB546*'III. GDP shares, 1310-2018'!J548</f>
        <v>0</v>
      </c>
      <c r="BI546" s="6">
        <f t="shared" si="1105"/>
        <v>4.0801666666666661</v>
      </c>
      <c r="BJ546" s="6">
        <f t="shared" si="1106"/>
        <v>4.011766937551779</v>
      </c>
      <c r="BL546" s="6">
        <f t="shared" si="1107"/>
        <v>3.7276718621918121</v>
      </c>
      <c r="BM546" s="6">
        <f t="shared" si="1108"/>
        <v>1.555774581542801</v>
      </c>
      <c r="BN546" s="6">
        <f t="shared" ref="BN546:BO546" si="1176">AVERAGE(BL543:BL549)</f>
        <v>3.6646433681529289</v>
      </c>
      <c r="BO546" s="6">
        <f t="shared" si="1176"/>
        <v>3.6567343920807005</v>
      </c>
      <c r="BR546" s="6">
        <f t="shared" si="1110"/>
        <v>-0.43215561541818026</v>
      </c>
    </row>
    <row r="547" spans="1:70" x14ac:dyDescent="0.2">
      <c r="A547" s="6">
        <f>'[1]Nominal weighted'!B547</f>
        <v>1853</v>
      </c>
      <c r="C547" s="6">
        <f t="shared" si="1117"/>
        <v>-8.3696399972229969</v>
      </c>
      <c r="D547" s="6">
        <f t="shared" si="1118"/>
        <v>-6.1984166666666685</v>
      </c>
      <c r="E547" s="6">
        <f t="shared" si="1119"/>
        <v>-4.0368399355124733</v>
      </c>
      <c r="F547" s="6">
        <f t="shared" si="1120"/>
        <v>-6.4642352074627212</v>
      </c>
      <c r="G547" s="6">
        <f t="shared" si="1121"/>
        <v>-1.2223320204658537</v>
      </c>
      <c r="H547" s="6">
        <f t="shared" si="1122"/>
        <v>-1.6911576619713493</v>
      </c>
      <c r="I547" s="6">
        <f t="shared" si="1123"/>
        <v>-2.9761399887624815</v>
      </c>
      <c r="J547" s="6">
        <f t="shared" si="1124"/>
        <v>3.1088082901554475</v>
      </c>
      <c r="L547" s="6">
        <f t="shared" ref="L547:L610" si="1177">AVERAGE(C544:C550)</f>
        <v>-2.664237354312903</v>
      </c>
      <c r="M547" s="6">
        <f t="shared" ref="M547:M610" si="1178">AVERAGE(D544:D550)</f>
        <v>0.56573809523809526</v>
      </c>
      <c r="N547" s="6">
        <f t="shared" ref="N547:N610" si="1179">AVERAGE(E544:E550)</f>
        <v>1.2439169134765997</v>
      </c>
      <c r="O547" s="6">
        <f t="shared" ref="O547:O610" si="1180">AVERAGE(F544:F550)</f>
        <v>-4.9569719652848434</v>
      </c>
      <c r="P547" s="6">
        <f t="shared" ref="P547:R547" si="1181">AVERAGE(G544:G550)</f>
        <v>3.1893206619250463</v>
      </c>
      <c r="Q547" s="6">
        <f t="shared" si="1181"/>
        <v>1.5729553073237135</v>
      </c>
      <c r="R547" s="6">
        <f t="shared" si="1181"/>
        <v>4.4188551627802664</v>
      </c>
      <c r="U547" s="6">
        <v>13.086639997222996</v>
      </c>
      <c r="V547" s="6">
        <v>9.3000000000000007</v>
      </c>
      <c r="W547" s="6">
        <v>7.9128399355124737</v>
      </c>
      <c r="X547" s="6">
        <v>10.848235207462722</v>
      </c>
      <c r="Y547" s="6">
        <v>5.2763320204658539</v>
      </c>
      <c r="Z547" s="6">
        <v>6.6651576619713495</v>
      </c>
      <c r="AA547" s="6">
        <v>7.5471399887624813</v>
      </c>
      <c r="AB547" s="6">
        <v>-3.1088082901554475</v>
      </c>
      <c r="AE547" s="6">
        <v>4.7169999999999996</v>
      </c>
      <c r="AF547" s="6">
        <v>3.1015833333333327</v>
      </c>
      <c r="AG547" s="35">
        <v>3.8759999999999999</v>
      </c>
      <c r="AH547" s="6">
        <v>4.3840000000000003</v>
      </c>
      <c r="AI547" s="6">
        <v>4.0540000000000003</v>
      </c>
      <c r="AJ547" s="6">
        <v>4.9740000000000002</v>
      </c>
      <c r="AK547" s="6">
        <v>4.5709999999999997</v>
      </c>
      <c r="AO547" s="6">
        <f>AE547*'III. GDP shares, 1310-2018'!C549</f>
        <v>0.56714339873215736</v>
      </c>
      <c r="AP547" s="6">
        <f>AF547*'III. GDP shares, 1310-2018'!D549</f>
        <v>0.75239427242356538</v>
      </c>
      <c r="AQ547" s="6">
        <f>AG547*'III. GDP shares, 1310-2018'!E549</f>
        <v>0.10232877227747608</v>
      </c>
      <c r="AR547" s="6">
        <f>AH547*'III. GDP shares, 1310-2018'!F549</f>
        <v>0.74308683007314702</v>
      </c>
      <c r="AS547" s="6">
        <f>AI547*'III. GDP shares, 1310-2018'!G549</f>
        <v>0.81872668782060132</v>
      </c>
      <c r="AT547" s="6">
        <f>AJ547*'III. GDP shares, 1310-2018'!H549</f>
        <v>0.89249570441348003</v>
      </c>
      <c r="AU547" s="6">
        <f>AK547*'III. GDP shares, 1310-2018'!I549</f>
        <v>0.27377703641458923</v>
      </c>
      <c r="AV547" s="6">
        <f>AL547*'III. GDP shares, 1310-2018'!J549</f>
        <v>0</v>
      </c>
      <c r="AY547" s="6">
        <f>U547*'III. GDP shares, 1310-2018'!C549</f>
        <v>1.5734580212018743</v>
      </c>
      <c r="AZ547" s="6">
        <f>V547*'III. GDP shares, 1310-2018'!D549</f>
        <v>2.2560305436059518</v>
      </c>
      <c r="BA547" s="6">
        <f>W547*'III. GDP shares, 1310-2018'!E549</f>
        <v>0.20890381729338867</v>
      </c>
      <c r="BB547" s="6">
        <f>X547*'III. GDP shares, 1310-2018'!F549</f>
        <v>1.8387729726736728</v>
      </c>
      <c r="BC547" s="6">
        <f>Y547*'III. GDP shares, 1310-2018'!G549</f>
        <v>1.0655830880507622</v>
      </c>
      <c r="BD547" s="6">
        <f>Z547*'III. GDP shares, 1310-2018'!H549</f>
        <v>1.1959438243964662</v>
      </c>
      <c r="BE547" s="6">
        <f>AA547*'III. GDP shares, 1310-2018'!I549</f>
        <v>0.45203098217664156</v>
      </c>
      <c r="BF547" s="6">
        <f>AB547*'III. GDP shares, 1310-2018'!J549</f>
        <v>0</v>
      </c>
      <c r="BI547" s="6">
        <f t="shared" si="1105"/>
        <v>4.2396547619047622</v>
      </c>
      <c r="BJ547" s="6">
        <f t="shared" si="1106"/>
        <v>4.1499527021550167</v>
      </c>
      <c r="BL547" s="6">
        <f t="shared" si="1107"/>
        <v>8.5907232493987564</v>
      </c>
      <c r="BM547" s="6">
        <f t="shared" si="1108"/>
        <v>7.1909420651553031</v>
      </c>
      <c r="BN547" s="6">
        <f t="shared" ref="BN547:BO547" si="1182">AVERAGE(BL544:BL550)</f>
        <v>4.3038251245544537</v>
      </c>
      <c r="BO547" s="6">
        <f t="shared" si="1182"/>
        <v>4.1018768147987217</v>
      </c>
      <c r="BR547" s="6">
        <f t="shared" si="1110"/>
        <v>-2.9371342760613559</v>
      </c>
    </row>
    <row r="548" spans="1:70" x14ac:dyDescent="0.2">
      <c r="A548" s="6">
        <f>'[1]Nominal weighted'!B548</f>
        <v>1854</v>
      </c>
      <c r="C548" s="6">
        <f t="shared" si="1117"/>
        <v>-35.60839751789311</v>
      </c>
      <c r="D548" s="6">
        <f t="shared" si="1118"/>
        <v>-11.800083333333333</v>
      </c>
      <c r="E548" s="6">
        <f t="shared" si="1119"/>
        <v>-5.5758018582659536</v>
      </c>
      <c r="F548" s="6">
        <f t="shared" si="1120"/>
        <v>-14.945787538937427</v>
      </c>
      <c r="G548" s="6">
        <f t="shared" si="1121"/>
        <v>0.90612172627099596</v>
      </c>
      <c r="H548" s="6">
        <f t="shared" si="1122"/>
        <v>5.1719999999999997</v>
      </c>
      <c r="I548" s="6">
        <f t="shared" si="1123"/>
        <v>6.2281601288954125</v>
      </c>
      <c r="J548" s="6">
        <f t="shared" si="1124"/>
        <v>-8.0213903743315509</v>
      </c>
      <c r="L548" s="6">
        <f t="shared" si="1177"/>
        <v>-1.682391869850681</v>
      </c>
      <c r="M548" s="6">
        <f t="shared" si="1178"/>
        <v>0.47283333333333311</v>
      </c>
      <c r="N548" s="6">
        <f t="shared" si="1179"/>
        <v>1.8625425679796812</v>
      </c>
      <c r="O548" s="6">
        <f t="shared" si="1180"/>
        <v>-2.6397328616878153</v>
      </c>
      <c r="P548" s="6">
        <f t="shared" ref="P548:R548" si="1183">AVERAGE(G545:G551)</f>
        <v>2.7012470378519153</v>
      </c>
      <c r="Q548" s="6">
        <f t="shared" si="1183"/>
        <v>0.38660481195807322</v>
      </c>
      <c r="R548" s="6">
        <f t="shared" si="1183"/>
        <v>0.76576083239337378</v>
      </c>
      <c r="U548" s="6">
        <v>40.381397517893106</v>
      </c>
      <c r="V548" s="6">
        <v>15.1</v>
      </c>
      <c r="W548" s="6">
        <v>9.6578018582659535</v>
      </c>
      <c r="X548" s="6">
        <v>19.750787538937427</v>
      </c>
      <c r="Y548" s="6">
        <v>3.5798782737290038</v>
      </c>
      <c r="Z548" s="6">
        <v>0</v>
      </c>
      <c r="AA548" s="6">
        <v>-0.87716012889541262</v>
      </c>
      <c r="AB548" s="6">
        <v>8.0213903743315509</v>
      </c>
      <c r="AE548" s="6">
        <v>4.7729999999999997</v>
      </c>
      <c r="AF548" s="6">
        <v>3.2999166666666664</v>
      </c>
      <c r="AG548" s="35">
        <v>4.0819999999999999</v>
      </c>
      <c r="AH548" s="6">
        <v>4.8049999999999997</v>
      </c>
      <c r="AI548" s="6">
        <v>4.4859999999999998</v>
      </c>
      <c r="AJ548" s="6">
        <v>5.1719999999999997</v>
      </c>
      <c r="AK548" s="6">
        <v>5.351</v>
      </c>
      <c r="AO548" s="6">
        <f>AE548*'III. GDP shares, 1310-2018'!C550</f>
        <v>0.56297825799361256</v>
      </c>
      <c r="AP548" s="6">
        <f>AF548*'III. GDP shares, 1310-2018'!D550</f>
        <v>0.79412155331362333</v>
      </c>
      <c r="AQ548" s="6">
        <f>AG548*'III. GDP shares, 1310-2018'!E550</f>
        <v>0.10713366909160416</v>
      </c>
      <c r="AR548" s="6">
        <f>AH548*'III. GDP shares, 1310-2018'!F550</f>
        <v>0.80683911881085602</v>
      </c>
      <c r="AS548" s="6">
        <f>AI548*'III. GDP shares, 1310-2018'!G550</f>
        <v>0.91836219577194345</v>
      </c>
      <c r="AT548" s="6">
        <f>AJ548*'III. GDP shares, 1310-2018'!H550</f>
        <v>0.94927607429207628</v>
      </c>
      <c r="AU548" s="6">
        <f>AK548*'III. GDP shares, 1310-2018'!I550</f>
        <v>0.31560029163038317</v>
      </c>
      <c r="AV548" s="6">
        <f>AL548*'III. GDP shares, 1310-2018'!J550</f>
        <v>0</v>
      </c>
      <c r="AY548" s="6">
        <f>U548*'III. GDP shares, 1310-2018'!C550</f>
        <v>4.7630104399687934</v>
      </c>
      <c r="AZ548" s="6">
        <f>V548*'III. GDP shares, 1310-2018'!D550</f>
        <v>3.6337994762602226</v>
      </c>
      <c r="BA548" s="6">
        <f>W548*'III. GDP shares, 1310-2018'!E550</f>
        <v>0.25347274581963358</v>
      </c>
      <c r="BB548" s="6">
        <f>X548*'III. GDP shares, 1310-2018'!F550</f>
        <v>3.3164844981762145</v>
      </c>
      <c r="BC548" s="6">
        <f>Y548*'III. GDP shares, 1310-2018'!G550</f>
        <v>0.73286332413242139</v>
      </c>
      <c r="BD548" s="6">
        <f>Z548*'III. GDP shares, 1310-2018'!H550</f>
        <v>0</v>
      </c>
      <c r="BE548" s="6">
        <f>AA548*'III. GDP shares, 1310-2018'!I550</f>
        <v>-5.1734627637065357E-2</v>
      </c>
      <c r="BF548" s="6">
        <f>AB548*'III. GDP shares, 1310-2018'!J550</f>
        <v>0</v>
      </c>
      <c r="BI548" s="6">
        <f t="shared" si="1105"/>
        <v>4.566988095238095</v>
      </c>
      <c r="BJ548" s="6">
        <f t="shared" si="1106"/>
        <v>4.4543111609040986</v>
      </c>
      <c r="BL548" s="6">
        <f t="shared" si="1107"/>
        <v>12.64789585672022</v>
      </c>
      <c r="BM548" s="6">
        <f t="shared" si="1108"/>
        <v>11.951761929282704</v>
      </c>
      <c r="BN548" s="6">
        <f t="shared" ref="BN548:BO548" si="1184">AVERAGE(BL545:BL551)</f>
        <v>4.1130906386236239</v>
      </c>
      <c r="BO548" s="6">
        <f t="shared" si="1184"/>
        <v>3.8066930261994401</v>
      </c>
      <c r="BR548" s="6">
        <f t="shared" si="1110"/>
        <v>-5.3539067728695207</v>
      </c>
    </row>
    <row r="549" spans="1:70" x14ac:dyDescent="0.2">
      <c r="A549" s="6">
        <f>'[1]Nominal weighted'!B549</f>
        <v>1855</v>
      </c>
      <c r="C549" s="6">
        <f t="shared" si="1117"/>
        <v>3.7413780417615476</v>
      </c>
      <c r="D549" s="6">
        <f t="shared" si="1118"/>
        <v>5.0333333333334007E-2</v>
      </c>
      <c r="E549" s="6">
        <f t="shared" si="1119"/>
        <v>-3.1708179968271994</v>
      </c>
      <c r="F549" s="6">
        <f t="shared" si="1120"/>
        <v>-2.1970496688022152</v>
      </c>
      <c r="G549" s="6">
        <f t="shared" si="1121"/>
        <v>2.1164298474869163</v>
      </c>
      <c r="H549" s="6">
        <f t="shared" si="1122"/>
        <v>0.49586235941301293</v>
      </c>
      <c r="I549" s="6">
        <f t="shared" si="1123"/>
        <v>4.9828817393300655</v>
      </c>
      <c r="J549" s="6">
        <f t="shared" si="1124"/>
        <v>-10.891089108910894</v>
      </c>
      <c r="L549" s="6">
        <f t="shared" si="1177"/>
        <v>0.78178055467169671</v>
      </c>
      <c r="M549" s="6">
        <f t="shared" si="1178"/>
        <v>1.244488095238095</v>
      </c>
      <c r="N549" s="6">
        <f t="shared" si="1179"/>
        <v>2.4994612170415058</v>
      </c>
      <c r="O549" s="6">
        <f t="shared" si="1180"/>
        <v>0.54581063488135284</v>
      </c>
      <c r="P549" s="6">
        <f t="shared" ref="P549:R549" si="1185">AVERAGE(G546:G552)</f>
        <v>2.9922352757343171</v>
      </c>
      <c r="Q549" s="6">
        <f t="shared" si="1185"/>
        <v>3.0500224359659538</v>
      </c>
      <c r="R549" s="6">
        <f t="shared" si="1185"/>
        <v>1.3623369699543002</v>
      </c>
      <c r="U549" s="6">
        <v>0.68362195823845218</v>
      </c>
      <c r="V549" s="6">
        <v>3.3</v>
      </c>
      <c r="W549" s="6">
        <v>7.0468179968271993</v>
      </c>
      <c r="X549" s="6">
        <v>6.8350496688022151</v>
      </c>
      <c r="Y549" s="6">
        <v>2.5345701525130835</v>
      </c>
      <c r="Z549" s="6">
        <v>4.6881376405869872</v>
      </c>
      <c r="AA549" s="6">
        <v>-0.33188173933006537</v>
      </c>
      <c r="AB549" s="6">
        <v>10.891089108910894</v>
      </c>
      <c r="AE549" s="6">
        <v>4.4249999999999998</v>
      </c>
      <c r="AF549" s="6">
        <v>3.3503333333333338</v>
      </c>
      <c r="AG549" s="35">
        <v>3.8759999999999999</v>
      </c>
      <c r="AH549" s="6">
        <v>4.6379999999999999</v>
      </c>
      <c r="AI549" s="6">
        <v>4.6509999999999998</v>
      </c>
      <c r="AJ549" s="6">
        <v>5.1840000000000002</v>
      </c>
      <c r="AK549" s="6">
        <v>4.6509999999999998</v>
      </c>
      <c r="AO549" s="6">
        <f>AE549*'III. GDP shares, 1310-2018'!C551</f>
        <v>0.52466682064582193</v>
      </c>
      <c r="AP549" s="6">
        <f>AF549*'III. GDP shares, 1310-2018'!D551</f>
        <v>0.79660431772392859</v>
      </c>
      <c r="AQ549" s="6">
        <f>AG549*'III. GDP shares, 1310-2018'!E551</f>
        <v>0.10278158483509389</v>
      </c>
      <c r="AR549" s="6">
        <f>AH549*'III. GDP shares, 1310-2018'!F551</f>
        <v>0.76088000979530057</v>
      </c>
      <c r="AS549" s="6">
        <f>AI549*'III. GDP shares, 1310-2018'!G551</f>
        <v>0.92941309008337136</v>
      </c>
      <c r="AT549" s="6">
        <f>AJ549*'III. GDP shares, 1310-2018'!H551</f>
        <v>0.99453815826088887</v>
      </c>
      <c r="AU549" s="6">
        <f>AK549*'III. GDP shares, 1310-2018'!I551</f>
        <v>0.28563276861941922</v>
      </c>
      <c r="AV549" s="6">
        <f>AL549*'III. GDP shares, 1310-2018'!J551</f>
        <v>0</v>
      </c>
      <c r="AY549" s="6">
        <f>U549*'III. GDP shares, 1310-2018'!C551</f>
        <v>8.1056216802856393E-2</v>
      </c>
      <c r="AZ549" s="6">
        <f>V549*'III. GDP shares, 1310-2018'!D551</f>
        <v>0.78463662774518861</v>
      </c>
      <c r="BA549" s="6">
        <f>W549*'III. GDP shares, 1310-2018'!E551</f>
        <v>0.18686355050525313</v>
      </c>
      <c r="BB549" s="6">
        <f>X549*'III. GDP shares, 1310-2018'!F551</f>
        <v>1.1213136392733065</v>
      </c>
      <c r="BC549" s="6">
        <f>Y549*'III. GDP shares, 1310-2018'!G551</f>
        <v>0.5064852026403498</v>
      </c>
      <c r="BD549" s="6">
        <f>Z549*'III. GDP shares, 1310-2018'!H551</f>
        <v>0.89940813555997901</v>
      </c>
      <c r="BE549" s="6">
        <f>AA549*'III. GDP shares, 1310-2018'!I551</f>
        <v>-2.0381917879826912E-2</v>
      </c>
      <c r="BF549" s="6">
        <f>AB549*'III. GDP shares, 1310-2018'!J551</f>
        <v>0</v>
      </c>
      <c r="BI549" s="6">
        <f t="shared" si="1105"/>
        <v>4.3964761904761902</v>
      </c>
      <c r="BJ549" s="6">
        <f t="shared" si="1106"/>
        <v>4.3945167499638247</v>
      </c>
      <c r="BL549" s="6">
        <f t="shared" si="1107"/>
        <v>3.5593814546471068</v>
      </c>
      <c r="BM549" s="6">
        <f t="shared" si="1108"/>
        <v>4.4559255983185952</v>
      </c>
      <c r="BN549" s="6">
        <f t="shared" ref="BN549:BO549" si="1186">AVERAGE(BL546:BL552)</f>
        <v>2.4966109480203404</v>
      </c>
      <c r="BO549" s="6">
        <f t="shared" si="1186"/>
        <v>2.206466597824881</v>
      </c>
      <c r="BR549" s="6">
        <f t="shared" si="1110"/>
        <v>0.82316760533797773</v>
      </c>
    </row>
    <row r="550" spans="1:70" x14ac:dyDescent="0.2">
      <c r="A550" s="6">
        <f>'[1]Nominal weighted'!B550</f>
        <v>1856</v>
      </c>
      <c r="C550" s="6">
        <f t="shared" si="1117"/>
        <v>5.3889443234679453</v>
      </c>
      <c r="D550" s="6">
        <f t="shared" si="1118"/>
        <v>3.2303333333333337</v>
      </c>
      <c r="E550" s="6">
        <f t="shared" si="1119"/>
        <v>9.252829028504479</v>
      </c>
      <c r="F550" s="6">
        <f t="shared" si="1120"/>
        <v>7.520524918563873</v>
      </c>
      <c r="G550" s="6">
        <f t="shared" si="1121"/>
        <v>3.3841378218340554</v>
      </c>
      <c r="H550" s="6">
        <f t="shared" si="1122"/>
        <v>3.6917885020192291</v>
      </c>
      <c r="I550" s="6">
        <f t="shared" si="1123"/>
        <v>-15.621828829684823</v>
      </c>
      <c r="J550" s="6">
        <f t="shared" si="1124"/>
        <v>4.0178571428571468</v>
      </c>
      <c r="L550" s="6">
        <f t="shared" si="1177"/>
        <v>-0.55913611642644712</v>
      </c>
      <c r="M550" s="6">
        <f t="shared" si="1178"/>
        <v>1.5250952380952383</v>
      </c>
      <c r="N550" s="6">
        <f t="shared" si="1179"/>
        <v>3.2542730892883824</v>
      </c>
      <c r="O550" s="6">
        <f t="shared" si="1180"/>
        <v>3.055653803638136</v>
      </c>
      <c r="P550" s="6">
        <f t="shared" ref="P550:R550" si="1187">AVERAGE(G547:G553)</f>
        <v>3.0792352757343173</v>
      </c>
      <c r="Q550" s="6">
        <f t="shared" si="1187"/>
        <v>4.2704971541860948</v>
      </c>
      <c r="R550" s="6">
        <f t="shared" si="1187"/>
        <v>1.929935294381798</v>
      </c>
      <c r="U550" s="6">
        <v>-0.92494432346794475</v>
      </c>
      <c r="V550" s="6">
        <v>0</v>
      </c>
      <c r="W550" s="6">
        <v>-5.4358290285044788</v>
      </c>
      <c r="X550" s="6">
        <v>-2.6425249185638728</v>
      </c>
      <c r="Y550" s="6">
        <v>1.1238621781659446</v>
      </c>
      <c r="Z550" s="6">
        <v>1.492211497980771</v>
      </c>
      <c r="AA550" s="6">
        <v>19.755828829684823</v>
      </c>
      <c r="AB550" s="6">
        <v>-4.0178571428571468</v>
      </c>
      <c r="AE550" s="6">
        <v>4.4640000000000004</v>
      </c>
      <c r="AF550" s="6">
        <v>3.2303333333333337</v>
      </c>
      <c r="AG550" s="35">
        <v>3.8170000000000002</v>
      </c>
      <c r="AH550" s="6">
        <v>4.8780000000000001</v>
      </c>
      <c r="AI550" s="6">
        <v>4.508</v>
      </c>
      <c r="AJ550" s="6">
        <v>5.1840000000000002</v>
      </c>
      <c r="AK550" s="6">
        <v>4.1340000000000003</v>
      </c>
      <c r="AO550" s="6">
        <f>AE550*'III. GDP shares, 1310-2018'!C552</f>
        <v>0.51127767587716699</v>
      </c>
      <c r="AP550" s="6">
        <f>AF550*'III. GDP shares, 1310-2018'!D552</f>
        <v>0.78477432036746164</v>
      </c>
      <c r="AQ550" s="6">
        <f>AG550*'III. GDP shares, 1310-2018'!E552</f>
        <v>9.7574591565174312E-2</v>
      </c>
      <c r="AR550" s="6">
        <f>AH550*'III. GDP shares, 1310-2018'!F552</f>
        <v>0.82493126003233253</v>
      </c>
      <c r="AS550" s="6">
        <f>AI550*'III. GDP shares, 1310-2018'!G552</f>
        <v>0.89582487006876865</v>
      </c>
      <c r="AT550" s="6">
        <f>AJ550*'III. GDP shares, 1310-2018'!H552</f>
        <v>0.99645182285453604</v>
      </c>
      <c r="AU550" s="6">
        <f>AK550*'III. GDP shares, 1310-2018'!I552</f>
        <v>0.23529029585956932</v>
      </c>
      <c r="AV550" s="6">
        <f>AL550*'III. GDP shares, 1310-2018'!J552</f>
        <v>0</v>
      </c>
      <c r="AY550" s="6">
        <f>U550*'III. GDP shares, 1310-2018'!C552</f>
        <v>-0.10593713799696894</v>
      </c>
      <c r="AZ550" s="6">
        <f>V550*'III. GDP shares, 1310-2018'!D552</f>
        <v>0</v>
      </c>
      <c r="BA550" s="6">
        <f>W550*'III. GDP shares, 1310-2018'!E552</f>
        <v>-0.13895698120891872</v>
      </c>
      <c r="BB550" s="6">
        <f>X550*'III. GDP shares, 1310-2018'!F552</f>
        <v>-0.4468842580438156</v>
      </c>
      <c r="BC550" s="6">
        <f>Y550*'III. GDP shares, 1310-2018'!G552</f>
        <v>0.22333267296599615</v>
      </c>
      <c r="BD550" s="6">
        <f>Z550*'III. GDP shares, 1310-2018'!H552</f>
        <v>0.28682809939186671</v>
      </c>
      <c r="BE550" s="6">
        <f>AA550*'III. GDP shares, 1310-2018'!I552</f>
        <v>1.1244206120676223</v>
      </c>
      <c r="BF550" s="6">
        <f>AB550*'III. GDP shares, 1310-2018'!J552</f>
        <v>0</v>
      </c>
      <c r="BI550" s="6">
        <f t="shared" si="1105"/>
        <v>4.3164761904761901</v>
      </c>
      <c r="BJ550" s="6">
        <f t="shared" si="1106"/>
        <v>4.3461248366250098</v>
      </c>
      <c r="BL550" s="6">
        <f t="shared" si="1107"/>
        <v>0.94280300717578192</v>
      </c>
      <c r="BM550" s="6">
        <f t="shared" si="1108"/>
        <v>1.1688433865547618</v>
      </c>
      <c r="BN550" s="6">
        <f t="shared" ref="BN550:BO550" si="1188">AVERAGE(BL547:BL553)</f>
        <v>1.8379800182920836</v>
      </c>
      <c r="BO550" s="6">
        <f t="shared" si="1188"/>
        <v>1.9316875873189356</v>
      </c>
      <c r="BR550" s="6">
        <f t="shared" si="1110"/>
        <v>2.618547509081766</v>
      </c>
    </row>
    <row r="551" spans="1:70" x14ac:dyDescent="0.2">
      <c r="A551" s="6">
        <f>'[1]Nominal weighted'!B551</f>
        <v>1857</v>
      </c>
      <c r="C551" s="6">
        <f t="shared" si="1117"/>
        <v>23.204115843926154</v>
      </c>
      <c r="D551" s="6">
        <f t="shared" si="1118"/>
        <v>8.8844999999999992</v>
      </c>
      <c r="E551" s="6">
        <f t="shared" si="1119"/>
        <v>11.378704462491498</v>
      </c>
      <c r="F551" s="6">
        <f t="shared" si="1120"/>
        <v>23.321556174759557</v>
      </c>
      <c r="G551" s="6">
        <f t="shared" si="1121"/>
        <v>5.487371889837295</v>
      </c>
      <c r="H551" s="6">
        <f t="shared" si="1122"/>
        <v>2.5129198033492157</v>
      </c>
      <c r="I551" s="6">
        <f t="shared" si="1123"/>
        <v>2.780545779268778</v>
      </c>
      <c r="J551" s="6">
        <f t="shared" si="1124"/>
        <v>0.46511627906976299</v>
      </c>
      <c r="L551" s="6">
        <f t="shared" si="1177"/>
        <v>1.1632050554636069</v>
      </c>
      <c r="M551" s="6">
        <f t="shared" si="1178"/>
        <v>2.3419761904761907</v>
      </c>
      <c r="N551" s="6">
        <f t="shared" si="1179"/>
        <v>3.7354781908446624</v>
      </c>
      <c r="O551" s="6">
        <f t="shared" si="1180"/>
        <v>3.6963128047648159</v>
      </c>
      <c r="P551" s="6">
        <f t="shared" ref="P551:R551" si="1189">AVERAGE(G548:G554)</f>
        <v>3.526201256870428</v>
      </c>
      <c r="Q551" s="6">
        <f t="shared" si="1189"/>
        <v>5.8583652218042586</v>
      </c>
      <c r="R551" s="6">
        <f t="shared" si="1189"/>
        <v>1.7404312974591789</v>
      </c>
      <c r="U551" s="6">
        <v>-18.740115843926151</v>
      </c>
      <c r="V551" s="6">
        <v>-5.6</v>
      </c>
      <c r="W551" s="6">
        <v>-7.5477044624914988</v>
      </c>
      <c r="X551" s="6">
        <v>-18.428556174759557</v>
      </c>
      <c r="Y551" s="6">
        <v>-1.1113718898372951</v>
      </c>
      <c r="Z551" s="6">
        <v>2.9420801966507844</v>
      </c>
      <c r="AA551" s="6">
        <v>1.0194542207312218</v>
      </c>
      <c r="AB551" s="6">
        <v>-0.46511627906976299</v>
      </c>
      <c r="AE551" s="6">
        <v>4.4640000000000004</v>
      </c>
      <c r="AF551" s="6">
        <v>3.2845</v>
      </c>
      <c r="AG551" s="35">
        <v>3.831</v>
      </c>
      <c r="AH551" s="6">
        <v>4.8929999999999998</v>
      </c>
      <c r="AI551" s="6">
        <v>4.3760000000000003</v>
      </c>
      <c r="AJ551" s="6">
        <v>5.4550000000000001</v>
      </c>
      <c r="AK551" s="6">
        <v>3.8</v>
      </c>
      <c r="AO551" s="6">
        <f>AE551*'III. GDP shares, 1310-2018'!C553</f>
        <v>0.50122236633881223</v>
      </c>
      <c r="AP551" s="6">
        <f>AF551*'III. GDP shares, 1310-2018'!D553</f>
        <v>0.7851859327876225</v>
      </c>
      <c r="AQ551" s="6">
        <f>AG551*'III. GDP shares, 1310-2018'!E553</f>
        <v>9.6382808365014505E-2</v>
      </c>
      <c r="AR551" s="6">
        <f>AH551*'III. GDP shares, 1310-2018'!F553</f>
        <v>0.83943377184195156</v>
      </c>
      <c r="AS551" s="6">
        <f>AI551*'III. GDP shares, 1310-2018'!G553</f>
        <v>0.88891132960781138</v>
      </c>
      <c r="AT551" s="6">
        <f>AJ551*'III. GDP shares, 1310-2018'!H553</f>
        <v>1.0638051674034383</v>
      </c>
      <c r="AU551" s="6">
        <f>AK551*'III. GDP shares, 1310-2018'!I553</f>
        <v>0.2044258398471184</v>
      </c>
      <c r="AV551" s="6">
        <f>AL551*'III. GDP shares, 1310-2018'!J553</f>
        <v>0</v>
      </c>
      <c r="AY551" s="6">
        <f>U551*'III. GDP shares, 1310-2018'!C553</f>
        <v>-2.1041588729292409</v>
      </c>
      <c r="AZ551" s="6">
        <f>V551*'III. GDP shares, 1310-2018'!D553</f>
        <v>-1.338724683699402</v>
      </c>
      <c r="BA551" s="6">
        <f>W551*'III. GDP shares, 1310-2018'!E553</f>
        <v>-0.18989009470218818</v>
      </c>
      <c r="BB551" s="6">
        <f>X551*'III. GDP shares, 1310-2018'!F553</f>
        <v>-3.1615680399304518</v>
      </c>
      <c r="BC551" s="6">
        <f>Y551*'III. GDP shares, 1310-2018'!G553</f>
        <v>-0.22575664174680438</v>
      </c>
      <c r="BD551" s="6">
        <f>Z551*'III. GDP shares, 1310-2018'!H553</f>
        <v>0.57374887554764964</v>
      </c>
      <c r="BE551" s="6">
        <f>AA551*'III. GDP shares, 1310-2018'!I553</f>
        <v>5.4842838225965695E-2</v>
      </c>
      <c r="BF551" s="6">
        <f>AB551*'III. GDP shares, 1310-2018'!J553</f>
        <v>0</v>
      </c>
      <c r="BI551" s="6">
        <f t="shared" si="1105"/>
        <v>4.3005000000000004</v>
      </c>
      <c r="BJ551" s="6">
        <f t="shared" si="1106"/>
        <v>4.3793672161917687</v>
      </c>
      <c r="BL551" s="6">
        <f t="shared" si="1107"/>
        <v>-6.3915066192344714</v>
      </c>
      <c r="BM551" s="6">
        <f t="shared" si="1108"/>
        <v>-5.9914162790877814</v>
      </c>
      <c r="BN551" s="6">
        <f t="shared" ref="BN551:BO551" si="1190">AVERAGE(BL548:BL554)</f>
        <v>1.0053480280857503</v>
      </c>
      <c r="BO551" s="6">
        <f t="shared" si="1190"/>
        <v>1.555846012607035</v>
      </c>
      <c r="BR551" s="6">
        <f t="shared" si="1110"/>
        <v>8.6469632189392165</v>
      </c>
    </row>
    <row r="552" spans="1:70" x14ac:dyDescent="0.2">
      <c r="A552" s="6">
        <f>'[1]Nominal weighted'!B552</f>
        <v>1858</v>
      </c>
      <c r="C552" s="6">
        <f t="shared" si="1117"/>
        <v>20.586690611565434</v>
      </c>
      <c r="D552" s="6">
        <f t="shared" si="1118"/>
        <v>11.513583333333333</v>
      </c>
      <c r="E552" s="6">
        <f t="shared" si="1119"/>
        <v>8.7616380018585218</v>
      </c>
      <c r="F552" s="6">
        <f t="shared" si="1120"/>
        <v>9.4485679473458859</v>
      </c>
      <c r="G552" s="6">
        <f t="shared" si="1121"/>
        <v>6.5819176651768139</v>
      </c>
      <c r="H552" s="6">
        <f t="shared" si="1122"/>
        <v>6.1687440489515657</v>
      </c>
      <c r="I552" s="6">
        <f t="shared" si="1123"/>
        <v>5.3638316599180094</v>
      </c>
      <c r="J552" s="6">
        <f t="shared" si="1124"/>
        <v>-1.4018691588784913</v>
      </c>
      <c r="L552" s="6">
        <f t="shared" si="1177"/>
        <v>6.9732258731636785</v>
      </c>
      <c r="M552" s="6">
        <f t="shared" si="1178"/>
        <v>4.1118809523809521</v>
      </c>
      <c r="N552" s="6">
        <f t="shared" si="1179"/>
        <v>4.062115821946862</v>
      </c>
      <c r="O552" s="6">
        <f t="shared" si="1180"/>
        <v>5.8100456680227905</v>
      </c>
      <c r="P552" s="6">
        <f t="shared" ref="P552:R552" si="1191">AVERAGE(G549:G555)</f>
        <v>3.8734892705222932</v>
      </c>
      <c r="Q552" s="6">
        <f t="shared" si="1191"/>
        <v>5.625228285440401</v>
      </c>
      <c r="R552" s="6">
        <f t="shared" si="1191"/>
        <v>0.75472864354339397</v>
      </c>
      <c r="U552" s="6">
        <v>-16.238690611565435</v>
      </c>
      <c r="V552" s="6">
        <v>-8.4</v>
      </c>
      <c r="W552" s="6">
        <v>-5.0236380018585214</v>
      </c>
      <c r="X552" s="6">
        <v>-4.7285679473458853</v>
      </c>
      <c r="Y552" s="6">
        <v>-2.471917665176814</v>
      </c>
      <c r="Z552" s="6">
        <v>-1.4297440489515656</v>
      </c>
      <c r="AA552" s="6">
        <v>-2.201831659918009</v>
      </c>
      <c r="AB552" s="6">
        <v>1.4018691588784913</v>
      </c>
      <c r="AE552" s="6">
        <v>4.3479999999999999</v>
      </c>
      <c r="AF552" s="6">
        <v>3.1135833333333331</v>
      </c>
      <c r="AG552" s="35">
        <v>3.738</v>
      </c>
      <c r="AH552" s="6">
        <v>4.72</v>
      </c>
      <c r="AI552" s="6">
        <v>4.1100000000000003</v>
      </c>
      <c r="AJ552" s="6">
        <v>4.7389999999999999</v>
      </c>
      <c r="AK552" s="6">
        <v>3.1619999999999999</v>
      </c>
      <c r="AO552" s="6">
        <f>AE552*'III. GDP shares, 1310-2018'!C554</f>
        <v>0.482476595417973</v>
      </c>
      <c r="AP552" s="6">
        <f>AF552*'III. GDP shares, 1310-2018'!D554</f>
        <v>0.72781227919309688</v>
      </c>
      <c r="AQ552" s="6">
        <f>AG552*'III. GDP shares, 1310-2018'!E554</f>
        <v>9.0121552513204931E-2</v>
      </c>
      <c r="AR552" s="6">
        <f>AH552*'III. GDP shares, 1310-2018'!F554</f>
        <v>0.78614731216892708</v>
      </c>
      <c r="AS552" s="6">
        <f>AI552*'III. GDP shares, 1310-2018'!G554</f>
        <v>0.8707843001218426</v>
      </c>
      <c r="AT552" s="6">
        <f>AJ552*'III. GDP shares, 1310-2018'!H554</f>
        <v>0.94332454171133595</v>
      </c>
      <c r="AU552" s="6">
        <f>AK552*'III. GDP shares, 1310-2018'!I554</f>
        <v>0.16976601616061607</v>
      </c>
      <c r="AV552" s="6">
        <f>AL552*'III. GDP shares, 1310-2018'!J554</f>
        <v>0</v>
      </c>
      <c r="AY552" s="6">
        <f>U552*'III. GDP shares, 1310-2018'!C554</f>
        <v>-1.8019291997042071</v>
      </c>
      <c r="AZ552" s="6">
        <f>V552*'III. GDP shares, 1310-2018'!D554</f>
        <v>-1.9635328464701489</v>
      </c>
      <c r="BA552" s="6">
        <f>W552*'III. GDP shares, 1310-2018'!E554</f>
        <v>-0.12111772498443676</v>
      </c>
      <c r="BB552" s="6">
        <f>X552*'III. GDP shares, 1310-2018'!F554</f>
        <v>-0.78757436063858233</v>
      </c>
      <c r="BC552" s="6">
        <f>Y552*'III. GDP shares, 1310-2018'!G554</f>
        <v>-0.52372435377854276</v>
      </c>
      <c r="BD552" s="6">
        <f>Z552*'III. GDP shares, 1310-2018'!H554</f>
        <v>-0.28459857559437551</v>
      </c>
      <c r="BE552" s="6">
        <f>AA552*'III. GDP shares, 1310-2018'!I554</f>
        <v>-0.11821511358652652</v>
      </c>
      <c r="BF552" s="6">
        <f>AB552*'III. GDP shares, 1310-2018'!J554</f>
        <v>0</v>
      </c>
      <c r="BI552" s="6">
        <f t="shared" si="1105"/>
        <v>3.9900833333333332</v>
      </c>
      <c r="BJ552" s="6">
        <f t="shared" si="1106"/>
        <v>4.0704325972869961</v>
      </c>
      <c r="BL552" s="6">
        <f t="shared" si="1107"/>
        <v>-5.6006921747568201</v>
      </c>
      <c r="BM552" s="6">
        <f t="shared" si="1108"/>
        <v>-4.886565096992217</v>
      </c>
      <c r="BN552" s="6">
        <f t="shared" ref="BN552:BO552" si="1192">AVERAGE(BL549:BL555)</f>
        <v>-0.35786995240452885</v>
      </c>
      <c r="BO552" s="6">
        <f t="shared" si="1192"/>
        <v>0.50466438829662097</v>
      </c>
      <c r="BR552" s="6">
        <f t="shared" si="1110"/>
        <v>6.979779646380571</v>
      </c>
    </row>
    <row r="553" spans="1:70" x14ac:dyDescent="0.2">
      <c r="A553" s="6">
        <f>'[1]Nominal weighted'!B553</f>
        <v>1859</v>
      </c>
      <c r="C553" s="6">
        <f t="shared" si="1117"/>
        <v>-12.857044120590107</v>
      </c>
      <c r="D553" s="6">
        <f t="shared" si="1118"/>
        <v>4.9954166666666664</v>
      </c>
      <c r="E553" s="6">
        <f t="shared" si="1119"/>
        <v>6.1701999227698057</v>
      </c>
      <c r="F553" s="6">
        <f t="shared" si="1120"/>
        <v>4.7060000000000004</v>
      </c>
      <c r="G553" s="6">
        <f t="shared" si="1121"/>
        <v>4.3010000000000002</v>
      </c>
      <c r="H553" s="6">
        <f t="shared" si="1122"/>
        <v>13.543323027540993</v>
      </c>
      <c r="I553" s="6">
        <f t="shared" si="1123"/>
        <v>12.752096571707627</v>
      </c>
      <c r="J553" s="6">
        <f t="shared" si="1124"/>
        <v>-2.3041474654377883</v>
      </c>
      <c r="L553" s="6">
        <f t="shared" si="1177"/>
        <v>7.3131693854023849</v>
      </c>
      <c r="M553" s="6">
        <f t="shared" si="1178"/>
        <v>4.9384642857142849</v>
      </c>
      <c r="N553" s="6">
        <f t="shared" si="1179"/>
        <v>5.7848747391946009</v>
      </c>
      <c r="O553" s="6">
        <f t="shared" si="1180"/>
        <v>6.7254813349945355</v>
      </c>
      <c r="P553" s="6">
        <f t="shared" ref="P553:R553" si="1193">AVERAGE(G550:G556)</f>
        <v>4.1838564351670184</v>
      </c>
      <c r="Q553" s="6">
        <f t="shared" si="1193"/>
        <v>5.0821887056872388</v>
      </c>
      <c r="R553" s="6">
        <f t="shared" si="1193"/>
        <v>0.83329320528030093</v>
      </c>
      <c r="U553" s="6">
        <v>17.392044120590107</v>
      </c>
      <c r="V553" s="6">
        <v>-1.8</v>
      </c>
      <c r="W553" s="6">
        <v>-2.3861999227698059</v>
      </c>
      <c r="X553" s="6">
        <v>0</v>
      </c>
      <c r="Y553" s="6">
        <v>0</v>
      </c>
      <c r="Z553" s="6">
        <v>-8.6953230275409936</v>
      </c>
      <c r="AA553" s="6">
        <v>-9.7560965717076265</v>
      </c>
      <c r="AB553" s="6">
        <v>2.3041474654377883</v>
      </c>
      <c r="AE553" s="6">
        <v>4.5350000000000001</v>
      </c>
      <c r="AF553" s="6">
        <v>3.1954166666666666</v>
      </c>
      <c r="AG553" s="35">
        <v>3.7839999999999998</v>
      </c>
      <c r="AH553" s="6">
        <v>4.7060000000000004</v>
      </c>
      <c r="AI553" s="6">
        <v>4.3010000000000002</v>
      </c>
      <c r="AJ553" s="6">
        <v>4.8479999999999999</v>
      </c>
      <c r="AK553" s="6">
        <v>2.996</v>
      </c>
      <c r="AO553" s="6">
        <f>AE553*'III. GDP shares, 1310-2018'!C555</f>
        <v>0.50740745857507563</v>
      </c>
      <c r="AP553" s="6">
        <f>AF553*'III. GDP shares, 1310-2018'!D555</f>
        <v>0.76243075456242104</v>
      </c>
      <c r="AQ553" s="6">
        <f>AG553*'III. GDP shares, 1310-2018'!E555</f>
        <v>8.8182125248107937E-2</v>
      </c>
      <c r="AR553" s="6">
        <f>AH553*'III. GDP shares, 1310-2018'!F555</f>
        <v>0.78316690756360707</v>
      </c>
      <c r="AS553" s="6">
        <f>AI553*'III. GDP shares, 1310-2018'!G555</f>
        <v>0.84760666403291329</v>
      </c>
      <c r="AT553" s="6">
        <f>AJ553*'III. GDP shares, 1310-2018'!H555</f>
        <v>1.0031420281413777</v>
      </c>
      <c r="AU553" s="6">
        <f>AK553*'III. GDP shares, 1310-2018'!I555</f>
        <v>0.16717133680495466</v>
      </c>
      <c r="AV553" s="6">
        <f>AL553*'III. GDP shares, 1310-2018'!J555</f>
        <v>0</v>
      </c>
      <c r="AY553" s="6">
        <f>U553*'III. GDP shares, 1310-2018'!C555</f>
        <v>1.9459433090747986</v>
      </c>
      <c r="AZ553" s="6">
        <f>V553*'III. GDP shares, 1310-2018'!D555</f>
        <v>-0.42948244356626147</v>
      </c>
      <c r="BA553" s="6">
        <f>W553*'III. GDP shares, 1310-2018'!E555</f>
        <v>-5.5607870099554049E-2</v>
      </c>
      <c r="BB553" s="6">
        <f>X553*'III. GDP shares, 1310-2018'!F555</f>
        <v>0</v>
      </c>
      <c r="BC553" s="6">
        <f>Y553*'III. GDP shares, 1310-2018'!G555</f>
        <v>0</v>
      </c>
      <c r="BD553" s="6">
        <f>Z553*'III. GDP shares, 1310-2018'!H555</f>
        <v>-1.7992252428201105</v>
      </c>
      <c r="BE553" s="6">
        <f>AA553*'III. GDP shares, 1310-2018'!I555</f>
        <v>-0.54437239849485952</v>
      </c>
      <c r="BF553" s="6">
        <f>AB553*'III. GDP shares, 1310-2018'!J555</f>
        <v>0</v>
      </c>
      <c r="BI553" s="6">
        <f t="shared" si="1105"/>
        <v>4.0522023809523811</v>
      </c>
      <c r="BJ553" s="6">
        <f t="shared" si="1106"/>
        <v>4.1591072749284574</v>
      </c>
      <c r="BL553" s="6">
        <f t="shared" si="1107"/>
        <v>-0.882744645905987</v>
      </c>
      <c r="BM553" s="6">
        <f t="shared" si="1108"/>
        <v>-0.3676784919988163</v>
      </c>
      <c r="BN553" s="6">
        <f t="shared" ref="BN553:BO553" si="1194">AVERAGE(BL550:BL556)</f>
        <v>-0.67749913446996135</v>
      </c>
      <c r="BO553" s="6">
        <f t="shared" si="1194"/>
        <v>-0.31587405210283226</v>
      </c>
      <c r="BR553" s="6">
        <f t="shared" si="1110"/>
        <v>3.8499387227057627</v>
      </c>
    </row>
    <row r="554" spans="1:70" x14ac:dyDescent="0.2">
      <c r="A554" s="6">
        <f>'[1]Nominal weighted'!B554</f>
        <v>1860</v>
      </c>
      <c r="C554" s="6">
        <f t="shared" si="1117"/>
        <v>3.6867482060073846</v>
      </c>
      <c r="D554" s="6">
        <f t="shared" si="1118"/>
        <v>-0.48025000000000029</v>
      </c>
      <c r="E554" s="6">
        <f t="shared" si="1119"/>
        <v>-0.66840422461851601</v>
      </c>
      <c r="F554" s="6">
        <f t="shared" si="1120"/>
        <v>-1.9796221995759611</v>
      </c>
      <c r="G554" s="6">
        <f t="shared" si="1121"/>
        <v>1.9064298474869164</v>
      </c>
      <c r="H554" s="6">
        <f t="shared" si="1122"/>
        <v>9.4239188113557937</v>
      </c>
      <c r="I554" s="6">
        <f t="shared" si="1123"/>
        <v>-4.3026679672208186</v>
      </c>
      <c r="J554" s="6">
        <f t="shared" si="1124"/>
        <v>-10.810810810810816</v>
      </c>
      <c r="L554" s="6">
        <f t="shared" si="1177"/>
        <v>8.0187699120397546</v>
      </c>
      <c r="M554" s="6">
        <f t="shared" si="1178"/>
        <v>5.4566190476190473</v>
      </c>
      <c r="N554" s="6">
        <f t="shared" si="1179"/>
        <v>5.7237170615006603</v>
      </c>
      <c r="O554" s="6">
        <f t="shared" si="1180"/>
        <v>7.549711620339786</v>
      </c>
      <c r="P554" s="6">
        <f t="shared" ref="P554:R554" si="1195">AVERAGE(G551:G557)</f>
        <v>4.1866817497015898</v>
      </c>
      <c r="Q554" s="6">
        <f t="shared" si="1195"/>
        <v>3.4759701228320345</v>
      </c>
      <c r="R554" s="6">
        <f t="shared" si="1195"/>
        <v>3.4001955911049029</v>
      </c>
      <c r="U554" s="6">
        <v>2.4482517939926152</v>
      </c>
      <c r="V554" s="6">
        <v>3.7</v>
      </c>
      <c r="W554" s="6">
        <v>4.499404224618516</v>
      </c>
      <c r="X554" s="6">
        <v>6.617622199575961</v>
      </c>
      <c r="Y554" s="6">
        <v>2.5345701525130835</v>
      </c>
      <c r="Z554" s="6">
        <v>-3.1739188113557937</v>
      </c>
      <c r="AA554" s="6">
        <v>9.0436679672208182</v>
      </c>
      <c r="AB554" s="6">
        <v>10.810810810810816</v>
      </c>
      <c r="AE554" s="6">
        <v>6.1349999999999998</v>
      </c>
      <c r="AF554" s="6">
        <v>3.2197499999999999</v>
      </c>
      <c r="AG554" s="35">
        <v>3.831</v>
      </c>
      <c r="AH554" s="6">
        <v>4.6379999999999999</v>
      </c>
      <c r="AI554" s="6">
        <v>4.4409999999999998</v>
      </c>
      <c r="AJ554" s="6">
        <v>6.25</v>
      </c>
      <c r="AK554" s="6">
        <v>4.7409999999999997</v>
      </c>
      <c r="AO554" s="6">
        <f>AE554*'III. GDP shares, 1310-2018'!C556</f>
        <v>0.67370331245646609</v>
      </c>
      <c r="AP554" s="6">
        <f>AF554*'III. GDP shares, 1310-2018'!D556</f>
        <v>0.76083538296574826</v>
      </c>
      <c r="AQ554" s="6">
        <f>AG554*'III. GDP shares, 1310-2018'!E556</f>
        <v>8.73276271181542E-2</v>
      </c>
      <c r="AR554" s="6">
        <f>AH554*'III. GDP shares, 1310-2018'!F556</f>
        <v>0.79216654479663118</v>
      </c>
      <c r="AS554" s="6">
        <f>AI554*'III. GDP shares, 1310-2018'!G556</f>
        <v>0.90588200764746507</v>
      </c>
      <c r="AT554" s="6">
        <f>AJ554*'III. GDP shares, 1310-2018'!H556</f>
        <v>1.2526481443480724</v>
      </c>
      <c r="AU554" s="6">
        <f>AK554*'III. GDP shares, 1310-2018'!I556</f>
        <v>0.26495020477056158</v>
      </c>
      <c r="AV554" s="6">
        <f>AL554*'III. GDP shares, 1310-2018'!J556</f>
        <v>0</v>
      </c>
      <c r="AY554" s="6">
        <f>U554*'III. GDP shares, 1310-2018'!C556</f>
        <v>0.26885009671398707</v>
      </c>
      <c r="AZ554" s="6">
        <f>V554*'III. GDP shares, 1310-2018'!D556</f>
        <v>0.87431971953514054</v>
      </c>
      <c r="BA554" s="6">
        <f>W554*'III. GDP shares, 1310-2018'!E556</f>
        <v>0.10256389829844258</v>
      </c>
      <c r="BB554" s="6">
        <f>X554*'III. GDP shares, 1310-2018'!F556</f>
        <v>1.1302843709805026</v>
      </c>
      <c r="BC554" s="6">
        <f>Y554*'III. GDP shares, 1310-2018'!G556</f>
        <v>0.51700551638862735</v>
      </c>
      <c r="BD554" s="6">
        <f>Z554*'III. GDP shares, 1310-2018'!H556</f>
        <v>-0.63612856149700392</v>
      </c>
      <c r="BE554" s="6">
        <f>AA554*'III. GDP shares, 1310-2018'!I556</f>
        <v>0.5054042775347235</v>
      </c>
      <c r="BF554" s="6">
        <f>AB554*'III. GDP shares, 1310-2018'!J556</f>
        <v>0</v>
      </c>
      <c r="BI554" s="6">
        <f t="shared" si="1105"/>
        <v>4.7508214285714274</v>
      </c>
      <c r="BJ554" s="6">
        <f t="shared" si="1106"/>
        <v>4.7375132241030977</v>
      </c>
      <c r="BL554" s="6">
        <f t="shared" si="1107"/>
        <v>2.7622993179544197</v>
      </c>
      <c r="BM554" s="6">
        <f t="shared" si="1108"/>
        <v>4.5600510421720015</v>
      </c>
      <c r="BN554" s="6">
        <f t="shared" ref="BN554:BO554" si="1196">AVERAGE(BL551:BL557)</f>
        <v>-0.77582869630520201</v>
      </c>
      <c r="BO554" s="6">
        <f t="shared" si="1196"/>
        <v>-0.57456310008351574</v>
      </c>
      <c r="BR554" s="6">
        <f t="shared" si="1110"/>
        <v>2.0886982427180714</v>
      </c>
    </row>
    <row r="555" spans="1:70" x14ac:dyDescent="0.2">
      <c r="A555" s="6">
        <f>'[1]Nominal weighted'!B555</f>
        <v>1861</v>
      </c>
      <c r="C555" s="6">
        <f t="shared" si="1117"/>
        <v>5.0617482060073851</v>
      </c>
      <c r="D555" s="6">
        <f t="shared" si="1118"/>
        <v>0.58924999999999983</v>
      </c>
      <c r="E555" s="6">
        <f t="shared" si="1119"/>
        <v>-3.2893384405505586</v>
      </c>
      <c r="F555" s="6">
        <f t="shared" si="1120"/>
        <v>-0.14965749613160106</v>
      </c>
      <c r="G555" s="6">
        <f t="shared" si="1121"/>
        <v>3.3371378218340557</v>
      </c>
      <c r="H555" s="6">
        <f t="shared" si="1122"/>
        <v>3.5400414454529918</v>
      </c>
      <c r="I555" s="6">
        <f t="shared" si="1123"/>
        <v>-0.67175844851507893</v>
      </c>
      <c r="J555" s="6">
        <f t="shared" si="1124"/>
        <v>-9.7560975609756149</v>
      </c>
      <c r="L555" s="6">
        <f t="shared" si="1177"/>
        <v>6.1425183008079243</v>
      </c>
      <c r="M555" s="6">
        <f t="shared" si="1178"/>
        <v>4.7941547619047622</v>
      </c>
      <c r="N555" s="6">
        <f t="shared" si="1179"/>
        <v>4.9570497282806034</v>
      </c>
      <c r="O555" s="6">
        <f t="shared" si="1180"/>
        <v>3.3743675474123904</v>
      </c>
      <c r="P555" s="6">
        <f t="shared" ref="P555:R555" si="1197">AVERAGE(G552:G558)</f>
        <v>4.0492000511534059</v>
      </c>
      <c r="Q555" s="6">
        <f t="shared" si="1197"/>
        <v>0.73833034364112904</v>
      </c>
      <c r="R555" s="6">
        <f t="shared" si="1197"/>
        <v>3.505402816180724</v>
      </c>
      <c r="U555" s="6">
        <v>2.4482517939926152</v>
      </c>
      <c r="V555" s="6">
        <v>2.7</v>
      </c>
      <c r="W555" s="6">
        <v>7.1803384405505586</v>
      </c>
      <c r="X555" s="6">
        <v>4.827657496131601</v>
      </c>
      <c r="Y555" s="6">
        <v>1.1238621781659446</v>
      </c>
      <c r="Z555" s="6">
        <v>3.2779585545470078</v>
      </c>
      <c r="AA555" s="6">
        <v>5.4337584485150785</v>
      </c>
      <c r="AB555" s="6">
        <v>9.7560975609756149</v>
      </c>
      <c r="AE555" s="6">
        <v>7.51</v>
      </c>
      <c r="AF555" s="6">
        <v>3.28925</v>
      </c>
      <c r="AG555" s="35">
        <v>3.891</v>
      </c>
      <c r="AH555" s="6">
        <v>4.6779999999999999</v>
      </c>
      <c r="AI555" s="6">
        <v>4.4610000000000003</v>
      </c>
      <c r="AJ555" s="6">
        <v>6.8179999999999996</v>
      </c>
      <c r="AK555" s="6">
        <v>4.7619999999999996</v>
      </c>
      <c r="AO555" s="6">
        <f>AE555*'III. GDP shares, 1310-2018'!C557</f>
        <v>0.82468598386904091</v>
      </c>
      <c r="AP555" s="6">
        <f>AF555*'III. GDP shares, 1310-2018'!D557</f>
        <v>0.79860971080072907</v>
      </c>
      <c r="AQ555" s="6">
        <f>AG555*'III. GDP shares, 1310-2018'!E557</f>
        <v>9.0043690583080607E-2</v>
      </c>
      <c r="AR555" s="6">
        <f>AH555*'III. GDP shares, 1310-2018'!F557</f>
        <v>0.77973576980435522</v>
      </c>
      <c r="AS555" s="6">
        <f>AI555*'III. GDP shares, 1310-2018'!G557</f>
        <v>0.85292444152431013</v>
      </c>
      <c r="AT555" s="6">
        <f>AJ555*'III. GDP shares, 1310-2018'!H557</f>
        <v>1.4300272946925059</v>
      </c>
      <c r="AU555" s="6">
        <f>AK555*'III. GDP shares, 1310-2018'!I557</f>
        <v>0.26968505901711359</v>
      </c>
      <c r="AV555" s="6">
        <f>AL555*'III. GDP shares, 1310-2018'!J557</f>
        <v>0</v>
      </c>
      <c r="AY555" s="6">
        <f>U555*'III. GDP shares, 1310-2018'!C557</f>
        <v>0.2688467296255585</v>
      </c>
      <c r="AZ555" s="6">
        <f>V555*'III. GDP shares, 1310-2018'!D557</f>
        <v>0.65554342757831385</v>
      </c>
      <c r="BA555" s="6">
        <f>W555*'III. GDP shares, 1310-2018'!E557</f>
        <v>0.16616401254760577</v>
      </c>
      <c r="BB555" s="6">
        <f>X555*'III. GDP shares, 1310-2018'!F557</f>
        <v>0.80468089655791797</v>
      </c>
      <c r="BC555" s="6">
        <f>Y555*'III. GDP shares, 1310-2018'!G557</f>
        <v>0.21487772263225352</v>
      </c>
      <c r="BD555" s="6">
        <f>Z555*'III. GDP shares, 1310-2018'!H557</f>
        <v>0.68752863066485992</v>
      </c>
      <c r="BE555" s="6">
        <f>AA555*'III. GDP shares, 1310-2018'!I557</f>
        <v>0.30772857368175743</v>
      </c>
      <c r="BF555" s="6">
        <f>AB555*'III. GDP shares, 1310-2018'!J557</f>
        <v>0</v>
      </c>
      <c r="BI555" s="6">
        <f t="shared" si="1105"/>
        <v>5.0584642857142859</v>
      </c>
      <c r="BJ555" s="6">
        <f t="shared" si="1106"/>
        <v>5.0457119502911354</v>
      </c>
      <c r="BL555" s="6">
        <f t="shared" si="1107"/>
        <v>3.1053699932882672</v>
      </c>
      <c r="BM555" s="6">
        <f t="shared" si="1108"/>
        <v>4.593490559109803</v>
      </c>
      <c r="BN555" s="6">
        <f t="shared" ref="BN555:BO555" si="1198">AVERAGE(BL552:BL558)</f>
        <v>1.0017956839019555</v>
      </c>
      <c r="BO555" s="6">
        <f t="shared" si="1198"/>
        <v>1.3677717137456074</v>
      </c>
      <c r="BR555" s="6">
        <f t="shared" si="1110"/>
        <v>1.7972756737804532</v>
      </c>
    </row>
    <row r="556" spans="1:70" x14ac:dyDescent="0.2">
      <c r="A556" s="6">
        <f>'[1]Nominal weighted'!B556</f>
        <v>1862</v>
      </c>
      <c r="C556" s="6">
        <f t="shared" si="1117"/>
        <v>6.1209826274324941</v>
      </c>
      <c r="D556" s="6">
        <f t="shared" si="1118"/>
        <v>5.8364166666666666</v>
      </c>
      <c r="E556" s="6">
        <f t="shared" si="1119"/>
        <v>8.888494423906975</v>
      </c>
      <c r="F556" s="6">
        <f t="shared" si="1120"/>
        <v>4.2110000000000003</v>
      </c>
      <c r="G556" s="6">
        <f t="shared" si="1121"/>
        <v>4.2889999999999997</v>
      </c>
      <c r="H556" s="6">
        <f t="shared" si="1122"/>
        <v>-3.3054146988591153</v>
      </c>
      <c r="I556" s="6">
        <f t="shared" si="1123"/>
        <v>5.5328336714884134</v>
      </c>
      <c r="J556" s="6">
        <f t="shared" si="1124"/>
        <v>11.851851851851862</v>
      </c>
      <c r="L556" s="6">
        <f t="shared" si="1177"/>
        <v>4.6474027864308471</v>
      </c>
      <c r="M556" s="6">
        <f t="shared" si="1178"/>
        <v>3.5021428571428568</v>
      </c>
      <c r="N556" s="6">
        <f t="shared" si="1179"/>
        <v>4.3151187658974468</v>
      </c>
      <c r="O556" s="6">
        <f t="shared" si="1180"/>
        <v>4.3538712850170507</v>
      </c>
      <c r="P556" s="6">
        <f t="shared" ref="P556:R556" si="1199">AVERAGE(G553:G559)</f>
        <v>3.3885569484294442</v>
      </c>
      <c r="Q556" s="6">
        <f t="shared" si="1199"/>
        <v>-0.39676168456019212</v>
      </c>
      <c r="R556" s="6">
        <f t="shared" si="1199"/>
        <v>4.0960114383065589</v>
      </c>
      <c r="U556" s="6">
        <v>1.0420173725675064</v>
      </c>
      <c r="V556" s="6">
        <v>-2.6</v>
      </c>
      <c r="W556" s="6">
        <v>-5.1504944239069754</v>
      </c>
      <c r="X556" s="6">
        <v>0</v>
      </c>
      <c r="Y556" s="6">
        <v>0</v>
      </c>
      <c r="Z556" s="6">
        <v>9.5234146988591153</v>
      </c>
      <c r="AA556" s="6">
        <v>-1.2658336714884133</v>
      </c>
      <c r="AB556" s="6">
        <v>-11.851851851851862</v>
      </c>
      <c r="AE556" s="6">
        <v>7.1630000000000003</v>
      </c>
      <c r="AF556" s="6">
        <v>3.2364166666666665</v>
      </c>
      <c r="AG556" s="35">
        <v>3.738</v>
      </c>
      <c r="AH556" s="6">
        <v>4.2110000000000003</v>
      </c>
      <c r="AI556" s="6">
        <v>4.2889999999999997</v>
      </c>
      <c r="AJ556" s="6">
        <v>6.218</v>
      </c>
      <c r="AK556" s="6">
        <v>4.2670000000000003</v>
      </c>
      <c r="AO556" s="6">
        <f>AE556*'III. GDP shares, 1310-2018'!C558</f>
        <v>0.7792264710650777</v>
      </c>
      <c r="AP556" s="6">
        <f>AF556*'III. GDP shares, 1310-2018'!D558</f>
        <v>0.76169675886252153</v>
      </c>
      <c r="AQ556" s="6">
        <f>AG556*'III. GDP shares, 1310-2018'!E558</f>
        <v>8.4390309476053943E-2</v>
      </c>
      <c r="AR556" s="6">
        <f>AH556*'III. GDP shares, 1310-2018'!F558</f>
        <v>0.70830611309008218</v>
      </c>
      <c r="AS556" s="6">
        <f>AI556*'III. GDP shares, 1310-2018'!G558</f>
        <v>0.85603179900037529</v>
      </c>
      <c r="AT556" s="6">
        <f>AJ556*'III. GDP shares, 1310-2018'!H558</f>
        <v>1.3098985274294634</v>
      </c>
      <c r="AU556" s="6">
        <f>AK556*'III. GDP shares, 1310-2018'!I558</f>
        <v>0.23397235421366405</v>
      </c>
      <c r="AV556" s="6">
        <f>AL556*'III. GDP shares, 1310-2018'!J558</f>
        <v>0</v>
      </c>
      <c r="AY556" s="6">
        <f>U556*'III. GDP shares, 1310-2018'!C558</f>
        <v>0.11335578947567811</v>
      </c>
      <c r="AZ556" s="6">
        <f>V556*'III. GDP shares, 1310-2018'!D558</f>
        <v>-0.61191489755930362</v>
      </c>
      <c r="BA556" s="6">
        <f>W556*'III. GDP shares, 1310-2018'!E558</f>
        <v>-0.1162792451546816</v>
      </c>
      <c r="BB556" s="6">
        <f>X556*'III. GDP shares, 1310-2018'!F558</f>
        <v>0</v>
      </c>
      <c r="BC556" s="6">
        <f>Y556*'III. GDP shares, 1310-2018'!G558</f>
        <v>0</v>
      </c>
      <c r="BD556" s="6">
        <f>Z556*'III. GDP shares, 1310-2018'!H558</f>
        <v>2.0062249742900713</v>
      </c>
      <c r="BE556" s="6">
        <f>AA556*'III. GDP shares, 1310-2018'!I558</f>
        <v>-6.9409440862683344E-2</v>
      </c>
      <c r="BF556" s="6">
        <f>AB556*'III. GDP shares, 1310-2018'!J558</f>
        <v>0</v>
      </c>
      <c r="BI556" s="6">
        <f t="shared" si="1105"/>
        <v>4.7317738095238093</v>
      </c>
      <c r="BJ556" s="6">
        <f t="shared" si="1106"/>
        <v>4.7335223331372385</v>
      </c>
      <c r="BL556" s="6">
        <f t="shared" si="1107"/>
        <v>1.3219771801890807</v>
      </c>
      <c r="BM556" s="6">
        <f t="shared" si="1108"/>
        <v>-1.2878434844775786</v>
      </c>
      <c r="BN556" s="6">
        <f t="shared" ref="BN556:BO556" si="1200">AVERAGE(BL553:BL559)</f>
        <v>1.7642592335547771</v>
      </c>
      <c r="BO556" s="6">
        <f t="shared" si="1200"/>
        <v>1.6780042481386968</v>
      </c>
      <c r="BR556" s="6">
        <f t="shared" si="1110"/>
        <v>2.0379334965263327</v>
      </c>
    </row>
    <row r="557" spans="1:70" x14ac:dyDescent="0.2">
      <c r="A557" s="6">
        <f>'[1]Nominal weighted'!B557</f>
        <v>1863</v>
      </c>
      <c r="C557" s="6">
        <f t="shared" si="1117"/>
        <v>10.32814800992953</v>
      </c>
      <c r="D557" s="6">
        <f t="shared" si="1118"/>
        <v>6.8574166666666656</v>
      </c>
      <c r="E557" s="6">
        <f t="shared" si="1119"/>
        <v>8.8247252846469024</v>
      </c>
      <c r="F557" s="6">
        <f t="shared" si="1120"/>
        <v>13.290136915980627</v>
      </c>
      <c r="G557" s="6">
        <f t="shared" si="1121"/>
        <v>3.4039150235760496</v>
      </c>
      <c r="H557" s="6">
        <f t="shared" si="1122"/>
        <v>-7.5517415779671966</v>
      </c>
      <c r="I557" s="6">
        <f t="shared" si="1123"/>
        <v>2.3464878710873891</v>
      </c>
      <c r="J557" s="6">
        <f t="shared" si="1124"/>
        <v>0.42016806722686689</v>
      </c>
      <c r="L557" s="6">
        <f t="shared" si="1177"/>
        <v>7.7872662322294337</v>
      </c>
      <c r="M557" s="6">
        <f t="shared" si="1178"/>
        <v>2.3495238095238093</v>
      </c>
      <c r="N557" s="6">
        <f t="shared" si="1179"/>
        <v>3.3236200336022779</v>
      </c>
      <c r="O557" s="6">
        <f t="shared" si="1180"/>
        <v>3.0885556220655497</v>
      </c>
      <c r="P557" s="6">
        <f t="shared" ref="P557:R557" si="1201">AVERAGE(G554:G560)</f>
        <v>3.0847175861972502</v>
      </c>
      <c r="Q557" s="6">
        <f t="shared" si="1201"/>
        <v>-1.7029800471116248</v>
      </c>
      <c r="R557" s="6">
        <f t="shared" si="1201"/>
        <v>2.7694236288911194</v>
      </c>
      <c r="U557" s="6">
        <v>-3.09214800992953</v>
      </c>
      <c r="V557" s="6">
        <v>-3.6</v>
      </c>
      <c r="W557" s="6">
        <v>-4.9637252846469027</v>
      </c>
      <c r="X557" s="6">
        <v>-9.0461369159806271</v>
      </c>
      <c r="Y557" s="6">
        <v>1.1110849764239501</v>
      </c>
      <c r="Z557" s="6">
        <v>13.043741577967197</v>
      </c>
      <c r="AA557" s="6">
        <v>1.8315121289126108</v>
      </c>
      <c r="AB557" s="6">
        <v>-0.42016806722686689</v>
      </c>
      <c r="AE557" s="6">
        <v>7.2359999999999998</v>
      </c>
      <c r="AF557" s="6">
        <v>3.257416666666666</v>
      </c>
      <c r="AG557" s="35">
        <v>3.8610000000000002</v>
      </c>
      <c r="AH557" s="6">
        <v>4.2439999999999998</v>
      </c>
      <c r="AI557" s="6">
        <v>4.5149999999999997</v>
      </c>
      <c r="AJ557" s="6">
        <v>5.492</v>
      </c>
      <c r="AK557" s="6">
        <v>4.1779999999999999</v>
      </c>
      <c r="AO557" s="6">
        <f>AE557*'III. GDP shares, 1310-2018'!C559</f>
        <v>0.74888009384733623</v>
      </c>
      <c r="AP557" s="6">
        <f>AF557*'III. GDP shares, 1310-2018'!D559</f>
        <v>0.74979044042626819</v>
      </c>
      <c r="AQ557" s="6">
        <f>AG557*'III. GDP shares, 1310-2018'!E559</f>
        <v>8.7743610695360227E-2</v>
      </c>
      <c r="AR557" s="6">
        <f>AH557*'III. GDP shares, 1310-2018'!F559</f>
        <v>0.74426082008548733</v>
      </c>
      <c r="AS557" s="6">
        <f>AI557*'III. GDP shares, 1310-2018'!G559</f>
        <v>0.90608049836171678</v>
      </c>
      <c r="AT557" s="6">
        <f>AJ557*'III. GDP shares, 1310-2018'!H559</f>
        <v>1.1703648018553723</v>
      </c>
      <c r="AU557" s="6">
        <f>AK557*'III. GDP shares, 1310-2018'!I559</f>
        <v>0.22748222159297762</v>
      </c>
      <c r="AV557" s="6">
        <f>AL557*'III. GDP shares, 1310-2018'!J559</f>
        <v>0</v>
      </c>
      <c r="AY557" s="6">
        <f>U557*'III. GDP shares, 1310-2018'!C559</f>
        <v>-0.32001770202679392</v>
      </c>
      <c r="AZ557" s="6">
        <f>V557*'III. GDP shares, 1310-2018'!D559</f>
        <v>-0.82864609036851267</v>
      </c>
      <c r="BA557" s="6">
        <f>W557*'III. GDP shares, 1310-2018'!E559</f>
        <v>-0.11280372415819061</v>
      </c>
      <c r="BB557" s="6">
        <f>X557*'III. GDP shares, 1310-2018'!F559</f>
        <v>-1.5864008670342469</v>
      </c>
      <c r="BC557" s="6">
        <f>Y557*'III. GDP shares, 1310-2018'!G559</f>
        <v>0.22297506736665096</v>
      </c>
      <c r="BD557" s="6">
        <f>Z557*'III. GDP shares, 1310-2018'!H559</f>
        <v>2.7796678855335508</v>
      </c>
      <c r="BE557" s="6">
        <f>AA557*'III. GDP shares, 1310-2018'!I559</f>
        <v>9.9721505016640677E-2</v>
      </c>
      <c r="BF557" s="6">
        <f>AB557*'III. GDP shares, 1310-2018'!J559</f>
        <v>0</v>
      </c>
      <c r="BI557" s="6">
        <f t="shared" si="1105"/>
        <v>4.6833452380952378</v>
      </c>
      <c r="BJ557" s="6">
        <f t="shared" si="1106"/>
        <v>4.6346024868645195</v>
      </c>
      <c r="BL557" s="6">
        <f t="shared" si="1107"/>
        <v>0.25449607432909849</v>
      </c>
      <c r="BM557" s="6">
        <f t="shared" si="1108"/>
        <v>-0.64197994931002167</v>
      </c>
      <c r="BN557" s="6">
        <f t="shared" ref="BN557:BO557" si="1202">AVERAGE(BL554:BL560)</f>
        <v>2.4432602755350845</v>
      </c>
      <c r="BO557" s="6">
        <f t="shared" si="1202"/>
        <v>2.1425015954512685</v>
      </c>
      <c r="BR557" s="6">
        <f t="shared" si="1110"/>
        <v>2.8016698817406396</v>
      </c>
    </row>
    <row r="558" spans="1:70" x14ac:dyDescent="0.2">
      <c r="A558" s="6">
        <f>'[1]Nominal weighted'!B558</f>
        <v>1864</v>
      </c>
      <c r="C558" s="6">
        <f t="shared" si="1117"/>
        <v>10.070354565303356</v>
      </c>
      <c r="D558" s="6">
        <f t="shared" si="1118"/>
        <v>4.2472500000000011</v>
      </c>
      <c r="E558" s="6">
        <f t="shared" si="1119"/>
        <v>6.0120331299510941</v>
      </c>
      <c r="F558" s="6">
        <f t="shared" si="1120"/>
        <v>-5.9058523357322192</v>
      </c>
      <c r="G558" s="6">
        <f t="shared" si="1121"/>
        <v>4.5250000000000004</v>
      </c>
      <c r="H558" s="6">
        <f t="shared" si="1122"/>
        <v>-16.650558650987126</v>
      </c>
      <c r="I558" s="6">
        <f t="shared" si="1123"/>
        <v>3.5169963547995282</v>
      </c>
      <c r="J558" s="6">
        <f t="shared" si="1124"/>
        <v>-32.911392405063275</v>
      </c>
      <c r="L558" s="6">
        <f t="shared" si="1177"/>
        <v>8.2503571888968104</v>
      </c>
      <c r="M558" s="6">
        <f t="shared" si="1178"/>
        <v>2.0096547619047618</v>
      </c>
      <c r="N558" s="6">
        <f t="shared" si="1179"/>
        <v>3.7623963896493389</v>
      </c>
      <c r="O558" s="6">
        <f t="shared" si="1180"/>
        <v>1.0541176466413573</v>
      </c>
      <c r="P558" s="6">
        <f t="shared" ref="P558:R558" si="1203">AVERAGE(G555:G561)</f>
        <v>3.4380847508419761</v>
      </c>
      <c r="Q558" s="6">
        <f t="shared" si="1203"/>
        <v>-2.1460153891860445</v>
      </c>
      <c r="R558" s="6">
        <f t="shared" si="1203"/>
        <v>3.777518332499008</v>
      </c>
      <c r="U558" s="6">
        <v>-2.128354565303356</v>
      </c>
      <c r="V558" s="6">
        <v>-0.9</v>
      </c>
      <c r="W558" s="6">
        <v>-2.0440331299510945</v>
      </c>
      <c r="X558" s="6">
        <v>9.9458523357322193</v>
      </c>
      <c r="Y558" s="6">
        <v>0</v>
      </c>
      <c r="Z558" s="6">
        <v>21.795558650987125</v>
      </c>
      <c r="AA558" s="6">
        <v>1.2590036452004716</v>
      </c>
      <c r="AB558" s="6">
        <v>32.911392405063275</v>
      </c>
      <c r="AE558" s="6">
        <v>7.9420000000000002</v>
      </c>
      <c r="AF558" s="6">
        <v>3.3472500000000007</v>
      </c>
      <c r="AG558" s="35">
        <v>3.968</v>
      </c>
      <c r="AH558" s="6">
        <v>4.04</v>
      </c>
      <c r="AI558" s="6">
        <v>4.5250000000000004</v>
      </c>
      <c r="AJ558" s="6">
        <v>5.1449999999999996</v>
      </c>
      <c r="AK558" s="6">
        <v>4.7759999999999998</v>
      </c>
      <c r="AO558" s="6">
        <f>AE558*'III. GDP shares, 1310-2018'!C560</f>
        <v>0.82490116428294247</v>
      </c>
      <c r="AP558" s="6">
        <f>AF558*'III. GDP shares, 1310-2018'!D560</f>
        <v>0.77057406481125423</v>
      </c>
      <c r="AQ558" s="6">
        <f>AG558*'III. GDP shares, 1310-2018'!E560</f>
        <v>9.1347759778058299E-2</v>
      </c>
      <c r="AR558" s="6">
        <f>AH558*'III. GDP shares, 1310-2018'!F560</f>
        <v>0.71057732350702252</v>
      </c>
      <c r="AS558" s="6">
        <f>AI558*'III. GDP shares, 1310-2018'!G560</f>
        <v>0.89491512061116318</v>
      </c>
      <c r="AT558" s="6">
        <f>AJ558*'III. GDP shares, 1310-2018'!H560</f>
        <v>1.1120628595405762</v>
      </c>
      <c r="AU558" s="6">
        <f>AK558*'III. GDP shares, 1310-2018'!I560</f>
        <v>0.25361024772219792</v>
      </c>
      <c r="AV558" s="6">
        <f>AL558*'III. GDP shares, 1310-2018'!J560</f>
        <v>0</v>
      </c>
      <c r="AY558" s="6">
        <f>U558*'III. GDP shares, 1310-2018'!C560</f>
        <v>-0.22106297644493256</v>
      </c>
      <c r="AZ558" s="6">
        <f>V558*'III. GDP shares, 1310-2018'!D560</f>
        <v>-0.20718997933531366</v>
      </c>
      <c r="BA558" s="6">
        <f>W558*'III. GDP shares, 1310-2018'!E560</f>
        <v>-4.7055909106140423E-2</v>
      </c>
      <c r="BB558" s="6">
        <f>X558*'III. GDP shares, 1310-2018'!F560</f>
        <v>1.7493309734457101</v>
      </c>
      <c r="BC558" s="6">
        <f>Y558*'III. GDP shares, 1310-2018'!G560</f>
        <v>0</v>
      </c>
      <c r="BD558" s="6">
        <f>Z558*'III. GDP shares, 1310-2018'!H560</f>
        <v>4.7109876149078893</v>
      </c>
      <c r="BE558" s="6">
        <f>AA558*'III. GDP shares, 1310-2018'!I560</f>
        <v>6.6854318748417463E-2</v>
      </c>
      <c r="BF558" s="6">
        <f>AB558*'III. GDP shares, 1310-2018'!J560</f>
        <v>0</v>
      </c>
      <c r="BI558" s="6">
        <f t="shared" si="1105"/>
        <v>4.8204642857142863</v>
      </c>
      <c r="BJ558" s="6">
        <f t="shared" si="1106"/>
        <v>4.6579885402532142</v>
      </c>
      <c r="BL558" s="6">
        <f t="shared" si="1107"/>
        <v>6.0518640422156302</v>
      </c>
      <c r="BM558" s="6">
        <f t="shared" si="1108"/>
        <v>7.6049274177160804</v>
      </c>
      <c r="BN558" s="6">
        <f t="shared" ref="BN558:BO558" si="1204">AVERAGE(BL555:BL561)</f>
        <v>2.8132294131882047</v>
      </c>
      <c r="BO558" s="6">
        <f t="shared" si="1204"/>
        <v>2.1720565406796415</v>
      </c>
      <c r="BR558" s="6">
        <f t="shared" si="1110"/>
        <v>-2.3716395461089825</v>
      </c>
    </row>
    <row r="559" spans="1:70" x14ac:dyDescent="0.2">
      <c r="A559" s="6">
        <f>'[1]Nominal weighted'!B559</f>
        <v>1865</v>
      </c>
      <c r="C559" s="6">
        <f t="shared" si="1117"/>
        <v>10.120882010925891</v>
      </c>
      <c r="D559" s="6">
        <f t="shared" si="1118"/>
        <v>2.4695000000000005</v>
      </c>
      <c r="E559" s="6">
        <f t="shared" si="1119"/>
        <v>4.2681212651764273</v>
      </c>
      <c r="F559" s="6">
        <f t="shared" si="1120"/>
        <v>16.305094110578509</v>
      </c>
      <c r="G559" s="6">
        <f t="shared" si="1121"/>
        <v>1.9574159461090868</v>
      </c>
      <c r="H559" s="6">
        <f t="shared" si="1122"/>
        <v>-1.7769001484576883</v>
      </c>
      <c r="I559" s="6">
        <f t="shared" si="1123"/>
        <v>9.4980920147988481</v>
      </c>
      <c r="J559" s="6">
        <f t="shared" si="1124"/>
        <v>13.650793650793657</v>
      </c>
      <c r="L559" s="6">
        <f t="shared" si="1177"/>
        <v>8.2104277839793909</v>
      </c>
      <c r="M559" s="6">
        <f t="shared" si="1178"/>
        <v>2.6281071428571425</v>
      </c>
      <c r="N559" s="6">
        <f t="shared" si="1179"/>
        <v>5.0126707294325525</v>
      </c>
      <c r="O559" s="6">
        <f t="shared" si="1180"/>
        <v>1.7304972889458716</v>
      </c>
      <c r="P559" s="6">
        <f t="shared" ref="P559:R559" si="1205">AVERAGE(G556:G562)</f>
        <v>3.5732079191513968</v>
      </c>
      <c r="Q559" s="6">
        <f t="shared" si="1205"/>
        <v>-1.3434891457089566</v>
      </c>
      <c r="R559" s="6">
        <f t="shared" si="1205"/>
        <v>4.9765506926511733</v>
      </c>
      <c r="U559" s="6">
        <v>-2.1728820109258908</v>
      </c>
      <c r="V559" s="6">
        <v>0.9</v>
      </c>
      <c r="W559" s="6">
        <v>-0.23612126517642734</v>
      </c>
      <c r="X559" s="6">
        <v>-12.171094110578508</v>
      </c>
      <c r="Y559" s="6">
        <v>2.4175840538909132</v>
      </c>
      <c r="Z559" s="6">
        <v>7.3679001484576885</v>
      </c>
      <c r="AA559" s="6">
        <v>-4.1740920147988483</v>
      </c>
      <c r="AB559" s="6">
        <v>-13.650793650793657</v>
      </c>
      <c r="AE559" s="6">
        <v>7.9480000000000004</v>
      </c>
      <c r="AF559" s="6">
        <v>3.3695000000000004</v>
      </c>
      <c r="AG559" s="35">
        <v>4.032</v>
      </c>
      <c r="AH559" s="6">
        <v>4.1340000000000003</v>
      </c>
      <c r="AI559" s="6">
        <v>4.375</v>
      </c>
      <c r="AJ559" s="6">
        <v>5.5910000000000002</v>
      </c>
      <c r="AK559" s="6">
        <v>5.3239999999999998</v>
      </c>
      <c r="AO559" s="6">
        <f>AE559*'III. GDP shares, 1310-2018'!C561</f>
        <v>0.83572767708794871</v>
      </c>
      <c r="AP559" s="6">
        <f>AF559*'III. GDP shares, 1310-2018'!D561</f>
        <v>0.78986652290097492</v>
      </c>
      <c r="AQ559" s="6">
        <f>AG559*'III. GDP shares, 1310-2018'!E561</f>
        <v>9.436392334957909E-2</v>
      </c>
      <c r="AR559" s="6">
        <f>AH559*'III. GDP shares, 1310-2018'!F561</f>
        <v>0.72083061897707146</v>
      </c>
      <c r="AS559" s="6">
        <f>AI559*'III. GDP shares, 1310-2018'!G561</f>
        <v>0.83090941463363988</v>
      </c>
      <c r="AT559" s="6">
        <f>AJ559*'III. GDP shares, 1310-2018'!H561</f>
        <v>1.2406134370153963</v>
      </c>
      <c r="AU559" s="6">
        <f>AK559*'III. GDP shares, 1310-2018'!I561</f>
        <v>0.27070952176561813</v>
      </c>
      <c r="AV559" s="6">
        <f>AL559*'III. GDP shares, 1310-2018'!J561</f>
        <v>0</v>
      </c>
      <c r="AY559" s="6">
        <f>U559*'III. GDP shares, 1310-2018'!C561</f>
        <v>-0.22847730694228555</v>
      </c>
      <c r="AZ559" s="6">
        <f>V559*'III. GDP shares, 1310-2018'!D561</f>
        <v>0.21097488369517062</v>
      </c>
      <c r="BA559" s="6">
        <f>W559*'III. GDP shares, 1310-2018'!E561</f>
        <v>-5.5261232560302655E-3</v>
      </c>
      <c r="BB559" s="6">
        <f>X559*'III. GDP shares, 1310-2018'!F561</f>
        <v>-2.1222296326454995</v>
      </c>
      <c r="BC559" s="6">
        <f>Y559*'III. GDP shares, 1310-2018'!G561</f>
        <v>0.45915276595339904</v>
      </c>
      <c r="BD559" s="6">
        <f>Z559*'III. GDP shares, 1310-2018'!H561</f>
        <v>1.6348982161982368</v>
      </c>
      <c r="BE559" s="6">
        <f>AA559*'III. GDP shares, 1310-2018'!I561</f>
        <v>-0.21224013019006041</v>
      </c>
      <c r="BF559" s="6">
        <f>AB559*'III. GDP shares, 1310-2018'!J561</f>
        <v>0</v>
      </c>
      <c r="BI559" s="6">
        <f t="shared" si="1105"/>
        <v>4.9676428571428568</v>
      </c>
      <c r="BJ559" s="6">
        <f t="shared" si="1106"/>
        <v>4.7830211157302287</v>
      </c>
      <c r="BL559" s="6">
        <f t="shared" si="1107"/>
        <v>-0.26344732718706909</v>
      </c>
      <c r="BM559" s="6">
        <f t="shared" si="1108"/>
        <v>-2.7149373562405916</v>
      </c>
      <c r="BN559" s="6">
        <f t="shared" ref="BN559:BO559" si="1206">AVERAGE(BL556:BL562)</f>
        <v>2.248844279851101</v>
      </c>
      <c r="BO559" s="6">
        <f t="shared" si="1206"/>
        <v>1.6199380507618657</v>
      </c>
      <c r="BR559" s="6">
        <f t="shared" si="1110"/>
        <v>4.467576803711494</v>
      </c>
    </row>
    <row r="560" spans="1:70" x14ac:dyDescent="0.2">
      <c r="A560" s="6">
        <f>'[1]Nominal weighted'!B560</f>
        <v>1866</v>
      </c>
      <c r="C560" s="6">
        <f t="shared" si="1117"/>
        <v>9.1219999999999999</v>
      </c>
      <c r="D560" s="6">
        <f t="shared" si="1118"/>
        <v>-3.0729166666666665</v>
      </c>
      <c r="E560" s="6">
        <f t="shared" si="1119"/>
        <v>-0.77029120329638268</v>
      </c>
      <c r="F560" s="6">
        <f t="shared" si="1120"/>
        <v>-4.151209640660503</v>
      </c>
      <c r="G560" s="6">
        <f t="shared" si="1121"/>
        <v>2.1741244643746409</v>
      </c>
      <c r="H560" s="6">
        <f t="shared" si="1122"/>
        <v>4.3997944896809678</v>
      </c>
      <c r="I560" s="6">
        <f t="shared" si="1123"/>
        <v>3.4659819057995569</v>
      </c>
      <c r="J560" s="6">
        <f t="shared" si="1124"/>
        <v>2.9411764705882426</v>
      </c>
      <c r="L560" s="6">
        <f t="shared" si="1177"/>
        <v>8.6230016943461774</v>
      </c>
      <c r="M560" s="6">
        <f t="shared" si="1178"/>
        <v>2.9721309523809532</v>
      </c>
      <c r="N560" s="6">
        <f t="shared" si="1179"/>
        <v>5.2541202157246785</v>
      </c>
      <c r="O560" s="6">
        <f t="shared" si="1180"/>
        <v>3.0900538035254708</v>
      </c>
      <c r="P560" s="6">
        <f t="shared" ref="P560:R560" si="1207">AVERAGE(G557:G563)</f>
        <v>3.8488929316918261</v>
      </c>
      <c r="Q560" s="6">
        <f t="shared" si="1207"/>
        <v>0.29094226994213812</v>
      </c>
      <c r="R560" s="6">
        <f t="shared" si="1207"/>
        <v>8.0624934834618678</v>
      </c>
      <c r="U560" s="6">
        <v>0</v>
      </c>
      <c r="V560" s="6">
        <v>6.5</v>
      </c>
      <c r="W560" s="6">
        <v>5.1752912032963829</v>
      </c>
      <c r="X560" s="6">
        <v>8.6142096406605031</v>
      </c>
      <c r="Y560" s="6">
        <v>2.1458755356253594</v>
      </c>
      <c r="Z560" s="6">
        <v>0.9812055103190328</v>
      </c>
      <c r="AA560" s="6">
        <v>2.595018094200443</v>
      </c>
      <c r="AB560" s="6">
        <v>-2.9411764705882426</v>
      </c>
      <c r="AE560" s="6">
        <v>9.1219999999999999</v>
      </c>
      <c r="AF560" s="6">
        <v>3.4270833333333335</v>
      </c>
      <c r="AG560" s="35">
        <v>4.4050000000000002</v>
      </c>
      <c r="AH560" s="6">
        <v>4.4630000000000001</v>
      </c>
      <c r="AI560" s="6">
        <v>4.32</v>
      </c>
      <c r="AJ560" s="6">
        <v>5.3810000000000002</v>
      </c>
      <c r="AK560" s="6">
        <v>6.0609999999999999</v>
      </c>
      <c r="AO560" s="6">
        <f>AE560*'III. GDP shares, 1310-2018'!C562</f>
        <v>0.98360027615474821</v>
      </c>
      <c r="AP560" s="6">
        <f>AF560*'III. GDP shares, 1310-2018'!D562</f>
        <v>0.79717252311019293</v>
      </c>
      <c r="AQ560" s="6">
        <f>AG560*'III. GDP shares, 1310-2018'!E562</f>
        <v>0.10347750658659534</v>
      </c>
      <c r="AR560" s="6">
        <f>AH560*'III. GDP shares, 1310-2018'!F562</f>
        <v>0.76622109639526681</v>
      </c>
      <c r="AS560" s="6">
        <f>AI560*'III. GDP shares, 1310-2018'!G562</f>
        <v>0.80758085394764234</v>
      </c>
      <c r="AT560" s="6">
        <f>AJ560*'III. GDP shares, 1310-2018'!H562</f>
        <v>1.2114358980867144</v>
      </c>
      <c r="AU560" s="6">
        <f>AK560*'III. GDP shares, 1310-2018'!I562</f>
        <v>0.31709400937098653</v>
      </c>
      <c r="AV560" s="6">
        <f>AL560*'III. GDP shares, 1310-2018'!J562</f>
        <v>0</v>
      </c>
      <c r="AY560" s="6">
        <f>U560*'III. GDP shares, 1310-2018'!C562</f>
        <v>0</v>
      </c>
      <c r="AZ560" s="6">
        <f>V560*'III. GDP shares, 1310-2018'!D562</f>
        <v>1.5119624754430405</v>
      </c>
      <c r="BA560" s="6">
        <f>W560*'III. GDP shares, 1310-2018'!E562</f>
        <v>0.12157235631706025</v>
      </c>
      <c r="BB560" s="6">
        <f>X560*'III. GDP shares, 1310-2018'!F562</f>
        <v>1.4789130977919713</v>
      </c>
      <c r="BC560" s="6">
        <f>Y560*'III. GDP shares, 1310-2018'!G562</f>
        <v>0.40114999942724122</v>
      </c>
      <c r="BD560" s="6">
        <f>Z560*'III. GDP shares, 1310-2018'!H562</f>
        <v>0.22090086946682219</v>
      </c>
      <c r="BE560" s="6">
        <f>AA560*'III. GDP shares, 1310-2018'!I562</f>
        <v>0.13576384951002721</v>
      </c>
      <c r="BF560" s="6">
        <f>AB560*'III. GDP shares, 1310-2018'!J562</f>
        <v>0</v>
      </c>
      <c r="BI560" s="6">
        <f t="shared" si="1105"/>
        <v>5.31129761904762</v>
      </c>
      <c r="BJ560" s="6">
        <f t="shared" si="1106"/>
        <v>4.9865821636521463</v>
      </c>
      <c r="BL560" s="6">
        <f t="shared" si="1107"/>
        <v>3.8702626479561624</v>
      </c>
      <c r="BM560" s="6">
        <f t="shared" si="1108"/>
        <v>2.8838029391891848</v>
      </c>
      <c r="BN560" s="6">
        <f t="shared" ref="BN560:BO560" si="1208">AVERAGE(BL557:BL563)</f>
        <v>1.3846374332012619</v>
      </c>
      <c r="BO560" s="6">
        <f t="shared" si="1208"/>
        <v>1.5922526373335906</v>
      </c>
      <c r="BR560" s="6">
        <f t="shared" si="1110"/>
        <v>1.8311094680288309</v>
      </c>
    </row>
    <row r="561" spans="1:70" x14ac:dyDescent="0.2">
      <c r="A561" s="6">
        <f>'[1]Nominal weighted'!B561</f>
        <v>1867</v>
      </c>
      <c r="C561" s="6">
        <f t="shared" si="1117"/>
        <v>6.9283849026790163</v>
      </c>
      <c r="D561" s="6">
        <f t="shared" si="1118"/>
        <v>-2.8593333333333328</v>
      </c>
      <c r="E561" s="6">
        <f t="shared" si="1119"/>
        <v>2.4030302677109128</v>
      </c>
      <c r="F561" s="6">
        <f t="shared" si="1120"/>
        <v>-16.220688027545311</v>
      </c>
      <c r="G561" s="6">
        <f t="shared" si="1121"/>
        <v>4.38</v>
      </c>
      <c r="H561" s="6">
        <f t="shared" si="1122"/>
        <v>6.3226714168348543</v>
      </c>
      <c r="I561" s="6">
        <f t="shared" si="1123"/>
        <v>2.753994958034403</v>
      </c>
      <c r="J561" s="6">
        <f t="shared" si="1124"/>
        <v>-3.7878787878788058</v>
      </c>
      <c r="L561" s="6">
        <f t="shared" si="1177"/>
        <v>8.1151410266497468</v>
      </c>
      <c r="M561" s="6">
        <f t="shared" si="1178"/>
        <v>2.4595833333333337</v>
      </c>
      <c r="N561" s="6">
        <f t="shared" si="1179"/>
        <v>4.7445587168216159</v>
      </c>
      <c r="O561" s="6">
        <f t="shared" si="1180"/>
        <v>1.3781071883491716</v>
      </c>
      <c r="P561" s="6">
        <f t="shared" ref="P561:S561" si="1209">AVERAGE(G558:G564)</f>
        <v>3.8834942803773389</v>
      </c>
      <c r="Q561" s="6">
        <f t="shared" si="1209"/>
        <v>2.7482910597251826</v>
      </c>
      <c r="R561" s="6">
        <f t="shared" si="1209"/>
        <v>8.2323897443993044</v>
      </c>
      <c r="S561" s="6">
        <f t="shared" si="1209"/>
        <v>-4.2934399075694092</v>
      </c>
      <c r="U561" s="6">
        <v>3.3326150973209829</v>
      </c>
      <c r="V561" s="6">
        <v>6.1</v>
      </c>
      <c r="W561" s="6">
        <v>2.215969732289087</v>
      </c>
      <c r="X561" s="6">
        <v>20.689688027545312</v>
      </c>
      <c r="Y561" s="6">
        <v>0</v>
      </c>
      <c r="Z561" s="6">
        <v>-0.97167141683485425</v>
      </c>
      <c r="AA561" s="6">
        <v>2.9810050419655973</v>
      </c>
      <c r="AB561" s="6">
        <v>3.7878787878788058</v>
      </c>
      <c r="AE561" s="6">
        <v>10.260999999999999</v>
      </c>
      <c r="AF561" s="6">
        <v>3.2406666666666668</v>
      </c>
      <c r="AG561" s="35">
        <v>4.6189999999999998</v>
      </c>
      <c r="AH561" s="6">
        <v>4.4690000000000003</v>
      </c>
      <c r="AI561" s="6">
        <v>4.38</v>
      </c>
      <c r="AJ561" s="6">
        <v>5.351</v>
      </c>
      <c r="AK561" s="6">
        <v>5.7350000000000003</v>
      </c>
      <c r="AO561" s="6">
        <f>AE561*'III. GDP shares, 1310-2018'!C563</f>
        <v>1.0282003973885891</v>
      </c>
      <c r="AP561" s="6">
        <f>AF561*'III. GDP shares, 1310-2018'!D563</f>
        <v>0.75655008562635018</v>
      </c>
      <c r="AQ561" s="6">
        <f>AG561*'III. GDP shares, 1310-2018'!E563</f>
        <v>0.11092843918213757</v>
      </c>
      <c r="AR561" s="6">
        <f>AH561*'III. GDP shares, 1310-2018'!F563</f>
        <v>0.78039344300252211</v>
      </c>
      <c r="AS561" s="6">
        <f>AI561*'III. GDP shares, 1310-2018'!G563</f>
        <v>0.78097673210057683</v>
      </c>
      <c r="AT561" s="6">
        <f>AJ561*'III. GDP shares, 1310-2018'!H563</f>
        <v>1.2654393442144969</v>
      </c>
      <c r="AU561" s="6">
        <f>AK561*'III. GDP shares, 1310-2018'!I563</f>
        <v>0.30343374098393555</v>
      </c>
      <c r="AV561" s="6">
        <f>AL561*'III. GDP shares, 1310-2018'!J563</f>
        <v>0</v>
      </c>
      <c r="AY561" s="6">
        <f>U561*'III. GDP shares, 1310-2018'!C563</f>
        <v>0.33394368652262418</v>
      </c>
      <c r="AZ561" s="6">
        <f>V561*'III. GDP shares, 1310-2018'!D563</f>
        <v>1.4240759686239668</v>
      </c>
      <c r="BA561" s="6">
        <f>W561*'III. GDP shares, 1310-2018'!E563</f>
        <v>5.3218026342863753E-2</v>
      </c>
      <c r="BB561" s="6">
        <f>X561*'III. GDP shares, 1310-2018'!F563</f>
        <v>3.6129104664274214</v>
      </c>
      <c r="BC561" s="6">
        <f>Y561*'III. GDP shares, 1310-2018'!G563</f>
        <v>0</v>
      </c>
      <c r="BD561" s="6">
        <f>Z561*'III. GDP shares, 1310-2018'!H563</f>
        <v>-0.2297871875371835</v>
      </c>
      <c r="BE561" s="6">
        <f>AA561*'III. GDP shares, 1310-2018'!I563</f>
        <v>0.15772232114657278</v>
      </c>
      <c r="BF561" s="6">
        <f>AB561*'III. GDP shares, 1310-2018'!J563</f>
        <v>0</v>
      </c>
      <c r="BI561" s="6">
        <f t="shared" si="1105"/>
        <v>5.43652380952381</v>
      </c>
      <c r="BJ561" s="6">
        <f t="shared" si="1106"/>
        <v>5.0259221824986087</v>
      </c>
      <c r="BL561" s="6">
        <f t="shared" si="1107"/>
        <v>5.3520832815262658</v>
      </c>
      <c r="BM561" s="6">
        <f t="shared" si="1108"/>
        <v>4.766935658770616</v>
      </c>
      <c r="BN561" s="6">
        <f t="shared" ref="BN561:BO561" si="1210">AVERAGE(BL558:BL564)</f>
        <v>1.2719697925511972</v>
      </c>
      <c r="BO561" s="6">
        <f t="shared" si="1210"/>
        <v>1.5406286649773091</v>
      </c>
      <c r="BR561" s="6">
        <f t="shared" si="1110"/>
        <v>0.34136478396996006</v>
      </c>
    </row>
    <row r="562" spans="1:70" x14ac:dyDescent="0.2">
      <c r="A562" s="6">
        <f>'[1]Nominal weighted'!B562</f>
        <v>1868</v>
      </c>
      <c r="C562" s="6">
        <f t="shared" si="1117"/>
        <v>4.7822423715854541</v>
      </c>
      <c r="D562" s="6">
        <f t="shared" si="1118"/>
        <v>4.9184166666666673</v>
      </c>
      <c r="E562" s="6">
        <f t="shared" si="1119"/>
        <v>5.462581937931942</v>
      </c>
      <c r="F562" s="6">
        <f t="shared" si="1120"/>
        <v>4.585</v>
      </c>
      <c r="G562" s="6">
        <f t="shared" si="1121"/>
        <v>4.2830000000000004</v>
      </c>
      <c r="H562" s="6">
        <f t="shared" si="1122"/>
        <v>9.1577251497926078</v>
      </c>
      <c r="I562" s="6">
        <f t="shared" si="1123"/>
        <v>7.7214680725500777</v>
      </c>
      <c r="J562" s="6">
        <f t="shared" si="1124"/>
        <v>-6.9343065693430681</v>
      </c>
      <c r="L562" s="6">
        <f t="shared" si="1177"/>
        <v>7.2721843999287845</v>
      </c>
      <c r="M562" s="6">
        <f t="shared" si="1178"/>
        <v>2.1171309523809527</v>
      </c>
      <c r="N562" s="6">
        <f t="shared" si="1179"/>
        <v>3.8114599998123597</v>
      </c>
      <c r="O562" s="6">
        <f t="shared" si="1180"/>
        <v>1.5396688599684896</v>
      </c>
      <c r="P562" s="6">
        <f t="shared" ref="P562:S562" si="1211">AVERAGE(G559:G565)</f>
        <v>3.3783915136259304</v>
      </c>
      <c r="Q562" s="6">
        <f t="shared" si="1211"/>
        <v>6.1914169815952267</v>
      </c>
      <c r="R562" s="6">
        <f t="shared" si="1211"/>
        <v>9.3811958948672327</v>
      </c>
      <c r="S562" s="6">
        <f t="shared" si="1211"/>
        <v>-0.76123095148323672</v>
      </c>
      <c r="U562" s="6">
        <v>4.3007576284145461</v>
      </c>
      <c r="V562" s="6">
        <v>-1.7</v>
      </c>
      <c r="W562" s="6">
        <v>-1.188581937931942</v>
      </c>
      <c r="X562" s="6">
        <v>0</v>
      </c>
      <c r="Y562" s="6">
        <v>0</v>
      </c>
      <c r="Z562" s="6">
        <v>-3.9207251497926086</v>
      </c>
      <c r="AA562" s="6">
        <v>1.4035319274499223</v>
      </c>
      <c r="AB562" s="6">
        <v>6.9343065693430681</v>
      </c>
      <c r="AE562" s="6">
        <v>9.0830000000000002</v>
      </c>
      <c r="AF562" s="6">
        <v>3.2184166666666671</v>
      </c>
      <c r="AG562" s="35">
        <v>4.274</v>
      </c>
      <c r="AH562" s="6">
        <v>4.585</v>
      </c>
      <c r="AI562" s="6">
        <v>4.2830000000000004</v>
      </c>
      <c r="AJ562" s="6">
        <v>5.2370000000000001</v>
      </c>
      <c r="AK562" s="6">
        <v>9.125</v>
      </c>
      <c r="AO562" s="6">
        <f>AE562*'III. GDP shares, 1310-2018'!C564</f>
        <v>0.91178034578400402</v>
      </c>
      <c r="AP562" s="6">
        <f>AF562*'III. GDP shares, 1310-2018'!D564</f>
        <v>0.74409382988736905</v>
      </c>
      <c r="AQ562" s="6">
        <f>AG562*'III. GDP shares, 1310-2018'!E564</f>
        <v>9.7965079320675053E-2</v>
      </c>
      <c r="AR562" s="6">
        <f>AH562*'III. GDP shares, 1310-2018'!F564</f>
        <v>0.81385831462181069</v>
      </c>
      <c r="AS562" s="6">
        <f>AI562*'III. GDP shares, 1310-2018'!G564</f>
        <v>0.8030261588322366</v>
      </c>
      <c r="AT562" s="6">
        <f>AJ562*'III. GDP shares, 1310-2018'!H564</f>
        <v>1.229966769322921</v>
      </c>
      <c r="AU562" s="6">
        <f>AK562*'III. GDP shares, 1310-2018'!I564</f>
        <v>0.41646439846533978</v>
      </c>
      <c r="AV562" s="6">
        <f>AL562*'III. GDP shares, 1310-2018'!J564</f>
        <v>0</v>
      </c>
      <c r="AY562" s="6">
        <f>U562*'III. GDP shares, 1310-2018'!C564</f>
        <v>0.43172369014301526</v>
      </c>
      <c r="AZ562" s="6">
        <f>V562*'III. GDP shares, 1310-2018'!D564</f>
        <v>-0.39303783251863816</v>
      </c>
      <c r="BA562" s="6">
        <f>W562*'III. GDP shares, 1310-2018'!E564</f>
        <v>-2.7243688308054369E-2</v>
      </c>
      <c r="BB562" s="6">
        <f>X562*'III. GDP shares, 1310-2018'!F564</f>
        <v>0</v>
      </c>
      <c r="BC562" s="6">
        <f>Y562*'III. GDP shares, 1310-2018'!G564</f>
        <v>0</v>
      </c>
      <c r="BD562" s="6">
        <f>Z562*'III. GDP shares, 1310-2018'!H564</f>
        <v>-0.92082521403351925</v>
      </c>
      <c r="BE562" s="6">
        <f>AA562*'III. GDP shares, 1310-2018'!I564</f>
        <v>6.4057104645734886E-2</v>
      </c>
      <c r="BF562" s="6">
        <f>AB562*'III. GDP shares, 1310-2018'!J564</f>
        <v>0</v>
      </c>
      <c r="BI562" s="6">
        <f t="shared" si="1105"/>
        <v>5.6864880952380963</v>
      </c>
      <c r="BJ562" s="6">
        <f t="shared" si="1106"/>
        <v>5.0171548962343557</v>
      </c>
      <c r="BL562" s="6">
        <f t="shared" si="1107"/>
        <v>-0.84532594007146167</v>
      </c>
      <c r="BM562" s="6">
        <f t="shared" si="1108"/>
        <v>0.72866112968537322</v>
      </c>
      <c r="BN562" s="6">
        <f t="shared" ref="BN562:BO562" si="1212">AVERAGE(BL559:BL565)</f>
        <v>0.85757299891287653</v>
      </c>
      <c r="BO562" s="6">
        <f t="shared" si="1212"/>
        <v>1.0648284484249377</v>
      </c>
      <c r="BR562" s="6">
        <f t="shared" si="1110"/>
        <v>4.7253491738998115</v>
      </c>
    </row>
    <row r="563" spans="1:70" x14ac:dyDescent="0.2">
      <c r="A563" s="6">
        <f>'[1]Nominal weighted'!B563</f>
        <v>1869</v>
      </c>
      <c r="C563" s="6">
        <f t="shared" si="1117"/>
        <v>9.0090000000000003</v>
      </c>
      <c r="D563" s="6">
        <f t="shared" si="1118"/>
        <v>8.2445833333333329</v>
      </c>
      <c r="E563" s="6">
        <f t="shared" si="1119"/>
        <v>10.578640827951862</v>
      </c>
      <c r="F563" s="6">
        <f t="shared" si="1120"/>
        <v>13.727895602057192</v>
      </c>
      <c r="G563" s="6">
        <f t="shared" si="1121"/>
        <v>6.2187950877830049</v>
      </c>
      <c r="H563" s="6">
        <f t="shared" si="1122"/>
        <v>8.1356052106985466</v>
      </c>
      <c r="I563" s="6">
        <f t="shared" si="1123"/>
        <v>27.134433207163266</v>
      </c>
      <c r="J563" s="6">
        <f t="shared" si="1124"/>
        <v>-29.010238907849828</v>
      </c>
      <c r="L563" s="6">
        <f t="shared" si="1177"/>
        <v>4.9805461908802613</v>
      </c>
      <c r="M563" s="6">
        <f t="shared" si="1178"/>
        <v>1.5588571428571429</v>
      </c>
      <c r="N563" s="6">
        <f t="shared" si="1179"/>
        <v>3.6673629661704701</v>
      </c>
      <c r="O563" s="6">
        <f t="shared" si="1180"/>
        <v>-0.31372022307148711</v>
      </c>
      <c r="P563" s="6">
        <f t="shared" ref="P563:S563" si="1213">AVERAGE(G560:G566)</f>
        <v>4.0413340498782473</v>
      </c>
      <c r="Q563" s="6">
        <f t="shared" si="1213"/>
        <v>7.0453534435155385</v>
      </c>
      <c r="R563" s="6">
        <f t="shared" si="1213"/>
        <v>10.147103011577856</v>
      </c>
      <c r="S563" s="6">
        <f t="shared" si="1213"/>
        <v>2.8754191372862148</v>
      </c>
      <c r="U563" s="6">
        <v>0</v>
      </c>
      <c r="V563" s="6">
        <v>-5</v>
      </c>
      <c r="W563" s="6">
        <v>-6.0736408279518619</v>
      </c>
      <c r="X563" s="6">
        <v>-9.1428956020571928</v>
      </c>
      <c r="Y563" s="6">
        <v>-2.1007950877830046</v>
      </c>
      <c r="Z563" s="6">
        <v>-3.0616052106985472</v>
      </c>
      <c r="AA563" s="6">
        <v>-15.484433207163265</v>
      </c>
      <c r="AB563" s="6">
        <v>29.010238907849828</v>
      </c>
      <c r="AE563" s="6">
        <v>9.0090000000000003</v>
      </c>
      <c r="AF563" s="6">
        <v>3.2445833333333334</v>
      </c>
      <c r="AG563" s="35">
        <v>4.5049999999999999</v>
      </c>
      <c r="AH563" s="6">
        <v>4.585</v>
      </c>
      <c r="AI563" s="6">
        <v>4.1180000000000003</v>
      </c>
      <c r="AJ563" s="6">
        <v>5.0739999999999998</v>
      </c>
      <c r="AK563" s="6">
        <v>11.65</v>
      </c>
      <c r="AO563" s="6">
        <f>AE563*'III. GDP shares, 1310-2018'!C565</f>
        <v>0.89776026098392114</v>
      </c>
      <c r="AP563" s="6">
        <f>AF563*'III. GDP shares, 1310-2018'!D565</f>
        <v>0.74132111505073484</v>
      </c>
      <c r="AQ563" s="6">
        <f>AG563*'III. GDP shares, 1310-2018'!E565</f>
        <v>0.10421861036234044</v>
      </c>
      <c r="AR563" s="6">
        <f>AH563*'III. GDP shares, 1310-2018'!F565</f>
        <v>0.80380386002388005</v>
      </c>
      <c r="AS563" s="6">
        <f>AI563*'III. GDP shares, 1310-2018'!G565</f>
        <v>0.7782131271812236</v>
      </c>
      <c r="AT563" s="6">
        <f>AJ563*'III. GDP shares, 1310-2018'!H565</f>
        <v>1.2088904938011471</v>
      </c>
      <c r="AU563" s="6">
        <f>AK563*'III. GDP shares, 1310-2018'!I565</f>
        <v>0.53814722244422974</v>
      </c>
      <c r="AV563" s="6">
        <f>AL563*'III. GDP shares, 1310-2018'!J565</f>
        <v>0</v>
      </c>
      <c r="AY563" s="6">
        <f>U563*'III. GDP shares, 1310-2018'!C565</f>
        <v>0</v>
      </c>
      <c r="AZ563" s="6">
        <f>V563*'III. GDP shares, 1310-2018'!D565</f>
        <v>-1.1423980198547345</v>
      </c>
      <c r="BA563" s="6">
        <f>W563*'III. GDP shares, 1310-2018'!E565</f>
        <v>-0.14050752651034804</v>
      </c>
      <c r="BB563" s="6">
        <f>X563*'III. GDP shares, 1310-2018'!F565</f>
        <v>-1.6028560036486212</v>
      </c>
      <c r="BC563" s="6">
        <f>Y563*'III. GDP shares, 1310-2018'!G565</f>
        <v>-0.39700493317886476</v>
      </c>
      <c r="BD563" s="6">
        <f>Z563*'III. GDP shares, 1310-2018'!H565</f>
        <v>-0.7294334716171722</v>
      </c>
      <c r="BE563" s="6">
        <f>AA563*'III. GDP shares, 1310-2018'!I565</f>
        <v>-0.71527079155005224</v>
      </c>
      <c r="BF563" s="6">
        <f>AB563*'III. GDP shares, 1310-2018'!J565</f>
        <v>0</v>
      </c>
      <c r="BI563" s="6">
        <f t="shared" si="1105"/>
        <v>6.0265119047619047</v>
      </c>
      <c r="BJ563" s="6">
        <f t="shared" si="1106"/>
        <v>5.0723546898474767</v>
      </c>
      <c r="BL563" s="6">
        <f t="shared" si="1107"/>
        <v>-4.7274707463597929</v>
      </c>
      <c r="BM563" s="6">
        <f t="shared" si="1108"/>
        <v>-1.4816413784755063</v>
      </c>
      <c r="BN563" s="6">
        <f t="shared" ref="BN563:BO563" si="1214">AVERAGE(BL560:BL566)</f>
        <v>0.96679674354206457</v>
      </c>
      <c r="BO563" s="6">
        <f t="shared" si="1214"/>
        <v>1.1720930351132195</v>
      </c>
      <c r="BR563" s="6">
        <f t="shared" si="1110"/>
        <v>7.9161063013018005</v>
      </c>
    </row>
    <row r="564" spans="1:70" x14ac:dyDescent="0.2">
      <c r="A564" s="6">
        <f>'[1]Nominal weighted'!B564</f>
        <v>1870</v>
      </c>
      <c r="C564" s="6">
        <f t="shared" si="1117"/>
        <v>6.7731233360545122</v>
      </c>
      <c r="D564" s="6">
        <f t="shared" si="1118"/>
        <v>3.2695833333333333</v>
      </c>
      <c r="E564" s="6">
        <f t="shared" si="1119"/>
        <v>5.2577947923254582</v>
      </c>
      <c r="F564" s="6">
        <f t="shared" si="1120"/>
        <v>1.3065106097465353</v>
      </c>
      <c r="G564" s="6">
        <f t="shared" si="1121"/>
        <v>3.6461244643746404</v>
      </c>
      <c r="H564" s="6">
        <f t="shared" si="1122"/>
        <v>9.6496999505141154</v>
      </c>
      <c r="I564" s="6">
        <f t="shared" si="1123"/>
        <v>3.5357616976494501</v>
      </c>
      <c r="J564" s="6">
        <f t="shared" si="1124"/>
        <v>25.99776719576721</v>
      </c>
      <c r="L564" s="6">
        <f t="shared" si="1177"/>
        <v>3.8747455958512833</v>
      </c>
      <c r="M564" s="6">
        <f t="shared" si="1178"/>
        <v>2.0202380952380956</v>
      </c>
      <c r="N564" s="6">
        <f t="shared" si="1179"/>
        <v>4.2799014462068081</v>
      </c>
      <c r="O564" s="6">
        <f t="shared" si="1180"/>
        <v>-0.99975660361290075</v>
      </c>
      <c r="P564" s="6">
        <f t="shared" ref="P564:S564" si="1215">AVERAGE(G561:G567)</f>
        <v>4.4633162692532986</v>
      </c>
      <c r="Q564" s="6">
        <f t="shared" si="1215"/>
        <v>7.5035103585422842</v>
      </c>
      <c r="R564" s="6">
        <f t="shared" si="1215"/>
        <v>11.760828359545384</v>
      </c>
      <c r="S564" s="6">
        <f t="shared" si="1215"/>
        <v>0.42054579132966247</v>
      </c>
      <c r="U564" s="6">
        <v>2.0608766639454879</v>
      </c>
      <c r="V564" s="6">
        <v>0</v>
      </c>
      <c r="W564" s="6">
        <v>-0.58479479232545817</v>
      </c>
      <c r="X564" s="6">
        <v>3.6164893902534647</v>
      </c>
      <c r="Y564" s="6">
        <v>2.1458755356253594</v>
      </c>
      <c r="Z564" s="6">
        <v>-4.2106999505141154</v>
      </c>
      <c r="AA564" s="6">
        <v>6.1412383023505495</v>
      </c>
      <c r="AB564" s="6">
        <v>-17.19576719576721</v>
      </c>
      <c r="AE564" s="6">
        <v>8.8339999999999996</v>
      </c>
      <c r="AF564" s="6">
        <v>3.2695833333333333</v>
      </c>
      <c r="AG564" s="35">
        <v>4.673</v>
      </c>
      <c r="AH564" s="6">
        <v>4.923</v>
      </c>
      <c r="AI564" s="6">
        <v>5.7919999999999998</v>
      </c>
      <c r="AJ564" s="6">
        <v>5.4390000000000001</v>
      </c>
      <c r="AK564" s="6">
        <v>9.6769999999999996</v>
      </c>
      <c r="AL564" s="6">
        <v>8.8019999999999996</v>
      </c>
      <c r="AN564" s="6">
        <v>8.8019999999999996</v>
      </c>
      <c r="AO564" s="6">
        <f>AE564*'III. GDP shares, 1310-2018'!C566</f>
        <v>0.84043256455321602</v>
      </c>
      <c r="AP564" s="6">
        <f>AF564*'III. GDP shares, 1310-2018'!D566</f>
        <v>0.74523902260392094</v>
      </c>
      <c r="AQ564" s="6">
        <f>AG564*'III. GDP shares, 1310-2018'!E566</f>
        <v>0.10581077866223262</v>
      </c>
      <c r="AR564" s="6">
        <f>AH564*'III. GDP shares, 1310-2018'!F566</f>
        <v>0.80813418896633071</v>
      </c>
      <c r="AS564" s="6">
        <f>AI564*'III. GDP shares, 1310-2018'!G566</f>
        <v>0.95014009693041446</v>
      </c>
      <c r="AT564" s="6">
        <f>AJ564*'III. GDP shares, 1310-2018'!H566</f>
        <v>1.2173715595763661</v>
      </c>
      <c r="AU564" s="6">
        <f>AK564*'III. GDP shares, 1310-2018'!I566</f>
        <v>0.43057075805117928</v>
      </c>
      <c r="AV564" s="6">
        <f>AL564*'III. GDP shares, 1310-2018'!J566</f>
        <v>0.50853299795409534</v>
      </c>
      <c r="AY564" s="6">
        <f>U564*'III. GDP shares, 1310-2018'!C566</f>
        <v>0.19606382837984862</v>
      </c>
      <c r="AZ564" s="6">
        <f>V564*'III. GDP shares, 1310-2018'!D566</f>
        <v>0</v>
      </c>
      <c r="BA564" s="6">
        <f>W564*'III. GDP shares, 1310-2018'!E566</f>
        <v>-1.3241513446089311E-2</v>
      </c>
      <c r="BB564" s="6">
        <f>X564*'III. GDP shares, 1310-2018'!F566</f>
        <v>0.5936641723131878</v>
      </c>
      <c r="BC564" s="6">
        <f>Y564*'III. GDP shares, 1310-2018'!G566</f>
        <v>0.35201698712356427</v>
      </c>
      <c r="BD564" s="6">
        <f>Z564*'III. GDP shares, 1310-2018'!H566</f>
        <v>-0.94245014996607768</v>
      </c>
      <c r="BE564" s="6">
        <f>AA564*'III. GDP shares, 1310-2018'!I566</f>
        <v>0.27324972938059455</v>
      </c>
      <c r="BF564" s="6">
        <f>AB564*'III. GDP shares, 1310-2018'!J566</f>
        <v>-0.99348046400638346</v>
      </c>
      <c r="BI564" s="6">
        <f t="shared" si="1105"/>
        <v>6.4261979166666672</v>
      </c>
      <c r="BJ564" s="6">
        <f t="shared" si="1106"/>
        <v>5.6062319672977559</v>
      </c>
      <c r="BL564" s="6">
        <f t="shared" si="1107"/>
        <v>-0.53417741022135523</v>
      </c>
      <c r="BM564" s="6">
        <f t="shared" si="1108"/>
        <v>-1.0033477558039903</v>
      </c>
      <c r="BN564" s="6">
        <f t="shared" ref="BN564:BO564" si="1216">AVERAGE(BL561:BL567)</f>
        <v>1.0134973831798018</v>
      </c>
      <c r="BO564" s="6">
        <f t="shared" si="1216"/>
        <v>1.5495957407176657</v>
      </c>
      <c r="BR564" s="6">
        <f t="shared" si="1110"/>
        <v>5.395170354915189</v>
      </c>
    </row>
    <row r="565" spans="1:70" x14ac:dyDescent="0.2">
      <c r="A565" s="6">
        <f>'[1]Nominal weighted'!B565</f>
        <v>1871</v>
      </c>
      <c r="C565" s="6">
        <f t="shared" si="1117"/>
        <v>4.1696581782566176</v>
      </c>
      <c r="D565" s="6">
        <f t="shared" si="1118"/>
        <v>1.850083333333334</v>
      </c>
      <c r="E565" s="6">
        <f t="shared" si="1119"/>
        <v>-0.51965788911370314</v>
      </c>
      <c r="F565" s="6">
        <f t="shared" si="1120"/>
        <v>-4.7749206343969943</v>
      </c>
      <c r="G565" s="6">
        <f t="shared" si="1121"/>
        <v>0.98928063274013844</v>
      </c>
      <c r="H565" s="6">
        <f t="shared" si="1122"/>
        <v>7.4513228021031814</v>
      </c>
      <c r="I565" s="6">
        <f t="shared" si="1123"/>
        <v>11.558639408075017</v>
      </c>
      <c r="J565" s="6">
        <f t="shared" si="1124"/>
        <v>-8.1859297124600623</v>
      </c>
      <c r="L565" s="6">
        <f t="shared" si="1177"/>
        <v>3.5374754545175597</v>
      </c>
      <c r="M565" s="6">
        <f t="shared" si="1178"/>
        <v>3.3662142857142854</v>
      </c>
      <c r="N565" s="6">
        <f t="shared" si="1179"/>
        <v>4.706036535287426</v>
      </c>
      <c r="O565" s="6">
        <f t="shared" si="1180"/>
        <v>1.6829204834719629</v>
      </c>
      <c r="P565" s="6">
        <f t="shared" ref="P565:S565" si="1217">AVERAGE(G562:G568)</f>
        <v>4.5283162692532981</v>
      </c>
      <c r="Q565" s="6">
        <f t="shared" si="1217"/>
        <v>7.3305572989944485</v>
      </c>
      <c r="R565" s="6">
        <f t="shared" si="1217"/>
        <v>13.236188893343385</v>
      </c>
      <c r="S565" s="6">
        <f t="shared" si="1217"/>
        <v>-5.8889024247799862</v>
      </c>
      <c r="U565" s="6">
        <v>3.0313418217433821</v>
      </c>
      <c r="V565" s="6">
        <v>1.4</v>
      </c>
      <c r="W565" s="6">
        <v>4.9056578891137033</v>
      </c>
      <c r="X565" s="6">
        <v>8.9529206343969943</v>
      </c>
      <c r="Y565" s="6">
        <v>4.4117193672598614</v>
      </c>
      <c r="Z565" s="6">
        <v>-2.1973228021031823</v>
      </c>
      <c r="AA565" s="6">
        <v>-2.6036394080750163</v>
      </c>
      <c r="AB565" s="6">
        <v>16.293929712460063</v>
      </c>
      <c r="AE565" s="6">
        <v>7.2009999999999996</v>
      </c>
      <c r="AF565" s="6">
        <v>3.2500833333333339</v>
      </c>
      <c r="AG565" s="35">
        <v>4.3860000000000001</v>
      </c>
      <c r="AH565" s="6">
        <v>4.1779999999999999</v>
      </c>
      <c r="AI565" s="6">
        <v>5.4009999999999998</v>
      </c>
      <c r="AJ565" s="6">
        <v>5.2539999999999996</v>
      </c>
      <c r="AK565" s="6">
        <v>8.9550000000000001</v>
      </c>
      <c r="AL565" s="6">
        <v>8.1080000000000005</v>
      </c>
      <c r="AN565" s="6">
        <v>8.1080000000000005</v>
      </c>
      <c r="AO565" s="6">
        <f>AE565*'III. GDP shares, 1310-2018'!C567</f>
        <v>0.67524940542822653</v>
      </c>
      <c r="AP565" s="6">
        <f>AF565*'III. GDP shares, 1310-2018'!D567</f>
        <v>0.76111881584132057</v>
      </c>
      <c r="AQ565" s="6">
        <f>AG565*'III. GDP shares, 1310-2018'!E567</f>
        <v>9.6729275303158863E-2</v>
      </c>
      <c r="AR565" s="6">
        <f>AH565*'III. GDP shares, 1310-2018'!F567</f>
        <v>0.66427395606394068</v>
      </c>
      <c r="AS565" s="6">
        <f>AI565*'III. GDP shares, 1310-2018'!G567</f>
        <v>0.85863025432861984</v>
      </c>
      <c r="AT565" s="6">
        <f>AJ565*'III. GDP shares, 1310-2018'!H567</f>
        <v>1.1988382212613125</v>
      </c>
      <c r="AU565" s="6">
        <f>AK565*'III. GDP shares, 1310-2018'!I567</f>
        <v>0.41922378651194886</v>
      </c>
      <c r="AV565" s="6">
        <f>AL565*'III. GDP shares, 1310-2018'!J567</f>
        <v>0.46239642978840273</v>
      </c>
      <c r="AY565" s="6">
        <f>U565*'III. GDP shares, 1310-2018'!C567</f>
        <v>0.28425382068906208</v>
      </c>
      <c r="AZ565" s="6">
        <f>V565*'III. GDP shares, 1310-2018'!D567</f>
        <v>0.32785816020446101</v>
      </c>
      <c r="BA565" s="6">
        <f>W565*'III. GDP shares, 1310-2018'!E567</f>
        <v>0.10818986149092397</v>
      </c>
      <c r="BB565" s="6">
        <f>X565*'III. GDP shares, 1310-2018'!F567</f>
        <v>1.4234542862942503</v>
      </c>
      <c r="BC565" s="6">
        <f>Y565*'III. GDP shares, 1310-2018'!G567</f>
        <v>0.70135821557801015</v>
      </c>
      <c r="BD565" s="6">
        <f>Z565*'III. GDP shares, 1310-2018'!H567</f>
        <v>-0.50137696224025541</v>
      </c>
      <c r="BE565" s="6">
        <f>AA565*'III. GDP shares, 1310-2018'!I567</f>
        <v>-0.12188805933723479</v>
      </c>
      <c r="BF565" s="6">
        <f>AB565*'III. GDP shares, 1310-2018'!J567</f>
        <v>0.92923716406816814</v>
      </c>
      <c r="BI565" s="6">
        <f t="shared" si="1105"/>
        <v>5.8416354166666657</v>
      </c>
      <c r="BJ565" s="6">
        <f t="shared" si="1106"/>
        <v>5.1364601445269304</v>
      </c>
      <c r="BL565" s="6">
        <f t="shared" si="1107"/>
        <v>3.1510864867473853</v>
      </c>
      <c r="BM565" s="6">
        <f t="shared" si="1108"/>
        <v>4.2743259018494761</v>
      </c>
      <c r="BN565" s="6">
        <f t="shared" ref="BN565:BO565" si="1218">AVERAGE(BL562:BL568)</f>
        <v>0.65207373269200741</v>
      </c>
      <c r="BO565" s="6">
        <f t="shared" si="1218"/>
        <v>1.8911937933818455</v>
      </c>
      <c r="BR565" s="6">
        <f t="shared" si="1110"/>
        <v>1.5521130021426868</v>
      </c>
    </row>
    <row r="566" spans="1:70" x14ac:dyDescent="0.2">
      <c r="A566" s="6">
        <f>'[1]Nominal weighted'!B566</f>
        <v>1872</v>
      </c>
      <c r="C566" s="6">
        <f t="shared" si="1117"/>
        <v>-5.9205854524137767</v>
      </c>
      <c r="D566" s="6">
        <f t="shared" si="1118"/>
        <v>-1.4384166666666673</v>
      </c>
      <c r="E566" s="6">
        <f t="shared" si="1119"/>
        <v>3.2594420296832025</v>
      </c>
      <c r="F566" s="6">
        <f t="shared" si="1120"/>
        <v>3.3313705292986713</v>
      </c>
      <c r="G566" s="6">
        <f t="shared" si="1121"/>
        <v>6.5980136998753052</v>
      </c>
      <c r="H566" s="6">
        <f t="shared" si="1122"/>
        <v>4.2006550849844961</v>
      </c>
      <c r="I566" s="6">
        <f t="shared" si="1123"/>
        <v>14.859441831773228</v>
      </c>
      <c r="J566" s="6">
        <f t="shared" si="1124"/>
        <v>39.107344272179816</v>
      </c>
      <c r="L566" s="6">
        <f t="shared" si="1177"/>
        <v>5.8699649775148766</v>
      </c>
      <c r="M566" s="6">
        <f t="shared" si="1178"/>
        <v>3.3942738095238094</v>
      </c>
      <c r="N566" s="6">
        <f t="shared" si="1179"/>
        <v>5.2057878057855147</v>
      </c>
      <c r="O566" s="6">
        <f t="shared" si="1180"/>
        <v>3.1205425751762861</v>
      </c>
      <c r="P566" s="6">
        <f t="shared" ref="P566:S566" si="1219">AVERAGE(G563:G569)</f>
        <v>4.8837127450960551</v>
      </c>
      <c r="Q566" s="6">
        <f t="shared" si="1219"/>
        <v>7.3797527065705717</v>
      </c>
      <c r="R566" s="6">
        <f t="shared" si="1219"/>
        <v>14.629604363668347</v>
      </c>
      <c r="S566" s="6">
        <f t="shared" si="1219"/>
        <v>-3.9458586291595474</v>
      </c>
      <c r="U566" s="6">
        <v>12.744585452413776</v>
      </c>
      <c r="V566" s="6">
        <v>4.7</v>
      </c>
      <c r="W566" s="6">
        <v>1.2455579703167976</v>
      </c>
      <c r="X566" s="6">
        <v>0.83562947070132865</v>
      </c>
      <c r="Y566" s="6">
        <v>-1.0060136998753053</v>
      </c>
      <c r="Z566" s="6">
        <v>1.1233449150155037</v>
      </c>
      <c r="AA566" s="6">
        <v>-4.3564418317732274</v>
      </c>
      <c r="AB566" s="6">
        <v>-30.999344272179812</v>
      </c>
      <c r="AE566" s="6">
        <v>6.8239999999999998</v>
      </c>
      <c r="AF566" s="6">
        <v>3.2615833333333328</v>
      </c>
      <c r="AG566" s="35">
        <v>4.5049999999999999</v>
      </c>
      <c r="AH566" s="6">
        <v>4.1669999999999998</v>
      </c>
      <c r="AI566" s="6">
        <v>5.5919999999999996</v>
      </c>
      <c r="AJ566" s="6">
        <v>5.3239999999999998</v>
      </c>
      <c r="AK566" s="6">
        <v>10.503</v>
      </c>
      <c r="AL566" s="6">
        <v>8.1080000000000005</v>
      </c>
      <c r="AN566" s="6">
        <v>8.1080000000000005</v>
      </c>
      <c r="AO566" s="6">
        <f>AE566*'III. GDP shares, 1310-2018'!C568</f>
        <v>0.60511780972495721</v>
      </c>
      <c r="AP566" s="6">
        <f>AF566*'III. GDP shares, 1310-2018'!D568</f>
        <v>0.73469467585398263</v>
      </c>
      <c r="AQ566" s="6">
        <f>AG566*'III. GDP shares, 1310-2018'!E568</f>
        <v>9.7320112798740199E-2</v>
      </c>
      <c r="AR566" s="6">
        <f>AH566*'III. GDP shares, 1310-2018'!F568</f>
        <v>0.68013523145924515</v>
      </c>
      <c r="AS566" s="6">
        <f>AI566*'III. GDP shares, 1310-2018'!G568</f>
        <v>0.93242559200356656</v>
      </c>
      <c r="AT566" s="6">
        <f>AJ566*'III. GDP shares, 1310-2018'!H568</f>
        <v>1.2136641354989162</v>
      </c>
      <c r="AU566" s="6">
        <f>AK566*'III. GDP shares, 1310-2018'!I568</f>
        <v>0.53746770360997365</v>
      </c>
      <c r="AV566" s="6">
        <f>AL566*'III. GDP shares, 1310-2018'!J568</f>
        <v>0.44893508595263182</v>
      </c>
      <c r="AY566" s="6">
        <f>U566*'III. GDP shares, 1310-2018'!C568</f>
        <v>1.1301253861103717</v>
      </c>
      <c r="AZ566" s="6">
        <f>V566*'III. GDP shares, 1310-2018'!D568</f>
        <v>1.0587081866722357</v>
      </c>
      <c r="BA566" s="6">
        <f>W566*'III. GDP shares, 1310-2018'!E568</f>
        <v>2.6907401147303143E-2</v>
      </c>
      <c r="BB566" s="6">
        <f>X566*'III. GDP shares, 1310-2018'!F568</f>
        <v>0.13639093915757491</v>
      </c>
      <c r="BC566" s="6">
        <f>Y566*'III. GDP shares, 1310-2018'!G568</f>
        <v>-0.16774551496243381</v>
      </c>
      <c r="BD566" s="6">
        <f>Z566*'III. GDP shares, 1310-2018'!H568</f>
        <v>0.25607878195893963</v>
      </c>
      <c r="BE566" s="6">
        <f>AA566*'III. GDP shares, 1310-2018'!I568</f>
        <v>-0.22293123747820465</v>
      </c>
      <c r="BF566" s="6">
        <f>AB566*'III. GDP shares, 1310-2018'!J568</f>
        <v>-1.7164150573885382</v>
      </c>
      <c r="BI566" s="6">
        <f t="shared" si="1105"/>
        <v>6.0355729166666663</v>
      </c>
      <c r="BJ566" s="6">
        <f t="shared" si="1106"/>
        <v>5.2497603469020131</v>
      </c>
      <c r="BL566" s="6">
        <f t="shared" si="1107"/>
        <v>0.50111888521724812</v>
      </c>
      <c r="BM566" s="6">
        <f t="shared" si="1108"/>
        <v>-1.9640852494226171</v>
      </c>
      <c r="BN566" s="6">
        <f t="shared" ref="BN566:BO566" si="1220">AVERAGE(BL563:BL569)</f>
        <v>5.0952176642434822E-2</v>
      </c>
      <c r="BO566" s="6">
        <f t="shared" si="1220"/>
        <v>1.0779902533470587</v>
      </c>
      <c r="BR566" s="6">
        <f t="shared" si="1110"/>
        <v>5.0726549725030186</v>
      </c>
    </row>
    <row r="567" spans="1:70" x14ac:dyDescent="0.2">
      <c r="A567" s="6">
        <f>'[1]Nominal weighted'!B567</f>
        <v>1873</v>
      </c>
      <c r="C567" s="6">
        <f t="shared" si="1117"/>
        <v>1.3813958347971518</v>
      </c>
      <c r="D567" s="6">
        <f t="shared" si="1118"/>
        <v>0.15674999999999972</v>
      </c>
      <c r="E567" s="6">
        <f t="shared" si="1119"/>
        <v>3.5174781569579827</v>
      </c>
      <c r="F567" s="6">
        <f t="shared" si="1120"/>
        <v>-8.9534643044503994</v>
      </c>
      <c r="G567" s="6">
        <f t="shared" si="1121"/>
        <v>5.1280000000000001</v>
      </c>
      <c r="H567" s="6">
        <f t="shared" si="1122"/>
        <v>7.6068928948681886</v>
      </c>
      <c r="I567" s="6">
        <f t="shared" si="1123"/>
        <v>14.762059341572233</v>
      </c>
      <c r="J567" s="6">
        <f t="shared" si="1124"/>
        <v>-14.242936951107627</v>
      </c>
      <c r="L567" s="6">
        <f t="shared" si="1177"/>
        <v>4.7647036182672773</v>
      </c>
      <c r="M567" s="6">
        <f t="shared" si="1178"/>
        <v>2.7126547619047616</v>
      </c>
      <c r="N567" s="6">
        <f t="shared" si="1179"/>
        <v>3.5560232772063189</v>
      </c>
      <c r="O567" s="6">
        <f t="shared" si="1180"/>
        <v>1.3561297483086245</v>
      </c>
      <c r="P567" s="6">
        <f t="shared" ref="P567:S567" si="1221">AVERAGE(G564:G570)</f>
        <v>4.127544451721012</v>
      </c>
      <c r="Q567" s="6">
        <f t="shared" si="1221"/>
        <v>7.4453143315230443</v>
      </c>
      <c r="R567" s="6">
        <f t="shared" si="1221"/>
        <v>13.798558028404642</v>
      </c>
      <c r="S567" s="6">
        <f t="shared" si="1221"/>
        <v>5.588567699729154</v>
      </c>
      <c r="U567" s="6">
        <v>6.0876041652028485</v>
      </c>
      <c r="V567" s="6">
        <v>3.1</v>
      </c>
      <c r="W567" s="6">
        <v>0.79252184304201689</v>
      </c>
      <c r="X567" s="6">
        <v>12.983464304450401</v>
      </c>
      <c r="Y567" s="6">
        <v>0</v>
      </c>
      <c r="Z567" s="6">
        <v>-2.2228928948681883</v>
      </c>
      <c r="AA567" s="6">
        <v>2.3809406584277677</v>
      </c>
      <c r="AB567" s="6">
        <v>21.088936951107627</v>
      </c>
      <c r="AE567" s="6">
        <v>7.4690000000000003</v>
      </c>
      <c r="AF567" s="6">
        <v>3.2567499999999998</v>
      </c>
      <c r="AG567" s="35">
        <v>4.3099999999999996</v>
      </c>
      <c r="AH567" s="6">
        <v>4.03</v>
      </c>
      <c r="AI567" s="6">
        <v>5.1280000000000001</v>
      </c>
      <c r="AJ567" s="6">
        <v>5.3840000000000003</v>
      </c>
      <c r="AK567" s="6">
        <v>17.143000000000001</v>
      </c>
      <c r="AL567" s="6">
        <v>6.8460000000000001</v>
      </c>
      <c r="AN567" s="6">
        <v>6.8460000000000001</v>
      </c>
      <c r="AO567" s="6">
        <f>AE567*'III. GDP shares, 1310-2018'!C569</f>
        <v>0.67372125365328484</v>
      </c>
      <c r="AP567" s="6">
        <f>AF567*'III. GDP shares, 1310-2018'!D569</f>
        <v>0.73496257422577216</v>
      </c>
      <c r="AQ567" s="6">
        <f>AG567*'III. GDP shares, 1310-2018'!E569</f>
        <v>9.4079740794528063E-2</v>
      </c>
      <c r="AR567" s="6">
        <f>AH567*'III. GDP shares, 1310-2018'!F569</f>
        <v>0.67186258186688075</v>
      </c>
      <c r="AS567" s="6">
        <f>AI567*'III. GDP shares, 1310-2018'!G569</f>
        <v>0.77839949729874625</v>
      </c>
      <c r="AT567" s="6">
        <f>AJ567*'III. GDP shares, 1310-2018'!H569</f>
        <v>1.2618265075995749</v>
      </c>
      <c r="AU567" s="6">
        <f>AK567*'III. GDP shares, 1310-2018'!I569</f>
        <v>0.93464645331756846</v>
      </c>
      <c r="AV567" s="6">
        <f>AL567*'III. GDP shares, 1310-2018'!J569</f>
        <v>0.37584510347147887</v>
      </c>
      <c r="AY567" s="6">
        <f>U567*'III. GDP shares, 1310-2018'!C569</f>
        <v>0.54911612129139398</v>
      </c>
      <c r="AZ567" s="6">
        <f>V567*'III. GDP shares, 1310-2018'!D569</f>
        <v>0.69958823369920742</v>
      </c>
      <c r="BA567" s="6">
        <f>W567*'III. GDP shares, 1310-2018'!E569</f>
        <v>1.7299361848583435E-2</v>
      </c>
      <c r="BB567" s="6">
        <f>X567*'III. GDP shares, 1310-2018'!F569</f>
        <v>2.1645418980557145</v>
      </c>
      <c r="BC567" s="6">
        <f>Y567*'III. GDP shares, 1310-2018'!G569</f>
        <v>0</v>
      </c>
      <c r="BD567" s="6">
        <f>Z567*'III. GDP shares, 1310-2018'!H569</f>
        <v>-0.52097050117002874</v>
      </c>
      <c r="BE567" s="6">
        <f>AA567*'III. GDP shares, 1310-2018'!I569</f>
        <v>0.1298102865285603</v>
      </c>
      <c r="BF567" s="6">
        <f>AB567*'III. GDP shares, 1310-2018'!J569</f>
        <v>1.1577817251668916</v>
      </c>
      <c r="BI567" s="6">
        <f t="shared" si="1105"/>
        <v>6.6958437499999999</v>
      </c>
      <c r="BJ567" s="6">
        <f t="shared" si="1106"/>
        <v>5.5253437122278335</v>
      </c>
      <c r="BL567" s="6">
        <f t="shared" si="1107"/>
        <v>4.1971671254203224</v>
      </c>
      <c r="BM567" s="6">
        <f t="shared" si="1108"/>
        <v>5.5263218784203092</v>
      </c>
      <c r="BN567" s="6">
        <f t="shared" ref="BN567:BO567" si="1222">AVERAGE(BL564:BL570)</f>
        <v>0.55364948434652073</v>
      </c>
      <c r="BO567" s="6">
        <f t="shared" si="1222"/>
        <v>0.93641271274784865</v>
      </c>
      <c r="BR567" s="6">
        <f t="shared" si="1110"/>
        <v>1.2928022462809463</v>
      </c>
    </row>
    <row r="568" spans="1:70" x14ac:dyDescent="0.2">
      <c r="A568" s="6">
        <f>'[1]Nominal weighted'!B568</f>
        <v>1874</v>
      </c>
      <c r="C568" s="6">
        <f t="shared" si="1117"/>
        <v>4.5674939133429566</v>
      </c>
      <c r="D568" s="6">
        <f t="shared" si="1118"/>
        <v>6.5624999999999991</v>
      </c>
      <c r="E568" s="6">
        <f t="shared" si="1119"/>
        <v>5.3859758912752378</v>
      </c>
      <c r="F568" s="6">
        <f t="shared" si="1120"/>
        <v>2.5580515820487375</v>
      </c>
      <c r="G568" s="6">
        <f t="shared" si="1121"/>
        <v>4.835</v>
      </c>
      <c r="H568" s="6">
        <f t="shared" si="1122"/>
        <v>5.1120000000000001</v>
      </c>
      <c r="I568" s="6">
        <f t="shared" si="1123"/>
        <v>13.081518694620431</v>
      </c>
      <c r="J568" s="6">
        <f t="shared" si="1124"/>
        <v>-47.954016300646344</v>
      </c>
      <c r="L568" s="6">
        <f t="shared" si="1177"/>
        <v>4.2356063940355089</v>
      </c>
      <c r="M568" s="6">
        <f t="shared" si="1178"/>
        <v>2.7973214285714283</v>
      </c>
      <c r="N568" s="6">
        <f t="shared" si="1179"/>
        <v>3.0060604999795144</v>
      </c>
      <c r="O568" s="6">
        <f t="shared" si="1180"/>
        <v>1.4743277818039968</v>
      </c>
      <c r="P568" s="6">
        <f t="shared" ref="P568:S568" si="1223">AVERAGE(G565:G571)</f>
        <v>4.1998123853817786</v>
      </c>
      <c r="Q568" s="6">
        <f t="shared" si="1223"/>
        <v>7.5308020420282613</v>
      </c>
      <c r="R568" s="6">
        <f t="shared" si="1223"/>
        <v>16.550763612472743</v>
      </c>
      <c r="S568" s="6">
        <f t="shared" si="1223"/>
        <v>1.3289858407455062</v>
      </c>
      <c r="U568" s="6">
        <v>2.4585060866570432</v>
      </c>
      <c r="V568" s="6">
        <v>-3.3</v>
      </c>
      <c r="W568" s="6">
        <v>-1.4489758912752382</v>
      </c>
      <c r="X568" s="6">
        <v>1.4669484179512629</v>
      </c>
      <c r="Y568" s="6">
        <v>0</v>
      </c>
      <c r="Z568" s="6">
        <v>0</v>
      </c>
      <c r="AA568" s="6">
        <v>3.1344813053795688</v>
      </c>
      <c r="AB568" s="6">
        <v>54.954016300646344</v>
      </c>
      <c r="AE568" s="6">
        <v>7.0259999999999998</v>
      </c>
      <c r="AF568" s="6">
        <v>3.2624999999999993</v>
      </c>
      <c r="AG568" s="35">
        <v>3.9369999999999998</v>
      </c>
      <c r="AH568" s="6">
        <v>4.0250000000000004</v>
      </c>
      <c r="AI568" s="6">
        <v>4.835</v>
      </c>
      <c r="AJ568" s="6">
        <v>5.1120000000000001</v>
      </c>
      <c r="AK568" s="6">
        <v>16.216000000000001</v>
      </c>
      <c r="AL568" s="6">
        <v>7</v>
      </c>
      <c r="AN568" s="6">
        <v>7</v>
      </c>
      <c r="AO568" s="6">
        <f>AE568*'III. GDP shares, 1310-2018'!C570</f>
        <v>0.61375637348150547</v>
      </c>
      <c r="AP568" s="6">
        <f>AF568*'III. GDP shares, 1310-2018'!D570</f>
        <v>0.72726941950900881</v>
      </c>
      <c r="AQ568" s="6">
        <f>AG568*'III. GDP shares, 1310-2018'!E570</f>
        <v>8.1437215703053498E-2</v>
      </c>
      <c r="AR568" s="6">
        <f>AH568*'III. GDP shares, 1310-2018'!F570</f>
        <v>0.70038191687983986</v>
      </c>
      <c r="AS568" s="6">
        <f>AI568*'III. GDP shares, 1310-2018'!G570</f>
        <v>0.80368112681488835</v>
      </c>
      <c r="AT568" s="6">
        <f>AJ568*'III. GDP shares, 1310-2018'!H570</f>
        <v>1.1568691732772278</v>
      </c>
      <c r="AU568" s="6">
        <f>AK568*'III. GDP shares, 1310-2018'!I570</f>
        <v>0.78719024199591303</v>
      </c>
      <c r="AV568" s="6">
        <f>AL568*'III. GDP shares, 1310-2018'!J570</f>
        <v>0.37774753171083314</v>
      </c>
      <c r="AY568" s="6">
        <f>U568*'III. GDP shares, 1310-2018'!C570</f>
        <v>0.21476284940632431</v>
      </c>
      <c r="AZ568" s="6">
        <f>V568*'III. GDP shares, 1310-2018'!D570</f>
        <v>-0.735628838124055</v>
      </c>
      <c r="BA568" s="6">
        <f>W568*'III. GDP shares, 1310-2018'!E570</f>
        <v>-2.9972202744807153E-2</v>
      </c>
      <c r="BB568" s="6">
        <f>X568*'III. GDP shares, 1310-2018'!F570</f>
        <v>0.25526065712510654</v>
      </c>
      <c r="BC568" s="6">
        <f>Y568*'III. GDP shares, 1310-2018'!G570</f>
        <v>0</v>
      </c>
      <c r="BD568" s="6">
        <f>Z568*'III. GDP shares, 1310-2018'!H570</f>
        <v>0</v>
      </c>
      <c r="BE568" s="6">
        <f>AA568*'III. GDP shares, 1310-2018'!I570</f>
        <v>0.15216040313970203</v>
      </c>
      <c r="BF568" s="6">
        <f>AB568*'III. GDP shares, 1310-2018'!J570</f>
        <v>2.9655348593094351</v>
      </c>
      <c r="BI568" s="6">
        <f t="shared" si="1105"/>
        <v>6.4266874999999999</v>
      </c>
      <c r="BJ568" s="6">
        <f t="shared" si="1106"/>
        <v>5.2483329993722698</v>
      </c>
      <c r="BL568" s="6">
        <f t="shared" si="1107"/>
        <v>2.8221177281117056</v>
      </c>
      <c r="BM568" s="6">
        <f t="shared" si="1108"/>
        <v>7.1581220274198722</v>
      </c>
      <c r="BN568" s="6">
        <f t="shared" ref="BN568:BO568" si="1224">AVERAGE(BL565:BL571)</f>
        <v>0.57347138511953744</v>
      </c>
      <c r="BO568" s="6">
        <f t="shared" si="1224"/>
        <v>1.2994908947298012</v>
      </c>
      <c r="BR568" s="6">
        <f t="shared" si="1110"/>
        <v>0.96331701362750044</v>
      </c>
    </row>
    <row r="569" spans="1:70" x14ac:dyDescent="0.2">
      <c r="A569" s="6">
        <f>'[1]Nominal weighted'!B569</f>
        <v>1875</v>
      </c>
      <c r="C569" s="6">
        <f t="shared" si="1117"/>
        <v>21.109669032566675</v>
      </c>
      <c r="D569" s="6">
        <f t="shared" si="1118"/>
        <v>5.1148333333333325</v>
      </c>
      <c r="E569" s="6">
        <f t="shared" si="1119"/>
        <v>8.9608408314185617</v>
      </c>
      <c r="F569" s="6">
        <f t="shared" si="1120"/>
        <v>14.648354641930261</v>
      </c>
      <c r="G569" s="6">
        <f t="shared" si="1121"/>
        <v>6.770775330899296</v>
      </c>
      <c r="H569" s="6">
        <f t="shared" si="1122"/>
        <v>9.5020930028254771</v>
      </c>
      <c r="I569" s="6">
        <f t="shared" si="1123"/>
        <v>17.475376364824804</v>
      </c>
      <c r="J569" s="6">
        <f t="shared" si="1124"/>
        <v>6.6669999999999998</v>
      </c>
      <c r="L569" s="6">
        <f t="shared" si="1177"/>
        <v>4.9070225571482569</v>
      </c>
      <c r="M569" s="6">
        <f t="shared" si="1178"/>
        <v>3.3003333333333331</v>
      </c>
      <c r="N569" s="6">
        <f t="shared" si="1179"/>
        <v>4.0118453604796702</v>
      </c>
      <c r="O569" s="6">
        <f t="shared" si="1180"/>
        <v>3.7753692831775107</v>
      </c>
      <c r="P569" s="6">
        <f t="shared" ref="P569:S569" si="1225">AVERAGE(G566:G572)</f>
        <v>4.9079190663832737</v>
      </c>
      <c r="Q569" s="6">
        <f t="shared" si="1225"/>
        <v>8.0004354641216313</v>
      </c>
      <c r="R569" s="6">
        <f t="shared" si="1225"/>
        <v>18.270229038302237</v>
      </c>
      <c r="S569" s="6">
        <f t="shared" si="1225"/>
        <v>2.1459935107491934</v>
      </c>
      <c r="U569" s="6">
        <v>-14.399669032566676</v>
      </c>
      <c r="V569" s="6">
        <v>-1.9</v>
      </c>
      <c r="W569" s="6">
        <v>-4.9928408314185617</v>
      </c>
      <c r="X569" s="6">
        <v>-10.60235464193026</v>
      </c>
      <c r="Y569" s="6">
        <v>-2.2357753308992963</v>
      </c>
      <c r="Z569" s="6">
        <v>-4.5990930028254775</v>
      </c>
      <c r="AA569" s="6">
        <v>-0.98037636482480295</v>
      </c>
      <c r="AB569" s="6">
        <v>0</v>
      </c>
      <c r="AE569" s="6">
        <v>6.71</v>
      </c>
      <c r="AF569" s="6">
        <v>3.2148333333333325</v>
      </c>
      <c r="AG569" s="35">
        <v>3.968</v>
      </c>
      <c r="AH569" s="6">
        <v>4.0460000000000003</v>
      </c>
      <c r="AI569" s="6">
        <v>4.5350000000000001</v>
      </c>
      <c r="AJ569" s="6">
        <v>4.9029999999999996</v>
      </c>
      <c r="AK569" s="6">
        <v>16.495000000000001</v>
      </c>
      <c r="AL569" s="6">
        <v>6.6669999999999998</v>
      </c>
      <c r="AN569" s="6">
        <v>6.6669999999999998</v>
      </c>
      <c r="AO569" s="6">
        <f>AE569*'III. GDP shares, 1310-2018'!C571</f>
        <v>0.58350101085302053</v>
      </c>
      <c r="AP569" s="6">
        <f>AF569*'III. GDP shares, 1310-2018'!D571</f>
        <v>0.71053704150787345</v>
      </c>
      <c r="AQ569" s="6">
        <f>AG569*'III. GDP shares, 1310-2018'!E571</f>
        <v>8.4839242129268425E-2</v>
      </c>
      <c r="AR569" s="6">
        <f>AH569*'III. GDP shares, 1310-2018'!F571</f>
        <v>0.68511511446699025</v>
      </c>
      <c r="AS569" s="6">
        <f>AI569*'III. GDP shares, 1310-2018'!G571</f>
        <v>0.75392850820615986</v>
      </c>
      <c r="AT569" s="6">
        <f>AJ569*'III. GDP shares, 1310-2018'!H571</f>
        <v>1.1299246434226036</v>
      </c>
      <c r="AU569" s="6">
        <f>AK569*'III. GDP shares, 1310-2018'!I571</f>
        <v>0.79762995752813659</v>
      </c>
      <c r="AV569" s="6">
        <f>AL569*'III. GDP shares, 1310-2018'!J571</f>
        <v>0.37502660115637798</v>
      </c>
      <c r="AY569" s="6">
        <f>U569*'III. GDP shares, 1310-2018'!C571</f>
        <v>-1.2521939547617871</v>
      </c>
      <c r="AZ569" s="6">
        <f>V569*'III. GDP shares, 1310-2018'!D571</f>
        <v>-0.41993479564465547</v>
      </c>
      <c r="BA569" s="6">
        <f>W569*'III. GDP shares, 1310-2018'!E571</f>
        <v>-0.1067512177947624</v>
      </c>
      <c r="BB569" s="6">
        <f>X569*'III. GDP shares, 1310-2018'!F571</f>
        <v>-1.7953122625125246</v>
      </c>
      <c r="BC569" s="6">
        <f>Y569*'III. GDP shares, 1310-2018'!G571</f>
        <v>-0.37169013448931415</v>
      </c>
      <c r="BD569" s="6">
        <f>Z569*'III. GDP shares, 1310-2018'!H571</f>
        <v>-1.05988752218743</v>
      </c>
      <c r="BE569" s="6">
        <f>AA569*'III. GDP shares, 1310-2018'!I571</f>
        <v>-4.7406945027996146E-2</v>
      </c>
      <c r="BF569" s="6">
        <f>AB569*'III. GDP shares, 1310-2018'!J571</f>
        <v>0</v>
      </c>
      <c r="BI569" s="6">
        <f t="shared" si="1105"/>
        <v>6.3173541666666662</v>
      </c>
      <c r="BJ569" s="6">
        <f t="shared" si="1106"/>
        <v>5.120502119270431</v>
      </c>
      <c r="BL569" s="6">
        <f t="shared" si="1107"/>
        <v>-5.0531768324184698</v>
      </c>
      <c r="BM569" s="6">
        <f t="shared" si="1108"/>
        <v>-4.9637636505581337</v>
      </c>
      <c r="BN569" s="6">
        <f t="shared" ref="BN569:BO569" si="1226">AVERAGE(BL566:BL572)</f>
        <v>-0.39198126206286193</v>
      </c>
      <c r="BO569" s="6">
        <f t="shared" si="1226"/>
        <v>0.39580892924049305</v>
      </c>
      <c r="BR569" s="6">
        <f t="shared" si="1110"/>
        <v>9.0432071145363722</v>
      </c>
    </row>
    <row r="570" spans="1:70" x14ac:dyDescent="0.2">
      <c r="A570" s="6">
        <f>'[1]Nominal weighted'!B570</f>
        <v>1876</v>
      </c>
      <c r="C570" s="6">
        <f t="shared" si="1117"/>
        <v>1.2721704852668028</v>
      </c>
      <c r="D570" s="6">
        <f t="shared" si="1118"/>
        <v>3.4732499999999993</v>
      </c>
      <c r="E570" s="6">
        <f t="shared" si="1119"/>
        <v>-0.96971087210250584</v>
      </c>
      <c r="F570" s="6">
        <f t="shared" si="1120"/>
        <v>1.377005813983561</v>
      </c>
      <c r="G570" s="6">
        <f t="shared" si="1121"/>
        <v>0.9256170341577068</v>
      </c>
      <c r="H570" s="6">
        <f t="shared" si="1122"/>
        <v>8.594536585365848</v>
      </c>
      <c r="I570" s="6">
        <f t="shared" si="1123"/>
        <v>21.317108860317312</v>
      </c>
      <c r="J570" s="6">
        <f t="shared" si="1124"/>
        <v>37.730745394371084</v>
      </c>
      <c r="L570" s="6">
        <f t="shared" si="1177"/>
        <v>6.8230169852065741</v>
      </c>
      <c r="M570" s="6">
        <f t="shared" si="1178"/>
        <v>4.5758452380952388</v>
      </c>
      <c r="N570" s="6">
        <f t="shared" si="1179"/>
        <v>4.3903861795526593</v>
      </c>
      <c r="O570" s="6">
        <f t="shared" si="1180"/>
        <v>3.3316471626634301</v>
      </c>
      <c r="P570" s="6">
        <f t="shared" ref="P570:S570" si="1227">AVERAGE(G567:G573)</f>
        <v>4.4912028235439454</v>
      </c>
      <c r="Q570" s="6">
        <f t="shared" si="1227"/>
        <v>6.9165737646103862</v>
      </c>
      <c r="R570" s="6">
        <f t="shared" si="1227"/>
        <v>18.165864853316034</v>
      </c>
      <c r="S570" s="6">
        <f t="shared" si="1227"/>
        <v>-6.9324724128200979</v>
      </c>
      <c r="U570" s="6">
        <v>5.6078295147331971</v>
      </c>
      <c r="V570" s="6">
        <v>-0.3</v>
      </c>
      <c r="W570" s="6">
        <v>4.9697108721025058</v>
      </c>
      <c r="X570" s="6">
        <v>2.2909941860164391</v>
      </c>
      <c r="Y570" s="6">
        <v>3.326382965842293</v>
      </c>
      <c r="Z570" s="6">
        <v>-3.6585365853658485</v>
      </c>
      <c r="AA570" s="6">
        <v>-0.89110886031731162</v>
      </c>
      <c r="AB570" s="6">
        <v>-31.126745394371081</v>
      </c>
      <c r="AE570" s="6">
        <v>6.88</v>
      </c>
      <c r="AF570" s="6">
        <v>3.1732499999999995</v>
      </c>
      <c r="AG570" s="35">
        <v>4</v>
      </c>
      <c r="AH570" s="6">
        <v>3.6680000000000001</v>
      </c>
      <c r="AI570" s="6">
        <v>4.2519999999999998</v>
      </c>
      <c r="AJ570" s="6">
        <v>4.9359999999999999</v>
      </c>
      <c r="AK570" s="6">
        <v>20.425999999999998</v>
      </c>
      <c r="AL570" s="6">
        <v>6.6040000000000001</v>
      </c>
      <c r="AN570" s="6">
        <v>6.6040000000000001</v>
      </c>
      <c r="AO570" s="6">
        <f>AE570*'III. GDP shares, 1310-2018'!C572</f>
        <v>0.59249917406591968</v>
      </c>
      <c r="AP570" s="6">
        <f>AF570*'III. GDP shares, 1310-2018'!D572</f>
        <v>0.71657287919191404</v>
      </c>
      <c r="AQ570" s="6">
        <f>AG570*'III. GDP shares, 1310-2018'!E572</f>
        <v>8.7835094619209395E-2</v>
      </c>
      <c r="AR570" s="6">
        <f>AH570*'III. GDP shares, 1310-2018'!F572</f>
        <v>0.62488163273145003</v>
      </c>
      <c r="AS570" s="6">
        <f>AI570*'III. GDP shares, 1310-2018'!G572</f>
        <v>0.65662946861231786</v>
      </c>
      <c r="AT570" s="6">
        <f>AJ570*'III. GDP shares, 1310-2018'!H572</f>
        <v>1.1644766302399008</v>
      </c>
      <c r="AU570" s="6">
        <f>AK570*'III. GDP shares, 1310-2018'!I572</f>
        <v>1.018082701343358</v>
      </c>
      <c r="AV570" s="6">
        <f>AL570*'III. GDP shares, 1310-2018'!J572</f>
        <v>0.36691313465233177</v>
      </c>
      <c r="AY570" s="6">
        <f>U570*'III. GDP shares, 1310-2018'!C572</f>
        <v>0.48294104008457939</v>
      </c>
      <c r="AZ570" s="6">
        <f>V570*'III. GDP shares, 1310-2018'!D572</f>
        <v>-6.7745013395595757E-2</v>
      </c>
      <c r="BA570" s="6">
        <f>W570*'III. GDP shares, 1310-2018'!E572</f>
        <v>0.10912875617030932</v>
      </c>
      <c r="BB570" s="6">
        <f>X570*'III. GDP shares, 1310-2018'!F572</f>
        <v>0.39029448951368917</v>
      </c>
      <c r="BC570" s="6">
        <f>Y570*'III. GDP shares, 1310-2018'!G572</f>
        <v>0.51368793021215686</v>
      </c>
      <c r="BD570" s="6">
        <f>Z570*'III. GDP shares, 1310-2018'!H572</f>
        <v>-0.86310379954137284</v>
      </c>
      <c r="BE570" s="6">
        <f>AA570*'III. GDP shares, 1310-2018'!I572</f>
        <v>-4.4415084485599221E-2</v>
      </c>
      <c r="BF570" s="6">
        <f>AB570*'III. GDP shares, 1310-2018'!J572</f>
        <v>-1.7293779109893586</v>
      </c>
      <c r="BI570" s="6">
        <f t="shared" si="1105"/>
        <v>6.7424062499999993</v>
      </c>
      <c r="BJ570" s="6">
        <f t="shared" si="1106"/>
        <v>5.227890715456402</v>
      </c>
      <c r="BL570" s="6">
        <f t="shared" si="1107"/>
        <v>-1.2085895924311916</v>
      </c>
      <c r="BM570" s="6">
        <f t="shared" si="1108"/>
        <v>-2.4726841626699754</v>
      </c>
      <c r="BN570" s="6">
        <f t="shared" ref="BN570:BO570" si="1228">AVERAGE(BL567:BL573)</f>
        <v>1.9824548690198136E-2</v>
      </c>
      <c r="BO570" s="6">
        <f t="shared" si="1228"/>
        <v>1.3642047233480266</v>
      </c>
      <c r="BR570" s="6">
        <f t="shared" si="1110"/>
        <v>5.6521624153000829</v>
      </c>
    </row>
    <row r="571" spans="1:70" x14ac:dyDescent="0.2">
      <c r="A571" s="6">
        <f>'[1]Nominal weighted'!B571</f>
        <v>1877</v>
      </c>
      <c r="C571" s="6">
        <f t="shared" si="1117"/>
        <v>3.0694427664321342</v>
      </c>
      <c r="D571" s="6">
        <f t="shared" si="1118"/>
        <v>3.8622500000000004</v>
      </c>
      <c r="E571" s="6">
        <f t="shared" si="1119"/>
        <v>1.4080553517378247</v>
      </c>
      <c r="F571" s="6">
        <f t="shared" si="1120"/>
        <v>2.1338968442141426</v>
      </c>
      <c r="G571" s="6">
        <f t="shared" si="1121"/>
        <v>4.1520000000000001</v>
      </c>
      <c r="H571" s="6">
        <f t="shared" si="1122"/>
        <v>10.248113924050637</v>
      </c>
      <c r="I571" s="6">
        <f t="shared" si="1123"/>
        <v>22.801200786126163</v>
      </c>
      <c r="J571" s="6">
        <f t="shared" si="1124"/>
        <v>-3.819305817118325</v>
      </c>
      <c r="L571" s="6">
        <f t="shared" si="1177"/>
        <v>6.9445796718897128</v>
      </c>
      <c r="M571" s="6">
        <f t="shared" si="1178"/>
        <v>4.5618333333333334</v>
      </c>
      <c r="N571" s="6">
        <f t="shared" si="1179"/>
        <v>4.5438988678632697</v>
      </c>
      <c r="O571" s="6">
        <f t="shared" si="1180"/>
        <v>4.5453833075013348</v>
      </c>
      <c r="P571" s="6">
        <f t="shared" ref="P571:S571" si="1229">AVERAGE(G568:G574)</f>
        <v>4.1168213101836377</v>
      </c>
      <c r="Q571" s="6">
        <f t="shared" si="1229"/>
        <v>5.7594384861929226</v>
      </c>
      <c r="R571" s="6">
        <f t="shared" si="1229"/>
        <v>18.631552478428812</v>
      </c>
      <c r="S571" s="6">
        <f t="shared" si="1229"/>
        <v>-8.6522272059216423</v>
      </c>
      <c r="U571" s="6">
        <v>3.5395572335678658</v>
      </c>
      <c r="V571" s="6">
        <v>-0.7</v>
      </c>
      <c r="W571" s="6">
        <v>2.5449446482621751</v>
      </c>
      <c r="X571" s="6">
        <v>1.5811031557858573</v>
      </c>
      <c r="Y571" s="6">
        <v>0</v>
      </c>
      <c r="Z571" s="6">
        <v>-6.3291139240506364</v>
      </c>
      <c r="AA571" s="6">
        <v>1.1987992138738359</v>
      </c>
      <c r="AB571" s="6">
        <v>10.470305817118325</v>
      </c>
      <c r="AE571" s="6">
        <v>6.609</v>
      </c>
      <c r="AF571" s="6">
        <v>3.1622500000000007</v>
      </c>
      <c r="AG571" s="35">
        <v>3.9529999999999998</v>
      </c>
      <c r="AH571" s="6">
        <v>3.7149999999999999</v>
      </c>
      <c r="AI571" s="6">
        <v>4.1520000000000001</v>
      </c>
      <c r="AJ571" s="6">
        <v>3.919</v>
      </c>
      <c r="AK571" s="6">
        <v>24</v>
      </c>
      <c r="AL571" s="6">
        <v>6.6509999999999998</v>
      </c>
      <c r="AN571" s="6">
        <v>6.6509999999999998</v>
      </c>
      <c r="AO571" s="6">
        <f>AE571*'III. GDP shares, 1310-2018'!C573</f>
        <v>0.55521236596674717</v>
      </c>
      <c r="AP571" s="6">
        <f>AF571*'III. GDP shares, 1310-2018'!D573</f>
        <v>0.70380321903570009</v>
      </c>
      <c r="AQ571" s="6">
        <f>AG571*'III. GDP shares, 1310-2018'!E573</f>
        <v>8.693578301190312E-2</v>
      </c>
      <c r="AR571" s="6">
        <f>AH571*'III. GDP shares, 1310-2018'!F573</f>
        <v>0.61426836357664316</v>
      </c>
      <c r="AS571" s="6">
        <f>AI571*'III. GDP shares, 1310-2018'!G573</f>
        <v>0.6594486698358818</v>
      </c>
      <c r="AT571" s="6">
        <f>AJ571*'III. GDP shares, 1310-2018'!H573</f>
        <v>0.93155743985564665</v>
      </c>
      <c r="AU571" s="6">
        <f>AK571*'III. GDP shares, 1310-2018'!I573</f>
        <v>1.2866108801718654</v>
      </c>
      <c r="AV571" s="6">
        <f>AL571*'III. GDP shares, 1310-2018'!J573</f>
        <v>0.37211362337988274</v>
      </c>
      <c r="AY571" s="6">
        <f>U571*'III. GDP shares, 1310-2018'!C573</f>
        <v>0.2973529953281781</v>
      </c>
      <c r="AZ571" s="6">
        <f>V571*'III. GDP shares, 1310-2018'!D573</f>
        <v>-0.1557948464937908</v>
      </c>
      <c r="BA571" s="6">
        <f>W571*'III. GDP shares, 1310-2018'!E573</f>
        <v>5.5969328540001161E-2</v>
      </c>
      <c r="BB571" s="6">
        <f>X571*'III. GDP shares, 1310-2018'!F573</f>
        <v>0.26143247594897573</v>
      </c>
      <c r="BC571" s="6">
        <f>Y571*'III. GDP shares, 1310-2018'!G573</f>
        <v>0</v>
      </c>
      <c r="BD571" s="6">
        <f>Z571*'III. GDP shares, 1310-2018'!H573</f>
        <v>-1.5044483704116705</v>
      </c>
      <c r="BE571" s="6">
        <f>AA571*'III. GDP shares, 1310-2018'!I573</f>
        <v>6.4266171321314847E-2</v>
      </c>
      <c r="BF571" s="6">
        <f>AB571*'III. GDP shares, 1310-2018'!J573</f>
        <v>0.58579814095675298</v>
      </c>
      <c r="BI571" s="6">
        <f t="shared" si="1105"/>
        <v>7.0201562499999994</v>
      </c>
      <c r="BJ571" s="6">
        <f t="shared" si="1106"/>
        <v>5.2099503448342697</v>
      </c>
      <c r="BL571" s="6">
        <f t="shared" si="1107"/>
        <v>-0.39542410481023849</v>
      </c>
      <c r="BM571" s="6">
        <f t="shared" si="1108"/>
        <v>1.5381995180696777</v>
      </c>
      <c r="BN571" s="6">
        <f t="shared" ref="BN571:BO571" si="1230">AVERAGE(BL568:BL574)</f>
        <v>5.8079681566678101E-2</v>
      </c>
      <c r="BO571" s="6">
        <f t="shared" si="1230"/>
        <v>1.3631405640541725</v>
      </c>
      <c r="BR571" s="6">
        <f t="shared" si="1110"/>
        <v>4.7457763841150182</v>
      </c>
    </row>
    <row r="572" spans="1:70" x14ac:dyDescent="0.2">
      <c r="A572" s="6">
        <f>'[1]Nominal weighted'!B572</f>
        <v>1878</v>
      </c>
      <c r="C572" s="6">
        <f t="shared" si="1117"/>
        <v>8.8695713200458481</v>
      </c>
      <c r="D572" s="6">
        <f t="shared" si="1118"/>
        <v>5.3711666666666673</v>
      </c>
      <c r="E572" s="6">
        <f t="shared" si="1119"/>
        <v>6.5208361343873928</v>
      </c>
      <c r="F572" s="6">
        <f t="shared" si="1120"/>
        <v>11.332369875217601</v>
      </c>
      <c r="G572" s="6">
        <f t="shared" si="1121"/>
        <v>5.9460273997506103</v>
      </c>
      <c r="H572" s="6">
        <f t="shared" si="1122"/>
        <v>10.738756756756761</v>
      </c>
      <c r="I572" s="6">
        <f t="shared" si="1123"/>
        <v>23.594897388881492</v>
      </c>
      <c r="J572" s="6">
        <f t="shared" si="1124"/>
        <v>-2.4668760224342465</v>
      </c>
      <c r="L572" s="6">
        <f t="shared" si="1177"/>
        <v>7.9645244374436732</v>
      </c>
      <c r="M572" s="6">
        <f t="shared" si="1178"/>
        <v>4.1994047619047619</v>
      </c>
      <c r="N572" s="6">
        <f t="shared" si="1179"/>
        <v>4.4325028788645664</v>
      </c>
      <c r="O572" s="6">
        <f t="shared" si="1180"/>
        <v>4.4508644880433712</v>
      </c>
      <c r="P572" s="6">
        <f t="shared" ref="P572:S572" si="1231">AVERAGE(G569:G575)</f>
        <v>4.0824266223524166</v>
      </c>
      <c r="Q572" s="6">
        <f t="shared" si="1231"/>
        <v>4.7707520297921802</v>
      </c>
      <c r="R572" s="6">
        <f t="shared" si="1231"/>
        <v>17.361468951175574</v>
      </c>
      <c r="S572" s="6">
        <f t="shared" si="1231"/>
        <v>-0.90079630582930859</v>
      </c>
      <c r="U572" s="6">
        <v>-2.5635713200458476</v>
      </c>
      <c r="V572" s="6">
        <v>-2.2000000000000002</v>
      </c>
      <c r="W572" s="6">
        <v>-2.5208361343873933</v>
      </c>
      <c r="X572" s="6">
        <v>-7.6523698752176017</v>
      </c>
      <c r="Y572" s="6">
        <v>-2.0120273997506106</v>
      </c>
      <c r="Z572" s="6">
        <v>-6.7567567567567597</v>
      </c>
      <c r="AA572" s="6">
        <v>-1.7768973888814918</v>
      </c>
      <c r="AB572" s="6">
        <v>9.0708760224342466</v>
      </c>
      <c r="AE572" s="6">
        <v>6.306</v>
      </c>
      <c r="AF572" s="6">
        <v>3.1711666666666667</v>
      </c>
      <c r="AG572" s="35">
        <v>4</v>
      </c>
      <c r="AH572" s="6">
        <v>3.68</v>
      </c>
      <c r="AI572" s="6">
        <v>3.9340000000000002</v>
      </c>
      <c r="AJ572" s="6">
        <v>3.9820000000000002</v>
      </c>
      <c r="AK572" s="6">
        <v>21.818000000000001</v>
      </c>
      <c r="AL572" s="6">
        <v>6.6040000000000001</v>
      </c>
      <c r="AN572" s="6">
        <v>6.6040000000000001</v>
      </c>
      <c r="AO572" s="6">
        <f>AE572*'III. GDP shares, 1310-2018'!C574</f>
        <v>0.52883258260622301</v>
      </c>
      <c r="AP572" s="6">
        <f>AF572*'III. GDP shares, 1310-2018'!D574</f>
        <v>0.69701065569432219</v>
      </c>
      <c r="AQ572" s="6">
        <f>AG572*'III. GDP shares, 1310-2018'!E574</f>
        <v>8.7329374669432511E-2</v>
      </c>
      <c r="AR572" s="6">
        <f>AH572*'III. GDP shares, 1310-2018'!F574</f>
        <v>0.6268420795164833</v>
      </c>
      <c r="AS572" s="6">
        <f>AI572*'III. GDP shares, 1310-2018'!G574</f>
        <v>0.60707825477802246</v>
      </c>
      <c r="AT572" s="6">
        <f>AJ572*'III. GDP shares, 1310-2018'!H574</f>
        <v>0.97006701497631376</v>
      </c>
      <c r="AU572" s="6">
        <f>AK572*'III. GDP shares, 1310-2018'!I574</f>
        <v>1.1207319424742685</v>
      </c>
      <c r="AV572" s="6">
        <f>AL572*'III. GDP shares, 1310-2018'!J574</f>
        <v>0.36240072290036568</v>
      </c>
      <c r="AY572" s="6">
        <f>U572*'III. GDP shares, 1310-2018'!C574</f>
        <v>-0.21498573451872657</v>
      </c>
      <c r="AZ572" s="6">
        <f>V572*'III. GDP shares, 1310-2018'!D574</f>
        <v>-0.48355182925132989</v>
      </c>
      <c r="BA572" s="6">
        <f>W572*'III. GDP shares, 1310-2018'!E574</f>
        <v>-5.5035760815040149E-2</v>
      </c>
      <c r="BB572" s="6">
        <f>X572*'III. GDP shares, 1310-2018'!F574</f>
        <v>-1.3034857189702971</v>
      </c>
      <c r="BC572" s="6">
        <f>Y572*'III. GDP shares, 1310-2018'!G574</f>
        <v>-0.31048756543115485</v>
      </c>
      <c r="BD572" s="6">
        <f>Z572*'III. GDP shares, 1310-2018'!H574</f>
        <v>-1.646033866888013</v>
      </c>
      <c r="BE572" s="6">
        <f>AA572*'III. GDP shares, 1310-2018'!I574</f>
        <v>-9.1274436805326334E-2</v>
      </c>
      <c r="BF572" s="6">
        <f>AB572*'III. GDP shares, 1310-2018'!J574</f>
        <v>0.49777286915047919</v>
      </c>
      <c r="BI572" s="6">
        <f t="shared" si="1105"/>
        <v>6.6868958333333337</v>
      </c>
      <c r="BJ572" s="6">
        <f t="shared" si="1106"/>
        <v>5.0002926276154316</v>
      </c>
      <c r="BL572" s="6">
        <f t="shared" si="1107"/>
        <v>-3.6070820435294095</v>
      </c>
      <c r="BM572" s="6">
        <f t="shared" si="1108"/>
        <v>-2.051447856575682</v>
      </c>
      <c r="BN572" s="6">
        <f t="shared" ref="BN572:BO572" si="1232">AVERAGE(BL569:BL575)</f>
        <v>-0.18006639128335336</v>
      </c>
      <c r="BO572" s="6">
        <f t="shared" si="1232"/>
        <v>0.40424639798397682</v>
      </c>
      <c r="BR572" s="6">
        <f t="shared" si="1110"/>
        <v>7.4268121861991885</v>
      </c>
    </row>
    <row r="573" spans="1:70" x14ac:dyDescent="0.2">
      <c r="A573" s="6">
        <f>'[1]Nominal weighted'!B573</f>
        <v>1879</v>
      </c>
      <c r="C573" s="6">
        <f t="shared" si="1117"/>
        <v>7.4913755439944509</v>
      </c>
      <c r="D573" s="6">
        <f t="shared" si="1118"/>
        <v>7.4901666666666671</v>
      </c>
      <c r="E573" s="6">
        <f t="shared" si="1119"/>
        <v>5.9092277631941226</v>
      </c>
      <c r="F573" s="6">
        <f t="shared" si="1120"/>
        <v>0.22531568570010618</v>
      </c>
      <c r="G573" s="6">
        <f t="shared" si="1121"/>
        <v>3.681</v>
      </c>
      <c r="H573" s="6">
        <f t="shared" si="1122"/>
        <v>-3.3863768115942059</v>
      </c>
      <c r="I573" s="6">
        <f t="shared" si="1123"/>
        <v>14.12889253686981</v>
      </c>
      <c r="J573" s="6">
        <f t="shared" si="1124"/>
        <v>-24.441917192805235</v>
      </c>
      <c r="L573" s="6">
        <f t="shared" si="1177"/>
        <v>6.301927937899988</v>
      </c>
      <c r="M573" s="6">
        <f t="shared" si="1178"/>
        <v>3.7458928571428571</v>
      </c>
      <c r="N573" s="6">
        <f t="shared" si="1179"/>
        <v>4.0500668785272289</v>
      </c>
      <c r="O573" s="6">
        <f t="shared" si="1180"/>
        <v>3.4048149822575695</v>
      </c>
      <c r="P573" s="6">
        <f t="shared" ref="P573:S573" si="1233">AVERAGE(G570:G576)</f>
        <v>3.6521730036525173</v>
      </c>
      <c r="Q573" s="6">
        <f t="shared" si="1233"/>
        <v>4.2403295725984176</v>
      </c>
      <c r="R573" s="6">
        <f t="shared" si="1233"/>
        <v>15.715807589605362</v>
      </c>
      <c r="S573" s="6">
        <f t="shared" si="1233"/>
        <v>1.2494492385971323</v>
      </c>
      <c r="U573" s="6">
        <v>-1.7563755439944511</v>
      </c>
      <c r="V573" s="6">
        <v>-4.4000000000000004</v>
      </c>
      <c r="W573" s="6">
        <v>-2.092227763194122</v>
      </c>
      <c r="X573" s="6">
        <v>3.3706843142998939</v>
      </c>
      <c r="Y573" s="6">
        <v>0</v>
      </c>
      <c r="Z573" s="6">
        <v>7.2463768115942058</v>
      </c>
      <c r="AA573" s="6">
        <v>5.22610746313019</v>
      </c>
      <c r="AB573" s="6">
        <v>30.922917192805233</v>
      </c>
      <c r="AE573" s="6">
        <v>5.7350000000000003</v>
      </c>
      <c r="AF573" s="6">
        <v>3.0901666666666667</v>
      </c>
      <c r="AG573" s="35">
        <v>3.8170000000000002</v>
      </c>
      <c r="AH573" s="6">
        <v>3.5960000000000001</v>
      </c>
      <c r="AI573" s="6">
        <v>3.681</v>
      </c>
      <c r="AJ573" s="6">
        <v>3.86</v>
      </c>
      <c r="AK573" s="6">
        <v>19.355</v>
      </c>
      <c r="AL573" s="6">
        <v>6.4809999999999999</v>
      </c>
      <c r="AN573" s="6">
        <v>6.4809999999999999</v>
      </c>
      <c r="AO573" s="6">
        <f>AE573*'III. GDP shares, 1310-2018'!C575</f>
        <v>0.47880847832205431</v>
      </c>
      <c r="AP573" s="6">
        <f>AF573*'III. GDP shares, 1310-2018'!D575</f>
        <v>0.66583897083557986</v>
      </c>
      <c r="AQ573" s="6">
        <f>AG573*'III. GDP shares, 1310-2018'!E575</f>
        <v>7.9195311071382127E-2</v>
      </c>
      <c r="AR573" s="6">
        <f>AH573*'III. GDP shares, 1310-2018'!F575</f>
        <v>0.58843241766077836</v>
      </c>
      <c r="AS573" s="6">
        <f>AI573*'III. GDP shares, 1310-2018'!G575</f>
        <v>0.52415428054139723</v>
      </c>
      <c r="AT573" s="6">
        <f>AJ573*'III. GDP shares, 1310-2018'!H575</f>
        <v>1.0394304459053036</v>
      </c>
      <c r="AU573" s="6">
        <f>AK573*'III. GDP shares, 1310-2018'!I575</f>
        <v>0.92442115452703555</v>
      </c>
      <c r="AV573" s="6">
        <f>AL573*'III. GDP shares, 1310-2018'!J575</f>
        <v>0.37083767030033332</v>
      </c>
      <c r="AY573" s="6">
        <f>U573*'III. GDP shares, 1310-2018'!C575</f>
        <v>-0.14663775092973905</v>
      </c>
      <c r="AZ573" s="6">
        <f>V573*'III. GDP shares, 1310-2018'!D575</f>
        <v>-0.94806908095891862</v>
      </c>
      <c r="BA573" s="6">
        <f>W573*'III. GDP shares, 1310-2018'!E575</f>
        <v>-4.3409648556023188E-2</v>
      </c>
      <c r="BB573" s="6">
        <f>X573*'III. GDP shares, 1310-2018'!F575</f>
        <v>0.55156282542679347</v>
      </c>
      <c r="BC573" s="6">
        <f>Y573*'III. GDP shares, 1310-2018'!G575</f>
        <v>0</v>
      </c>
      <c r="BD573" s="6">
        <f>Z573*'III. GDP shares, 1310-2018'!H575</f>
        <v>1.9513224560811446</v>
      </c>
      <c r="BE573" s="6">
        <f>AA573*'III. GDP shares, 1310-2018'!I575</f>
        <v>0.24960600851196937</v>
      </c>
      <c r="BF573" s="6">
        <f>AB573*'III. GDP shares, 1310-2018'!J575</f>
        <v>1.7693847509134417</v>
      </c>
      <c r="BI573" s="6">
        <f t="shared" si="1105"/>
        <v>6.2018958333333343</v>
      </c>
      <c r="BJ573" s="6">
        <f t="shared" si="1106"/>
        <v>4.6711187291638643</v>
      </c>
      <c r="BL573" s="6">
        <f t="shared" si="1107"/>
        <v>3.3837595604886683</v>
      </c>
      <c r="BM573" s="6">
        <f t="shared" si="1108"/>
        <v>4.8146853093301187</v>
      </c>
      <c r="BN573" s="6">
        <f t="shared" ref="BN573:BO573" si="1234">AVERAGE(BL570:BL576)</f>
        <v>0.25657111971593199</v>
      </c>
      <c r="BO573" s="6">
        <f t="shared" si="1234"/>
        <v>0.71866099246486626</v>
      </c>
      <c r="BR573" s="6">
        <f t="shared" si="1110"/>
        <v>-0.32654888311930197</v>
      </c>
    </row>
    <row r="574" spans="1:70" x14ac:dyDescent="0.2">
      <c r="A574" s="6">
        <f>'[1]Nominal weighted'!B574</f>
        <v>1880</v>
      </c>
      <c r="C574" s="6">
        <f t="shared" si="1117"/>
        <v>2.2323346415791208</v>
      </c>
      <c r="D574" s="6">
        <f t="shared" si="1118"/>
        <v>5.8666666666665979E-2</v>
      </c>
      <c r="E574" s="6">
        <f t="shared" si="1119"/>
        <v>4.5920669751322567</v>
      </c>
      <c r="F574" s="6">
        <f t="shared" si="1120"/>
        <v>-0.45731129058506248</v>
      </c>
      <c r="G574" s="6">
        <f t="shared" si="1121"/>
        <v>2.5073294064778464</v>
      </c>
      <c r="H574" s="6">
        <f t="shared" si="1122"/>
        <v>-0.49305405405406066</v>
      </c>
      <c r="I574" s="6">
        <f t="shared" si="1123"/>
        <v>18.021872717361685</v>
      </c>
      <c r="J574" s="6">
        <f t="shared" si="1124"/>
        <v>-26.281220502818435</v>
      </c>
      <c r="L574" s="6">
        <f t="shared" si="1177"/>
        <v>7.2141704057839231</v>
      </c>
      <c r="M574" s="6">
        <f t="shared" si="1178"/>
        <v>3.7284761904761905</v>
      </c>
      <c r="N574" s="6">
        <f t="shared" si="1179"/>
        <v>5.1514029977924674</v>
      </c>
      <c r="O574" s="6">
        <f t="shared" si="1180"/>
        <v>3.6995284374027757</v>
      </c>
      <c r="P574" s="6">
        <f t="shared" ref="P574:S574" si="1235">AVERAGE(G571:G577)</f>
        <v>3.7957504006236582</v>
      </c>
      <c r="Q574" s="6">
        <f t="shared" si="1235"/>
        <v>3.8347737132061894</v>
      </c>
      <c r="R574" s="6">
        <f t="shared" si="1235"/>
        <v>14.101730891272823</v>
      </c>
      <c r="S574" s="6">
        <f t="shared" si="1235"/>
        <v>0.68537150661242008</v>
      </c>
      <c r="U574" s="6">
        <v>3.572665358420879</v>
      </c>
      <c r="V574" s="6">
        <v>3</v>
      </c>
      <c r="W574" s="6">
        <v>-0.7160669751322567</v>
      </c>
      <c r="X574" s="6">
        <v>3.9403112905850626</v>
      </c>
      <c r="Y574" s="6">
        <v>1.0266705935221534</v>
      </c>
      <c r="Z574" s="6">
        <v>4.0540540540540606</v>
      </c>
      <c r="AA574" s="6">
        <v>-3.3428727173616855</v>
      </c>
      <c r="AB574" s="6">
        <v>32.616220502818436</v>
      </c>
      <c r="AE574" s="6">
        <v>5.8049999999999997</v>
      </c>
      <c r="AF574" s="6">
        <v>3.058666666666666</v>
      </c>
      <c r="AG574" s="35">
        <v>3.8759999999999999</v>
      </c>
      <c r="AH574" s="6">
        <v>3.4830000000000001</v>
      </c>
      <c r="AI574" s="6">
        <v>3.5339999999999998</v>
      </c>
      <c r="AJ574" s="6">
        <v>3.5609999999999999</v>
      </c>
      <c r="AK574" s="6">
        <v>14.679</v>
      </c>
      <c r="AL574" s="6">
        <v>6.335</v>
      </c>
      <c r="AN574" s="6">
        <v>6.335</v>
      </c>
      <c r="AO574" s="6">
        <f>AE574*'III. GDP shares, 1310-2018'!C576</f>
        <v>0.47633199489223121</v>
      </c>
      <c r="AP574" s="6">
        <f>AF574*'III. GDP shares, 1310-2018'!D576</f>
        <v>0.64718470173159126</v>
      </c>
      <c r="AQ574" s="6">
        <f>AG574*'III. GDP shares, 1310-2018'!E576</f>
        <v>8.3875359537242317E-2</v>
      </c>
      <c r="AR574" s="6">
        <f>AH574*'III. GDP shares, 1310-2018'!F576</f>
        <v>0.53026063178743887</v>
      </c>
      <c r="AS574" s="6">
        <f>AI574*'III. GDP shares, 1310-2018'!G576</f>
        <v>0.51421258258332658</v>
      </c>
      <c r="AT574" s="6">
        <f>AJ574*'III. GDP shares, 1310-2018'!H576</f>
        <v>1.0054388687127631</v>
      </c>
      <c r="AU574" s="6">
        <f>AK574*'III. GDP shares, 1310-2018'!I576</f>
        <v>0.71588984989350379</v>
      </c>
      <c r="AV574" s="6">
        <f>AL574*'III. GDP shares, 1310-2018'!J576</f>
        <v>0.35381284294574267</v>
      </c>
      <c r="AY574" s="6">
        <f>U574*'III. GDP shares, 1310-2018'!C576</f>
        <v>0.2931567299326418</v>
      </c>
      <c r="AZ574" s="6">
        <f>V574*'III. GDP shares, 1310-2018'!D576</f>
        <v>0.63477139446211006</v>
      </c>
      <c r="BA574" s="6">
        <f>W574*'III. GDP shares, 1310-2018'!E576</f>
        <v>-1.5495452784304331E-2</v>
      </c>
      <c r="BB574" s="6">
        <f>X574*'III. GDP shares, 1310-2018'!F576</f>
        <v>0.59988284650726786</v>
      </c>
      <c r="BC574" s="6">
        <f>Y574*'III. GDP shares, 1310-2018'!G576</f>
        <v>0.14938509829014807</v>
      </c>
      <c r="BD574" s="6">
        <f>Z574*'III. GDP shares, 1310-2018'!H576</f>
        <v>1.1446513681012371</v>
      </c>
      <c r="BE574" s="6">
        <f>AA574*'III. GDP shares, 1310-2018'!I576</f>
        <v>-0.16303076829791852</v>
      </c>
      <c r="BF574" s="6">
        <f>AB574*'III. GDP shares, 1310-2018'!J576</f>
        <v>1.8216318393445003</v>
      </c>
      <c r="BI574" s="6">
        <f t="shared" si="1105"/>
        <v>5.5414583333333329</v>
      </c>
      <c r="BJ574" s="6">
        <f t="shared" si="1106"/>
        <v>4.32700683208384</v>
      </c>
      <c r="BL574" s="6">
        <f t="shared" si="1107"/>
        <v>4.4649530555556822</v>
      </c>
      <c r="BM574" s="6">
        <f t="shared" si="1108"/>
        <v>5.5188727633633317</v>
      </c>
      <c r="BN574" s="6">
        <f t="shared" ref="BN574:BO574" si="1236">AVERAGE(BL571:BL577)</f>
        <v>0.10231429529093765</v>
      </c>
      <c r="BO574" s="6">
        <f t="shared" si="1236"/>
        <v>0.43044467019893251</v>
      </c>
      <c r="BR574" s="6">
        <f t="shared" si="1110"/>
        <v>-0.15035953074132324</v>
      </c>
    </row>
    <row r="575" spans="1:70" x14ac:dyDescent="0.2">
      <c r="A575" s="6">
        <f>'[1]Nominal weighted'!B575</f>
        <v>1881</v>
      </c>
      <c r="C575" s="6">
        <f t="shared" si="1117"/>
        <v>11.707107272220686</v>
      </c>
      <c r="D575" s="6">
        <f t="shared" si="1118"/>
        <v>4.025500000000001</v>
      </c>
      <c r="E575" s="6">
        <f t="shared" si="1119"/>
        <v>4.6062039682843121</v>
      </c>
      <c r="F575" s="6">
        <f t="shared" si="1120"/>
        <v>1.8964198458429846</v>
      </c>
      <c r="G575" s="6">
        <f t="shared" si="1121"/>
        <v>4.5942371851814574</v>
      </c>
      <c r="H575" s="6">
        <f t="shared" si="1122"/>
        <v>-1.8088051948051875</v>
      </c>
      <c r="I575" s="6">
        <f t="shared" si="1123"/>
        <v>4.1909340038477412</v>
      </c>
      <c r="J575" s="6">
        <f t="shared" si="1124"/>
        <v>6.306</v>
      </c>
      <c r="L575" s="6">
        <f t="shared" si="1177"/>
        <v>7.7923053459807212</v>
      </c>
      <c r="M575" s="6">
        <f t="shared" si="1178"/>
        <v>3.953011904761905</v>
      </c>
      <c r="N575" s="6">
        <f t="shared" si="1179"/>
        <v>6.0419850366651024</v>
      </c>
      <c r="O575" s="6">
        <f t="shared" si="1180"/>
        <v>4.8745626358984628</v>
      </c>
      <c r="P575" s="6">
        <f t="shared" ref="P575:S575" si="1237">AVERAGE(G572:G578)</f>
        <v>3.7471789720522297</v>
      </c>
      <c r="Q575" s="6">
        <f t="shared" si="1237"/>
        <v>3.3919151377852272</v>
      </c>
      <c r="R575" s="6">
        <f t="shared" si="1237"/>
        <v>11.7323096382662</v>
      </c>
      <c r="S575" s="6">
        <f t="shared" si="1237"/>
        <v>5.1633064733533081</v>
      </c>
      <c r="U575" s="6">
        <v>-6.0351072722206851</v>
      </c>
      <c r="V575" s="6">
        <v>-1.1000000000000001</v>
      </c>
      <c r="W575" s="6">
        <v>-0.87520396828431257</v>
      </c>
      <c r="X575" s="6">
        <v>1.5685801541570152</v>
      </c>
      <c r="Y575" s="6">
        <v>-1.0162371851814578</v>
      </c>
      <c r="Z575" s="6">
        <v>5.1948051948051877</v>
      </c>
      <c r="AA575" s="6">
        <v>5.8300659961522596</v>
      </c>
      <c r="AB575" s="6">
        <v>0</v>
      </c>
      <c r="AE575" s="6">
        <v>5.6719999999999997</v>
      </c>
      <c r="AF575" s="6">
        <v>2.9255000000000009</v>
      </c>
      <c r="AG575" s="35">
        <v>3.7309999999999999</v>
      </c>
      <c r="AH575" s="6">
        <v>3.4649999999999999</v>
      </c>
      <c r="AI575" s="6">
        <v>3.5779999999999998</v>
      </c>
      <c r="AJ575" s="6">
        <v>3.3860000000000001</v>
      </c>
      <c r="AK575" s="6">
        <v>10.021000000000001</v>
      </c>
      <c r="AL575" s="6">
        <v>6.306</v>
      </c>
      <c r="AN575" s="6">
        <v>6.306</v>
      </c>
      <c r="AO575" s="6">
        <f>AE575*'III. GDP shares, 1310-2018'!C577</f>
        <v>0.42499783834730859</v>
      </c>
      <c r="AP575" s="6">
        <f>AF575*'III. GDP shares, 1310-2018'!D577</f>
        <v>0.62761322896531146</v>
      </c>
      <c r="AQ575" s="6">
        <f>AG575*'III. GDP shares, 1310-2018'!E577</f>
        <v>8.0515080812042381E-2</v>
      </c>
      <c r="AR575" s="6">
        <f>AH575*'III. GDP shares, 1310-2018'!F577</f>
        <v>0.52928012710368921</v>
      </c>
      <c r="AS575" s="6">
        <f>AI575*'III. GDP shares, 1310-2018'!G577</f>
        <v>0.52935440932545319</v>
      </c>
      <c r="AT575" s="6">
        <f>AJ575*'III. GDP shares, 1310-2018'!H577</f>
        <v>0.96947070547120573</v>
      </c>
      <c r="AU575" s="6">
        <f>AK575*'III. GDP shares, 1310-2018'!I577</f>
        <v>0.49082980189590086</v>
      </c>
      <c r="AV575" s="6">
        <f>AL575*'III. GDP shares, 1310-2018'!J577</f>
        <v>0.33399094960264275</v>
      </c>
      <c r="AY575" s="6">
        <f>U575*'III. GDP shares, 1310-2018'!C577</f>
        <v>-0.4522051383793923</v>
      </c>
      <c r="AZ575" s="6">
        <f>V575*'III. GDP shares, 1310-2018'!D577</f>
        <v>-0.23598514847439497</v>
      </c>
      <c r="BA575" s="6">
        <f>W575*'III. GDP shares, 1310-2018'!E577</f>
        <v>-1.8886925283685768E-2</v>
      </c>
      <c r="BB575" s="6">
        <f>X575*'III. GDP shares, 1310-2018'!F577</f>
        <v>0.23960124195225091</v>
      </c>
      <c r="BC575" s="6">
        <f>Y575*'III. GDP shares, 1310-2018'!G577</f>
        <v>-0.15034925514150133</v>
      </c>
      <c r="BD575" s="6">
        <f>Z575*'III. GDP shares, 1310-2018'!H577</f>
        <v>1.4873631001161458</v>
      </c>
      <c r="BE575" s="6">
        <f>AA575*'III. GDP shares, 1310-2018'!I577</f>
        <v>0.28555734337206279</v>
      </c>
      <c r="BF575" s="6">
        <f>AB575*'III. GDP shares, 1310-2018'!J577</f>
        <v>0</v>
      </c>
      <c r="BI575" s="6">
        <f t="shared" si="1105"/>
        <v>4.8855624999999998</v>
      </c>
      <c r="BJ575" s="6">
        <f t="shared" si="1106"/>
        <v>3.9860521415235541</v>
      </c>
      <c r="BL575" s="6">
        <f t="shared" si="1107"/>
        <v>1.1550952181614853</v>
      </c>
      <c r="BM575" s="6">
        <f t="shared" si="1108"/>
        <v>0.44586286492850091</v>
      </c>
      <c r="BN575" s="6">
        <f t="shared" ref="BN575:BO575" si="1238">AVERAGE(BL572:BL578)</f>
        <v>-0.42602770988515004</v>
      </c>
      <c r="BO575" s="6">
        <f t="shared" si="1238"/>
        <v>-0.504588262143013</v>
      </c>
      <c r="BR575" s="6">
        <f t="shared" si="1110"/>
        <v>1.9673585459223626</v>
      </c>
    </row>
    <row r="576" spans="1:70" x14ac:dyDescent="0.2">
      <c r="A576" s="6">
        <f>'[1]Nominal weighted'!B576</f>
        <v>1882</v>
      </c>
      <c r="C576" s="6">
        <f t="shared" si="1117"/>
        <v>9.4714935357608745</v>
      </c>
      <c r="D576" s="6">
        <f t="shared" si="1118"/>
        <v>1.9402500000000003</v>
      </c>
      <c r="E576" s="6">
        <f t="shared" si="1119"/>
        <v>6.2837888290571966</v>
      </c>
      <c r="F576" s="6">
        <f t="shared" si="1120"/>
        <v>7.3260081014296556</v>
      </c>
      <c r="G576" s="6">
        <f t="shared" si="1121"/>
        <v>3.7589999999999999</v>
      </c>
      <c r="H576" s="6">
        <f t="shared" si="1122"/>
        <v>5.7891358024691328</v>
      </c>
      <c r="I576" s="6">
        <f t="shared" si="1123"/>
        <v>5.9557468338333228</v>
      </c>
      <c r="J576" s="6">
        <f t="shared" si="1124"/>
        <v>21.718718810985084</v>
      </c>
      <c r="L576" s="6">
        <f t="shared" si="1177"/>
        <v>6.9926718163129689</v>
      </c>
      <c r="M576" s="6">
        <f t="shared" si="1178"/>
        <v>4.023309523809524</v>
      </c>
      <c r="N576" s="6">
        <f t="shared" si="1179"/>
        <v>6.2833660248658081</v>
      </c>
      <c r="O576" s="6">
        <f t="shared" si="1180"/>
        <v>3.734081225153091</v>
      </c>
      <c r="P576" s="6">
        <f t="shared" ref="P576:S576" si="1239">AVERAGE(G573:G579)</f>
        <v>3.7201789720522291</v>
      </c>
      <c r="Q576" s="6">
        <f t="shared" si="1239"/>
        <v>2.5117143655844543</v>
      </c>
      <c r="R576" s="6">
        <f t="shared" si="1239"/>
        <v>9.4695132224871177</v>
      </c>
      <c r="S576" s="6">
        <f t="shared" si="1239"/>
        <v>2.4128331609281153</v>
      </c>
      <c r="U576" s="6">
        <v>-3.6694935357608744</v>
      </c>
      <c r="V576" s="6">
        <v>1</v>
      </c>
      <c r="W576" s="6">
        <v>-2.5527888290571967</v>
      </c>
      <c r="X576" s="6">
        <v>-3.8610081014296562</v>
      </c>
      <c r="Y576" s="6">
        <v>0</v>
      </c>
      <c r="Z576" s="6">
        <v>-2.4691358024691326</v>
      </c>
      <c r="AA576" s="6">
        <v>4.8552531661666771</v>
      </c>
      <c r="AB576" s="6">
        <v>-15.405718810985086</v>
      </c>
      <c r="AE576" s="6">
        <v>5.8019999999999996</v>
      </c>
      <c r="AF576" s="6">
        <v>2.9402500000000003</v>
      </c>
      <c r="AG576" s="35">
        <v>3.7309999999999999</v>
      </c>
      <c r="AH576" s="6">
        <v>3.4649999999999999</v>
      </c>
      <c r="AI576" s="6">
        <v>3.7589999999999999</v>
      </c>
      <c r="AJ576" s="6">
        <v>3.32</v>
      </c>
      <c r="AK576" s="6">
        <v>10.811</v>
      </c>
      <c r="AL576" s="6">
        <v>6.3129999999999997</v>
      </c>
      <c r="AN576" s="6">
        <v>6.3129999999999997</v>
      </c>
      <c r="AO576" s="6">
        <f>AE576*'III. GDP shares, 1310-2018'!C578</f>
        <v>0.45330295809636145</v>
      </c>
      <c r="AP576" s="6">
        <f>AF576*'III. GDP shares, 1310-2018'!D578</f>
        <v>0.62218043765800712</v>
      </c>
      <c r="AQ576" s="6">
        <f>AG576*'III. GDP shares, 1310-2018'!E578</f>
        <v>7.9254497359699E-2</v>
      </c>
      <c r="AR576" s="6">
        <f>AH576*'III. GDP shares, 1310-2018'!F578</f>
        <v>0.51557822122846519</v>
      </c>
      <c r="AS576" s="6">
        <f>AI576*'III. GDP shares, 1310-2018'!G578</f>
        <v>0.55827295187728376</v>
      </c>
      <c r="AT576" s="6">
        <f>AJ576*'III. GDP shares, 1310-2018'!H578</f>
        <v>0.96954436491564489</v>
      </c>
      <c r="AU576" s="6">
        <f>AK576*'III. GDP shares, 1310-2018'!I578</f>
        <v>0.51425319982459128</v>
      </c>
      <c r="AV576" s="6">
        <f>AL576*'III. GDP shares, 1310-2018'!J578</f>
        <v>0.32896852648609121</v>
      </c>
      <c r="AY576" s="6">
        <f>U576*'III. GDP shares, 1310-2018'!C578</f>
        <v>-0.28669291183658757</v>
      </c>
      <c r="AZ576" s="6">
        <f>V576*'III. GDP shares, 1310-2018'!D578</f>
        <v>0.21160800532539989</v>
      </c>
      <c r="BA576" s="6">
        <f>W576*'III. GDP shares, 1310-2018'!E578</f>
        <v>-5.4226747658103105E-2</v>
      </c>
      <c r="BB576" s="6">
        <f>X576*'III. GDP shares, 1310-2018'!F578</f>
        <v>-0.57450265197223538</v>
      </c>
      <c r="BC576" s="6">
        <f>Y576*'III. GDP shares, 1310-2018'!G578</f>
        <v>0</v>
      </c>
      <c r="BD576" s="6">
        <f>Z576*'III. GDP shares, 1310-2018'!H578</f>
        <v>-0.72106527213717364</v>
      </c>
      <c r="BE576" s="6">
        <f>AA576*'III. GDP shares, 1310-2018'!I578</f>
        <v>0.23095268491903539</v>
      </c>
      <c r="BF576" s="6">
        <f>AB576*'III. GDP shares, 1310-2018'!J578</f>
        <v>-0.80278736206380819</v>
      </c>
      <c r="BI576" s="6">
        <f t="shared" si="1105"/>
        <v>5.0176562499999999</v>
      </c>
      <c r="BJ576" s="6">
        <f t="shared" si="1106"/>
        <v>4.0413551574461435</v>
      </c>
      <c r="BL576" s="6">
        <f t="shared" si="1107"/>
        <v>-1.9967142554234727</v>
      </c>
      <c r="BM576" s="6">
        <f t="shared" si="1108"/>
        <v>-2.7628614891919083</v>
      </c>
      <c r="BN576" s="6">
        <f t="shared" ref="BN576:BO576" si="1240">AVERAGE(BL573:BL579)</f>
        <v>0.1186631854235466</v>
      </c>
      <c r="BO576" s="6">
        <f t="shared" si="1240"/>
        <v>0.12006229443416989</v>
      </c>
      <c r="BR576" s="6">
        <f t="shared" si="1110"/>
        <v>5.6274969805370088</v>
      </c>
    </row>
    <row r="577" spans="1:70" x14ac:dyDescent="0.2">
      <c r="A577" s="6">
        <f>'[1]Nominal weighted'!B577</f>
        <v>1883</v>
      </c>
      <c r="C577" s="6">
        <f t="shared" si="1117"/>
        <v>7.6578677604543426</v>
      </c>
      <c r="D577" s="6">
        <f t="shared" si="1118"/>
        <v>3.3513333333333333</v>
      </c>
      <c r="E577" s="6">
        <f t="shared" si="1119"/>
        <v>6.739641962754165</v>
      </c>
      <c r="F577" s="6">
        <f t="shared" si="1120"/>
        <v>3.44</v>
      </c>
      <c r="G577" s="6">
        <f t="shared" si="1121"/>
        <v>1.9306588129556932</v>
      </c>
      <c r="H577" s="6">
        <f t="shared" si="1122"/>
        <v>5.75564556962025</v>
      </c>
      <c r="I577" s="6">
        <f t="shared" si="1123"/>
        <v>10.018571971989541</v>
      </c>
      <c r="J577" s="6">
        <f t="shared" si="1124"/>
        <v>33.782201270478105</v>
      </c>
      <c r="L577" s="6">
        <f t="shared" si="1177"/>
        <v>6.6353324528851916</v>
      </c>
      <c r="M577" s="6">
        <f t="shared" si="1178"/>
        <v>3.5862619047619049</v>
      </c>
      <c r="N577" s="6">
        <f t="shared" si="1179"/>
        <v>6.1415320518159291</v>
      </c>
      <c r="O577" s="6">
        <f t="shared" si="1180"/>
        <v>4.1736075557673615</v>
      </c>
      <c r="P577" s="6">
        <f t="shared" ref="P577:S577" si="1241">AVERAGE(G574:G580)</f>
        <v>3.7150361149093727</v>
      </c>
      <c r="Q577" s="6">
        <f t="shared" si="1241"/>
        <v>3.4390539100979121</v>
      </c>
      <c r="R577" s="6">
        <f t="shared" si="1241"/>
        <v>8.8643390522310295</v>
      </c>
      <c r="S577" s="6">
        <f t="shared" si="1241"/>
        <v>8.659665032935326</v>
      </c>
      <c r="U577" s="6">
        <v>-1.903867760454343</v>
      </c>
      <c r="V577" s="6">
        <v>-0.5</v>
      </c>
      <c r="W577" s="6">
        <v>-2.9226419627541649</v>
      </c>
      <c r="X577" s="6">
        <v>0</v>
      </c>
      <c r="Y577" s="6">
        <v>2.0533411870443068</v>
      </c>
      <c r="Z577" s="6">
        <v>-2.5316455696202498</v>
      </c>
      <c r="AA577" s="6">
        <v>-2.93857197198954</v>
      </c>
      <c r="AB577" s="6">
        <v>-27.178201270478102</v>
      </c>
      <c r="AE577" s="6">
        <v>5.7539999999999996</v>
      </c>
      <c r="AF577" s="6">
        <v>2.8513333333333333</v>
      </c>
      <c r="AG577" s="35">
        <v>3.8170000000000002</v>
      </c>
      <c r="AH577" s="6">
        <v>3.44</v>
      </c>
      <c r="AI577" s="6">
        <v>3.984</v>
      </c>
      <c r="AJ577" s="6">
        <v>3.2240000000000002</v>
      </c>
      <c r="AK577" s="6">
        <v>7.08</v>
      </c>
      <c r="AL577" s="6">
        <v>6.6040000000000001</v>
      </c>
      <c r="AN577" s="6">
        <v>6.6040000000000001</v>
      </c>
      <c r="AO577" s="6">
        <f>AE577*'III. GDP shares, 1310-2018'!C579</f>
        <v>0.43956720273998862</v>
      </c>
      <c r="AP577" s="6">
        <f>AF577*'III. GDP shares, 1310-2018'!D579</f>
        <v>0.5958163737462332</v>
      </c>
      <c r="AQ577" s="6">
        <f>AG577*'III. GDP shares, 1310-2018'!E579</f>
        <v>8.5321115850937199E-2</v>
      </c>
      <c r="AR577" s="6">
        <f>AH577*'III. GDP shares, 1310-2018'!F579</f>
        <v>0.52967705031327172</v>
      </c>
      <c r="AS577" s="6">
        <f>AI577*'III. GDP shares, 1310-2018'!G579</f>
        <v>0.58208468725653673</v>
      </c>
      <c r="AT577" s="6">
        <f>AJ577*'III. GDP shares, 1310-2018'!H579</f>
        <v>0.94579622437494304</v>
      </c>
      <c r="AU577" s="6">
        <f>AK577*'III. GDP shares, 1310-2018'!I579</f>
        <v>0.3376857848065774</v>
      </c>
      <c r="AV577" s="6">
        <f>AL577*'III. GDP shares, 1310-2018'!J579</f>
        <v>0.33782633513418497</v>
      </c>
      <c r="AY577" s="6">
        <f>U577*'III. GDP shares, 1310-2018'!C579</f>
        <v>-0.14544279211848493</v>
      </c>
      <c r="AZ577" s="6">
        <f>V577*'III. GDP shares, 1310-2018'!D579</f>
        <v>-0.10448030869994737</v>
      </c>
      <c r="BA577" s="6">
        <f>W577*'III. GDP shares, 1310-2018'!E579</f>
        <v>-6.5329597457416441E-2</v>
      </c>
      <c r="BB577" s="6">
        <f>X577*'III. GDP shares, 1310-2018'!F579</f>
        <v>0</v>
      </c>
      <c r="BC577" s="6">
        <f>Y577*'III. GDP shares, 1310-2018'!G579</f>
        <v>0.30000463420975182</v>
      </c>
      <c r="BD577" s="6">
        <f>Z577*'III. GDP shares, 1310-2018'!H579</f>
        <v>-0.74268635893374191</v>
      </c>
      <c r="BE577" s="6">
        <f>AA577*'III. GDP shares, 1310-2018'!I579</f>
        <v>-0.14015734217117226</v>
      </c>
      <c r="BF577" s="6">
        <f>AB577*'III. GDP shares, 1310-2018'!J579</f>
        <v>-1.3902955982351404</v>
      </c>
      <c r="BI577" s="6">
        <f t="shared" si="1105"/>
        <v>4.5942916666666669</v>
      </c>
      <c r="BJ577" s="6">
        <f t="shared" si="1106"/>
        <v>3.8537747742226731</v>
      </c>
      <c r="BL577" s="6">
        <f t="shared" si="1107"/>
        <v>-2.2883873634061516</v>
      </c>
      <c r="BM577" s="6">
        <f t="shared" si="1108"/>
        <v>-4.4901984185315111</v>
      </c>
      <c r="BN577" s="6">
        <f t="shared" ref="BN577:BO577" si="1242">AVERAGE(BL574:BL580)</f>
        <v>-0.54457466377295094</v>
      </c>
      <c r="BO577" s="6">
        <f t="shared" si="1242"/>
        <v>-0.92855291418740771</v>
      </c>
      <c r="BR577" s="6">
        <f t="shared" si="1110"/>
        <v>5.4418654551826435</v>
      </c>
    </row>
    <row r="578" spans="1:70" x14ac:dyDescent="0.2">
      <c r="A578" s="6">
        <f>'[1]Nominal weighted'!B578</f>
        <v>1884</v>
      </c>
      <c r="C578" s="6">
        <f t="shared" si="1117"/>
        <v>7.1163873478097202</v>
      </c>
      <c r="D578" s="6">
        <f t="shared" si="1118"/>
        <v>5.4340000000000002</v>
      </c>
      <c r="E578" s="6">
        <f t="shared" si="1119"/>
        <v>7.6421296238462624</v>
      </c>
      <c r="F578" s="6">
        <f t="shared" si="1120"/>
        <v>10.359136233683953</v>
      </c>
      <c r="G578" s="6">
        <f t="shared" si="1121"/>
        <v>3.8119999999999998</v>
      </c>
      <c r="H578" s="6">
        <f t="shared" si="1122"/>
        <v>7.1481038961039021</v>
      </c>
      <c r="I578" s="6">
        <f t="shared" si="1123"/>
        <v>6.2152520150797983</v>
      </c>
      <c r="J578" s="6">
        <f t="shared" si="1124"/>
        <v>27.526238950067885</v>
      </c>
      <c r="L578" s="6">
        <f t="shared" si="1177"/>
        <v>7.1947408860745821</v>
      </c>
      <c r="M578" s="6">
        <f t="shared" si="1178"/>
        <v>4.0419761904761904</v>
      </c>
      <c r="N578" s="6">
        <f t="shared" si="1179"/>
        <v>6.0275086569461109</v>
      </c>
      <c r="O578" s="6">
        <f t="shared" si="1180"/>
        <v>4.6034579706370513</v>
      </c>
      <c r="P578" s="6">
        <f t="shared" ref="P578:S578" si="1243">AVERAGE(G575:G581)</f>
        <v>4.0609974547320666</v>
      </c>
      <c r="Q578" s="6">
        <f t="shared" si="1243"/>
        <v>3.5716721996203131</v>
      </c>
      <c r="R578" s="6">
        <f t="shared" si="1243"/>
        <v>7.4286262077565706</v>
      </c>
      <c r="S578" s="6">
        <f t="shared" si="1243"/>
        <v>14.982588699281404</v>
      </c>
      <c r="U578" s="6">
        <v>-1.9423873478097198</v>
      </c>
      <c r="V578" s="6">
        <v>-2.7</v>
      </c>
      <c r="W578" s="6">
        <v>-3.9111296238462629</v>
      </c>
      <c r="X578" s="6">
        <v>-6.9611362336839528</v>
      </c>
      <c r="Y578" s="6">
        <v>0</v>
      </c>
      <c r="Z578" s="6">
        <v>-3.8961038961039023</v>
      </c>
      <c r="AA578" s="6">
        <v>0.45874798492020169</v>
      </c>
      <c r="AB578" s="6">
        <v>-21.104238950067884</v>
      </c>
      <c r="AE578" s="6">
        <v>5.1740000000000004</v>
      </c>
      <c r="AF578" s="6">
        <v>2.734</v>
      </c>
      <c r="AG578" s="35">
        <v>3.7309999999999999</v>
      </c>
      <c r="AH578" s="6">
        <v>3.3980000000000001</v>
      </c>
      <c r="AI578" s="6">
        <v>3.8119999999999998</v>
      </c>
      <c r="AJ578" s="6">
        <v>3.2519999999999998</v>
      </c>
      <c r="AK578" s="6">
        <v>6.6740000000000004</v>
      </c>
      <c r="AL578" s="6">
        <v>6.4219999999999997</v>
      </c>
      <c r="AN578" s="6">
        <v>6.4219999999999997</v>
      </c>
      <c r="AO578" s="6">
        <f>AE578*'III. GDP shares, 1310-2018'!C580</f>
        <v>0.39440615729152778</v>
      </c>
      <c r="AP578" s="6">
        <f>AF578*'III. GDP shares, 1310-2018'!D580</f>
        <v>0.56699144794876877</v>
      </c>
      <c r="AQ578" s="6">
        <f>AG578*'III. GDP shares, 1310-2018'!E580</f>
        <v>8.4115483246842426E-2</v>
      </c>
      <c r="AR578" s="6">
        <f>AH578*'III. GDP shares, 1310-2018'!F580</f>
        <v>0.53129099406560287</v>
      </c>
      <c r="AS578" s="6">
        <f>AI578*'III. GDP shares, 1310-2018'!G580</f>
        <v>0.5456160173448803</v>
      </c>
      <c r="AT578" s="6">
        <f>AJ578*'III. GDP shares, 1310-2018'!H580</f>
        <v>0.96221476823287866</v>
      </c>
      <c r="AU578" s="6">
        <f>AK578*'III. GDP shares, 1310-2018'!I580</f>
        <v>0.31623962221833202</v>
      </c>
      <c r="AV578" s="6">
        <f>AL578*'III. GDP shares, 1310-2018'!J580</f>
        <v>0.32808817422579356</v>
      </c>
      <c r="AY578" s="6">
        <f>U578*'III. GDP shares, 1310-2018'!C580</f>
        <v>-0.14806523575982097</v>
      </c>
      <c r="AZ578" s="6">
        <f>V578*'III. GDP shares, 1310-2018'!D580</f>
        <v>-0.5599403472793254</v>
      </c>
      <c r="BA578" s="6">
        <f>W578*'III. GDP shares, 1310-2018'!E580</f>
        <v>-8.8176509876941686E-2</v>
      </c>
      <c r="BB578" s="6">
        <f>X578*'III. GDP shares, 1310-2018'!F580</f>
        <v>-1.0884017037728175</v>
      </c>
      <c r="BC578" s="6">
        <f>Y578*'III. GDP shares, 1310-2018'!G580</f>
        <v>0</v>
      </c>
      <c r="BD578" s="6">
        <f>Z578*'III. GDP shares, 1310-2018'!H580</f>
        <v>-1.1527948054738106</v>
      </c>
      <c r="BE578" s="6">
        <f>AA578*'III. GDP shares, 1310-2018'!I580</f>
        <v>2.173723246098077E-2</v>
      </c>
      <c r="BF578" s="6">
        <f>AB578*'III. GDP shares, 1310-2018'!J580</f>
        <v>-1.0781767713411166</v>
      </c>
      <c r="BI578" s="6">
        <f t="shared" si="1105"/>
        <v>4.3996249999999995</v>
      </c>
      <c r="BJ578" s="6">
        <f t="shared" si="1106"/>
        <v>3.7289626645746266</v>
      </c>
      <c r="BL578" s="6">
        <f t="shared" si="1107"/>
        <v>-4.0938181410428527</v>
      </c>
      <c r="BM578" s="6">
        <f t="shared" si="1108"/>
        <v>-5.0070310083239402</v>
      </c>
      <c r="BN578" s="6">
        <f t="shared" ref="BN578:BO578" si="1244">AVERAGE(BL575:BL581)</f>
        <v>-1.205051986030437</v>
      </c>
      <c r="BO578" s="6">
        <f t="shared" si="1244"/>
        <v>-1.958056152238155</v>
      </c>
      <c r="BR578" s="6">
        <f t="shared" si="1110"/>
        <v>6.6958490103893844</v>
      </c>
    </row>
    <row r="579" spans="1:70" x14ac:dyDescent="0.2">
      <c r="A579" s="6">
        <f>'[1]Nominal weighted'!B579</f>
        <v>1885</v>
      </c>
      <c r="C579" s="6">
        <f t="shared" si="1117"/>
        <v>3.2721366123715914</v>
      </c>
      <c r="D579" s="6">
        <f t="shared" si="1118"/>
        <v>5.8632500000000007</v>
      </c>
      <c r="E579" s="6">
        <f t="shared" si="1119"/>
        <v>8.2105030517923367</v>
      </c>
      <c r="F579" s="6">
        <f t="shared" si="1120"/>
        <v>3.3490000000000002</v>
      </c>
      <c r="G579" s="6">
        <f t="shared" si="1121"/>
        <v>5.7570273997506103</v>
      </c>
      <c r="H579" s="6">
        <f t="shared" si="1122"/>
        <v>4.57735135135135</v>
      </c>
      <c r="I579" s="6">
        <f t="shared" si="1123"/>
        <v>7.755322478427912</v>
      </c>
      <c r="J579" s="6">
        <f t="shared" si="1124"/>
        <v>-21.720189209410599</v>
      </c>
      <c r="L579" s="6">
        <f t="shared" si="1177"/>
        <v>5.9896037989399113</v>
      </c>
      <c r="M579" s="6">
        <f t="shared" si="1178"/>
        <v>3.7445357142857141</v>
      </c>
      <c r="N579" s="6">
        <f t="shared" si="1179"/>
        <v>6.2162186709496767</v>
      </c>
      <c r="O579" s="6">
        <f t="shared" si="1180"/>
        <v>4.6730954847113182</v>
      </c>
      <c r="P579" s="6">
        <f t="shared" ref="P579:S579" si="1245">AVERAGE(G576:G582)</f>
        <v>3.7443310240778165</v>
      </c>
      <c r="Q579" s="6">
        <f t="shared" si="1245"/>
        <v>4.2760729417353396</v>
      </c>
      <c r="R579" s="6">
        <f t="shared" si="1245"/>
        <v>7.3771089966068013</v>
      </c>
      <c r="S579" s="6">
        <f t="shared" si="1245"/>
        <v>15.67984804753525</v>
      </c>
      <c r="U579" s="6">
        <v>1.980863387628409</v>
      </c>
      <c r="V579" s="6">
        <v>-3</v>
      </c>
      <c r="W579" s="6">
        <v>-4.6395030517923361</v>
      </c>
      <c r="X579" s="6">
        <v>0</v>
      </c>
      <c r="Y579" s="6">
        <v>-2.0120273997506106</v>
      </c>
      <c r="Z579" s="6">
        <v>-1.3513513513513495</v>
      </c>
      <c r="AA579" s="6">
        <v>-0.36532247842791277</v>
      </c>
      <c r="AB579" s="6">
        <v>27.956189209410599</v>
      </c>
      <c r="AE579" s="6">
        <v>5.2530000000000001</v>
      </c>
      <c r="AF579" s="6">
        <v>2.8632500000000003</v>
      </c>
      <c r="AG579" s="35">
        <v>3.5710000000000002</v>
      </c>
      <c r="AH579" s="6">
        <v>3.3490000000000002</v>
      </c>
      <c r="AI579" s="6">
        <v>3.7450000000000001</v>
      </c>
      <c r="AJ579" s="6">
        <v>3.226</v>
      </c>
      <c r="AK579" s="6">
        <v>7.39</v>
      </c>
      <c r="AL579" s="6">
        <v>6.2359999999999998</v>
      </c>
      <c r="AN579" s="6">
        <v>6.2359999999999998</v>
      </c>
      <c r="AO579" s="6">
        <f>AE579*'III. GDP shares, 1310-2018'!C581</f>
        <v>0.40664325518882333</v>
      </c>
      <c r="AP579" s="6">
        <f>AF579*'III. GDP shares, 1310-2018'!D581</f>
        <v>0.58768589104796443</v>
      </c>
      <c r="AQ579" s="6">
        <f>AG579*'III. GDP shares, 1310-2018'!E581</f>
        <v>8.1879493332183487E-2</v>
      </c>
      <c r="AR579" s="6">
        <f>AH579*'III. GDP shares, 1310-2018'!F581</f>
        <v>0.53363015049511298</v>
      </c>
      <c r="AS579" s="6">
        <f>AI579*'III. GDP shares, 1310-2018'!G581</f>
        <v>0.52379592523367613</v>
      </c>
      <c r="AT579" s="6">
        <f>AJ579*'III. GDP shares, 1310-2018'!H581</f>
        <v>0.95685348873035414</v>
      </c>
      <c r="AU579" s="6">
        <f>AK579*'III. GDP shares, 1310-2018'!I581</f>
        <v>0.33910289291241585</v>
      </c>
      <c r="AV579" s="6">
        <f>AL579*'III. GDP shares, 1310-2018'!J581</f>
        <v>0.32869316082107436</v>
      </c>
      <c r="AY579" s="6">
        <f>U579*'III. GDP shares, 1310-2018'!C581</f>
        <v>0.15334184961537714</v>
      </c>
      <c r="AZ579" s="6">
        <f>V579*'III. GDP shares, 1310-2018'!D581</f>
        <v>-0.61575401140099295</v>
      </c>
      <c r="BA579" s="6">
        <f>W579*'III. GDP shares, 1310-2018'!E581</f>
        <v>-0.10637921007949468</v>
      </c>
      <c r="BB579" s="6">
        <f>X579*'III. GDP shares, 1310-2018'!F581</f>
        <v>0</v>
      </c>
      <c r="BC579" s="6">
        <f>Y579*'III. GDP shares, 1310-2018'!G581</f>
        <v>-0.28141301827713716</v>
      </c>
      <c r="BD579" s="6">
        <f>Z579*'III. GDP shares, 1310-2018'!H581</f>
        <v>-0.40081997986392354</v>
      </c>
      <c r="BE579" s="6">
        <f>AA579*'III. GDP shares, 1310-2018'!I581</f>
        <v>-1.6763451864795515E-2</v>
      </c>
      <c r="BF579" s="6">
        <f>AB579*'III. GDP shares, 1310-2018'!J581</f>
        <v>1.4735420455024344</v>
      </c>
      <c r="BI579" s="6">
        <f t="shared" si="1105"/>
        <v>4.4541562499999996</v>
      </c>
      <c r="BJ579" s="6">
        <f t="shared" si="1106"/>
        <v>3.7582842577616047</v>
      </c>
      <c r="BL579" s="6">
        <f t="shared" si="1107"/>
        <v>0.20575422363146778</v>
      </c>
      <c r="BM579" s="6">
        <f t="shared" si="1108"/>
        <v>2.3211060394645999</v>
      </c>
      <c r="BN579" s="6">
        <f t="shared" ref="BN579:BO579" si="1246">AVERAGE(BL576:BL582)</f>
        <v>-1.3194378954005441</v>
      </c>
      <c r="BO579" s="6">
        <f t="shared" si="1246"/>
        <v>-2.0434098705695143</v>
      </c>
      <c r="BR579" s="6">
        <f t="shared" si="1110"/>
        <v>2.3490901316811796</v>
      </c>
    </row>
    <row r="580" spans="1:70" x14ac:dyDescent="0.2">
      <c r="A580" s="6">
        <f>'[1]Nominal weighted'!B580</f>
        <v>1886</v>
      </c>
      <c r="C580" s="6">
        <f t="shared" si="1117"/>
        <v>4.99</v>
      </c>
      <c r="D580" s="6">
        <f t="shared" si="1118"/>
        <v>4.4308333333333341</v>
      </c>
      <c r="E580" s="6">
        <f t="shared" si="1119"/>
        <v>4.9163899518449785</v>
      </c>
      <c r="F580" s="6">
        <f t="shared" si="1120"/>
        <v>3.302</v>
      </c>
      <c r="G580" s="6">
        <f t="shared" si="1121"/>
        <v>3.645</v>
      </c>
      <c r="H580" s="6">
        <f t="shared" si="1122"/>
        <v>3.105</v>
      </c>
      <c r="I580" s="6">
        <f t="shared" si="1123"/>
        <v>9.8926733450772009</v>
      </c>
      <c r="J580" s="6">
        <f t="shared" si="1124"/>
        <v>19.285905911245237</v>
      </c>
      <c r="L580" s="6">
        <f t="shared" si="1177"/>
        <v>5.2568379835163936</v>
      </c>
      <c r="M580" s="6">
        <f t="shared" si="1178"/>
        <v>3.645285714285714</v>
      </c>
      <c r="N580" s="6">
        <f t="shared" si="1179"/>
        <v>5.4366266041639362</v>
      </c>
      <c r="O580" s="6">
        <f t="shared" si="1180"/>
        <v>2.9043735675574078</v>
      </c>
      <c r="P580" s="6">
        <f t="shared" ref="P580:S580" si="1247">AVERAGE(G577:G583)</f>
        <v>3.8714822791116315</v>
      </c>
      <c r="Q580" s="6">
        <f t="shared" si="1247"/>
        <v>4.0889583032873684</v>
      </c>
      <c r="R580" s="6">
        <f t="shared" si="1247"/>
        <v>7.2100219917210415</v>
      </c>
      <c r="S580" s="6">
        <f t="shared" si="1247"/>
        <v>9.5108355458358691</v>
      </c>
      <c r="U580" s="6">
        <v>0</v>
      </c>
      <c r="V580" s="6">
        <v>-1.6</v>
      </c>
      <c r="W580" s="6">
        <v>-1.5833899518449785</v>
      </c>
      <c r="X580" s="6">
        <v>0</v>
      </c>
      <c r="Y580" s="6">
        <v>0</v>
      </c>
      <c r="Z580" s="6">
        <v>0</v>
      </c>
      <c r="AA580" s="6">
        <v>-3.8496733450772003</v>
      </c>
      <c r="AB580" s="6">
        <v>-13.171905911245238</v>
      </c>
      <c r="AE580" s="6">
        <v>4.99</v>
      </c>
      <c r="AF580" s="6">
        <v>2.830833333333334</v>
      </c>
      <c r="AG580" s="35">
        <v>3.3330000000000002</v>
      </c>
      <c r="AH580" s="6">
        <v>3.302</v>
      </c>
      <c r="AI580" s="6">
        <v>3.645</v>
      </c>
      <c r="AJ580" s="6">
        <v>3.105</v>
      </c>
      <c r="AK580" s="6">
        <v>6.0430000000000001</v>
      </c>
      <c r="AL580" s="6">
        <v>6.1139999999999999</v>
      </c>
      <c r="AN580" s="6">
        <v>6.1139999999999999</v>
      </c>
      <c r="AO580" s="6">
        <f>AE580*'III. GDP shares, 1310-2018'!C582</f>
        <v>0.39468291155285001</v>
      </c>
      <c r="AP580" s="6">
        <f>AF580*'III. GDP shares, 1310-2018'!D582</f>
        <v>0.57738053723822802</v>
      </c>
      <c r="AQ580" s="6">
        <f>AG580*'III. GDP shares, 1310-2018'!E582</f>
        <v>7.5890943897058222E-2</v>
      </c>
      <c r="AR580" s="6">
        <f>AH580*'III. GDP shares, 1310-2018'!F582</f>
        <v>0.5184173448291064</v>
      </c>
      <c r="AS580" s="6">
        <f>AI580*'III. GDP shares, 1310-2018'!G582</f>
        <v>0.50698811770678465</v>
      </c>
      <c r="AT580" s="6">
        <f>AJ580*'III. GDP shares, 1310-2018'!H582</f>
        <v>0.92817173993321367</v>
      </c>
      <c r="AU580" s="6">
        <f>AK580*'III. GDP shares, 1310-2018'!I582</f>
        <v>0.26547233756000893</v>
      </c>
      <c r="AV580" s="6">
        <f>AL580*'III. GDP shares, 1310-2018'!J582</f>
        <v>0.33763514745549927</v>
      </c>
      <c r="AY580" s="6">
        <f>U580*'III. GDP shares, 1310-2018'!C582</f>
        <v>0</v>
      </c>
      <c r="AZ580" s="6">
        <f>V580*'III. GDP shares, 1310-2018'!D582</f>
        <v>-0.326338131144362</v>
      </c>
      <c r="BA580" s="6">
        <f>W580*'III. GDP shares, 1310-2018'!E582</f>
        <v>-3.6053092710060901E-2</v>
      </c>
      <c r="BB580" s="6">
        <f>X580*'III. GDP shares, 1310-2018'!F582</f>
        <v>0</v>
      </c>
      <c r="BC580" s="6">
        <f>Y580*'III. GDP shares, 1310-2018'!G582</f>
        <v>0</v>
      </c>
      <c r="BD580" s="6">
        <f>Z580*'III. GDP shares, 1310-2018'!H582</f>
        <v>0</v>
      </c>
      <c r="BE580" s="6">
        <f>AA580*'III. GDP shares, 1310-2018'!I582</f>
        <v>-0.16911828260137401</v>
      </c>
      <c r="BF580" s="6">
        <f>AB580*'III. GDP shares, 1310-2018'!J582</f>
        <v>-0.72739587743101874</v>
      </c>
      <c r="BI580" s="6">
        <f t="shared" si="1105"/>
        <v>4.1703541666666668</v>
      </c>
      <c r="BJ580" s="6">
        <f t="shared" si="1106"/>
        <v>3.604639080172749</v>
      </c>
      <c r="BL580" s="6">
        <f t="shared" si="1107"/>
        <v>-1.2589053838868156</v>
      </c>
      <c r="BM580" s="6">
        <f t="shared" si="1108"/>
        <v>-2.5256211510209274</v>
      </c>
      <c r="BN580" s="6">
        <f t="shared" ref="BN580:BO580" si="1248">AVERAGE(BL577:BL583)</f>
        <v>-0.64938760042796184</v>
      </c>
      <c r="BO580" s="6">
        <f t="shared" si="1248"/>
        <v>-0.95651703439920599</v>
      </c>
      <c r="BR580" s="6">
        <f t="shared" si="1110"/>
        <v>3.9598257956769745</v>
      </c>
    </row>
    <row r="581" spans="1:70" x14ac:dyDescent="0.2">
      <c r="A581" s="6">
        <f>'[1]Nominal weighted'!B581</f>
        <v>1887</v>
      </c>
      <c r="C581" s="6">
        <f t="shared" si="1117"/>
        <v>6.1481936739048599</v>
      </c>
      <c r="D581" s="6">
        <f t="shared" si="1118"/>
        <v>3.2486666666666668</v>
      </c>
      <c r="E581" s="6">
        <f t="shared" si="1119"/>
        <v>3.7939032110435296</v>
      </c>
      <c r="F581" s="6">
        <f t="shared" si="1120"/>
        <v>2.5516416135027606</v>
      </c>
      <c r="G581" s="6">
        <f t="shared" si="1121"/>
        <v>4.9290587852367089</v>
      </c>
      <c r="H581" s="6">
        <f t="shared" si="1122"/>
        <v>0.43527397260274325</v>
      </c>
      <c r="I581" s="6">
        <f t="shared" si="1123"/>
        <v>7.9718828060404761</v>
      </c>
      <c r="J581" s="6">
        <f t="shared" si="1124"/>
        <v>17.979245161604108</v>
      </c>
      <c r="L581" s="6">
        <f t="shared" si="1177"/>
        <v>4.3741033574849224</v>
      </c>
      <c r="M581" s="6">
        <f t="shared" si="1178"/>
        <v>3.5217500000000004</v>
      </c>
      <c r="N581" s="6">
        <f t="shared" si="1179"/>
        <v>4.6561622643212655</v>
      </c>
      <c r="O581" s="6">
        <f t="shared" si="1180"/>
        <v>3.426221651583409</v>
      </c>
      <c r="P581" s="6">
        <f t="shared" ref="P581:S581" si="1249">AVERAGE(G578:G584)</f>
        <v>4.0478167344036757</v>
      </c>
      <c r="Q581" s="6">
        <f t="shared" si="1249"/>
        <v>3.539958743148568</v>
      </c>
      <c r="R581" s="6">
        <f t="shared" si="1249"/>
        <v>6.9936489681912821</v>
      </c>
      <c r="S581" s="6">
        <f t="shared" si="1249"/>
        <v>3.2928058972641883</v>
      </c>
      <c r="U581" s="6">
        <v>-0.97119367390485989</v>
      </c>
      <c r="V581" s="6">
        <v>-0.5</v>
      </c>
      <c r="W581" s="6">
        <v>-0.41590321104352956</v>
      </c>
      <c r="X581" s="6">
        <v>0.71935838649723927</v>
      </c>
      <c r="Y581" s="6">
        <v>-1.2320587852367089</v>
      </c>
      <c r="Z581" s="6">
        <v>2.7397260273972566</v>
      </c>
      <c r="AA581" s="6">
        <v>-2.0018828060404759</v>
      </c>
      <c r="AB581" s="6">
        <v>-11.83924516160411</v>
      </c>
      <c r="AE581" s="6">
        <v>5.1769999999999996</v>
      </c>
      <c r="AF581" s="6">
        <v>2.7486666666666668</v>
      </c>
      <c r="AG581" s="35">
        <v>3.3780000000000001</v>
      </c>
      <c r="AH581" s="6">
        <v>3.2709999999999999</v>
      </c>
      <c r="AI581" s="6">
        <v>3.6970000000000001</v>
      </c>
      <c r="AJ581" s="6">
        <v>3.1749999999999998</v>
      </c>
      <c r="AK581" s="6">
        <v>5.97</v>
      </c>
      <c r="AL581" s="6">
        <v>6.14</v>
      </c>
      <c r="AN581" s="6">
        <v>6.14</v>
      </c>
      <c r="AO581" s="6">
        <f>AE581*'III. GDP shares, 1310-2018'!C583</f>
        <v>0.40702825139883325</v>
      </c>
      <c r="AP581" s="6">
        <f>AF581*'III. GDP shares, 1310-2018'!D583</f>
        <v>0.5637835715188928</v>
      </c>
      <c r="AQ581" s="6">
        <f>AG581*'III. GDP shares, 1310-2018'!E583</f>
        <v>7.7386392878973392E-2</v>
      </c>
      <c r="AR581" s="6">
        <f>AH581*'III. GDP shares, 1310-2018'!F583</f>
        <v>0.51673257774999048</v>
      </c>
      <c r="AS581" s="6">
        <f>AI581*'III. GDP shares, 1310-2018'!G583</f>
        <v>0.50068692030130035</v>
      </c>
      <c r="AT581" s="6">
        <f>AJ581*'III. GDP shares, 1310-2018'!H583</f>
        <v>0.95956920256438882</v>
      </c>
      <c r="AU581" s="6">
        <f>AK581*'III. GDP shares, 1310-2018'!I583</f>
        <v>0.25018566326054237</v>
      </c>
      <c r="AV581" s="6">
        <f>AL581*'III. GDP shares, 1310-2018'!J583</f>
        <v>0.34272767559525502</v>
      </c>
      <c r="AY581" s="6">
        <f>U581*'III. GDP shares, 1310-2018'!C583</f>
        <v>-7.6357593752965774E-2</v>
      </c>
      <c r="AZ581" s="6">
        <f>V581*'III. GDP shares, 1310-2018'!D583</f>
        <v>-0.10255582795032005</v>
      </c>
      <c r="BA581" s="6">
        <f>W581*'III. GDP shares, 1310-2018'!E583</f>
        <v>-9.5279009145770172E-3</v>
      </c>
      <c r="BB581" s="6">
        <f>X581*'III. GDP shares, 1310-2018'!F583</f>
        <v>0.11363983900360514</v>
      </c>
      <c r="BC581" s="6">
        <f>Y581*'III. GDP shares, 1310-2018'!G583</f>
        <v>-0.16685845788756531</v>
      </c>
      <c r="BD581" s="6">
        <f>Z581*'III. GDP shares, 1310-2018'!H583</f>
        <v>0.82801786436361779</v>
      </c>
      <c r="BE581" s="6">
        <f>AA581*'III. GDP shares, 1310-2018'!I583</f>
        <v>-8.3893195577740734E-2</v>
      </c>
      <c r="BF581" s="6">
        <f>AB581*'III. GDP shares, 1310-2018'!J583</f>
        <v>-0.66085292753077296</v>
      </c>
      <c r="BI581" s="6">
        <f t="shared" ref="BI581:BI644" si="1250">AVERAGE(AE581:AL581)</f>
        <v>4.1945833333333331</v>
      </c>
      <c r="BJ581" s="6">
        <f t="shared" ref="BJ581:BJ644" si="1251">SUM(AO581:AV581)</f>
        <v>3.618100255268176</v>
      </c>
      <c r="BL581" s="6">
        <f t="shared" ref="BL581:BL644" si="1252">SUM(AY581:BF581)</f>
        <v>-0.15838820024671896</v>
      </c>
      <c r="BM581" s="6">
        <f t="shared" ref="BM581:BM644" si="1253">AVERAGE(U581:AB581)</f>
        <v>-1.6876499029918985</v>
      </c>
      <c r="BN581" s="6">
        <f t="shared" ref="BN581:BO581" si="1254">AVERAGE(BL578:BL584)</f>
        <v>-0.1885366332708682</v>
      </c>
      <c r="BO581" s="6">
        <f t="shared" si="1254"/>
        <v>-2.4911130621092514E-2</v>
      </c>
      <c r="BR581" s="6">
        <f t="shared" ref="BR581:BR644" si="1255">((AO581+SUM(AQ581:AV581))-((AY581+(SUM(BA581:BF581)))))</f>
        <v>3.1101490560456826</v>
      </c>
    </row>
    <row r="582" spans="1:70" x14ac:dyDescent="0.2">
      <c r="A582" s="6">
        <f>'[1]Nominal weighted'!B582</f>
        <v>1888</v>
      </c>
      <c r="C582" s="6">
        <f t="shared" si="1117"/>
        <v>3.2711476622779911</v>
      </c>
      <c r="D582" s="6">
        <f t="shared" si="1118"/>
        <v>1.943416666666667</v>
      </c>
      <c r="E582" s="6">
        <f t="shared" si="1119"/>
        <v>5.92717406630927</v>
      </c>
      <c r="F582" s="6">
        <f t="shared" si="1120"/>
        <v>2.3838824443628583</v>
      </c>
      <c r="G582" s="6">
        <f t="shared" si="1121"/>
        <v>2.3775721706017019</v>
      </c>
      <c r="H582" s="6">
        <f t="shared" si="1122"/>
        <v>3.1219999999999999</v>
      </c>
      <c r="I582" s="6">
        <f t="shared" si="1123"/>
        <v>3.8303135257993626</v>
      </c>
      <c r="J582" s="6">
        <f t="shared" si="1124"/>
        <v>11.186815437776911</v>
      </c>
      <c r="L582" s="6">
        <f t="shared" si="1177"/>
        <v>4.1406194506549623</v>
      </c>
      <c r="M582" s="6">
        <f t="shared" si="1178"/>
        <v>3.031714285714286</v>
      </c>
      <c r="N582" s="6">
        <f t="shared" si="1179"/>
        <v>3.3936634661335736</v>
      </c>
      <c r="O582" s="6">
        <f t="shared" si="1180"/>
        <v>1.7771300795707634</v>
      </c>
      <c r="P582" s="6">
        <f t="shared" ref="P582:S582" si="1256">AVERAGE(G579:G585)</f>
        <v>3.7751841873467753</v>
      </c>
      <c r="Q582" s="6">
        <f t="shared" si="1256"/>
        <v>3.0048010437051538</v>
      </c>
      <c r="R582" s="6">
        <f t="shared" si="1256"/>
        <v>7.1401188712836836</v>
      </c>
      <c r="S582" s="6">
        <f t="shared" si="1256"/>
        <v>3.1114095747517405</v>
      </c>
      <c r="U582" s="6">
        <v>1.9598523377220087</v>
      </c>
      <c r="V582" s="6">
        <v>0.7</v>
      </c>
      <c r="W582" s="6">
        <v>-2.6801740663092697</v>
      </c>
      <c r="X582" s="6">
        <v>0.85711755563714165</v>
      </c>
      <c r="Y582" s="6">
        <v>1.2474278293982981</v>
      </c>
      <c r="Z582" s="6">
        <v>0</v>
      </c>
      <c r="AA582" s="6">
        <v>1.6536864742006374</v>
      </c>
      <c r="AB582" s="6">
        <v>-4.9508154377769102</v>
      </c>
      <c r="AE582" s="6">
        <v>5.2309999999999999</v>
      </c>
      <c r="AF582" s="6">
        <v>2.643416666666667</v>
      </c>
      <c r="AG582" s="35">
        <v>3.2469999999999999</v>
      </c>
      <c r="AH582" s="6">
        <v>3.2410000000000001</v>
      </c>
      <c r="AI582" s="6">
        <v>3.625</v>
      </c>
      <c r="AJ582" s="6">
        <v>3.1219999999999999</v>
      </c>
      <c r="AK582" s="6">
        <v>5.484</v>
      </c>
      <c r="AL582" s="6">
        <v>6.2359999999999998</v>
      </c>
      <c r="AN582" s="6">
        <v>6.2359999999999998</v>
      </c>
      <c r="AO582" s="6">
        <f>AE582*'III. GDP shares, 1310-2018'!C584</f>
        <v>0.40378646710895189</v>
      </c>
      <c r="AP582" s="6">
        <f>AF582*'III. GDP shares, 1310-2018'!D584</f>
        <v>0.55790339653300913</v>
      </c>
      <c r="AQ582" s="6">
        <f>AG582*'III. GDP shares, 1310-2018'!E584</f>
        <v>7.5824102710565264E-2</v>
      </c>
      <c r="AR582" s="6">
        <f>AH582*'III. GDP shares, 1310-2018'!F584</f>
        <v>0.52490385570101328</v>
      </c>
      <c r="AS582" s="6">
        <f>AI582*'III. GDP shares, 1310-2018'!G584</f>
        <v>0.48824981159534253</v>
      </c>
      <c r="AT582" s="6">
        <f>AJ582*'III. GDP shares, 1310-2018'!H584</f>
        <v>0.92507363358421735</v>
      </c>
      <c r="AU582" s="6">
        <f>AK582*'III. GDP shares, 1310-2018'!I584</f>
        <v>0.23554654329769811</v>
      </c>
      <c r="AV582" s="6">
        <f>AL582*'III. GDP shares, 1310-2018'!J584</f>
        <v>0.32736750717337099</v>
      </c>
      <c r="AY582" s="6">
        <f>U582*'III. GDP shares, 1310-2018'!C584</f>
        <v>0.1512830914746684</v>
      </c>
      <c r="AZ582" s="6">
        <f>V582*'III. GDP shares, 1310-2018'!D584</f>
        <v>0.14773772992267822</v>
      </c>
      <c r="BA582" s="6">
        <f>W582*'III. GDP shares, 1310-2018'!E584</f>
        <v>-6.2587555801055572E-2</v>
      </c>
      <c r="BB582" s="6">
        <f>X582*'III. GDP shares, 1310-2018'!F584</f>
        <v>0.13881651025700814</v>
      </c>
      <c r="BC582" s="6">
        <f>Y582*'III. GDP shares, 1310-2018'!G584</f>
        <v>0.16801555936069135</v>
      </c>
      <c r="BD582" s="6">
        <f>Z582*'III. GDP shares, 1310-2018'!H584</f>
        <v>0</v>
      </c>
      <c r="BE582" s="6">
        <f>AA582*'III. GDP shares, 1310-2018'!I584</f>
        <v>7.1028470586454812E-2</v>
      </c>
      <c r="BF582" s="6">
        <f>AB582*'III. GDP shares, 1310-2018'!J584</f>
        <v>-0.25989995322970949</v>
      </c>
      <c r="BI582" s="6">
        <f t="shared" si="1250"/>
        <v>4.1036770833333334</v>
      </c>
      <c r="BJ582" s="6">
        <f t="shared" si="1251"/>
        <v>3.5386553177041686</v>
      </c>
      <c r="BL582" s="6">
        <f t="shared" si="1252"/>
        <v>0.35439385257073586</v>
      </c>
      <c r="BM582" s="6">
        <f t="shared" si="1253"/>
        <v>-0.15161316339101177</v>
      </c>
      <c r="BN582" s="6">
        <f t="shared" ref="BN582:BO582" si="1257">AVERAGE(BL579:BL585)</f>
        <v>0.40429298580601453</v>
      </c>
      <c r="BO582" s="6">
        <f t="shared" si="1257"/>
        <v>0.51393773724773961</v>
      </c>
      <c r="BR582" s="6">
        <f t="shared" si="1255"/>
        <v>2.7740957985231018</v>
      </c>
    </row>
    <row r="583" spans="1:70" x14ac:dyDescent="0.2">
      <c r="A583" s="6">
        <f>'[1]Nominal weighted'!B583</f>
        <v>1889</v>
      </c>
      <c r="C583" s="6">
        <f t="shared" si="1117"/>
        <v>4.3421328277962497</v>
      </c>
      <c r="D583" s="6">
        <f t="shared" si="1118"/>
        <v>1.2455000000000003</v>
      </c>
      <c r="E583" s="6">
        <f t="shared" si="1119"/>
        <v>0.8266443615570136</v>
      </c>
      <c r="F583" s="6">
        <f t="shared" si="1120"/>
        <v>-5.0550453186477124</v>
      </c>
      <c r="G583" s="6">
        <f t="shared" si="1121"/>
        <v>4.6490587852367087</v>
      </c>
      <c r="H583" s="6">
        <f t="shared" si="1122"/>
        <v>4.4793333333333312</v>
      </c>
      <c r="I583" s="6">
        <f t="shared" si="1123"/>
        <v>4.7861377996329999</v>
      </c>
      <c r="J583" s="6">
        <f t="shared" si="1124"/>
        <v>-21.464368700910569</v>
      </c>
      <c r="L583" s="6">
        <f t="shared" si="1177"/>
        <v>4.5577062260094374</v>
      </c>
      <c r="M583" s="6">
        <f t="shared" si="1178"/>
        <v>2.5182499999999997</v>
      </c>
      <c r="N583" s="6">
        <f t="shared" si="1179"/>
        <v>3.1125247020656883</v>
      </c>
      <c r="O583" s="6">
        <f t="shared" si="1180"/>
        <v>2.0223434209539062</v>
      </c>
      <c r="P583" s="6">
        <f t="shared" ref="P583:S583" si="1258">AVERAGE(G580:G586)</f>
        <v>3.5726172424162184</v>
      </c>
      <c r="Q583" s="6">
        <f t="shared" si="1258"/>
        <v>3.0412270411311506</v>
      </c>
      <c r="R583" s="6">
        <f t="shared" si="1258"/>
        <v>6.6537716083668679</v>
      </c>
      <c r="S583" s="6">
        <f t="shared" si="1258"/>
        <v>9.8666982290234877</v>
      </c>
      <c r="U583" s="6">
        <v>0.96186717220375029</v>
      </c>
      <c r="V583" s="6">
        <v>1.4</v>
      </c>
      <c r="W583" s="6">
        <v>2.1403556384429865</v>
      </c>
      <c r="X583" s="6">
        <v>8.3570453186477121</v>
      </c>
      <c r="Y583" s="6">
        <v>-1.2320587852367089</v>
      </c>
      <c r="Z583" s="6">
        <v>-1.3333333333333315</v>
      </c>
      <c r="AA583" s="6">
        <v>0.66986220036700062</v>
      </c>
      <c r="AB583" s="6">
        <v>27.79936870091057</v>
      </c>
      <c r="AE583" s="6">
        <v>5.3040000000000003</v>
      </c>
      <c r="AF583" s="6">
        <v>2.6455000000000002</v>
      </c>
      <c r="AG583" s="35">
        <v>2.9670000000000001</v>
      </c>
      <c r="AH583" s="6">
        <v>3.302</v>
      </c>
      <c r="AI583" s="6">
        <v>3.4169999999999998</v>
      </c>
      <c r="AJ583" s="6">
        <v>3.1459999999999999</v>
      </c>
      <c r="AK583" s="6">
        <v>5.4560000000000004</v>
      </c>
      <c r="AL583" s="6">
        <v>6.335</v>
      </c>
      <c r="AN583" s="6">
        <v>6.335</v>
      </c>
      <c r="AO583" s="6">
        <f>AE583*'III. GDP shares, 1310-2018'!C585</f>
        <v>0.37786390375351647</v>
      </c>
      <c r="AP583" s="6">
        <f>AF583*'III. GDP shares, 1310-2018'!D585</f>
        <v>0.56744558304273229</v>
      </c>
      <c r="AQ583" s="6">
        <f>AG583*'III. GDP shares, 1310-2018'!E585</f>
        <v>6.6820305809010702E-2</v>
      </c>
      <c r="AR583" s="6">
        <f>AH583*'III. GDP shares, 1310-2018'!F585</f>
        <v>0.53036277642219687</v>
      </c>
      <c r="AS583" s="6">
        <f>AI583*'III. GDP shares, 1310-2018'!G585</f>
        <v>0.4551854861891399</v>
      </c>
      <c r="AT583" s="6">
        <f>AJ583*'III. GDP shares, 1310-2018'!H585</f>
        <v>0.95484331226400587</v>
      </c>
      <c r="AU583" s="6">
        <f>AK583*'III. GDP shares, 1310-2018'!I585</f>
        <v>0.22548165417653393</v>
      </c>
      <c r="AV583" s="6">
        <f>AL583*'III. GDP shares, 1310-2018'!J585</f>
        <v>0.33622792047167649</v>
      </c>
      <c r="AY583" s="6">
        <f>U583*'III. GDP shares, 1310-2018'!C585</f>
        <v>6.8524676580178148E-2</v>
      </c>
      <c r="AZ583" s="6">
        <f>V583*'III. GDP shares, 1310-2018'!D585</f>
        <v>0.30029250283871672</v>
      </c>
      <c r="BA583" s="6">
        <f>W583*'III. GDP shares, 1310-2018'!E585</f>
        <v>4.8203309167779131E-2</v>
      </c>
      <c r="BB583" s="6">
        <f>X583*'III. GDP shares, 1310-2018'!F585</f>
        <v>1.3422973221938592</v>
      </c>
      <c r="BC583" s="6">
        <f>Y583*'III. GDP shares, 1310-2018'!G585</f>
        <v>-0.16412504453367646</v>
      </c>
      <c r="BD583" s="6">
        <f>Z583*'III. GDP shares, 1310-2018'!H585</f>
        <v>-0.40468036120534207</v>
      </c>
      <c r="BE583" s="6">
        <f>AA583*'III. GDP shares, 1310-2018'!I585</f>
        <v>2.7683584495799871E-2</v>
      </c>
      <c r="BF583" s="6">
        <f>AB583*'III. GDP shares, 1310-2018'!J585</f>
        <v>1.4754418198472885</v>
      </c>
      <c r="BI583" s="6">
        <f t="shared" si="1250"/>
        <v>4.0715624999999998</v>
      </c>
      <c r="BJ583" s="6">
        <f t="shared" si="1251"/>
        <v>3.5142309421288127</v>
      </c>
      <c r="BL583" s="6">
        <f t="shared" si="1252"/>
        <v>2.6936378093846032</v>
      </c>
      <c r="BM583" s="6">
        <f t="shared" si="1253"/>
        <v>4.8453883640002475</v>
      </c>
      <c r="BN583" s="6">
        <f t="shared" ref="BN583:BO583" si="1259">AVERAGE(BL580:BL586)</f>
        <v>0.10866422257002875</v>
      </c>
      <c r="BO583" s="6">
        <f t="shared" si="1259"/>
        <v>-0.26405748731727302</v>
      </c>
      <c r="BR583" s="6">
        <f t="shared" si="1255"/>
        <v>0.55344005254019413</v>
      </c>
    </row>
    <row r="584" spans="1:70" x14ac:dyDescent="0.2">
      <c r="A584" s="6">
        <f>'[1]Nominal weighted'!B584</f>
        <v>1890</v>
      </c>
      <c r="C584" s="6">
        <f t="shared" si="1117"/>
        <v>1.4787253782340444</v>
      </c>
      <c r="D584" s="6">
        <f t="shared" si="1118"/>
        <v>2.4865833333333329</v>
      </c>
      <c r="E584" s="6">
        <f t="shared" si="1119"/>
        <v>1.2763915838554614</v>
      </c>
      <c r="F584" s="6">
        <f t="shared" si="1120"/>
        <v>7.092936588182007</v>
      </c>
      <c r="G584" s="6">
        <f t="shared" si="1121"/>
        <v>3.165</v>
      </c>
      <c r="H584" s="6">
        <f t="shared" si="1122"/>
        <v>1.9126486486486503</v>
      </c>
      <c r="I584" s="6">
        <f t="shared" si="1123"/>
        <v>8.5039608072812314</v>
      </c>
      <c r="J584" s="6">
        <f t="shared" si="1124"/>
        <v>-9.7440062695236627</v>
      </c>
      <c r="L584" s="6">
        <f t="shared" si="1177"/>
        <v>5.0347401441330915</v>
      </c>
      <c r="M584" s="6">
        <f t="shared" si="1178"/>
        <v>2.359345238095238</v>
      </c>
      <c r="N584" s="6">
        <f t="shared" si="1179"/>
        <v>3.7150300917541115</v>
      </c>
      <c r="O584" s="6">
        <f t="shared" si="1180"/>
        <v>2.3747267316251772</v>
      </c>
      <c r="P584" s="6">
        <f t="shared" ref="P584:S584" si="1260">AVERAGE(G581:G587)</f>
        <v>3.6371140378765037</v>
      </c>
      <c r="Q584" s="6">
        <f t="shared" si="1260"/>
        <v>3.0966556125597222</v>
      </c>
      <c r="R584" s="6">
        <f t="shared" si="1260"/>
        <v>5.7997786543941841</v>
      </c>
      <c r="S584" s="6">
        <f t="shared" si="1260"/>
        <v>11.809698252084331</v>
      </c>
      <c r="U584" s="6">
        <v>3.8092746217659559</v>
      </c>
      <c r="V584" s="6">
        <v>0.2</v>
      </c>
      <c r="W584" s="6">
        <v>1.8886084161445387</v>
      </c>
      <c r="X584" s="6">
        <v>-3.790936588182007</v>
      </c>
      <c r="Y584" s="6">
        <v>0</v>
      </c>
      <c r="Z584" s="6">
        <v>1.3513513513513495</v>
      </c>
      <c r="AA584" s="6">
        <v>-3.231960807281232</v>
      </c>
      <c r="AB584" s="6">
        <v>16.022006269523661</v>
      </c>
      <c r="AE584" s="6">
        <v>5.2880000000000003</v>
      </c>
      <c r="AF584" s="6">
        <v>2.6865833333333331</v>
      </c>
      <c r="AG584" s="35">
        <v>3.165</v>
      </c>
      <c r="AH584" s="6">
        <v>3.302</v>
      </c>
      <c r="AI584" s="6">
        <v>3.165</v>
      </c>
      <c r="AJ584" s="6">
        <v>3.2639999999999998</v>
      </c>
      <c r="AK584" s="6">
        <v>5.2720000000000002</v>
      </c>
      <c r="AL584" s="6">
        <v>6.2779999999999996</v>
      </c>
      <c r="AN584" s="6">
        <v>6.2779999999999996</v>
      </c>
      <c r="AO584" s="6">
        <f>AE584*'III. GDP shares, 1310-2018'!C586</f>
        <v>0.39207819440620306</v>
      </c>
      <c r="AP584" s="6">
        <f>AF584*'III. GDP shares, 1310-2018'!D586</f>
        <v>0.56624278878952705</v>
      </c>
      <c r="AQ584" s="6">
        <f>AG584*'III. GDP shares, 1310-2018'!E586</f>
        <v>6.6898851341719467E-2</v>
      </c>
      <c r="AR584" s="6">
        <f>AH584*'III. GDP shares, 1310-2018'!F586</f>
        <v>0.53529603125868885</v>
      </c>
      <c r="AS584" s="6">
        <f>AI584*'III. GDP shares, 1310-2018'!G586</f>
        <v>0.4220521214688796</v>
      </c>
      <c r="AT584" s="6">
        <f>AJ584*'III. GDP shares, 1310-2018'!H586</f>
        <v>0.98297414724042631</v>
      </c>
      <c r="AU584" s="6">
        <f>AK584*'III. GDP shares, 1310-2018'!I586</f>
        <v>0.21324914221478838</v>
      </c>
      <c r="AV584" s="6">
        <f>AL584*'III. GDP shares, 1310-2018'!J586</f>
        <v>0.35711148295390943</v>
      </c>
      <c r="AY584" s="6">
        <f>U584*'III. GDP shares, 1310-2018'!C586</f>
        <v>0.28243825939851891</v>
      </c>
      <c r="AZ584" s="6">
        <f>V584*'III. GDP shares, 1310-2018'!D586</f>
        <v>4.2153376131234377E-2</v>
      </c>
      <c r="BA584" s="6">
        <f>W584*'III. GDP shares, 1310-2018'!E586</f>
        <v>3.9919663088269747E-2</v>
      </c>
      <c r="BB584" s="6">
        <f>X584*'III. GDP shares, 1310-2018'!F586</f>
        <v>-0.61455884627716018</v>
      </c>
      <c r="BC584" s="6">
        <f>Y584*'III. GDP shares, 1310-2018'!G586</f>
        <v>0</v>
      </c>
      <c r="BD584" s="6">
        <f>Z584*'III. GDP shares, 1310-2018'!H586</f>
        <v>0.40696796636543831</v>
      </c>
      <c r="BE584" s="6">
        <f>AA584*'III. GDP shares, 1310-2018'!I586</f>
        <v>-0.13073081749327345</v>
      </c>
      <c r="BF584" s="6">
        <f>AB584*'III. GDP shares, 1310-2018'!J586</f>
        <v>0.91137980548047615</v>
      </c>
      <c r="BI584" s="6">
        <f t="shared" si="1250"/>
        <v>4.0525729166666666</v>
      </c>
      <c r="BJ584" s="6">
        <f t="shared" si="1251"/>
        <v>3.5359027596741419</v>
      </c>
      <c r="BL584" s="6">
        <f t="shared" si="1252"/>
        <v>0.93756940669350386</v>
      </c>
      <c r="BM584" s="6">
        <f t="shared" si="1253"/>
        <v>2.0310429079152832</v>
      </c>
      <c r="BN584" s="6">
        <f t="shared" ref="BN584:BO584" si="1261">AVERAGE(BL581:BL587)</f>
        <v>-4.5240703039328256E-2</v>
      </c>
      <c r="BO584" s="6">
        <f t="shared" si="1261"/>
        <v>-0.56153936912481872</v>
      </c>
      <c r="BR584" s="6">
        <f t="shared" si="1255"/>
        <v>2.0742439403223458</v>
      </c>
    </row>
    <row r="585" spans="1:70" x14ac:dyDescent="0.2">
      <c r="A585" s="6">
        <f>'[1]Nominal weighted'!B585</f>
        <v>1891</v>
      </c>
      <c r="C585" s="6">
        <f t="shared" ref="C585:C648" si="1262">AE585-U585</f>
        <v>5.4820000000000002</v>
      </c>
      <c r="D585" s="6">
        <f t="shared" ref="D585:D648" si="1263">AF585-V585</f>
        <v>2.0037500000000001</v>
      </c>
      <c r="E585" s="6">
        <f t="shared" ref="E585:E648" si="1264">AG585-W585</f>
        <v>-1.1953619634675716</v>
      </c>
      <c r="F585" s="6">
        <f t="shared" ref="F585:F648" si="1265">AH585-X585</f>
        <v>-1.1845047704045695</v>
      </c>
      <c r="G585" s="6">
        <f t="shared" ref="G585:G648" si="1266">AI585-Y585</f>
        <v>1.9035721706017017</v>
      </c>
      <c r="H585" s="6">
        <f t="shared" ref="H585:H648" si="1267">AJ585-Z585</f>
        <v>3.4020000000000001</v>
      </c>
      <c r="I585" s="6">
        <f t="shared" ref="I585:I648" si="1268">AK585-AA585</f>
        <v>7.2405413367266078</v>
      </c>
      <c r="J585" s="6">
        <f t="shared" ref="J585:J648" si="1269">AL585-AB585</f>
        <v>26.256464692480758</v>
      </c>
      <c r="L585" s="6">
        <f t="shared" si="1177"/>
        <v>4.9519981907181121</v>
      </c>
      <c r="M585" s="6">
        <f t="shared" si="1178"/>
        <v>2.5435119047619046</v>
      </c>
      <c r="N585" s="6">
        <f t="shared" si="1179"/>
        <v>3.8559525615380328</v>
      </c>
      <c r="O585" s="6">
        <f t="shared" si="1180"/>
        <v>2.5780244252636204</v>
      </c>
      <c r="P585" s="6">
        <f t="shared" ref="P585:S585" si="1270">AVERAGE(G582:G588)</f>
        <v>3.2040490398269754</v>
      </c>
      <c r="Q585" s="6">
        <f t="shared" si="1270"/>
        <v>3.9158597168597162</v>
      </c>
      <c r="R585" s="6">
        <f t="shared" si="1270"/>
        <v>6.1289269193953091</v>
      </c>
      <c r="S585" s="6">
        <f t="shared" si="1270"/>
        <v>10.816216318657737</v>
      </c>
      <c r="U585" s="6">
        <v>0</v>
      </c>
      <c r="V585" s="6">
        <v>0.7</v>
      </c>
      <c r="W585" s="6">
        <v>4.3603619634675717</v>
      </c>
      <c r="X585" s="6">
        <v>4.7555047704045696</v>
      </c>
      <c r="Y585" s="6">
        <v>1.2474278293982981</v>
      </c>
      <c r="Z585" s="6">
        <v>0</v>
      </c>
      <c r="AA585" s="6">
        <v>-1.0805413367266072</v>
      </c>
      <c r="AB585" s="6">
        <v>-19.863464692480758</v>
      </c>
      <c r="AE585" s="6">
        <v>5.4820000000000002</v>
      </c>
      <c r="AF585" s="6">
        <v>2.7037499999999999</v>
      </c>
      <c r="AG585" s="35">
        <v>3.165</v>
      </c>
      <c r="AH585" s="6">
        <v>3.5710000000000002</v>
      </c>
      <c r="AI585" s="6">
        <v>3.1509999999999998</v>
      </c>
      <c r="AJ585" s="6">
        <v>3.4020000000000001</v>
      </c>
      <c r="AK585" s="6">
        <v>6.16</v>
      </c>
      <c r="AL585" s="6">
        <v>6.3929999999999998</v>
      </c>
      <c r="AN585" s="6">
        <v>6.3929999999999998</v>
      </c>
      <c r="AO585" s="6">
        <f>AE585*'III. GDP shares, 1310-2018'!C587</f>
        <v>0.39951235297569532</v>
      </c>
      <c r="AP585" s="6">
        <f>AF585*'III. GDP shares, 1310-2018'!D587</f>
        <v>0.56239639489430926</v>
      </c>
      <c r="AQ585" s="6">
        <f>AG585*'III. GDP shares, 1310-2018'!E587</f>
        <v>6.4765185409025802E-2</v>
      </c>
      <c r="AR585" s="6">
        <f>AH585*'III. GDP shares, 1310-2018'!F587</f>
        <v>0.57014817748283142</v>
      </c>
      <c r="AS585" s="6">
        <f>AI585*'III. GDP shares, 1310-2018'!G587</f>
        <v>0.42413447492278933</v>
      </c>
      <c r="AT585" s="6">
        <f>AJ585*'III. GDP shares, 1310-2018'!H587</f>
        <v>1.0549689612647157</v>
      </c>
      <c r="AU585" s="6">
        <f>AK585*'III. GDP shares, 1310-2018'!I587</f>
        <v>0.25149794141059667</v>
      </c>
      <c r="AV585" s="6">
        <f>AL585*'III. GDP shares, 1310-2018'!J587</f>
        <v>0.3417693951933502</v>
      </c>
      <c r="AY585" s="6">
        <f>U585*'III. GDP shares, 1310-2018'!C587</f>
        <v>0</v>
      </c>
      <c r="AZ585" s="6">
        <f>V585*'III. GDP shares, 1310-2018'!D587</f>
        <v>0.14560424463283089</v>
      </c>
      <c r="BA585" s="6">
        <f>W585*'III. GDP shares, 1310-2018'!E587</f>
        <v>8.922579810882815E-2</v>
      </c>
      <c r="BB585" s="6">
        <f>X585*'III. GDP shares, 1310-2018'!F587</f>
        <v>0.75926697783732178</v>
      </c>
      <c r="BC585" s="6">
        <f>Y585*'III. GDP shares, 1310-2018'!G587</f>
        <v>0.16790769515262521</v>
      </c>
      <c r="BD585" s="6">
        <f>Z585*'III. GDP shares, 1310-2018'!H587</f>
        <v>0</v>
      </c>
      <c r="BE585" s="6">
        <f>AA585*'III. GDP shares, 1310-2018'!I587</f>
        <v>-4.411589639542144E-2</v>
      </c>
      <c r="BF585" s="6">
        <f>AB585*'III. GDP shares, 1310-2018'!J587</f>
        <v>-1.0618996268408594</v>
      </c>
      <c r="BI585" s="6">
        <f t="shared" si="1250"/>
        <v>4.2534687499999997</v>
      </c>
      <c r="BJ585" s="6">
        <f t="shared" si="1251"/>
        <v>3.6691928835533134</v>
      </c>
      <c r="BL585" s="6">
        <f t="shared" si="1252"/>
        <v>5.5989192495325302E-2</v>
      </c>
      <c r="BM585" s="6">
        <f t="shared" si="1253"/>
        <v>-1.2350889332421158</v>
      </c>
      <c r="BN585" s="6">
        <f t="shared" ref="BN585:BO585" si="1271">AVERAGE(BL582:BL588)</f>
        <v>-0.26950573999388561</v>
      </c>
      <c r="BO585" s="6">
        <f t="shared" si="1271"/>
        <v>-0.60673553938958047</v>
      </c>
      <c r="BR585" s="6">
        <f t="shared" si="1255"/>
        <v>3.1964115407965101</v>
      </c>
    </row>
    <row r="586" spans="1:70" x14ac:dyDescent="0.2">
      <c r="A586" s="6">
        <f>'[1]Nominal weighted'!B586</f>
        <v>1892</v>
      </c>
      <c r="C586" s="6">
        <f t="shared" si="1262"/>
        <v>6.1917440398529129</v>
      </c>
      <c r="D586" s="6">
        <f t="shared" si="1263"/>
        <v>2.2690000000000001</v>
      </c>
      <c r="E586" s="6">
        <f t="shared" si="1264"/>
        <v>6.2425317033171357</v>
      </c>
      <c r="F586" s="6">
        <f t="shared" si="1265"/>
        <v>5.0654933896819969</v>
      </c>
      <c r="G586" s="6">
        <f t="shared" si="1266"/>
        <v>4.3390587852367091</v>
      </c>
      <c r="H586" s="6">
        <f t="shared" si="1267"/>
        <v>4.8323333333333318</v>
      </c>
      <c r="I586" s="6">
        <f t="shared" si="1268"/>
        <v>4.3508916380102027</v>
      </c>
      <c r="J586" s="6">
        <f t="shared" si="1269"/>
        <v>25.56683137049162</v>
      </c>
      <c r="L586" s="6">
        <f t="shared" si="1177"/>
        <v>5.4086490147720863</v>
      </c>
      <c r="M586" s="6">
        <f t="shared" si="1178"/>
        <v>2.7525238095238094</v>
      </c>
      <c r="N586" s="6">
        <f t="shared" si="1179"/>
        <v>3.6082756103538531</v>
      </c>
      <c r="O586" s="6">
        <f t="shared" si="1180"/>
        <v>2.6747555046403551</v>
      </c>
      <c r="P586" s="6">
        <f t="shared" ref="P586:S586" si="1272">AVERAGE(G583:G589)</f>
        <v>3.4387498109155885</v>
      </c>
      <c r="Q586" s="6">
        <f t="shared" si="1272"/>
        <v>4.178129558129557</v>
      </c>
      <c r="R586" s="6">
        <f t="shared" si="1272"/>
        <v>6.7350666567616368</v>
      </c>
      <c r="S586" s="6">
        <f t="shared" si="1272"/>
        <v>9.9700686660375002</v>
      </c>
      <c r="U586" s="6">
        <v>-0.9177440398529132</v>
      </c>
      <c r="V586" s="6">
        <v>0.4</v>
      </c>
      <c r="W586" s="6">
        <v>-3.2305317033171352</v>
      </c>
      <c r="X586" s="6">
        <v>-1.5564933896819968</v>
      </c>
      <c r="Y586" s="6">
        <v>-1.2320587852367089</v>
      </c>
      <c r="Z586" s="6">
        <v>-1.3333333333333315</v>
      </c>
      <c r="AA586" s="6">
        <v>1.9861083619897968</v>
      </c>
      <c r="AB586" s="6">
        <v>-19.114831370491618</v>
      </c>
      <c r="AE586" s="6">
        <v>5.274</v>
      </c>
      <c r="AF586" s="6">
        <v>2.669</v>
      </c>
      <c r="AG586" s="35">
        <v>3.012</v>
      </c>
      <c r="AH586" s="6">
        <v>3.5089999999999999</v>
      </c>
      <c r="AI586" s="6">
        <v>3.1070000000000002</v>
      </c>
      <c r="AJ586" s="6">
        <v>3.4990000000000001</v>
      </c>
      <c r="AK586" s="6">
        <v>6.3369999999999997</v>
      </c>
      <c r="AL586" s="6">
        <v>6.452</v>
      </c>
      <c r="AN586" s="6">
        <v>6.452</v>
      </c>
      <c r="AO586" s="6">
        <f>AE586*'III. GDP shares, 1310-2018'!C588</f>
        <v>0.34949228772495172</v>
      </c>
      <c r="AP586" s="6">
        <f>AF586*'III. GDP shares, 1310-2018'!D588</f>
        <v>0.52209344255864454</v>
      </c>
      <c r="AQ586" s="6">
        <f>AG586*'III. GDP shares, 1310-2018'!E588</f>
        <v>6.0278416803549388E-2</v>
      </c>
      <c r="AR586" s="6">
        <f>AH586*'III. GDP shares, 1310-2018'!F588</f>
        <v>0.56199455990763481</v>
      </c>
      <c r="AS586" s="6">
        <f>AI586*'III. GDP shares, 1310-2018'!G588</f>
        <v>0.41311128316057361</v>
      </c>
      <c r="AT586" s="6">
        <f>AJ586*'III. GDP shares, 1310-2018'!H588</f>
        <v>1.1468104306069224</v>
      </c>
      <c r="AU586" s="6">
        <f>AK586*'III. GDP shares, 1310-2018'!I588</f>
        <v>0.26796667488818365</v>
      </c>
      <c r="AV586" s="6">
        <f>AL586*'III. GDP shares, 1310-2018'!J588</f>
        <v>0.35451817852283174</v>
      </c>
      <c r="AY586" s="6">
        <f>U586*'III. GDP shares, 1310-2018'!C588</f>
        <v>-6.0816166862748176E-2</v>
      </c>
      <c r="AZ586" s="6">
        <f>V586*'III. GDP shares, 1310-2018'!D588</f>
        <v>7.8245551526211252E-2</v>
      </c>
      <c r="BA586" s="6">
        <f>W586*'III. GDP shares, 1310-2018'!E588</f>
        <v>-6.4651838150607779E-2</v>
      </c>
      <c r="BB586" s="6">
        <f>X586*'III. GDP shares, 1310-2018'!F588</f>
        <v>-0.24928492947662484</v>
      </c>
      <c r="BC586" s="6">
        <f>Y586*'III. GDP shares, 1310-2018'!G588</f>
        <v>-0.16381634557399238</v>
      </c>
      <c r="BD586" s="6">
        <f>Z586*'III. GDP shares, 1310-2018'!H588</f>
        <v>-0.43700502261862273</v>
      </c>
      <c r="BE586" s="6">
        <f>AA586*'III. GDP shares, 1310-2018'!I588</f>
        <v>8.3984669990535415E-2</v>
      </c>
      <c r="BF586" s="6">
        <f>AB586*'III. GDP shares, 1310-2018'!J588</f>
        <v>-1.0503030378545835</v>
      </c>
      <c r="BI586" s="6">
        <f t="shared" si="1250"/>
        <v>4.2323750000000002</v>
      </c>
      <c r="BJ586" s="6">
        <f t="shared" si="1251"/>
        <v>3.6762652741732915</v>
      </c>
      <c r="BL586" s="6">
        <f t="shared" si="1252"/>
        <v>-1.8636471190204327</v>
      </c>
      <c r="BM586" s="6">
        <f t="shared" si="1253"/>
        <v>-3.1248605324904881</v>
      </c>
      <c r="BN586" s="6">
        <f t="shared" ref="BN586:BO586" si="1273">AVERAGE(BL583:BL589)</f>
        <v>-0.44304081044795129</v>
      </c>
      <c r="BO586" s="6">
        <f t="shared" si="1273"/>
        <v>-0.69783685270132201</v>
      </c>
      <c r="BR586" s="6">
        <f t="shared" si="1255"/>
        <v>5.0960645021612914</v>
      </c>
    </row>
    <row r="587" spans="1:70" x14ac:dyDescent="0.2">
      <c r="A587" s="6">
        <f>'[1]Nominal weighted'!B587</f>
        <v>1893</v>
      </c>
      <c r="C587" s="6">
        <f t="shared" si="1262"/>
        <v>8.3292374268655838</v>
      </c>
      <c r="D587" s="6">
        <f t="shared" si="1263"/>
        <v>3.3185000000000002</v>
      </c>
      <c r="E587" s="6">
        <f t="shared" si="1264"/>
        <v>9.1339276796639375</v>
      </c>
      <c r="F587" s="6">
        <f t="shared" si="1265"/>
        <v>5.7686831746988991</v>
      </c>
      <c r="G587" s="6">
        <f t="shared" si="1266"/>
        <v>4.0964775682219976</v>
      </c>
      <c r="H587" s="6">
        <f t="shared" si="1267"/>
        <v>3.4929999999999999</v>
      </c>
      <c r="I587" s="6">
        <f t="shared" si="1268"/>
        <v>3.9147226672684141</v>
      </c>
      <c r="J587" s="6">
        <f t="shared" si="1269"/>
        <v>32.886906072671145</v>
      </c>
      <c r="L587" s="6">
        <f t="shared" si="1177"/>
        <v>5.5396300393726223</v>
      </c>
      <c r="M587" s="6">
        <f t="shared" si="1178"/>
        <v>2.9462142857142859</v>
      </c>
      <c r="N587" s="6">
        <f t="shared" si="1179"/>
        <v>4.0781919163220692</v>
      </c>
      <c r="O587" s="6">
        <f t="shared" si="1180"/>
        <v>3.9495039044213835</v>
      </c>
      <c r="P587" s="6">
        <f t="shared" ref="P587:S587" si="1274">AVERAGE(G584:G590)</f>
        <v>3.1928842701674882</v>
      </c>
      <c r="Q587" s="6">
        <f t="shared" si="1274"/>
        <v>4.0156533676533668</v>
      </c>
      <c r="R587" s="6">
        <f t="shared" si="1274"/>
        <v>5.9611288069169364</v>
      </c>
      <c r="S587" s="6">
        <f t="shared" si="1274"/>
        <v>13.163393105042193</v>
      </c>
      <c r="U587" s="6">
        <v>-2.7772374268655846</v>
      </c>
      <c r="V587" s="6">
        <v>-0.7</v>
      </c>
      <c r="W587" s="6">
        <v>-6.121927679663937</v>
      </c>
      <c r="X587" s="6">
        <v>-2.2396831746988992</v>
      </c>
      <c r="Y587" s="6">
        <v>-1.0394775682219974</v>
      </c>
      <c r="Z587" s="6">
        <v>0</v>
      </c>
      <c r="AA587" s="6">
        <v>2.4342773327315861</v>
      </c>
      <c r="AB587" s="6">
        <v>-26.419906072671147</v>
      </c>
      <c r="AE587" s="6">
        <v>5.5519999999999996</v>
      </c>
      <c r="AF587" s="6">
        <v>2.6185000000000005</v>
      </c>
      <c r="AG587" s="35">
        <v>3.012</v>
      </c>
      <c r="AH587" s="6">
        <v>3.5289999999999999</v>
      </c>
      <c r="AI587" s="6">
        <v>3.0569999999999999</v>
      </c>
      <c r="AJ587" s="6">
        <v>3.4929999999999999</v>
      </c>
      <c r="AK587" s="6">
        <v>6.3490000000000002</v>
      </c>
      <c r="AL587" s="6">
        <v>6.4669999999999996</v>
      </c>
      <c r="AN587" s="6">
        <v>6.4669999999999996</v>
      </c>
      <c r="AO587" s="6">
        <f>AE587*'III. GDP shares, 1310-2018'!C589</f>
        <v>0.3862133220200577</v>
      </c>
      <c r="AP587" s="6">
        <f>AF587*'III. GDP shares, 1310-2018'!D589</f>
        <v>0.51411395965969031</v>
      </c>
      <c r="AQ587" s="6">
        <f>AG587*'III. GDP shares, 1310-2018'!E589</f>
        <v>6.1110705712195124E-2</v>
      </c>
      <c r="AR587" s="6">
        <f>AH587*'III. GDP shares, 1310-2018'!F589</f>
        <v>0.59532148906578708</v>
      </c>
      <c r="AS587" s="6">
        <f>AI587*'III. GDP shares, 1310-2018'!G589</f>
        <v>0.41506529023362765</v>
      </c>
      <c r="AT587" s="6">
        <f>AJ587*'III. GDP shares, 1310-2018'!H589</f>
        <v>1.0934483058565001</v>
      </c>
      <c r="AU587" s="6">
        <f>AK587*'III. GDP shares, 1310-2018'!I589</f>
        <v>0.26003586681906321</v>
      </c>
      <c r="AV587" s="6">
        <f>AL587*'III. GDP shares, 1310-2018'!J589</f>
        <v>0.35790035843672252</v>
      </c>
      <c r="AY587" s="6">
        <f>U587*'III. GDP shares, 1310-2018'!C589</f>
        <v>-0.19319274003389672</v>
      </c>
      <c r="AZ587" s="6">
        <f>V587*'III. GDP shares, 1310-2018'!D589</f>
        <v>-0.13743737703333325</v>
      </c>
      <c r="BA587" s="6">
        <f>W587*'III. GDP shares, 1310-2018'!E589</f>
        <v>-0.12420827384571195</v>
      </c>
      <c r="BB587" s="6">
        <f>X587*'III. GDP shares, 1310-2018'!F589</f>
        <v>-0.37782134389269995</v>
      </c>
      <c r="BC587" s="6">
        <f>Y587*'III. GDP shares, 1310-2018'!G589</f>
        <v>-0.14113544604036926</v>
      </c>
      <c r="BD587" s="6">
        <f>Z587*'III. GDP shares, 1310-2018'!H589</f>
        <v>0</v>
      </c>
      <c r="BE587" s="6">
        <f>AA587*'III. GDP shares, 1310-2018'!I589</f>
        <v>9.9700648337510647E-2</v>
      </c>
      <c r="BF587" s="6">
        <f>AB587*'III. GDP shares, 1310-2018'!J589</f>
        <v>-1.4621453306438139</v>
      </c>
      <c r="BI587" s="6">
        <f t="shared" si="1250"/>
        <v>4.2596875000000001</v>
      </c>
      <c r="BJ587" s="6">
        <f t="shared" si="1251"/>
        <v>3.6832092978036433</v>
      </c>
      <c r="BL587" s="6">
        <f t="shared" si="1252"/>
        <v>-2.3362398631523145</v>
      </c>
      <c r="BM587" s="6">
        <f t="shared" si="1253"/>
        <v>-4.6079943236737471</v>
      </c>
      <c r="BN587" s="6">
        <f t="shared" ref="BN587:BO587" si="1275">AVERAGE(BL584:BL590)</f>
        <v>-0.77896908359426376</v>
      </c>
      <c r="BO587" s="6">
        <f t="shared" si="1275"/>
        <v>-1.201244604808436</v>
      </c>
      <c r="BR587" s="6">
        <f t="shared" si="1255"/>
        <v>5.3678978242629345</v>
      </c>
    </row>
    <row r="588" spans="1:70" x14ac:dyDescent="0.2">
      <c r="A588" s="6">
        <f>'[1]Nominal weighted'!B588</f>
        <v>1894</v>
      </c>
      <c r="C588" s="6">
        <f t="shared" si="1262"/>
        <v>5.569</v>
      </c>
      <c r="D588" s="6">
        <f t="shared" si="1263"/>
        <v>4.5378333333333334</v>
      </c>
      <c r="E588" s="6">
        <f t="shared" si="1264"/>
        <v>4.780360499530981</v>
      </c>
      <c r="F588" s="6">
        <f t="shared" si="1265"/>
        <v>3.974725468971863</v>
      </c>
      <c r="G588" s="6">
        <f t="shared" si="1266"/>
        <v>1.8976037988900083</v>
      </c>
      <c r="H588" s="6">
        <f t="shared" si="1267"/>
        <v>6.1697027027026987</v>
      </c>
      <c r="I588" s="6">
        <f t="shared" si="1268"/>
        <v>10.275920661048337</v>
      </c>
      <c r="J588" s="6">
        <f t="shared" si="1269"/>
        <v>11.024871627617955</v>
      </c>
      <c r="L588" s="6">
        <f t="shared" si="1177"/>
        <v>6.0623835567677578</v>
      </c>
      <c r="M588" s="6">
        <f t="shared" si="1178"/>
        <v>2.7000833333333327</v>
      </c>
      <c r="N588" s="6">
        <f t="shared" si="1179"/>
        <v>4.0794935874376117</v>
      </c>
      <c r="O588" s="6">
        <f t="shared" si="1180"/>
        <v>2.4617448067141554</v>
      </c>
      <c r="P588" s="6">
        <f t="shared" ref="P588:S588" si="1276">AVERAGE(G585:G591)</f>
        <v>3.4567121398507745</v>
      </c>
      <c r="Q588" s="6">
        <f t="shared" si="1276"/>
        <v>4.1851321321321304</v>
      </c>
      <c r="R588" s="6">
        <f t="shared" si="1276"/>
        <v>6.4297442319565237</v>
      </c>
      <c r="S588" s="6">
        <f t="shared" si="1276"/>
        <v>13.1556178533816</v>
      </c>
      <c r="U588" s="6">
        <v>0</v>
      </c>
      <c r="V588" s="6">
        <v>-2</v>
      </c>
      <c r="W588" s="6">
        <v>-2.1203604995309808</v>
      </c>
      <c r="X588" s="6">
        <v>-0.80872546897186293</v>
      </c>
      <c r="Y588" s="6">
        <v>1.0503962011099917</v>
      </c>
      <c r="Z588" s="6">
        <v>-2.7027027027026991</v>
      </c>
      <c r="AA588" s="6">
        <v>-4.8479206610483372</v>
      </c>
      <c r="AB588" s="6">
        <v>-4.6028716276179544</v>
      </c>
      <c r="AE588" s="6">
        <v>5.569</v>
      </c>
      <c r="AF588" s="6">
        <v>2.5378333333333329</v>
      </c>
      <c r="AG588" s="35">
        <v>2.66</v>
      </c>
      <c r="AH588" s="6">
        <v>3.1659999999999999</v>
      </c>
      <c r="AI588" s="6">
        <v>2.948</v>
      </c>
      <c r="AJ588" s="6">
        <v>3.4670000000000001</v>
      </c>
      <c r="AK588" s="6">
        <v>5.4279999999999999</v>
      </c>
      <c r="AL588" s="6">
        <v>6.4219999999999997</v>
      </c>
      <c r="AN588" s="6">
        <v>6.4219999999999997</v>
      </c>
      <c r="AO588" s="6">
        <f>AE588*'III. GDP shares, 1310-2018'!C590</f>
        <v>0.37445694688993719</v>
      </c>
      <c r="AP588" s="6">
        <f>AF588*'III. GDP shares, 1310-2018'!D590</f>
        <v>0.5214365175736474</v>
      </c>
      <c r="AQ588" s="6">
        <f>AG588*'III. GDP shares, 1310-2018'!E590</f>
        <v>5.4193385427233939E-2</v>
      </c>
      <c r="AR588" s="6">
        <f>AH588*'III. GDP shares, 1310-2018'!F590</f>
        <v>0.53644737011950716</v>
      </c>
      <c r="AS588" s="6">
        <f>AI588*'III. GDP shares, 1310-2018'!G590</f>
        <v>0.40696274606319527</v>
      </c>
      <c r="AT588" s="6">
        <f>AJ588*'III. GDP shares, 1310-2018'!H590</f>
        <v>1.0334548979129854</v>
      </c>
      <c r="AU588" s="6">
        <f>AK588*'III. GDP shares, 1310-2018'!I590</f>
        <v>0.22039773282426048</v>
      </c>
      <c r="AV588" s="6">
        <f>AL588*'III. GDP shares, 1310-2018'!J590</f>
        <v>0.39011999398196773</v>
      </c>
      <c r="AY588" s="6">
        <f>U588*'III. GDP shares, 1310-2018'!C590</f>
        <v>0</v>
      </c>
      <c r="AZ588" s="6">
        <f>V588*'III. GDP shares, 1310-2018'!D590</f>
        <v>-0.4109304663350476</v>
      </c>
      <c r="BA588" s="6">
        <f>W588*'III. GDP shares, 1310-2018'!E590</f>
        <v>-4.3199065336753655E-2</v>
      </c>
      <c r="BB588" s="6">
        <f>X588*'III. GDP shares, 1310-2018'!F590</f>
        <v>-0.13703052778857264</v>
      </c>
      <c r="BC588" s="6">
        <f>Y588*'III. GDP shares, 1310-2018'!G590</f>
        <v>0.14500411209568201</v>
      </c>
      <c r="BD588" s="6">
        <f>Z588*'III. GDP shares, 1310-2018'!H590</f>
        <v>-0.80563061601118191</v>
      </c>
      <c r="BE588" s="6">
        <f>AA588*'III. GDP shares, 1310-2018'!I590</f>
        <v>-0.19684427461439641</v>
      </c>
      <c r="BF588" s="6">
        <f>AB588*'III. GDP shares, 1310-2018'!J590</f>
        <v>-0.27961262093835043</v>
      </c>
      <c r="BI588" s="6">
        <f t="shared" si="1250"/>
        <v>4.024729166666666</v>
      </c>
      <c r="BJ588" s="6">
        <f t="shared" si="1251"/>
        <v>3.5374695907927345</v>
      </c>
      <c r="BL588" s="6">
        <f t="shared" si="1252"/>
        <v>-1.7282434589286206</v>
      </c>
      <c r="BM588" s="6">
        <f t="shared" si="1253"/>
        <v>-2.0040230948452304</v>
      </c>
      <c r="BN588" s="6">
        <f t="shared" ref="BN588:BO588" si="1277">AVERAGE(BL585:BL591)</f>
        <v>-0.65680199060665834</v>
      </c>
      <c r="BO588" s="6">
        <f t="shared" si="1277"/>
        <v>-1.1884249671014973</v>
      </c>
      <c r="BR588" s="6">
        <f t="shared" si="1255"/>
        <v>4.3333460658126599</v>
      </c>
    </row>
    <row r="589" spans="1:70" x14ac:dyDescent="0.2">
      <c r="A589" s="6">
        <f>'[1]Nominal weighted'!B589</f>
        <v>1895</v>
      </c>
      <c r="C589" s="6">
        <f t="shared" si="1262"/>
        <v>6.4677034306558125</v>
      </c>
      <c r="D589" s="6">
        <f t="shared" si="1263"/>
        <v>3.4064999999999999</v>
      </c>
      <c r="E589" s="6">
        <f t="shared" si="1264"/>
        <v>4.1934354080200107</v>
      </c>
      <c r="F589" s="6">
        <f t="shared" si="1265"/>
        <v>3.0609999999999999</v>
      </c>
      <c r="G589" s="6">
        <f t="shared" si="1266"/>
        <v>4.0204775682219971</v>
      </c>
      <c r="H589" s="6">
        <f t="shared" si="1267"/>
        <v>4.9578888888888866</v>
      </c>
      <c r="I589" s="6">
        <f t="shared" si="1268"/>
        <v>8.073291687363664</v>
      </c>
      <c r="J589" s="6">
        <f t="shared" si="1269"/>
        <v>5.2637818694352561</v>
      </c>
      <c r="L589" s="6">
        <f t="shared" si="1177"/>
        <v>5.9939549853391867</v>
      </c>
      <c r="M589" s="6">
        <f t="shared" si="1178"/>
        <v>2.6979999999999995</v>
      </c>
      <c r="N589" s="6">
        <f t="shared" si="1179"/>
        <v>4.5426813634148386</v>
      </c>
      <c r="O589" s="6">
        <f t="shared" si="1180"/>
        <v>3.640960931261902</v>
      </c>
      <c r="P589" s="6">
        <f t="shared" ref="P589:S589" si="1278">AVERAGE(G586:G592)</f>
        <v>3.4519252017338498</v>
      </c>
      <c r="Q589" s="6">
        <f t="shared" si="1278"/>
        <v>3.9430677458142234</v>
      </c>
      <c r="R589" s="6">
        <f t="shared" si="1278"/>
        <v>7.0418080690405418</v>
      </c>
      <c r="S589" s="6">
        <f t="shared" si="1278"/>
        <v>9.6136117612200174</v>
      </c>
      <c r="U589" s="6">
        <v>-0.9527034306558132</v>
      </c>
      <c r="V589" s="6">
        <v>-1</v>
      </c>
      <c r="W589" s="6">
        <v>-1.5054354080200107</v>
      </c>
      <c r="X589" s="6">
        <v>0</v>
      </c>
      <c r="Y589" s="6">
        <v>-1.0394775682219974</v>
      </c>
      <c r="Z589" s="6">
        <v>-1.3888888888888868</v>
      </c>
      <c r="AA589" s="6">
        <v>-1.6982916873636633</v>
      </c>
      <c r="AB589" s="6">
        <v>1.2702181305647438</v>
      </c>
      <c r="AE589" s="6">
        <v>5.5149999999999997</v>
      </c>
      <c r="AF589" s="6">
        <v>2.4064999999999999</v>
      </c>
      <c r="AG589" s="35">
        <v>2.6880000000000002</v>
      </c>
      <c r="AH589" s="6">
        <v>3.0609999999999999</v>
      </c>
      <c r="AI589" s="6">
        <v>2.9809999999999999</v>
      </c>
      <c r="AJ589" s="6">
        <v>3.569</v>
      </c>
      <c r="AK589" s="6">
        <v>6.375</v>
      </c>
      <c r="AL589" s="6">
        <v>6.5339999999999998</v>
      </c>
      <c r="AN589" s="6">
        <v>6.5339999999999998</v>
      </c>
      <c r="AO589" s="6">
        <f>AE589*'III. GDP shares, 1310-2018'!C591</f>
        <v>0.35866451332091659</v>
      </c>
      <c r="AP589" s="6">
        <f>AF589*'III. GDP shares, 1310-2018'!D591</f>
        <v>0.48581589187198304</v>
      </c>
      <c r="AQ589" s="6">
        <f>AG589*'III. GDP shares, 1310-2018'!E591</f>
        <v>5.3810696358224289E-2</v>
      </c>
      <c r="AR589" s="6">
        <f>AH589*'III. GDP shares, 1310-2018'!F591</f>
        <v>0.51761504277458292</v>
      </c>
      <c r="AS589" s="6">
        <f>AI589*'III. GDP shares, 1310-2018'!G591</f>
        <v>0.38388283735111456</v>
      </c>
      <c r="AT589" s="6">
        <f>AJ589*'III. GDP shares, 1310-2018'!H591</f>
        <v>1.1356283094895745</v>
      </c>
      <c r="AU589" s="6">
        <f>AK589*'III. GDP shares, 1310-2018'!I591</f>
        <v>0.24438697094223169</v>
      </c>
      <c r="AV589" s="6">
        <f>AL589*'III. GDP shares, 1310-2018'!J591</f>
        <v>0.3833250608954541</v>
      </c>
      <c r="AY589" s="6">
        <f>U589*'III. GDP shares, 1310-2018'!C591</f>
        <v>-6.1958460978301877E-2</v>
      </c>
      <c r="AZ589" s="6">
        <f>V589*'III. GDP shares, 1310-2018'!D591</f>
        <v>-0.20187653931933641</v>
      </c>
      <c r="BA589" s="6">
        <f>W589*'III. GDP shares, 1310-2018'!E591</f>
        <v>-3.0137101052040281E-2</v>
      </c>
      <c r="BB589" s="6">
        <f>X589*'III. GDP shares, 1310-2018'!F591</f>
        <v>0</v>
      </c>
      <c r="BC589" s="6">
        <f>Y589*'III. GDP shares, 1310-2018'!G591</f>
        <v>-0.13386031474401111</v>
      </c>
      <c r="BD589" s="6">
        <f>Z589*'III. GDP shares, 1310-2018'!H591</f>
        <v>-0.44193374641572986</v>
      </c>
      <c r="BE589" s="6">
        <f>AA589*'III. GDP shares, 1310-2018'!I591</f>
        <v>-6.5104370392341529E-2</v>
      </c>
      <c r="BF589" s="6">
        <f>AB589*'III. GDP shares, 1310-2018'!J591</f>
        <v>7.4518892294037381E-2</v>
      </c>
      <c r="BI589" s="6">
        <f t="shared" si="1250"/>
        <v>4.1411875</v>
      </c>
      <c r="BJ589" s="6">
        <f t="shared" si="1251"/>
        <v>3.5631293230040817</v>
      </c>
      <c r="BL589" s="6">
        <f t="shared" si="1252"/>
        <v>-0.86035164060772362</v>
      </c>
      <c r="BM589" s="6">
        <f t="shared" si="1253"/>
        <v>-0.78932235657320338</v>
      </c>
      <c r="BN589" s="6">
        <f t="shared" ref="BN589:BO589" si="1279">AVERAGE(BL586:BL592)</f>
        <v>-0.64985018970129893</v>
      </c>
      <c r="BO589" s="6">
        <f t="shared" si="1279"/>
        <v>-1.007286971513784</v>
      </c>
      <c r="BR589" s="6">
        <f t="shared" si="1255"/>
        <v>3.7357885324204858</v>
      </c>
    </row>
    <row r="590" spans="1:70" x14ac:dyDescent="0.2">
      <c r="A590" s="6">
        <f>'[1]Nominal weighted'!B590</f>
        <v>1896</v>
      </c>
      <c r="C590" s="6">
        <f t="shared" si="1262"/>
        <v>5.2590000000000003</v>
      </c>
      <c r="D590" s="6">
        <f t="shared" si="1263"/>
        <v>2.6013333333333324</v>
      </c>
      <c r="E590" s="6">
        <f t="shared" si="1264"/>
        <v>4.1160585033345267</v>
      </c>
      <c r="F590" s="6">
        <f t="shared" si="1265"/>
        <v>3.8681934798194888</v>
      </c>
      <c r="G590" s="6">
        <f t="shared" si="1266"/>
        <v>2.9279999999999999</v>
      </c>
      <c r="H590" s="6">
        <f t="shared" si="1267"/>
        <v>3.3420000000000001</v>
      </c>
      <c r="I590" s="6">
        <f t="shared" si="1268"/>
        <v>-0.63142714927990884</v>
      </c>
      <c r="J590" s="6">
        <f t="shared" si="1269"/>
        <v>0.88890237212228929</v>
      </c>
      <c r="L590" s="6">
        <f t="shared" si="1177"/>
        <v>5.9714648749659966</v>
      </c>
      <c r="M590" s="6">
        <f t="shared" si="1178"/>
        <v>2.6135952380952374</v>
      </c>
      <c r="N590" s="6">
        <f t="shared" si="1179"/>
        <v>4.3118716278339138</v>
      </c>
      <c r="O590" s="6">
        <f t="shared" si="1180"/>
        <v>3.1776935777087281</v>
      </c>
      <c r="P590" s="6">
        <f t="shared" ref="P590:S590" si="1280">AVERAGE(G587:G593)</f>
        <v>3.2644882324143198</v>
      </c>
      <c r="Q590" s="6">
        <f t="shared" si="1280"/>
        <v>3.0839248886713682</v>
      </c>
      <c r="R590" s="6">
        <f t="shared" si="1280"/>
        <v>7.284394977896226</v>
      </c>
      <c r="S590" s="6">
        <f t="shared" si="1280"/>
        <v>6.4730187384378244</v>
      </c>
      <c r="U590" s="6">
        <v>0</v>
      </c>
      <c r="V590" s="6">
        <v>-0.3</v>
      </c>
      <c r="W590" s="6">
        <v>-1.3380585033345267</v>
      </c>
      <c r="X590" s="6">
        <v>-0.81519347981948898</v>
      </c>
      <c r="Y590" s="6">
        <v>0</v>
      </c>
      <c r="Z590" s="6">
        <v>0</v>
      </c>
      <c r="AA590" s="6">
        <v>7.2154271492799085</v>
      </c>
      <c r="AB590" s="6">
        <v>5.8100976278777106</v>
      </c>
      <c r="AE590" s="6">
        <v>5.2590000000000003</v>
      </c>
      <c r="AF590" s="6">
        <v>2.3013333333333326</v>
      </c>
      <c r="AG590" s="35">
        <v>2.778</v>
      </c>
      <c r="AH590" s="6">
        <v>3.0529999999999999</v>
      </c>
      <c r="AI590" s="6">
        <v>2.9279999999999999</v>
      </c>
      <c r="AJ590" s="6">
        <v>3.3420000000000001</v>
      </c>
      <c r="AK590" s="6">
        <v>6.5839999999999996</v>
      </c>
      <c r="AL590" s="6">
        <v>6.6989999999999998</v>
      </c>
      <c r="AN590" s="6">
        <v>6.6989999999999998</v>
      </c>
      <c r="AO590" s="6">
        <f>AE590*'III. GDP shares, 1310-2018'!C592</f>
        <v>0.34835285844309416</v>
      </c>
      <c r="AP590" s="6">
        <f>AF590*'III. GDP shares, 1310-2018'!D592</f>
        <v>0.47976026998716814</v>
      </c>
      <c r="AQ590" s="6">
        <f>AG590*'III. GDP shares, 1310-2018'!E592</f>
        <v>5.3028863877816947E-2</v>
      </c>
      <c r="AR590" s="6">
        <f>AH590*'III. GDP shares, 1310-2018'!F592</f>
        <v>0.52972868841165754</v>
      </c>
      <c r="AS590" s="6">
        <f>AI590*'III. GDP shares, 1310-2018'!G592</f>
        <v>0.39160194315488056</v>
      </c>
      <c r="AT590" s="6">
        <f>AJ590*'III. GDP shares, 1310-2018'!H592</f>
        <v>1.0327233987518929</v>
      </c>
      <c r="AU590" s="6">
        <f>AK590*'III. GDP shares, 1310-2018'!I592</f>
        <v>0.23026438150993808</v>
      </c>
      <c r="AV590" s="6">
        <f>AL590*'III. GDP shares, 1310-2018'!J592</f>
        <v>0.36817422705952074</v>
      </c>
      <c r="AY590" s="6">
        <f>U590*'III. GDP shares, 1310-2018'!C592</f>
        <v>0</v>
      </c>
      <c r="AZ590" s="6">
        <f>V590*'III. GDP shares, 1310-2018'!D592</f>
        <v>-6.2541170768895052E-2</v>
      </c>
      <c r="BA590" s="6">
        <f>W590*'III. GDP shares, 1310-2018'!E592</f>
        <v>-2.5542016642866122E-2</v>
      </c>
      <c r="BB590" s="6">
        <f>X590*'III. GDP shares, 1310-2018'!F592</f>
        <v>-0.14144493051638157</v>
      </c>
      <c r="BC590" s="6">
        <f>Y590*'III. GDP shares, 1310-2018'!G592</f>
        <v>0</v>
      </c>
      <c r="BD590" s="6">
        <f>Z590*'III. GDP shares, 1310-2018'!H592</f>
        <v>0</v>
      </c>
      <c r="BE590" s="6">
        <f>AA590*'III. GDP shares, 1310-2018'!I592</f>
        <v>0.25234748934674267</v>
      </c>
      <c r="BF590" s="6">
        <f>AB590*'III. GDP shares, 1310-2018'!J592</f>
        <v>0.31932052594181687</v>
      </c>
      <c r="BI590" s="6">
        <f t="shared" si="1250"/>
        <v>4.1180416666666666</v>
      </c>
      <c r="BJ590" s="6">
        <f t="shared" si="1251"/>
        <v>3.4336346311959689</v>
      </c>
      <c r="BL590" s="6">
        <f t="shared" si="1252"/>
        <v>0.34213989736041678</v>
      </c>
      <c r="BM590" s="6">
        <f t="shared" si="1253"/>
        <v>1.3215340992504503</v>
      </c>
      <c r="BN590" s="6">
        <f t="shared" ref="BN590:BO590" si="1281">AVERAGE(BL587:BL593)</f>
        <v>-0.12965896998353593</v>
      </c>
      <c r="BO590" s="6">
        <f t="shared" si="1281"/>
        <v>-0.46453568616961849</v>
      </c>
      <c r="BR590" s="6">
        <f t="shared" si="1255"/>
        <v>2.5491932930794894</v>
      </c>
    </row>
    <row r="591" spans="1:70" x14ac:dyDescent="0.2">
      <c r="A591" s="6">
        <f>'[1]Nominal weighted'!B591</f>
        <v>1897</v>
      </c>
      <c r="C591" s="6">
        <f t="shared" si="1262"/>
        <v>5.1379999999999999</v>
      </c>
      <c r="D591" s="6">
        <f t="shared" si="1263"/>
        <v>0.76366666666666605</v>
      </c>
      <c r="E591" s="6">
        <f t="shared" si="1264"/>
        <v>1.2855032816642569</v>
      </c>
      <c r="F591" s="6">
        <f t="shared" si="1265"/>
        <v>-3.3213770957685895</v>
      </c>
      <c r="G591" s="6">
        <f t="shared" si="1266"/>
        <v>5.0117950877830051</v>
      </c>
      <c r="H591" s="6">
        <f t="shared" si="1267"/>
        <v>3.0990000000000002</v>
      </c>
      <c r="I591" s="6">
        <f t="shared" si="1268"/>
        <v>11.784268782558339</v>
      </c>
      <c r="J591" s="6">
        <f t="shared" si="1269"/>
        <v>-9.7984330311478338</v>
      </c>
      <c r="L591" s="6">
        <f t="shared" si="1177"/>
        <v>5.3669131422858669</v>
      </c>
      <c r="M591" s="6">
        <f t="shared" si="1178"/>
        <v>1.7748690476190474</v>
      </c>
      <c r="N591" s="6">
        <f t="shared" si="1179"/>
        <v>2.948540089820896</v>
      </c>
      <c r="O591" s="6">
        <f t="shared" si="1180"/>
        <v>2.3917267384774279</v>
      </c>
      <c r="P591" s="6">
        <f t="shared" ref="P591:S591" si="1282">AVERAGE(G588:G594)</f>
        <v>2.9499129527192793</v>
      </c>
      <c r="Q591" s="6">
        <f t="shared" si="1282"/>
        <v>2.8083058410523187</v>
      </c>
      <c r="R591" s="6">
        <f t="shared" si="1282"/>
        <v>6.1054795160088817</v>
      </c>
      <c r="S591" s="6">
        <f t="shared" si="1282"/>
        <v>2.2214422524468089</v>
      </c>
      <c r="U591" s="6">
        <v>0</v>
      </c>
      <c r="V591" s="6">
        <v>1.5</v>
      </c>
      <c r="W591" s="6">
        <v>1.5554967183357433</v>
      </c>
      <c r="X591" s="6">
        <v>6.4383770957685895</v>
      </c>
      <c r="Y591" s="6">
        <v>-2.1007950877830046</v>
      </c>
      <c r="Z591" s="6">
        <v>0</v>
      </c>
      <c r="AA591" s="6">
        <v>-5.2132687825583401</v>
      </c>
      <c r="AB591" s="6">
        <v>14.786433031147835</v>
      </c>
      <c r="AE591" s="6">
        <v>5.1379999999999999</v>
      </c>
      <c r="AF591" s="6">
        <v>2.263666666666666</v>
      </c>
      <c r="AG591" s="35">
        <v>2.8410000000000002</v>
      </c>
      <c r="AH591" s="6">
        <v>3.117</v>
      </c>
      <c r="AI591" s="6">
        <v>2.911</v>
      </c>
      <c r="AJ591" s="6">
        <v>3.0990000000000002</v>
      </c>
      <c r="AK591" s="6">
        <v>6.5709999999999997</v>
      </c>
      <c r="AL591" s="6">
        <v>4.9880000000000004</v>
      </c>
      <c r="AN591" s="6">
        <v>4.9880000000000004</v>
      </c>
      <c r="AO591" s="6">
        <f>AE591*'III. GDP shares, 1310-2018'!C593</f>
        <v>0.31354963969779565</v>
      </c>
      <c r="AP591" s="6">
        <f>AF591*'III. GDP shares, 1310-2018'!D593</f>
        <v>0.46096348305607238</v>
      </c>
      <c r="AQ591" s="6">
        <f>AG591*'III. GDP shares, 1310-2018'!E593</f>
        <v>5.7549186480056663E-2</v>
      </c>
      <c r="AR591" s="6">
        <f>AH591*'III. GDP shares, 1310-2018'!F593</f>
        <v>0.536351509571797</v>
      </c>
      <c r="AS591" s="6">
        <f>AI591*'III. GDP shares, 1310-2018'!G593</f>
        <v>0.37026460104628034</v>
      </c>
      <c r="AT591" s="6">
        <f>AJ591*'III. GDP shares, 1310-2018'!H593</f>
        <v>1.0111960590705027</v>
      </c>
      <c r="AU591" s="6">
        <f>AK591*'III. GDP shares, 1310-2018'!I593</f>
        <v>0.23278537193895016</v>
      </c>
      <c r="AV591" s="6">
        <f>AL591*'III. GDP shares, 1310-2018'!J593</f>
        <v>0.26980228056501054</v>
      </c>
      <c r="AY591" s="6">
        <f>U591*'III. GDP shares, 1310-2018'!C593</f>
        <v>0</v>
      </c>
      <c r="AZ591" s="6">
        <f>V591*'III. GDP shares, 1310-2018'!D593</f>
        <v>0.30545364066445679</v>
      </c>
      <c r="BA591" s="6">
        <f>W591*'III. GDP shares, 1310-2018'!E593</f>
        <v>3.1509176597191081E-2</v>
      </c>
      <c r="BB591" s="6">
        <f>X591*'III. GDP shares, 1310-2018'!F593</f>
        <v>1.1078707970830814</v>
      </c>
      <c r="BC591" s="6">
        <f>Y591*'III. GDP shares, 1310-2018'!G593</f>
        <v>-0.26721059947027126</v>
      </c>
      <c r="BD591" s="6">
        <f>Z591*'III. GDP shares, 1310-2018'!H593</f>
        <v>0</v>
      </c>
      <c r="BE591" s="6">
        <f>AA591*'III. GDP shares, 1310-2018'!I593</f>
        <v>-0.18468615318301038</v>
      </c>
      <c r="BF591" s="6">
        <f>AB591*'III. GDP shares, 1310-2018'!J593</f>
        <v>0.79980219591529411</v>
      </c>
      <c r="BI591" s="6">
        <f t="shared" si="1250"/>
        <v>3.8660833333333331</v>
      </c>
      <c r="BJ591" s="6">
        <f t="shared" si="1251"/>
        <v>3.2524621314264657</v>
      </c>
      <c r="BL591" s="6">
        <f t="shared" si="1252"/>
        <v>1.7927390576067419</v>
      </c>
      <c r="BM591" s="6">
        <f t="shared" si="1253"/>
        <v>2.1207803718638529</v>
      </c>
      <c r="BN591" s="6">
        <f t="shared" ref="BN591:BO591" si="1283">AVERAGE(BL588:BL594)</f>
        <v>0.59082316561611459</v>
      </c>
      <c r="BO591" s="6">
        <f t="shared" si="1283"/>
        <v>0.67738850482713642</v>
      </c>
      <c r="BR591" s="6">
        <f t="shared" si="1255"/>
        <v>1.3042132314281081</v>
      </c>
    </row>
    <row r="592" spans="1:70" x14ac:dyDescent="0.2">
      <c r="A592" s="6">
        <f>'[1]Nominal weighted'!B592</f>
        <v>1898</v>
      </c>
      <c r="C592" s="6">
        <f t="shared" si="1262"/>
        <v>5.0030000000000001</v>
      </c>
      <c r="D592" s="6">
        <f t="shared" si="1263"/>
        <v>1.989166666666667</v>
      </c>
      <c r="E592" s="6">
        <f t="shared" si="1264"/>
        <v>2.0469524683730231</v>
      </c>
      <c r="F592" s="6">
        <f t="shared" si="1265"/>
        <v>7.0700081014296563</v>
      </c>
      <c r="G592" s="6">
        <f t="shared" si="1266"/>
        <v>1.8700636037832319</v>
      </c>
      <c r="H592" s="6">
        <f t="shared" si="1267"/>
        <v>1.7075492957746501</v>
      </c>
      <c r="I592" s="6">
        <f t="shared" si="1268"/>
        <v>11.524988196314741</v>
      </c>
      <c r="J592" s="6">
        <f t="shared" si="1269"/>
        <v>1.4624220473496954</v>
      </c>
      <c r="L592" s="6">
        <f t="shared" si="1177"/>
        <v>5.2813417137144389</v>
      </c>
      <c r="M592" s="6">
        <f t="shared" si="1178"/>
        <v>1.4395595238095236</v>
      </c>
      <c r="N592" s="6">
        <f t="shared" si="1179"/>
        <v>2.1604472428182966</v>
      </c>
      <c r="O592" s="6">
        <f t="shared" si="1180"/>
        <v>2.1920144017531467</v>
      </c>
      <c r="P592" s="6">
        <f t="shared" ref="P592:S592" si="1284">AVERAGE(G589:G595)</f>
        <v>3.1072552671635632</v>
      </c>
      <c r="Q592" s="6">
        <f t="shared" si="1284"/>
        <v>1.9602656053278733</v>
      </c>
      <c r="R592" s="6">
        <f t="shared" si="1284"/>
        <v>5.2569356096262911</v>
      </c>
      <c r="S592" s="6">
        <f t="shared" si="1284"/>
        <v>3.1412782311546543</v>
      </c>
      <c r="U592" s="6">
        <v>0</v>
      </c>
      <c r="V592" s="6">
        <v>0.3</v>
      </c>
      <c r="W592" s="6">
        <v>0.82704753162697686</v>
      </c>
      <c r="X592" s="6">
        <v>-3.8610081014296562</v>
      </c>
      <c r="Y592" s="6">
        <v>1.0729363962167682</v>
      </c>
      <c r="Z592" s="6">
        <v>1.40845070422535</v>
      </c>
      <c r="AA592" s="6">
        <v>-2.8999881963147409</v>
      </c>
      <c r="AB592" s="6">
        <v>3.4155779526503047</v>
      </c>
      <c r="AE592" s="6">
        <v>5.0030000000000001</v>
      </c>
      <c r="AF592" s="6">
        <v>2.289166666666667</v>
      </c>
      <c r="AG592" s="35">
        <v>2.8740000000000001</v>
      </c>
      <c r="AH592" s="6">
        <v>3.2090000000000001</v>
      </c>
      <c r="AI592" s="6">
        <v>2.9430000000000001</v>
      </c>
      <c r="AJ592" s="6">
        <v>3.1160000000000001</v>
      </c>
      <c r="AK592" s="6">
        <v>8.625</v>
      </c>
      <c r="AL592" s="6">
        <v>4.8780000000000001</v>
      </c>
      <c r="AN592" s="6">
        <v>4.8780000000000001</v>
      </c>
      <c r="AO592" s="6">
        <f>AE592*'III. GDP shares, 1310-2018'!C594</f>
        <v>0.31694565244287043</v>
      </c>
      <c r="AP592" s="6">
        <f>AF592*'III. GDP shares, 1310-2018'!D594</f>
        <v>0.46596938727835285</v>
      </c>
      <c r="AQ592" s="6">
        <f>AG592*'III. GDP shares, 1310-2018'!E594</f>
        <v>5.6637774552856603E-2</v>
      </c>
      <c r="AR592" s="6">
        <f>AH592*'III. GDP shares, 1310-2018'!F594</f>
        <v>0.5488479860474772</v>
      </c>
      <c r="AS592" s="6">
        <f>AI592*'III. GDP shares, 1310-2018'!G594</f>
        <v>0.37421991013480205</v>
      </c>
      <c r="AT592" s="6">
        <f>AJ592*'III. GDP shares, 1310-2018'!H594</f>
        <v>0.98928339069239968</v>
      </c>
      <c r="AU592" s="6">
        <f>AK592*'III. GDP shares, 1310-2018'!I594</f>
        <v>0.31367820565191762</v>
      </c>
      <c r="AV592" s="6">
        <f>AL592*'III. GDP shares, 1310-2018'!J594</f>
        <v>0.29923773836437939</v>
      </c>
      <c r="AY592" s="6">
        <f>U592*'III. GDP shares, 1310-2018'!C594</f>
        <v>0</v>
      </c>
      <c r="AZ592" s="6">
        <f>V592*'III. GDP shares, 1310-2018'!D594</f>
        <v>6.1066246603642876E-2</v>
      </c>
      <c r="BA592" s="6">
        <f>W592*'III. GDP shares, 1310-2018'!E594</f>
        <v>1.6298584426160494E-2</v>
      </c>
      <c r="BB592" s="6">
        <f>X592*'III. GDP shares, 1310-2018'!F594</f>
        <v>-0.66036351529531323</v>
      </c>
      <c r="BC592" s="6">
        <f>Y592*'III. GDP shares, 1310-2018'!G594</f>
        <v>0.13643022826116116</v>
      </c>
      <c r="BD592" s="6">
        <f>Z592*'III. GDP shares, 1310-2018'!H594</f>
        <v>0.44716203090473439</v>
      </c>
      <c r="BE592" s="6">
        <f>AA592*'III. GDP shares, 1310-2018'!I594</f>
        <v>-0.10546818479208683</v>
      </c>
      <c r="BF592" s="6">
        <f>AB592*'III. GDP shares, 1310-2018'!J594</f>
        <v>0.20952640872454173</v>
      </c>
      <c r="BI592" s="6">
        <f t="shared" si="1250"/>
        <v>4.1171458333333337</v>
      </c>
      <c r="BJ592" s="6">
        <f t="shared" si="1251"/>
        <v>3.3648200451650556</v>
      </c>
      <c r="BL592" s="6">
        <f t="shared" si="1252"/>
        <v>0.10465179883284059</v>
      </c>
      <c r="BM592" s="6">
        <f t="shared" si="1253"/>
        <v>3.2877035871875349E-2</v>
      </c>
      <c r="BN592" s="6">
        <f t="shared" ref="BN592:BO592" si="1285">AVERAGE(BL589:BL595)</f>
        <v>0.92049460543939154</v>
      </c>
      <c r="BO592" s="6">
        <f t="shared" si="1285"/>
        <v>0.89795059819807399</v>
      </c>
      <c r="BR592" s="6">
        <f t="shared" si="1255"/>
        <v>2.8552651056575056</v>
      </c>
    </row>
    <row r="593" spans="1:70" x14ac:dyDescent="0.2">
      <c r="A593" s="6">
        <f>'[1]Nominal weighted'!B593</f>
        <v>1899</v>
      </c>
      <c r="C593" s="6">
        <f t="shared" si="1262"/>
        <v>6.0343132672405737</v>
      </c>
      <c r="D593" s="6">
        <f t="shared" si="1263"/>
        <v>1.6781666666666666</v>
      </c>
      <c r="E593" s="6">
        <f t="shared" si="1264"/>
        <v>4.6268635542506535</v>
      </c>
      <c r="F593" s="6">
        <f t="shared" si="1265"/>
        <v>1.8226219148097811</v>
      </c>
      <c r="G593" s="6">
        <f t="shared" si="1266"/>
        <v>3.0270000000000001</v>
      </c>
      <c r="H593" s="6">
        <f t="shared" si="1267"/>
        <v>-1.1816666666666609</v>
      </c>
      <c r="I593" s="6">
        <f t="shared" si="1268"/>
        <v>6.0490000000000004</v>
      </c>
      <c r="J593" s="6">
        <f t="shared" si="1269"/>
        <v>3.5826802110162679</v>
      </c>
      <c r="L593" s="6">
        <f t="shared" si="1177"/>
        <v>5.0596697950493228</v>
      </c>
      <c r="M593" s="6">
        <f t="shared" si="1178"/>
        <v>1.3351309523809523</v>
      </c>
      <c r="N593" s="6">
        <f t="shared" si="1179"/>
        <v>2.1429629093742424</v>
      </c>
      <c r="O593" s="6">
        <f t="shared" si="1180"/>
        <v>2.3369335417431607</v>
      </c>
      <c r="P593" s="6">
        <f t="shared" ref="P593:S593" si="1286">AVERAGE(G590:G596)</f>
        <v>2.9636156145604211</v>
      </c>
      <c r="Q593" s="6">
        <f t="shared" si="1286"/>
        <v>1.3074096834719524</v>
      </c>
      <c r="R593" s="6">
        <f t="shared" si="1286"/>
        <v>4.5427474344776266</v>
      </c>
      <c r="S593" s="6">
        <f t="shared" si="1286"/>
        <v>2.2816818495316959</v>
      </c>
      <c r="U593" s="6">
        <v>-0.96031326724057353</v>
      </c>
      <c r="V593" s="6">
        <v>0.7</v>
      </c>
      <c r="W593" s="6">
        <v>-1.5408635542506539</v>
      </c>
      <c r="X593" s="6">
        <v>1.6063780851902187</v>
      </c>
      <c r="Y593" s="6">
        <v>0</v>
      </c>
      <c r="Z593" s="6">
        <v>4.1666666666666607</v>
      </c>
      <c r="AA593" s="6">
        <v>0</v>
      </c>
      <c r="AB593" s="6">
        <v>1.4233197889837323</v>
      </c>
      <c r="AE593" s="6">
        <v>5.0739999999999998</v>
      </c>
      <c r="AF593" s="6">
        <v>2.3781666666666665</v>
      </c>
      <c r="AG593" s="35">
        <v>3.0859999999999999</v>
      </c>
      <c r="AH593" s="6">
        <v>3.4289999999999998</v>
      </c>
      <c r="AI593" s="6">
        <v>3.0270000000000001</v>
      </c>
      <c r="AJ593" s="6">
        <v>2.9849999999999999</v>
      </c>
      <c r="AK593" s="6">
        <v>6.0490000000000004</v>
      </c>
      <c r="AL593" s="6">
        <v>5.0060000000000002</v>
      </c>
      <c r="AN593" s="6">
        <v>5.0060000000000002</v>
      </c>
      <c r="AO593" s="6">
        <f>AE593*'III. GDP shares, 1310-2018'!C595</f>
        <v>0.31371632581830461</v>
      </c>
      <c r="AP593" s="6">
        <f>AF593*'III. GDP shares, 1310-2018'!D595</f>
        <v>0.48081685564600973</v>
      </c>
      <c r="AQ593" s="6">
        <f>AG593*'III. GDP shares, 1310-2018'!E595</f>
        <v>5.8858218116691632E-2</v>
      </c>
      <c r="AR593" s="6">
        <f>AH593*'III. GDP shares, 1310-2018'!F595</f>
        <v>0.57965012447477349</v>
      </c>
      <c r="AS593" s="6">
        <f>AI593*'III. GDP shares, 1310-2018'!G595</f>
        <v>0.38797842238583219</v>
      </c>
      <c r="AT593" s="6">
        <f>AJ593*'III. GDP shares, 1310-2018'!H595</f>
        <v>0.98598912787599358</v>
      </c>
      <c r="AU593" s="6">
        <f>AK593*'III. GDP shares, 1310-2018'!I595</f>
        <v>0.21317205405581247</v>
      </c>
      <c r="AV593" s="6">
        <f>AL593*'III. GDP shares, 1310-2018'!J595</f>
        <v>0.27106458069204648</v>
      </c>
      <c r="AY593" s="6">
        <f>U593*'III. GDP shares, 1310-2018'!C595</f>
        <v>-5.9374448134269689E-2</v>
      </c>
      <c r="AZ593" s="6">
        <f>V593*'III. GDP shares, 1310-2018'!D595</f>
        <v>0.14152574067651838</v>
      </c>
      <c r="BA593" s="6">
        <f>W593*'III. GDP shares, 1310-2018'!E595</f>
        <v>-2.9388361362328481E-2</v>
      </c>
      <c r="BB593" s="6">
        <f>X593*'III. GDP shares, 1310-2018'!F595</f>
        <v>0.27154775649870477</v>
      </c>
      <c r="BC593" s="6">
        <f>Y593*'III. GDP shares, 1310-2018'!G595</f>
        <v>0</v>
      </c>
      <c r="BD593" s="6">
        <f>Z593*'III. GDP shares, 1310-2018'!H595</f>
        <v>1.3763108987660415</v>
      </c>
      <c r="BE593" s="6">
        <f>AA593*'III. GDP shares, 1310-2018'!I595</f>
        <v>0</v>
      </c>
      <c r="BF593" s="6">
        <f>AB593*'III. GDP shares, 1310-2018'!J595</f>
        <v>7.7069832559242393E-2</v>
      </c>
      <c r="BI593" s="6">
        <f t="shared" si="1250"/>
        <v>3.8792708333333334</v>
      </c>
      <c r="BJ593" s="6">
        <f t="shared" si="1251"/>
        <v>3.2912457090654641</v>
      </c>
      <c r="BL593" s="6">
        <f t="shared" si="1252"/>
        <v>1.777691419003909</v>
      </c>
      <c r="BM593" s="6">
        <f t="shared" si="1253"/>
        <v>0.67439846491867306</v>
      </c>
      <c r="BN593" s="6">
        <f t="shared" ref="BN593:BO593" si="1287">AVERAGE(BL590:BL596)</f>
        <v>1.2005181752148246</v>
      </c>
      <c r="BO593" s="6">
        <f t="shared" si="1287"/>
        <v>1.1468545393310901</v>
      </c>
      <c r="BR593" s="6">
        <f t="shared" si="1255"/>
        <v>1.174263175092064</v>
      </c>
    </row>
    <row r="594" spans="1:70" x14ac:dyDescent="0.2">
      <c r="A594" s="6">
        <f>'[1]Nominal weighted'!B594</f>
        <v>1900</v>
      </c>
      <c r="C594" s="6">
        <f t="shared" si="1262"/>
        <v>4.0973752981046836</v>
      </c>
      <c r="D594" s="6">
        <f t="shared" si="1263"/>
        <v>-2.5525833333333332</v>
      </c>
      <c r="E594" s="6">
        <f t="shared" si="1264"/>
        <v>-0.4093930864271802</v>
      </c>
      <c r="F594" s="6">
        <f t="shared" si="1265"/>
        <v>0.26691530007979969</v>
      </c>
      <c r="G594" s="6">
        <f t="shared" si="1266"/>
        <v>1.8944506103567085</v>
      </c>
      <c r="H594" s="6">
        <f t="shared" si="1267"/>
        <v>1.5636666666666561</v>
      </c>
      <c r="I594" s="6">
        <f t="shared" si="1268"/>
        <v>-4.3376855659430023</v>
      </c>
      <c r="J594" s="6">
        <f t="shared" si="1269"/>
        <v>3.1258706707340327</v>
      </c>
      <c r="L594" s="6">
        <f t="shared" si="1177"/>
        <v>4.7334857594249424</v>
      </c>
      <c r="M594" s="6">
        <f t="shared" si="1178"/>
        <v>1.3045119047619045</v>
      </c>
      <c r="N594" s="6">
        <f t="shared" si="1179"/>
        <v>1.5662013816764271</v>
      </c>
      <c r="O594" s="6">
        <f t="shared" si="1180"/>
        <v>2.1497257748977892</v>
      </c>
      <c r="P594" s="6">
        <f t="shared" ref="P594:S594" si="1288">AVERAGE(G591:G597)</f>
        <v>3.1346725983708486</v>
      </c>
      <c r="Q594" s="6">
        <f t="shared" si="1288"/>
        <v>1.2556953977576668</v>
      </c>
      <c r="R594" s="6">
        <f t="shared" si="1288"/>
        <v>4.8517122369000036</v>
      </c>
      <c r="S594" s="6">
        <f t="shared" si="1288"/>
        <v>0.36865890050024014</v>
      </c>
      <c r="U594" s="6">
        <v>0.96962470189531613</v>
      </c>
      <c r="V594" s="6">
        <v>5.0999999999999996</v>
      </c>
      <c r="W594" s="6">
        <v>3.6563930864271801</v>
      </c>
      <c r="X594" s="6">
        <v>3.1620846999202001</v>
      </c>
      <c r="Y594" s="6">
        <v>1.0615493896432915</v>
      </c>
      <c r="Z594" s="6">
        <v>1.3333333333333437</v>
      </c>
      <c r="AA594" s="6">
        <v>10.092685565943002</v>
      </c>
      <c r="AB594" s="6">
        <v>1.7081293292659667</v>
      </c>
      <c r="AE594" s="6">
        <v>5.0670000000000002</v>
      </c>
      <c r="AF594" s="6">
        <v>2.5474166666666664</v>
      </c>
      <c r="AG594" s="35">
        <v>3.2469999999999999</v>
      </c>
      <c r="AH594" s="6">
        <v>3.4289999999999998</v>
      </c>
      <c r="AI594" s="6">
        <v>2.956</v>
      </c>
      <c r="AJ594" s="6">
        <v>2.8969999999999998</v>
      </c>
      <c r="AK594" s="6">
        <v>5.7549999999999999</v>
      </c>
      <c r="AL594" s="6">
        <v>4.8339999999999996</v>
      </c>
      <c r="AN594" s="6">
        <v>4.8339999999999996</v>
      </c>
      <c r="AO594" s="6">
        <f>AE594*'III. GDP shares, 1310-2018'!C596</f>
        <v>0.32426431999887978</v>
      </c>
      <c r="AP594" s="6">
        <f>AF594*'III. GDP shares, 1310-2018'!D596</f>
        <v>0.50132548821849221</v>
      </c>
      <c r="AQ594" s="6">
        <f>AG594*'III. GDP shares, 1310-2018'!E596</f>
        <v>6.0851187366719038E-2</v>
      </c>
      <c r="AR594" s="6">
        <f>AH594*'III. GDP shares, 1310-2018'!F596</f>
        <v>0.59259133146135112</v>
      </c>
      <c r="AS594" s="6">
        <f>AI594*'III. GDP shares, 1310-2018'!G596</f>
        <v>0.36738886064344722</v>
      </c>
      <c r="AT594" s="6">
        <f>AJ594*'III. GDP shares, 1310-2018'!H596</f>
        <v>0.96376909753967999</v>
      </c>
      <c r="AU594" s="6">
        <f>AK594*'III. GDP shares, 1310-2018'!I596</f>
        <v>0.2031831283761856</v>
      </c>
      <c r="AV594" s="6">
        <f>AL594*'III. GDP shares, 1310-2018'!J596</f>
        <v>0.26770288619159099</v>
      </c>
      <c r="AY594" s="6">
        <f>U594*'III. GDP shares, 1310-2018'!C596</f>
        <v>6.2051449499546316E-2</v>
      </c>
      <c r="AZ594" s="6">
        <f>V594*'III. GDP shares, 1310-2018'!D596</f>
        <v>1.0036677640410785</v>
      </c>
      <c r="BA594" s="6">
        <f>W594*'III. GDP shares, 1310-2018'!E596</f>
        <v>6.8523517335557893E-2</v>
      </c>
      <c r="BB594" s="6">
        <f>X594*'III. GDP shares, 1310-2018'!F596</f>
        <v>0.54646368694058867</v>
      </c>
      <c r="BC594" s="6">
        <f>Y594*'III. GDP shares, 1310-2018'!G596</f>
        <v>0.13193552800331382</v>
      </c>
      <c r="BD594" s="6">
        <f>Z594*'III. GDP shares, 1310-2018'!H596</f>
        <v>0.44357109540429757</v>
      </c>
      <c r="BE594" s="6">
        <f>AA594*'III. GDP shares, 1310-2018'!I596</f>
        <v>0.35632726794187186</v>
      </c>
      <c r="BF594" s="6">
        <f>AB594*'III. GDP shares, 1310-2018'!J596</f>
        <v>9.4594776878983391E-2</v>
      </c>
      <c r="BI594" s="6">
        <f t="shared" si="1250"/>
        <v>3.8415520833333332</v>
      </c>
      <c r="BJ594" s="6">
        <f t="shared" si="1251"/>
        <v>3.2810762997963461</v>
      </c>
      <c r="BL594" s="6">
        <f t="shared" si="1252"/>
        <v>2.7071350860452377</v>
      </c>
      <c r="BM594" s="6">
        <f t="shared" si="1253"/>
        <v>3.3854750133035374</v>
      </c>
      <c r="BN594" s="6">
        <f t="shared" ref="BN594:BO594" si="1289">AVERAGE(BL591:BL597)</f>
        <v>1.3383148248469716</v>
      </c>
      <c r="BO594" s="6">
        <f t="shared" si="1289"/>
        <v>1.4143738509518677</v>
      </c>
      <c r="BR594" s="6">
        <f t="shared" si="1255"/>
        <v>1.0762834895736941</v>
      </c>
    </row>
    <row r="595" spans="1:70" x14ac:dyDescent="0.2">
      <c r="A595" s="6">
        <f>'[1]Nominal weighted'!B595</f>
        <v>1901</v>
      </c>
      <c r="C595" s="6">
        <f t="shared" si="1262"/>
        <v>4.97</v>
      </c>
      <c r="D595" s="6">
        <f t="shared" si="1263"/>
        <v>2.1906666666666665</v>
      </c>
      <c r="E595" s="6">
        <f t="shared" si="1264"/>
        <v>-0.73628942948721443</v>
      </c>
      <c r="F595" s="6">
        <f t="shared" si="1265"/>
        <v>2.5767391119018881</v>
      </c>
      <c r="G595" s="6">
        <f t="shared" si="1266"/>
        <v>2.9990000000000001</v>
      </c>
      <c r="H595" s="6">
        <f t="shared" si="1267"/>
        <v>0.23342105263158297</v>
      </c>
      <c r="I595" s="6">
        <f t="shared" si="1268"/>
        <v>4.336113316370211</v>
      </c>
      <c r="J595" s="6">
        <f t="shared" si="1269"/>
        <v>17.463723478572874</v>
      </c>
      <c r="L595" s="6">
        <f t="shared" si="1177"/>
        <v>4.5567466583449034</v>
      </c>
      <c r="M595" s="6">
        <f t="shared" si="1178"/>
        <v>1.632595238095238</v>
      </c>
      <c r="N595" s="6">
        <f t="shared" si="1179"/>
        <v>1.6514869168799802</v>
      </c>
      <c r="O595" s="6">
        <f t="shared" si="1180"/>
        <v>2.9971294894513107</v>
      </c>
      <c r="P595" s="6">
        <f t="shared" ref="P595:S595" si="1290">AVERAGE(G592:G598)</f>
        <v>2.8575590144018479</v>
      </c>
      <c r="Q595" s="6">
        <f t="shared" si="1290"/>
        <v>1.0708382549005242</v>
      </c>
      <c r="R595" s="6">
        <f t="shared" si="1290"/>
        <v>4.3079711360969872</v>
      </c>
      <c r="S595" s="6">
        <f t="shared" si="1290"/>
        <v>0.4819405933131003</v>
      </c>
      <c r="U595" s="6">
        <v>0</v>
      </c>
      <c r="V595" s="6">
        <v>0.5</v>
      </c>
      <c r="W595" s="6">
        <v>3.8612894294872144</v>
      </c>
      <c r="X595" s="6">
        <v>0.76626088809811188</v>
      </c>
      <c r="Y595" s="6">
        <v>0</v>
      </c>
      <c r="Z595" s="6">
        <v>2.6315789473684172</v>
      </c>
      <c r="AA595" s="6">
        <v>0.84188668362978913</v>
      </c>
      <c r="AB595" s="6">
        <v>-12.281723478572875</v>
      </c>
      <c r="AE595" s="6">
        <v>4.97</v>
      </c>
      <c r="AF595" s="6">
        <v>2.6906666666666665</v>
      </c>
      <c r="AG595" s="35">
        <v>3.125</v>
      </c>
      <c r="AH595" s="6">
        <v>3.343</v>
      </c>
      <c r="AI595" s="6">
        <v>2.9990000000000001</v>
      </c>
      <c r="AJ595" s="6">
        <v>2.8650000000000002</v>
      </c>
      <c r="AK595" s="6">
        <v>5.1779999999999999</v>
      </c>
      <c r="AL595" s="6">
        <v>5.1820000000000004</v>
      </c>
      <c r="AN595" s="6">
        <v>5.1820000000000004</v>
      </c>
      <c r="AO595" s="6">
        <f>AE595*'III. GDP shares, 1310-2018'!C597</f>
        <v>0.32555742503155022</v>
      </c>
      <c r="AP595" s="6">
        <f>AF595*'III. GDP shares, 1310-2018'!D597</f>
        <v>0.50896367514888552</v>
      </c>
      <c r="AQ595" s="6">
        <f>AG595*'III. GDP shares, 1310-2018'!E597</f>
        <v>5.7423609409539653E-2</v>
      </c>
      <c r="AR595" s="6">
        <f>AH595*'III. GDP shares, 1310-2018'!F597</f>
        <v>0.54231502415417099</v>
      </c>
      <c r="AS595" s="6">
        <f>AI595*'III. GDP shares, 1310-2018'!G597</f>
        <v>0.3525014256896285</v>
      </c>
      <c r="AT595" s="6">
        <f>AJ595*'III. GDP shares, 1310-2018'!H597</f>
        <v>1.0192683811746077</v>
      </c>
      <c r="AU595" s="6">
        <f>AK595*'III. GDP shares, 1310-2018'!I597</f>
        <v>0.1879394607687451</v>
      </c>
      <c r="AV595" s="6">
        <f>AL595*'III. GDP shares, 1310-2018'!J597</f>
        <v>0.28571439755663441</v>
      </c>
      <c r="AY595" s="6">
        <f>U595*'III. GDP shares, 1310-2018'!C597</f>
        <v>0</v>
      </c>
      <c r="AZ595" s="6">
        <f>V595*'III. GDP shares, 1310-2018'!D597</f>
        <v>9.4579473825982197E-2</v>
      </c>
      <c r="BA595" s="6">
        <f>W595*'III. GDP shares, 1310-2018'!E597</f>
        <v>7.0953336325138561E-2</v>
      </c>
      <c r="BB595" s="6">
        <f>X595*'III. GDP shares, 1310-2018'!F597</f>
        <v>0.12430595035516723</v>
      </c>
      <c r="BC595" s="6">
        <f>Y595*'III. GDP shares, 1310-2018'!G597</f>
        <v>0</v>
      </c>
      <c r="BD595" s="6">
        <f>Z595*'III. GDP shares, 1310-2018'!H597</f>
        <v>0.93622520545109411</v>
      </c>
      <c r="BE595" s="6">
        <f>AA595*'III. GDP shares, 1310-2018'!I597</f>
        <v>3.055691953452485E-2</v>
      </c>
      <c r="BF595" s="6">
        <f>AB595*'III. GDP shares, 1310-2018'!J597</f>
        <v>-0.67716426565758803</v>
      </c>
      <c r="BI595" s="6">
        <f t="shared" si="1250"/>
        <v>3.794083333333333</v>
      </c>
      <c r="BJ595" s="6">
        <f t="shared" si="1251"/>
        <v>3.2796833989337619</v>
      </c>
      <c r="BL595" s="6">
        <f t="shared" si="1252"/>
        <v>0.57945661983431873</v>
      </c>
      <c r="BM595" s="6">
        <f t="shared" si="1253"/>
        <v>-0.46008844124866766</v>
      </c>
      <c r="BN595" s="6">
        <f t="shared" ref="BN595:BO595" si="1291">AVERAGE(BL592:BL598)</f>
        <v>1.2632814379102566</v>
      </c>
      <c r="BO595" s="6">
        <f t="shared" si="1291"/>
        <v>1.3718088492192753</v>
      </c>
      <c r="BR595" s="6">
        <f t="shared" si="1255"/>
        <v>2.2858425777765401</v>
      </c>
    </row>
    <row r="596" spans="1:70" x14ac:dyDescent="0.2">
      <c r="A596" s="6">
        <f>'[1]Nominal weighted'!B596</f>
        <v>1902</v>
      </c>
      <c r="C596" s="6">
        <f t="shared" si="1262"/>
        <v>4.9160000000000004</v>
      </c>
      <c r="D596" s="6">
        <f t="shared" si="1263"/>
        <v>2.6754999999999995</v>
      </c>
      <c r="E596" s="6">
        <f t="shared" si="1264"/>
        <v>4.0710450739116322</v>
      </c>
      <c r="F596" s="6">
        <f t="shared" si="1265"/>
        <v>4.0754339799301</v>
      </c>
      <c r="G596" s="6">
        <f t="shared" si="1266"/>
        <v>3.0150000000000001</v>
      </c>
      <c r="H596" s="6">
        <f t="shared" si="1267"/>
        <v>0.38789743589743964</v>
      </c>
      <c r="I596" s="6">
        <f t="shared" si="1268"/>
        <v>3.0739744613230018</v>
      </c>
      <c r="J596" s="6">
        <f t="shared" si="1269"/>
        <v>-0.75339280192545299</v>
      </c>
      <c r="L596" s="6">
        <f t="shared" si="1177"/>
        <v>4.3972638512153157</v>
      </c>
      <c r="M596" s="6">
        <f t="shared" si="1178"/>
        <v>1.6927857142857141</v>
      </c>
      <c r="N596" s="6">
        <f t="shared" si="1179"/>
        <v>1.6766378041648744</v>
      </c>
      <c r="O596" s="6">
        <f t="shared" si="1180"/>
        <v>1.7373919956002606</v>
      </c>
      <c r="P596" s="6">
        <f t="shared" ref="P596:S596" si="1292">AVERAGE(G593:G599)</f>
        <v>3.0228356424328147</v>
      </c>
      <c r="Q596" s="6">
        <f t="shared" si="1292"/>
        <v>0.91202609800855383</v>
      </c>
      <c r="R596" s="6">
        <f t="shared" si="1292"/>
        <v>2.7845936379251093</v>
      </c>
      <c r="S596" s="6">
        <f t="shared" si="1292"/>
        <v>-2.9834405800257042</v>
      </c>
      <c r="U596" s="6">
        <v>0</v>
      </c>
      <c r="V596" s="6">
        <v>0</v>
      </c>
      <c r="W596" s="6">
        <v>-1.0040450739116316</v>
      </c>
      <c r="X596" s="6">
        <v>-0.76043397993009965</v>
      </c>
      <c r="Y596" s="6">
        <v>0</v>
      </c>
      <c r="Z596" s="6">
        <v>2.5641025641025603</v>
      </c>
      <c r="AA596" s="6">
        <v>1.5770255386769978</v>
      </c>
      <c r="AB596" s="6">
        <v>5.2473928019254528</v>
      </c>
      <c r="AE596" s="6">
        <v>4.9160000000000004</v>
      </c>
      <c r="AF596" s="6">
        <v>2.6754999999999995</v>
      </c>
      <c r="AG596" s="35">
        <v>3.0670000000000002</v>
      </c>
      <c r="AH596" s="6">
        <v>3.3149999999999999</v>
      </c>
      <c r="AI596" s="6">
        <v>3.0150000000000001</v>
      </c>
      <c r="AJ596" s="6">
        <v>2.952</v>
      </c>
      <c r="AK596" s="6">
        <v>4.6509999999999998</v>
      </c>
      <c r="AL596" s="6">
        <v>4.4939999999999998</v>
      </c>
      <c r="AN596" s="6">
        <v>4.4939999999999998</v>
      </c>
      <c r="AO596" s="6">
        <f>AE596*'III. GDP shares, 1310-2018'!C598</f>
        <v>0.31129424488663815</v>
      </c>
      <c r="AP596" s="6">
        <f>AF596*'III. GDP shares, 1310-2018'!D598</f>
        <v>0.51611166981671097</v>
      </c>
      <c r="AQ596" s="6">
        <f>AG596*'III. GDP shares, 1310-2018'!E598</f>
        <v>5.8658497344360169E-2</v>
      </c>
      <c r="AR596" s="6">
        <f>AH596*'III. GDP shares, 1310-2018'!F598</f>
        <v>0.54758009734885793</v>
      </c>
      <c r="AS596" s="6">
        <f>AI596*'III. GDP shares, 1310-2018'!G598</f>
        <v>0.34664151651422331</v>
      </c>
      <c r="AT596" s="6">
        <f>AJ596*'III. GDP shares, 1310-2018'!H598</f>
        <v>1.0552369822660228</v>
      </c>
      <c r="AU596" s="6">
        <f>AK596*'III. GDP shares, 1310-2018'!I598</f>
        <v>0.16299009144704982</v>
      </c>
      <c r="AV596" s="6">
        <f>AL596*'III. GDP shares, 1310-2018'!J598</f>
        <v>0.2336192887582921</v>
      </c>
      <c r="AY596" s="6">
        <f>U596*'III. GDP shares, 1310-2018'!C598</f>
        <v>0</v>
      </c>
      <c r="AZ596" s="6">
        <f>V596*'III. GDP shares, 1310-2018'!D598</f>
        <v>0</v>
      </c>
      <c r="BA596" s="6">
        <f>W596*'III. GDP shares, 1310-2018'!E598</f>
        <v>-1.9203056831321601E-2</v>
      </c>
      <c r="BB596" s="6">
        <f>X596*'III. GDP shares, 1310-2018'!F598</f>
        <v>-0.12561041108823634</v>
      </c>
      <c r="BC596" s="6">
        <f>Y596*'III. GDP shares, 1310-2018'!G598</f>
        <v>0</v>
      </c>
      <c r="BD596" s="6">
        <f>Z596*'III. GDP shares, 1310-2018'!H598</f>
        <v>0.91657718562471446</v>
      </c>
      <c r="BE596" s="6">
        <f>AA596*'III. GDP shares, 1310-2018'!I598</f>
        <v>5.5265434694323136E-2</v>
      </c>
      <c r="BF596" s="6">
        <f>AB596*'III. GDP shares, 1310-2018'!J598</f>
        <v>0.2727841954208291</v>
      </c>
      <c r="BI596" s="6">
        <f t="shared" si="1250"/>
        <v>3.6356875</v>
      </c>
      <c r="BJ596" s="6">
        <f t="shared" si="1251"/>
        <v>3.2321323883821549</v>
      </c>
      <c r="BL596" s="6">
        <f t="shared" si="1252"/>
        <v>1.0998133478203087</v>
      </c>
      <c r="BM596" s="6">
        <f t="shared" si="1253"/>
        <v>0.95300523135790993</v>
      </c>
      <c r="BN596" s="6">
        <f t="shared" ref="BN596:BO596" si="1293">AVERAGE(BL593:BL599)</f>
        <v>1.7392350363398352</v>
      </c>
      <c r="BO596" s="6">
        <f t="shared" si="1293"/>
        <v>2.0905685866919894</v>
      </c>
      <c r="BR596" s="6">
        <f t="shared" si="1255"/>
        <v>1.6162073707451352</v>
      </c>
    </row>
    <row r="597" spans="1:70" x14ac:dyDescent="0.2">
      <c r="A597" s="6">
        <f>'[1]Nominal weighted'!B597</f>
        <v>1903</v>
      </c>
      <c r="C597" s="6">
        <f t="shared" si="1262"/>
        <v>2.975711750629336</v>
      </c>
      <c r="D597" s="6">
        <f t="shared" si="1263"/>
        <v>2.3869999999999996</v>
      </c>
      <c r="E597" s="6">
        <f t="shared" si="1264"/>
        <v>7.8727809449820274E-2</v>
      </c>
      <c r="F597" s="6">
        <f t="shared" si="1265"/>
        <v>2.557739111901888</v>
      </c>
      <c r="G597" s="6">
        <f t="shared" si="1266"/>
        <v>4.1253988866729943</v>
      </c>
      <c r="H597" s="6">
        <f t="shared" si="1267"/>
        <v>2.98</v>
      </c>
      <c r="I597" s="6">
        <f t="shared" si="1268"/>
        <v>1.5313264676767244</v>
      </c>
      <c r="J597" s="6">
        <f t="shared" si="1269"/>
        <v>-12.502258271097901</v>
      </c>
      <c r="L597" s="6">
        <f t="shared" si="1177"/>
        <v>3.9667555852648633</v>
      </c>
      <c r="M597" s="6">
        <f t="shared" si="1178"/>
        <v>1.8614047619047618</v>
      </c>
      <c r="N597" s="6">
        <f t="shared" si="1179"/>
        <v>1.154083977445223</v>
      </c>
      <c r="O597" s="6">
        <f t="shared" si="1180"/>
        <v>1.1721562841129898</v>
      </c>
      <c r="P597" s="6">
        <f t="shared" ref="P597:S597" si="1294">AVERAGE(G594:G600)</f>
        <v>2.8881857296266302</v>
      </c>
      <c r="Q597" s="6">
        <f t="shared" si="1294"/>
        <v>0.82979603489897258</v>
      </c>
      <c r="R597" s="6">
        <f t="shared" si="1294"/>
        <v>2.6282352236596624</v>
      </c>
      <c r="S597" s="6">
        <f t="shared" si="1294"/>
        <v>-0.10837394129579485</v>
      </c>
      <c r="U597" s="6">
        <v>1.925288249370664</v>
      </c>
      <c r="V597" s="6">
        <v>0.4</v>
      </c>
      <c r="W597" s="6">
        <v>3.0272721905501796</v>
      </c>
      <c r="X597" s="6">
        <v>0.76626088809811188</v>
      </c>
      <c r="Y597" s="6">
        <v>-1.0503988866729943</v>
      </c>
      <c r="Z597" s="6">
        <v>0</v>
      </c>
      <c r="AA597" s="6">
        <v>3.0136735323232755</v>
      </c>
      <c r="AB597" s="6">
        <v>17.471258271097902</v>
      </c>
      <c r="AE597" s="6">
        <v>4.9009999999999998</v>
      </c>
      <c r="AF597" s="6">
        <v>2.7869999999999995</v>
      </c>
      <c r="AG597" s="35">
        <v>3.1059999999999999</v>
      </c>
      <c r="AH597" s="6">
        <v>3.3239999999999998</v>
      </c>
      <c r="AI597" s="6">
        <v>3.0750000000000002</v>
      </c>
      <c r="AJ597" s="6">
        <v>2.98</v>
      </c>
      <c r="AK597" s="6">
        <v>4.5449999999999999</v>
      </c>
      <c r="AL597" s="6">
        <v>4.9690000000000003</v>
      </c>
      <c r="AN597" s="6">
        <v>4.9690000000000003</v>
      </c>
      <c r="AO597" s="6">
        <f>AE597*'III. GDP shares, 1310-2018'!C599</f>
        <v>0.31437173492352632</v>
      </c>
      <c r="AP597" s="6">
        <f>AF597*'III. GDP shares, 1310-2018'!D599</f>
        <v>0.51428560566384751</v>
      </c>
      <c r="AQ597" s="6">
        <f>AG597*'III. GDP shares, 1310-2018'!E599</f>
        <v>5.8663934237866658E-2</v>
      </c>
      <c r="AR597" s="6">
        <f>AH597*'III. GDP shares, 1310-2018'!F599</f>
        <v>0.56039065004728605</v>
      </c>
      <c r="AS597" s="6">
        <f>AI597*'III. GDP shares, 1310-2018'!G599</f>
        <v>0.34927142303575731</v>
      </c>
      <c r="AT597" s="6">
        <f>AJ597*'III. GDP shares, 1310-2018'!H599</f>
        <v>1.0800522880540646</v>
      </c>
      <c r="AU597" s="6">
        <f>AK597*'III. GDP shares, 1310-2018'!I599</f>
        <v>0.15471996383121339</v>
      </c>
      <c r="AV597" s="6">
        <f>AL597*'III. GDP shares, 1310-2018'!J599</f>
        <v>0.2672786579147306</v>
      </c>
      <c r="AY597" s="6">
        <f>U597*'III. GDP shares, 1310-2018'!C599</f>
        <v>0.12349647157366546</v>
      </c>
      <c r="AZ597" s="6">
        <f>V597*'III. GDP shares, 1310-2018'!D599</f>
        <v>7.3812071139411226E-2</v>
      </c>
      <c r="BA597" s="6">
        <f>W597*'III. GDP shares, 1310-2018'!E599</f>
        <v>5.7176978978286636E-2</v>
      </c>
      <c r="BB597" s="6">
        <f>X597*'III. GDP shares, 1310-2018'!F599</f>
        <v>0.12918334452079172</v>
      </c>
      <c r="BC597" s="6">
        <f>Y597*'III. GDP shares, 1310-2018'!G599</f>
        <v>-0.11930871996860223</v>
      </c>
      <c r="BD597" s="6">
        <f>Z597*'III. GDP shares, 1310-2018'!H599</f>
        <v>0</v>
      </c>
      <c r="BE597" s="6">
        <f>AA597*'III. GDP shares, 1310-2018'!I599</f>
        <v>0.10259086026845814</v>
      </c>
      <c r="BF597" s="6">
        <f>AB597*'III. GDP shares, 1310-2018'!J599</f>
        <v>0.93976543827343206</v>
      </c>
      <c r="BI597" s="6">
        <f t="shared" si="1250"/>
        <v>3.7108749999999997</v>
      </c>
      <c r="BJ597" s="6">
        <f t="shared" si="1251"/>
        <v>3.2990342577082927</v>
      </c>
      <c r="BL597" s="6">
        <f t="shared" si="1252"/>
        <v>1.3067164447854429</v>
      </c>
      <c r="BM597" s="6">
        <f t="shared" si="1253"/>
        <v>3.1941692805958923</v>
      </c>
      <c r="BN597" s="6">
        <f t="shared" ref="BN597:BO597" si="1295">AVERAGE(BL594:BL600)</f>
        <v>1.7613084926396241</v>
      </c>
      <c r="BO597" s="6">
        <f t="shared" si="1295"/>
        <v>1.900198709714503</v>
      </c>
      <c r="BR597" s="6">
        <f t="shared" si="1255"/>
        <v>1.5518442783984132</v>
      </c>
    </row>
    <row r="598" spans="1:70" x14ac:dyDescent="0.2">
      <c r="A598" s="6">
        <f>'[1]Nominal weighted'!B598</f>
        <v>1904</v>
      </c>
      <c r="C598" s="6">
        <f t="shared" si="1262"/>
        <v>3.9008262924397306</v>
      </c>
      <c r="D598" s="6">
        <f t="shared" si="1263"/>
        <v>3.0602499999999995</v>
      </c>
      <c r="E598" s="6">
        <f t="shared" si="1264"/>
        <v>1.882502028089128</v>
      </c>
      <c r="F598" s="6">
        <f t="shared" si="1265"/>
        <v>2.6104489061060621</v>
      </c>
      <c r="G598" s="6">
        <f t="shared" si="1266"/>
        <v>3.0720000000000001</v>
      </c>
      <c r="H598" s="6">
        <f t="shared" si="1267"/>
        <v>1.8050000000000019</v>
      </c>
      <c r="I598" s="6">
        <f t="shared" si="1268"/>
        <v>7.9780810769372366</v>
      </c>
      <c r="J598" s="6">
        <f t="shared" si="1269"/>
        <v>-9.0054611814578127</v>
      </c>
      <c r="L598" s="6">
        <f t="shared" si="1177"/>
        <v>3.1215617404689455</v>
      </c>
      <c r="M598" s="6">
        <f t="shared" si="1178"/>
        <v>2.4830714285714284</v>
      </c>
      <c r="N598" s="6">
        <f t="shared" si="1179"/>
        <v>1.1870227190105982</v>
      </c>
      <c r="O598" s="6">
        <f t="shared" si="1180"/>
        <v>1.559671023235552</v>
      </c>
      <c r="P598" s="6">
        <f t="shared" ref="P598:S598" si="1296">AVERAGE(G595:G601)</f>
        <v>2.887188390442831</v>
      </c>
      <c r="Q598" s="6">
        <f t="shared" si="1296"/>
        <v>0.59608995936531162</v>
      </c>
      <c r="R598" s="6">
        <f t="shared" si="1296"/>
        <v>2.6040327492376458</v>
      </c>
      <c r="S598" s="6">
        <f t="shared" si="1296"/>
        <v>1.6190602206213625</v>
      </c>
      <c r="U598" s="6">
        <v>0.94217370756026941</v>
      </c>
      <c r="V598" s="6">
        <v>-0.2</v>
      </c>
      <c r="W598" s="6">
        <v>1.242497971910872</v>
      </c>
      <c r="X598" s="6">
        <v>0.76055109389393805</v>
      </c>
      <c r="Y598" s="6">
        <v>0</v>
      </c>
      <c r="Z598" s="6">
        <v>1.2499999999999982</v>
      </c>
      <c r="AA598" s="6">
        <v>-3.5460810769372366</v>
      </c>
      <c r="AB598" s="6">
        <v>14.133461181457813</v>
      </c>
      <c r="AE598" s="6">
        <v>4.843</v>
      </c>
      <c r="AF598" s="6">
        <v>2.8602499999999993</v>
      </c>
      <c r="AG598" s="35">
        <v>3.125</v>
      </c>
      <c r="AH598" s="6">
        <v>3.371</v>
      </c>
      <c r="AI598" s="6">
        <v>3.0720000000000001</v>
      </c>
      <c r="AJ598" s="6">
        <v>3.0550000000000002</v>
      </c>
      <c r="AK598" s="6">
        <v>4.4320000000000004</v>
      </c>
      <c r="AL598" s="6">
        <v>5.1280000000000001</v>
      </c>
      <c r="AN598" s="6">
        <v>5.1280000000000001</v>
      </c>
      <c r="AO598" s="6">
        <f>AE598*'III. GDP shares, 1310-2018'!C600</f>
        <v>0.31193373683392273</v>
      </c>
      <c r="AP598" s="6">
        <f>AF598*'III. GDP shares, 1310-2018'!D600</f>
        <v>0.52822040640026424</v>
      </c>
      <c r="AQ598" s="6">
        <f>AG598*'III. GDP shares, 1310-2018'!E600</f>
        <v>5.9136970793821665E-2</v>
      </c>
      <c r="AR598" s="6">
        <f>AH598*'III. GDP shares, 1310-2018'!F600</f>
        <v>0.58808801303505764</v>
      </c>
      <c r="AS598" s="6">
        <f>AI598*'III. GDP shares, 1310-2018'!G600</f>
        <v>0.34973509579441081</v>
      </c>
      <c r="AT598" s="6">
        <f>AJ598*'III. GDP shares, 1310-2018'!H600</f>
        <v>1.0875920717083114</v>
      </c>
      <c r="AU598" s="6">
        <f>AK598*'III. GDP shares, 1310-2018'!I600</f>
        <v>0.14959508358647167</v>
      </c>
      <c r="AV598" s="6">
        <f>AL598*'III. GDP shares, 1310-2018'!J600</f>
        <v>0.27656427096948222</v>
      </c>
      <c r="AY598" s="6">
        <f>U598*'III. GDP shares, 1310-2018'!C600</f>
        <v>6.068465111417435E-2</v>
      </c>
      <c r="AZ598" s="6">
        <f>V598*'III. GDP shares, 1310-2018'!D600</f>
        <v>-3.6935261351298973E-2</v>
      </c>
      <c r="BA598" s="6">
        <f>W598*'III. GDP shares, 1310-2018'!E600</f>
        <v>2.3512821208408283E-2</v>
      </c>
      <c r="BB598" s="6">
        <f>X598*'III. GDP shares, 1310-2018'!F600</f>
        <v>0.13268198802127726</v>
      </c>
      <c r="BC598" s="6">
        <f>Y598*'III. GDP shares, 1310-2018'!G600</f>
        <v>0</v>
      </c>
      <c r="BD598" s="6">
        <f>Z598*'III. GDP shares, 1310-2018'!H600</f>
        <v>0.44500493932418567</v>
      </c>
      <c r="BE598" s="6">
        <f>AA598*'III. GDP shares, 1310-2018'!I600</f>
        <v>-0.11969230485307565</v>
      </c>
      <c r="BF598" s="6">
        <f>AB598*'III. GDP shares, 1310-2018'!J600</f>
        <v>0.76224851558606799</v>
      </c>
      <c r="BI598" s="6">
        <f t="shared" si="1250"/>
        <v>3.7357812499999996</v>
      </c>
      <c r="BJ598" s="6">
        <f t="shared" si="1251"/>
        <v>3.3508656491217419</v>
      </c>
      <c r="BL598" s="6">
        <f t="shared" si="1252"/>
        <v>1.2675053490497388</v>
      </c>
      <c r="BM598" s="6">
        <f t="shared" si="1253"/>
        <v>1.8228253597357067</v>
      </c>
      <c r="BN598" s="6">
        <f t="shared" ref="BN598:BO598" si="1297">AVERAGE(BL595:BL601)</f>
        <v>1.6486163942556278</v>
      </c>
      <c r="BO598" s="6">
        <f t="shared" si="1297"/>
        <v>1.6671716497022191</v>
      </c>
      <c r="BR598" s="6">
        <f t="shared" si="1255"/>
        <v>1.5182046323204403</v>
      </c>
    </row>
    <row r="599" spans="1:70" x14ac:dyDescent="0.2">
      <c r="A599" s="6">
        <f>'[1]Nominal weighted'!B599</f>
        <v>1905</v>
      </c>
      <c r="C599" s="6">
        <f t="shared" si="1262"/>
        <v>3.8866203500928869</v>
      </c>
      <c r="D599" s="6">
        <f t="shared" si="1263"/>
        <v>2.4105000000000008</v>
      </c>
      <c r="E599" s="6">
        <f t="shared" si="1264"/>
        <v>2.2230086793672825</v>
      </c>
      <c r="F599" s="6">
        <f t="shared" si="1265"/>
        <v>-1.7481543555276939</v>
      </c>
      <c r="G599" s="6">
        <f t="shared" si="1266"/>
        <v>3.0270000000000001</v>
      </c>
      <c r="H599" s="6">
        <f t="shared" si="1267"/>
        <v>0.59586419753085629</v>
      </c>
      <c r="I599" s="6">
        <f t="shared" si="1268"/>
        <v>0.86134570911159392</v>
      </c>
      <c r="J599" s="6">
        <f t="shared" si="1269"/>
        <v>-22.795246166021933</v>
      </c>
      <c r="L599" s="6">
        <f t="shared" si="1177"/>
        <v>3.0577693441523439</v>
      </c>
      <c r="M599" s="6">
        <f t="shared" si="1178"/>
        <v>2.5165595238095233</v>
      </c>
      <c r="N599" s="6">
        <f t="shared" si="1179"/>
        <v>1.5836815972177243</v>
      </c>
      <c r="O599" s="6">
        <f t="shared" si="1180"/>
        <v>1.6957082929638534</v>
      </c>
      <c r="P599" s="6">
        <f t="shared" ref="P599:S599" si="1298">AVERAGE(G596:G602)</f>
        <v>2.7535711822112394</v>
      </c>
      <c r="Q599" s="6">
        <f t="shared" si="1298"/>
        <v>2.0068471073372813</v>
      </c>
      <c r="R599" s="6">
        <f t="shared" si="1298"/>
        <v>3.3341376827708911</v>
      </c>
      <c r="S599" s="6">
        <f t="shared" si="1298"/>
        <v>5.959987588551411E-2</v>
      </c>
      <c r="U599" s="6">
        <v>0.9333796499071132</v>
      </c>
      <c r="V599" s="6">
        <v>0.4</v>
      </c>
      <c r="W599" s="6">
        <v>0.94199132063271762</v>
      </c>
      <c r="X599" s="6">
        <v>5.1571543555276937</v>
      </c>
      <c r="Y599" s="6">
        <v>0</v>
      </c>
      <c r="Z599" s="6">
        <v>2.4691358024691437</v>
      </c>
      <c r="AA599" s="6">
        <v>3.4926542908884062</v>
      </c>
      <c r="AB599" s="6">
        <v>27.119246166021931</v>
      </c>
      <c r="AE599" s="6">
        <v>4.82</v>
      </c>
      <c r="AF599" s="6">
        <v>2.8105000000000007</v>
      </c>
      <c r="AG599" s="35">
        <v>3.165</v>
      </c>
      <c r="AH599" s="6">
        <v>3.4089999999999998</v>
      </c>
      <c r="AI599" s="6">
        <v>3.0270000000000001</v>
      </c>
      <c r="AJ599" s="6">
        <v>3.0649999999999999</v>
      </c>
      <c r="AK599" s="6">
        <v>4.3540000000000001</v>
      </c>
      <c r="AL599" s="6">
        <v>4.3239999999999998</v>
      </c>
      <c r="AN599" s="6">
        <v>4.3239999999999998</v>
      </c>
      <c r="AO599" s="6">
        <f>AE599*'III. GDP shares, 1310-2018'!C601</f>
        <v>0.31506372256346737</v>
      </c>
      <c r="AP599" s="6">
        <f>AF599*'III. GDP shares, 1310-2018'!D601</f>
        <v>0.51375313069106154</v>
      </c>
      <c r="AQ599" s="6">
        <f>AG599*'III. GDP shares, 1310-2018'!E601</f>
        <v>5.9414458757994698E-2</v>
      </c>
      <c r="AR599" s="6">
        <f>AH599*'III. GDP shares, 1310-2018'!F601</f>
        <v>0.58383334088701999</v>
      </c>
      <c r="AS599" s="6">
        <f>AI599*'III. GDP shares, 1310-2018'!G601</f>
        <v>0.3370088737519939</v>
      </c>
      <c r="AT599" s="6">
        <f>AJ599*'III. GDP shares, 1310-2018'!H601</f>
        <v>1.1264186009474286</v>
      </c>
      <c r="AU599" s="6">
        <f>AK599*'III. GDP shares, 1310-2018'!I601</f>
        <v>0.13929689382158128</v>
      </c>
      <c r="AV599" s="6">
        <f>AL599*'III. GDP shares, 1310-2018'!J601</f>
        <v>0.22036980504509174</v>
      </c>
      <c r="AY599" s="6">
        <f>U599*'III. GDP shares, 1310-2018'!C601</f>
        <v>6.1011217233344607E-2</v>
      </c>
      <c r="AZ599" s="6">
        <f>V599*'III. GDP shares, 1310-2018'!D601</f>
        <v>7.3119107730448163E-2</v>
      </c>
      <c r="BA599" s="6">
        <f>W599*'III. GDP shares, 1310-2018'!E601</f>
        <v>1.7683382139058946E-2</v>
      </c>
      <c r="BB599" s="6">
        <f>X599*'III. GDP shares, 1310-2018'!F601</f>
        <v>0.88322635871451449</v>
      </c>
      <c r="BC599" s="6">
        <f>Y599*'III. GDP shares, 1310-2018'!G601</f>
        <v>0</v>
      </c>
      <c r="BD599" s="6">
        <f>Z599*'III. GDP shares, 1310-2018'!H601</f>
        <v>0.90743246204453498</v>
      </c>
      <c r="BE599" s="6">
        <f>AA599*'III. GDP shares, 1310-2018'!I601</f>
        <v>0.11173998482162897</v>
      </c>
      <c r="BF599" s="6">
        <f>AB599*'III. GDP shares, 1310-2018'!J601</f>
        <v>1.382114475156361</v>
      </c>
      <c r="BI599" s="6">
        <f t="shared" si="1250"/>
        <v>3.6218124999999999</v>
      </c>
      <c r="BJ599" s="6">
        <f t="shared" si="1251"/>
        <v>3.2951588264656388</v>
      </c>
      <c r="BL599" s="6">
        <f t="shared" si="1252"/>
        <v>3.4363269878398914</v>
      </c>
      <c r="BM599" s="6">
        <f t="shared" si="1253"/>
        <v>5.0641951981808759</v>
      </c>
      <c r="BN599" s="6">
        <f t="shared" ref="BN599:BO599" si="1299">AVERAGE(BL596:BL602)</f>
        <v>1.199083009764516</v>
      </c>
      <c r="BO599" s="6">
        <f t="shared" si="1299"/>
        <v>1.5169070432540728</v>
      </c>
      <c r="BR599" s="6">
        <f t="shared" si="1255"/>
        <v>-0.58180218433486619</v>
      </c>
    </row>
    <row r="600" spans="1:70" x14ac:dyDescent="0.2">
      <c r="A600" s="6">
        <f>'[1]Nominal weighted'!B600</f>
        <v>1906</v>
      </c>
      <c r="C600" s="6">
        <f t="shared" si="1262"/>
        <v>3.0207554055874057</v>
      </c>
      <c r="D600" s="6">
        <f t="shared" si="1263"/>
        <v>2.8584999999999998</v>
      </c>
      <c r="E600" s="6">
        <f t="shared" si="1264"/>
        <v>0.96898676721309185</v>
      </c>
      <c r="F600" s="6">
        <f t="shared" si="1265"/>
        <v>-2.1340280656011159</v>
      </c>
      <c r="G600" s="6">
        <f t="shared" si="1266"/>
        <v>2.0844506103567086</v>
      </c>
      <c r="H600" s="6">
        <f t="shared" si="1267"/>
        <v>-1.7572771084337284</v>
      </c>
      <c r="I600" s="6">
        <f t="shared" si="1268"/>
        <v>4.9544911001418726</v>
      </c>
      <c r="J600" s="6">
        <f t="shared" si="1269"/>
        <v>23.708146682125633</v>
      </c>
      <c r="L600" s="6">
        <f t="shared" si="1177"/>
        <v>3.2489746232020016</v>
      </c>
      <c r="M600" s="6">
        <f t="shared" si="1178"/>
        <v>2.4936666666666665</v>
      </c>
      <c r="N600" s="6">
        <f t="shared" si="1179"/>
        <v>1.3510612927413852</v>
      </c>
      <c r="O600" s="6">
        <f t="shared" si="1180"/>
        <v>1.2510506268587618</v>
      </c>
      <c r="P600" s="6">
        <f t="shared" ref="P600:S600" si="1300">AVERAGE(G597:G603)</f>
        <v>2.757285467925525</v>
      </c>
      <c r="Q600" s="6">
        <f t="shared" si="1300"/>
        <v>0.54967024040858925</v>
      </c>
      <c r="R600" s="6">
        <f t="shared" si="1300"/>
        <v>4.309596874163204</v>
      </c>
      <c r="S600" s="6">
        <f t="shared" si="1300"/>
        <v>1.0296567704743562</v>
      </c>
      <c r="U600" s="6">
        <v>0.92624459441259455</v>
      </c>
      <c r="V600" s="6">
        <v>0</v>
      </c>
      <c r="W600" s="6">
        <v>2.2360132327869082</v>
      </c>
      <c r="X600" s="6">
        <v>5.6220280656011159</v>
      </c>
      <c r="Y600" s="6">
        <v>1.0615493896432915</v>
      </c>
      <c r="Z600" s="6">
        <v>4.8192771084337283</v>
      </c>
      <c r="AA600" s="6">
        <v>-0.71049110014187233</v>
      </c>
      <c r="AB600" s="6">
        <v>-19.220146682125634</v>
      </c>
      <c r="AE600" s="6">
        <v>3.9470000000000001</v>
      </c>
      <c r="AF600" s="6">
        <v>2.8584999999999998</v>
      </c>
      <c r="AG600" s="35">
        <v>3.2050000000000001</v>
      </c>
      <c r="AH600" s="6">
        <v>3.488</v>
      </c>
      <c r="AI600" s="6">
        <v>3.1459999999999999</v>
      </c>
      <c r="AJ600" s="6">
        <v>3.0619999999999998</v>
      </c>
      <c r="AK600" s="6">
        <v>4.2439999999999998</v>
      </c>
      <c r="AL600" s="6">
        <v>4.4880000000000004</v>
      </c>
      <c r="AN600" s="6">
        <v>4.4880000000000004</v>
      </c>
      <c r="AO600" s="6">
        <f>AE600*'III. GDP shares, 1310-2018'!C602</f>
        <v>0.2508603132352264</v>
      </c>
      <c r="AP600" s="6">
        <f>AF600*'III. GDP shares, 1310-2018'!D602</f>
        <v>0.50608763495440545</v>
      </c>
      <c r="AQ600" s="6">
        <f>AG600*'III. GDP shares, 1310-2018'!E602</f>
        <v>5.8382787512849005E-2</v>
      </c>
      <c r="AR600" s="6">
        <f>AH600*'III. GDP shares, 1310-2018'!F602</f>
        <v>0.57658763119261136</v>
      </c>
      <c r="AS600" s="6">
        <f>AI600*'III. GDP shares, 1310-2018'!G602</f>
        <v>0.3342450693599186</v>
      </c>
      <c r="AT600" s="6">
        <f>AJ600*'III. GDP shares, 1310-2018'!H602</f>
        <v>1.1760746467084324</v>
      </c>
      <c r="AU600" s="6">
        <f>AK600*'III. GDP shares, 1310-2018'!I602</f>
        <v>0.13380684803007914</v>
      </c>
      <c r="AV600" s="6">
        <f>AL600*'III. GDP shares, 1310-2018'!J602</f>
        <v>0.24241461328183231</v>
      </c>
      <c r="AY600" s="6">
        <f>U600*'III. GDP shares, 1310-2018'!C602</f>
        <v>5.886952345750663E-2</v>
      </c>
      <c r="AZ600" s="6">
        <f>V600*'III. GDP shares, 1310-2018'!D602</f>
        <v>0</v>
      </c>
      <c r="BA600" s="6">
        <f>W600*'III. GDP shares, 1310-2018'!E602</f>
        <v>4.0731571121908471E-2</v>
      </c>
      <c r="BB600" s="6">
        <f>X600*'III. GDP shares, 1310-2018'!F602</f>
        <v>0.9293554601041647</v>
      </c>
      <c r="BC600" s="6">
        <f>Y600*'III. GDP shares, 1310-2018'!G602</f>
        <v>0.11278374105858273</v>
      </c>
      <c r="BD600" s="6">
        <f>Z600*'III. GDP shares, 1310-2018'!H602</f>
        <v>1.8510220844844001</v>
      </c>
      <c r="BE600" s="6">
        <f>AA600*'III. GDP shares, 1310-2018'!I602</f>
        <v>-2.240070091032216E-2</v>
      </c>
      <c r="BF600" s="6">
        <f>AB600*'III. GDP shares, 1310-2018'!J602</f>
        <v>-1.0381560662138096</v>
      </c>
      <c r="BI600" s="6">
        <f t="shared" si="1250"/>
        <v>3.5548125000000002</v>
      </c>
      <c r="BJ600" s="6">
        <f t="shared" si="1251"/>
        <v>3.2784595442753539</v>
      </c>
      <c r="BL600" s="6">
        <f t="shared" si="1252"/>
        <v>1.932205613102431</v>
      </c>
      <c r="BM600" s="6">
        <f t="shared" si="1253"/>
        <v>-0.65819067392373354</v>
      </c>
      <c r="BN600" s="6">
        <f t="shared" ref="BN600:BO600" si="1301">AVERAGE(BL597:BL603)</f>
        <v>1.7692892218365626</v>
      </c>
      <c r="BO600" s="6">
        <f t="shared" si="1301"/>
        <v>1.5071237273139866</v>
      </c>
      <c r="BR600" s="6">
        <f t="shared" si="1255"/>
        <v>0.84016629621851835</v>
      </c>
    </row>
    <row r="601" spans="1:70" x14ac:dyDescent="0.2">
      <c r="A601" s="6">
        <f>'[1]Nominal weighted'!B601</f>
        <v>1907</v>
      </c>
      <c r="C601" s="6">
        <f t="shared" si="1262"/>
        <v>-1.8189816154667398</v>
      </c>
      <c r="D601" s="6">
        <f t="shared" si="1263"/>
        <v>1.7990833333333336</v>
      </c>
      <c r="E601" s="6">
        <f t="shared" si="1264"/>
        <v>-0.17882189546955107</v>
      </c>
      <c r="F601" s="6">
        <f t="shared" si="1265"/>
        <v>2.9795184739377332</v>
      </c>
      <c r="G601" s="6">
        <f t="shared" si="1266"/>
        <v>1.8874692360701135</v>
      </c>
      <c r="H601" s="6">
        <f t="shared" si="1267"/>
        <v>-7.2275862068971186E-2</v>
      </c>
      <c r="I601" s="6">
        <f t="shared" si="1268"/>
        <v>-4.5071028868971199</v>
      </c>
      <c r="J601" s="6">
        <f t="shared" si="1269"/>
        <v>15.217909804154132</v>
      </c>
      <c r="L601" s="6">
        <f t="shared" si="1177"/>
        <v>2.957928984241001</v>
      </c>
      <c r="M601" s="6">
        <f t="shared" si="1178"/>
        <v>2.469761904761905</v>
      </c>
      <c r="N601" s="6">
        <f t="shared" si="1179"/>
        <v>1.43194086135857</v>
      </c>
      <c r="O601" s="6">
        <f t="shared" si="1180"/>
        <v>1.3958021823013491</v>
      </c>
      <c r="P601" s="6">
        <f t="shared" ref="P601:S601" si="1302">AVERAGE(G598:G604)</f>
        <v>2.4627041136119323</v>
      </c>
      <c r="Q601" s="6">
        <f t="shared" si="1302"/>
        <v>0.61981309755144642</v>
      </c>
      <c r="R601" s="6">
        <f t="shared" si="1302"/>
        <v>4.7611175804823587</v>
      </c>
      <c r="S601" s="6">
        <f t="shared" si="1302"/>
        <v>3.2829994079106348</v>
      </c>
      <c r="U601" s="6">
        <v>5.5049816154667397</v>
      </c>
      <c r="V601" s="6">
        <v>1.2</v>
      </c>
      <c r="W601" s="6">
        <v>3.5348218954695509</v>
      </c>
      <c r="X601" s="6">
        <v>0.67948152606226653</v>
      </c>
      <c r="Y601" s="6">
        <v>1.2605307639298866</v>
      </c>
      <c r="Z601" s="6">
        <v>3.4482758620689711</v>
      </c>
      <c r="AA601" s="6">
        <v>8.8551028868971198</v>
      </c>
      <c r="AB601" s="6">
        <v>-10.448909804154132</v>
      </c>
      <c r="AE601" s="6">
        <v>3.6859999999999999</v>
      </c>
      <c r="AF601" s="6">
        <v>2.9990833333333335</v>
      </c>
      <c r="AG601" s="35">
        <v>3.3559999999999999</v>
      </c>
      <c r="AH601" s="6">
        <v>3.6589999999999998</v>
      </c>
      <c r="AI601" s="6">
        <v>3.1480000000000001</v>
      </c>
      <c r="AJ601" s="6">
        <v>3.3759999999999999</v>
      </c>
      <c r="AK601" s="6">
        <v>4.3479999999999999</v>
      </c>
      <c r="AL601" s="6">
        <v>4.7690000000000001</v>
      </c>
      <c r="AN601" s="6">
        <v>4.7690000000000001</v>
      </c>
      <c r="AO601" s="6">
        <f>AE601*'III. GDP shares, 1310-2018'!C603</f>
        <v>0.25282382652199858</v>
      </c>
      <c r="AP601" s="6">
        <f>AF601*'III. GDP shares, 1310-2018'!D603</f>
        <v>0.52476198771441829</v>
      </c>
      <c r="AQ601" s="6">
        <f>AG601*'III. GDP shares, 1310-2018'!E603</f>
        <v>5.934202846020744E-2</v>
      </c>
      <c r="AR601" s="6">
        <f>AH601*'III. GDP shares, 1310-2018'!F603</f>
        <v>0.61260926290919515</v>
      </c>
      <c r="AS601" s="6">
        <f>AI601*'III. GDP shares, 1310-2018'!G603</f>
        <v>0.33837608691880139</v>
      </c>
      <c r="AT601" s="6">
        <f>AJ601*'III. GDP shares, 1310-2018'!H603</f>
        <v>1.2770020943709193</v>
      </c>
      <c r="AU601" s="6">
        <f>AK601*'III. GDP shares, 1310-2018'!I603</f>
        <v>0.13713560453206111</v>
      </c>
      <c r="AV601" s="6">
        <f>AL601*'III. GDP shares, 1310-2018'!J603</f>
        <v>0.25771588487918906</v>
      </c>
      <c r="AY601" s="6">
        <f>U601*'III. GDP shares, 1310-2018'!C603</f>
        <v>0.37758831170796375</v>
      </c>
      <c r="AZ601" s="6">
        <f>V601*'III. GDP shares, 1310-2018'!D603</f>
        <v>0.20996895226562623</v>
      </c>
      <c r="BA601" s="6">
        <f>W601*'III. GDP shares, 1310-2018'!E603</f>
        <v>6.2504023099737335E-2</v>
      </c>
      <c r="BB601" s="6">
        <f>X601*'III. GDP shares, 1310-2018'!F603</f>
        <v>0.1137624150974092</v>
      </c>
      <c r="BC601" s="6">
        <f>Y601*'III. GDP shares, 1310-2018'!G603</f>
        <v>0.13549347755380001</v>
      </c>
      <c r="BD601" s="6">
        <f>Z601*'III. GDP shares, 1310-2018'!H603</f>
        <v>1.3043410834806763</v>
      </c>
      <c r="BE601" s="6">
        <f>AA601*'III. GDP shares, 1310-2018'!I603</f>
        <v>0.2792893025731914</v>
      </c>
      <c r="BF601" s="6">
        <f>AB601*'III. GDP shares, 1310-2018'!J603</f>
        <v>-0.56465716842113989</v>
      </c>
      <c r="BI601" s="6">
        <f t="shared" si="1250"/>
        <v>3.6676354166666663</v>
      </c>
      <c r="BJ601" s="6">
        <f t="shared" si="1251"/>
        <v>3.4597667763067905</v>
      </c>
      <c r="BL601" s="6">
        <f t="shared" si="1252"/>
        <v>1.9182903973572645</v>
      </c>
      <c r="BM601" s="6">
        <f t="shared" si="1253"/>
        <v>1.7542855932175503</v>
      </c>
      <c r="BN601" s="6">
        <f t="shared" ref="BN601:BO601" si="1303">AVERAGE(BL598:BL604)</f>
        <v>1.6601616483163351</v>
      </c>
      <c r="BO601" s="6">
        <f t="shared" si="1303"/>
        <v>1.1945331501392669</v>
      </c>
      <c r="BR601" s="6">
        <f t="shared" si="1255"/>
        <v>1.2266833435007338</v>
      </c>
    </row>
    <row r="602" spans="1:70" x14ac:dyDescent="0.2">
      <c r="A602" s="6">
        <f>'[1]Nominal weighted'!B602</f>
        <v>1908</v>
      </c>
      <c r="C602" s="6">
        <f t="shared" si="1262"/>
        <v>4.5234532257837845</v>
      </c>
      <c r="D602" s="6">
        <f t="shared" si="1263"/>
        <v>2.4250833333333328</v>
      </c>
      <c r="E602" s="6">
        <f t="shared" si="1264"/>
        <v>2.040322717962666</v>
      </c>
      <c r="F602" s="6">
        <f t="shared" si="1265"/>
        <v>3.5289999999999999</v>
      </c>
      <c r="G602" s="6">
        <f t="shared" si="1266"/>
        <v>2.063679542378861</v>
      </c>
      <c r="H602" s="6">
        <f t="shared" si="1267"/>
        <v>10.10872108843537</v>
      </c>
      <c r="I602" s="6">
        <f t="shared" si="1268"/>
        <v>9.4468478511029268</v>
      </c>
      <c r="J602" s="6">
        <f t="shared" si="1269"/>
        <v>6.547501065421935</v>
      </c>
      <c r="L602" s="6">
        <f t="shared" si="1177"/>
        <v>2.6830194576349879</v>
      </c>
      <c r="M602" s="6">
        <f t="shared" si="1178"/>
        <v>2.473559523809524</v>
      </c>
      <c r="N602" s="6">
        <f t="shared" si="1179"/>
        <v>1.2993973418937765</v>
      </c>
      <c r="O602" s="6">
        <f t="shared" si="1180"/>
        <v>0.43657672866814157</v>
      </c>
      <c r="P602" s="6">
        <f t="shared" ref="P602:S602" si="1304">AVERAGE(G599:G605)</f>
        <v>1.8685252136847343</v>
      </c>
      <c r="Q602" s="6">
        <f t="shared" si="1304"/>
        <v>0.56520407499505565</v>
      </c>
      <c r="R602" s="6">
        <f t="shared" si="1304"/>
        <v>4.5458292124518405</v>
      </c>
      <c r="S602" s="6">
        <f t="shared" si="1304"/>
        <v>2.7456513198072305</v>
      </c>
      <c r="U602" s="6">
        <v>-0.86845322578378426</v>
      </c>
      <c r="V602" s="6">
        <v>0.5</v>
      </c>
      <c r="W602" s="6">
        <v>1.2066772820373337</v>
      </c>
      <c r="X602" s="6">
        <v>0</v>
      </c>
      <c r="Y602" s="6">
        <v>1.037320457621139</v>
      </c>
      <c r="Z602" s="6">
        <v>-6.8027210884353693</v>
      </c>
      <c r="AA602" s="6">
        <v>-5.258847851102928</v>
      </c>
      <c r="AB602" s="6">
        <v>-1.9095010654219349</v>
      </c>
      <c r="AE602" s="6">
        <v>3.6549999999999998</v>
      </c>
      <c r="AF602" s="6">
        <v>2.9250833333333328</v>
      </c>
      <c r="AG602" s="35">
        <v>3.2469999999999999</v>
      </c>
      <c r="AH602" s="6">
        <v>3.5289999999999999</v>
      </c>
      <c r="AI602" s="6">
        <v>3.101</v>
      </c>
      <c r="AJ602" s="6">
        <v>3.306</v>
      </c>
      <c r="AK602" s="6">
        <v>4.1879999999999997</v>
      </c>
      <c r="AL602" s="6">
        <v>4.6379999999999999</v>
      </c>
      <c r="AN602" s="6">
        <v>4.6379999999999999</v>
      </c>
      <c r="AO602" s="6">
        <f>AE602*'III. GDP shares, 1310-2018'!C604</f>
        <v>0.26539157565802268</v>
      </c>
      <c r="AP602" s="6">
        <f>AF602*'III. GDP shares, 1310-2018'!D604</f>
        <v>0.50756323684451776</v>
      </c>
      <c r="AQ602" s="6">
        <f>AG602*'III. GDP shares, 1310-2018'!E604</f>
        <v>5.9391276512705683E-2</v>
      </c>
      <c r="AR602" s="6">
        <f>AH602*'III. GDP shares, 1310-2018'!F604</f>
        <v>0.62110617164558091</v>
      </c>
      <c r="AS602" s="6">
        <f>AI602*'III. GDP shares, 1310-2018'!G604</f>
        <v>0.34256941454784146</v>
      </c>
      <c r="AT602" s="6">
        <f>AJ602*'III. GDP shares, 1310-2018'!H604</f>
        <v>1.1868083332980892</v>
      </c>
      <c r="AU602" s="6">
        <f>AK602*'III. GDP shares, 1310-2018'!I604</f>
        <v>0.14189031371786576</v>
      </c>
      <c r="AV602" s="6">
        <f>AL602*'III. GDP shares, 1310-2018'!J604</f>
        <v>0.26083989387545997</v>
      </c>
      <c r="AY602" s="6">
        <f>U602*'III. GDP shares, 1310-2018'!C604</f>
        <v>-6.3058870034487291E-2</v>
      </c>
      <c r="AZ602" s="6">
        <f>V602*'III. GDP shares, 1310-2018'!D604</f>
        <v>8.6760474660753456E-2</v>
      </c>
      <c r="BA602" s="6">
        <f>W602*'III. GDP shares, 1310-2018'!E604</f>
        <v>2.2071482635996131E-2</v>
      </c>
      <c r="BB602" s="6">
        <f>X602*'III. GDP shares, 1310-2018'!F604</f>
        <v>0</v>
      </c>
      <c r="BC602" s="6">
        <f>Y602*'III. GDP shares, 1310-2018'!G604</f>
        <v>0.11459344142720819</v>
      </c>
      <c r="BD602" s="6">
        <f>Z602*'III. GDP shares, 1310-2018'!H604</f>
        <v>-2.4420829028607818</v>
      </c>
      <c r="BE602" s="6">
        <f>AA602*'III. GDP shares, 1310-2018'!I604</f>
        <v>-0.17817086231793666</v>
      </c>
      <c r="BF602" s="6">
        <f>AB602*'III. GDP shares, 1310-2018'!J604</f>
        <v>-0.10738983511421632</v>
      </c>
      <c r="BI602" s="6">
        <f t="shared" si="1250"/>
        <v>3.5736354166666668</v>
      </c>
      <c r="BJ602" s="6">
        <f t="shared" si="1251"/>
        <v>3.385560216100084</v>
      </c>
      <c r="BL602" s="6">
        <f t="shared" si="1252"/>
        <v>-2.5672770716034643</v>
      </c>
      <c r="BM602" s="6">
        <f t="shared" si="1253"/>
        <v>-1.511940686385693</v>
      </c>
      <c r="BN602" s="6">
        <f t="shared" ref="BN602:BO602" si="1305">AVERAGE(BL599:BL605)</f>
        <v>1.999237253156728</v>
      </c>
      <c r="BO602" s="6">
        <f t="shared" si="1305"/>
        <v>1.5360281527866004</v>
      </c>
      <c r="BR602" s="6">
        <f t="shared" si="1255"/>
        <v>5.5320345255197845</v>
      </c>
    </row>
    <row r="603" spans="1:70" x14ac:dyDescent="0.2">
      <c r="A603" s="6">
        <f>'[1]Nominal weighted'!B603</f>
        <v>1909</v>
      </c>
      <c r="C603" s="6">
        <f t="shared" si="1262"/>
        <v>6.254436953347609</v>
      </c>
      <c r="D603" s="6">
        <f t="shared" si="1263"/>
        <v>2.51525</v>
      </c>
      <c r="E603" s="6">
        <f t="shared" si="1264"/>
        <v>2.44270294257726</v>
      </c>
      <c r="F603" s="6">
        <f t="shared" si="1265"/>
        <v>0.96283031719445855</v>
      </c>
      <c r="G603" s="6">
        <f t="shared" si="1266"/>
        <v>3.0409999999999999</v>
      </c>
      <c r="H603" s="6">
        <f t="shared" si="1267"/>
        <v>-9.8123406326034033</v>
      </c>
      <c r="I603" s="6">
        <f t="shared" si="1268"/>
        <v>9.9021888010691939</v>
      </c>
      <c r="J603" s="6">
        <f t="shared" si="1269"/>
        <v>6.0370054601964371</v>
      </c>
      <c r="L603" s="6">
        <f t="shared" si="1177"/>
        <v>2.3921144926036084</v>
      </c>
      <c r="M603" s="6">
        <f t="shared" si="1178"/>
        <v>2.1749047619047617</v>
      </c>
      <c r="N603" s="6">
        <f t="shared" si="1179"/>
        <v>1.27576268202284</v>
      </c>
      <c r="O603" s="6">
        <f t="shared" si="1180"/>
        <v>0.73424369293440073</v>
      </c>
      <c r="P603" s="6">
        <f t="shared" ref="P603:S603" si="1306">AVERAGE(G600:G606)</f>
        <v>1.9162394993990202</v>
      </c>
      <c r="Q603" s="6">
        <f t="shared" si="1306"/>
        <v>0.54011154603998413</v>
      </c>
      <c r="R603" s="6">
        <f t="shared" si="1306"/>
        <v>5.6117232353908904</v>
      </c>
      <c r="S603" s="6">
        <f t="shared" si="1306"/>
        <v>5.8479009668259438</v>
      </c>
      <c r="U603" s="6">
        <v>-2.6324369533476095</v>
      </c>
      <c r="V603" s="6">
        <v>0.5</v>
      </c>
      <c r="W603" s="6">
        <v>0.80429705742274005</v>
      </c>
      <c r="X603" s="6">
        <v>2.5871696828055413</v>
      </c>
      <c r="Y603" s="6">
        <v>0</v>
      </c>
      <c r="Z603" s="6">
        <v>13.260340632603404</v>
      </c>
      <c r="AA603" s="6">
        <v>-5.724188801069193</v>
      </c>
      <c r="AB603" s="6">
        <v>-1.7190054601964373</v>
      </c>
      <c r="AE603" s="6">
        <v>3.6219999999999999</v>
      </c>
      <c r="AF603" s="6">
        <v>3.01525</v>
      </c>
      <c r="AG603" s="35">
        <v>3.2469999999999999</v>
      </c>
      <c r="AH603" s="6">
        <v>3.55</v>
      </c>
      <c r="AI603" s="6">
        <v>3.0409999999999999</v>
      </c>
      <c r="AJ603" s="6">
        <v>3.448</v>
      </c>
      <c r="AK603" s="6">
        <v>4.1779999999999999</v>
      </c>
      <c r="AL603" s="6">
        <v>4.3179999999999996</v>
      </c>
      <c r="AN603" s="6">
        <v>4.3179999999999996</v>
      </c>
      <c r="AO603" s="6">
        <f>AE603*'III. GDP shares, 1310-2018'!C605</f>
        <v>0.26655517700273845</v>
      </c>
      <c r="AP603" s="6">
        <f>AF603*'III. GDP shares, 1310-2018'!D605</f>
        <v>0.50353730178735623</v>
      </c>
      <c r="AQ603" s="6">
        <f>AG603*'III. GDP shares, 1310-2018'!E605</f>
        <v>5.7939872786817927E-2</v>
      </c>
      <c r="AR603" s="6">
        <f>AH603*'III. GDP shares, 1310-2018'!F605</f>
        <v>0.59976989693480054</v>
      </c>
      <c r="AS603" s="6">
        <f>AI603*'III. GDP shares, 1310-2018'!G605</f>
        <v>0.32923215445489862</v>
      </c>
      <c r="AT603" s="6">
        <f>AJ603*'III. GDP shares, 1310-2018'!H605</f>
        <v>1.3070179973908749</v>
      </c>
      <c r="AU603" s="6">
        <f>AK603*'III. GDP shares, 1310-2018'!I605</f>
        <v>0.1354992895389289</v>
      </c>
      <c r="AV603" s="6">
        <f>AL603*'III. GDP shares, 1310-2018'!J605</f>
        <v>0.22822692753305177</v>
      </c>
      <c r="AY603" s="6">
        <f>U603*'III. GDP shares, 1310-2018'!C605</f>
        <v>-0.19372990006850405</v>
      </c>
      <c r="AZ603" s="6">
        <f>V603*'III. GDP shares, 1310-2018'!D605</f>
        <v>8.3498433262143471E-2</v>
      </c>
      <c r="BA603" s="6">
        <f>W603*'III. GDP shares, 1310-2018'!E605</f>
        <v>1.4351976960235772E-2</v>
      </c>
      <c r="BB603" s="6">
        <f>X603*'III. GDP shares, 1310-2018'!F605</f>
        <v>0.4371004208476395</v>
      </c>
      <c r="BC603" s="6">
        <f>Y603*'III. GDP shares, 1310-2018'!G605</f>
        <v>0</v>
      </c>
      <c r="BD603" s="6">
        <f>Z603*'III. GDP shares, 1310-2018'!H605</f>
        <v>5.0265382419797406</v>
      </c>
      <c r="BE603" s="6">
        <f>AA603*'III. GDP shares, 1310-2018'!I605</f>
        <v>-0.18564469021818306</v>
      </c>
      <c r="BF603" s="6">
        <f>AB603*'III. GDP shares, 1310-2018'!J605</f>
        <v>-9.0857650438437382E-2</v>
      </c>
      <c r="BI603" s="6">
        <f t="shared" si="1250"/>
        <v>3.5524062499999998</v>
      </c>
      <c r="BJ603" s="6">
        <f t="shared" si="1251"/>
        <v>3.427778617429468</v>
      </c>
      <c r="BL603" s="6">
        <f t="shared" si="1252"/>
        <v>5.0912568323246354</v>
      </c>
      <c r="BM603" s="6">
        <f t="shared" si="1253"/>
        <v>0.88452201977730571</v>
      </c>
      <c r="BN603" s="6">
        <f t="shared" ref="BN603:BO603" si="1307">AVERAGE(BL600:BL606)</f>
        <v>1.8849840368016693</v>
      </c>
      <c r="BO603" s="6">
        <f t="shared" si="1307"/>
        <v>1.083380842740771</v>
      </c>
      <c r="BR603" s="6">
        <f t="shared" si="1255"/>
        <v>-2.08351708342038</v>
      </c>
    </row>
    <row r="604" spans="1:70" x14ac:dyDescent="0.2">
      <c r="A604" s="6">
        <f>'[1]Nominal weighted'!B604</f>
        <v>1910</v>
      </c>
      <c r="C604" s="6">
        <f t="shared" si="1262"/>
        <v>0.93839227790233171</v>
      </c>
      <c r="D604" s="6">
        <f t="shared" si="1263"/>
        <v>2.2196666666666669</v>
      </c>
      <c r="E604" s="6">
        <f t="shared" si="1264"/>
        <v>0.64488478977011399</v>
      </c>
      <c r="F604" s="6">
        <f t="shared" si="1265"/>
        <v>3.5710000000000002</v>
      </c>
      <c r="G604" s="6">
        <f t="shared" si="1266"/>
        <v>2.0633294064778465</v>
      </c>
      <c r="H604" s="6">
        <f t="shared" si="1267"/>
        <v>3.4710000000000001</v>
      </c>
      <c r="I604" s="6">
        <f t="shared" si="1268"/>
        <v>4.6919714119108065</v>
      </c>
      <c r="J604" s="6">
        <f t="shared" si="1269"/>
        <v>3.2711401909560518</v>
      </c>
      <c r="L604" s="6">
        <f t="shared" si="1177"/>
        <v>2.4732922918054077</v>
      </c>
      <c r="M604" s="6">
        <f t="shared" si="1178"/>
        <v>2.313333333333333</v>
      </c>
      <c r="N604" s="6">
        <f t="shared" si="1179"/>
        <v>1.6861562076134216</v>
      </c>
      <c r="O604" s="6">
        <f t="shared" si="1180"/>
        <v>2.1016867728495336</v>
      </c>
      <c r="P604" s="6">
        <f t="shared" ref="P604:S604" si="1308">AVERAGE(G601:G607)</f>
        <v>2.1197465550623478</v>
      </c>
      <c r="Q604" s="6">
        <f t="shared" si="1308"/>
        <v>1.0108916577404305</v>
      </c>
      <c r="R604" s="6">
        <f t="shared" si="1308"/>
        <v>5.8853916688563066</v>
      </c>
      <c r="S604" s="6">
        <f t="shared" si="1308"/>
        <v>5.0803493640262598</v>
      </c>
      <c r="U604" s="6">
        <v>2.7036077220976682</v>
      </c>
      <c r="V604" s="6">
        <v>0.9</v>
      </c>
      <c r="W604" s="6">
        <v>2.7561152102298858</v>
      </c>
      <c r="X604" s="6">
        <v>0</v>
      </c>
      <c r="Y604" s="6">
        <v>1.0266705935221534</v>
      </c>
      <c r="Z604" s="6">
        <v>0</v>
      </c>
      <c r="AA604" s="6">
        <v>-0.36797141191080701</v>
      </c>
      <c r="AB604" s="6">
        <v>1.0298598090439481</v>
      </c>
      <c r="AE604" s="6">
        <v>3.6419999999999999</v>
      </c>
      <c r="AF604" s="6">
        <v>3.1196666666666668</v>
      </c>
      <c r="AG604" s="35">
        <v>3.4009999999999998</v>
      </c>
      <c r="AH604" s="6">
        <v>3.5710000000000002</v>
      </c>
      <c r="AI604" s="6">
        <v>3.09</v>
      </c>
      <c r="AJ604" s="6">
        <v>3.4710000000000001</v>
      </c>
      <c r="AK604" s="6">
        <v>4.3239999999999998</v>
      </c>
      <c r="AL604" s="6">
        <v>4.3010000000000002</v>
      </c>
      <c r="AN604" s="6">
        <v>4.3010000000000002</v>
      </c>
      <c r="AO604" s="6">
        <f>AE604*'III. GDP shares, 1310-2018'!C606</f>
        <v>0.25665097424065375</v>
      </c>
      <c r="AP604" s="6">
        <f>AF604*'III. GDP shares, 1310-2018'!D606</f>
        <v>0.53384340590210355</v>
      </c>
      <c r="AQ604" s="6">
        <f>AG604*'III. GDP shares, 1310-2018'!E606</f>
        <v>6.305521178131436E-2</v>
      </c>
      <c r="AR604" s="6">
        <f>AH604*'III. GDP shares, 1310-2018'!F606</f>
        <v>0.62115499528414764</v>
      </c>
      <c r="AS604" s="6">
        <f>AI604*'III. GDP shares, 1310-2018'!G606</f>
        <v>0.31210005189435391</v>
      </c>
      <c r="AT604" s="6">
        <f>AJ604*'III. GDP shares, 1310-2018'!H606</f>
        <v>1.320647726573946</v>
      </c>
      <c r="AU604" s="6">
        <f>AK604*'III. GDP shares, 1310-2018'!I606</f>
        <v>0.13445740921186705</v>
      </c>
      <c r="AV604" s="6">
        <f>AL604*'III. GDP shares, 1310-2018'!J606</f>
        <v>0.22943455374340543</v>
      </c>
      <c r="AY604" s="6">
        <f>U604*'III. GDP shares, 1310-2018'!C606</f>
        <v>0.19052266772128534</v>
      </c>
      <c r="AZ604" s="6">
        <f>V604*'III. GDP shares, 1310-2018'!D606</f>
        <v>0.15400974419656796</v>
      </c>
      <c r="BA604" s="6">
        <f>W604*'III. GDP shares, 1310-2018'!E606</f>
        <v>5.1098920398337903E-2</v>
      </c>
      <c r="BB604" s="6">
        <f>X604*'III. GDP shares, 1310-2018'!F606</f>
        <v>0</v>
      </c>
      <c r="BC604" s="6">
        <f>Y604*'III. GDP shares, 1310-2018'!G606</f>
        <v>0.10369706974649553</v>
      </c>
      <c r="BD604" s="6">
        <f>Z604*'III. GDP shares, 1310-2018'!H606</f>
        <v>0</v>
      </c>
      <c r="BE604" s="6">
        <f>AA604*'III. GDP shares, 1310-2018'!I606</f>
        <v>-1.1442294798695622E-2</v>
      </c>
      <c r="BF604" s="6">
        <f>AB604*'III. GDP shares, 1310-2018'!J606</f>
        <v>5.4937322879857468E-2</v>
      </c>
      <c r="BI604" s="6">
        <f t="shared" si="1250"/>
        <v>3.6149583333333339</v>
      </c>
      <c r="BJ604" s="6">
        <f t="shared" si="1251"/>
        <v>3.4713443286317918</v>
      </c>
      <c r="BL604" s="6">
        <f t="shared" si="1252"/>
        <v>0.5428234301438486</v>
      </c>
      <c r="BM604" s="6">
        <f t="shared" si="1253"/>
        <v>1.0060352403728561</v>
      </c>
      <c r="BN604" s="6">
        <f t="shared" ref="BN604:BO604" si="1309">AVERAGE(BL601:BL607)</f>
        <v>1.5168262480646484</v>
      </c>
      <c r="BO604" s="6">
        <f t="shared" si="1309"/>
        <v>0.87554282811292927</v>
      </c>
      <c r="BR604" s="6">
        <f t="shared" si="1255"/>
        <v>2.5486872367824067</v>
      </c>
    </row>
    <row r="605" spans="1:70" x14ac:dyDescent="0.2">
      <c r="A605" s="6">
        <f>'[1]Nominal weighted'!B605</f>
        <v>1911</v>
      </c>
      <c r="C605" s="6">
        <f t="shared" si="1262"/>
        <v>1.9764596061976381</v>
      </c>
      <c r="D605" s="6">
        <f t="shared" si="1263"/>
        <v>3.0868333333333329</v>
      </c>
      <c r="E605" s="6">
        <f t="shared" si="1264"/>
        <v>0.95469739183557323</v>
      </c>
      <c r="F605" s="6">
        <f t="shared" si="1265"/>
        <v>-4.1041292693263909</v>
      </c>
      <c r="G605" s="6">
        <f t="shared" si="1266"/>
        <v>-1.0872522994903884</v>
      </c>
      <c r="H605" s="6">
        <f t="shared" si="1267"/>
        <v>1.4227368421052664</v>
      </c>
      <c r="I605" s="6">
        <f t="shared" si="1268"/>
        <v>6.4710625007236073</v>
      </c>
      <c r="J605" s="6">
        <f t="shared" si="1269"/>
        <v>-12.766897798181642</v>
      </c>
      <c r="L605" s="6">
        <f t="shared" si="1177"/>
        <v>3.3045753797292279</v>
      </c>
      <c r="M605" s="6">
        <f t="shared" si="1178"/>
        <v>2.596654761904762</v>
      </c>
      <c r="N605" s="6">
        <f t="shared" si="1179"/>
        <v>2.2408450498233576</v>
      </c>
      <c r="O605" s="6">
        <f t="shared" si="1180"/>
        <v>-0.8999552401025015</v>
      </c>
      <c r="P605" s="6">
        <f t="shared" ref="P605:S605" si="1310">AVERAGE(G602:G608)</f>
        <v>2.1660688898946927</v>
      </c>
      <c r="Q605" s="6">
        <f t="shared" si="1310"/>
        <v>1.3990739237502841</v>
      </c>
      <c r="R605" s="6">
        <f t="shared" si="1310"/>
        <v>6.9168314547508274</v>
      </c>
      <c r="S605" s="6">
        <f t="shared" si="1310"/>
        <v>5.943833399958586</v>
      </c>
      <c r="U605" s="6">
        <v>1.7535403938023619</v>
      </c>
      <c r="V605" s="6">
        <v>0.1</v>
      </c>
      <c r="W605" s="6">
        <v>2.5913026081644266</v>
      </c>
      <c r="X605" s="6">
        <v>7.7851292693263909</v>
      </c>
      <c r="Y605" s="6">
        <v>4.2682522994903884</v>
      </c>
      <c r="Z605" s="6">
        <v>2.1052631578947336</v>
      </c>
      <c r="AA605" s="6">
        <v>-2.2160625007236074</v>
      </c>
      <c r="AB605" s="6">
        <v>17.318897798181641</v>
      </c>
      <c r="AE605" s="6">
        <v>3.73</v>
      </c>
      <c r="AF605" s="6">
        <v>3.186833333333333</v>
      </c>
      <c r="AG605" s="35">
        <v>3.5459999999999998</v>
      </c>
      <c r="AH605" s="6">
        <v>3.681</v>
      </c>
      <c r="AI605" s="6">
        <v>3.181</v>
      </c>
      <c r="AJ605" s="6">
        <v>3.528</v>
      </c>
      <c r="AK605" s="6">
        <v>4.2549999999999999</v>
      </c>
      <c r="AL605" s="6">
        <v>4.5519999999999996</v>
      </c>
      <c r="AN605" s="6">
        <v>4.5519999999999996</v>
      </c>
      <c r="AO605" s="6">
        <f>AE605*'III. GDP shares, 1310-2018'!C607</f>
        <v>0.26827105299459109</v>
      </c>
      <c r="AP605" s="6">
        <f>AF605*'III. GDP shares, 1310-2018'!D607</f>
        <v>0.53785477610659937</v>
      </c>
      <c r="AQ605" s="6">
        <f>AG605*'III. GDP shares, 1310-2018'!E607</f>
        <v>6.5312959305736384E-2</v>
      </c>
      <c r="AR605" s="6">
        <f>AH605*'III. GDP shares, 1310-2018'!F607</f>
        <v>0.63428780578770949</v>
      </c>
      <c r="AS605" s="6">
        <f>AI605*'III. GDP shares, 1310-2018'!G607</f>
        <v>0.33807190314017771</v>
      </c>
      <c r="AT605" s="6">
        <f>AJ605*'III. GDP shares, 1310-2018'!H607</f>
        <v>1.3281623120492208</v>
      </c>
      <c r="AU605" s="6">
        <f>AK605*'III. GDP shares, 1310-2018'!I607</f>
        <v>0.1358764629022228</v>
      </c>
      <c r="AV605" s="6">
        <f>AL605*'III. GDP shares, 1310-2018'!J607</f>
        <v>0.24533253534688115</v>
      </c>
      <c r="AY605" s="6">
        <f>U605*'III. GDP shares, 1310-2018'!C607</f>
        <v>0.12611906914582027</v>
      </c>
      <c r="AZ605" s="6">
        <f>V605*'III. GDP shares, 1310-2018'!D607</f>
        <v>1.6877405243656697E-2</v>
      </c>
      <c r="BA605" s="6">
        <f>W605*'III. GDP shares, 1310-2018'!E607</f>
        <v>4.7728607387448323E-2</v>
      </c>
      <c r="BB605" s="6">
        <f>X605*'III. GDP shares, 1310-2018'!F607</f>
        <v>1.3414867052471366</v>
      </c>
      <c r="BC605" s="6">
        <f>Y605*'III. GDP shares, 1310-2018'!G607</f>
        <v>0.45362344481960243</v>
      </c>
      <c r="BD605" s="6">
        <f>Z605*'III. GDP shares, 1310-2018'!H607</f>
        <v>0.7925541902668688</v>
      </c>
      <c r="BE605" s="6">
        <f>AA605*'III. GDP shares, 1310-2018'!I607</f>
        <v>-7.0766330004366232E-2</v>
      </c>
      <c r="BF605" s="6">
        <f>AB605*'III. GDP shares, 1310-2018'!J607</f>
        <v>0.93341149082632247</v>
      </c>
      <c r="BI605" s="6">
        <f t="shared" si="1250"/>
        <v>3.7074791666666664</v>
      </c>
      <c r="BJ605" s="6">
        <f t="shared" si="1251"/>
        <v>3.5531698076331386</v>
      </c>
      <c r="BL605" s="6">
        <f t="shared" si="1252"/>
        <v>3.6410345829324893</v>
      </c>
      <c r="BM605" s="6">
        <f t="shared" si="1253"/>
        <v>4.2132903782670414</v>
      </c>
      <c r="BN605" s="6">
        <f t="shared" ref="BN605:BO605" si="1311">AVERAGE(BL602:BL608)</f>
        <v>1.7124324282013956</v>
      </c>
      <c r="BO605" s="6">
        <f t="shared" si="1311"/>
        <v>0.83778732134586942</v>
      </c>
      <c r="BR605" s="6">
        <f t="shared" si="1255"/>
        <v>-0.6088421461622926</v>
      </c>
    </row>
    <row r="606" spans="1:70" x14ac:dyDescent="0.2">
      <c r="A606" s="6">
        <f>'[1]Nominal weighted'!B606</f>
        <v>1912</v>
      </c>
      <c r="C606" s="6">
        <f t="shared" si="1262"/>
        <v>1.8502855948732317</v>
      </c>
      <c r="D606" s="6">
        <f t="shared" si="1263"/>
        <v>0.31991666666666596</v>
      </c>
      <c r="E606" s="6">
        <f t="shared" si="1264"/>
        <v>2.0575660602707262</v>
      </c>
      <c r="F606" s="6">
        <f t="shared" si="1265"/>
        <v>0.33551439433611918</v>
      </c>
      <c r="G606" s="6">
        <f t="shared" si="1266"/>
        <v>3.3610000000000002</v>
      </c>
      <c r="H606" s="6">
        <f t="shared" si="1267"/>
        <v>0.42021649484535573</v>
      </c>
      <c r="I606" s="6">
        <f t="shared" si="1268"/>
        <v>8.3226038696849436</v>
      </c>
      <c r="J606" s="6">
        <f t="shared" si="1269"/>
        <v>-1.0794986368909365</v>
      </c>
      <c r="L606" s="6">
        <f t="shared" si="1177"/>
        <v>2.0450458945528109</v>
      </c>
      <c r="M606" s="6">
        <f t="shared" si="1178"/>
        <v>1.0156428571428573</v>
      </c>
      <c r="N606" s="6">
        <f t="shared" si="1179"/>
        <v>0.34923550416221083</v>
      </c>
      <c r="O606" s="6">
        <f t="shared" si="1180"/>
        <v>-2.3205015125130193</v>
      </c>
      <c r="P606" s="6">
        <f t="shared" ref="P606:S606" si="1312">AVERAGE(G603:G609)</f>
        <v>-0.32453535487761165</v>
      </c>
      <c r="Q606" s="6">
        <f t="shared" si="1312"/>
        <v>0.18865690828780379</v>
      </c>
      <c r="R606" s="6">
        <f t="shared" si="1312"/>
        <v>6.711125932071611</v>
      </c>
      <c r="S606" s="6">
        <f t="shared" si="1312"/>
        <v>5.1516231731250057</v>
      </c>
      <c r="U606" s="6">
        <v>1.7247144051267684</v>
      </c>
      <c r="V606" s="6">
        <v>3</v>
      </c>
      <c r="W606" s="6">
        <v>1.7014339397292737</v>
      </c>
      <c r="X606" s="6">
        <v>3.5604856056638807</v>
      </c>
      <c r="Y606" s="6">
        <v>0</v>
      </c>
      <c r="Z606" s="6">
        <v>3.0927835051546442</v>
      </c>
      <c r="AA606" s="6">
        <v>-3.8716038696849435</v>
      </c>
      <c r="AB606" s="6">
        <v>5.9574986368909366</v>
      </c>
      <c r="AE606" s="6">
        <v>3.5750000000000002</v>
      </c>
      <c r="AF606" s="6">
        <v>3.319916666666666</v>
      </c>
      <c r="AG606" s="35">
        <v>3.7589999999999999</v>
      </c>
      <c r="AH606" s="6">
        <v>3.8959999999999999</v>
      </c>
      <c r="AI606" s="6">
        <v>3.3610000000000002</v>
      </c>
      <c r="AJ606" s="6">
        <v>3.5129999999999999</v>
      </c>
      <c r="AK606" s="6">
        <v>4.4509999999999996</v>
      </c>
      <c r="AL606" s="6">
        <v>4.8780000000000001</v>
      </c>
      <c r="AN606" s="6">
        <v>4.8780000000000001</v>
      </c>
      <c r="AO606" s="6">
        <f>AE606*'III. GDP shares, 1310-2018'!C608</f>
        <v>0.24940700005786909</v>
      </c>
      <c r="AP606" s="6">
        <f>AF606*'III. GDP shares, 1310-2018'!D608</f>
        <v>0.54709088863500888</v>
      </c>
      <c r="AQ606" s="6">
        <f>AG606*'III. GDP shares, 1310-2018'!E608</f>
        <v>6.8724063592370349E-2</v>
      </c>
      <c r="AR606" s="6">
        <f>AH606*'III. GDP shares, 1310-2018'!F608</f>
        <v>0.67413774091383016</v>
      </c>
      <c r="AS606" s="6">
        <f>AI606*'III. GDP shares, 1310-2018'!G608</f>
        <v>0.3721883155988911</v>
      </c>
      <c r="AT606" s="6">
        <f>AJ606*'III. GDP shares, 1310-2018'!H608</f>
        <v>1.3320693415867779</v>
      </c>
      <c r="AU606" s="6">
        <f>AK606*'III. GDP shares, 1310-2018'!I608</f>
        <v>0.13573221667318386</v>
      </c>
      <c r="AV606" s="6">
        <f>AL606*'III. GDP shares, 1310-2018'!J608</f>
        <v>0.26201896637067862</v>
      </c>
      <c r="AY606" s="6">
        <f>U606*'III. GDP shares, 1310-2018'!C608</f>
        <v>0.12032331349349917</v>
      </c>
      <c r="AZ606" s="6">
        <f>V606*'III. GDP shares, 1310-2018'!D608</f>
        <v>0.49437164564523017</v>
      </c>
      <c r="BA606" s="6">
        <f>W606*'III. GDP shares, 1310-2018'!E608</f>
        <v>3.110653212880336E-2</v>
      </c>
      <c r="BB606" s="6">
        <f>X606*'III. GDP shares, 1310-2018'!F608</f>
        <v>0.6160825777100768</v>
      </c>
      <c r="BC606" s="6">
        <f>Y606*'III. GDP shares, 1310-2018'!G608</f>
        <v>0</v>
      </c>
      <c r="BD606" s="6">
        <f>Z606*'III. GDP shares, 1310-2018'!H608</f>
        <v>1.1727304547058908</v>
      </c>
      <c r="BE606" s="6">
        <f>AA606*'III. GDP shares, 1310-2018'!I608</f>
        <v>-0.11806366553871353</v>
      </c>
      <c r="BF606" s="6">
        <f>AB606*'III. GDP shares, 1310-2018'!J608</f>
        <v>0.32000361520969456</v>
      </c>
      <c r="BI606" s="6">
        <f t="shared" si="1250"/>
        <v>3.844114583333333</v>
      </c>
      <c r="BJ606" s="6">
        <f t="shared" si="1251"/>
        <v>3.6413685334286097</v>
      </c>
      <c r="BL606" s="6">
        <f t="shared" si="1252"/>
        <v>2.6365544733544812</v>
      </c>
      <c r="BM606" s="6">
        <f t="shared" si="1253"/>
        <v>1.8956640278600703</v>
      </c>
      <c r="BN606" s="6">
        <f t="shared" ref="BN606:BO606" si="1313">AVERAGE(BL603:BL609)</f>
        <v>3.2322564023926952</v>
      </c>
      <c r="BO606" s="6">
        <f t="shared" si="1313"/>
        <v>2.3501508247560414</v>
      </c>
      <c r="BR606" s="6">
        <f t="shared" si="1255"/>
        <v>0.95209481708434973</v>
      </c>
    </row>
    <row r="607" spans="1:70" x14ac:dyDescent="0.2">
      <c r="A607" s="6">
        <f>'[1]Nominal weighted'!B607</f>
        <v>1913</v>
      </c>
      <c r="C607" s="6">
        <f t="shared" si="1262"/>
        <v>3.589</v>
      </c>
      <c r="D607" s="6">
        <f t="shared" si="1263"/>
        <v>3.8275000000000001</v>
      </c>
      <c r="E607" s="6">
        <f t="shared" si="1264"/>
        <v>3.8417414463471626</v>
      </c>
      <c r="F607" s="6">
        <f t="shared" si="1265"/>
        <v>7.438073493804815</v>
      </c>
      <c r="G607" s="6">
        <f t="shared" si="1266"/>
        <v>3.5089999999999999</v>
      </c>
      <c r="H607" s="6">
        <f t="shared" si="1267"/>
        <v>1.5381836734693954</v>
      </c>
      <c r="I607" s="6">
        <f t="shared" si="1268"/>
        <v>6.870170134399789</v>
      </c>
      <c r="J607" s="6">
        <f t="shared" si="1269"/>
        <v>18.335285462527846</v>
      </c>
      <c r="L607" s="6">
        <f t="shared" si="1177"/>
        <v>-1.6862208975687119</v>
      </c>
      <c r="M607" s="6">
        <f t="shared" si="1178"/>
        <v>-1.3127500000000001</v>
      </c>
      <c r="N607" s="6">
        <f t="shared" si="1179"/>
        <v>-1.0734709431365843</v>
      </c>
      <c r="O607" s="6">
        <f t="shared" si="1180"/>
        <v>-1.5213344149693706</v>
      </c>
      <c r="P607" s="6">
        <f t="shared" ref="P607:S607" si="1314">AVERAGE(G604:G610)</f>
        <v>-2.1947061363460922</v>
      </c>
      <c r="Q607" s="6">
        <f t="shared" si="1314"/>
        <v>0.30336853818815285</v>
      </c>
      <c r="R607" s="6">
        <f t="shared" si="1314"/>
        <v>4.5091450220804798</v>
      </c>
      <c r="S607" s="6">
        <f t="shared" si="1314"/>
        <v>1.4927310930245647</v>
      </c>
      <c r="U607" s="6">
        <v>0</v>
      </c>
      <c r="V607" s="6">
        <v>-0.4</v>
      </c>
      <c r="W607" s="6">
        <v>-8.2741446347162642E-2</v>
      </c>
      <c r="X607" s="6">
        <v>-3.438073493804815</v>
      </c>
      <c r="Y607" s="6">
        <v>0</v>
      </c>
      <c r="Z607" s="6">
        <v>2.0408163265306047</v>
      </c>
      <c r="AA607" s="6">
        <v>-1.7681701343997891</v>
      </c>
      <c r="AB607" s="6">
        <v>-13.256285462527845</v>
      </c>
      <c r="AE607" s="6">
        <v>3.589</v>
      </c>
      <c r="AF607" s="6">
        <v>3.4275000000000002</v>
      </c>
      <c r="AG607" s="35">
        <v>3.7589999999999999</v>
      </c>
      <c r="AH607" s="6">
        <v>4</v>
      </c>
      <c r="AI607" s="6">
        <v>3.5089999999999999</v>
      </c>
      <c r="AJ607" s="6">
        <v>3.5790000000000002</v>
      </c>
      <c r="AK607" s="6">
        <v>5.1020000000000003</v>
      </c>
      <c r="AL607" s="6">
        <v>5.0789999999999997</v>
      </c>
      <c r="AN607" s="6">
        <v>5.0789999999999997</v>
      </c>
      <c r="AO607" s="6">
        <f>AE607*'III. GDP shares, 1310-2018'!C609</f>
        <v>0.25243843264067412</v>
      </c>
      <c r="AP607" s="6">
        <f>AF607*'III. GDP shares, 1310-2018'!D609</f>
        <v>0.56710018267934625</v>
      </c>
      <c r="AQ607" s="6">
        <f>AG607*'III. GDP shares, 1310-2018'!E609</f>
        <v>6.9098348519781666E-2</v>
      </c>
      <c r="AR607" s="6">
        <f>AH607*'III. GDP shares, 1310-2018'!F609</f>
        <v>0.69928475143086544</v>
      </c>
      <c r="AS607" s="6">
        <f>AI607*'III. GDP shares, 1310-2018'!G609</f>
        <v>0.37347017170385322</v>
      </c>
      <c r="AT607" s="6">
        <f>AJ607*'III. GDP shares, 1310-2018'!H609</f>
        <v>1.3639913647178417</v>
      </c>
      <c r="AU607" s="6">
        <f>AK607*'III. GDP shares, 1310-2018'!I609</f>
        <v>0.15653970402999479</v>
      </c>
      <c r="AV607" s="6">
        <f>AL607*'III. GDP shares, 1310-2018'!J609</f>
        <v>0.26807132376231058</v>
      </c>
      <c r="AY607" s="6">
        <f>U607*'III. GDP shares, 1310-2018'!C609</f>
        <v>0</v>
      </c>
      <c r="AZ607" s="6">
        <f>V607*'III. GDP shares, 1310-2018'!D609</f>
        <v>-6.6182369969872645E-2</v>
      </c>
      <c r="BA607" s="6">
        <f>W607*'III. GDP shares, 1310-2018'!E609</f>
        <v>-1.5209623029335091E-3</v>
      </c>
      <c r="BB607" s="6">
        <f>X607*'III. GDP shares, 1310-2018'!F609</f>
        <v>-0.60104809212908683</v>
      </c>
      <c r="BC607" s="6">
        <f>Y607*'III. GDP shares, 1310-2018'!G609</f>
        <v>0</v>
      </c>
      <c r="BD607" s="6">
        <f>Z607*'III. GDP shares, 1310-2018'!H609</f>
        <v>0.77777475450207645</v>
      </c>
      <c r="BE607" s="6">
        <f>AA607*'III. GDP shares, 1310-2018'!I609</f>
        <v>-5.4251044593026078E-2</v>
      </c>
      <c r="BF607" s="6">
        <f>AB607*'III. GDP shares, 1310-2018'!J609</f>
        <v>-0.69967119356387353</v>
      </c>
      <c r="BI607" s="6">
        <f t="shared" si="1250"/>
        <v>4.0055624999999999</v>
      </c>
      <c r="BJ607" s="6">
        <f t="shared" si="1251"/>
        <v>3.7499942794846679</v>
      </c>
      <c r="BL607" s="6">
        <f t="shared" si="1252"/>
        <v>-0.64489890805671612</v>
      </c>
      <c r="BM607" s="6">
        <f t="shared" si="1253"/>
        <v>-2.1130567763186261</v>
      </c>
      <c r="BN607" s="6">
        <f t="shared" ref="BN607:BO607" si="1315">AVERAGE(BL604:BL610)</f>
        <v>4.4720008076373832</v>
      </c>
      <c r="BO607" s="6">
        <f t="shared" si="1315"/>
        <v>4.3167395387695171</v>
      </c>
      <c r="BR607" s="6">
        <f t="shared" si="1255"/>
        <v>3.7616106348921652</v>
      </c>
    </row>
    <row r="608" spans="1:70" x14ac:dyDescent="0.2">
      <c r="A608" s="6">
        <f>'[1]Nominal weighted'!B608</f>
        <v>1914</v>
      </c>
      <c r="C608" s="6">
        <f t="shared" si="1262"/>
        <v>4</v>
      </c>
      <c r="D608" s="6">
        <f t="shared" si="1263"/>
        <v>3.7823333333333333</v>
      </c>
      <c r="E608" s="6">
        <f t="shared" si="1264"/>
        <v>3.7040000000000002</v>
      </c>
      <c r="F608" s="6">
        <f t="shared" si="1265"/>
        <v>-18.031975616726513</v>
      </c>
      <c r="G608" s="6">
        <f t="shared" si="1266"/>
        <v>2.2117255798965281</v>
      </c>
      <c r="H608" s="6">
        <f t="shared" si="1267"/>
        <v>2.6450000000000036</v>
      </c>
      <c r="I608" s="6">
        <f t="shared" si="1268"/>
        <v>2.7129756143645305</v>
      </c>
      <c r="J608" s="6">
        <f t="shared" si="1269"/>
        <v>21.262298055680407</v>
      </c>
      <c r="L608" s="6">
        <f t="shared" si="1177"/>
        <v>-7.4790903930331041</v>
      </c>
      <c r="M608" s="6">
        <f t="shared" si="1178"/>
        <v>-4.5752380952380962</v>
      </c>
      <c r="N608" s="6">
        <f t="shared" si="1179"/>
        <v>-1.5004609363863859</v>
      </c>
      <c r="O608" s="6">
        <f t="shared" si="1180"/>
        <v>-1.1786201292550851</v>
      </c>
      <c r="P608" s="6">
        <f t="shared" ref="P608:S608" si="1316">AVERAGE(G605:G611)</f>
        <v>-6.5056069364660241</v>
      </c>
      <c r="Q608" s="6">
        <f t="shared" si="1316"/>
        <v>-2.1906955012207141</v>
      </c>
      <c r="R608" s="6">
        <f t="shared" si="1316"/>
        <v>2.2650587050276485</v>
      </c>
      <c r="S608" s="6">
        <f t="shared" si="1316"/>
        <v>-4.6925043169120375</v>
      </c>
      <c r="U608" s="6">
        <v>0</v>
      </c>
      <c r="V608" s="6">
        <v>-0.3</v>
      </c>
      <c r="W608" s="6">
        <v>0</v>
      </c>
      <c r="X608" s="6">
        <v>22.176975616726512</v>
      </c>
      <c r="Y608" s="6">
        <v>1.9492744201034715</v>
      </c>
      <c r="Z608" s="6">
        <v>0.99999999999999634</v>
      </c>
      <c r="AA608" s="6">
        <v>2.8000243856354694</v>
      </c>
      <c r="AB608" s="6">
        <v>-15.706298055680406</v>
      </c>
      <c r="AE608" s="6">
        <v>4</v>
      </c>
      <c r="AF608" s="6">
        <v>3.4823333333333335</v>
      </c>
      <c r="AG608" s="35">
        <v>3.7040000000000002</v>
      </c>
      <c r="AH608" s="6">
        <v>4.1449999999999996</v>
      </c>
      <c r="AI608" s="6">
        <v>4.1609999999999996</v>
      </c>
      <c r="AJ608" s="6">
        <v>3.645</v>
      </c>
      <c r="AK608" s="6">
        <v>5.5129999999999999</v>
      </c>
      <c r="AL608" s="6">
        <v>5.556</v>
      </c>
      <c r="AN608" s="6">
        <v>5.556</v>
      </c>
      <c r="AO608" s="6">
        <f>AE608*'III. GDP shares, 1310-2018'!C610</f>
        <v>0.30024773411942374</v>
      </c>
      <c r="AP608" s="6">
        <f>AF608*'III. GDP shares, 1310-2018'!D610</f>
        <v>0.62151324536734631</v>
      </c>
      <c r="AQ608" s="6">
        <f>AG608*'III. GDP shares, 1310-2018'!E610</f>
        <v>7.0754735416010572E-2</v>
      </c>
      <c r="AR608" s="6">
        <f>AH608*'III. GDP shares, 1310-2018'!F610</f>
        <v>0.65937814362381264</v>
      </c>
      <c r="AS608" s="6">
        <f>AI608*'III. GDP shares, 1310-2018'!G610</f>
        <v>0.43940230818243392</v>
      </c>
      <c r="AT608" s="6">
        <f>AJ608*'III. GDP shares, 1310-2018'!H610</f>
        <v>1.3693848133903874</v>
      </c>
      <c r="AU608" s="6">
        <f>AK608*'III. GDP shares, 1310-2018'!I610</f>
        <v>0.17814748000202987</v>
      </c>
      <c r="AV608" s="6">
        <f>AL608*'III. GDP shares, 1310-2018'!J610</f>
        <v>0.3037962918079164</v>
      </c>
      <c r="AY608" s="6">
        <f>U608*'III. GDP shares, 1310-2018'!C610</f>
        <v>0</v>
      </c>
      <c r="AZ608" s="6">
        <f>V608*'III. GDP shares, 1310-2018'!D610</f>
        <v>-5.354282768551849E-2</v>
      </c>
      <c r="BA608" s="6">
        <f>W608*'III. GDP shares, 1310-2018'!E610</f>
        <v>0</v>
      </c>
      <c r="BB608" s="6">
        <f>X608*'III. GDP shares, 1310-2018'!F610</f>
        <v>3.5278680369958231</v>
      </c>
      <c r="BC608" s="6">
        <f>Y608*'III. GDP shares, 1310-2018'!G610</f>
        <v>0.20584371052017322</v>
      </c>
      <c r="BD608" s="6">
        <f>Z608*'III. GDP shares, 1310-2018'!H610</f>
        <v>0.3756885633444122</v>
      </c>
      <c r="BE608" s="6">
        <f>AA608*'III. GDP shares, 1310-2018'!I610</f>
        <v>9.0480190140611427E-2</v>
      </c>
      <c r="BF608" s="6">
        <f>AB608*'III. GDP shares, 1310-2018'!J610</f>
        <v>-0.85880401500100689</v>
      </c>
      <c r="BI608" s="6">
        <f t="shared" si="1250"/>
        <v>4.2757916666666667</v>
      </c>
      <c r="BJ608" s="6">
        <f t="shared" si="1251"/>
        <v>3.9426247519093609</v>
      </c>
      <c r="BL608" s="6">
        <f t="shared" si="1252"/>
        <v>3.2875336583144943</v>
      </c>
      <c r="BM608" s="6">
        <f t="shared" si="1253"/>
        <v>1.4899970458481304</v>
      </c>
      <c r="BN608" s="6">
        <f t="shared" ref="BN608:BO608" si="1317">AVERAGE(BL605:BL611)</f>
        <v>7.5382316979436439</v>
      </c>
      <c r="BO608" s="6">
        <f t="shared" si="1317"/>
        <v>7.5428649385307125</v>
      </c>
      <c r="BR608" s="6">
        <f t="shared" si="1255"/>
        <v>-1.9964979457999021E-2</v>
      </c>
    </row>
    <row r="609" spans="1:70" x14ac:dyDescent="0.2">
      <c r="A609" s="6">
        <f>'[1]Nominal weighted'!B609</f>
        <v>1915</v>
      </c>
      <c r="C609" s="6">
        <f t="shared" si="1262"/>
        <v>-4.2932531704511305</v>
      </c>
      <c r="D609" s="6">
        <f t="shared" si="1263"/>
        <v>-8.6419999999999995</v>
      </c>
      <c r="E609" s="6">
        <f t="shared" si="1264"/>
        <v>-11.20094410166536</v>
      </c>
      <c r="F609" s="6">
        <f t="shared" si="1265"/>
        <v>-6.4148239068736261</v>
      </c>
      <c r="G609" s="6">
        <f t="shared" si="1266"/>
        <v>-15.370550171027269</v>
      </c>
      <c r="H609" s="6">
        <f t="shared" si="1267"/>
        <v>1.635801980198009</v>
      </c>
      <c r="I609" s="6">
        <f t="shared" si="1268"/>
        <v>8.0069091923484024</v>
      </c>
      <c r="J609" s="6">
        <f t="shared" si="1269"/>
        <v>1.0020294775868779</v>
      </c>
      <c r="L609" s="6">
        <f t="shared" si="1177"/>
        <v>-12.443800702689277</v>
      </c>
      <c r="M609" s="6">
        <f t="shared" si="1178"/>
        <v>-7.5264047619047627</v>
      </c>
      <c r="N609" s="6">
        <f t="shared" si="1179"/>
        <v>-3.7626534107650542</v>
      </c>
      <c r="O609" s="6">
        <f t="shared" si="1180"/>
        <v>0.26054119493439948</v>
      </c>
      <c r="P609" s="6">
        <f t="shared" ref="P609:S609" si="1318">AVERAGE(G606:G612)</f>
        <v>-9.782301080607791</v>
      </c>
      <c r="Q609" s="6">
        <f t="shared" si="1318"/>
        <v>-4.7060802221471194</v>
      </c>
      <c r="R609" s="6">
        <f t="shared" si="1318"/>
        <v>0.38115344529178657</v>
      </c>
      <c r="S609" s="6">
        <f t="shared" si="1318"/>
        <v>-12.20323873839869</v>
      </c>
      <c r="U609" s="6">
        <v>8.4732531704511302</v>
      </c>
      <c r="V609" s="6">
        <v>12.5</v>
      </c>
      <c r="W609" s="6">
        <v>14.99994410166536</v>
      </c>
      <c r="X609" s="6">
        <v>12.239823906873626</v>
      </c>
      <c r="Y609" s="6">
        <v>20.076550171027268</v>
      </c>
      <c r="Z609" s="6">
        <v>1.9801980198019911</v>
      </c>
      <c r="AA609" s="6">
        <v>-2.4319091923484026</v>
      </c>
      <c r="AB609" s="6">
        <v>4.7589705224131222</v>
      </c>
      <c r="AE609" s="6">
        <v>4.18</v>
      </c>
      <c r="AF609" s="6">
        <v>3.8580000000000005</v>
      </c>
      <c r="AG609" s="35">
        <v>3.7989999999999999</v>
      </c>
      <c r="AH609" s="6">
        <v>5.8250000000000002</v>
      </c>
      <c r="AI609" s="6">
        <v>4.7060000000000004</v>
      </c>
      <c r="AJ609" s="6">
        <v>3.6160000000000001</v>
      </c>
      <c r="AK609" s="6">
        <v>5.5750000000000002</v>
      </c>
      <c r="AL609" s="6">
        <v>5.7610000000000001</v>
      </c>
      <c r="AN609" s="6">
        <v>5.7610000000000001</v>
      </c>
      <c r="AO609" s="6">
        <f>AE609*'III. GDP shares, 1310-2018'!C611</f>
        <v>0.34079802239151252</v>
      </c>
      <c r="AP609" s="6">
        <f>AF609*'III. GDP shares, 1310-2018'!D611</f>
        <v>0.7222164871635588</v>
      </c>
      <c r="AQ609" s="6">
        <f>AG609*'III. GDP shares, 1310-2018'!E611</f>
        <v>7.2855227242474119E-2</v>
      </c>
      <c r="AR609" s="6">
        <f>AH609*'III. GDP shares, 1310-2018'!F611</f>
        <v>0.85435156444172455</v>
      </c>
      <c r="AS609" s="6">
        <f>AI609*'III. GDP shares, 1310-2018'!G611</f>
        <v>0.47267645439946615</v>
      </c>
      <c r="AT609" s="6">
        <f>AJ609*'III. GDP shares, 1310-2018'!H611</f>
        <v>1.3562590763983375</v>
      </c>
      <c r="AU609" s="6">
        <f>AK609*'III. GDP shares, 1310-2018'!I611</f>
        <v>0.17778520185113236</v>
      </c>
      <c r="AV609" s="6">
        <f>AL609*'III. GDP shares, 1310-2018'!J611</f>
        <v>0.33425197918521771</v>
      </c>
      <c r="AY609" s="6">
        <f>U609*'III. GDP shares, 1310-2018'!C611</f>
        <v>0.69082964682113857</v>
      </c>
      <c r="AZ609" s="6">
        <f>V609*'III. GDP shares, 1310-2018'!D611</f>
        <v>2.339996394386854</v>
      </c>
      <c r="BA609" s="6">
        <f>W609*'III. GDP shares, 1310-2018'!E611</f>
        <v>0.28766105189556174</v>
      </c>
      <c r="BB609" s="6">
        <f>X609*'III. GDP shares, 1310-2018'!F611</f>
        <v>1.7952124812581465</v>
      </c>
      <c r="BC609" s="6">
        <f>Y609*'III. GDP shares, 1310-2018'!G611</f>
        <v>2.0165135043379014</v>
      </c>
      <c r="BD609" s="6">
        <f>Z609*'III. GDP shares, 1310-2018'!H611</f>
        <v>0.74271613313674367</v>
      </c>
      <c r="BE609" s="6">
        <f>AA609*'III. GDP shares, 1310-2018'!I611</f>
        <v>-7.7552908815297764E-2</v>
      </c>
      <c r="BF609" s="6">
        <f>AB609*'III. GDP shares, 1310-2018'!J611</f>
        <v>0.27611444471458002</v>
      </c>
      <c r="BI609" s="6">
        <f t="shared" si="1250"/>
        <v>4.665</v>
      </c>
      <c r="BJ609" s="6">
        <f t="shared" si="1251"/>
        <v>4.3311940130734241</v>
      </c>
      <c r="BL609" s="6">
        <f t="shared" si="1252"/>
        <v>8.0714907477356288</v>
      </c>
      <c r="BM609" s="6">
        <f t="shared" si="1253"/>
        <v>9.0746038374855118</v>
      </c>
      <c r="BN609" s="6">
        <f t="shared" ref="BN609:BO609" si="1319">AVERAGE(BL606:BL612)</f>
        <v>10.294472165419863</v>
      </c>
      <c r="BO609" s="6">
        <f t="shared" si="1319"/>
        <v>10.696261725012002</v>
      </c>
      <c r="BR609" s="6">
        <f t="shared" si="1255"/>
        <v>-2.1225168274389095</v>
      </c>
    </row>
    <row r="610" spans="1:70" x14ac:dyDescent="0.2">
      <c r="A610" s="6">
        <f>'[1]Nominal weighted'!B610</f>
        <v>1916</v>
      </c>
      <c r="C610" s="6">
        <f t="shared" si="1262"/>
        <v>-19.864430591503055</v>
      </c>
      <c r="D610" s="6">
        <f t="shared" si="1263"/>
        <v>-13.783500000000002</v>
      </c>
      <c r="E610" s="6">
        <f t="shared" si="1264"/>
        <v>-7.5162421885143065</v>
      </c>
      <c r="F610" s="6">
        <f t="shared" si="1265"/>
        <v>6.5570000000000004</v>
      </c>
      <c r="G610" s="6">
        <f t="shared" si="1266"/>
        <v>-10.050195470279363</v>
      </c>
      <c r="H610" s="6">
        <f t="shared" si="1267"/>
        <v>-9.0093592233009598</v>
      </c>
      <c r="I610" s="6">
        <f t="shared" si="1268"/>
        <v>-5.5116775688687252</v>
      </c>
      <c r="J610" s="6">
        <f t="shared" si="1269"/>
        <v>-19.57523910050665</v>
      </c>
      <c r="L610" s="6">
        <f t="shared" si="1177"/>
        <v>-12.363691872552725</v>
      </c>
      <c r="M610" s="6">
        <f t="shared" si="1178"/>
        <v>-8.3525119047619061</v>
      </c>
      <c r="N610" s="6">
        <f t="shared" si="1179"/>
        <v>-5.1030387413836626</v>
      </c>
      <c r="O610" s="6">
        <f t="shared" si="1180"/>
        <v>1.1260391386006681</v>
      </c>
      <c r="P610" s="6">
        <f t="shared" ref="P610:S610" si="1320">AVERAGE(G607:G613)</f>
        <v>-12.433862399094389</v>
      </c>
      <c r="Q610" s="6">
        <f t="shared" si="1320"/>
        <v>-6.144033227904246</v>
      </c>
      <c r="R610" s="6">
        <f t="shared" si="1320"/>
        <v>-1.7258737133022675</v>
      </c>
      <c r="S610" s="6">
        <f t="shared" si="1320"/>
        <v>-12.143538333675455</v>
      </c>
      <c r="U610" s="6">
        <v>24.219430591503055</v>
      </c>
      <c r="V610" s="6">
        <v>18.100000000000001</v>
      </c>
      <c r="W610" s="6">
        <v>11.304242188514307</v>
      </c>
      <c r="X610" s="6">
        <v>0</v>
      </c>
      <c r="Y610" s="6">
        <v>14.968195470279364</v>
      </c>
      <c r="Z610" s="6">
        <v>12.62135922330096</v>
      </c>
      <c r="AA610" s="6">
        <v>10.767677568868725</v>
      </c>
      <c r="AB610" s="6">
        <v>25.224239100506651</v>
      </c>
      <c r="AE610" s="6">
        <v>4.3550000000000004</v>
      </c>
      <c r="AF610" s="6">
        <v>4.3164999999999996</v>
      </c>
      <c r="AG610" s="35">
        <v>3.7879999999999998</v>
      </c>
      <c r="AH610" s="6">
        <v>6.5570000000000004</v>
      </c>
      <c r="AI610" s="6">
        <v>4.9180000000000001</v>
      </c>
      <c r="AJ610" s="6">
        <v>3.6120000000000001</v>
      </c>
      <c r="AK610" s="6">
        <v>5.2560000000000002</v>
      </c>
      <c r="AL610" s="6">
        <v>5.649</v>
      </c>
      <c r="AN610" s="6">
        <v>5.649</v>
      </c>
      <c r="AO610" s="6">
        <f>AE610*'III. GDP shares, 1310-2018'!C612</f>
        <v>0.36772405189801133</v>
      </c>
      <c r="AP610" s="6">
        <f>AF610*'III. GDP shares, 1310-2018'!D612</f>
        <v>0.76229492263075371</v>
      </c>
      <c r="AQ610" s="6">
        <f>AG610*'III. GDP shares, 1310-2018'!E612</f>
        <v>6.8855672538284105E-2</v>
      </c>
      <c r="AR610" s="6">
        <f>AH610*'III. GDP shares, 1310-2018'!F612</f>
        <v>0.89651053579326423</v>
      </c>
      <c r="AS610" s="6">
        <f>AI610*'III. GDP shares, 1310-2018'!G612</f>
        <v>0.47901935378516691</v>
      </c>
      <c r="AT610" s="6">
        <f>AJ610*'III. GDP shares, 1310-2018'!H612</f>
        <v>1.4231658381544392</v>
      </c>
      <c r="AU610" s="6">
        <f>AK610*'III. GDP shares, 1310-2018'!I612</f>
        <v>0.16191214922328051</v>
      </c>
      <c r="AV610" s="6">
        <f>AL610*'III. GDP shares, 1310-2018'!J612</f>
        <v>0.34934877875864861</v>
      </c>
      <c r="AY610" s="6">
        <f>U610*'III. GDP shares, 1310-2018'!C612</f>
        <v>2.0450211599931465</v>
      </c>
      <c r="AZ610" s="6">
        <f>V610*'III. GDP shares, 1310-2018'!D612</f>
        <v>3.1964642881076437</v>
      </c>
      <c r="BA610" s="6">
        <f>W610*'III. GDP shares, 1310-2018'!E612</f>
        <v>0.20548078099941847</v>
      </c>
      <c r="BB610" s="6">
        <f>X610*'III. GDP shares, 1310-2018'!F612</f>
        <v>0</v>
      </c>
      <c r="BC610" s="6">
        <f>Y610*'III. GDP shares, 1310-2018'!G612</f>
        <v>1.4579209681787888</v>
      </c>
      <c r="BD610" s="6">
        <f>Z610*'III. GDP shares, 1310-2018'!H612</f>
        <v>4.9729477512949538</v>
      </c>
      <c r="BE610" s="6">
        <f>AA610*'III. GDP shares, 1310-2018'!I612</f>
        <v>0.33170049796781648</v>
      </c>
      <c r="BF610" s="6">
        <f>AB610*'III. GDP shares, 1310-2018'!J612</f>
        <v>1.5599322224956897</v>
      </c>
      <c r="BI610" s="6">
        <f t="shared" si="1250"/>
        <v>4.8064375000000004</v>
      </c>
      <c r="BJ610" s="6">
        <f t="shared" si="1251"/>
        <v>4.5088313027818492</v>
      </c>
      <c r="BL610" s="6">
        <f t="shared" si="1252"/>
        <v>13.769467669037457</v>
      </c>
      <c r="BM610" s="6">
        <f t="shared" si="1253"/>
        <v>14.650643017871632</v>
      </c>
      <c r="BN610" s="6">
        <f t="shared" ref="BN610:BO610" si="1321">AVERAGE(BL607:BL613)</f>
        <v>11.687203056103469</v>
      </c>
      <c r="BO610" s="6">
        <f t="shared" si="1321"/>
        <v>11.84144632223544</v>
      </c>
      <c r="BR610" s="6">
        <f t="shared" si="1255"/>
        <v>-6.8264670007787185</v>
      </c>
    </row>
    <row r="611" spans="1:70" x14ac:dyDescent="0.2">
      <c r="A611" s="6">
        <f>'[1]Nominal weighted'!B611</f>
        <v>1917</v>
      </c>
      <c r="C611" s="6">
        <f t="shared" si="1262"/>
        <v>-39.611694190348409</v>
      </c>
      <c r="D611" s="6">
        <f t="shared" si="1263"/>
        <v>-20.617750000000001</v>
      </c>
      <c r="E611" s="6">
        <f t="shared" si="1264"/>
        <v>-2.3440451629784982</v>
      </c>
      <c r="F611" s="6">
        <f t="shared" si="1265"/>
        <v>5.97</v>
      </c>
      <c r="G611" s="6">
        <f t="shared" si="1266"/>
        <v>-28.112976194361678</v>
      </c>
      <c r="H611" s="6">
        <f t="shared" si="1267"/>
        <v>-13.987448275862068</v>
      </c>
      <c r="I611" s="6">
        <f t="shared" si="1268"/>
        <v>-11.016632807459004</v>
      </c>
      <c r="J611" s="6">
        <f t="shared" si="1269"/>
        <v>-40.025507678600171</v>
      </c>
      <c r="L611" s="6">
        <f t="shared" ref="L611:O626" si="1322">AVERAGE(C608:C614)</f>
        <v>-20.318087076932215</v>
      </c>
      <c r="M611" s="6">
        <f t="shared" si="1322"/>
        <v>-10.332726190476192</v>
      </c>
      <c r="N611" s="6">
        <f t="shared" si="1322"/>
        <v>-5.8436754626788314</v>
      </c>
      <c r="O611" s="6">
        <f t="shared" si="1322"/>
        <v>0.91745721091426558</v>
      </c>
      <c r="P611" s="6">
        <f t="shared" ref="P611:S611" si="1323">AVERAGE(G608:G614)</f>
        <v>-19.17646691679267</v>
      </c>
      <c r="Q611" s="6">
        <f t="shared" si="1323"/>
        <v>-5.9702741306145368</v>
      </c>
      <c r="R611" s="6">
        <f t="shared" si="1323"/>
        <v>-3.430949832012228</v>
      </c>
      <c r="S611" s="6">
        <f t="shared" si="1323"/>
        <v>-9.9514354984528381</v>
      </c>
      <c r="U611" s="6">
        <v>44.02569419034841</v>
      </c>
      <c r="V611" s="6">
        <v>25.2</v>
      </c>
      <c r="W611" s="6">
        <v>6.2500451629784983</v>
      </c>
      <c r="X611" s="6">
        <v>0</v>
      </c>
      <c r="Y611" s="6">
        <v>33.240976194361679</v>
      </c>
      <c r="Z611" s="6">
        <v>18.103448275862068</v>
      </c>
      <c r="AA611" s="6">
        <v>16.201632807459003</v>
      </c>
      <c r="AB611" s="6">
        <v>45.689507678600172</v>
      </c>
      <c r="AE611" s="6">
        <v>4.4139999999999997</v>
      </c>
      <c r="AF611" s="6">
        <v>4.5822499999999993</v>
      </c>
      <c r="AG611" s="35">
        <v>3.9060000000000001</v>
      </c>
      <c r="AH611" s="6">
        <v>5.97</v>
      </c>
      <c r="AI611" s="6">
        <v>5.1280000000000001</v>
      </c>
      <c r="AJ611" s="6">
        <v>4.1159999999999997</v>
      </c>
      <c r="AK611" s="6">
        <v>5.1849999999999996</v>
      </c>
      <c r="AL611" s="6">
        <v>5.6639999999999997</v>
      </c>
      <c r="AN611" s="6">
        <v>5.6639999999999997</v>
      </c>
      <c r="AO611" s="6">
        <f>AE611*'III. GDP shares, 1310-2018'!C613</f>
        <v>0.39759320200514919</v>
      </c>
      <c r="AP611" s="6">
        <f>AF611*'III. GDP shares, 1310-2018'!D613</f>
        <v>0.83184650875637034</v>
      </c>
      <c r="AQ611" s="6">
        <f>AG611*'III. GDP shares, 1310-2018'!E613</f>
        <v>6.7714804221256766E-2</v>
      </c>
      <c r="AR611" s="6">
        <f>AH611*'III. GDP shares, 1310-2018'!F613</f>
        <v>0.83262850292860857</v>
      </c>
      <c r="AS611" s="6">
        <f>AI611*'III. GDP shares, 1310-2018'!G613</f>
        <v>0.43115672126308158</v>
      </c>
      <c r="AT611" s="6">
        <f>AJ611*'III. GDP shares, 1310-2018'!H613</f>
        <v>1.6109543426634143</v>
      </c>
      <c r="AU611" s="6">
        <f>AK611*'III. GDP shares, 1310-2018'!I613</f>
        <v>0.1607299837130774</v>
      </c>
      <c r="AV611" s="6">
        <f>AL611*'III. GDP shares, 1310-2018'!J613</f>
        <v>0.36882087043950829</v>
      </c>
      <c r="AY611" s="6">
        <f>U611*'III. GDP shares, 1310-2018'!C613</f>
        <v>3.9656358685183779</v>
      </c>
      <c r="AZ611" s="6">
        <f>V611*'III. GDP shares, 1310-2018'!D613</f>
        <v>4.5747246485155841</v>
      </c>
      <c r="BA611" s="6">
        <f>W611*'III. GDP shares, 1310-2018'!E613</f>
        <v>0.10835140414365126</v>
      </c>
      <c r="BB611" s="6">
        <f>X611*'III. GDP shares, 1310-2018'!F613</f>
        <v>0</v>
      </c>
      <c r="BC611" s="6">
        <f>Y611*'III. GDP shares, 1310-2018'!G613</f>
        <v>2.7948655045914834</v>
      </c>
      <c r="BD611" s="6">
        <f>Z611*'III. GDP shares, 1310-2018'!H613</f>
        <v>7.0854782840579444</v>
      </c>
      <c r="BE611" s="6">
        <f>AA611*'III. GDP shares, 1310-2018'!I613</f>
        <v>0.50223494257823453</v>
      </c>
      <c r="BF611" s="6">
        <f>AB611*'III. GDP shares, 1310-2018'!J613</f>
        <v>2.9751490098823998</v>
      </c>
      <c r="BI611" s="6">
        <f t="shared" si="1250"/>
        <v>4.8706562500000006</v>
      </c>
      <c r="BJ611" s="6">
        <f t="shared" si="1251"/>
        <v>4.7014449359904669</v>
      </c>
      <c r="BL611" s="6">
        <f t="shared" si="1252"/>
        <v>22.006439662287676</v>
      </c>
      <c r="BM611" s="6">
        <f t="shared" si="1253"/>
        <v>23.588913038701225</v>
      </c>
      <c r="BN611" s="6">
        <f t="shared" ref="BN611:BO611" si="1324">AVERAGE(BL608:BL614)</f>
        <v>13.538186630102503</v>
      </c>
      <c r="BO611" s="6">
        <f t="shared" si="1324"/>
        <v>14.225518249035417</v>
      </c>
      <c r="BR611" s="6">
        <f t="shared" si="1255"/>
        <v>-13.562116586537995</v>
      </c>
    </row>
    <row r="612" spans="1:70" x14ac:dyDescent="0.2">
      <c r="A612" s="6">
        <f>'[1]Nominal weighted'!B612</f>
        <v>1918</v>
      </c>
      <c r="C612" s="6">
        <f t="shared" si="1262"/>
        <v>-32.776512561395577</v>
      </c>
      <c r="D612" s="6">
        <f t="shared" si="1263"/>
        <v>-17.571333333333335</v>
      </c>
      <c r="E612" s="6">
        <f t="shared" si="1264"/>
        <v>-14.880649928815105</v>
      </c>
      <c r="F612" s="6">
        <f t="shared" si="1265"/>
        <v>5.97</v>
      </c>
      <c r="G612" s="6">
        <f t="shared" si="1266"/>
        <v>-24.024111308482755</v>
      </c>
      <c r="H612" s="6">
        <f t="shared" si="1267"/>
        <v>-16.184956204379567</v>
      </c>
      <c r="I612" s="6">
        <f t="shared" si="1268"/>
        <v>-6.7162743174274286</v>
      </c>
      <c r="J612" s="6">
        <f t="shared" si="1269"/>
        <v>-65.342038748588209</v>
      </c>
      <c r="L612" s="6">
        <f t="shared" si="1322"/>
        <v>-21.855524201375403</v>
      </c>
      <c r="M612" s="6">
        <f t="shared" si="1322"/>
        <v>-8.9016666666666673</v>
      </c>
      <c r="N612" s="6">
        <f t="shared" si="1322"/>
        <v>-3.521399978148096</v>
      </c>
      <c r="O612" s="6">
        <f t="shared" si="1322"/>
        <v>4.3078822990180541</v>
      </c>
      <c r="P612" s="6">
        <f t="shared" ref="P612:S612" si="1325">AVERAGE(G609:G615)</f>
        <v>-15.303346385117582</v>
      </c>
      <c r="Q612" s="6">
        <f t="shared" si="1325"/>
        <v>-4.1631680923229348</v>
      </c>
      <c r="R612" s="6">
        <f t="shared" si="1325"/>
        <v>-2.29639889936055</v>
      </c>
      <c r="S612" s="6">
        <f t="shared" si="1325"/>
        <v>-8.6753946103332655</v>
      </c>
      <c r="U612" s="6">
        <v>37.117512561395579</v>
      </c>
      <c r="V612" s="6">
        <v>22</v>
      </c>
      <c r="W612" s="6">
        <v>19.117649928815105</v>
      </c>
      <c r="X612" s="6">
        <v>0</v>
      </c>
      <c r="Y612" s="6">
        <v>28.898111308482754</v>
      </c>
      <c r="Z612" s="6">
        <v>20.437956204379567</v>
      </c>
      <c r="AA612" s="6">
        <v>11.851274317427428</v>
      </c>
      <c r="AB612" s="6">
        <v>70.874038748588205</v>
      </c>
      <c r="AE612" s="6">
        <v>4.3410000000000002</v>
      </c>
      <c r="AF612" s="6">
        <v>4.4286666666666656</v>
      </c>
      <c r="AG612" s="35">
        <v>4.2370000000000001</v>
      </c>
      <c r="AH612" s="6">
        <v>5.97</v>
      </c>
      <c r="AI612" s="6">
        <v>4.8739999999999997</v>
      </c>
      <c r="AJ612" s="6">
        <v>4.2530000000000001</v>
      </c>
      <c r="AK612" s="6">
        <v>5.1349999999999998</v>
      </c>
      <c r="AL612" s="6">
        <v>5.532</v>
      </c>
      <c r="AN612" s="6">
        <v>5.532</v>
      </c>
      <c r="AO612" s="6">
        <f>AE612*'III. GDP shares, 1310-2018'!C614</f>
        <v>0.38915328689359091</v>
      </c>
      <c r="AP612" s="6">
        <f>AF612*'III. GDP shares, 1310-2018'!D614</f>
        <v>0.79330393237921804</v>
      </c>
      <c r="AQ612" s="6">
        <f>AG612*'III. GDP shares, 1310-2018'!E614</f>
        <v>6.7561449118042446E-2</v>
      </c>
      <c r="AR612" s="6">
        <f>AH612*'III. GDP shares, 1310-2018'!F614</f>
        <v>0.81850269449003732</v>
      </c>
      <c r="AS612" s="6">
        <f>AI612*'III. GDP shares, 1310-2018'!G614</f>
        <v>0.31702740018150966</v>
      </c>
      <c r="AT612" s="6">
        <f>AJ612*'III. GDP shares, 1310-2018'!H614</f>
        <v>1.7796108969128346</v>
      </c>
      <c r="AU612" s="6">
        <f>AK612*'III. GDP shares, 1310-2018'!I614</f>
        <v>0.15499086049661948</v>
      </c>
      <c r="AV612" s="6">
        <f>AL612*'III. GDP shares, 1310-2018'!J614</f>
        <v>0.35688067732240703</v>
      </c>
      <c r="AY612" s="6">
        <f>U612*'III. GDP shares, 1310-2018'!C614</f>
        <v>3.3274365387194744</v>
      </c>
      <c r="AZ612" s="6">
        <f>V612*'III. GDP shares, 1310-2018'!D614</f>
        <v>3.9408444631212101</v>
      </c>
      <c r="BA612" s="6">
        <f>W612*'III. GDP shares, 1310-2018'!E614</f>
        <v>0.30484213663492787</v>
      </c>
      <c r="BB612" s="6">
        <f>X612*'III. GDP shares, 1310-2018'!F614</f>
        <v>0</v>
      </c>
      <c r="BC612" s="6">
        <f>Y612*'III. GDP shares, 1310-2018'!G614</f>
        <v>1.8796662081009792</v>
      </c>
      <c r="BD612" s="6">
        <f>Z612*'III. GDP shares, 1310-2018'!H614</f>
        <v>8.5519890834566539</v>
      </c>
      <c r="BE612" s="6">
        <f>AA612*'III. GDP shares, 1310-2018'!I614</f>
        <v>0.35770967954032401</v>
      </c>
      <c r="BF612" s="6">
        <f>AB612*'III. GDP shares, 1310-2018'!J614</f>
        <v>4.5722297456924581</v>
      </c>
      <c r="BI612" s="6">
        <f t="shared" si="1250"/>
        <v>4.8463333333333338</v>
      </c>
      <c r="BJ612" s="6">
        <f t="shared" si="1251"/>
        <v>4.6770311977942596</v>
      </c>
      <c r="BL612" s="6">
        <f t="shared" si="1252"/>
        <v>22.934717855266026</v>
      </c>
      <c r="BM612" s="6">
        <f t="shared" si="1253"/>
        <v>26.287067883636077</v>
      </c>
      <c r="BN612" s="6">
        <f t="shared" ref="BN612:BO612" si="1326">AVERAGE(BL609:BL615)</f>
        <v>11.501380312931056</v>
      </c>
      <c r="BO612" s="6">
        <f t="shared" si="1326"/>
        <v>12.686222304883543</v>
      </c>
      <c r="BR612" s="6">
        <f t="shared" si="1255"/>
        <v>-15.110146126729775</v>
      </c>
    </row>
    <row r="613" spans="1:70" x14ac:dyDescent="0.2">
      <c r="A613" s="6">
        <f>'[1]Nominal weighted'!B613</f>
        <v>1919</v>
      </c>
      <c r="C613" s="6">
        <f t="shared" si="1262"/>
        <v>2.411047405829092</v>
      </c>
      <c r="D613" s="6">
        <f t="shared" si="1263"/>
        <v>-5.4628333333333323</v>
      </c>
      <c r="E613" s="6">
        <f t="shared" si="1264"/>
        <v>-7.3251312540595288</v>
      </c>
      <c r="F613" s="6">
        <f t="shared" si="1265"/>
        <v>6.3940000000000001</v>
      </c>
      <c r="G613" s="6">
        <f t="shared" si="1266"/>
        <v>-15.199929229406186</v>
      </c>
      <c r="H613" s="6">
        <f t="shared" si="1267"/>
        <v>-9.6454545454545357</v>
      </c>
      <c r="I613" s="6">
        <f t="shared" si="1268"/>
        <v>-6.426586240473438</v>
      </c>
      <c r="J613" s="6">
        <f t="shared" si="1269"/>
        <v>-0.6615958038282983</v>
      </c>
      <c r="L613" s="6">
        <f t="shared" si="1322"/>
        <v>-23.331692663713518</v>
      </c>
      <c r="M613" s="6">
        <f t="shared" si="1322"/>
        <v>-5.0397261904761921</v>
      </c>
      <c r="N613" s="6">
        <f t="shared" si="1322"/>
        <v>-3.3384766574619515E-2</v>
      </c>
      <c r="O613" s="6">
        <f t="shared" si="1322"/>
        <v>5.5744285714285713</v>
      </c>
      <c r="P613" s="6">
        <f t="shared" ref="P613:S613" si="1327">AVERAGE(G610:G616)</f>
        <v>-11.586543132608655</v>
      </c>
      <c r="Q613" s="6">
        <f t="shared" si="1327"/>
        <v>-3.4494056997335485</v>
      </c>
      <c r="R613" s="6">
        <f t="shared" si="1327"/>
        <v>-2.3235688178355018</v>
      </c>
      <c r="S613" s="6">
        <f t="shared" si="1327"/>
        <v>-5.5099618280883851</v>
      </c>
      <c r="U613" s="6">
        <v>1.9109525941709078</v>
      </c>
      <c r="V613" s="6">
        <v>10.1</v>
      </c>
      <c r="W613" s="6">
        <v>13.615131254059529</v>
      </c>
      <c r="X613" s="6">
        <v>0</v>
      </c>
      <c r="Y613" s="6">
        <v>20.241929229406185</v>
      </c>
      <c r="Z613" s="6">
        <v>14.545454545454536</v>
      </c>
      <c r="AA613" s="6">
        <v>11.703586240473438</v>
      </c>
      <c r="AB613" s="6">
        <v>7.1785958038282986</v>
      </c>
      <c r="AE613" s="6">
        <v>4.3220000000000001</v>
      </c>
      <c r="AF613" s="6">
        <v>4.6371666666666673</v>
      </c>
      <c r="AG613" s="35">
        <v>6.29</v>
      </c>
      <c r="AH613" s="6">
        <v>6.3940000000000001</v>
      </c>
      <c r="AI613" s="6">
        <v>5.0419999999999998</v>
      </c>
      <c r="AJ613" s="6">
        <v>4.9000000000000004</v>
      </c>
      <c r="AK613" s="6">
        <v>5.2770000000000001</v>
      </c>
      <c r="AL613" s="6">
        <v>6.5170000000000003</v>
      </c>
      <c r="AN613" s="6">
        <v>6.5170000000000003</v>
      </c>
      <c r="AO613" s="6">
        <f>AE613*'III. GDP shares, 1310-2018'!C615</f>
        <v>0.37771570728534004</v>
      </c>
      <c r="AP613" s="6">
        <f>AF613*'III. GDP shares, 1310-2018'!D615</f>
        <v>0.86665445100809013</v>
      </c>
      <c r="AQ613" s="6">
        <f>AG613*'III. GDP shares, 1310-2018'!E615</f>
        <v>0.14548964197093803</v>
      </c>
      <c r="AR613" s="6">
        <f>AH613*'III. GDP shares, 1310-2018'!F615</f>
        <v>0</v>
      </c>
      <c r="AS613" s="6">
        <f>AI613*'III. GDP shares, 1310-2018'!G615</f>
        <v>0.45236619938143274</v>
      </c>
      <c r="AT613" s="6">
        <f>AJ613*'III. GDP shares, 1310-2018'!H615</f>
        <v>2.4208859971156262</v>
      </c>
      <c r="AU613" s="6">
        <f>AK613*'III. GDP shares, 1310-2018'!I615</f>
        <v>0.18760430889346164</v>
      </c>
      <c r="AV613" s="6">
        <f>AL613*'III. GDP shares, 1310-2018'!J615</f>
        <v>0.5425635783351751</v>
      </c>
      <c r="AY613" s="6">
        <f>U613*'III. GDP shares, 1310-2018'!C615</f>
        <v>0.1670052778102776</v>
      </c>
      <c r="AZ613" s="6">
        <f>V613*'III. GDP shares, 1310-2018'!D615</f>
        <v>1.8876203044635824</v>
      </c>
      <c r="BA613" s="6">
        <f>W613*'III. GDP shares, 1310-2018'!E615</f>
        <v>0.31492218943409367</v>
      </c>
      <c r="BB613" s="6">
        <f>X613*'III. GDP shares, 1310-2018'!F615</f>
        <v>0</v>
      </c>
      <c r="BC613" s="6">
        <f>Y613*'III. GDP shares, 1310-2018'!G615</f>
        <v>1.8160976980671182</v>
      </c>
      <c r="BD613" s="6">
        <f>Z613*'III. GDP shares, 1310-2018'!H615</f>
        <v>7.1863035164842293</v>
      </c>
      <c r="BE613" s="6">
        <f>AA613*'III. GDP shares, 1310-2018'!I615</f>
        <v>0.41607792461986853</v>
      </c>
      <c r="BF613" s="6">
        <f>AB613*'III. GDP shares, 1310-2018'!J615</f>
        <v>0.59764379726054229</v>
      </c>
      <c r="BI613" s="6">
        <f t="shared" si="1250"/>
        <v>5.4223958333333337</v>
      </c>
      <c r="BJ613" s="6">
        <f t="shared" si="1251"/>
        <v>4.9932798839900636</v>
      </c>
      <c r="BL613" s="6">
        <f t="shared" si="1252"/>
        <v>12.385670708139711</v>
      </c>
      <c r="BM613" s="6">
        <f t="shared" si="1253"/>
        <v>9.9119562084241117</v>
      </c>
      <c r="BN613" s="6">
        <f t="shared" ref="BN613:BO613" si="1328">AVERAGE(BL610:BL616)</f>
        <v>9.7370524911304948</v>
      </c>
      <c r="BO613" s="6">
        <f t="shared" si="1328"/>
        <v>10.859551756426422</v>
      </c>
      <c r="BR613" s="6">
        <f t="shared" si="1255"/>
        <v>-6.3714249706941537</v>
      </c>
    </row>
    <row r="614" spans="1:70" x14ac:dyDescent="0.2">
      <c r="A614" s="6">
        <f>'[1]Nominal weighted'!B614</f>
        <v>1920</v>
      </c>
      <c r="C614" s="6">
        <f t="shared" si="1262"/>
        <v>-52.091766430656421</v>
      </c>
      <c r="D614" s="6">
        <f t="shared" si="1263"/>
        <v>-10.034000000000001</v>
      </c>
      <c r="E614" s="6">
        <f t="shared" si="1264"/>
        <v>-1.3427156027190223</v>
      </c>
      <c r="F614" s="6">
        <f t="shared" si="1265"/>
        <v>5.9779999999999998</v>
      </c>
      <c r="G614" s="6">
        <f t="shared" si="1266"/>
        <v>-43.689231623887991</v>
      </c>
      <c r="H614" s="6">
        <f t="shared" si="1267"/>
        <v>2.7544973544973548</v>
      </c>
      <c r="I614" s="6">
        <f t="shared" si="1268"/>
        <v>-5.0653626965699354</v>
      </c>
      <c r="J614" s="6">
        <f t="shared" si="1269"/>
        <v>33.680005309086162</v>
      </c>
      <c r="L614" s="6">
        <f t="shared" si="1322"/>
        <v>-19.68817350830404</v>
      </c>
      <c r="M614" s="6">
        <f t="shared" si="1322"/>
        <v>-1.5997738095238094</v>
      </c>
      <c r="N614" s="6">
        <f t="shared" si="1322"/>
        <v>1.7964574222067287</v>
      </c>
      <c r="O614" s="6">
        <f t="shared" si="1322"/>
        <v>4.6377142857142859</v>
      </c>
      <c r="P614" s="6">
        <f t="shared" ref="P614:S614" si="1329">AVERAGE(G611:G617)</f>
        <v>-12.156535394224212</v>
      </c>
      <c r="Q614" s="6">
        <f t="shared" si="1329"/>
        <v>-1.8790492257370484</v>
      </c>
      <c r="R614" s="6">
        <f t="shared" si="1329"/>
        <v>-1.1390406657049641</v>
      </c>
      <c r="S614" s="6">
        <f t="shared" si="1329"/>
        <v>-2.596443598510604</v>
      </c>
      <c r="U614" s="6">
        <v>56.874766430656422</v>
      </c>
      <c r="V614" s="6">
        <v>15.4</v>
      </c>
      <c r="W614" s="6">
        <v>8.2027156027190227</v>
      </c>
      <c r="X614" s="6">
        <v>0</v>
      </c>
      <c r="Y614" s="6">
        <v>48.826231623887992</v>
      </c>
      <c r="Z614" s="6">
        <v>2.6455026455026456</v>
      </c>
      <c r="AA614" s="6">
        <v>10.787362696569936</v>
      </c>
      <c r="AB614" s="6">
        <v>-26.133005309086162</v>
      </c>
      <c r="AE614" s="6">
        <v>4.7830000000000004</v>
      </c>
      <c r="AF614" s="6">
        <v>5.3659999999999997</v>
      </c>
      <c r="AG614" s="35">
        <v>6.86</v>
      </c>
      <c r="AH614" s="6">
        <v>5.9779999999999998</v>
      </c>
      <c r="AI614" s="6">
        <v>5.1369999999999996</v>
      </c>
      <c r="AJ614" s="6">
        <v>5.4</v>
      </c>
      <c r="AK614" s="6">
        <v>5.7220000000000004</v>
      </c>
      <c r="AL614" s="6">
        <v>7.5469999999999997</v>
      </c>
      <c r="AN614" s="6">
        <v>7.5469999999999997</v>
      </c>
      <c r="AO614" s="6">
        <f>AE614*'III. GDP shares, 1310-2018'!C616</f>
        <v>0.38605720458403142</v>
      </c>
      <c r="AP614" s="6">
        <f>AF614*'III. GDP shares, 1310-2018'!D616</f>
        <v>0.95317136764382226</v>
      </c>
      <c r="AQ614" s="6">
        <f>AG614*'III. GDP shares, 1310-2018'!E616</f>
        <v>0.16537036148852852</v>
      </c>
      <c r="AR614" s="6">
        <f>AH614*'III. GDP shares, 1310-2018'!F616</f>
        <v>0</v>
      </c>
      <c r="AS614" s="6">
        <f>AI614*'III. GDP shares, 1310-2018'!G616</f>
        <v>0.53929939430550922</v>
      </c>
      <c r="AT614" s="6">
        <f>AJ614*'III. GDP shares, 1310-2018'!H616</f>
        <v>2.673232662665284</v>
      </c>
      <c r="AU614" s="6">
        <f>AK614*'III. GDP shares, 1310-2018'!I616</f>
        <v>0.22064881269749756</v>
      </c>
      <c r="AV614" s="6">
        <f>AL614*'III. GDP shares, 1310-2018'!J616</f>
        <v>0.59590766599134437</v>
      </c>
      <c r="AY614" s="6">
        <f>U614*'III. GDP shares, 1310-2018'!C616</f>
        <v>4.5906153752015317</v>
      </c>
      <c r="AZ614" s="6">
        <f>V614*'III. GDP shares, 1310-2018'!D616</f>
        <v>2.7355272198499558</v>
      </c>
      <c r="BA614" s="6">
        <f>W614*'III. GDP shares, 1310-2018'!E616</f>
        <v>0.19773849043866437</v>
      </c>
      <c r="BB614" s="6">
        <f>X614*'III. GDP shares, 1310-2018'!F616</f>
        <v>0</v>
      </c>
      <c r="BC614" s="6">
        <f>Y614*'III. GDP shares, 1310-2018'!G616</f>
        <v>5.1259406542696704</v>
      </c>
      <c r="BD614" s="6">
        <f>Z614*'III. GDP shares, 1310-2018'!H616</f>
        <v>1.3096377928009426</v>
      </c>
      <c r="BE614" s="6">
        <f>AA614*'III. GDP shares, 1310-2018'!I616</f>
        <v>0.41597671638158545</v>
      </c>
      <c r="BF614" s="6">
        <f>AB614*'III. GDP shares, 1310-2018'!J616</f>
        <v>-2.0634501390058229</v>
      </c>
      <c r="BI614" s="6">
        <f t="shared" si="1250"/>
        <v>5.8491249999999999</v>
      </c>
      <c r="BJ614" s="6">
        <f t="shared" si="1251"/>
        <v>5.5336874693760176</v>
      </c>
      <c r="BL614" s="6">
        <f t="shared" si="1252"/>
        <v>12.311986109936527</v>
      </c>
      <c r="BM614" s="6">
        <f t="shared" si="1253"/>
        <v>14.575446711281236</v>
      </c>
      <c r="BN614" s="6">
        <f t="shared" ref="BN614:BO614" si="1330">AVERAGE(BL611:BL617)</f>
        <v>8.1821653463088584</v>
      </c>
      <c r="BO614" s="6">
        <f t="shared" si="1330"/>
        <v>9.1877052641414103</v>
      </c>
      <c r="BR614" s="6">
        <f t="shared" si="1255"/>
        <v>-4.9959427883543768</v>
      </c>
    </row>
    <row r="615" spans="1:70" x14ac:dyDescent="0.2">
      <c r="A615" s="6">
        <f>'[1]Nominal weighted'!B615</f>
        <v>1921</v>
      </c>
      <c r="C615" s="6">
        <f t="shared" si="1262"/>
        <v>-6.762059871102311</v>
      </c>
      <c r="D615" s="6">
        <f t="shared" si="1263"/>
        <v>13.79975</v>
      </c>
      <c r="E615" s="6">
        <f t="shared" si="1264"/>
        <v>19.959928391715156</v>
      </c>
      <c r="F615" s="6">
        <f t="shared" si="1265"/>
        <v>5.7009999999999996</v>
      </c>
      <c r="G615" s="6">
        <f t="shared" si="1266"/>
        <v>29.323569301622172</v>
      </c>
      <c r="H615" s="6">
        <f t="shared" si="1267"/>
        <v>15.294742268041226</v>
      </c>
      <c r="I615" s="6">
        <f t="shared" si="1268"/>
        <v>10.654832142926278</v>
      </c>
      <c r="J615" s="6">
        <f t="shared" si="1269"/>
        <v>30.194584272517432</v>
      </c>
      <c r="L615" s="6">
        <f t="shared" si="1322"/>
        <v>-15.522454027976371</v>
      </c>
      <c r="M615" s="6">
        <f t="shared" si="1322"/>
        <v>2.070380952380952</v>
      </c>
      <c r="N615" s="6">
        <f t="shared" si="1322"/>
        <v>2.6739317975526862</v>
      </c>
      <c r="O615" s="6">
        <f t="shared" si="1322"/>
        <v>5.3947952197092226</v>
      </c>
      <c r="P615" s="6">
        <f t="shared" ref="P615:S615" si="1331">AVERAGE(G612:G618)</f>
        <v>-8.8056321830558861</v>
      </c>
      <c r="Q615" s="6">
        <f t="shared" si="1331"/>
        <v>0.68487195652896182</v>
      </c>
      <c r="R615" s="6">
        <f t="shared" si="1331"/>
        <v>0.62321755326886097</v>
      </c>
      <c r="S615" s="6">
        <f t="shared" si="1331"/>
        <v>5.0961617665859036</v>
      </c>
      <c r="U615" s="6">
        <v>11.753059871102311</v>
      </c>
      <c r="V615" s="6">
        <v>-8.6</v>
      </c>
      <c r="W615" s="6">
        <v>-14.079928391715155</v>
      </c>
      <c r="X615" s="6">
        <v>0</v>
      </c>
      <c r="Y615" s="6">
        <v>-23.839569301622173</v>
      </c>
      <c r="Z615" s="6">
        <v>-10.824742268041227</v>
      </c>
      <c r="AA615" s="6">
        <v>-4.7938321429262789</v>
      </c>
      <c r="AB615" s="6">
        <v>-23.895584272517432</v>
      </c>
      <c r="AE615" s="6">
        <v>4.9909999999999997</v>
      </c>
      <c r="AF615" s="6">
        <v>5.1997499999999999</v>
      </c>
      <c r="AG615" s="35">
        <v>5.88</v>
      </c>
      <c r="AH615" s="6">
        <v>5.7009999999999996</v>
      </c>
      <c r="AI615" s="6">
        <v>5.484</v>
      </c>
      <c r="AJ615" s="6">
        <v>4.47</v>
      </c>
      <c r="AK615" s="6">
        <v>5.8609999999999998</v>
      </c>
      <c r="AL615" s="6">
        <v>6.2990000000000004</v>
      </c>
      <c r="AN615" s="6">
        <v>6.2990000000000004</v>
      </c>
      <c r="AO615" s="6">
        <f>AE615*'III. GDP shares, 1310-2018'!C617</f>
        <v>0.40486694476776758</v>
      </c>
      <c r="AP615" s="6">
        <f>AF615*'III. GDP shares, 1310-2018'!D617</f>
        <v>0.86604002584549344</v>
      </c>
      <c r="AQ615" s="6">
        <f>AG615*'III. GDP shares, 1310-2018'!E617</f>
        <v>0.15352516503462316</v>
      </c>
      <c r="AR615" s="6">
        <f>AH615*'III. GDP shares, 1310-2018'!F617</f>
        <v>0</v>
      </c>
      <c r="AS615" s="6">
        <f>AI615*'III. GDP shares, 1310-2018'!G617</f>
        <v>0.56326335375223935</v>
      </c>
      <c r="AT615" s="6">
        <f>AJ615*'III. GDP shares, 1310-2018'!H617</f>
        <v>2.2070800247287385</v>
      </c>
      <c r="AU615" s="6">
        <f>AK615*'III. GDP shares, 1310-2018'!I617</f>
        <v>0.2363566880807991</v>
      </c>
      <c r="AV615" s="6">
        <f>AL615*'III. GDP shares, 1310-2018'!J617</f>
        <v>0.56329091492950822</v>
      </c>
      <c r="AY615" s="6">
        <f>U615*'III. GDP shares, 1310-2018'!C617</f>
        <v>0.95340121051609805</v>
      </c>
      <c r="AZ615" s="6">
        <f>V615*'III. GDP shares, 1310-2018'!D617</f>
        <v>-1.4323658295631989</v>
      </c>
      <c r="BA615" s="6">
        <f>W615*'III. GDP shares, 1310-2018'!E617</f>
        <v>-0.36762301530846014</v>
      </c>
      <c r="BB615" s="6">
        <f>X615*'III. GDP shares, 1310-2018'!F617</f>
        <v>0</v>
      </c>
      <c r="BC615" s="6">
        <f>Y615*'III. GDP shares, 1310-2018'!G617</f>
        <v>-2.4485696128447549</v>
      </c>
      <c r="BD615" s="6">
        <f>Z615*'III. GDP shares, 1310-2018'!H617</f>
        <v>-5.3447589334744192</v>
      </c>
      <c r="BE615" s="6">
        <f>AA615*'III. GDP shares, 1310-2018'!I617</f>
        <v>-0.19332098422066801</v>
      </c>
      <c r="BF615" s="6">
        <f>AB615*'III. GDP shares, 1310-2018'!J617</f>
        <v>-2.1368733969902385</v>
      </c>
      <c r="BI615" s="6">
        <f t="shared" si="1250"/>
        <v>5.4857187499999993</v>
      </c>
      <c r="BJ615" s="6">
        <f t="shared" si="1251"/>
        <v>4.9944231171391698</v>
      </c>
      <c r="BL615" s="6">
        <f t="shared" si="1252"/>
        <v>-10.97011056188564</v>
      </c>
      <c r="BM615" s="6">
        <f t="shared" si="1253"/>
        <v>-9.2850745632149945</v>
      </c>
      <c r="BN615" s="6">
        <f t="shared" ref="BN615:BO615" si="1332">AVERAGE(BL612:BL618)</f>
        <v>5.2203554422112877</v>
      </c>
      <c r="BO615" s="6">
        <f t="shared" si="1332"/>
        <v>6.1770134896733273</v>
      </c>
      <c r="BR615" s="6">
        <f t="shared" si="1255"/>
        <v>13.666127823616117</v>
      </c>
    </row>
    <row r="616" spans="1:70" x14ac:dyDescent="0.2">
      <c r="A616" s="6">
        <f>'[1]Nominal weighted'!B616</f>
        <v>1922</v>
      </c>
      <c r="C616" s="6">
        <f t="shared" si="1262"/>
        <v>-14.626432406817944</v>
      </c>
      <c r="D616" s="6">
        <f t="shared" si="1263"/>
        <v>18.391583333333333</v>
      </c>
      <c r="E616" s="6">
        <f t="shared" si="1264"/>
        <v>13.215162379348971</v>
      </c>
      <c r="F616" s="6">
        <f t="shared" si="1265"/>
        <v>2.4510000000000001</v>
      </c>
      <c r="G616" s="6">
        <f t="shared" si="1266"/>
        <v>10.64707259653521</v>
      </c>
      <c r="H616" s="6">
        <f t="shared" si="1267"/>
        <v>6.6321387283237119</v>
      </c>
      <c r="I616" s="6">
        <f t="shared" si="1268"/>
        <v>7.8167197630237411</v>
      </c>
      <c r="J616" s="6">
        <f t="shared" si="1269"/>
        <v>23.160058953301046</v>
      </c>
      <c r="L616" s="6">
        <f t="shared" si="1322"/>
        <v>-12.068897080191826</v>
      </c>
      <c r="M616" s="6">
        <f t="shared" si="1322"/>
        <v>5.171904761904762</v>
      </c>
      <c r="N616" s="6">
        <f t="shared" si="1322"/>
        <v>5.7327484988300341</v>
      </c>
      <c r="O616" s="6">
        <f t="shared" si="1322"/>
        <v>5.0599559531630991</v>
      </c>
      <c r="P616" s="6">
        <f t="shared" ref="P616:S616" si="1333">AVERAGE(G613:G619)</f>
        <v>-6.561304016973077</v>
      </c>
      <c r="Q616" s="6">
        <f t="shared" si="1333"/>
        <v>3.0444074010852518</v>
      </c>
      <c r="R616" s="6">
        <f t="shared" si="1333"/>
        <v>2.9382016507503401</v>
      </c>
      <c r="S616" s="6">
        <f t="shared" si="1333"/>
        <v>17.75041370710354</v>
      </c>
      <c r="U616" s="6">
        <v>19.251432406817944</v>
      </c>
      <c r="V616" s="6">
        <v>-14</v>
      </c>
      <c r="W616" s="6">
        <v>-7.4051623793489716</v>
      </c>
      <c r="X616" s="6">
        <v>0</v>
      </c>
      <c r="Y616" s="6">
        <v>-5.5620725965352094</v>
      </c>
      <c r="Z616" s="6">
        <v>-2.3121387283237116</v>
      </c>
      <c r="AA616" s="6">
        <v>-2.2227197630237403</v>
      </c>
      <c r="AB616" s="6">
        <v>-17.446058953301044</v>
      </c>
      <c r="AE616" s="6">
        <v>4.625</v>
      </c>
      <c r="AF616" s="6">
        <v>4.3915833333333341</v>
      </c>
      <c r="AG616" s="35">
        <v>5.81</v>
      </c>
      <c r="AH616" s="6">
        <v>2.4510000000000001</v>
      </c>
      <c r="AI616" s="6">
        <v>5.085</v>
      </c>
      <c r="AJ616" s="6">
        <v>4.32</v>
      </c>
      <c r="AK616" s="6">
        <v>5.5940000000000003</v>
      </c>
      <c r="AL616" s="6">
        <v>5.7140000000000004</v>
      </c>
      <c r="AN616" s="6">
        <v>5.7140000000000004</v>
      </c>
      <c r="AO616" s="6">
        <f>AE616*'III. GDP shares, 1310-2018'!C618</f>
        <v>0.37171891164764936</v>
      </c>
      <c r="AP616" s="6">
        <f>AF616*'III. GDP shares, 1310-2018'!D618</f>
        <v>0.72469021819143142</v>
      </c>
      <c r="AQ616" s="6">
        <f>AG616*'III. GDP shares, 1310-2018'!E618</f>
        <v>0.15070579405383408</v>
      </c>
      <c r="AR616" s="6">
        <f>AH616*'III. GDP shares, 1310-2018'!F618</f>
        <v>0</v>
      </c>
      <c r="AS616" s="6">
        <f>AI616*'III. GDP shares, 1310-2018'!G618</f>
        <v>0.58043449509615275</v>
      </c>
      <c r="AT616" s="6">
        <f>AJ616*'III. GDP shares, 1310-2018'!H618</f>
        <v>2.1206641155360564</v>
      </c>
      <c r="AU616" s="6">
        <f>AK616*'III. GDP shares, 1310-2018'!I618</f>
        <v>0.22159131239558663</v>
      </c>
      <c r="AV616" s="6">
        <f>AL616*'III. GDP shares, 1310-2018'!J618</f>
        <v>0.48007957409060498</v>
      </c>
      <c r="AY616" s="6">
        <f>U616*'III. GDP shares, 1310-2018'!C618</f>
        <v>1.54726951392879</v>
      </c>
      <c r="AZ616" s="6">
        <f>V616*'III. GDP shares, 1310-2018'!D618</f>
        <v>-2.3102517439830064</v>
      </c>
      <c r="BA616" s="6">
        <f>W616*'III. GDP shares, 1310-2018'!E618</f>
        <v>-0.19208276703569124</v>
      </c>
      <c r="BB616" s="6">
        <f>X616*'III. GDP shares, 1310-2018'!F618</f>
        <v>0</v>
      </c>
      <c r="BC616" s="6">
        <f>Y616*'III. GDP shares, 1310-2018'!G618</f>
        <v>-0.6348906193231193</v>
      </c>
      <c r="BD616" s="6">
        <f>Z616*'III. GDP shares, 1310-2018'!H618</f>
        <v>-1.1350161183558485</v>
      </c>
      <c r="BE616" s="6">
        <f>AA616*'III. GDP shares, 1310-2018'!I618</f>
        <v>-8.8047084264575956E-2</v>
      </c>
      <c r="BF616" s="6">
        <f>AB616*'III. GDP shares, 1310-2018'!J618</f>
        <v>-1.465785185834853</v>
      </c>
      <c r="BI616" s="6">
        <f t="shared" si="1250"/>
        <v>4.7488229166666667</v>
      </c>
      <c r="BJ616" s="6">
        <f t="shared" si="1251"/>
        <v>4.6498844210113157</v>
      </c>
      <c r="BL616" s="6">
        <f t="shared" si="1252"/>
        <v>-4.278804004868304</v>
      </c>
      <c r="BM616" s="6">
        <f t="shared" si="1253"/>
        <v>-3.7120900017143414</v>
      </c>
      <c r="BN616" s="6">
        <f t="shared" ref="BN616:BO616" si="1334">AVERAGE(BL613:BL619)</f>
        <v>2.4048175174864532</v>
      </c>
      <c r="BO616" s="6">
        <f t="shared" si="1334"/>
        <v>2.6631128072076513</v>
      </c>
      <c r="BR616" s="6">
        <f t="shared" si="1255"/>
        <v>5.893746463705182</v>
      </c>
    </row>
    <row r="617" spans="1:70" x14ac:dyDescent="0.2">
      <c r="A617" s="6">
        <f>'[1]Nominal weighted'!B617</f>
        <v>1923</v>
      </c>
      <c r="C617" s="6">
        <f t="shared" si="1262"/>
        <v>5.640203496363287</v>
      </c>
      <c r="D617" s="6">
        <f t="shared" si="1263"/>
        <v>10.296166666666668</v>
      </c>
      <c r="E617" s="6">
        <f t="shared" si="1264"/>
        <v>5.2926531329551256</v>
      </c>
      <c r="F617" s="6">
        <f t="shared" si="1265"/>
        <v>0</v>
      </c>
      <c r="G617" s="6">
        <f t="shared" si="1266"/>
        <v>-14.040141301588264</v>
      </c>
      <c r="H617" s="6">
        <f t="shared" si="1267"/>
        <v>1.9831360946745429</v>
      </c>
      <c r="I617" s="6">
        <f t="shared" si="1268"/>
        <v>2.780019496045036</v>
      </c>
      <c r="J617" s="6">
        <f t="shared" si="1269"/>
        <v>0.81938850653781703</v>
      </c>
      <c r="L617" s="6">
        <f t="shared" si="1322"/>
        <v>-11.748517372270641</v>
      </c>
      <c r="M617" s="6">
        <f t="shared" si="1322"/>
        <v>6.7130119047619061</v>
      </c>
      <c r="N617" s="6">
        <f t="shared" si="1322"/>
        <v>8.1098400633453913</v>
      </c>
      <c r="O617" s="6">
        <f t="shared" si="1322"/>
        <v>4.6157020171898138</v>
      </c>
      <c r="P617" s="6">
        <f t="shared" ref="P617:S617" si="1335">AVERAGE(G614:G620)</f>
        <v>-7.78671464340505</v>
      </c>
      <c r="Q617" s="6">
        <f t="shared" si="1335"/>
        <v>5.0905178269722118</v>
      </c>
      <c r="R617" s="6">
        <f t="shared" si="1335"/>
        <v>3.9080763971014667</v>
      </c>
      <c r="S617" s="6">
        <f t="shared" si="1335"/>
        <v>20.281604283834586</v>
      </c>
      <c r="U617" s="6">
        <v>-1.0462034963632865</v>
      </c>
      <c r="V617" s="6">
        <v>-6</v>
      </c>
      <c r="W617" s="6">
        <v>0.73734686704487495</v>
      </c>
      <c r="X617" s="6">
        <v>0</v>
      </c>
      <c r="Y617" s="6">
        <v>19.674141301588264</v>
      </c>
      <c r="Z617" s="6">
        <v>2.3668639053254568</v>
      </c>
      <c r="AA617" s="6">
        <v>2.8299805039549644</v>
      </c>
      <c r="AB617" s="6">
        <v>5.0196114934621834</v>
      </c>
      <c r="AE617" s="6">
        <v>4.5940000000000003</v>
      </c>
      <c r="AF617" s="6">
        <v>4.2961666666666671</v>
      </c>
      <c r="AG617" s="35">
        <v>6.03</v>
      </c>
      <c r="AH617" s="6">
        <v>0</v>
      </c>
      <c r="AI617" s="6">
        <v>5.6340000000000003</v>
      </c>
      <c r="AJ617" s="6">
        <v>4.3499999999999996</v>
      </c>
      <c r="AK617" s="6">
        <v>5.61</v>
      </c>
      <c r="AL617" s="6">
        <v>5.8390000000000004</v>
      </c>
      <c r="AN617" s="6">
        <v>5.8390000000000004</v>
      </c>
      <c r="AO617" s="6">
        <f>AE617*'III. GDP shares, 1310-2018'!C619</f>
        <v>0.36188878358880661</v>
      </c>
      <c r="AP617" s="6">
        <f>AF617*'III. GDP shares, 1310-2018'!D619</f>
        <v>0.67600175318471767</v>
      </c>
      <c r="AQ617" s="6">
        <f>AG617*'III. GDP shares, 1310-2018'!E619</f>
        <v>0.14813691565725748</v>
      </c>
      <c r="AR617" s="6">
        <f>AH617*'III. GDP shares, 1310-2018'!F619</f>
        <v>0</v>
      </c>
      <c r="AS617" s="6">
        <f>AI617*'III. GDP shares, 1310-2018'!G619</f>
        <v>0.62517516881602431</v>
      </c>
      <c r="AT617" s="6">
        <f>AJ617*'III. GDP shares, 1310-2018'!H619</f>
        <v>2.2339442221772385</v>
      </c>
      <c r="AU617" s="6">
        <f>AK617*'III. GDP shares, 1310-2018'!I619</f>
        <v>0.20804933839938125</v>
      </c>
      <c r="AV617" s="6">
        <f>AL617*'III. GDP shares, 1310-2018'!J619</f>
        <v>0.45374046978700455</v>
      </c>
      <c r="AY617" s="6">
        <f>U617*'III. GDP shares, 1310-2018'!C619</f>
        <v>-8.2413868237976959E-2</v>
      </c>
      <c r="AZ617" s="6">
        <f>V617*'III. GDP shares, 1310-2018'!D619</f>
        <v>-0.94409989970321739</v>
      </c>
      <c r="BA617" s="6">
        <f>W617*'III. GDP shares, 1310-2018'!E619</f>
        <v>1.8114144386993311E-2</v>
      </c>
      <c r="BB617" s="6">
        <f>X617*'III. GDP shares, 1310-2018'!F619</f>
        <v>0</v>
      </c>
      <c r="BC617" s="6">
        <f>Y617*'III. GDP shares, 1310-2018'!G619</f>
        <v>2.1831353584541637</v>
      </c>
      <c r="BD617" s="6">
        <f>Z617*'III. GDP shares, 1310-2018'!H619</f>
        <v>1.2155038956279676</v>
      </c>
      <c r="BE617" s="6">
        <f>AA617*'III. GDP shares, 1310-2018'!I619</f>
        <v>0.10495108226933651</v>
      </c>
      <c r="BF617" s="6">
        <f>AB617*'III. GDP shares, 1310-2018'!J619</f>
        <v>0.39006694248874441</v>
      </c>
      <c r="BI617" s="6">
        <f t="shared" si="1250"/>
        <v>4.5441458333333333</v>
      </c>
      <c r="BJ617" s="6">
        <f t="shared" si="1251"/>
        <v>4.7069366516104303</v>
      </c>
      <c r="BL617" s="6">
        <f t="shared" si="1252"/>
        <v>2.885257655286011</v>
      </c>
      <c r="BM617" s="6">
        <f t="shared" si="1253"/>
        <v>2.9477175718765567</v>
      </c>
      <c r="BN617" s="6">
        <f t="shared" ref="BN617:BO617" si="1336">AVERAGE(BL614:BL620)</f>
        <v>0.9257416451703292</v>
      </c>
      <c r="BO617" s="6">
        <f t="shared" si="1336"/>
        <v>1.6009007141183142</v>
      </c>
      <c r="BR617" s="6">
        <f t="shared" si="1255"/>
        <v>0.20157734343648448</v>
      </c>
    </row>
    <row r="618" spans="1:70" x14ac:dyDescent="0.2">
      <c r="A618" s="6">
        <f>'[1]Nominal weighted'!B618</f>
        <v>1924</v>
      </c>
      <c r="C618" s="6">
        <f t="shared" si="1262"/>
        <v>-10.451657828054737</v>
      </c>
      <c r="D618" s="6">
        <f t="shared" si="1263"/>
        <v>5.0733333333333341</v>
      </c>
      <c r="E618" s="6">
        <f t="shared" si="1264"/>
        <v>3.7982754644432042</v>
      </c>
      <c r="F618" s="6">
        <f t="shared" si="1265"/>
        <v>11.269566537964558</v>
      </c>
      <c r="G618" s="6">
        <f t="shared" si="1266"/>
        <v>-4.6566537161833823</v>
      </c>
      <c r="H618" s="6">
        <f t="shared" si="1267"/>
        <v>3.96</v>
      </c>
      <c r="I618" s="6">
        <f t="shared" si="1268"/>
        <v>1.3191747253577732</v>
      </c>
      <c r="J618" s="6">
        <f t="shared" si="1269"/>
        <v>13.822729877075382</v>
      </c>
      <c r="L618" s="6">
        <f t="shared" si="1322"/>
        <v>-0.85093954178170761</v>
      </c>
      <c r="M618" s="6">
        <f t="shared" si="1322"/>
        <v>9.1404523809523806</v>
      </c>
      <c r="N618" s="6">
        <f t="shared" si="1322"/>
        <v>8.7312187914548804</v>
      </c>
      <c r="O618" s="6">
        <f t="shared" si="1322"/>
        <v>3.930194465578563</v>
      </c>
      <c r="P618" s="6">
        <f t="shared" ref="P618:S618" si="1337">AVERAGE(G615:G621)</f>
        <v>0.9713965101476093</v>
      </c>
      <c r="Q618" s="6">
        <f t="shared" si="1337"/>
        <v>5.472716348565406</v>
      </c>
      <c r="R618" s="6">
        <f t="shared" si="1337"/>
        <v>5.9575470346441959</v>
      </c>
      <c r="S618" s="6">
        <f t="shared" si="1337"/>
        <v>16.49069517775683</v>
      </c>
      <c r="U618" s="6">
        <v>14.803657828054737</v>
      </c>
      <c r="V618" s="6">
        <v>-0.7</v>
      </c>
      <c r="W618" s="6">
        <v>1.8017245355567955</v>
      </c>
      <c r="X618" s="6">
        <v>-3.2995665379645578</v>
      </c>
      <c r="Y618" s="6">
        <v>10.680653716183382</v>
      </c>
      <c r="Z618" s="6">
        <v>0</v>
      </c>
      <c r="AA618" s="6">
        <v>4.3988252746422267</v>
      </c>
      <c r="AB618" s="6">
        <v>-7.5727298770753819</v>
      </c>
      <c r="AE618" s="6">
        <v>4.3520000000000003</v>
      </c>
      <c r="AF618" s="6">
        <v>4.373333333333334</v>
      </c>
      <c r="AG618" s="35">
        <v>5.6</v>
      </c>
      <c r="AH618" s="6">
        <v>7.97</v>
      </c>
      <c r="AI618" s="6">
        <v>6.024</v>
      </c>
      <c r="AJ618" s="6">
        <v>3.96</v>
      </c>
      <c r="AK618" s="6">
        <v>5.718</v>
      </c>
      <c r="AL618" s="6">
        <v>6.25</v>
      </c>
      <c r="AN618" s="6">
        <v>6.25</v>
      </c>
      <c r="AO618" s="6">
        <f>AE618*'III. GDP shares, 1310-2018'!C620</f>
        <v>0.29077592887506171</v>
      </c>
      <c r="AP618" s="6">
        <f>AF618*'III. GDP shares, 1310-2018'!D620</f>
        <v>0.60182830953437361</v>
      </c>
      <c r="AQ618" s="6">
        <f>AG618*'III. GDP shares, 1310-2018'!E620</f>
        <v>0.12398833944125662</v>
      </c>
      <c r="AR618" s="6">
        <f>AH618*'III. GDP shares, 1310-2018'!F620</f>
        <v>0.99521410852698378</v>
      </c>
      <c r="AS618" s="6">
        <f>AI618*'III. GDP shares, 1310-2018'!G620</f>
        <v>0.63188591811996386</v>
      </c>
      <c r="AT618" s="6">
        <f>AJ618*'III. GDP shares, 1310-2018'!H620</f>
        <v>1.7603815372962632</v>
      </c>
      <c r="AU618" s="6">
        <f>AK618*'III. GDP shares, 1310-2018'!I620</f>
        <v>0.18314320769928324</v>
      </c>
      <c r="AV618" s="6">
        <f>AL618*'III. GDP shares, 1310-2018'!J620</f>
        <v>0.4193557574975959</v>
      </c>
      <c r="AY618" s="6">
        <f>U618*'III. GDP shares, 1310-2018'!C620</f>
        <v>0.98909635930634066</v>
      </c>
      <c r="AZ618" s="6">
        <f>V618*'III. GDP shares, 1310-2018'!D620</f>
        <v>-9.6329226373642107E-2</v>
      </c>
      <c r="BA618" s="6">
        <f>W618*'III. GDP shares, 1310-2018'!E620</f>
        <v>3.9891577373974356E-2</v>
      </c>
      <c r="BB618" s="6">
        <f>X618*'III. GDP shares, 1310-2018'!F620</f>
        <v>-0.4120169599254534</v>
      </c>
      <c r="BC618" s="6">
        <f>Y618*'III. GDP shares, 1310-2018'!G620</f>
        <v>1.1203444023193794</v>
      </c>
      <c r="BD618" s="6">
        <f>Z618*'III. GDP shares, 1310-2018'!H620</f>
        <v>0</v>
      </c>
      <c r="BE618" s="6">
        <f>AA618*'III. GDP shares, 1310-2018'!I620</f>
        <v>0.14089104073218925</v>
      </c>
      <c r="BF618" s="6">
        <f>AB618*'III. GDP shares, 1310-2018'!J620</f>
        <v>-0.50810685982809967</v>
      </c>
      <c r="BI618" s="6">
        <f t="shared" si="1250"/>
        <v>5.5309166666666663</v>
      </c>
      <c r="BJ618" s="6">
        <f t="shared" si="1251"/>
        <v>5.0065731069907811</v>
      </c>
      <c r="BL618" s="6">
        <f t="shared" si="1252"/>
        <v>1.2737703336046882</v>
      </c>
      <c r="BM618" s="6">
        <f t="shared" si="1253"/>
        <v>2.5140706174246503</v>
      </c>
      <c r="BN618" s="6">
        <f t="shared" ref="BN618:BO618" si="1338">AVERAGE(BL615:BL621)</f>
        <v>-1.2995185717049402</v>
      </c>
      <c r="BO618" s="6">
        <f t="shared" si="1338"/>
        <v>-1.1211214554385793</v>
      </c>
      <c r="BR618" s="6">
        <f t="shared" si="1255"/>
        <v>3.0346452374780779</v>
      </c>
    </row>
    <row r="619" spans="1:70" x14ac:dyDescent="0.2">
      <c r="A619" s="6">
        <f>'[1]Nominal weighted'!B619</f>
        <v>1925</v>
      </c>
      <c r="C619" s="6">
        <f t="shared" si="1262"/>
        <v>-8.6016139269037559</v>
      </c>
      <c r="D619" s="6">
        <f t="shared" si="1263"/>
        <v>4.1393333333333331</v>
      </c>
      <c r="E619" s="6">
        <f t="shared" si="1264"/>
        <v>6.5310669801263401</v>
      </c>
      <c r="F619" s="6">
        <f t="shared" si="1265"/>
        <v>3.626125134177137</v>
      </c>
      <c r="G619" s="6">
        <f t="shared" si="1266"/>
        <v>-8.3138141459030948</v>
      </c>
      <c r="H619" s="6">
        <f t="shared" si="1267"/>
        <v>0.33179190751446264</v>
      </c>
      <c r="I619" s="6">
        <f t="shared" si="1268"/>
        <v>9.4886143649429258</v>
      </c>
      <c r="J619" s="6">
        <f t="shared" si="1269"/>
        <v>23.237724835035237</v>
      </c>
      <c r="L619" s="6">
        <f t="shared" si="1322"/>
        <v>0.64570306772083208</v>
      </c>
      <c r="M619" s="6">
        <f t="shared" si="1322"/>
        <v>7.8498333333333337</v>
      </c>
      <c r="N619" s="6">
        <f t="shared" si="1322"/>
        <v>6.5717876453531394</v>
      </c>
      <c r="O619" s="6">
        <f t="shared" si="1322"/>
        <v>3.8778114115336026</v>
      </c>
      <c r="P619" s="6">
        <f t="shared" ref="P619:S619" si="1339">AVERAGE(G616:G622)</f>
        <v>-4.5670976583747285</v>
      </c>
      <c r="Q619" s="6">
        <f t="shared" si="1339"/>
        <v>3.9457630765826375</v>
      </c>
      <c r="R619" s="6">
        <f t="shared" si="1339"/>
        <v>5.1130520599526177</v>
      </c>
      <c r="S619" s="6">
        <f t="shared" si="1339"/>
        <v>12.714912674936752</v>
      </c>
      <c r="U619" s="6">
        <v>13.420613926903755</v>
      </c>
      <c r="V619" s="6">
        <v>0.3</v>
      </c>
      <c r="W619" s="6">
        <v>-1.9910669801263401</v>
      </c>
      <c r="X619" s="6">
        <v>4.2838748658228631</v>
      </c>
      <c r="Y619" s="6">
        <v>14.616814145903096</v>
      </c>
      <c r="Z619" s="6">
        <v>3.4682080924855372</v>
      </c>
      <c r="AA619" s="6">
        <v>-3.6916143649429265</v>
      </c>
      <c r="AB619" s="6">
        <v>-16.888724835035237</v>
      </c>
      <c r="AE619" s="6">
        <v>4.819</v>
      </c>
      <c r="AF619" s="6">
        <v>4.4393333333333329</v>
      </c>
      <c r="AG619" s="35">
        <v>4.54</v>
      </c>
      <c r="AH619" s="6">
        <v>7.91</v>
      </c>
      <c r="AI619" s="6">
        <v>6.3029999999999999</v>
      </c>
      <c r="AJ619" s="6">
        <v>3.8</v>
      </c>
      <c r="AK619" s="6">
        <v>5.7969999999999997</v>
      </c>
      <c r="AL619" s="6">
        <v>6.3490000000000002</v>
      </c>
      <c r="AN619" s="6">
        <v>6.3490000000000002</v>
      </c>
      <c r="AO619" s="6">
        <f>AE619*'III. GDP shares, 1310-2018'!C621</f>
        <v>0.32952988686215978</v>
      </c>
      <c r="AP619" s="6">
        <f>AF619*'III. GDP shares, 1310-2018'!D621</f>
        <v>0.61513007597400449</v>
      </c>
      <c r="AQ619" s="6">
        <f>AG619*'III. GDP shares, 1310-2018'!E621</f>
        <v>0.10056916247824368</v>
      </c>
      <c r="AR619" s="6">
        <f>AH619*'III. GDP shares, 1310-2018'!F621</f>
        <v>1.0547899073189571</v>
      </c>
      <c r="AS619" s="6">
        <f>AI619*'III. GDP shares, 1310-2018'!G621</f>
        <v>0.63747614879436398</v>
      </c>
      <c r="AT619" s="6">
        <f>AJ619*'III. GDP shares, 1310-2018'!H621</f>
        <v>1.6594164872788202</v>
      </c>
      <c r="AU619" s="6">
        <f>AK619*'III. GDP shares, 1310-2018'!I621</f>
        <v>0.18929345745130477</v>
      </c>
      <c r="AV619" s="6">
        <f>AL619*'III. GDP shares, 1310-2018'!J621</f>
        <v>0.42584976885408449</v>
      </c>
      <c r="AY619" s="6">
        <f>U619*'III. GDP shares, 1310-2018'!C621</f>
        <v>0.91772014711627314</v>
      </c>
      <c r="AZ619" s="6">
        <f>V619*'III. GDP shares, 1310-2018'!D621</f>
        <v>4.1569084575507141E-2</v>
      </c>
      <c r="BA619" s="6">
        <f>W619*'III. GDP shares, 1310-2018'!E621</f>
        <v>-4.4105713354491601E-2</v>
      </c>
      <c r="BB619" s="6">
        <f>X619*'III. GDP shares, 1310-2018'!F621</f>
        <v>0.5712500597581931</v>
      </c>
      <c r="BC619" s="6">
        <f>Y619*'III. GDP shares, 1310-2018'!G621</f>
        <v>1.4783230825596203</v>
      </c>
      <c r="BD619" s="6">
        <f>Z619*'III. GDP shares, 1310-2018'!H621</f>
        <v>1.5145267605221915</v>
      </c>
      <c r="BE619" s="6">
        <f>AA619*'III. GDP shares, 1310-2018'!I621</f>
        <v>-0.12054484159340165</v>
      </c>
      <c r="BF619" s="6">
        <f>AB619*'III. GDP shares, 1310-2018'!J621</f>
        <v>-1.1327861973917139</v>
      </c>
      <c r="BI619" s="6">
        <f t="shared" si="1250"/>
        <v>5.4946666666666673</v>
      </c>
      <c r="BJ619" s="6">
        <f t="shared" si="1251"/>
        <v>5.0120548950119383</v>
      </c>
      <c r="BL619" s="6">
        <f t="shared" si="1252"/>
        <v>3.2259523821921769</v>
      </c>
      <c r="BM619" s="6">
        <f t="shared" si="1253"/>
        <v>1.6897631063763434</v>
      </c>
      <c r="BN619" s="6">
        <f t="shared" ref="BN619:BO619" si="1340">AVERAGE(BL616:BL622)</f>
        <v>0.4362490075675301</v>
      </c>
      <c r="BO619" s="6">
        <f t="shared" si="1340"/>
        <v>0.49329417957260829</v>
      </c>
      <c r="BR619" s="6">
        <f t="shared" si="1255"/>
        <v>1.2125415214212634</v>
      </c>
    </row>
    <row r="620" spans="1:70" x14ac:dyDescent="0.2">
      <c r="A620" s="6">
        <f>'[1]Nominal weighted'!B620</f>
        <v>1926</v>
      </c>
      <c r="C620" s="6">
        <f t="shared" si="1262"/>
        <v>4.653705361277396</v>
      </c>
      <c r="D620" s="6">
        <f t="shared" si="1263"/>
        <v>5.3249166666666667</v>
      </c>
      <c r="E620" s="6">
        <f t="shared" si="1264"/>
        <v>9.3145096975479564</v>
      </c>
      <c r="F620" s="6">
        <f t="shared" si="1265"/>
        <v>3.2842224481870055</v>
      </c>
      <c r="G620" s="6">
        <f t="shared" si="1266"/>
        <v>-23.777803614430002</v>
      </c>
      <c r="H620" s="6">
        <f t="shared" si="1267"/>
        <v>4.6773184357541862</v>
      </c>
      <c r="I620" s="6">
        <f t="shared" si="1268"/>
        <v>0.36253698398444811</v>
      </c>
      <c r="J620" s="6">
        <f t="shared" si="1269"/>
        <v>17.056738233289018</v>
      </c>
      <c r="L620" s="6">
        <f t="shared" si="1322"/>
        <v>3.1886742729777686</v>
      </c>
      <c r="M620" s="6">
        <f t="shared" si="1322"/>
        <v>6.0035357142857153</v>
      </c>
      <c r="N620" s="6">
        <f t="shared" si="1322"/>
        <v>5.2993048631632105</v>
      </c>
      <c r="O620" s="6">
        <f t="shared" si="1322"/>
        <v>4.4627703932762701</v>
      </c>
      <c r="P620" s="6">
        <f t="shared" ref="P620:S620" si="1341">AVERAGE(G617:G623)</f>
        <v>-6.0029360430738503</v>
      </c>
      <c r="Q620" s="6">
        <f t="shared" si="1341"/>
        <v>3.3947724980167613</v>
      </c>
      <c r="R620" s="6">
        <f t="shared" si="1341"/>
        <v>5.2418843635554202</v>
      </c>
      <c r="S620" s="6">
        <f t="shared" si="1341"/>
        <v>11.527275156006727</v>
      </c>
      <c r="U620" s="6">
        <v>1.1602946387226045</v>
      </c>
      <c r="V620" s="6">
        <v>-0.8</v>
      </c>
      <c r="W620" s="6">
        <v>-5.3045096975479566</v>
      </c>
      <c r="X620" s="6">
        <v>2.1957775518129949</v>
      </c>
      <c r="Y620" s="6">
        <v>29.343803614430001</v>
      </c>
      <c r="Z620" s="6">
        <v>-1.1173184357541861</v>
      </c>
      <c r="AA620" s="6">
        <v>5.4644630160155518</v>
      </c>
      <c r="AB620" s="6">
        <v>-11.130738233289019</v>
      </c>
      <c r="AE620" s="6">
        <v>5.8140000000000001</v>
      </c>
      <c r="AF620" s="6">
        <v>4.5249166666666669</v>
      </c>
      <c r="AG620" s="35">
        <v>4.01</v>
      </c>
      <c r="AH620" s="6">
        <v>5.48</v>
      </c>
      <c r="AI620" s="6">
        <v>5.5659999999999998</v>
      </c>
      <c r="AJ620" s="6">
        <v>3.56</v>
      </c>
      <c r="AK620" s="6">
        <v>5.827</v>
      </c>
      <c r="AL620" s="6">
        <v>5.9260000000000002</v>
      </c>
      <c r="AN620" s="6">
        <v>5.9260000000000002</v>
      </c>
      <c r="AO620" s="6">
        <f>AE620*'III. GDP shares, 1310-2018'!C622</f>
        <v>0.38899336150206054</v>
      </c>
      <c r="AP620" s="6">
        <f>AF620*'III. GDP shares, 1310-2018'!D622</f>
        <v>0.58475010121826576</v>
      </c>
      <c r="AQ620" s="6">
        <f>AG620*'III. GDP shares, 1310-2018'!E622</f>
        <v>9.290414495662043E-2</v>
      </c>
      <c r="AR620" s="6">
        <f>AH620*'III. GDP shares, 1310-2018'!F622</f>
        <v>0.72749949934929758</v>
      </c>
      <c r="AS620" s="6">
        <f>AI620*'III. GDP shares, 1310-2018'!G622</f>
        <v>0.559514357006763</v>
      </c>
      <c r="AT620" s="6">
        <f>AJ620*'III. GDP shares, 1310-2018'!H622</f>
        <v>1.6033885164038189</v>
      </c>
      <c r="AU620" s="6">
        <f>AK620*'III. GDP shares, 1310-2018'!I622</f>
        <v>0.18355417026715437</v>
      </c>
      <c r="AV620" s="6">
        <f>AL620*'III. GDP shares, 1310-2018'!J622</f>
        <v>0.38831296617261152</v>
      </c>
      <c r="AY620" s="6">
        <f>U620*'III. GDP shares, 1310-2018'!C622</f>
        <v>7.7631047789735952E-2</v>
      </c>
      <c r="AZ620" s="6">
        <f>V620*'III. GDP shares, 1310-2018'!D622</f>
        <v>-0.10338313728973557</v>
      </c>
      <c r="BA620" s="6">
        <f>W620*'III. GDP shares, 1310-2018'!E622</f>
        <v>-0.12289549572688134</v>
      </c>
      <c r="BB620" s="6">
        <f>X620*'III. GDP shares, 1310-2018'!F622</f>
        <v>0.29150129007780656</v>
      </c>
      <c r="BC620" s="6">
        <f>Y620*'III. GDP shares, 1310-2018'!G622</f>
        <v>2.9497447738879861</v>
      </c>
      <c r="BD620" s="6">
        <f>Z620*'III. GDP shares, 1310-2018'!H622</f>
        <v>-0.5032290868130731</v>
      </c>
      <c r="BE620" s="6">
        <f>AA620*'III. GDP shares, 1310-2018'!I622</f>
        <v>0.17213402691956178</v>
      </c>
      <c r="BF620" s="6">
        <f>AB620*'III. GDP shares, 1310-2018'!J622</f>
        <v>-0.72936381691855423</v>
      </c>
      <c r="BI620" s="6">
        <f t="shared" si="1250"/>
        <v>5.0884895833333328</v>
      </c>
      <c r="BJ620" s="6">
        <f t="shared" si="1251"/>
        <v>4.5289171168765918</v>
      </c>
      <c r="BL620" s="6">
        <f t="shared" si="1252"/>
        <v>2.0321396019268465</v>
      </c>
      <c r="BM620" s="6">
        <f t="shared" si="1253"/>
        <v>2.476471556798749</v>
      </c>
      <c r="BN620" s="6">
        <f t="shared" ref="BN620:BO620" si="1342">AVERAGE(BL617:BL623)</f>
        <v>1.0240143963055399</v>
      </c>
      <c r="BO620" s="6">
        <f t="shared" si="1342"/>
        <v>0.87890681200971144</v>
      </c>
      <c r="BR620" s="6">
        <f t="shared" si="1255"/>
        <v>1.8086442764417443</v>
      </c>
    </row>
    <row r="621" spans="1:70" x14ac:dyDescent="0.2">
      <c r="A621" s="6">
        <f>'[1]Nominal weighted'!B621</f>
        <v>1927</v>
      </c>
      <c r="C621" s="6">
        <f t="shared" si="1262"/>
        <v>24.191278382766118</v>
      </c>
      <c r="D621" s="6">
        <f t="shared" si="1263"/>
        <v>6.9580833333333327</v>
      </c>
      <c r="E621" s="6">
        <f t="shared" si="1264"/>
        <v>3.0069354940474167</v>
      </c>
      <c r="F621" s="6">
        <f t="shared" si="1265"/>
        <v>1.1794471387212395</v>
      </c>
      <c r="G621" s="6">
        <f t="shared" si="1266"/>
        <v>17.617546450980626</v>
      </c>
      <c r="H621" s="6">
        <f t="shared" si="1267"/>
        <v>5.4298870056497091</v>
      </c>
      <c r="I621" s="6">
        <f t="shared" si="1268"/>
        <v>9.2809317662291733</v>
      </c>
      <c r="J621" s="6">
        <f t="shared" si="1269"/>
        <v>7.1436415665418682</v>
      </c>
      <c r="L621" s="6">
        <f t="shared" si="1322"/>
        <v>4.7286854845528135</v>
      </c>
      <c r="M621" s="6">
        <f t="shared" si="1322"/>
        <v>5.5680476190476185</v>
      </c>
      <c r="N621" s="6">
        <f t="shared" si="1322"/>
        <v>5.99339945051958</v>
      </c>
      <c r="O621" s="6">
        <f t="shared" si="1322"/>
        <v>6.3754294009327976</v>
      </c>
      <c r="P621" s="6">
        <f t="shared" ref="P621:S621" si="1343">AVERAGE(G618:G624)</f>
        <v>-4.3051492227800825</v>
      </c>
      <c r="Q621" s="6">
        <f t="shared" si="1343"/>
        <v>4.4850886040931544</v>
      </c>
      <c r="R621" s="6">
        <f t="shared" si="1343"/>
        <v>3.8679381329013194</v>
      </c>
      <c r="S621" s="6">
        <f t="shared" si="1343"/>
        <v>14.852503462077722</v>
      </c>
      <c r="U621" s="6">
        <v>-19.151278382766119</v>
      </c>
      <c r="V621" s="6">
        <v>-2.4</v>
      </c>
      <c r="W621" s="6">
        <v>1.0130645059525827</v>
      </c>
      <c r="X621" s="6">
        <v>4.8505528612787607</v>
      </c>
      <c r="Y621" s="6">
        <v>-12.667546450980627</v>
      </c>
      <c r="Z621" s="6">
        <v>-2.2598870056497096</v>
      </c>
      <c r="AA621" s="6">
        <v>-3.6269317662291729</v>
      </c>
      <c r="AB621" s="6">
        <v>-1.5876415665418684</v>
      </c>
      <c r="AE621" s="6">
        <v>5.04</v>
      </c>
      <c r="AF621" s="6">
        <v>4.5580833333333333</v>
      </c>
      <c r="AG621" s="35">
        <v>4.0199999999999996</v>
      </c>
      <c r="AH621" s="6">
        <v>6.03</v>
      </c>
      <c r="AI621" s="6">
        <v>4.95</v>
      </c>
      <c r="AJ621" s="6">
        <v>3.17</v>
      </c>
      <c r="AK621" s="6">
        <v>5.6539999999999999</v>
      </c>
      <c r="AL621" s="6">
        <v>5.556</v>
      </c>
      <c r="AN621" s="6">
        <v>5.556</v>
      </c>
      <c r="AO621" s="6">
        <f>AE621*'III. GDP shares, 1310-2018'!C623</f>
        <v>0.32052405219010877</v>
      </c>
      <c r="AP621" s="6">
        <f>AF621*'III. GDP shares, 1310-2018'!D623</f>
        <v>0.61833021770532559</v>
      </c>
      <c r="AQ621" s="6">
        <f>AG621*'III. GDP shares, 1310-2018'!E623</f>
        <v>9.4264778169470889E-2</v>
      </c>
      <c r="AR621" s="6">
        <f>AH621*'III. GDP shares, 1310-2018'!F623</f>
        <v>0.85557893229353466</v>
      </c>
      <c r="AS621" s="6">
        <f>AI621*'III. GDP shares, 1310-2018'!G623</f>
        <v>0.47337554681904381</v>
      </c>
      <c r="AT621" s="6">
        <f>AJ621*'III. GDP shares, 1310-2018'!H623</f>
        <v>1.4009368642540587</v>
      </c>
      <c r="AU621" s="6">
        <f>AK621*'III. GDP shares, 1310-2018'!I623</f>
        <v>0.18802971899940146</v>
      </c>
      <c r="AV621" s="6">
        <f>AL621*'III. GDP shares, 1310-2018'!J623</f>
        <v>0.3588554203512026</v>
      </c>
      <c r="AY621" s="6">
        <f>U621*'III. GDP shares, 1310-2018'!C623</f>
        <v>-1.2179455063224265</v>
      </c>
      <c r="AZ621" s="6">
        <f>V621*'III. GDP shares, 1310-2018'!D623</f>
        <v>-0.32557380240074185</v>
      </c>
      <c r="BA621" s="6">
        <f>W621*'III. GDP shares, 1310-2018'!E623</f>
        <v>2.3755298737558418E-2</v>
      </c>
      <c r="BB621" s="6">
        <f>X621*'III. GDP shares, 1310-2018'!F623</f>
        <v>0.68823065308229381</v>
      </c>
      <c r="BC621" s="6">
        <f>Y621*'III. GDP shares, 1310-2018'!G623</f>
        <v>-1.211415500623958</v>
      </c>
      <c r="BD621" s="6">
        <f>Z621*'III. GDP shares, 1310-2018'!H623</f>
        <v>-0.99872524140801211</v>
      </c>
      <c r="BE621" s="6">
        <f>AA621*'III. GDP shares, 1310-2018'!I623</f>
        <v>-0.12061743205413411</v>
      </c>
      <c r="BF621" s="6">
        <f>AB621*'III. GDP shares, 1310-2018'!J623</f>
        <v>-0.10254387720094024</v>
      </c>
      <c r="BI621" s="6">
        <f t="shared" si="1250"/>
        <v>4.8722604166666663</v>
      </c>
      <c r="BJ621" s="6">
        <f t="shared" si="1251"/>
        <v>4.3098955307821463</v>
      </c>
      <c r="BL621" s="6">
        <f t="shared" si="1252"/>
        <v>-3.2648354081903603</v>
      </c>
      <c r="BM621" s="6">
        <f t="shared" si="1253"/>
        <v>-4.4787084756170188</v>
      </c>
      <c r="BN621" s="6">
        <f t="shared" ref="BN621:BO621" si="1344">AVERAGE(BL618:BL624)</f>
        <v>-0.1355449244246078</v>
      </c>
      <c r="BO621" s="6">
        <f t="shared" si="1344"/>
        <v>-0.15552262832287728</v>
      </c>
      <c r="BR621" s="6">
        <f t="shared" si="1255"/>
        <v>6.6308269188664397</v>
      </c>
    </row>
    <row r="622" spans="1:70" x14ac:dyDescent="0.2">
      <c r="A622" s="6">
        <f>'[1]Nominal weighted'!B622</f>
        <v>1928</v>
      </c>
      <c r="C622" s="6">
        <f t="shared" si="1262"/>
        <v>3.7144383954154585</v>
      </c>
      <c r="D622" s="6">
        <f t="shared" si="1263"/>
        <v>4.7654166666666669</v>
      </c>
      <c r="E622" s="6">
        <f t="shared" si="1264"/>
        <v>4.8439103690029572</v>
      </c>
      <c r="F622" s="6">
        <f t="shared" si="1265"/>
        <v>5.3343186216852754</v>
      </c>
      <c r="G622" s="6">
        <f t="shared" si="1266"/>
        <v>-9.445889878034194</v>
      </c>
      <c r="H622" s="6">
        <f t="shared" si="1267"/>
        <v>4.6060693641618453</v>
      </c>
      <c r="I622" s="6">
        <f t="shared" si="1268"/>
        <v>4.7433673200852313</v>
      </c>
      <c r="J622" s="6">
        <f t="shared" si="1269"/>
        <v>3.7641067527768817</v>
      </c>
      <c r="L622" s="6">
        <f t="shared" si="1322"/>
        <v>7.4495181769906962</v>
      </c>
      <c r="M622" s="6">
        <f t="shared" si="1322"/>
        <v>6.0857738095238103</v>
      </c>
      <c r="N622" s="6">
        <f t="shared" si="1322"/>
        <v>7.1421224364008795</v>
      </c>
      <c r="O622" s="6">
        <f t="shared" si="1322"/>
        <v>6.7321904923782494</v>
      </c>
      <c r="P622" s="6">
        <f t="shared" ref="P622:S622" si="1345">AVERAGE(G619:G625)</f>
        <v>-1.0736664497181647</v>
      </c>
      <c r="Q622" s="6">
        <f t="shared" si="1345"/>
        <v>5.8117700592839281</v>
      </c>
      <c r="R622" s="6">
        <f t="shared" si="1345"/>
        <v>4.4633435862427699</v>
      </c>
      <c r="S622" s="6">
        <f t="shared" si="1345"/>
        <v>14.219193515175153</v>
      </c>
      <c r="U622" s="6">
        <v>1.2765616045845412</v>
      </c>
      <c r="V622" s="6">
        <v>-0.3</v>
      </c>
      <c r="W622" s="6">
        <v>-0.94391036900295755</v>
      </c>
      <c r="X622" s="6">
        <v>0.92568137831472441</v>
      </c>
      <c r="Y622" s="6">
        <v>13.956889878034195</v>
      </c>
      <c r="Z622" s="6">
        <v>-1.1560693641618456</v>
      </c>
      <c r="AA622" s="6">
        <v>0.53763267991476849</v>
      </c>
      <c r="AB622" s="6">
        <v>1.8298932472231189</v>
      </c>
      <c r="AE622" s="6">
        <v>4.9909999999999997</v>
      </c>
      <c r="AF622" s="6">
        <v>4.465416666666667</v>
      </c>
      <c r="AG622" s="35">
        <v>3.9</v>
      </c>
      <c r="AH622" s="6">
        <v>6.26</v>
      </c>
      <c r="AI622" s="6">
        <v>4.5110000000000001</v>
      </c>
      <c r="AJ622" s="6">
        <v>3.45</v>
      </c>
      <c r="AK622" s="6">
        <v>5.2809999999999997</v>
      </c>
      <c r="AL622" s="6">
        <v>5.5940000000000003</v>
      </c>
      <c r="AN622" s="6">
        <v>5.5940000000000003</v>
      </c>
      <c r="AO622" s="6">
        <f>AE622*'III. GDP shares, 1310-2018'!C624</f>
        <v>0.32998779416197338</v>
      </c>
      <c r="AP622" s="6">
        <f>AF622*'III. GDP shares, 1310-2018'!D624</f>
        <v>0.59484935270728778</v>
      </c>
      <c r="AQ622" s="6">
        <f>AG622*'III. GDP shares, 1310-2018'!E624</f>
        <v>9.3455691080332012E-2</v>
      </c>
      <c r="AR622" s="6">
        <f>AH622*'III. GDP shares, 1310-2018'!F624</f>
        <v>0.89951123943050171</v>
      </c>
      <c r="AS622" s="6">
        <f>AI622*'III. GDP shares, 1310-2018'!G624</f>
        <v>0.44771768226291436</v>
      </c>
      <c r="AT622" s="6">
        <f>AJ622*'III. GDP shares, 1310-2018'!H624</f>
        <v>1.4958683376457993</v>
      </c>
      <c r="AU622" s="6">
        <f>AK622*'III. GDP shares, 1310-2018'!I624</f>
        <v>0.17106510791291224</v>
      </c>
      <c r="AV622" s="6">
        <f>AL622*'III. GDP shares, 1310-2018'!J624</f>
        <v>0.37920742975102306</v>
      </c>
      <c r="AY622" s="6">
        <f>U622*'III. GDP shares, 1310-2018'!C624</f>
        <v>8.4401872973095995E-2</v>
      </c>
      <c r="AZ622" s="6">
        <f>V622*'III. GDP shares, 1310-2018'!D624</f>
        <v>-3.9963752351334064E-2</v>
      </c>
      <c r="BA622" s="6">
        <f>W622*'III. GDP shares, 1310-2018'!E624</f>
        <v>-2.2618922013605793E-2</v>
      </c>
      <c r="BB622" s="6">
        <f>X622*'III. GDP shares, 1310-2018'!F624</f>
        <v>0.13301290797533752</v>
      </c>
      <c r="BC622" s="6">
        <f>Y622*'III. GDP shares, 1310-2018'!G624</f>
        <v>1.3852242047865659</v>
      </c>
      <c r="BD622" s="6">
        <f>Z622*'III. GDP shares, 1310-2018'!H624</f>
        <v>-0.50125436462956985</v>
      </c>
      <c r="BE622" s="6">
        <f>AA622*'III. GDP shares, 1310-2018'!I624</f>
        <v>1.7415298694779036E-2</v>
      </c>
      <c r="BF622" s="6">
        <f>AB622*'III. GDP shares, 1310-2018'!J624</f>
        <v>0.12404524758638404</v>
      </c>
      <c r="BI622" s="6">
        <f t="shared" si="1250"/>
        <v>4.8065520833333331</v>
      </c>
      <c r="BJ622" s="6">
        <f t="shared" si="1251"/>
        <v>4.4116626349527435</v>
      </c>
      <c r="BL622" s="6">
        <f t="shared" si="1252"/>
        <v>1.180262493021653</v>
      </c>
      <c r="BM622" s="6">
        <f t="shared" si="1253"/>
        <v>2.0158348818633183</v>
      </c>
      <c r="BN622" s="6">
        <f t="shared" ref="BN622:BO622" si="1346">AVERAGE(BL619:BL625)</f>
        <v>-1.4161757771603563</v>
      </c>
      <c r="BO622" s="6">
        <f t="shared" si="1346"/>
        <v>-1.3965232628084745</v>
      </c>
      <c r="BR622" s="6">
        <f t="shared" si="1255"/>
        <v>2.5965870368724691</v>
      </c>
    </row>
    <row r="623" spans="1:70" x14ac:dyDescent="0.2">
      <c r="A623" s="6">
        <f>'[1]Nominal weighted'!B623</f>
        <v>1929</v>
      </c>
      <c r="C623" s="6">
        <f t="shared" si="1262"/>
        <v>3.1743660299806162</v>
      </c>
      <c r="D623" s="6">
        <f t="shared" si="1263"/>
        <v>5.4675000000000002</v>
      </c>
      <c r="E623" s="6">
        <f t="shared" si="1264"/>
        <v>4.3077829040194739</v>
      </c>
      <c r="F623" s="6">
        <f t="shared" si="1265"/>
        <v>6.5457128721986706</v>
      </c>
      <c r="G623" s="6">
        <f t="shared" si="1266"/>
        <v>0.59620390364136089</v>
      </c>
      <c r="H623" s="6">
        <f t="shared" si="1267"/>
        <v>2.7752046783625852</v>
      </c>
      <c r="I623" s="6">
        <f t="shared" si="1268"/>
        <v>8.7185458882433515</v>
      </c>
      <c r="J623" s="6">
        <f t="shared" si="1269"/>
        <v>14.846596320790891</v>
      </c>
      <c r="L623" s="6">
        <f t="shared" si="1322"/>
        <v>9.6057893766427842</v>
      </c>
      <c r="M623" s="6">
        <f t="shared" si="1322"/>
        <v>6.4019285714285719</v>
      </c>
      <c r="N623" s="6">
        <f t="shared" si="1322"/>
        <v>7.2081620745887909</v>
      </c>
      <c r="O623" s="6">
        <f t="shared" si="1322"/>
        <v>8.6331637978340705</v>
      </c>
      <c r="P623" s="6">
        <f t="shared" ref="P623:S623" si="1347">AVERAGE(G620:G626)</f>
        <v>2.010500154787827</v>
      </c>
      <c r="Q623" s="6">
        <f t="shared" si="1347"/>
        <v>7.71065301574468</v>
      </c>
      <c r="R623" s="6">
        <f t="shared" si="1347"/>
        <v>5.7618913772817661</v>
      </c>
      <c r="S623" s="6">
        <f t="shared" si="1347"/>
        <v>10.371769940383446</v>
      </c>
      <c r="U623" s="6">
        <v>2.1006339700193841</v>
      </c>
      <c r="V623" s="6">
        <v>-0.9</v>
      </c>
      <c r="W623" s="6">
        <v>-0.29778290401947388</v>
      </c>
      <c r="X623" s="6">
        <v>-6.5712872198670322E-2</v>
      </c>
      <c r="Y623" s="6">
        <v>3.013796096358639</v>
      </c>
      <c r="Z623" s="6">
        <v>0.58479532163741443</v>
      </c>
      <c r="AA623" s="6">
        <v>-3.2085458882433526</v>
      </c>
      <c r="AB623" s="6">
        <v>-9.3295963207908894</v>
      </c>
      <c r="AE623" s="6">
        <v>5.2750000000000004</v>
      </c>
      <c r="AF623" s="6">
        <v>4.5674999999999999</v>
      </c>
      <c r="AG623" s="35">
        <v>4.01</v>
      </c>
      <c r="AH623" s="6">
        <v>6.48</v>
      </c>
      <c r="AI623" s="6">
        <v>3.61</v>
      </c>
      <c r="AJ623" s="6">
        <v>3.36</v>
      </c>
      <c r="AK623" s="6">
        <v>5.51</v>
      </c>
      <c r="AL623" s="6">
        <v>5.5170000000000003</v>
      </c>
      <c r="AN623" s="6">
        <v>5.5170000000000003</v>
      </c>
      <c r="AO623" s="6">
        <f>AE623*'III. GDP shares, 1310-2018'!C625</f>
        <v>0.3453059540456902</v>
      </c>
      <c r="AP623" s="6">
        <f>AF623*'III. GDP shares, 1310-2018'!D625</f>
        <v>0.6003413448323599</v>
      </c>
      <c r="AQ623" s="6">
        <f>AG623*'III. GDP shares, 1310-2018'!E625</f>
        <v>9.2832622117891533E-2</v>
      </c>
      <c r="AR623" s="6">
        <f>AH623*'III. GDP shares, 1310-2018'!F625</f>
        <v>0.88877506020384434</v>
      </c>
      <c r="AS623" s="6">
        <f>AI623*'III. GDP shares, 1310-2018'!G625</f>
        <v>0.36659480915024606</v>
      </c>
      <c r="AT623" s="6">
        <f>AJ623*'III. GDP shares, 1310-2018'!H625</f>
        <v>1.4817812387045013</v>
      </c>
      <c r="AU623" s="6">
        <f>AK623*'III. GDP shares, 1310-2018'!I625</f>
        <v>0.18316768878941062</v>
      </c>
      <c r="AV623" s="6">
        <f>AL623*'III. GDP shares, 1310-2018'!J625</f>
        <v>0.36961529296319717</v>
      </c>
      <c r="AY623" s="6">
        <f>U623*'III. GDP shares, 1310-2018'!C625</f>
        <v>0.13750927338736099</v>
      </c>
      <c r="AZ623" s="6">
        <f>V623*'III. GDP shares, 1310-2018'!D625</f>
        <v>-0.11829386105071131</v>
      </c>
      <c r="BA623" s="6">
        <f>W623*'III. GDP shares, 1310-2018'!E625</f>
        <v>-6.8937575566105193E-3</v>
      </c>
      <c r="BB623" s="6">
        <f>X623*'III. GDP shares, 1310-2018'!F625</f>
        <v>-9.0129570902069047E-3</v>
      </c>
      <c r="BC623" s="6">
        <f>Y623*'III. GDP shares, 1310-2018'!G625</f>
        <v>0.30605041683167639</v>
      </c>
      <c r="BD623" s="6">
        <f>Z623*'III. GDP shares, 1310-2018'!H625</f>
        <v>0.25789843335847773</v>
      </c>
      <c r="BE623" s="6">
        <f>AA623*'III. GDP shares, 1310-2018'!I625</f>
        <v>-0.1066609681895284</v>
      </c>
      <c r="BF623" s="6">
        <f>AB623*'III. GDP shares, 1310-2018'!J625</f>
        <v>-0.62504286339269366</v>
      </c>
      <c r="BI623" s="6">
        <f t="shared" si="1250"/>
        <v>4.7911875000000004</v>
      </c>
      <c r="BJ623" s="6">
        <f t="shared" si="1251"/>
        <v>4.3284140108071405</v>
      </c>
      <c r="BL623" s="6">
        <f t="shared" si="1252"/>
        <v>-0.16444628370223568</v>
      </c>
      <c r="BM623" s="6">
        <f t="shared" si="1253"/>
        <v>-1.0128015746546186</v>
      </c>
      <c r="BN623" s="6">
        <f t="shared" ref="BN623:BO623" si="1348">AVERAGE(BL620:BL626)</f>
        <v>-2.8326106416234915</v>
      </c>
      <c r="BO623" s="6">
        <f t="shared" si="1348"/>
        <v>-2.3747412171579207</v>
      </c>
      <c r="BR623" s="6">
        <f t="shared" si="1255"/>
        <v>3.7742250886263053</v>
      </c>
    </row>
    <row r="624" spans="1:70" x14ac:dyDescent="0.2">
      <c r="A624" s="6">
        <f>'[1]Nominal weighted'!B624</f>
        <v>1930</v>
      </c>
      <c r="C624" s="6">
        <f t="shared" si="1262"/>
        <v>16.420281977388601</v>
      </c>
      <c r="D624" s="6">
        <f t="shared" si="1263"/>
        <v>7.2477499999999999</v>
      </c>
      <c r="E624" s="6">
        <f t="shared" si="1264"/>
        <v>10.151315244449705</v>
      </c>
      <c r="F624" s="6">
        <f t="shared" si="1265"/>
        <v>13.388613053595694</v>
      </c>
      <c r="G624" s="6">
        <f t="shared" si="1266"/>
        <v>-2.1556335595318892</v>
      </c>
      <c r="H624" s="6">
        <f t="shared" si="1267"/>
        <v>9.6153488372092895</v>
      </c>
      <c r="I624" s="6">
        <f t="shared" si="1268"/>
        <v>-6.8376041185336636</v>
      </c>
      <c r="J624" s="6">
        <f t="shared" si="1269"/>
        <v>24.095986649034781</v>
      </c>
      <c r="L624" s="6">
        <f t="shared" si="1322"/>
        <v>9.9875566087404071</v>
      </c>
      <c r="M624" s="6">
        <f t="shared" si="1322"/>
        <v>6.4240833333333338</v>
      </c>
      <c r="N624" s="6">
        <f t="shared" si="1322"/>
        <v>6.1488858902397947</v>
      </c>
      <c r="O624" s="6">
        <f t="shared" si="1322"/>
        <v>8.8253848251396345</v>
      </c>
      <c r="P624" s="6">
        <f t="shared" ref="P624:S624" si="1349">AVERAGE(G621:G627)</f>
        <v>5.7917668686636263</v>
      </c>
      <c r="Q624" s="6">
        <f t="shared" si="1349"/>
        <v>7.4376991279760887</v>
      </c>
      <c r="R624" s="6">
        <f t="shared" si="1349"/>
        <v>6.5427262473657022</v>
      </c>
      <c r="S624" s="6">
        <f t="shared" si="1349"/>
        <v>8.3316593906137388</v>
      </c>
      <c r="U624" s="6">
        <v>-11.248281977388602</v>
      </c>
      <c r="V624" s="6">
        <v>-2.8</v>
      </c>
      <c r="W624" s="6">
        <v>-6.4513152444497051</v>
      </c>
      <c r="X624" s="6">
        <v>-7.2086130535956956</v>
      </c>
      <c r="Y624" s="6">
        <v>5.6956335595318892</v>
      </c>
      <c r="Z624" s="6">
        <v>-6.3953488372092897</v>
      </c>
      <c r="AA624" s="6">
        <v>12.715604118533664</v>
      </c>
      <c r="AB624" s="6">
        <v>-18.653986649034781</v>
      </c>
      <c r="AE624" s="6">
        <v>5.1719999999999997</v>
      </c>
      <c r="AF624" s="6">
        <v>4.4477500000000001</v>
      </c>
      <c r="AG624" s="35">
        <v>3.7</v>
      </c>
      <c r="AH624" s="6">
        <v>6.18</v>
      </c>
      <c r="AI624" s="6">
        <v>3.54</v>
      </c>
      <c r="AJ624" s="6">
        <v>3.22</v>
      </c>
      <c r="AK624" s="6">
        <v>5.8780000000000001</v>
      </c>
      <c r="AL624" s="6">
        <v>5.4420000000000002</v>
      </c>
      <c r="AN624" s="6">
        <v>5.4420000000000002</v>
      </c>
      <c r="AO624" s="6">
        <f>AE624*'III. GDP shares, 1310-2018'!C626</f>
        <v>0.34036997849798717</v>
      </c>
      <c r="AP624" s="6">
        <f>AF624*'III. GDP shares, 1310-2018'!D626</f>
        <v>0.61375324608718396</v>
      </c>
      <c r="AQ624" s="6">
        <f>AG624*'III. GDP shares, 1310-2018'!E626</f>
        <v>9.0370645309164194E-2</v>
      </c>
      <c r="AR624" s="6">
        <f>AH624*'III. GDP shares, 1310-2018'!F626</f>
        <v>0.8837209957965636</v>
      </c>
      <c r="AS624" s="6">
        <f>AI624*'III. GDP shares, 1310-2018'!G626</f>
        <v>0.36909943285912378</v>
      </c>
      <c r="AT624" s="6">
        <f>AJ624*'III. GDP shares, 1310-2018'!H626</f>
        <v>1.3680100845587277</v>
      </c>
      <c r="AU624" s="6">
        <f>AK624*'III. GDP shares, 1310-2018'!I626</f>
        <v>0.19968261854311439</v>
      </c>
      <c r="AV624" s="6">
        <f>AL624*'III. GDP shares, 1310-2018'!J626</f>
        <v>0.35749688404945068</v>
      </c>
      <c r="AY624" s="6">
        <f>U624*'III. GDP shares, 1310-2018'!C626</f>
        <v>-0.74025086906091553</v>
      </c>
      <c r="AZ624" s="6">
        <f>V624*'III. GDP shares, 1310-2018'!D626</f>
        <v>-0.38637717700952501</v>
      </c>
      <c r="BA624" s="6">
        <f>W624*'III. GDP shares, 1310-2018'!E626</f>
        <v>-0.15757014100912653</v>
      </c>
      <c r="BB624" s="6">
        <f>X624*'III. GDP shares, 1310-2018'!F626</f>
        <v>-1.0308094993585268</v>
      </c>
      <c r="BC624" s="6">
        <f>Y624*'III. GDP shares, 1310-2018'!G626</f>
        <v>0.59385737756966461</v>
      </c>
      <c r="BD624" s="6">
        <f>Z624*'III. GDP shares, 1310-2018'!H626</f>
        <v>-2.7170502185010066</v>
      </c>
      <c r="BE624" s="6">
        <f>AA624*'III. GDP shares, 1310-2018'!I626</f>
        <v>0.43196412499938958</v>
      </c>
      <c r="BF624" s="6">
        <f>AB624*'III. GDP shares, 1310-2018'!J626</f>
        <v>-1.2254211874549776</v>
      </c>
      <c r="BI624" s="6">
        <f t="shared" si="1250"/>
        <v>4.6974687499999996</v>
      </c>
      <c r="BJ624" s="6">
        <f t="shared" si="1251"/>
        <v>4.2225038857013155</v>
      </c>
      <c r="BL624" s="6">
        <f t="shared" si="1252"/>
        <v>-5.2316575898250237</v>
      </c>
      <c r="BM624" s="6">
        <f t="shared" si="1253"/>
        <v>-4.293288510451565</v>
      </c>
      <c r="BN624" s="6">
        <f t="shared" ref="BN624:BO624" si="1350">AVERAGE(BL621:BL627)</f>
        <v>-3.0659203567164623</v>
      </c>
      <c r="BO624" s="6">
        <f t="shared" si="1350"/>
        <v>-2.6849062984138024</v>
      </c>
      <c r="BR624" s="6">
        <f t="shared" si="1255"/>
        <v>8.4540310524296292</v>
      </c>
    </row>
    <row r="625" spans="1:70" x14ac:dyDescent="0.2">
      <c r="A625" s="6">
        <f>'[1]Nominal weighted'!B625</f>
        <v>1931</v>
      </c>
      <c r="C625" s="6">
        <f t="shared" si="1262"/>
        <v>8.5941710190104388</v>
      </c>
      <c r="D625" s="6">
        <f t="shared" si="1263"/>
        <v>8.6974166666666655</v>
      </c>
      <c r="E625" s="6">
        <f t="shared" si="1264"/>
        <v>11.839336365612304</v>
      </c>
      <c r="F625" s="6">
        <f t="shared" si="1265"/>
        <v>13.766894178082723</v>
      </c>
      <c r="G625" s="6">
        <f t="shared" si="1266"/>
        <v>17.963725695250037</v>
      </c>
      <c r="H625" s="6">
        <f t="shared" si="1267"/>
        <v>13.246770186335414</v>
      </c>
      <c r="I625" s="6">
        <f t="shared" si="1268"/>
        <v>5.4870128987479241</v>
      </c>
      <c r="J625" s="6">
        <f t="shared" si="1269"/>
        <v>9.3895602487573964</v>
      </c>
      <c r="L625" s="6">
        <f t="shared" si="1322"/>
        <v>8.0765435730545612</v>
      </c>
      <c r="M625" s="6">
        <f t="shared" si="1322"/>
        <v>5.869620238095238</v>
      </c>
      <c r="N625" s="6">
        <f t="shared" si="1322"/>
        <v>6.5519166156690147</v>
      </c>
      <c r="O625" s="6">
        <f t="shared" si="1322"/>
        <v>9.3716031424761468</v>
      </c>
      <c r="P625" s="6">
        <f t="shared" ref="P625:S625" si="1351">AVERAGE(G622:G628)</f>
        <v>5.2604147137834669</v>
      </c>
      <c r="Q625" s="6">
        <f t="shared" si="1351"/>
        <v>6.8726936250044846</v>
      </c>
      <c r="R625" s="6">
        <f t="shared" si="1351"/>
        <v>5.6783287658147845</v>
      </c>
      <c r="S625" s="6">
        <f t="shared" si="1351"/>
        <v>7.8534767745738119</v>
      </c>
      <c r="U625" s="6">
        <v>-3.709171019010439</v>
      </c>
      <c r="V625" s="6">
        <v>-4.3</v>
      </c>
      <c r="W625" s="6">
        <v>-7.2793363656123047</v>
      </c>
      <c r="X625" s="6">
        <v>-7.626894178082722</v>
      </c>
      <c r="Y625" s="6">
        <v>-14.163725695250037</v>
      </c>
      <c r="Z625" s="6">
        <v>-9.3167701863354146</v>
      </c>
      <c r="AA625" s="6">
        <v>0.48298710125207606</v>
      </c>
      <c r="AB625" s="6">
        <v>-3.4705602487573968</v>
      </c>
      <c r="AE625" s="6">
        <v>4.8849999999999998</v>
      </c>
      <c r="AF625" s="6">
        <v>4.3974166666666665</v>
      </c>
      <c r="AG625" s="35">
        <v>4.5599999999999996</v>
      </c>
      <c r="AH625" s="6">
        <v>6.14</v>
      </c>
      <c r="AI625" s="6">
        <v>3.8</v>
      </c>
      <c r="AJ625" s="6">
        <v>3.93</v>
      </c>
      <c r="AK625" s="6">
        <v>5.97</v>
      </c>
      <c r="AL625" s="6">
        <v>5.9189999999999996</v>
      </c>
      <c r="AN625" s="6">
        <v>5.9189999999999996</v>
      </c>
      <c r="AO625" s="6">
        <f>AE625*'III. GDP shares, 1310-2018'!C627</f>
        <v>0.33965859859769842</v>
      </c>
      <c r="AP625" s="6">
        <f>AF625*'III. GDP shares, 1310-2018'!D627</f>
        <v>0.61177426893668718</v>
      </c>
      <c r="AQ625" s="6">
        <f>AG625*'III. GDP shares, 1310-2018'!E627</f>
        <v>0.11113781600036401</v>
      </c>
      <c r="AR625" s="6">
        <f>AH625*'III. GDP shares, 1310-2018'!F627</f>
        <v>0.86194631486811524</v>
      </c>
      <c r="AS625" s="6">
        <f>AI625*'III. GDP shares, 1310-2018'!G627</f>
        <v>0.39588711458575671</v>
      </c>
      <c r="AT625" s="6">
        <f>AJ625*'III. GDP shares, 1310-2018'!H627</f>
        <v>1.6381383653448001</v>
      </c>
      <c r="AU625" s="6">
        <f>AK625*'III. GDP shares, 1310-2018'!I627</f>
        <v>0.210038672588968</v>
      </c>
      <c r="AV625" s="6">
        <f>AL625*'III. GDP shares, 1310-2018'!J627</f>
        <v>0.41670375424755468</v>
      </c>
      <c r="AY625" s="6">
        <f>U625*'III. GDP shares, 1310-2018'!C627</f>
        <v>-0.25790211469320018</v>
      </c>
      <c r="AZ625" s="6">
        <f>V625*'III. GDP shares, 1310-2018'!D627</f>
        <v>-0.5982215368328575</v>
      </c>
      <c r="BA625" s="6">
        <f>W625*'III. GDP shares, 1310-2018'!E627</f>
        <v>-0.17741437403644275</v>
      </c>
      <c r="BB625" s="6">
        <f>X625*'III. GDP shares, 1310-2018'!F627</f>
        <v>-1.0706796955517077</v>
      </c>
      <c r="BC625" s="6">
        <f>Y625*'III. GDP shares, 1310-2018'!G627</f>
        <v>-1.4755885519149152</v>
      </c>
      <c r="BD625" s="6">
        <f>Z625*'III. GDP shares, 1310-2018'!H627</f>
        <v>-3.8835009372357927</v>
      </c>
      <c r="BE625" s="6">
        <f>AA625*'III. GDP shares, 1310-2018'!I627</f>
        <v>1.6992624727735266E-2</v>
      </c>
      <c r="BF625" s="6">
        <f>AB625*'III. GDP shares, 1310-2018'!J627</f>
        <v>-0.24433105000836874</v>
      </c>
      <c r="BI625" s="6">
        <f t="shared" si="1250"/>
        <v>4.9501770833333332</v>
      </c>
      <c r="BJ625" s="6">
        <f t="shared" si="1251"/>
        <v>4.585284905169944</v>
      </c>
      <c r="BL625" s="6">
        <f t="shared" si="1252"/>
        <v>-7.6906456355455495</v>
      </c>
      <c r="BM625" s="6">
        <f t="shared" si="1253"/>
        <v>-6.1729338239745299</v>
      </c>
      <c r="BN625" s="6">
        <f t="shared" ref="BN625:BO625" si="1352">AVERAGE(BL622:BL628)</f>
        <v>-2.6908587872910026</v>
      </c>
      <c r="BO625" s="6">
        <f t="shared" si="1352"/>
        <v>-2.2812292941541772</v>
      </c>
      <c r="BR625" s="6">
        <f t="shared" si="1255"/>
        <v>11.06593473494595</v>
      </c>
    </row>
    <row r="626" spans="1:70" x14ac:dyDescent="0.2">
      <c r="A626" s="6">
        <f>'[1]Nominal weighted'!B626</f>
        <v>1932</v>
      </c>
      <c r="C626" s="6">
        <f t="shared" si="1262"/>
        <v>6.4922844706608558</v>
      </c>
      <c r="D626" s="6">
        <f t="shared" si="1263"/>
        <v>6.3524166666666666</v>
      </c>
      <c r="E626" s="6">
        <f t="shared" si="1264"/>
        <v>6.9933444474417179</v>
      </c>
      <c r="F626" s="6">
        <f t="shared" si="1265"/>
        <v>16.932938272367892</v>
      </c>
      <c r="G626" s="6">
        <f t="shared" si="1266"/>
        <v>13.27535208563885</v>
      </c>
      <c r="H626" s="6">
        <f t="shared" si="1267"/>
        <v>13.623972602739727</v>
      </c>
      <c r="I626" s="6">
        <f t="shared" si="1268"/>
        <v>18.578448902215904</v>
      </c>
      <c r="J626" s="6">
        <f t="shared" si="1269"/>
        <v>-3.6942401885067078</v>
      </c>
      <c r="L626" s="6">
        <f t="shared" si="1322"/>
        <v>7.1012510802836761</v>
      </c>
      <c r="M626" s="6">
        <f t="shared" si="1322"/>
        <v>5.5037630952380949</v>
      </c>
      <c r="N626" s="6">
        <f t="shared" si="1322"/>
        <v>6.5603455907858068</v>
      </c>
      <c r="O626" s="6">
        <f t="shared" si="1322"/>
        <v>9.1407167365629682</v>
      </c>
      <c r="P626" s="6">
        <f t="shared" ref="P626:S626" si="1353">AVERAGE(G623:G629)</f>
        <v>8.0400070696584987</v>
      </c>
      <c r="Q626" s="6">
        <f t="shared" si="1353"/>
        <v>6.1911016262862679</v>
      </c>
      <c r="R626" s="6">
        <f t="shared" si="1353"/>
        <v>6.2149126881810028</v>
      </c>
      <c r="S626" s="6">
        <f t="shared" si="1353"/>
        <v>7.404446124425454</v>
      </c>
      <c r="U626" s="6">
        <v>-1.9262844706608564</v>
      </c>
      <c r="V626" s="6">
        <v>-2.6</v>
      </c>
      <c r="W626" s="6">
        <v>-3.4433444474417185</v>
      </c>
      <c r="X626" s="6">
        <v>-9.6329382723678929</v>
      </c>
      <c r="Y626" s="6">
        <v>-9.3653520856388504</v>
      </c>
      <c r="Z626" s="6">
        <v>-10.273972602739727</v>
      </c>
      <c r="AA626" s="6">
        <v>-12.457448902215901</v>
      </c>
      <c r="AB626" s="6">
        <v>8.4372401885067081</v>
      </c>
      <c r="AE626" s="6">
        <v>4.5659999999999998</v>
      </c>
      <c r="AF626" s="6">
        <v>3.752416666666667</v>
      </c>
      <c r="AG626" s="35">
        <v>3.55</v>
      </c>
      <c r="AH626" s="6">
        <v>7.3</v>
      </c>
      <c r="AI626" s="6">
        <v>3.91</v>
      </c>
      <c r="AJ626" s="6">
        <v>3.35</v>
      </c>
      <c r="AK626" s="6">
        <v>6.1210000000000004</v>
      </c>
      <c r="AL626" s="6">
        <v>4.7430000000000003</v>
      </c>
      <c r="AN626" s="6">
        <v>4.7430000000000003</v>
      </c>
      <c r="AO626" s="6">
        <f>AE626*'III. GDP shares, 1310-2018'!C628</f>
        <v>0.34966946860308923</v>
      </c>
      <c r="AP626" s="6">
        <f>AF626*'III. GDP shares, 1310-2018'!D628</f>
        <v>0.56123226402934112</v>
      </c>
      <c r="AQ626" s="6">
        <f>AG626*'III. GDP shares, 1310-2018'!E628</f>
        <v>9.1038979653172619E-2</v>
      </c>
      <c r="AR626" s="6">
        <f>AH626*'III. GDP shares, 1310-2018'!F628</f>
        <v>1.0111428890344449</v>
      </c>
      <c r="AS626" s="6">
        <f>AI626*'III. GDP shares, 1310-2018'!G628</f>
        <v>0.406291242585051</v>
      </c>
      <c r="AT626" s="6">
        <f>AJ626*'III. GDP shares, 1310-2018'!H628</f>
        <v>1.2932021676626295</v>
      </c>
      <c r="AU626" s="6">
        <f>AK626*'III. GDP shares, 1310-2018'!I628</f>
        <v>0.23473273518903126</v>
      </c>
      <c r="AV626" s="6">
        <f>AL626*'III. GDP shares, 1310-2018'!J628</f>
        <v>0.38610746389272554</v>
      </c>
      <c r="AY626" s="6">
        <f>U626*'III. GDP shares, 1310-2018'!C628</f>
        <v>-0.14751705370879648</v>
      </c>
      <c r="AZ626" s="6">
        <f>V626*'III. GDP shares, 1310-2018'!D628</f>
        <v>-0.38887043100480673</v>
      </c>
      <c r="BA626" s="6">
        <f>W626*'III. GDP shares, 1310-2018'!E628</f>
        <v>-8.8303821151975076E-2</v>
      </c>
      <c r="BB626" s="6">
        <f>X626*'III. GDP shares, 1310-2018'!F628</f>
        <v>-1.33428452528939</v>
      </c>
      <c r="BC626" s="6">
        <f>Y626*'III. GDP shares, 1310-2018'!G628</f>
        <v>-0.97316126243496348</v>
      </c>
      <c r="BD626" s="6">
        <f>Z626*'III. GDP shares, 1310-2018'!H628</f>
        <v>-3.9660667583192484</v>
      </c>
      <c r="BE626" s="6">
        <f>AA626*'III. GDP shares, 1310-2018'!I628</f>
        <v>-0.47772766774950715</v>
      </c>
      <c r="BF626" s="6">
        <f>AB626*'III. GDP shares, 1310-2018'!J628</f>
        <v>0.68683985060891972</v>
      </c>
      <c r="BI626" s="6">
        <f t="shared" si="1250"/>
        <v>4.6615520833333344</v>
      </c>
      <c r="BJ626" s="6">
        <f t="shared" si="1251"/>
        <v>4.3334172106494853</v>
      </c>
      <c r="BL626" s="6">
        <f t="shared" si="1252"/>
        <v>-6.6890916690497679</v>
      </c>
      <c r="BM626" s="6">
        <f t="shared" si="1253"/>
        <v>-5.1577625740697801</v>
      </c>
      <c r="BN626" s="6">
        <f t="shared" ref="BN626:BO626" si="1354">AVERAGE(BL623:BL629)</f>
        <v>-2.6267876493153821</v>
      </c>
      <c r="BO626" s="6">
        <f t="shared" si="1354"/>
        <v>-2.4630261859515303</v>
      </c>
      <c r="BR626" s="6">
        <f t="shared" si="1255"/>
        <v>10.072406184665104</v>
      </c>
    </row>
    <row r="627" spans="1:70" x14ac:dyDescent="0.2">
      <c r="A627" s="6">
        <f>'[1]Nominal weighted'!B627</f>
        <v>1933</v>
      </c>
      <c r="C627" s="6">
        <f t="shared" si="1262"/>
        <v>7.3260759859607596</v>
      </c>
      <c r="D627" s="6">
        <f t="shared" si="1263"/>
        <v>5.4799999999999995</v>
      </c>
      <c r="E627" s="6">
        <f t="shared" si="1264"/>
        <v>1.8995764071049897</v>
      </c>
      <c r="F627" s="6">
        <f t="shared" si="1265"/>
        <v>4.6297696393259393</v>
      </c>
      <c r="G627" s="6">
        <f t="shared" si="1266"/>
        <v>2.6910633827005883</v>
      </c>
      <c r="H627" s="6">
        <f t="shared" si="1267"/>
        <v>2.7666412213740483</v>
      </c>
      <c r="I627" s="6">
        <f t="shared" si="1268"/>
        <v>5.8283810745720031</v>
      </c>
      <c r="J627" s="6">
        <f t="shared" si="1269"/>
        <v>2.7759643849010556</v>
      </c>
      <c r="L627" s="6">
        <f t="shared" ref="L627:L690" si="1355">AVERAGE(C624:C630)</f>
        <v>6.5600525301257315</v>
      </c>
      <c r="M627" s="6">
        <f t="shared" ref="M627:M690" si="1356">AVERAGE(D624:D630)</f>
        <v>5.0428702380952384</v>
      </c>
      <c r="N627" s="6">
        <f t="shared" ref="N627:N690" si="1357">AVERAGE(E624:E630)</f>
        <v>6.7297985008847965</v>
      </c>
      <c r="O627" s="6">
        <f t="shared" ref="O627:O690" si="1358">AVERAGE(F624:F630)</f>
        <v>8.7643173863093828</v>
      </c>
      <c r="P627" s="6">
        <f t="shared" ref="P627:S627" si="1359">AVERAGE(G624:G630)</f>
        <v>5.2840784668837655</v>
      </c>
      <c r="Q627" s="6">
        <f t="shared" si="1359"/>
        <v>5.9476044776174941</v>
      </c>
      <c r="R627" s="6">
        <f t="shared" si="1359"/>
        <v>5.4418318378230719</v>
      </c>
      <c r="S627" s="6">
        <f t="shared" si="1359"/>
        <v>5.2160443153652869</v>
      </c>
      <c r="U627" s="6">
        <v>-3.4370759859607602</v>
      </c>
      <c r="V627" s="6">
        <v>-2.1</v>
      </c>
      <c r="W627" s="6">
        <v>1.6404235928950104</v>
      </c>
      <c r="X627" s="6">
        <v>2.0302303606740608</v>
      </c>
      <c r="Y627" s="6">
        <v>1.7789366172994112</v>
      </c>
      <c r="Z627" s="6">
        <v>0.76335877862595147</v>
      </c>
      <c r="AA627" s="6">
        <v>-0.11438107457200221</v>
      </c>
      <c r="AB627" s="6">
        <v>1.8810356150989445</v>
      </c>
      <c r="AE627" s="6">
        <v>3.8889999999999998</v>
      </c>
      <c r="AF627" s="6">
        <v>3.3799999999999994</v>
      </c>
      <c r="AG627" s="35">
        <v>3.54</v>
      </c>
      <c r="AH627" s="6">
        <v>6.66</v>
      </c>
      <c r="AI627" s="6">
        <v>4.47</v>
      </c>
      <c r="AJ627" s="6">
        <v>3.53</v>
      </c>
      <c r="AK627" s="6">
        <v>5.7140000000000004</v>
      </c>
      <c r="AL627" s="6">
        <v>4.657</v>
      </c>
      <c r="AN627" s="6">
        <v>4.657</v>
      </c>
      <c r="AO627" s="6">
        <f>AE627*'III. GDP shares, 1310-2018'!C629</f>
        <v>0.29028463137282223</v>
      </c>
      <c r="AP627" s="6">
        <f>AF627*'III. GDP shares, 1310-2018'!D629</f>
        <v>0.51055723725667257</v>
      </c>
      <c r="AQ627" s="6">
        <f>AG627*'III. GDP shares, 1310-2018'!E629</f>
        <v>8.8921576583991316E-2</v>
      </c>
      <c r="AR627" s="6">
        <f>AH627*'III. GDP shares, 1310-2018'!F629</f>
        <v>0.96204335999371438</v>
      </c>
      <c r="AS627" s="6">
        <f>AI627*'III. GDP shares, 1310-2018'!G629</f>
        <v>0.48837925717210451</v>
      </c>
      <c r="AT627" s="6">
        <f>AJ627*'III. GDP shares, 1310-2018'!H629</f>
        <v>1.3091089862870351</v>
      </c>
      <c r="AU627" s="6">
        <f>AK627*'III. GDP shares, 1310-2018'!I629</f>
        <v>0.21081831365250811</v>
      </c>
      <c r="AV627" s="6">
        <f>AL627*'III. GDP shares, 1310-2018'!J629</f>
        <v>0.40856081509948389</v>
      </c>
      <c r="AY627" s="6">
        <f>U627*'III. GDP shares, 1310-2018'!C629</f>
        <v>-0.25655189909616838</v>
      </c>
      <c r="AZ627" s="6">
        <f>V627*'III. GDP shares, 1310-2018'!D629</f>
        <v>-0.31721011782219311</v>
      </c>
      <c r="BA627" s="6">
        <f>W627*'III. GDP shares, 1310-2018'!E629</f>
        <v>4.1205946933841768E-2</v>
      </c>
      <c r="BB627" s="6">
        <f>X627*'III. GDP shares, 1310-2018'!F629</f>
        <v>0.29326871437599461</v>
      </c>
      <c r="BC627" s="6">
        <f>Y627*'III. GDP shares, 1310-2018'!G629</f>
        <v>0.19436146391788431</v>
      </c>
      <c r="BD627" s="6">
        <f>Z627*'III. GDP shares, 1310-2018'!H629</f>
        <v>0.28309343820405908</v>
      </c>
      <c r="BE627" s="6">
        <f>AA627*'III. GDP shares, 1310-2018'!I629</f>
        <v>-4.2200954244016944E-3</v>
      </c>
      <c r="BF627" s="6">
        <f>AB627*'III. GDP shares, 1310-2018'!J629</f>
        <v>0.16502414518702679</v>
      </c>
      <c r="BI627" s="6">
        <f t="shared" si="1250"/>
        <v>4.4800000000000004</v>
      </c>
      <c r="BJ627" s="6">
        <f t="shared" si="1251"/>
        <v>4.2686741774183314</v>
      </c>
      <c r="BL627" s="6">
        <f t="shared" si="1252"/>
        <v>0.39897159627604334</v>
      </c>
      <c r="BM627" s="6">
        <f t="shared" si="1253"/>
        <v>0.30531598800757709</v>
      </c>
      <c r="BN627" s="6">
        <f t="shared" ref="BN627:BO627" si="1360">AVERAGE(BL624:BL630)</f>
        <v>-2.0865905052389371</v>
      </c>
      <c r="BO627" s="6">
        <f t="shared" si="1360"/>
        <v>-1.6893230822333341</v>
      </c>
      <c r="BR627" s="6">
        <f t="shared" si="1255"/>
        <v>3.0419352260634227</v>
      </c>
    </row>
    <row r="628" spans="1:70" x14ac:dyDescent="0.2">
      <c r="A628" s="6">
        <f>'[1]Nominal weighted'!B628</f>
        <v>1934</v>
      </c>
      <c r="C628" s="6">
        <f t="shared" si="1262"/>
        <v>10.814187132965202</v>
      </c>
      <c r="D628" s="6">
        <f t="shared" si="1263"/>
        <v>3.0768416666666663</v>
      </c>
      <c r="E628" s="6">
        <f t="shared" si="1264"/>
        <v>5.8281505720519569</v>
      </c>
      <c r="F628" s="6">
        <f t="shared" si="1265"/>
        <v>5.0029753600768387</v>
      </c>
      <c r="G628" s="6">
        <f t="shared" si="1266"/>
        <v>13.898081366819516</v>
      </c>
      <c r="H628" s="6">
        <f t="shared" si="1267"/>
        <v>1.4748484848484769</v>
      </c>
      <c r="I628" s="6">
        <f t="shared" si="1268"/>
        <v>3.2301493953727509</v>
      </c>
      <c r="J628" s="6">
        <f t="shared" si="1269"/>
        <v>3.7963632542623813</v>
      </c>
      <c r="L628" s="6">
        <f t="shared" si="1355"/>
        <v>2.8341037960715321</v>
      </c>
      <c r="M628" s="6">
        <f t="shared" si="1356"/>
        <v>3.9930726190476191</v>
      </c>
      <c r="N628" s="6">
        <f t="shared" si="1357"/>
        <v>5.0891252521502661</v>
      </c>
      <c r="O628" s="6">
        <f t="shared" si="1358"/>
        <v>7.441349272473671</v>
      </c>
      <c r="P628" s="6">
        <f t="shared" ref="P628:S628" si="1361">AVERAGE(G625:G631)</f>
        <v>2.8652697886911795</v>
      </c>
      <c r="Q628" s="6">
        <f t="shared" si="1361"/>
        <v>4.5486770927100419</v>
      </c>
      <c r="R628" s="6">
        <f t="shared" si="1361"/>
        <v>6.4186324261850229</v>
      </c>
      <c r="S628" s="6">
        <f t="shared" si="1361"/>
        <v>0.59220613829047353</v>
      </c>
      <c r="U628" s="6">
        <v>-6.6101871329652031</v>
      </c>
      <c r="V628" s="6">
        <v>0</v>
      </c>
      <c r="W628" s="6">
        <v>-2.5981505720519573</v>
      </c>
      <c r="X628" s="6">
        <v>1.3270246399231611</v>
      </c>
      <c r="Y628" s="6">
        <v>-10.078081366819516</v>
      </c>
      <c r="Z628" s="6">
        <v>1.5151515151515234</v>
      </c>
      <c r="AA628" s="6">
        <v>2.4278506046272494</v>
      </c>
      <c r="AB628" s="6">
        <v>0.79263674573761922</v>
      </c>
      <c r="AE628" s="6">
        <v>4.2039999999999997</v>
      </c>
      <c r="AF628" s="6">
        <v>3.0768416666666663</v>
      </c>
      <c r="AG628" s="35">
        <v>3.23</v>
      </c>
      <c r="AH628" s="6">
        <v>6.33</v>
      </c>
      <c r="AI628" s="6">
        <v>3.82</v>
      </c>
      <c r="AJ628" s="6">
        <v>2.99</v>
      </c>
      <c r="AK628" s="6">
        <v>5.6580000000000004</v>
      </c>
      <c r="AL628" s="6">
        <v>4.5890000000000004</v>
      </c>
      <c r="AN628" s="6">
        <v>4.5890000000000004</v>
      </c>
      <c r="AO628" s="6">
        <f>AE628*'III. GDP shares, 1310-2018'!C630</f>
        <v>0.29949549063746073</v>
      </c>
      <c r="AP628" s="6">
        <f>AF628*'III. GDP shares, 1310-2018'!D630</f>
        <v>0.47082742057165811</v>
      </c>
      <c r="AQ628" s="6">
        <f>AG628*'III. GDP shares, 1310-2018'!E630</f>
        <v>7.5699281222656081E-2</v>
      </c>
      <c r="AR628" s="6">
        <f>AH628*'III. GDP shares, 1310-2018'!F630</f>
        <v>0.94842469858620904</v>
      </c>
      <c r="AS628" s="6">
        <f>AI628*'III. GDP shares, 1310-2018'!G630</f>
        <v>0.39280304416127104</v>
      </c>
      <c r="AT628" s="6">
        <f>AJ628*'III. GDP shares, 1310-2018'!H630</f>
        <v>1.1353066643188483</v>
      </c>
      <c r="AU628" s="6">
        <f>AK628*'III. GDP shares, 1310-2018'!I630</f>
        <v>0.20589976040624314</v>
      </c>
      <c r="AV628" s="6">
        <f>AL628*'III. GDP shares, 1310-2018'!J630</f>
        <v>0.38341024059020723</v>
      </c>
      <c r="AY628" s="6">
        <f>U628*'III. GDP shares, 1310-2018'!C630</f>
        <v>-0.47091371041694657</v>
      </c>
      <c r="AZ628" s="6">
        <f>V628*'III. GDP shares, 1310-2018'!D630</f>
        <v>0</v>
      </c>
      <c r="BA628" s="6">
        <f>W628*'III. GDP shares, 1310-2018'!E630</f>
        <v>-6.0891062171073027E-2</v>
      </c>
      <c r="BB628" s="6">
        <f>X628*'III. GDP shares, 1310-2018'!F630</f>
        <v>0.19882826921573407</v>
      </c>
      <c r="BC628" s="6">
        <f>Y628*'III. GDP shares, 1310-2018'!G630</f>
        <v>-1.0363091728250495</v>
      </c>
      <c r="BD628" s="6">
        <f>Z628*'III. GDP shares, 1310-2018'!H630</f>
        <v>0.57530488715863715</v>
      </c>
      <c r="BE628" s="6">
        <f>AA628*'III. GDP shares, 1310-2018'!I630</f>
        <v>8.8351689253252597E-2</v>
      </c>
      <c r="BF628" s="6">
        <f>AB628*'III. GDP shares, 1310-2018'!J630</f>
        <v>6.6224677573305621E-2</v>
      </c>
      <c r="BI628" s="6">
        <f t="shared" si="1250"/>
        <v>4.2372302083333331</v>
      </c>
      <c r="BJ628" s="6">
        <f t="shared" si="1251"/>
        <v>3.9118666004945539</v>
      </c>
      <c r="BL628" s="6">
        <f t="shared" si="1252"/>
        <v>-0.63940442221213967</v>
      </c>
      <c r="BM628" s="6">
        <f t="shared" si="1253"/>
        <v>-1.6529694457996407</v>
      </c>
      <c r="BN628" s="6">
        <f t="shared" ref="BN628:BO628" si="1362">AVERAGE(BL625:BL631)</f>
        <v>-0.48247972774429371</v>
      </c>
      <c r="BO628" s="6">
        <f t="shared" si="1362"/>
        <v>0.17125360610564158</v>
      </c>
      <c r="BR628" s="6">
        <f t="shared" si="1255"/>
        <v>4.080443602135035</v>
      </c>
    </row>
    <row r="629" spans="1:70" x14ac:dyDescent="0.2">
      <c r="A629" s="6">
        <f>'[1]Nominal weighted'!B629</f>
        <v>1935</v>
      </c>
      <c r="C629" s="6">
        <f t="shared" si="1262"/>
        <v>-3.1126090539807345</v>
      </c>
      <c r="D629" s="6">
        <f t="shared" si="1263"/>
        <v>2.2044166666666669</v>
      </c>
      <c r="E629" s="6">
        <f t="shared" si="1264"/>
        <v>4.9029131948204956</v>
      </c>
      <c r="F629" s="6">
        <f t="shared" si="1265"/>
        <v>3.7181137802930104</v>
      </c>
      <c r="G629" s="6">
        <f t="shared" si="1266"/>
        <v>10.011256613091021</v>
      </c>
      <c r="H629" s="6">
        <f t="shared" si="1267"/>
        <v>-0.16507462686567465</v>
      </c>
      <c r="I629" s="6">
        <f t="shared" si="1268"/>
        <v>8.4994547766487454</v>
      </c>
      <c r="J629" s="6">
        <f t="shared" si="1269"/>
        <v>0.62089220173837845</v>
      </c>
      <c r="L629" s="6">
        <f t="shared" si="1355"/>
        <v>2.057682914577398</v>
      </c>
      <c r="M629" s="6">
        <f t="shared" si="1356"/>
        <v>3.0087511904761906</v>
      </c>
      <c r="N629" s="6">
        <f t="shared" si="1357"/>
        <v>3.9254348154183156</v>
      </c>
      <c r="O629" s="6">
        <f t="shared" si="1358"/>
        <v>6.0527257374264281</v>
      </c>
      <c r="P629" s="6">
        <f t="shared" ref="P629:S629" si="1363">AVERAGE(G626:G632)</f>
        <v>-1.0105520541216169</v>
      </c>
      <c r="Q629" s="6">
        <f t="shared" si="1363"/>
        <v>3.4073924629160941</v>
      </c>
      <c r="R629" s="6">
        <f t="shared" si="1363"/>
        <v>5.6347734406496057</v>
      </c>
      <c r="S629" s="6">
        <f t="shared" si="1363"/>
        <v>-2.5040648730217754</v>
      </c>
      <c r="U629" s="6">
        <v>8.3486090539807343</v>
      </c>
      <c r="V629" s="6">
        <v>0.7</v>
      </c>
      <c r="W629" s="6">
        <v>-1.512913194820495</v>
      </c>
      <c r="X629" s="6">
        <v>0.98188621970698964</v>
      </c>
      <c r="Y629" s="6">
        <v>-5.8312566130910213</v>
      </c>
      <c r="Z629" s="6">
        <v>2.9850746268656745</v>
      </c>
      <c r="AA629" s="6">
        <v>-3.555454776648745</v>
      </c>
      <c r="AB629" s="6">
        <v>3.8301077982616212</v>
      </c>
      <c r="AE629" s="6">
        <v>5.2359999999999998</v>
      </c>
      <c r="AF629" s="6">
        <v>2.9044166666666666</v>
      </c>
      <c r="AG629" s="35">
        <v>3.39</v>
      </c>
      <c r="AH629" s="6">
        <v>4.7</v>
      </c>
      <c r="AI629" s="6">
        <v>4.18</v>
      </c>
      <c r="AJ629" s="6">
        <v>2.82</v>
      </c>
      <c r="AK629" s="6">
        <v>4.944</v>
      </c>
      <c r="AL629" s="6">
        <v>4.4509999999999996</v>
      </c>
      <c r="AN629" s="6">
        <v>4.4509999999999996</v>
      </c>
      <c r="AO629" s="6">
        <f>AE629*'III. GDP shares, 1310-2018'!C631</f>
        <v>0.3878480727413236</v>
      </c>
      <c r="AP629" s="6">
        <f>AF629*'III. GDP shares, 1310-2018'!D631</f>
        <v>0.43780165089769441</v>
      </c>
      <c r="AQ629" s="6">
        <f>AG629*'III. GDP shares, 1310-2018'!E631</f>
        <v>7.8166527273117931E-2</v>
      </c>
      <c r="AR629" s="6">
        <f>AH629*'III. GDP shares, 1310-2018'!F631</f>
        <v>0.71812774138710622</v>
      </c>
      <c r="AS629" s="6">
        <f>AI629*'III. GDP shares, 1310-2018'!G631</f>
        <v>0.3972686591334445</v>
      </c>
      <c r="AT629" s="6">
        <f>AJ629*'III. GDP shares, 1310-2018'!H631</f>
        <v>1.0932139387904805</v>
      </c>
      <c r="AU629" s="6">
        <f>AK629*'III. GDP shares, 1310-2018'!I631</f>
        <v>0.174067467649893</v>
      </c>
      <c r="AV629" s="6">
        <f>AL629*'III. GDP shares, 1310-2018'!J631</f>
        <v>0.3624286149991014</v>
      </c>
      <c r="AY629" s="6">
        <f>U629*'III. GDP shares, 1310-2018'!C631</f>
        <v>0.61840945982757689</v>
      </c>
      <c r="AZ629" s="6">
        <f>V629*'III. GDP shares, 1310-2018'!D631</f>
        <v>0.1055155615740577</v>
      </c>
      <c r="BA629" s="6">
        <f>W629*'III. GDP shares, 1310-2018'!E631</f>
        <v>-3.4884711063361711E-2</v>
      </c>
      <c r="BB629" s="6">
        <f>X629*'III. GDP shares, 1310-2018'!F631</f>
        <v>0.15002547516112857</v>
      </c>
      <c r="BC629" s="6">
        <f>Y629*'III. GDP shares, 1310-2018'!G631</f>
        <v>-0.55420466405399549</v>
      </c>
      <c r="BD629" s="6">
        <f>Z629*'III. GDP shares, 1310-2018'!H631</f>
        <v>1.1572075143331022</v>
      </c>
      <c r="BE629" s="6">
        <f>AA629*'III. GDP shares, 1310-2018'!I631</f>
        <v>-0.12517981579995208</v>
      </c>
      <c r="BF629" s="6">
        <f>AB629*'III. GDP shares, 1310-2018'!J631</f>
        <v>0.31187163887243696</v>
      </c>
      <c r="BI629" s="6">
        <f t="shared" si="1250"/>
        <v>4.0781770833333333</v>
      </c>
      <c r="BJ629" s="6">
        <f t="shared" si="1251"/>
        <v>3.6489226728721618</v>
      </c>
      <c r="BL629" s="6">
        <f t="shared" si="1252"/>
        <v>1.6287604588509932</v>
      </c>
      <c r="BM629" s="6">
        <f t="shared" si="1253"/>
        <v>0.74325663928184471</v>
      </c>
      <c r="BN629" s="6">
        <f t="shared" ref="BN629:BO629" si="1364">AVERAGE(BL626:BL632)</f>
        <v>0.88447996949784891</v>
      </c>
      <c r="BO629" s="6">
        <f t="shared" si="1364"/>
        <v>1.6440467782509407</v>
      </c>
      <c r="BR629" s="6">
        <f t="shared" si="1255"/>
        <v>1.6878761246975316</v>
      </c>
    </row>
    <row r="630" spans="1:70" x14ac:dyDescent="0.2">
      <c r="A630" s="6">
        <f>'[1]Nominal weighted'!B630</f>
        <v>1936</v>
      </c>
      <c r="C630" s="6">
        <f t="shared" si="1262"/>
        <v>-0.6140238211250022</v>
      </c>
      <c r="D630" s="6">
        <f t="shared" si="1263"/>
        <v>2.24125</v>
      </c>
      <c r="E630" s="6">
        <f t="shared" si="1264"/>
        <v>5.4939532747124042</v>
      </c>
      <c r="F630" s="6">
        <f t="shared" si="1265"/>
        <v>3.9109174204235821</v>
      </c>
      <c r="G630" s="6">
        <f t="shared" si="1266"/>
        <v>-18.695296315781761</v>
      </c>
      <c r="H630" s="6">
        <f t="shared" si="1267"/>
        <v>1.0707246376811645</v>
      </c>
      <c r="I630" s="6">
        <f t="shared" si="1268"/>
        <v>3.3069799357378384</v>
      </c>
      <c r="J630" s="6">
        <f t="shared" si="1269"/>
        <v>-0.4722163426302739</v>
      </c>
      <c r="L630" s="6">
        <f t="shared" si="1355"/>
        <v>1.3665280856336461</v>
      </c>
      <c r="M630" s="6">
        <f t="shared" si="1356"/>
        <v>2.2340130952380948</v>
      </c>
      <c r="N630" s="6">
        <f t="shared" si="1357"/>
        <v>2.6415889044533456</v>
      </c>
      <c r="O630" s="6">
        <f t="shared" si="1358"/>
        <v>4.1594472384851278</v>
      </c>
      <c r="P630" s="6">
        <f t="shared" ref="P630:S630" si="1365">AVERAGE(G627:G633)</f>
        <v>-3.867688125668042</v>
      </c>
      <c r="Q630" s="6">
        <f t="shared" si="1365"/>
        <v>1.789682091096134</v>
      </c>
      <c r="R630" s="6">
        <f t="shared" si="1365"/>
        <v>-5.7364902395805029</v>
      </c>
      <c r="S630" s="6">
        <f t="shared" si="1365"/>
        <v>-3.3510833326791212</v>
      </c>
      <c r="U630" s="6">
        <v>5.3600238211250026</v>
      </c>
      <c r="V630" s="6">
        <v>0.7</v>
      </c>
      <c r="W630" s="6">
        <v>-2.4139532747124042</v>
      </c>
      <c r="X630" s="6">
        <v>0.72908257957641753</v>
      </c>
      <c r="Y630" s="6">
        <v>22.705296315781762</v>
      </c>
      <c r="Z630" s="6">
        <v>1.4492753623188355</v>
      </c>
      <c r="AA630" s="6">
        <v>2.2490200642621616</v>
      </c>
      <c r="AB630" s="6">
        <v>4.4462163426302741</v>
      </c>
      <c r="AE630" s="6">
        <v>4.7460000000000004</v>
      </c>
      <c r="AF630" s="6">
        <v>2.9412500000000001</v>
      </c>
      <c r="AG630" s="35">
        <v>3.08</v>
      </c>
      <c r="AH630" s="6">
        <v>4.6399999999999997</v>
      </c>
      <c r="AI630" s="6">
        <v>4.01</v>
      </c>
      <c r="AJ630" s="6">
        <v>2.52</v>
      </c>
      <c r="AK630" s="6">
        <v>5.556</v>
      </c>
      <c r="AL630" s="6">
        <v>3.9740000000000002</v>
      </c>
      <c r="AN630" s="6">
        <v>3.9740000000000002</v>
      </c>
      <c r="AO630" s="6">
        <f>AE630*'III. GDP shares, 1310-2018'!C632</f>
        <v>0.32648199598454075</v>
      </c>
      <c r="AP630" s="6">
        <f>AF630*'III. GDP shares, 1310-2018'!D632</f>
        <v>0.42970295107645495</v>
      </c>
      <c r="AQ630" s="6">
        <f>AG630*'III. GDP shares, 1310-2018'!E632</f>
        <v>6.9988738631715786E-2</v>
      </c>
      <c r="AR630" s="6">
        <f>AH630*'III. GDP shares, 1310-2018'!F632</f>
        <v>0.71512643708595425</v>
      </c>
      <c r="AS630" s="6">
        <f>AI630*'III. GDP shares, 1310-2018'!G632</f>
        <v>0.36672331818252418</v>
      </c>
      <c r="AT630" s="6">
        <f>AJ630*'III. GDP shares, 1310-2018'!H632</f>
        <v>1.0343795747096161</v>
      </c>
      <c r="AU630" s="6">
        <f>AK630*'III. GDP shares, 1310-2018'!I632</f>
        <v>0.14095779656730215</v>
      </c>
      <c r="AV630" s="6">
        <f>AL630*'III. GDP shares, 1310-2018'!J632</f>
        <v>0.32180385610828266</v>
      </c>
      <c r="AY630" s="6">
        <f>U630*'III. GDP shares, 1310-2018'!C632</f>
        <v>0.36872129701760975</v>
      </c>
      <c r="AZ630" s="6">
        <f>V630*'III. GDP shares, 1310-2018'!D632</f>
        <v>0.10226674568755408</v>
      </c>
      <c r="BA630" s="6">
        <f>W630*'III. GDP shares, 1310-2018'!E632</f>
        <v>-5.4853748315915871E-2</v>
      </c>
      <c r="BB630" s="6">
        <f>X630*'III. GDP shares, 1310-2018'!F632</f>
        <v>0.11236772143834488</v>
      </c>
      <c r="BC630" s="6">
        <f>Y630*'III. GDP shares, 1310-2018'!G632</f>
        <v>2.0764492781149451</v>
      </c>
      <c r="BD630" s="6">
        <f>Z630*'III. GDP shares, 1310-2018'!H632</f>
        <v>0.59488128290177844</v>
      </c>
      <c r="BE630" s="6">
        <f>AA630*'III. GDP shares, 1310-2018'!I632</f>
        <v>5.705847960655986E-2</v>
      </c>
      <c r="BF630" s="6">
        <f>AB630*'III. GDP shares, 1310-2018'!J632</f>
        <v>0.36004266838200488</v>
      </c>
      <c r="BI630" s="6">
        <f t="shared" si="1250"/>
        <v>3.9334062500000004</v>
      </c>
      <c r="BJ630" s="6">
        <f t="shared" si="1251"/>
        <v>3.4051646683463908</v>
      </c>
      <c r="BL630" s="6">
        <f t="shared" si="1252"/>
        <v>3.6169337248328808</v>
      </c>
      <c r="BM630" s="6">
        <f t="shared" si="1253"/>
        <v>4.4031201513727565</v>
      </c>
      <c r="BN630" s="6">
        <f t="shared" ref="BN630:BO630" si="1366">AVERAGE(BL627:BL633)</f>
        <v>2.4767788099433252</v>
      </c>
      <c r="BO630" s="6">
        <f t="shared" si="1366"/>
        <v>4.122062041728209</v>
      </c>
      <c r="BR630" s="6">
        <f t="shared" si="1255"/>
        <v>-0.53920526187539108</v>
      </c>
    </row>
    <row r="631" spans="1:70" x14ac:dyDescent="0.2">
      <c r="A631" s="6">
        <f>'[1]Nominal weighted'!B631</f>
        <v>1937</v>
      </c>
      <c r="C631" s="6">
        <f t="shared" si="1262"/>
        <v>-9.6613591609907914</v>
      </c>
      <c r="D631" s="6">
        <f t="shared" si="1263"/>
        <v>-0.10083333333333311</v>
      </c>
      <c r="E631" s="6">
        <f t="shared" si="1264"/>
        <v>-1.3333974966920068</v>
      </c>
      <c r="F631" s="6">
        <f t="shared" si="1265"/>
        <v>4.1278362567457085</v>
      </c>
      <c r="G631" s="6">
        <f t="shared" si="1266"/>
        <v>-19.087294306879997</v>
      </c>
      <c r="H631" s="6">
        <f t="shared" si="1267"/>
        <v>-0.17714285714285971</v>
      </c>
      <c r="I631" s="6">
        <f t="shared" si="1268"/>
        <v>0</v>
      </c>
      <c r="J631" s="6">
        <f t="shared" si="1269"/>
        <v>-8.2708805904889147</v>
      </c>
      <c r="L631" s="6">
        <f t="shared" si="1355"/>
        <v>-1.46644908101601</v>
      </c>
      <c r="M631" s="6">
        <f t="shared" si="1356"/>
        <v>-0.46533214285714281</v>
      </c>
      <c r="N631" s="6">
        <f t="shared" si="1357"/>
        <v>0.77117472939686749</v>
      </c>
      <c r="O631" s="6">
        <f t="shared" si="1358"/>
        <v>3.6408071583435477</v>
      </c>
      <c r="P631" s="6">
        <f t="shared" ref="P631:S631" si="1367">AVERAGE(G628:G634)</f>
        <v>-6.1801225114888734</v>
      </c>
      <c r="Q631" s="6">
        <f t="shared" si="1367"/>
        <v>1.560978243144739</v>
      </c>
      <c r="R631" s="6">
        <f t="shared" si="1367"/>
        <v>-9.5680034182319762</v>
      </c>
      <c r="S631" s="6">
        <f t="shared" si="1367"/>
        <v>-4.4295311636835724</v>
      </c>
      <c r="U631" s="6">
        <v>14.467359160990792</v>
      </c>
      <c r="V631" s="6">
        <v>3.4</v>
      </c>
      <c r="W631" s="6">
        <v>4.4033974966920066</v>
      </c>
      <c r="X631" s="6">
        <v>0.37216374325429141</v>
      </c>
      <c r="Y631" s="6">
        <v>23.407294306879997</v>
      </c>
      <c r="Z631" s="6">
        <v>2.8571428571428599</v>
      </c>
      <c r="AB631" s="6">
        <v>12.207880590488914</v>
      </c>
      <c r="AE631" s="6">
        <v>4.806</v>
      </c>
      <c r="AF631" s="6">
        <v>3.2991666666666668</v>
      </c>
      <c r="AG631" s="35">
        <v>3.07</v>
      </c>
      <c r="AH631" s="6">
        <v>4.5</v>
      </c>
      <c r="AI631" s="6">
        <v>4.32</v>
      </c>
      <c r="AJ631" s="6">
        <v>2.68</v>
      </c>
      <c r="AL631" s="6">
        <v>3.9369999999999998</v>
      </c>
      <c r="AN631" s="6">
        <v>3.9369999999999998</v>
      </c>
      <c r="AO631" s="6">
        <f>AE631*'III. GDP shares, 1310-2018'!C633</f>
        <v>0.33804848624035738</v>
      </c>
      <c r="AP631" s="6">
        <f>AF631*'III. GDP shares, 1310-2018'!D633</f>
        <v>0.47729593628086842</v>
      </c>
      <c r="AQ631" s="6">
        <f>AG631*'III. GDP shares, 1310-2018'!E633</f>
        <v>7.0566905413857975E-2</v>
      </c>
      <c r="AR631" s="6">
        <f>AH631*'III. GDP shares, 1310-2018'!F633</f>
        <v>0.70362693010071686</v>
      </c>
      <c r="AS631" s="6">
        <f>AI631*'III. GDP shares, 1310-2018'!G633</f>
        <v>0.39987918192928135</v>
      </c>
      <c r="AT631" s="6">
        <f>AJ631*'III. GDP shares, 1310-2018'!H633</f>
        <v>1.0977470315664317</v>
      </c>
      <c r="AU631" s="6">
        <f>AK631*'III. GDP shares, 1310-2018'!I633</f>
        <v>0</v>
      </c>
      <c r="AV631" s="6">
        <f>AL631*'III. GDP shares, 1310-2018'!J633</f>
        <v>0.31966347013151203</v>
      </c>
      <c r="AY631" s="6">
        <f>U631*'III. GDP shares, 1310-2018'!C633</f>
        <v>1.0176173250662723</v>
      </c>
      <c r="AZ631" s="6">
        <f>V631*'III. GDP shares, 1310-2018'!D633</f>
        <v>0.49188366254759863</v>
      </c>
      <c r="BA631" s="6">
        <f>W631*'III. GDP shares, 1310-2018'!E633</f>
        <v>0.10121633050445727</v>
      </c>
      <c r="BB631" s="6">
        <f>X631*'III. GDP shares, 1310-2018'!F633</f>
        <v>5.8192096035735212E-2</v>
      </c>
      <c r="BC631" s="6">
        <f>Y631*'III. GDP shares, 1310-2018'!G633</f>
        <v>2.1666874302345134</v>
      </c>
      <c r="BD631" s="6">
        <f>Z631*'III. GDP shares, 1310-2018'!H633</f>
        <v>1.1703060038021671</v>
      </c>
      <c r="BE631" s="6">
        <f>AA631*'III. GDP shares, 1310-2018'!I633</f>
        <v>0</v>
      </c>
      <c r="BF631" s="6">
        <f>AB631*'III. GDP shares, 1310-2018'!J633</f>
        <v>0.99121500444674071</v>
      </c>
      <c r="BI631" s="6">
        <f t="shared" si="1250"/>
        <v>3.8017380952380959</v>
      </c>
      <c r="BJ631" s="6">
        <f t="shared" si="1251"/>
        <v>3.406827941663026</v>
      </c>
      <c r="BL631" s="6">
        <f t="shared" si="1252"/>
        <v>5.9971178526374835</v>
      </c>
      <c r="BM631" s="6">
        <f t="shared" si="1253"/>
        <v>8.7307483079212655</v>
      </c>
      <c r="BN631" s="6">
        <f t="shared" ref="BN631:BO631" si="1368">AVERAGE(BL628:BL634)</f>
        <v>3.4789281955735873</v>
      </c>
      <c r="BO631" s="6">
        <f t="shared" si="1368"/>
        <v>5.9317569463162636</v>
      </c>
      <c r="BR631" s="6">
        <f t="shared" si="1255"/>
        <v>-2.5757021847077279</v>
      </c>
    </row>
    <row r="632" spans="1:70" x14ac:dyDescent="0.2">
      <c r="A632" s="6">
        <f>'[1]Nominal weighted'!B632</f>
        <v>1938</v>
      </c>
      <c r="C632" s="6">
        <f t="shared" si="1262"/>
        <v>3.1592248485514967</v>
      </c>
      <c r="D632" s="6">
        <f t="shared" si="1263"/>
        <v>1.8071666666666668</v>
      </c>
      <c r="E632" s="6">
        <f t="shared" si="1264"/>
        <v>3.6935033084886522</v>
      </c>
      <c r="F632" s="6">
        <f t="shared" si="1265"/>
        <v>4.0465294327520276</v>
      </c>
      <c r="G632" s="6">
        <f t="shared" si="1266"/>
        <v>-9.1670272044395347</v>
      </c>
      <c r="H632" s="6">
        <f t="shared" si="1267"/>
        <v>5.2577777777777799</v>
      </c>
      <c r="I632" s="6">
        <f t="shared" si="1268"/>
        <v>0</v>
      </c>
      <c r="J632" s="6">
        <f t="shared" si="1269"/>
        <v>-12.284336830428344</v>
      </c>
      <c r="L632" s="6">
        <f t="shared" si="1355"/>
        <v>-4.6016641201037816</v>
      </c>
      <c r="M632" s="6">
        <f t="shared" si="1356"/>
        <v>-2.0026071428571428</v>
      </c>
      <c r="N632" s="6">
        <f t="shared" si="1357"/>
        <v>-0.64985147863150339</v>
      </c>
      <c r="O632" s="6">
        <f t="shared" si="1358"/>
        <v>3.2951236181552868</v>
      </c>
      <c r="P632" s="6">
        <f t="shared" ref="P632:S632" si="1369">AVERAGE(G629:G635)</f>
        <v>-10.232068813033809</v>
      </c>
      <c r="Q632" s="6">
        <f t="shared" si="1369"/>
        <v>0.22756017185432828</v>
      </c>
      <c r="R632" s="6">
        <f t="shared" si="1369"/>
        <v>-12.651556673024967</v>
      </c>
      <c r="S632" s="6">
        <f t="shared" si="1369"/>
        <v>-4.7832336833274542</v>
      </c>
      <c r="U632" s="6">
        <v>1.666775151448503</v>
      </c>
      <c r="V632" s="6">
        <v>1.6</v>
      </c>
      <c r="W632" s="6">
        <v>-0.72350330848865219</v>
      </c>
      <c r="X632" s="6">
        <v>0.4934705672479725</v>
      </c>
      <c r="Y632" s="6">
        <v>12.587027204439535</v>
      </c>
      <c r="Z632" s="6">
        <v>-2.7777777777777799</v>
      </c>
      <c r="AB632" s="6">
        <v>16.110336830428345</v>
      </c>
      <c r="AE632" s="6">
        <v>4.8259999999999996</v>
      </c>
      <c r="AF632" s="6">
        <v>3.4071666666666669</v>
      </c>
      <c r="AG632" s="35">
        <v>2.97</v>
      </c>
      <c r="AH632" s="6">
        <v>4.54</v>
      </c>
      <c r="AI632" s="6">
        <v>3.42</v>
      </c>
      <c r="AJ632" s="6">
        <v>2.48</v>
      </c>
      <c r="AL632" s="6">
        <v>3.8260000000000001</v>
      </c>
      <c r="AN632" s="6">
        <v>3.8260000000000001</v>
      </c>
      <c r="AO632" s="6">
        <f>AE632*'III. GDP shares, 1310-2018'!C634</f>
        <v>0.34101451516379322</v>
      </c>
      <c r="AP632" s="6">
        <f>AF632*'III. GDP shares, 1310-2018'!D634</f>
        <v>0.49766014827193661</v>
      </c>
      <c r="AQ632" s="6">
        <f>AG632*'III. GDP shares, 1310-2018'!E634</f>
        <v>6.6455606055708771E-2</v>
      </c>
      <c r="AR632" s="6">
        <f>AH632*'III. GDP shares, 1310-2018'!F634</f>
        <v>0.76279266065420559</v>
      </c>
      <c r="AS632" s="6">
        <f>AI632*'III. GDP shares, 1310-2018'!G634</f>
        <v>0.31454292395360722</v>
      </c>
      <c r="AT632" s="6">
        <f>AJ632*'III. GDP shares, 1310-2018'!H634</f>
        <v>0.9729070969980107</v>
      </c>
      <c r="AU632" s="6">
        <f>AK632*'III. GDP shares, 1310-2018'!I634</f>
        <v>0</v>
      </c>
      <c r="AV632" s="6">
        <f>AL632*'III. GDP shares, 1310-2018'!J634</f>
        <v>0.33057008742915095</v>
      </c>
      <c r="AY632" s="6">
        <f>U632*'III. GDP shares, 1310-2018'!C634</f>
        <v>0.11777756323213205</v>
      </c>
      <c r="AZ632" s="6">
        <f>V632*'III. GDP shares, 1310-2018'!D634</f>
        <v>0.23370040715211032</v>
      </c>
      <c r="BA632" s="6">
        <f>W632*'III. GDP shares, 1310-2018'!E634</f>
        <v>-1.6188838669671312E-2</v>
      </c>
      <c r="BB632" s="6">
        <f>X632*'III. GDP shares, 1310-2018'!F634</f>
        <v>8.2910953071722693E-2</v>
      </c>
      <c r="BC632" s="6">
        <f>Y632*'III. GDP shares, 1310-2018'!G634</f>
        <v>1.1576492224467865</v>
      </c>
      <c r="BD632" s="6">
        <f>Z632*'III. GDP shares, 1310-2018'!H634</f>
        <v>-1.0897256910820021</v>
      </c>
      <c r="BE632" s="6">
        <f>AA632*'III. GDP shares, 1310-2018'!I634</f>
        <v>0</v>
      </c>
      <c r="BF632" s="6">
        <f>AB632*'III. GDP shares, 1310-2018'!J634</f>
        <v>1.3919486289983714</v>
      </c>
      <c r="BI632" s="6">
        <f t="shared" si="1250"/>
        <v>3.6384523809523812</v>
      </c>
      <c r="BJ632" s="6">
        <f t="shared" si="1251"/>
        <v>3.2859430385264128</v>
      </c>
      <c r="BL632" s="6">
        <f t="shared" si="1252"/>
        <v>1.8780722451494494</v>
      </c>
      <c r="BM632" s="6">
        <f t="shared" si="1253"/>
        <v>4.1366183810425605</v>
      </c>
      <c r="BN632" s="6">
        <f t="shared" ref="BN632:BO632" si="1370">AVERAGE(BL629:BL635)</f>
        <v>4.8668190073748487</v>
      </c>
      <c r="BO632" s="6">
        <f t="shared" si="1370"/>
        <v>7.7452357774240568</v>
      </c>
      <c r="BR632" s="6">
        <f t="shared" si="1255"/>
        <v>1.1439110522571374</v>
      </c>
    </row>
    <row r="633" spans="1:70" x14ac:dyDescent="0.2">
      <c r="A633" s="6">
        <f>'[1]Nominal weighted'!B633</f>
        <v>1939</v>
      </c>
      <c r="C633" s="6">
        <f t="shared" si="1262"/>
        <v>1.6542006680545915</v>
      </c>
      <c r="D633" s="6">
        <f t="shared" si="1263"/>
        <v>0.92925000000000013</v>
      </c>
      <c r="E633" s="6">
        <f t="shared" si="1264"/>
        <v>-1.9935769293130718</v>
      </c>
      <c r="F633" s="6">
        <f t="shared" si="1265"/>
        <v>3.679988779778788</v>
      </c>
      <c r="G633" s="6">
        <f t="shared" si="1266"/>
        <v>-6.7246004151861261</v>
      </c>
      <c r="H633" s="6">
        <f t="shared" si="1267"/>
        <v>2.2999999999999998</v>
      </c>
      <c r="I633" s="6">
        <f t="shared" si="1268"/>
        <v>-61.020396859394857</v>
      </c>
      <c r="J633" s="6">
        <f t="shared" si="1269"/>
        <v>-9.6233694061081305</v>
      </c>
      <c r="L633" s="6">
        <f t="shared" si="1355"/>
        <v>-5.8115854198822143</v>
      </c>
      <c r="M633" s="6">
        <f t="shared" si="1356"/>
        <v>-2.8999285714285716</v>
      </c>
      <c r="N633" s="6">
        <f t="shared" si="1357"/>
        <v>-1.4677947895217378</v>
      </c>
      <c r="O633" s="6">
        <f t="shared" si="1358"/>
        <v>3.0878063345957663</v>
      </c>
      <c r="P633" s="6">
        <f t="shared" ref="P633:S633" si="1371">AVERAGE(G630:G636)</f>
        <v>-14.509339893136017</v>
      </c>
      <c r="Q633" s="6">
        <f t="shared" si="1371"/>
        <v>-0.73775174781002129</v>
      </c>
      <c r="R633" s="6">
        <f t="shared" si="1371"/>
        <v>-13.119401741280054</v>
      </c>
      <c r="S633" s="6">
        <f t="shared" si="1371"/>
        <v>-4.6416674415652528</v>
      </c>
      <c r="U633" s="6">
        <v>3.1417993319454087</v>
      </c>
      <c r="V633" s="6">
        <v>2.8</v>
      </c>
      <c r="W633" s="6">
        <v>5.5835769293130717</v>
      </c>
      <c r="X633" s="6">
        <v>0.8600112202212119</v>
      </c>
      <c r="Y633" s="6">
        <v>10.664600415186126</v>
      </c>
      <c r="Z633" s="6">
        <v>0</v>
      </c>
      <c r="AA633" s="6">
        <v>61.020396859394857</v>
      </c>
      <c r="AB633" s="6">
        <v>13.436369406108131</v>
      </c>
      <c r="AE633" s="6">
        <v>4.7960000000000003</v>
      </c>
      <c r="AF633" s="6">
        <v>3.72925</v>
      </c>
      <c r="AG633" s="35">
        <v>3.59</v>
      </c>
      <c r="AH633" s="6">
        <v>4.54</v>
      </c>
      <c r="AI633" s="6">
        <v>3.94</v>
      </c>
      <c r="AJ633" s="6">
        <v>2.2999999999999998</v>
      </c>
      <c r="AL633" s="6">
        <v>3.8130000000000002</v>
      </c>
      <c r="AN633" s="6">
        <v>3.8130000000000002</v>
      </c>
      <c r="AO633" s="6">
        <f>AE633*'III. GDP shares, 1310-2018'!C635</f>
        <v>0.33755122149006284</v>
      </c>
      <c r="AP633" s="6">
        <f>AF633*'III. GDP shares, 1310-2018'!D635</f>
        <v>0.51066737707577758</v>
      </c>
      <c r="AQ633" s="6">
        <f>AG633*'III. GDP shares, 1310-2018'!E635</f>
        <v>7.9638897496334737E-2</v>
      </c>
      <c r="AR633" s="6">
        <f>AH633*'III. GDP shares, 1310-2018'!F635</f>
        <v>0.77484156004267535</v>
      </c>
      <c r="AS633" s="6">
        <f>AI633*'III. GDP shares, 1310-2018'!G635</f>
        <v>0.36054689049410954</v>
      </c>
      <c r="AT633" s="6">
        <f>AJ633*'III. GDP shares, 1310-2018'!H635</f>
        <v>0.90438215413454159</v>
      </c>
      <c r="AU633" s="6">
        <f>AK633*'III. GDP shares, 1310-2018'!I635</f>
        <v>0</v>
      </c>
      <c r="AV633" s="6">
        <f>AL633*'III. GDP shares, 1310-2018'!J635</f>
        <v>0.35403542716435576</v>
      </c>
      <c r="AY633" s="6">
        <f>U633*'III. GDP shares, 1310-2018'!C635</f>
        <v>0.22112556342260969</v>
      </c>
      <c r="AZ633" s="6">
        <f>V633*'III. GDP shares, 1310-2018'!D635</f>
        <v>0.38341989832062134</v>
      </c>
      <c r="BA633" s="6">
        <f>W633*'III. GDP shares, 1310-2018'!E635</f>
        <v>0.12386348488480869</v>
      </c>
      <c r="BB633" s="6">
        <f>X633*'III. GDP shares, 1310-2018'!F635</f>
        <v>0.14677806950009001</v>
      </c>
      <c r="BC633" s="6">
        <f>Y633*'III. GDP shares, 1310-2018'!G635</f>
        <v>0.97591079138516434</v>
      </c>
      <c r="BD633" s="6">
        <f>Z633*'III. GDP shares, 1310-2018'!H635</f>
        <v>0</v>
      </c>
      <c r="BE633" s="6">
        <f>AA633*'III. GDP shares, 1310-2018'!I635</f>
        <v>1.3583412257974516</v>
      </c>
      <c r="BF633" s="6">
        <f>AB633*'III. GDP shares, 1310-2018'!J635</f>
        <v>1.2475611807578215</v>
      </c>
      <c r="BI633" s="6">
        <f t="shared" si="1250"/>
        <v>3.8154642857142855</v>
      </c>
      <c r="BJ633" s="6">
        <f t="shared" si="1251"/>
        <v>3.321663527897857</v>
      </c>
      <c r="BL633" s="6">
        <f t="shared" si="1252"/>
        <v>4.4570002140685672</v>
      </c>
      <c r="BM633" s="6">
        <f t="shared" si="1253"/>
        <v>12.1883442702711</v>
      </c>
      <c r="BN633" s="6">
        <f t="shared" ref="BN633:BO633" si="1372">AVERAGE(BL630:BL636)</f>
        <v>5.7599788912095891</v>
      </c>
      <c r="BO633" s="6">
        <f t="shared" si="1372"/>
        <v>8.7505269567707238</v>
      </c>
      <c r="BR633" s="6">
        <f t="shared" si="1255"/>
        <v>-1.2625841649258658</v>
      </c>
    </row>
    <row r="634" spans="1:70" x14ac:dyDescent="0.2">
      <c r="A634" s="6">
        <f>'[1]Nominal weighted'!B634</f>
        <v>1940</v>
      </c>
      <c r="C634" s="6">
        <f t="shared" si="1262"/>
        <v>-12.504764180586831</v>
      </c>
      <c r="D634" s="6">
        <f t="shared" si="1263"/>
        <v>-13.415416666666667</v>
      </c>
      <c r="E634" s="6">
        <f t="shared" si="1264"/>
        <v>-11.193322818290358</v>
      </c>
      <c r="F634" s="6">
        <f t="shared" si="1265"/>
        <v>0.99928907833487735</v>
      </c>
      <c r="G634" s="6">
        <f t="shared" si="1266"/>
        <v>-13.495977318045231</v>
      </c>
      <c r="H634" s="6">
        <f t="shared" si="1267"/>
        <v>1.1657142857142881</v>
      </c>
      <c r="I634" s="6">
        <f t="shared" si="1268"/>
        <v>-20.992211175988306</v>
      </c>
      <c r="J634" s="6">
        <f t="shared" si="1269"/>
        <v>-4.7731704321300992</v>
      </c>
      <c r="L634" s="6">
        <f t="shared" si="1355"/>
        <v>-14.70116578261243</v>
      </c>
      <c r="M634" s="6">
        <f t="shared" si="1356"/>
        <v>-3.2632023809523809</v>
      </c>
      <c r="N634" s="6">
        <f t="shared" si="1357"/>
        <v>-2.2268726018818836</v>
      </c>
      <c r="O634" s="6">
        <f t="shared" si="1358"/>
        <v>2.8552035770231998</v>
      </c>
      <c r="P634" s="6">
        <f t="shared" ref="P634:S634" si="1373">AVERAGE(G631:G637)</f>
        <v>-15.713179267324048</v>
      </c>
      <c r="Q634" s="6">
        <f t="shared" si="1373"/>
        <v>-1.0105095362868739</v>
      </c>
      <c r="R634" s="6">
        <f t="shared" si="1373"/>
        <v>-13.250063339870303</v>
      </c>
      <c r="S634" s="6">
        <f t="shared" si="1373"/>
        <v>-5.2096890443167014</v>
      </c>
      <c r="U634" s="6">
        <v>17.218764180586831</v>
      </c>
      <c r="V634" s="6">
        <v>16.8</v>
      </c>
      <c r="W634" s="6">
        <v>14.593322818290359</v>
      </c>
      <c r="X634" s="6">
        <v>3.4107109216651228</v>
      </c>
      <c r="Y634" s="6">
        <v>16.94597731804523</v>
      </c>
      <c r="Z634" s="6">
        <v>0.71428571428571175</v>
      </c>
      <c r="AA634" s="6">
        <v>25.461211175988307</v>
      </c>
      <c r="AB634" s="6">
        <v>8.6411704321300995</v>
      </c>
      <c r="AE634" s="6">
        <v>4.7140000000000004</v>
      </c>
      <c r="AF634" s="6">
        <v>3.3845833333333335</v>
      </c>
      <c r="AG634" s="35">
        <v>3.4</v>
      </c>
      <c r="AH634" s="6">
        <v>4.41</v>
      </c>
      <c r="AI634" s="6">
        <v>3.45</v>
      </c>
      <c r="AJ634" s="6">
        <v>1.88</v>
      </c>
      <c r="AK634" s="6">
        <v>4.4690000000000003</v>
      </c>
      <c r="AL634" s="6">
        <v>3.8679999999999999</v>
      </c>
      <c r="AN634" s="6">
        <v>3.8679999999999999</v>
      </c>
      <c r="AO634" s="6">
        <f>AE634*'III. GDP shares, 1310-2018'!C636</f>
        <v>0.32347015390811451</v>
      </c>
      <c r="AP634" s="6">
        <f>AF634*'III. GDP shares, 1310-2018'!D636</f>
        <v>0.49406610680505131</v>
      </c>
      <c r="AQ634" s="6">
        <f>AG634*'III. GDP shares, 1310-2018'!E636</f>
        <v>6.4393176983255626E-2</v>
      </c>
      <c r="AR634" s="6">
        <f>AH634*'III. GDP shares, 1310-2018'!F636</f>
        <v>0.73457215526449626</v>
      </c>
      <c r="AS634" s="6">
        <f>AI634*'III. GDP shares, 1310-2018'!G636</f>
        <v>0.25243221781127201</v>
      </c>
      <c r="AT634" s="6">
        <f>AJ634*'III. GDP shares, 1310-2018'!H636</f>
        <v>0.77169478555530524</v>
      </c>
      <c r="AU634" s="6">
        <f>AK634*'III. GDP shares, 1310-2018'!I636</f>
        <v>0.10572582295030283</v>
      </c>
      <c r="AV634" s="6">
        <f>AL634*'III. GDP shares, 1310-2018'!J636</f>
        <v>0.35815502664490251</v>
      </c>
      <c r="AY634" s="6">
        <f>U634*'III. GDP shares, 1310-2018'!C636</f>
        <v>1.1815350656771215</v>
      </c>
      <c r="AZ634" s="6">
        <f>V634*'III. GDP shares, 1310-2018'!D636</f>
        <v>2.4523877171463337</v>
      </c>
      <c r="BA634" s="6">
        <f>W634*'III. GDP shares, 1310-2018'!E636</f>
        <v>0.276385417356457</v>
      </c>
      <c r="BB634" s="6">
        <f>X634*'III. GDP shares, 1310-2018'!F636</f>
        <v>0.56812092351739363</v>
      </c>
      <c r="BC634" s="6">
        <f>Y634*'III. GDP shares, 1310-2018'!G636</f>
        <v>1.2399161267749763</v>
      </c>
      <c r="BD634" s="6">
        <f>Z634*'III. GDP shares, 1310-2018'!H636</f>
        <v>0.29319710697389911</v>
      </c>
      <c r="BE634" s="6">
        <f>AA634*'III. GDP shares, 1310-2018'!I636</f>
        <v>0.60235119823065819</v>
      </c>
      <c r="BF634" s="6">
        <f>AB634*'III. GDP shares, 1310-2018'!J636</f>
        <v>0.80012374001103925</v>
      </c>
      <c r="BI634" s="6">
        <f t="shared" si="1250"/>
        <v>3.6969479166666668</v>
      </c>
      <c r="BJ634" s="6">
        <f t="shared" si="1251"/>
        <v>3.1045094459226998</v>
      </c>
      <c r="BL634" s="6">
        <f t="shared" si="1252"/>
        <v>7.414017295687878</v>
      </c>
      <c r="BM634" s="6">
        <f t="shared" si="1253"/>
        <v>12.973180320123957</v>
      </c>
      <c r="BN634" s="6">
        <f t="shared" ref="BN634:BO634" si="1374">AVERAGE(BL631:BL637)</f>
        <v>6.284357913841875</v>
      </c>
      <c r="BO634" s="6">
        <f t="shared" si="1374"/>
        <v>10.244987475997272</v>
      </c>
      <c r="BR634" s="6">
        <f t="shared" si="1255"/>
        <v>-2.3511862394238965</v>
      </c>
    </row>
    <row r="635" spans="1:70" x14ac:dyDescent="0.2">
      <c r="A635" s="6">
        <f>'[1]Nominal weighted'!B635</f>
        <v>1941</v>
      </c>
      <c r="C635" s="6">
        <f t="shared" si="1262"/>
        <v>-11.1323181406492</v>
      </c>
      <c r="D635" s="6">
        <f t="shared" si="1263"/>
        <v>-7.6840833333333336</v>
      </c>
      <c r="E635" s="6">
        <f t="shared" si="1264"/>
        <v>-4.1190328841466393</v>
      </c>
      <c r="F635" s="6">
        <f t="shared" si="1265"/>
        <v>2.5831905787590137</v>
      </c>
      <c r="G635" s="6">
        <f t="shared" si="1266"/>
        <v>-14.465542743995051</v>
      </c>
      <c r="H635" s="6">
        <f t="shared" si="1267"/>
        <v>-7.8590780141843997</v>
      </c>
      <c r="I635" s="6">
        <f t="shared" si="1268"/>
        <v>-18.354723388178186</v>
      </c>
      <c r="J635" s="6">
        <f t="shared" si="1269"/>
        <v>1.3204456167552112</v>
      </c>
      <c r="L635" s="6">
        <f t="shared" si="1355"/>
        <v>-83.196251142815328</v>
      </c>
      <c r="M635" s="6">
        <f t="shared" si="1356"/>
        <v>-3.1867023809523816</v>
      </c>
      <c r="N635" s="6">
        <f t="shared" si="1357"/>
        <v>-2.9398674653079948</v>
      </c>
      <c r="O635" s="6">
        <f t="shared" si="1358"/>
        <v>1.9953899238592931</v>
      </c>
      <c r="P635" s="6">
        <f t="shared" ref="P635:S635" si="1375">AVERAGE(G632:G638)</f>
        <v>-15.417628222940859</v>
      </c>
      <c r="Q635" s="6">
        <f t="shared" si="1375"/>
        <v>-1.0136106387968449</v>
      </c>
      <c r="R635" s="6">
        <f t="shared" si="1375"/>
        <v>-13.225126294311996</v>
      </c>
      <c r="S635" s="6">
        <f t="shared" si="1375"/>
        <v>-6.0447860911283255</v>
      </c>
      <c r="U635" s="6">
        <v>15.593318140649201</v>
      </c>
      <c r="V635" s="6">
        <v>10.8</v>
      </c>
      <c r="W635" s="6">
        <v>7.3690328841466393</v>
      </c>
      <c r="X635" s="6">
        <v>1.7668094212409859</v>
      </c>
      <c r="Y635" s="6">
        <v>17.59554274399505</v>
      </c>
      <c r="Z635" s="6">
        <v>9.9290780141843999</v>
      </c>
      <c r="AA635" s="6">
        <v>22.774723388178188</v>
      </c>
      <c r="AB635" s="6">
        <v>2.5025543832447887</v>
      </c>
      <c r="AE635" s="6">
        <v>4.4610000000000003</v>
      </c>
      <c r="AF635" s="6">
        <v>3.1159166666666671</v>
      </c>
      <c r="AG635" s="35">
        <v>3.25</v>
      </c>
      <c r="AH635" s="6">
        <v>4.3499999999999996</v>
      </c>
      <c r="AI635" s="6">
        <v>3.13</v>
      </c>
      <c r="AJ635" s="6">
        <v>2.0699999999999998</v>
      </c>
      <c r="AK635" s="6">
        <v>4.42</v>
      </c>
      <c r="AL635" s="6">
        <v>3.823</v>
      </c>
      <c r="AN635" s="6">
        <v>3.823</v>
      </c>
      <c r="AO635" s="6">
        <f>AE635*'III. GDP shares, 1310-2018'!C637</f>
        <v>0.27937194699902662</v>
      </c>
      <c r="AP635" s="6">
        <f>AF635*'III. GDP shares, 1310-2018'!D637</f>
        <v>0.45853350851304042</v>
      </c>
      <c r="AQ635" s="6">
        <f>AG635*'III. GDP shares, 1310-2018'!E637</f>
        <v>5.3862993101568883E-2</v>
      </c>
      <c r="AR635" s="6">
        <f>AH635*'III. GDP shares, 1310-2018'!F637</f>
        <v>0.71189703300149498</v>
      </c>
      <c r="AS635" s="6">
        <f>AI635*'III. GDP shares, 1310-2018'!G637</f>
        <v>0.16733298454857126</v>
      </c>
      <c r="AT635" s="6">
        <f>AJ635*'III. GDP shares, 1310-2018'!H637</f>
        <v>0.92796620412692121</v>
      </c>
      <c r="AU635" s="6">
        <f>AK635*'III. GDP shares, 1310-2018'!I637</f>
        <v>9.5069725924642662E-2</v>
      </c>
      <c r="AV635" s="6">
        <f>AL635*'III. GDP shares, 1310-2018'!J637</f>
        <v>0.33155178463435026</v>
      </c>
      <c r="AY635" s="6">
        <f>U635*'III. GDP shares, 1310-2018'!C637</f>
        <v>0.97653791731190509</v>
      </c>
      <c r="AZ635" s="6">
        <f>V635*'III. GDP shares, 1310-2018'!D637</f>
        <v>1.589311403901742</v>
      </c>
      <c r="BA635" s="6">
        <f>W635*'III. GDP shares, 1310-2018'!E637</f>
        <v>0.12212866689354605</v>
      </c>
      <c r="BB635" s="6">
        <f>X635*'III. GDP shares, 1310-2018'!F637</f>
        <v>0.28914629537024056</v>
      </c>
      <c r="BC635" s="6">
        <f>Y635*'III. GDP shares, 1310-2018'!G637</f>
        <v>0.94067561728583038</v>
      </c>
      <c r="BD635" s="6">
        <f>Z635*'III. GDP shares, 1310-2018'!H637</f>
        <v>4.451134703044815</v>
      </c>
      <c r="BE635" s="6">
        <f>AA635*'III. GDP shares, 1310-2018'!I637</f>
        <v>0.48986124672480752</v>
      </c>
      <c r="BF635" s="6">
        <f>AB635*'III. GDP shares, 1310-2018'!J637</f>
        <v>0.21703540986380471</v>
      </c>
      <c r="BI635" s="6">
        <f t="shared" si="1250"/>
        <v>3.5774895833333336</v>
      </c>
      <c r="BJ635" s="6">
        <f t="shared" si="1251"/>
        <v>3.0255861808496158</v>
      </c>
      <c r="BL635" s="6">
        <f t="shared" si="1252"/>
        <v>9.07583126039669</v>
      </c>
      <c r="BM635" s="6">
        <f t="shared" si="1253"/>
        <v>11.041382371954906</v>
      </c>
      <c r="BN635" s="6">
        <f t="shared" ref="BN635:BO635" si="1376">AVERAGE(BL632:BL638)</f>
        <v>8.6016595022769629</v>
      </c>
      <c r="BO635" s="6">
        <f t="shared" si="1376"/>
        <v>18.815156748234592</v>
      </c>
      <c r="BR635" s="6">
        <f t="shared" si="1255"/>
        <v>-4.919467184158373</v>
      </c>
    </row>
    <row r="636" spans="1:70" x14ac:dyDescent="0.2">
      <c r="A636" s="6">
        <f>'[1]Nominal weighted'!B636</f>
        <v>1942</v>
      </c>
      <c r="C636" s="6">
        <f t="shared" si="1262"/>
        <v>-11.582058152429759</v>
      </c>
      <c r="D636" s="6">
        <f t="shared" si="1263"/>
        <v>-4.0768333333333331</v>
      </c>
      <c r="E636" s="6">
        <f t="shared" si="1264"/>
        <v>-0.82268998141114347</v>
      </c>
      <c r="F636" s="6">
        <f t="shared" si="1265"/>
        <v>2.266892795376366</v>
      </c>
      <c r="G636" s="6">
        <f t="shared" si="1266"/>
        <v>-19.929640947624414</v>
      </c>
      <c r="H636" s="6">
        <f t="shared" si="1267"/>
        <v>-6.9222580645161216</v>
      </c>
      <c r="I636" s="6">
        <f t="shared" si="1268"/>
        <v>5.224539298863129</v>
      </c>
      <c r="J636" s="6">
        <f t="shared" si="1269"/>
        <v>1.6118558940737913</v>
      </c>
      <c r="L636" s="6">
        <f t="shared" si="1355"/>
        <v>-96.894939247724125</v>
      </c>
      <c r="M636" s="6">
        <f t="shared" si="1356"/>
        <v>-3.4317619047619052</v>
      </c>
      <c r="N636" s="6">
        <f t="shared" si="1357"/>
        <v>-5.9741043089371919</v>
      </c>
      <c r="O636" s="6">
        <f t="shared" si="1358"/>
        <v>0.74907194241171982</v>
      </c>
      <c r="P636" s="6">
        <f t="shared" ref="P636:S636" si="1377">AVERAGE(G633:G639)</f>
        <v>-22.485559585848222</v>
      </c>
      <c r="Q636" s="6">
        <f t="shared" si="1377"/>
        <v>-1.8471776086559488</v>
      </c>
      <c r="R636" s="6">
        <f t="shared" si="1377"/>
        <v>-14.541448913088022</v>
      </c>
      <c r="S636" s="6">
        <f t="shared" si="1377"/>
        <v>-6.3171036750914595</v>
      </c>
      <c r="U636" s="6">
        <v>15.73805815242976</v>
      </c>
      <c r="V636" s="6">
        <v>7.1</v>
      </c>
      <c r="W636" s="6">
        <v>3.9226899814111436</v>
      </c>
      <c r="X636" s="6">
        <v>2.0831072046236336</v>
      </c>
      <c r="Y636" s="6">
        <v>23.019640947624413</v>
      </c>
      <c r="Z636" s="6">
        <v>9.032258064516121</v>
      </c>
      <c r="AA636" s="6">
        <v>-0.8045392988631288</v>
      </c>
      <c r="AB636" s="6">
        <v>2.1511441059262086</v>
      </c>
      <c r="AE636" s="6">
        <v>4.1559999999999997</v>
      </c>
      <c r="AF636" s="6">
        <v>3.023166666666667</v>
      </c>
      <c r="AG636" s="35">
        <v>3.1</v>
      </c>
      <c r="AH636" s="6">
        <v>4.3499999999999996</v>
      </c>
      <c r="AI636" s="6">
        <v>3.09</v>
      </c>
      <c r="AJ636" s="6">
        <v>2.11</v>
      </c>
      <c r="AK636" s="6">
        <v>4.42</v>
      </c>
      <c r="AL636" s="6">
        <v>3.7629999999999999</v>
      </c>
      <c r="AN636" s="6">
        <v>3.7629999999999999</v>
      </c>
      <c r="AO636" s="6">
        <f>AE636*'III. GDP shares, 1310-2018'!C638</f>
        <v>0.23612628378952694</v>
      </c>
      <c r="AP636" s="6">
        <f>AF636*'III. GDP shares, 1310-2018'!D638</f>
        <v>0.4188693648446557</v>
      </c>
      <c r="AQ636" s="6">
        <f>AG636*'III. GDP shares, 1310-2018'!E638</f>
        <v>4.3138428515502605E-2</v>
      </c>
      <c r="AR636" s="6">
        <f>AH636*'III. GDP shares, 1310-2018'!F638</f>
        <v>0.66279546125014133</v>
      </c>
      <c r="AS636" s="6">
        <f>AI636*'III. GDP shares, 1310-2018'!G638</f>
        <v>0.13602725410457933</v>
      </c>
      <c r="AT636" s="6">
        <f>AJ636*'III. GDP shares, 1310-2018'!H638</f>
        <v>1.0428133118109872</v>
      </c>
      <c r="AU636" s="6">
        <f>AK636*'III. GDP shares, 1310-2018'!I638</f>
        <v>9.2211611444516978E-2</v>
      </c>
      <c r="AV636" s="6">
        <f>AL636*'III. GDP shares, 1310-2018'!J638</f>
        <v>0.29818097269338095</v>
      </c>
      <c r="AY636" s="6">
        <f>U636*'III. GDP shares, 1310-2018'!C638</f>
        <v>0.89416967892124832</v>
      </c>
      <c r="AZ636" s="6">
        <f>V636*'III. GDP shares, 1310-2018'!D638</f>
        <v>0.98372760032980489</v>
      </c>
      <c r="BA636" s="6">
        <f>W636*'III. GDP shares, 1310-2018'!E638</f>
        <v>5.4586671403736402E-2</v>
      </c>
      <c r="BB636" s="6">
        <f>X636*'III. GDP shares, 1310-2018'!F638</f>
        <v>0.31739632195908368</v>
      </c>
      <c r="BC636" s="6">
        <f>Y636*'III. GDP shares, 1310-2018'!G638</f>
        <v>1.0133652260772446</v>
      </c>
      <c r="BD636" s="6">
        <f>Z636*'III. GDP shares, 1310-2018'!H638</f>
        <v>4.4639615854926795</v>
      </c>
      <c r="BE636" s="6">
        <f>AA636*'III. GDP shares, 1310-2018'!I638</f>
        <v>-1.6784584891088451E-2</v>
      </c>
      <c r="BF636" s="6">
        <f>AB636*'III. GDP shares, 1310-2018'!J638</f>
        <v>0.17045714640146434</v>
      </c>
      <c r="BI636" s="6">
        <f t="shared" si="1250"/>
        <v>3.5015208333333332</v>
      </c>
      <c r="BJ636" s="6">
        <f t="shared" si="1251"/>
        <v>2.930162688453291</v>
      </c>
      <c r="BL636" s="6">
        <f t="shared" si="1252"/>
        <v>7.880879645694173</v>
      </c>
      <c r="BM636" s="6">
        <f t="shared" si="1253"/>
        <v>7.7802948947085184</v>
      </c>
      <c r="BN636" s="6">
        <f t="shared" ref="BN636:BO636" si="1378">AVERAGE(BL633:BL639)</f>
        <v>9.6088617599579713</v>
      </c>
      <c r="BO636" s="6">
        <f t="shared" si="1378"/>
        <v>22.091246960330945</v>
      </c>
      <c r="BR636" s="6">
        <f t="shared" si="1255"/>
        <v>-4.3858587217557332</v>
      </c>
    </row>
    <row r="637" spans="1:70" x14ac:dyDescent="0.2">
      <c r="A637" s="6">
        <f>'[1]Nominal weighted'!B637</f>
        <v>1943</v>
      </c>
      <c r="C637" s="6">
        <f t="shared" si="1262"/>
        <v>-62.841086360236503</v>
      </c>
      <c r="D637" s="6">
        <f t="shared" si="1263"/>
        <v>-0.30166666666666675</v>
      </c>
      <c r="E637" s="6">
        <f t="shared" si="1264"/>
        <v>0.18040858819138128</v>
      </c>
      <c r="F637" s="6">
        <f t="shared" si="1265"/>
        <v>2.2826981174156113</v>
      </c>
      <c r="G637" s="6">
        <f t="shared" si="1266"/>
        <v>-27.122171935097981</v>
      </c>
      <c r="H637" s="6">
        <f t="shared" si="1267"/>
        <v>-0.83857988165680464</v>
      </c>
      <c r="I637" s="6">
        <f t="shared" si="1268"/>
        <v>2.3923487456060992</v>
      </c>
      <c r="J637" s="6">
        <f t="shared" si="1269"/>
        <v>-4.4483675618904144</v>
      </c>
      <c r="L637" s="6">
        <f t="shared" si="1355"/>
        <v>-101.12342034065848</v>
      </c>
      <c r="M637" s="6">
        <f t="shared" si="1356"/>
        <v>-3.6372499999999994</v>
      </c>
      <c r="N637" s="6">
        <f t="shared" si="1357"/>
        <v>-6.6217411263803347</v>
      </c>
      <c r="O637" s="6">
        <f t="shared" si="1358"/>
        <v>-0.60289814366191308</v>
      </c>
      <c r="P637" s="6">
        <f t="shared" ref="P637:S637" si="1379">AVERAGE(G634:G640)</f>
        <v>-31.620995181154711</v>
      </c>
      <c r="Q637" s="6">
        <f t="shared" si="1379"/>
        <v>-4.5060159132085404</v>
      </c>
      <c r="R637" s="6">
        <f t="shared" si="1379"/>
        <v>-6.4186208452658873</v>
      </c>
      <c r="S637" s="6">
        <f t="shared" si="1379"/>
        <v>-6.9695594625289123</v>
      </c>
      <c r="U637" s="6">
        <v>67.314086360236502</v>
      </c>
      <c r="V637" s="6">
        <v>3.4</v>
      </c>
      <c r="W637" s="6">
        <v>2.8295914118086185</v>
      </c>
      <c r="X637" s="6">
        <v>1.9273018825843886</v>
      </c>
      <c r="Y637" s="6">
        <v>30.242171935097982</v>
      </c>
      <c r="Z637" s="6">
        <v>2.9585798816568047</v>
      </c>
      <c r="AA637" s="6">
        <v>2.0276512543939007</v>
      </c>
      <c r="AB637" s="6">
        <v>8.2153675618904138</v>
      </c>
      <c r="AE637" s="6">
        <v>4.4729999999999999</v>
      </c>
      <c r="AF637" s="6">
        <v>3.0983333333333332</v>
      </c>
      <c r="AG637" s="35">
        <v>3.01</v>
      </c>
      <c r="AH637" s="6">
        <v>4.21</v>
      </c>
      <c r="AI637" s="6">
        <v>3.12</v>
      </c>
      <c r="AJ637" s="6">
        <v>2.12</v>
      </c>
      <c r="AK637" s="6">
        <v>4.42</v>
      </c>
      <c r="AL637" s="6">
        <v>3.7669999999999999</v>
      </c>
      <c r="AN637" s="6">
        <v>3.7669999999999999</v>
      </c>
      <c r="AO637" s="6">
        <f>AE637*'III. GDP shares, 1310-2018'!C639</f>
        <v>0.20955150250838167</v>
      </c>
      <c r="AP637" s="6">
        <f>AF637*'III. GDP shares, 1310-2018'!D639</f>
        <v>0.39939123318479758</v>
      </c>
      <c r="AQ637" s="6">
        <f>AG637*'III. GDP shares, 1310-2018'!E639</f>
        <v>3.7212643897155104E-2</v>
      </c>
      <c r="AR637" s="6">
        <f>AH637*'III. GDP shares, 1310-2018'!F639</f>
        <v>0.59567830493659624</v>
      </c>
      <c r="AS637" s="6">
        <f>AI637*'III. GDP shares, 1310-2018'!G639</f>
        <v>0.11874259084744447</v>
      </c>
      <c r="AT637" s="6">
        <f>AJ637*'III. GDP shares, 1310-2018'!H639</f>
        <v>1.1436712568650034</v>
      </c>
      <c r="AU637" s="6">
        <f>AK637*'III. GDP shares, 1310-2018'!I639</f>
        <v>8.7051954869191178E-2</v>
      </c>
      <c r="AV637" s="6">
        <f>AL637*'III. GDP shares, 1310-2018'!J639</f>
        <v>0.27563639185320005</v>
      </c>
      <c r="AY637" s="6">
        <f>U637*'III. GDP shares, 1310-2018'!C639</f>
        <v>3.1535363149489202</v>
      </c>
      <c r="AZ637" s="6">
        <f>V637*'III. GDP shares, 1310-2018'!D639</f>
        <v>0.43827763082140242</v>
      </c>
      <c r="BA637" s="6">
        <f>W637*'III. GDP shares, 1310-2018'!E639</f>
        <v>3.4982251688399503E-2</v>
      </c>
      <c r="BB637" s="6">
        <f>X637*'III. GDP shares, 1310-2018'!F639</f>
        <v>0.27269641770047021</v>
      </c>
      <c r="BC637" s="6">
        <f>Y637*'III. GDP shares, 1310-2018'!G639</f>
        <v>1.1509723873164768</v>
      </c>
      <c r="BD637" s="6">
        <f>Z637*'III. GDP shares, 1310-2018'!H639</f>
        <v>1.5960579112216748</v>
      </c>
      <c r="BE637" s="6">
        <f>AA637*'III. GDP shares, 1310-2018'!I639</f>
        <v>3.9934616626234556E-2</v>
      </c>
      <c r="BF637" s="6">
        <f>AB637*'III. GDP shares, 1310-2018'!J639</f>
        <v>0.60112935293530523</v>
      </c>
      <c r="BI637" s="6">
        <f t="shared" si="1250"/>
        <v>3.5272916666666672</v>
      </c>
      <c r="BJ637" s="6">
        <f t="shared" si="1251"/>
        <v>2.8669358789617694</v>
      </c>
      <c r="BL637" s="6">
        <f t="shared" si="1252"/>
        <v>7.287586883258883</v>
      </c>
      <c r="BM637" s="6">
        <f t="shared" si="1253"/>
        <v>14.864343785958578</v>
      </c>
      <c r="BN637" s="6">
        <f t="shared" ref="BN637:BO637" si="1380">AVERAGE(BL634:BL640)</f>
        <v>11.765532288227368</v>
      </c>
      <c r="BO637" s="6">
        <f t="shared" si="1380"/>
        <v>23.451070662321634</v>
      </c>
      <c r="BR637" s="6">
        <f t="shared" si="1255"/>
        <v>-4.3817646066605089</v>
      </c>
    </row>
    <row r="638" spans="1:70" x14ac:dyDescent="0.2">
      <c r="A638" s="6">
        <f>'[1]Nominal weighted'!B638</f>
        <v>1944</v>
      </c>
      <c r="C638" s="6">
        <f t="shared" si="1262"/>
        <v>-489.12695668241116</v>
      </c>
      <c r="D638" s="6">
        <f t="shared" si="1263"/>
        <v>0.43466666666666631</v>
      </c>
      <c r="E638" s="6">
        <f t="shared" si="1264"/>
        <v>-6.3243615406747864</v>
      </c>
      <c r="F638" s="6">
        <f t="shared" si="1265"/>
        <v>-1.8908593154016309</v>
      </c>
      <c r="G638" s="6">
        <f t="shared" si="1266"/>
        <v>-17.018436996197664</v>
      </c>
      <c r="H638" s="6">
        <f t="shared" si="1267"/>
        <v>-0.19885057471265588</v>
      </c>
      <c r="I638" s="6">
        <f t="shared" si="1268"/>
        <v>0.1745593189081438</v>
      </c>
      <c r="J638" s="6">
        <f t="shared" si="1269"/>
        <v>-14.116559918170291</v>
      </c>
      <c r="L638" s="6">
        <f t="shared" si="1355"/>
        <v>-104.99731111142232</v>
      </c>
      <c r="M638" s="6">
        <f t="shared" si="1356"/>
        <v>-2.325166666666667</v>
      </c>
      <c r="N638" s="6">
        <f t="shared" si="1357"/>
        <v>-4.943869509482921</v>
      </c>
      <c r="O638" s="6">
        <f t="shared" si="1358"/>
        <v>-0.5039022546166233</v>
      </c>
      <c r="P638" s="6">
        <f t="shared" ref="P638:S638" si="1381">AVERAGE(G635:G641)</f>
        <v>-37.123995355404034</v>
      </c>
      <c r="Q638" s="6">
        <f t="shared" si="1381"/>
        <v>-5.6235764257856635</v>
      </c>
      <c r="R638" s="6">
        <f t="shared" si="1381"/>
        <v>-4.1252883918455527</v>
      </c>
      <c r="S638" s="6">
        <f t="shared" si="1381"/>
        <v>-8.3149008176775112</v>
      </c>
      <c r="U638" s="6">
        <v>491.56995668241115</v>
      </c>
      <c r="V638" s="6">
        <v>2.7</v>
      </c>
      <c r="W638" s="6">
        <v>9.2543615406747861</v>
      </c>
      <c r="X638" s="6">
        <v>1.8908593154016309</v>
      </c>
      <c r="Y638" s="6">
        <v>20.008436996197666</v>
      </c>
      <c r="Z638" s="6">
        <v>2.298850574712656</v>
      </c>
      <c r="AA638" s="6">
        <v>4.1734406810918561</v>
      </c>
      <c r="AB638" s="6">
        <v>17.87955991817029</v>
      </c>
      <c r="AE638" s="6">
        <v>2.4430000000000001</v>
      </c>
      <c r="AF638" s="6">
        <v>3.1346666666666665</v>
      </c>
      <c r="AG638" s="35">
        <v>2.93</v>
      </c>
      <c r="AI638" s="6">
        <v>2.99</v>
      </c>
      <c r="AJ638" s="6">
        <v>2.1</v>
      </c>
      <c r="AK638" s="6">
        <v>4.3479999999999999</v>
      </c>
      <c r="AL638" s="6">
        <v>3.7629999999999999</v>
      </c>
      <c r="AN638" s="6">
        <v>3.7629999999999999</v>
      </c>
      <c r="AO638" s="6">
        <f>AE638*'III. GDP shares, 1310-2018'!C640</f>
        <v>9.0930546408702573E-2</v>
      </c>
      <c r="AP638" s="6">
        <f>AF638*'III. GDP shares, 1310-2018'!D640</f>
        <v>0.37961922850607777</v>
      </c>
      <c r="AQ638" s="6">
        <f>AG638*'III. GDP shares, 1310-2018'!E640</f>
        <v>2.3760472651560963E-2</v>
      </c>
      <c r="AR638" s="6">
        <f>AH638*'III. GDP shares, 1310-2018'!F640</f>
        <v>0</v>
      </c>
      <c r="AS638" s="6">
        <f>AI638*'III. GDP shares, 1310-2018'!G640</f>
        <v>9.3977631093658726E-2</v>
      </c>
      <c r="AT638" s="6">
        <f>AJ638*'III. GDP shares, 1310-2018'!H640</f>
        <v>1.2005844156939323</v>
      </c>
      <c r="AU638" s="6">
        <f>AK638*'III. GDP shares, 1310-2018'!I640</f>
        <v>8.7628974111484112E-2</v>
      </c>
      <c r="AV638" s="6">
        <f>AL638*'III. GDP shares, 1310-2018'!J640</f>
        <v>0.25763955146438594</v>
      </c>
      <c r="AY638" s="6">
        <f>U638*'III. GDP shares, 1310-2018'!C640</f>
        <v>18.296653605908269</v>
      </c>
      <c r="AZ638" s="6">
        <f>V638*'III. GDP shares, 1310-2018'!D640</f>
        <v>0.32697955666729372</v>
      </c>
      <c r="BA638" s="6">
        <f>W638*'III. GDP shares, 1310-2018'!E640</f>
        <v>7.5047100441932024E-2</v>
      </c>
      <c r="BB638" s="6">
        <f>X638*'III. GDP shares, 1310-2018'!F640</f>
        <v>0.26813960559077971</v>
      </c>
      <c r="BC638" s="6">
        <f>Y638*'III. GDP shares, 1310-2018'!G640</f>
        <v>0.62887809725397237</v>
      </c>
      <c r="BD638" s="6">
        <f>Z638*'III. GDP shares, 1310-2018'!H640</f>
        <v>1.3142686542900257</v>
      </c>
      <c r="BE638" s="6">
        <f>AA638*'III. GDP shares, 1310-2018'!I640</f>
        <v>8.4110930404602782E-2</v>
      </c>
      <c r="BF638" s="6">
        <f>AB638*'III. GDP shares, 1310-2018'!J640</f>
        <v>1.224151421126231</v>
      </c>
      <c r="BI638" s="6">
        <f t="shared" si="1250"/>
        <v>3.1012380952380951</v>
      </c>
      <c r="BJ638" s="6">
        <f t="shared" si="1251"/>
        <v>2.1341408199298026</v>
      </c>
      <c r="BL638" s="6">
        <f t="shared" si="1252"/>
        <v>22.218228971683104</v>
      </c>
      <c r="BM638" s="6">
        <f t="shared" si="1253"/>
        <v>68.721933213582517</v>
      </c>
      <c r="BN638" s="6">
        <f t="shared" ref="BN638:BO638" si="1382">AVERAGE(BL635:BL641)</f>
        <v>12.71583669687662</v>
      </c>
      <c r="BO638" s="6">
        <f t="shared" si="1382"/>
        <v>24.270626911850758</v>
      </c>
      <c r="BR638" s="6">
        <f t="shared" si="1255"/>
        <v>-20.136727823592089</v>
      </c>
    </row>
    <row r="639" spans="1:70" x14ac:dyDescent="0.2">
      <c r="A639" s="6">
        <f>'[1]Nominal weighted'!B639</f>
        <v>1945</v>
      </c>
      <c r="C639" s="6">
        <f t="shared" si="1262"/>
        <v>-92.731591885810133</v>
      </c>
      <c r="D639" s="6">
        <f t="shared" si="1263"/>
        <v>9.175000000000022E-2</v>
      </c>
      <c r="E639" s="6">
        <f t="shared" si="1264"/>
        <v>-17.546154596915727</v>
      </c>
      <c r="F639" s="6">
        <f t="shared" si="1265"/>
        <v>-4.6776964373809866</v>
      </c>
      <c r="G639" s="6">
        <f t="shared" si="1266"/>
        <v>-58.642546744791076</v>
      </c>
      <c r="H639" s="6">
        <f t="shared" si="1267"/>
        <v>-0.57719101123594729</v>
      </c>
      <c r="I639" s="6">
        <f t="shared" si="1268"/>
        <v>-9.2142583314321769</v>
      </c>
      <c r="J639" s="6">
        <f t="shared" si="1269"/>
        <v>-14.19055991817029</v>
      </c>
      <c r="L639" s="6">
        <f t="shared" si="1355"/>
        <v>-102.72482315899443</v>
      </c>
      <c r="M639" s="6">
        <f t="shared" si="1356"/>
        <v>-1.8692261904761907</v>
      </c>
      <c r="N639" s="6">
        <f t="shared" si="1357"/>
        <v>-4.7599611902621177</v>
      </c>
      <c r="O639" s="6">
        <f t="shared" si="1358"/>
        <v>-2.8319653615362799</v>
      </c>
      <c r="P639" s="6">
        <f t="shared" ref="P639:S639" si="1383">AVERAGE(G636:G642)</f>
        <v>-40.449306981967034</v>
      </c>
      <c r="Q639" s="6">
        <f t="shared" si="1383"/>
        <v>-4.6253442796811779</v>
      </c>
      <c r="R639" s="6">
        <f t="shared" si="1383"/>
        <v>-1.3713791294407796</v>
      </c>
      <c r="S639" s="6">
        <f t="shared" si="1383"/>
        <v>-16.474154953404444</v>
      </c>
      <c r="U639" s="6">
        <v>96.16859188581013</v>
      </c>
      <c r="V639" s="6">
        <v>2.8</v>
      </c>
      <c r="W639" s="6">
        <v>17.546154596915727</v>
      </c>
      <c r="X639" s="6">
        <v>4.6776964373809866</v>
      </c>
      <c r="Y639" s="6">
        <v>61.672546744791077</v>
      </c>
      <c r="Z639" s="6">
        <v>2.2471910112359472</v>
      </c>
      <c r="AA639" s="6">
        <v>13.562258331432178</v>
      </c>
      <c r="AB639" s="6">
        <v>17.87955991817029</v>
      </c>
      <c r="AE639" s="6">
        <v>3.4369999999999998</v>
      </c>
      <c r="AF639" s="6">
        <v>2.89175</v>
      </c>
      <c r="AG639" s="35"/>
      <c r="AI639" s="6">
        <v>3.03</v>
      </c>
      <c r="AJ639" s="6">
        <v>1.67</v>
      </c>
      <c r="AK639" s="6">
        <v>4.3479999999999999</v>
      </c>
      <c r="AL639" s="6">
        <v>3.6890000000000001</v>
      </c>
      <c r="AN639" s="6">
        <v>3.6890000000000001</v>
      </c>
      <c r="AO639" s="6">
        <f>AE639*'III. GDP shares, 1310-2018'!C641</f>
        <v>0.11253563874514659</v>
      </c>
      <c r="AP639" s="6">
        <f>AF639*'III. GDP shares, 1310-2018'!D641</f>
        <v>0.37620044981820189</v>
      </c>
      <c r="AQ639" s="6">
        <f>AG639*'III. GDP shares, 1310-2018'!E641</f>
        <v>0</v>
      </c>
      <c r="AR639" s="6">
        <f>AH639*'III. GDP shares, 1310-2018'!F641</f>
        <v>0</v>
      </c>
      <c r="AS639" s="6">
        <f>AI639*'III. GDP shares, 1310-2018'!G641</f>
        <v>0.11603322261639097</v>
      </c>
      <c r="AT639" s="6">
        <f>AJ639*'III. GDP shares, 1310-2018'!H641</f>
        <v>1.0296856973188273</v>
      </c>
      <c r="AU639" s="6">
        <f>AK639*'III. GDP shares, 1310-2018'!I641</f>
        <v>9.1808728514965493E-2</v>
      </c>
      <c r="AV639" s="6">
        <f>AL639*'III. GDP shares, 1310-2018'!J641</f>
        <v>0.14189646560314984</v>
      </c>
      <c r="AY639" s="6">
        <f>U639*'III. GDP shares, 1310-2018'!C641</f>
        <v>3.1487907812310052</v>
      </c>
      <c r="AZ639" s="6">
        <f>V639*'III. GDP shares, 1310-2018'!D641</f>
        <v>0.36426428961388957</v>
      </c>
      <c r="BA639" s="6">
        <f>W639*'III. GDP shares, 1310-2018'!E641</f>
        <v>0.16365158299643576</v>
      </c>
      <c r="BB639" s="6">
        <f>X639*'III. GDP shares, 1310-2018'!F641</f>
        <v>0.53037274858678651</v>
      </c>
      <c r="BC639" s="6">
        <f>Y639*'III. GDP shares, 1310-2018'!G641</f>
        <v>2.3617374078409643</v>
      </c>
      <c r="BD639" s="6">
        <f>Z639*'III. GDP shares, 1310-2018'!H641</f>
        <v>1.3855691277922677</v>
      </c>
      <c r="BE639" s="6">
        <f>AA639*'III. GDP shares, 1310-2018'!I641</f>
        <v>0.28636929466427913</v>
      </c>
      <c r="BF639" s="6">
        <f>AB639*'III. GDP shares, 1310-2018'!J641</f>
        <v>0.68773281619086668</v>
      </c>
      <c r="BI639" s="6">
        <f t="shared" si="1250"/>
        <v>3.1776249999999995</v>
      </c>
      <c r="BJ639" s="6">
        <f t="shared" si="1251"/>
        <v>1.8681602026166821</v>
      </c>
      <c r="BL639" s="6">
        <f t="shared" si="1252"/>
        <v>8.9284880489164937</v>
      </c>
      <c r="BM639" s="6">
        <f t="shared" si="1253"/>
        <v>27.06924986571704</v>
      </c>
      <c r="BN639" s="6">
        <f t="shared" ref="BN639:BO639" si="1384">AVERAGE(BL636:BL642)</f>
        <v>12.9982492708116</v>
      </c>
      <c r="BO639" s="6">
        <f t="shared" si="1384"/>
        <v>25.255256167625067</v>
      </c>
      <c r="BR639" s="6">
        <f t="shared" si="1255"/>
        <v>-7.0722640065041249</v>
      </c>
    </row>
    <row r="640" spans="1:70" x14ac:dyDescent="0.2">
      <c r="A640" s="6">
        <f>'[1]Nominal weighted'!B640</f>
        <v>1946</v>
      </c>
      <c r="C640" s="6">
        <f t="shared" si="1262"/>
        <v>-27.945166982485745</v>
      </c>
      <c r="D640" s="6">
        <f t="shared" si="1263"/>
        <v>-0.50916666666666721</v>
      </c>
      <c r="E640" s="6">
        <f t="shared" si="1264"/>
        <v>-6.5270346514150699</v>
      </c>
      <c r="F640" s="6">
        <f t="shared" si="1265"/>
        <v>-5.7838018227366428</v>
      </c>
      <c r="G640" s="6">
        <f t="shared" si="1266"/>
        <v>-70.672649582331559</v>
      </c>
      <c r="H640" s="6">
        <f t="shared" si="1267"/>
        <v>-16.311868131868138</v>
      </c>
      <c r="I640" s="6">
        <f t="shared" si="1268"/>
        <v>-4.160600384639924</v>
      </c>
      <c r="J640" s="6">
        <f t="shared" si="1269"/>
        <v>-14.19055991817029</v>
      </c>
      <c r="L640" s="6">
        <f t="shared" si="1355"/>
        <v>-99.957249574639036</v>
      </c>
      <c r="M640" s="6">
        <f t="shared" si="1356"/>
        <v>-1.2153928571428574</v>
      </c>
      <c r="N640" s="6">
        <f t="shared" si="1357"/>
        <v>-4.9962473609132667</v>
      </c>
      <c r="O640" s="6">
        <f t="shared" si="1358"/>
        <v>-1.4084021318617139</v>
      </c>
      <c r="P640" s="6">
        <f t="shared" ref="P640:S640" si="1385">AVERAGE(G637:G643)</f>
        <v>-36.828975748342074</v>
      </c>
      <c r="Q640" s="6">
        <f t="shared" si="1385"/>
        <v>-3.0829232995102318</v>
      </c>
      <c r="R640" s="6">
        <f t="shared" si="1385"/>
        <v>-2.521484089726763</v>
      </c>
      <c r="S640" s="6">
        <f t="shared" si="1385"/>
        <v>-16.62565975055076</v>
      </c>
      <c r="U640" s="6">
        <v>32.150166982485743</v>
      </c>
      <c r="V640" s="6">
        <v>3.1</v>
      </c>
      <c r="W640" s="6">
        <v>9.5370346514150697</v>
      </c>
      <c r="X640" s="6">
        <v>10.291001822736643</v>
      </c>
      <c r="Y640" s="6">
        <v>74.022649582331553</v>
      </c>
      <c r="Z640" s="6">
        <v>18.131868131868139</v>
      </c>
      <c r="AA640" s="6">
        <v>8.5446003846399243</v>
      </c>
      <c r="AB640" s="6">
        <v>17.87955991817029</v>
      </c>
      <c r="AE640" s="6">
        <v>4.2050000000000001</v>
      </c>
      <c r="AF640" s="6">
        <v>2.5908333333333329</v>
      </c>
      <c r="AG640" s="35">
        <v>3.01</v>
      </c>
      <c r="AH640" s="6">
        <v>4.5072000000000001</v>
      </c>
      <c r="AI640" s="6">
        <v>3.35</v>
      </c>
      <c r="AJ640" s="6">
        <v>1.82</v>
      </c>
      <c r="AK640" s="6">
        <v>4.3840000000000003</v>
      </c>
      <c r="AL640" s="6">
        <v>3.6890000000000001</v>
      </c>
      <c r="AN640" s="6">
        <v>3.6890000000000001</v>
      </c>
      <c r="AO640" s="6">
        <f>AE640*'III. GDP shares, 1310-2018'!C642</f>
        <v>0.21263137676307473</v>
      </c>
      <c r="AP640" s="6">
        <f>AF640*'III. GDP shares, 1310-2018'!D642</f>
        <v>0.38010976176413835</v>
      </c>
      <c r="AQ640" s="6">
        <f>AG640*'III. GDP shares, 1310-2018'!E642</f>
        <v>5.5867436341104151E-2</v>
      </c>
      <c r="AR640" s="6">
        <f>AH640*'III. GDP shares, 1310-2018'!F642</f>
        <v>0.28559394246855041</v>
      </c>
      <c r="AS640" s="6">
        <f>AI640*'III. GDP shares, 1310-2018'!G642</f>
        <v>0.22995275318500746</v>
      </c>
      <c r="AT640" s="6">
        <f>AJ640*'III. GDP shares, 1310-2018'!H642</f>
        <v>1.049908254588678</v>
      </c>
      <c r="AU640" s="6">
        <f>AK640*'III. GDP shares, 1310-2018'!I642</f>
        <v>0.11402421405584853</v>
      </c>
      <c r="AV640" s="6">
        <f>AL640*'III. GDP shares, 1310-2018'!J642</f>
        <v>0.18176203787194656</v>
      </c>
      <c r="AY640" s="6">
        <f>U640*'III. GDP shares, 1310-2018'!C642</f>
        <v>1.6257156405823283</v>
      </c>
      <c r="AZ640" s="6">
        <f>V640*'III. GDP shares, 1310-2018'!D642</f>
        <v>0.45481129423049055</v>
      </c>
      <c r="BA640" s="6">
        <f>W640*'III. GDP shares, 1310-2018'!E642</f>
        <v>0.17701318148532755</v>
      </c>
      <c r="BB640" s="6">
        <f>X640*'III. GDP shares, 1310-2018'!F642</f>
        <v>0.6520784039994667</v>
      </c>
      <c r="BC640" s="6">
        <f>Y640*'III. GDP shares, 1310-2018'!G642</f>
        <v>5.0811080804496074</v>
      </c>
      <c r="BD640" s="6">
        <f>Z640*'III. GDP shares, 1310-2018'!H642</f>
        <v>10.459779133385576</v>
      </c>
      <c r="BE640" s="6">
        <f>AA640*'III. GDP shares, 1310-2018'!I642</f>
        <v>0.2222379888868313</v>
      </c>
      <c r="BF640" s="6">
        <f>AB640*'III. GDP shares, 1310-2018'!J642</f>
        <v>0.88095018893472643</v>
      </c>
      <c r="BI640" s="6">
        <f t="shared" si="1250"/>
        <v>3.4445041666666669</v>
      </c>
      <c r="BJ640" s="6">
        <f t="shared" si="1251"/>
        <v>2.5098497770383483</v>
      </c>
      <c r="BL640" s="6">
        <f t="shared" si="1252"/>
        <v>19.553693911954355</v>
      </c>
      <c r="BM640" s="6">
        <f t="shared" si="1253"/>
        <v>21.70711018420592</v>
      </c>
      <c r="BN640" s="6">
        <f t="shared" ref="BN640:BO640" si="1386">AVERAGE(BL637:BL643)</f>
        <v>11.734366865363127</v>
      </c>
      <c r="BO640" s="6">
        <f t="shared" si="1386"/>
        <v>24.293615958728701</v>
      </c>
      <c r="BR640" s="6">
        <f t="shared" si="1255"/>
        <v>-16.969142602449654</v>
      </c>
    </row>
    <row r="641" spans="1:70" x14ac:dyDescent="0.2">
      <c r="A641" s="6">
        <f>'[1]Nominal weighted'!B641</f>
        <v>1947</v>
      </c>
      <c r="C641" s="6">
        <f t="shared" si="1262"/>
        <v>-39.621999575933728</v>
      </c>
      <c r="D641" s="6">
        <f t="shared" si="1263"/>
        <v>-4.230833333333333</v>
      </c>
      <c r="E641" s="6">
        <f t="shared" si="1264"/>
        <v>0.55177849999154072</v>
      </c>
      <c r="F641" s="6">
        <f t="shared" si="1265"/>
        <v>1.6922603016519058</v>
      </c>
      <c r="G641" s="6">
        <f t="shared" si="1266"/>
        <v>-52.016978537790479</v>
      </c>
      <c r="H641" s="6">
        <f t="shared" si="1267"/>
        <v>-6.6572093023255743</v>
      </c>
      <c r="I641" s="6">
        <f t="shared" si="1268"/>
        <v>-4.9388840020459517</v>
      </c>
      <c r="J641" s="6">
        <f t="shared" si="1269"/>
        <v>-14.19055991817029</v>
      </c>
      <c r="L641" s="6">
        <f t="shared" si="1355"/>
        <v>-91.060709465848547</v>
      </c>
      <c r="M641" s="6">
        <f t="shared" si="1356"/>
        <v>-1.1086071428571433</v>
      </c>
      <c r="N641" s="6">
        <f t="shared" si="1357"/>
        <v>-5.8937408023171738</v>
      </c>
      <c r="O641" s="6">
        <f t="shared" si="1358"/>
        <v>-0.52281762546200206</v>
      </c>
      <c r="P641" s="6">
        <f t="shared" ref="P641:S641" si="1387">AVERAGE(G638:G644)</f>
        <v>-33.350634879407004</v>
      </c>
      <c r="Q641" s="6">
        <f t="shared" si="1387"/>
        <v>-3.4991552292493324</v>
      </c>
      <c r="R641" s="6">
        <f t="shared" si="1387"/>
        <v>-3.8179807025905013</v>
      </c>
      <c r="S641" s="6">
        <f t="shared" si="1387"/>
        <v>-15.091978445308824</v>
      </c>
      <c r="U641" s="6">
        <v>44.28899957593373</v>
      </c>
      <c r="V641" s="6">
        <v>7</v>
      </c>
      <c r="W641" s="6">
        <v>2.5382215000084591</v>
      </c>
      <c r="X641" s="6">
        <v>2.7627396983480943</v>
      </c>
      <c r="Y641" s="6">
        <v>56.496978537790476</v>
      </c>
      <c r="Z641" s="6">
        <v>8.837209302325574</v>
      </c>
      <c r="AA641" s="6">
        <v>9.8768840020459514</v>
      </c>
      <c r="AB641" s="6">
        <v>17.87955991817029</v>
      </c>
      <c r="AE641" s="6">
        <v>4.6669999999999998</v>
      </c>
      <c r="AF641" s="6">
        <v>2.769166666666667</v>
      </c>
      <c r="AG641" s="35">
        <v>3.09</v>
      </c>
      <c r="AH641" s="6">
        <v>4.4550000000000001</v>
      </c>
      <c r="AI641" s="6">
        <v>4.4800000000000004</v>
      </c>
      <c r="AJ641" s="6">
        <v>2.1800000000000002</v>
      </c>
      <c r="AK641" s="6">
        <v>4.9379999999999997</v>
      </c>
      <c r="AL641" s="6">
        <v>3.6890000000000001</v>
      </c>
      <c r="AN641" s="6">
        <v>3.6890000000000001</v>
      </c>
      <c r="AO641" s="6">
        <f>AE641*'III. GDP shares, 1310-2018'!C643</f>
        <v>0.27217697080769171</v>
      </c>
      <c r="AP641" s="6">
        <f>AF641*'III. GDP shares, 1310-2018'!D643</f>
        <v>0.39284383400083195</v>
      </c>
      <c r="AQ641" s="6">
        <f>AG641*'III. GDP shares, 1310-2018'!E643</f>
        <v>6.5159211050510146E-2</v>
      </c>
      <c r="AR641" s="6">
        <f>AH641*'III. GDP shares, 1310-2018'!F643</f>
        <v>0.31114882869686122</v>
      </c>
      <c r="AS641" s="6">
        <f>AI641*'III. GDP shares, 1310-2018'!G643</f>
        <v>0.32711739531626344</v>
      </c>
      <c r="AT641" s="6">
        <f>AJ641*'III. GDP shares, 1310-2018'!H643</f>
        <v>1.2157938890124829</v>
      </c>
      <c r="AU641" s="6">
        <f>AK641*'III. GDP shares, 1310-2018'!I643</f>
        <v>0.12813984330138437</v>
      </c>
      <c r="AV641" s="6">
        <f>AL641*'III. GDP shares, 1310-2018'!J643</f>
        <v>0.19262703066547679</v>
      </c>
      <c r="AY641" s="6">
        <f>U641*'III. GDP shares, 1310-2018'!C643</f>
        <v>2.5829110230728061</v>
      </c>
      <c r="AZ641" s="6">
        <f>V641*'III. GDP shares, 1310-2018'!D643</f>
        <v>0.99304490087480835</v>
      </c>
      <c r="BA641" s="6">
        <f>W641*'III. GDP shares, 1310-2018'!E643</f>
        <v>5.3523789777344219E-2</v>
      </c>
      <c r="BB641" s="6">
        <f>X641*'III. GDP shares, 1310-2018'!F643</f>
        <v>0.19295695199446222</v>
      </c>
      <c r="BC641" s="6">
        <f>Y641*'III. GDP shares, 1310-2018'!G643</f>
        <v>4.1252554603841194</v>
      </c>
      <c r="BD641" s="6">
        <f>Z641*'III. GDP shares, 1310-2018'!H643</f>
        <v>4.9285436081154588</v>
      </c>
      <c r="BE641" s="6">
        <f>AA641*'III. GDP shares, 1310-2018'!I643</f>
        <v>0.25630262623088668</v>
      </c>
      <c r="BF641" s="6">
        <f>AB641*'III. GDP shares, 1310-2018'!J643</f>
        <v>0.93360979578276448</v>
      </c>
      <c r="BI641" s="6">
        <f t="shared" si="1250"/>
        <v>3.7835208333333332</v>
      </c>
      <c r="BJ641" s="6">
        <f t="shared" si="1251"/>
        <v>2.905007002851502</v>
      </c>
      <c r="BL641" s="6">
        <f t="shared" si="1252"/>
        <v>14.06614815623265</v>
      </c>
      <c r="BM641" s="6">
        <f t="shared" si="1253"/>
        <v>18.710074066827822</v>
      </c>
      <c r="BN641" s="6">
        <f t="shared" ref="BN641:BO641" si="1388">AVERAGE(BL638:BL644)</f>
        <v>11.356776944761213</v>
      </c>
      <c r="BO641" s="6">
        <f t="shared" si="1388"/>
        <v>22.883880715201496</v>
      </c>
      <c r="BR641" s="6">
        <f t="shared" si="1255"/>
        <v>-10.560940086507173</v>
      </c>
    </row>
    <row r="642" spans="1:70" x14ac:dyDescent="0.2">
      <c r="A642" s="6">
        <f>'[1]Nominal weighted'!B642</f>
        <v>1948</v>
      </c>
      <c r="C642" s="6">
        <f t="shared" si="1262"/>
        <v>4.7750975263461815</v>
      </c>
      <c r="D642" s="6">
        <f t="shared" si="1263"/>
        <v>-4.4925000000000006</v>
      </c>
      <c r="E642" s="6">
        <f t="shared" si="1264"/>
        <v>-2.8316746496010192</v>
      </c>
      <c r="F642" s="6">
        <f t="shared" si="1265"/>
        <v>-13.713251169678584</v>
      </c>
      <c r="G642" s="6">
        <f t="shared" si="1266"/>
        <v>-37.742724129936022</v>
      </c>
      <c r="H642" s="6">
        <f t="shared" si="1267"/>
        <v>-0.87145299145300381</v>
      </c>
      <c r="I642" s="6">
        <f t="shared" si="1268"/>
        <v>0.92264144865522457</v>
      </c>
      <c r="J642" s="6">
        <f t="shared" si="1269"/>
        <v>-55.794333333333327</v>
      </c>
      <c r="L642" s="6">
        <f t="shared" si="1355"/>
        <v>-21.629488053520536</v>
      </c>
      <c r="M642" s="6">
        <f t="shared" si="1356"/>
        <v>-1.9353452380952381</v>
      </c>
      <c r="N642" s="6">
        <f t="shared" si="1357"/>
        <v>-5.2708720643195184</v>
      </c>
      <c r="O642" s="6">
        <f t="shared" si="1358"/>
        <v>-1.3134612131993448</v>
      </c>
      <c r="P642" s="6">
        <f t="shared" ref="P642:S642" si="1389">AVERAGE(G639:G645)</f>
        <v>-33.2140906287447</v>
      </c>
      <c r="Q642" s="6">
        <f t="shared" si="1389"/>
        <v>-3.96931943286181</v>
      </c>
      <c r="R642" s="6">
        <f t="shared" si="1389"/>
        <v>-3.6291684427602151</v>
      </c>
      <c r="S642" s="6">
        <f t="shared" si="1389"/>
        <v>-15.010701178087217</v>
      </c>
      <c r="U642" s="6">
        <v>-0.24409752634618134</v>
      </c>
      <c r="V642" s="6">
        <v>7.7</v>
      </c>
      <c r="W642" s="6">
        <v>5.9416746496010191</v>
      </c>
      <c r="X642" s="6">
        <v>19.268851169678584</v>
      </c>
      <c r="Y642" s="6">
        <v>42.43272412993602</v>
      </c>
      <c r="Z642" s="6">
        <v>2.9914529914530039</v>
      </c>
      <c r="AA642" s="6">
        <v>4.0463585513447757</v>
      </c>
      <c r="AB642" s="6">
        <v>61.333333333333329</v>
      </c>
      <c r="AE642" s="6">
        <v>4.5309999999999997</v>
      </c>
      <c r="AF642" s="6">
        <v>3.2074999999999996</v>
      </c>
      <c r="AG642" s="35">
        <v>3.11</v>
      </c>
      <c r="AH642" s="6">
        <v>5.5556000000000001</v>
      </c>
      <c r="AI642" s="6">
        <v>4.6900000000000004</v>
      </c>
      <c r="AJ642" s="6">
        <v>2.12</v>
      </c>
      <c r="AK642" s="6">
        <v>4.9690000000000003</v>
      </c>
      <c r="AL642" s="6">
        <v>5.5389999999999997</v>
      </c>
      <c r="AN642" s="6">
        <v>5.5389999999999997</v>
      </c>
      <c r="AO642" s="6">
        <f>AE642*'III. GDP shares, 1310-2018'!C644</f>
        <v>0.26413580450801749</v>
      </c>
      <c r="AP642" s="6">
        <f>AF642*'III. GDP shares, 1310-2018'!D644</f>
        <v>0.44401592875070567</v>
      </c>
      <c r="AQ642" s="6">
        <f>AG642*'III. GDP shares, 1310-2018'!E644</f>
        <v>6.8658189936371447E-2</v>
      </c>
      <c r="AR642" s="6">
        <f>AH642*'III. GDP shares, 1310-2018'!F644</f>
        <v>0.43469802997472134</v>
      </c>
      <c r="AS642" s="6">
        <f>AI642*'III. GDP shares, 1310-2018'!G644</f>
        <v>0.34756420092191387</v>
      </c>
      <c r="AT642" s="6">
        <f>AJ642*'III. GDP shares, 1310-2018'!H644</f>
        <v>1.1606913676336619</v>
      </c>
      <c r="AU642" s="6">
        <f>AK642*'III. GDP shares, 1310-2018'!I644</f>
        <v>0.12227014924036519</v>
      </c>
      <c r="AV642" s="6">
        <f>AL642*'III. GDP shares, 1310-2018'!J644</f>
        <v>0.31429715456050472</v>
      </c>
      <c r="AY642" s="6">
        <f>U642*'III. GDP shares, 1310-2018'!C644</f>
        <v>-1.4229727764260782E-2</v>
      </c>
      <c r="AZ642" s="6">
        <f>V642*'III. GDP shares, 1310-2018'!D644</f>
        <v>1.0659150900640482</v>
      </c>
      <c r="BA642" s="6">
        <f>W642*'III. GDP shares, 1310-2018'!E644</f>
        <v>0.13117190566959167</v>
      </c>
      <c r="BB642" s="6">
        <f>X642*'III. GDP shares, 1310-2018'!F644</f>
        <v>1.5076916342672952</v>
      </c>
      <c r="BC642" s="6">
        <f>Y642*'III. GDP shares, 1310-2018'!G644</f>
        <v>3.1445833379874681</v>
      </c>
      <c r="BD642" s="6">
        <f>Z642*'III. GDP shares, 1310-2018'!H644</f>
        <v>1.6378083320100925</v>
      </c>
      <c r="BE642" s="6">
        <f>AA642*'III. GDP shares, 1310-2018'!I644</f>
        <v>9.9567088740783571E-2</v>
      </c>
      <c r="BF642" s="6">
        <f>AB642*'III. GDP shares, 1310-2018'!J644</f>
        <v>3.4802116169665323</v>
      </c>
      <c r="BI642" s="6">
        <f t="shared" si="1250"/>
        <v>4.2152625000000006</v>
      </c>
      <c r="BJ642" s="6">
        <f t="shared" si="1251"/>
        <v>3.1563308255262612</v>
      </c>
      <c r="BL642" s="6">
        <f t="shared" si="1252"/>
        <v>11.05271927794155</v>
      </c>
      <c r="BM642" s="6">
        <f t="shared" si="1253"/>
        <v>17.933787162375069</v>
      </c>
      <c r="BN642" s="6">
        <f t="shared" ref="BN642:BO642" si="1390">AVERAGE(BL639:BL645)</f>
        <v>9.4918775825794501</v>
      </c>
      <c r="BO642" s="6">
        <f t="shared" si="1390"/>
        <v>14.595255483829524</v>
      </c>
      <c r="BR642" s="6">
        <f t="shared" si="1255"/>
        <v>-7.2744892911019452</v>
      </c>
    </row>
    <row r="643" spans="1:70" x14ac:dyDescent="0.2">
      <c r="A643" s="6">
        <f>'[1]Nominal weighted'!B643</f>
        <v>1949</v>
      </c>
      <c r="C643" s="6">
        <f t="shared" si="1262"/>
        <v>7.7909569380577413</v>
      </c>
      <c r="D643" s="6">
        <f t="shared" si="1263"/>
        <v>0.49999999999999956</v>
      </c>
      <c r="E643" s="6">
        <f t="shared" si="1264"/>
        <v>-2.4766931759691868</v>
      </c>
      <c r="F643" s="6">
        <f t="shared" si="1265"/>
        <v>12.231835403098328</v>
      </c>
      <c r="G643" s="6">
        <f t="shared" si="1266"/>
        <v>5.4126776877503238</v>
      </c>
      <c r="H643" s="6">
        <f t="shared" si="1267"/>
        <v>3.8746887966804975</v>
      </c>
      <c r="I643" s="6">
        <f t="shared" si="1268"/>
        <v>-2.8261954231387563</v>
      </c>
      <c r="J643" s="6">
        <f t="shared" si="1269"/>
        <v>0.55132231404958887</v>
      </c>
      <c r="L643" s="6">
        <f t="shared" si="1355"/>
        <v>-8.1431418104291833</v>
      </c>
      <c r="M643" s="6">
        <f t="shared" si="1356"/>
        <v>-2.6577380952380953</v>
      </c>
      <c r="N643" s="6">
        <f t="shared" si="1357"/>
        <v>-2.6558236589159199</v>
      </c>
      <c r="O643" s="6">
        <f t="shared" si="1358"/>
        <v>-0.64693386953579102</v>
      </c>
      <c r="P643" s="6">
        <f t="shared" ref="P643:S643" si="1391">AVERAGE(G640:G646)</f>
        <v>-24.277643558526901</v>
      </c>
      <c r="Q643" s="6">
        <f t="shared" si="1391"/>
        <v>-3.6346802857041141</v>
      </c>
      <c r="R643" s="6">
        <f t="shared" si="1391"/>
        <v>-1.4117190043056471</v>
      </c>
      <c r="S643" s="6">
        <f t="shared" si="1391"/>
        <v>-12.197764046920033</v>
      </c>
      <c r="U643" s="6">
        <v>-3.3319569380577416</v>
      </c>
      <c r="V643" s="6">
        <v>2.8</v>
      </c>
      <c r="W643" s="6">
        <v>5.6066931759691867</v>
      </c>
      <c r="X643" s="6">
        <v>-7.1427354030983281</v>
      </c>
      <c r="Y643" s="6">
        <v>-0.41267768775032337</v>
      </c>
      <c r="Z643" s="6">
        <v>-2.0746887966804977</v>
      </c>
      <c r="AA643" s="6">
        <v>7.9871954231387559</v>
      </c>
      <c r="AB643" s="6">
        <v>4.9586776859504109</v>
      </c>
      <c r="AE643" s="6">
        <v>4.4589999999999996</v>
      </c>
      <c r="AF643" s="6">
        <v>3.2999999999999994</v>
      </c>
      <c r="AG643" s="35">
        <v>3.13</v>
      </c>
      <c r="AH643" s="6">
        <v>5.0891000000000002</v>
      </c>
      <c r="AI643" s="6">
        <v>5</v>
      </c>
      <c r="AJ643" s="6">
        <v>1.8</v>
      </c>
      <c r="AK643" s="6">
        <v>5.1609999999999996</v>
      </c>
      <c r="AL643" s="6">
        <v>5.51</v>
      </c>
      <c r="AN643" s="6">
        <v>5.51</v>
      </c>
      <c r="AO643" s="6">
        <f>AE643*'III. GDP shares, 1310-2018'!C645</f>
        <v>0.26824481800465644</v>
      </c>
      <c r="AP643" s="6">
        <f>AF643*'III. GDP shares, 1310-2018'!D645</f>
        <v>0.45537615642208978</v>
      </c>
      <c r="AQ643" s="6">
        <f>AG643*'III. GDP shares, 1310-2018'!E645</f>
        <v>7.2257994537898593E-2</v>
      </c>
      <c r="AR643" s="6">
        <f>AH643*'III. GDP shares, 1310-2018'!F645</f>
        <v>0.44785425432168474</v>
      </c>
      <c r="AS643" s="6">
        <f>AI643*'III. GDP shares, 1310-2018'!G645</f>
        <v>0.40451764668367413</v>
      </c>
      <c r="AT643" s="6">
        <f>AJ643*'III. GDP shares, 1310-2018'!H645</f>
        <v>0.95073842831586286</v>
      </c>
      <c r="AU643" s="6">
        <f>AK643*'III. GDP shares, 1310-2018'!I645</f>
        <v>0.12125525328989481</v>
      </c>
      <c r="AV643" s="6">
        <f>AL643*'III. GDP shares, 1310-2018'!J645</f>
        <v>0.32054326906789476</v>
      </c>
      <c r="AY643" s="6">
        <f>U643*'III. GDP shares, 1310-2018'!C645</f>
        <v>-0.20044408666711175</v>
      </c>
      <c r="AZ643" s="6">
        <f>V643*'III. GDP shares, 1310-2018'!D645</f>
        <v>0.38637976908540961</v>
      </c>
      <c r="BA643" s="6">
        <f>W643*'III. GDP shares, 1310-2018'!E645</f>
        <v>0.12943399517088014</v>
      </c>
      <c r="BB643" s="6">
        <f>X643*'III. GDP shares, 1310-2018'!F645</f>
        <v>-0.62857959909840633</v>
      </c>
      <c r="BC643" s="6">
        <f>Y643*'III. GDP shares, 1310-2018'!G645</f>
        <v>-3.3387081417524181E-2</v>
      </c>
      <c r="BD643" s="6">
        <f>Z643*'III. GDP shares, 1310-2018'!H645</f>
        <v>-1.0958257587780806</v>
      </c>
      <c r="BE643" s="6">
        <f>AA643*'III. GDP shares, 1310-2018'!I645</f>
        <v>0.18765537766103052</v>
      </c>
      <c r="BF643" s="6">
        <f>AB643*'III. GDP shares, 1310-2018'!J645</f>
        <v>0.28847019159865123</v>
      </c>
      <c r="BI643" s="6">
        <f t="shared" si="1250"/>
        <v>4.1811374999999993</v>
      </c>
      <c r="BJ643" s="6">
        <f t="shared" si="1251"/>
        <v>3.0407878206436565</v>
      </c>
      <c r="BL643" s="6">
        <f t="shared" si="1252"/>
        <v>-0.96629719244515133</v>
      </c>
      <c r="BM643" s="6">
        <f t="shared" si="1253"/>
        <v>1.0488134324339329</v>
      </c>
      <c r="BN643" s="6">
        <f t="shared" ref="BN643:BO643" si="1392">AVERAGE(BL640:BL646)</f>
        <v>8.546042256362421</v>
      </c>
      <c r="BO643" s="6">
        <f t="shared" si="1392"/>
        <v>11.096884707863627</v>
      </c>
      <c r="BR643" s="6">
        <f t="shared" si="1255"/>
        <v>3.9380886257521275</v>
      </c>
    </row>
    <row r="644" spans="1:70" x14ac:dyDescent="0.2">
      <c r="A644" s="6">
        <f>'[1]Nominal weighted'!B644</f>
        <v>1950</v>
      </c>
      <c r="C644" s="6">
        <f t="shared" si="1262"/>
        <v>-0.56530559870309904</v>
      </c>
      <c r="D644" s="6">
        <f t="shared" si="1263"/>
        <v>0.44583333333333286</v>
      </c>
      <c r="E644" s="6">
        <f t="shared" si="1264"/>
        <v>-6.1020455016359634</v>
      </c>
      <c r="F644" s="6">
        <f t="shared" si="1265"/>
        <v>8.4817896622135933</v>
      </c>
      <c r="G644" s="6">
        <f t="shared" si="1266"/>
        <v>-2.7737858525525363</v>
      </c>
      <c r="H644" s="6">
        <f t="shared" si="1267"/>
        <v>-3.7522033898305023</v>
      </c>
      <c r="I644" s="6">
        <f t="shared" si="1268"/>
        <v>-6.6831275444400697</v>
      </c>
      <c r="J644" s="6">
        <f t="shared" si="1269"/>
        <v>6.2874015748031464</v>
      </c>
      <c r="L644" s="6">
        <f t="shared" si="1355"/>
        <v>-3.4820860209374564</v>
      </c>
      <c r="M644" s="6">
        <f t="shared" si="1356"/>
        <v>-2.4446428571428567</v>
      </c>
      <c r="N644" s="6">
        <f t="shared" si="1357"/>
        <v>-1.2705329944280523</v>
      </c>
      <c r="O644" s="6">
        <f t="shared" si="1358"/>
        <v>1.3192761290536343</v>
      </c>
      <c r="P644" s="6">
        <f t="shared" ref="P644:S644" si="1393">AVERAGE(G641:G647)</f>
        <v>-13.110365655225916</v>
      </c>
      <c r="Q644" s="6">
        <f t="shared" si="1393"/>
        <v>-1.0414225054960911</v>
      </c>
      <c r="R644" s="6">
        <f t="shared" si="1393"/>
        <v>-0.24589027087549756</v>
      </c>
      <c r="S644" s="6">
        <f t="shared" si="1393"/>
        <v>-10.335160249086183</v>
      </c>
      <c r="U644" s="6">
        <v>5.384305598703099</v>
      </c>
      <c r="V644" s="6">
        <v>3.1</v>
      </c>
      <c r="W644" s="6">
        <v>9.2920455016359629</v>
      </c>
      <c r="X644" s="6">
        <v>-3.2054896622135924</v>
      </c>
      <c r="Y644" s="6">
        <v>8.0537858525525365</v>
      </c>
      <c r="Z644" s="6">
        <v>5.9322033898305024</v>
      </c>
      <c r="AA644" s="6">
        <v>12.20012754444007</v>
      </c>
      <c r="AB644" s="6">
        <v>-0.78740157480314688</v>
      </c>
      <c r="AE644" s="6">
        <v>4.819</v>
      </c>
      <c r="AF644" s="6">
        <v>3.5458333333333329</v>
      </c>
      <c r="AG644" s="35">
        <v>3.19</v>
      </c>
      <c r="AH644" s="6">
        <v>5.2763</v>
      </c>
      <c r="AI644" s="6">
        <v>5.28</v>
      </c>
      <c r="AJ644" s="6">
        <v>2.1800000000000002</v>
      </c>
      <c r="AK644" s="6">
        <v>5.5170000000000003</v>
      </c>
      <c r="AL644" s="6">
        <v>5.5</v>
      </c>
      <c r="AN644" s="6">
        <v>5.5</v>
      </c>
      <c r="AO644" s="6">
        <f>AE644*'III. GDP shares, 1310-2018'!C646</f>
        <v>0.29037333458503523</v>
      </c>
      <c r="AP644" s="6">
        <f>AF644*'III. GDP shares, 1310-2018'!D646</f>
        <v>0.45054625282089528</v>
      </c>
      <c r="AQ644" s="6">
        <f>AG644*'III. GDP shares, 1310-2018'!E646</f>
        <v>7.0663192585054241E-2</v>
      </c>
      <c r="AR644" s="6">
        <f>AH644*'III. GDP shares, 1310-2018'!F646</f>
        <v>0.51142761602655751</v>
      </c>
      <c r="AS644" s="6">
        <f>AI644*'III. GDP shares, 1310-2018'!G646</f>
        <v>0.42526125381081137</v>
      </c>
      <c r="AT644" s="6">
        <f>AJ644*'III. GDP shares, 1310-2018'!H646</f>
        <v>1.1593694929073068</v>
      </c>
      <c r="AU644" s="6">
        <f>AK644*'III. GDP shares, 1310-2018'!I646</f>
        <v>0.12379567877919614</v>
      </c>
      <c r="AV644" s="6">
        <f>AL644*'III. GDP shares, 1310-2018'!J646</f>
        <v>0.32338948701895009</v>
      </c>
      <c r="AY644" s="6">
        <f>U644*'III. GDP shares, 1310-2018'!C646</f>
        <v>0.32443635009759153</v>
      </c>
      <c r="AZ644" s="6">
        <f>V644*'III. GDP shares, 1310-2018'!D646</f>
        <v>0.39389707649676398</v>
      </c>
      <c r="BA644" s="6">
        <f>W644*'III. GDP shares, 1310-2018'!E646</f>
        <v>0.20583247673704982</v>
      </c>
      <c r="BB644" s="6">
        <f>X644*'III. GDP shares, 1310-2018'!F646</f>
        <v>-0.31070559599410053</v>
      </c>
      <c r="BC644" s="6">
        <f>Y644*'III. GDP shares, 1310-2018'!G646</f>
        <v>0.6486672480265655</v>
      </c>
      <c r="BD644" s="6">
        <f>Z644*'III. GDP shares, 1310-2018'!H646</f>
        <v>3.1548695577480714</v>
      </c>
      <c r="BE644" s="6">
        <f>AA644*'III. GDP shares, 1310-2018'!I646</f>
        <v>0.2737580334523701</v>
      </c>
      <c r="BF644" s="6">
        <f>AB644*'III. GDP shares, 1310-2018'!J646</f>
        <v>-4.6297707518818752E-2</v>
      </c>
      <c r="BI644" s="6">
        <f t="shared" si="1250"/>
        <v>4.4135166666666663</v>
      </c>
      <c r="BJ644" s="6">
        <f t="shared" si="1251"/>
        <v>3.354826308533807</v>
      </c>
      <c r="BL644" s="6">
        <f t="shared" si="1252"/>
        <v>4.6444574390454925</v>
      </c>
      <c r="BM644" s="6">
        <f t="shared" si="1253"/>
        <v>4.9961970812681784</v>
      </c>
      <c r="BN644" s="6">
        <f t="shared" ref="BN644:BO644" si="1394">AVERAGE(BL641:BL647)</f>
        <v>5.9155894352395704</v>
      </c>
      <c r="BO644" s="6">
        <f t="shared" si="1394"/>
        <v>8.210853053017301</v>
      </c>
      <c r="BR644" s="6">
        <f t="shared" si="1255"/>
        <v>-1.3462803068358173</v>
      </c>
    </row>
    <row r="645" spans="1:70" x14ac:dyDescent="0.2">
      <c r="A645" s="6">
        <f>'[1]Nominal weighted'!B645</f>
        <v>1951</v>
      </c>
      <c r="C645" s="6">
        <f t="shared" si="1262"/>
        <v>-3.1084067961149504</v>
      </c>
      <c r="D645" s="6">
        <f t="shared" si="1263"/>
        <v>-5.3524999999999991</v>
      </c>
      <c r="E645" s="6">
        <f t="shared" si="1264"/>
        <v>-1.9642803746911968</v>
      </c>
      <c r="F645" s="6">
        <f t="shared" si="1265"/>
        <v>-7.4253644295630261</v>
      </c>
      <c r="G645" s="6">
        <f t="shared" si="1266"/>
        <v>-16.062627241561557</v>
      </c>
      <c r="H645" s="6">
        <f t="shared" si="1267"/>
        <v>-3.49</v>
      </c>
      <c r="I645" s="6">
        <f t="shared" si="1268"/>
        <v>1.4962451377201473</v>
      </c>
      <c r="J645" s="6">
        <f t="shared" si="1269"/>
        <v>-13.547619047619051</v>
      </c>
      <c r="L645" s="6">
        <f t="shared" si="1355"/>
        <v>2.5611139395932447</v>
      </c>
      <c r="M645" s="6">
        <f t="shared" si="1356"/>
        <v>-1.5608333333333337</v>
      </c>
      <c r="N645" s="6">
        <f t="shared" si="1357"/>
        <v>-2.1279764660356686</v>
      </c>
      <c r="O645" s="6">
        <f t="shared" si="1358"/>
        <v>1.3946031491317294</v>
      </c>
      <c r="P645" s="6">
        <f t="shared" ref="P645:S645" si="1395">AVERAGE(G642:G648)</f>
        <v>-5.2153655334395941</v>
      </c>
      <c r="Q645" s="6">
        <f t="shared" si="1395"/>
        <v>0.37439231252067934</v>
      </c>
      <c r="R645" s="6">
        <f t="shared" si="1395"/>
        <v>0.69547932661023559</v>
      </c>
      <c r="S645" s="6">
        <f t="shared" si="1395"/>
        <v>-7.5755952308360195</v>
      </c>
      <c r="U645" s="6">
        <v>8.2744067961149508</v>
      </c>
      <c r="V645" s="6">
        <v>9.1</v>
      </c>
      <c r="W645" s="6">
        <v>5.5142803746911966</v>
      </c>
      <c r="X645" s="6">
        <v>12.743764429563026</v>
      </c>
      <c r="Y645" s="6">
        <v>21.722627241561558</v>
      </c>
      <c r="Z645" s="6">
        <v>6</v>
      </c>
      <c r="AA645" s="6">
        <v>3.2097548622798531</v>
      </c>
      <c r="AB645" s="6">
        <v>19.047619047619051</v>
      </c>
      <c r="AE645" s="6">
        <v>5.1660000000000004</v>
      </c>
      <c r="AF645" s="6">
        <v>3.7475000000000001</v>
      </c>
      <c r="AG645" s="35">
        <v>3.55</v>
      </c>
      <c r="AH645" s="6">
        <v>5.3183999999999996</v>
      </c>
      <c r="AI645" s="6">
        <v>5.66</v>
      </c>
      <c r="AJ645" s="6">
        <v>2.5099999999999998</v>
      </c>
      <c r="AK645" s="6">
        <v>4.7060000000000004</v>
      </c>
      <c r="AL645" s="6">
        <v>5.5</v>
      </c>
      <c r="AN645" s="6">
        <v>5.5</v>
      </c>
      <c r="AO645" s="6">
        <f>AE645*'III. GDP shares, 1310-2018'!C647</f>
        <v>0.31186190160785832</v>
      </c>
      <c r="AP645" s="6">
        <f>AF645*'III. GDP shares, 1310-2018'!D647</f>
        <v>0.45716841732461777</v>
      </c>
      <c r="AQ645" s="6">
        <f>AG645*'III. GDP shares, 1310-2018'!E647</f>
        <v>7.484882590417552E-2</v>
      </c>
      <c r="AR645" s="6">
        <f>AH645*'III. GDP shares, 1310-2018'!F647</f>
        <v>0.52464530016022382</v>
      </c>
      <c r="AS645" s="6">
        <f>AI645*'III. GDP shares, 1310-2018'!G647</f>
        <v>0.45116706027382802</v>
      </c>
      <c r="AT645" s="6">
        <f>AJ645*'III. GDP shares, 1310-2018'!H647</f>
        <v>1.3392159890209994</v>
      </c>
      <c r="AU645" s="6">
        <f>AK645*'III. GDP shares, 1310-2018'!I647</f>
        <v>0.10822703034038648</v>
      </c>
      <c r="AV645" s="6">
        <f>AL645*'III. GDP shares, 1310-2018'!J647</f>
        <v>0.339054116869827</v>
      </c>
      <c r="AY645" s="6">
        <f>U645*'III. GDP shares, 1310-2018'!C647</f>
        <v>0.49951069262744768</v>
      </c>
      <c r="AZ645" s="6">
        <f>V645*'III. GDP shares, 1310-2018'!D647</f>
        <v>1.1101354496741886</v>
      </c>
      <c r="BA645" s="6">
        <f>W645*'III. GDP shares, 1310-2018'!E647</f>
        <v>0.11626405964847132</v>
      </c>
      <c r="BB645" s="6">
        <f>X645*'III. GDP shares, 1310-2018'!F647</f>
        <v>1.2571367543470364</v>
      </c>
      <c r="BC645" s="6">
        <f>Y645*'III. GDP shares, 1310-2018'!G647</f>
        <v>1.7315430872790638</v>
      </c>
      <c r="BD645" s="6">
        <f>Z645*'III. GDP shares, 1310-2018'!H647</f>
        <v>3.201313121165736</v>
      </c>
      <c r="BE645" s="6">
        <f>AA645*'III. GDP shares, 1310-2018'!I647</f>
        <v>7.3816879911849695E-2</v>
      </c>
      <c r="BF645" s="6">
        <f>AB645*'III. GDP shares, 1310-2018'!J647</f>
        <v>1.1742133917569768</v>
      </c>
      <c r="BI645" s="6">
        <f t="shared" ref="BI645:BI708" si="1396">AVERAGE(AE645:AL645)</f>
        <v>4.5197374999999997</v>
      </c>
      <c r="BJ645" s="6">
        <f t="shared" ref="BJ645:BJ708" si="1397">SUM(AO645:AV645)</f>
        <v>3.6061886415019164</v>
      </c>
      <c r="BL645" s="6">
        <f t="shared" ref="BL645:BL708" si="1398">SUM(AY645:BF645)</f>
        <v>9.1639334364107707</v>
      </c>
      <c r="BM645" s="6">
        <f t="shared" ref="BM645:BM708" si="1399">AVERAGE(U645:AB645)</f>
        <v>10.701556593978705</v>
      </c>
      <c r="BN645" s="6">
        <f t="shared" ref="BN645:BO645" si="1400">AVERAGE(BL642:BL648)</f>
        <v>4.0321395190500136</v>
      </c>
      <c r="BO645" s="6">
        <f t="shared" si="1400"/>
        <v>5.9382417770926379</v>
      </c>
      <c r="BR645" s="6">
        <f t="shared" ref="BR645:BR708" si="1401">((AO645+SUM(AQ645:AV645))-((AY645+(SUM(BA645:BF645)))))</f>
        <v>-4.9047777625592826</v>
      </c>
    </row>
    <row r="646" spans="1:70" x14ac:dyDescent="0.2">
      <c r="A646" s="6">
        <f>'[1]Nominal weighted'!B646</f>
        <v>1952</v>
      </c>
      <c r="C646" s="6">
        <f t="shared" si="1262"/>
        <v>1.6728318158293094</v>
      </c>
      <c r="D646" s="6">
        <f t="shared" si="1263"/>
        <v>-4.9650000000000007</v>
      </c>
      <c r="E646" s="6">
        <f t="shared" si="1264"/>
        <v>0.7591842409094598</v>
      </c>
      <c r="F646" s="6">
        <f t="shared" si="1265"/>
        <v>-1.2005031736111782E-2</v>
      </c>
      <c r="G646" s="6">
        <f t="shared" si="1266"/>
        <v>3.9125827467335319</v>
      </c>
      <c r="H646" s="6">
        <f t="shared" si="1267"/>
        <v>1.7652830188679274</v>
      </c>
      <c r="I646" s="6">
        <f t="shared" si="1268"/>
        <v>6.3078877377497999</v>
      </c>
      <c r="J646" s="6">
        <f t="shared" si="1269"/>
        <v>5.5</v>
      </c>
      <c r="L646" s="6">
        <f t="shared" si="1355"/>
        <v>1.3257554751951799</v>
      </c>
      <c r="M646" s="6">
        <f t="shared" si="1356"/>
        <v>-0.96535714285714269</v>
      </c>
      <c r="N646" s="6">
        <f t="shared" si="1357"/>
        <v>-0.96005969405540803</v>
      </c>
      <c r="O646" s="6">
        <f t="shared" si="1358"/>
        <v>3.8726647585635949</v>
      </c>
      <c r="P646" s="6">
        <f t="shared" ref="P646:S646" si="1402">AVERAGE(G643:G649)</f>
        <v>0.81481881089792096</v>
      </c>
      <c r="Q646" s="6">
        <f t="shared" si="1402"/>
        <v>0.86823819198453733</v>
      </c>
      <c r="R646" s="6">
        <f t="shared" si="1402"/>
        <v>0.75825988607530626</v>
      </c>
      <c r="S646" s="6">
        <f t="shared" si="1402"/>
        <v>1.7926569528777019</v>
      </c>
      <c r="U646" s="6">
        <v>3.5701681841706909</v>
      </c>
      <c r="V646" s="6">
        <v>9.1999999999999993</v>
      </c>
      <c r="W646" s="6">
        <v>2.52081575909054</v>
      </c>
      <c r="X646" s="6">
        <v>4.7620050317361118</v>
      </c>
      <c r="Y646" s="6">
        <v>1.3974172532664677</v>
      </c>
      <c r="Z646" s="6">
        <v>0.75471698113207275</v>
      </c>
      <c r="AA646" s="6">
        <v>-1.5598877377498002</v>
      </c>
      <c r="AB646" s="6">
        <v>0</v>
      </c>
      <c r="AE646" s="6">
        <v>5.2430000000000003</v>
      </c>
      <c r="AF646" s="6">
        <v>4.2349999999999985</v>
      </c>
      <c r="AG646" s="35">
        <v>3.28</v>
      </c>
      <c r="AH646" s="6">
        <v>4.75</v>
      </c>
      <c r="AI646" s="6">
        <v>5.31</v>
      </c>
      <c r="AJ646" s="6">
        <v>2.52</v>
      </c>
      <c r="AK646" s="6">
        <v>4.7480000000000002</v>
      </c>
      <c r="AL646" s="6">
        <v>5.5</v>
      </c>
      <c r="AN646" s="6">
        <v>5.5</v>
      </c>
      <c r="AO646" s="6">
        <f>AE646*'III. GDP shares, 1310-2018'!C648</f>
        <v>0.3257633665648948</v>
      </c>
      <c r="AP646" s="6">
        <f>AF646*'III. GDP shares, 1310-2018'!D648</f>
        <v>0.49381770184725199</v>
      </c>
      <c r="AQ646" s="6">
        <f>AG646*'III. GDP shares, 1310-2018'!E648</f>
        <v>6.755595903429884E-2</v>
      </c>
      <c r="AR646" s="6">
        <f>AH646*'III. GDP shares, 1310-2018'!F648</f>
        <v>0.48758911559568174</v>
      </c>
      <c r="AS646" s="6">
        <f>AI646*'III. GDP shares, 1310-2018'!G648</f>
        <v>0.41606266159666055</v>
      </c>
      <c r="AT646" s="6">
        <f>AJ646*'III. GDP shares, 1310-2018'!H648</f>
        <v>1.3355290098716424</v>
      </c>
      <c r="AU646" s="6">
        <f>AK646*'III. GDP shares, 1310-2018'!I648</f>
        <v>0.11309130217438304</v>
      </c>
      <c r="AV646" s="6">
        <f>AL646*'III. GDP shares, 1310-2018'!J648</f>
        <v>0.36229200926218497</v>
      </c>
      <c r="AY646" s="6">
        <f>U646*'III. GDP shares, 1310-2018'!C648</f>
        <v>0.22182529217591487</v>
      </c>
      <c r="AZ646" s="6">
        <f>V646*'III. GDP shares, 1310-2018'!D648</f>
        <v>1.0727562826433812</v>
      </c>
      <c r="BA646" s="6">
        <f>W646*'III. GDP shares, 1310-2018'!E648</f>
        <v>5.1919550656748616E-2</v>
      </c>
      <c r="BB646" s="6">
        <f>X646*'III. GDP shares, 1310-2018'!F648</f>
        <v>0.48882143618660989</v>
      </c>
      <c r="BC646" s="6">
        <f>Y646*'III. GDP shares, 1310-2018'!G648</f>
        <v>0.10949400033053508</v>
      </c>
      <c r="BD646" s="6">
        <f>Z646*'III. GDP shares, 1310-2018'!H648</f>
        <v>0.39997873910501275</v>
      </c>
      <c r="BE646" s="6">
        <f>AA646*'III. GDP shares, 1310-2018'!I648</f>
        <v>-3.7154535700921948E-2</v>
      </c>
      <c r="BF646" s="6">
        <f>AB646*'III. GDP shares, 1310-2018'!J648</f>
        <v>0</v>
      </c>
      <c r="BI646" s="6">
        <f t="shared" si="1396"/>
        <v>4.4482499999999998</v>
      </c>
      <c r="BJ646" s="6">
        <f t="shared" si="1397"/>
        <v>3.601701125946998</v>
      </c>
      <c r="BL646" s="6">
        <f t="shared" si="1398"/>
        <v>2.3076407653972808</v>
      </c>
      <c r="BM646" s="6">
        <f t="shared" si="1399"/>
        <v>2.5806544339557602</v>
      </c>
      <c r="BN646" s="6">
        <f t="shared" ref="BN646:BO646" si="1403">AVERAGE(BL643:BL649)</f>
        <v>2.6739097337394711</v>
      </c>
      <c r="BO646" s="6">
        <f t="shared" si="1403"/>
        <v>3.693611773736218</v>
      </c>
      <c r="BR646" s="6">
        <f t="shared" si="1401"/>
        <v>1.872998941345847</v>
      </c>
    </row>
    <row r="647" spans="1:70" x14ac:dyDescent="0.2">
      <c r="A647" s="6">
        <f>'[1]Nominal weighted'!B647</f>
        <v>1953</v>
      </c>
      <c r="C647" s="6">
        <f t="shared" si="1262"/>
        <v>4.6822235439563515</v>
      </c>
      <c r="D647" s="6">
        <f t="shared" si="1263"/>
        <v>0.98250000000000037</v>
      </c>
      <c r="E647" s="6">
        <f t="shared" si="1264"/>
        <v>3.17</v>
      </c>
      <c r="F647" s="6">
        <f t="shared" si="1265"/>
        <v>7.9796681673893346</v>
      </c>
      <c r="G647" s="6">
        <f t="shared" si="1266"/>
        <v>7.4982957407753386</v>
      </c>
      <c r="H647" s="6">
        <f t="shared" si="1267"/>
        <v>1.8409363295880175</v>
      </c>
      <c r="I647" s="6">
        <f t="shared" si="1268"/>
        <v>4.0002007493711229</v>
      </c>
      <c r="J647" s="6">
        <f t="shared" si="1269"/>
        <v>-1.1523333333333294</v>
      </c>
      <c r="L647" s="6">
        <f t="shared" si="1355"/>
        <v>0.81392243476251058</v>
      </c>
      <c r="M647" s="6">
        <f t="shared" si="1356"/>
        <v>-1.0597619047619047</v>
      </c>
      <c r="N647" s="6">
        <f t="shared" si="1357"/>
        <v>-0.69517329538853023</v>
      </c>
      <c r="O647" s="6">
        <f t="shared" si="1358"/>
        <v>2.9341881327993229</v>
      </c>
      <c r="P647" s="6">
        <f t="shared" ref="P647:S647" si="1404">AVERAGE(G644:G650)</f>
        <v>0.65562831571058122</v>
      </c>
      <c r="Q647" s="6">
        <f t="shared" si="1404"/>
        <v>0.40112913147794138</v>
      </c>
      <c r="R647" s="6">
        <f t="shared" si="1404"/>
        <v>0.6689213329534095</v>
      </c>
      <c r="S647" s="6">
        <f t="shared" si="1404"/>
        <v>2.5002952536079985</v>
      </c>
      <c r="U647" s="6">
        <v>0.86277645604364872</v>
      </c>
      <c r="V647" s="6">
        <v>3.1</v>
      </c>
      <c r="W647" s="6">
        <v>0</v>
      </c>
      <c r="X647" s="6">
        <v>-2.7275681673893337</v>
      </c>
      <c r="Y647" s="6">
        <v>-2.0682957407753384</v>
      </c>
      <c r="Z647" s="6">
        <v>0.7490636704119823</v>
      </c>
      <c r="AA647" s="6">
        <v>0.78979925062887746</v>
      </c>
      <c r="AB647" s="6">
        <v>11.333333333333329</v>
      </c>
      <c r="AE647" s="6">
        <v>5.5449999999999999</v>
      </c>
      <c r="AF647" s="6">
        <v>4.0825000000000005</v>
      </c>
      <c r="AG647" s="35">
        <v>3.17</v>
      </c>
      <c r="AH647" s="6">
        <v>5.2521000000000004</v>
      </c>
      <c r="AI647" s="6">
        <v>5.43</v>
      </c>
      <c r="AJ647" s="6">
        <v>2.59</v>
      </c>
      <c r="AK647" s="6">
        <v>4.79</v>
      </c>
      <c r="AL647" s="6">
        <v>10.180999999999999</v>
      </c>
      <c r="AN647" s="6">
        <v>10.180999999999999</v>
      </c>
      <c r="AO647" s="6">
        <f>AE647*'III. GDP shares, 1310-2018'!C649</f>
        <v>0.35150764097828352</v>
      </c>
      <c r="AP647" s="6">
        <f>AF647*'III. GDP shares, 1310-2018'!D649</f>
        <v>0.47081036912776675</v>
      </c>
      <c r="AQ647" s="6">
        <f>AG647*'III. GDP shares, 1310-2018'!E649</f>
        <v>6.7530943727844142E-2</v>
      </c>
      <c r="AR647" s="6">
        <f>AH647*'III. GDP shares, 1310-2018'!F649</f>
        <v>0.55599223334773162</v>
      </c>
      <c r="AS647" s="6">
        <f>AI647*'III. GDP shares, 1310-2018'!G649</f>
        <v>0.41656143875301621</v>
      </c>
      <c r="AT647" s="6">
        <f>AJ647*'III. GDP shares, 1310-2018'!H649</f>
        <v>1.3662538043532229</v>
      </c>
      <c r="AU647" s="6">
        <f>AK647*'III. GDP shares, 1310-2018'!I649</f>
        <v>0.10821639136306314</v>
      </c>
      <c r="AV647" s="6">
        <f>AL647*'III. GDP shares, 1310-2018'!J649</f>
        <v>0.68520153421559571</v>
      </c>
      <c r="AY647" s="6">
        <f>U647*'III. GDP shares, 1310-2018'!C649</f>
        <v>5.4692969658342049E-2</v>
      </c>
      <c r="AZ647" s="6">
        <f>V647*'III. GDP shares, 1310-2018'!D649</f>
        <v>0.35750450564508923</v>
      </c>
      <c r="BA647" s="6">
        <f>W647*'III. GDP shares, 1310-2018'!E649</f>
        <v>0</v>
      </c>
      <c r="BB647" s="6">
        <f>X647*'III. GDP shares, 1310-2018'!F649</f>
        <v>-0.28874292511471122</v>
      </c>
      <c r="BC647" s="6">
        <f>Y647*'III. GDP shares, 1310-2018'!G649</f>
        <v>-0.15866892256797613</v>
      </c>
      <c r="BD647" s="6">
        <f>Z647*'III. GDP shares, 1310-2018'!H649</f>
        <v>0.39513941675797665</v>
      </c>
      <c r="BE647" s="6">
        <f>AA647*'III. GDP shares, 1310-2018'!I649</f>
        <v>1.784326196332121E-2</v>
      </c>
      <c r="BF647" s="6">
        <f>AB647*'III. GDP shares, 1310-2018'!J649</f>
        <v>0.76275585775235721</v>
      </c>
      <c r="BI647" s="6">
        <f t="shared" si="1396"/>
        <v>5.1300749999999997</v>
      </c>
      <c r="BJ647" s="6">
        <f t="shared" si="1397"/>
        <v>4.0220743558665237</v>
      </c>
      <c r="BL647" s="6">
        <f t="shared" si="1398"/>
        <v>1.1405241640943991</v>
      </c>
      <c r="BM647" s="6">
        <f t="shared" si="1399"/>
        <v>1.5048886002816457</v>
      </c>
      <c r="BN647" s="6">
        <f t="shared" ref="BN647:BO647" si="1405">AVERAGE(BL644:BL650)</f>
        <v>3.2458785128365899</v>
      </c>
      <c r="BO647" s="6">
        <f t="shared" si="1405"/>
        <v>4.070662872473882</v>
      </c>
      <c r="BR647" s="6">
        <f t="shared" si="1401"/>
        <v>2.7682443282894473</v>
      </c>
    </row>
    <row r="648" spans="1:70" x14ac:dyDescent="0.2">
      <c r="A648" s="6">
        <f>'[1]Nominal weighted'!B648</f>
        <v>1954</v>
      </c>
      <c r="C648" s="6">
        <f t="shared" si="1262"/>
        <v>2.6804001477811781</v>
      </c>
      <c r="D648" s="6">
        <f t="shared" si="1263"/>
        <v>1.9558333333333333</v>
      </c>
      <c r="E648" s="6">
        <f t="shared" si="1264"/>
        <v>-5.450325801261771</v>
      </c>
      <c r="F648" s="6">
        <f t="shared" si="1265"/>
        <v>2.2195494421985713</v>
      </c>
      <c r="G648" s="6">
        <f t="shared" si="1266"/>
        <v>3.248022314713761</v>
      </c>
      <c r="H648" s="6">
        <f t="shared" si="1267"/>
        <v>3.2534944237918189</v>
      </c>
      <c r="I648" s="6">
        <f t="shared" si="1268"/>
        <v>1.650703180354181</v>
      </c>
      <c r="J648" s="6">
        <f t="shared" si="1269"/>
        <v>5.126395209580842</v>
      </c>
      <c r="L648" s="6">
        <f t="shared" si="1355"/>
        <v>1.6309954539232623</v>
      </c>
      <c r="M648" s="6">
        <f t="shared" si="1356"/>
        <v>-0.93702380952380948</v>
      </c>
      <c r="N648" s="6">
        <f t="shared" si="1357"/>
        <v>-0.15568900701275976</v>
      </c>
      <c r="O648" s="6">
        <f t="shared" si="1358"/>
        <v>2.518109703432184</v>
      </c>
      <c r="P648" s="6">
        <f t="shared" ref="P648:S648" si="1406">AVERAGE(G645:G651)</f>
        <v>0.4562945648179651</v>
      </c>
      <c r="Q648" s="6">
        <f t="shared" si="1406"/>
        <v>0.98165094079120296</v>
      </c>
      <c r="R648" s="6">
        <f t="shared" si="1406"/>
        <v>0.32605205468325693</v>
      </c>
      <c r="S648" s="6">
        <f t="shared" si="1406"/>
        <v>2.9514684622200824</v>
      </c>
      <c r="U648" s="6">
        <v>3.4195998522188216</v>
      </c>
      <c r="V648" s="6">
        <v>1.8</v>
      </c>
      <c r="W648" s="6">
        <v>8.6703258012617717</v>
      </c>
      <c r="X648" s="6">
        <v>2.8040505578014288</v>
      </c>
      <c r="Y648" s="6">
        <v>2.1119776852862393</v>
      </c>
      <c r="Z648" s="6">
        <v>-0.74349442379181896</v>
      </c>
      <c r="AA648" s="6">
        <v>3.1542968196458188</v>
      </c>
      <c r="AB648" s="6">
        <v>1.1976047904191574</v>
      </c>
      <c r="AE648" s="6">
        <v>6.1</v>
      </c>
      <c r="AF648" s="6">
        <v>3.7558333333333334</v>
      </c>
      <c r="AG648" s="35">
        <v>3.22</v>
      </c>
      <c r="AH648" s="6">
        <v>5.0236000000000001</v>
      </c>
      <c r="AI648" s="6">
        <v>5.36</v>
      </c>
      <c r="AJ648" s="6">
        <v>2.5099999999999998</v>
      </c>
      <c r="AK648" s="6">
        <v>4.8049999999999997</v>
      </c>
      <c r="AL648" s="6">
        <v>6.3239999999999998</v>
      </c>
      <c r="AN648" s="6">
        <v>6.3239999999999998</v>
      </c>
      <c r="AO648" s="6">
        <f>AE648*'III. GDP shares, 1310-2018'!C650</f>
        <v>0.39756147938130726</v>
      </c>
      <c r="AP648" s="6">
        <f>AF648*'III. GDP shares, 1310-2018'!D650</f>
        <v>0.44060640887095787</v>
      </c>
      <c r="AQ648" s="6">
        <f>AG648*'III. GDP shares, 1310-2018'!E650</f>
        <v>7.1604907492415271E-2</v>
      </c>
      <c r="AR648" s="6">
        <f>AH648*'III. GDP shares, 1310-2018'!F650</f>
        <v>0.55854599338020505</v>
      </c>
      <c r="AS648" s="6">
        <f>AI648*'III. GDP shares, 1310-2018'!G650</f>
        <v>0.42140074811628836</v>
      </c>
      <c r="AT648" s="6">
        <f>AJ648*'III. GDP shares, 1310-2018'!H650</f>
        <v>1.2856517750094703</v>
      </c>
      <c r="AU648" s="6">
        <f>AK648*'III. GDP shares, 1310-2018'!I650</f>
        <v>0.11416148860158425</v>
      </c>
      <c r="AV648" s="6">
        <f>AL648*'III. GDP shares, 1310-2018'!J650</f>
        <v>0.43952542385218923</v>
      </c>
      <c r="AY648" s="6">
        <f>U648*'III. GDP shares, 1310-2018'!C650</f>
        <v>0.22286904526888762</v>
      </c>
      <c r="AZ648" s="6">
        <f>V648*'III. GDP shares, 1310-2018'!D650</f>
        <v>0.21116260110079188</v>
      </c>
      <c r="BA648" s="6">
        <f>W648*'III. GDP shares, 1310-2018'!E650</f>
        <v>0.19280679407715851</v>
      </c>
      <c r="BB648" s="6">
        <f>X648*'III. GDP shares, 1310-2018'!F650</f>
        <v>0.31176670202554285</v>
      </c>
      <c r="BC648" s="6">
        <f>Y648*'III. GDP shares, 1310-2018'!G650</f>
        <v>0.16604271951203886</v>
      </c>
      <c r="BD648" s="6">
        <f>Z648*'III. GDP shares, 1310-2018'!H650</f>
        <v>-0.38082666360860379</v>
      </c>
      <c r="BE648" s="6">
        <f>AA648*'III. GDP shares, 1310-2018'!I650</f>
        <v>7.4942605706973905E-2</v>
      </c>
      <c r="BF648" s="6">
        <f>AB648*'III. GDP shares, 1310-2018'!J650</f>
        <v>8.3234938822958959E-2</v>
      </c>
      <c r="BI648" s="6">
        <f t="shared" si="1396"/>
        <v>4.6373041666666666</v>
      </c>
      <c r="BJ648" s="6">
        <f t="shared" si="1397"/>
        <v>3.7290582247044175</v>
      </c>
      <c r="BL648" s="6">
        <f t="shared" si="1398"/>
        <v>0.88199874290574887</v>
      </c>
      <c r="BM648" s="6">
        <f t="shared" si="1399"/>
        <v>2.8017951353551767</v>
      </c>
      <c r="BN648" s="6">
        <f t="shared" ref="BN648:BO648" si="1407">AVERAGE(BL645:BL651)</f>
        <v>3.1116260601938102</v>
      </c>
      <c r="BO648" s="6">
        <f t="shared" si="1407"/>
        <v>4.1429468712502437</v>
      </c>
      <c r="BR648" s="6">
        <f t="shared" si="1401"/>
        <v>2.617615674028503</v>
      </c>
    </row>
    <row r="649" spans="1:70" x14ac:dyDescent="0.2">
      <c r="A649" s="6">
        <f>'[1]Nominal weighted'!B649</f>
        <v>1955</v>
      </c>
      <c r="C649" s="6">
        <f t="shared" ref="C649:C712" si="1408">AE649-U649</f>
        <v>-3.8724117244402709</v>
      </c>
      <c r="D649" s="6">
        <f t="shared" ref="D649:D712" si="1409">AF649-V649</f>
        <v>-0.32416666666666583</v>
      </c>
      <c r="E649" s="6">
        <f t="shared" ref="E649:E712" si="1410">AG649-W649</f>
        <v>5.3437427542608038</v>
      </c>
      <c r="F649" s="6">
        <f t="shared" ref="F649:F712" si="1411">AH649-X649</f>
        <v>3.633180096344474</v>
      </c>
      <c r="G649" s="6">
        <f t="shared" ref="G649:G712" si="1412">AI649-Y649</f>
        <v>4.4685662804265851</v>
      </c>
      <c r="H649" s="6">
        <f t="shared" ref="H649:H712" si="1413">AJ649-Z649</f>
        <v>2.5854681647940021</v>
      </c>
      <c r="I649" s="6">
        <f t="shared" ref="I649:I712" si="1414">AK649-AA649</f>
        <v>1.3621053649107169</v>
      </c>
      <c r="J649" s="6">
        <f t="shared" ref="J649:J712" si="1415">AL649-AB649</f>
        <v>9.7834319526627169</v>
      </c>
      <c r="L649" s="6">
        <f t="shared" si="1355"/>
        <v>2.8799632663401979</v>
      </c>
      <c r="M649" s="6">
        <f t="shared" si="1356"/>
        <v>0.11095238095238079</v>
      </c>
      <c r="N649" s="6">
        <f t="shared" si="1357"/>
        <v>0.86175949146129194</v>
      </c>
      <c r="O649" s="6">
        <f t="shared" si="1358"/>
        <v>4.2650832042779934</v>
      </c>
      <c r="P649" s="6">
        <f t="shared" ref="P649:S649" si="1416">AVERAGE(G646:G652)</f>
        <v>2.2699115105061041</v>
      </c>
      <c r="Q649" s="6">
        <f t="shared" si="1416"/>
        <v>1.780141886465247</v>
      </c>
      <c r="R649" s="6">
        <f t="shared" si="1416"/>
        <v>-0.7894461172022984</v>
      </c>
      <c r="S649" s="6">
        <f t="shared" si="1416"/>
        <v>6.0868426118799466</v>
      </c>
      <c r="U649" s="6">
        <v>10.472411724440271</v>
      </c>
      <c r="V649" s="6">
        <v>4.5</v>
      </c>
      <c r="W649" s="6">
        <v>-1.9437427542608039</v>
      </c>
      <c r="X649" s="6">
        <v>1.3429199036555257</v>
      </c>
      <c r="Y649" s="6">
        <v>0.75143371957341487</v>
      </c>
      <c r="Z649" s="6">
        <v>0.37453183520599787</v>
      </c>
      <c r="AA649" s="6">
        <v>3.4568946350892831</v>
      </c>
      <c r="AB649" s="6">
        <v>-1.1834319526627177</v>
      </c>
      <c r="AE649" s="6">
        <v>6.6</v>
      </c>
      <c r="AF649" s="6">
        <v>4.1758333333333342</v>
      </c>
      <c r="AG649" s="35">
        <v>3.4</v>
      </c>
      <c r="AH649" s="6">
        <v>4.9760999999999997</v>
      </c>
      <c r="AI649" s="6">
        <v>5.22</v>
      </c>
      <c r="AJ649" s="6">
        <v>2.96</v>
      </c>
      <c r="AK649" s="6">
        <v>4.819</v>
      </c>
      <c r="AL649" s="6">
        <v>8.6</v>
      </c>
      <c r="AN649" s="6">
        <v>8.6</v>
      </c>
      <c r="AO649" s="6">
        <f>AE649*'III. GDP shares, 1310-2018'!C651</f>
        <v>0.42557383390009684</v>
      </c>
      <c r="AP649" s="6">
        <f>AF649*'III. GDP shares, 1310-2018'!D651</f>
        <v>0.47466430650677821</v>
      </c>
      <c r="AQ649" s="6">
        <f>AG649*'III. GDP shares, 1310-2018'!E651</f>
        <v>7.5934762832713637E-2</v>
      </c>
      <c r="AR649" s="6">
        <f>AH649*'III. GDP shares, 1310-2018'!F651</f>
        <v>0.57419816501325971</v>
      </c>
      <c r="AS649" s="6">
        <f>AI649*'III. GDP shares, 1310-2018'!G651</f>
        <v>0.40573072796030912</v>
      </c>
      <c r="AT649" s="6">
        <f>AJ649*'III. GDP shares, 1310-2018'!H651</f>
        <v>1.517686016782855</v>
      </c>
      <c r="AU649" s="6">
        <f>AK649*'III. GDP shares, 1310-2018'!I651</f>
        <v>0.11131325132087284</v>
      </c>
      <c r="AV649" s="6">
        <f>AL649*'III. GDP shares, 1310-2018'!J651</f>
        <v>0.60688492923206749</v>
      </c>
      <c r="AY649" s="6">
        <f>U649*'III. GDP shares, 1310-2018'!C651</f>
        <v>0.67527036481066227</v>
      </c>
      <c r="AZ649" s="6">
        <f>V649*'III. GDP shares, 1310-2018'!D651</f>
        <v>0.51151212435374216</v>
      </c>
      <c r="BA649" s="6">
        <f>W649*'III. GDP shares, 1310-2018'!E651</f>
        <v>-4.3411072074294038E-2</v>
      </c>
      <c r="BB649" s="6">
        <f>X649*'III. GDP shares, 1310-2018'!F651</f>
        <v>0.15496114315202397</v>
      </c>
      <c r="BC649" s="6">
        <f>Y649*'III. GDP shares, 1310-2018'!G651</f>
        <v>5.8406082386292038E-2</v>
      </c>
      <c r="BD649" s="6">
        <f>Z649*'III. GDP shares, 1310-2018'!H651</f>
        <v>0.19203436795005527</v>
      </c>
      <c r="BE649" s="6">
        <f>AA649*'III. GDP shares, 1310-2018'!I651</f>
        <v>7.9850214008190576E-2</v>
      </c>
      <c r="BF649" s="6">
        <f>AB649*'III. GDP shares, 1310-2018'!J651</f>
        <v>-8.3512443818916385E-2</v>
      </c>
      <c r="BI649" s="6">
        <f t="shared" si="1396"/>
        <v>5.093866666666667</v>
      </c>
      <c r="BJ649" s="6">
        <f t="shared" si="1397"/>
        <v>4.1919859935489532</v>
      </c>
      <c r="BL649" s="6">
        <f t="shared" si="1398"/>
        <v>1.545110780767756</v>
      </c>
      <c r="BM649" s="6">
        <f t="shared" si="1399"/>
        <v>2.2213771388801211</v>
      </c>
      <c r="BN649" s="6">
        <f t="shared" ref="BN649:BO649" si="1417">AVERAGE(BL646:BL652)</f>
        <v>2.1399694605120367</v>
      </c>
      <c r="BO649" s="6">
        <f t="shared" si="1417"/>
        <v>3.0829823039982251</v>
      </c>
      <c r="BR649" s="6">
        <f t="shared" si="1401"/>
        <v>2.683723030628161</v>
      </c>
    </row>
    <row r="650" spans="1:70" x14ac:dyDescent="0.2">
      <c r="A650" s="6">
        <f>'[1]Nominal weighted'!B650</f>
        <v>1956</v>
      </c>
      <c r="C650" s="6">
        <f t="shared" si="1408"/>
        <v>4.2081256550290558</v>
      </c>
      <c r="D650" s="6">
        <f t="shared" si="1409"/>
        <v>-0.16083333333333361</v>
      </c>
      <c r="E650" s="6">
        <f t="shared" si="1410"/>
        <v>-0.62248838530104411</v>
      </c>
      <c r="F650" s="6">
        <f t="shared" si="1411"/>
        <v>5.6624990227484222</v>
      </c>
      <c r="G650" s="6">
        <f t="shared" si="1412"/>
        <v>4.2983442214389438</v>
      </c>
      <c r="H650" s="6">
        <f t="shared" si="1413"/>
        <v>0.60492537313432537</v>
      </c>
      <c r="I650" s="6">
        <f t="shared" si="1414"/>
        <v>-3.4515652949920321</v>
      </c>
      <c r="J650" s="6">
        <f t="shared" si="1415"/>
        <v>5.5047904191616635</v>
      </c>
      <c r="L650" s="6">
        <f t="shared" si="1355"/>
        <v>3.1717554619526647</v>
      </c>
      <c r="M650" s="6">
        <f t="shared" si="1356"/>
        <v>1.4238095238095239</v>
      </c>
      <c r="N650" s="6">
        <f t="shared" si="1357"/>
        <v>0.90341077327491559</v>
      </c>
      <c r="O650" s="6">
        <f t="shared" si="1358"/>
        <v>4.842664730103051</v>
      </c>
      <c r="P650" s="6">
        <f t="shared" ref="P650:S650" si="1418">AVERAGE(G647:G653)</f>
        <v>1.6010908172032783</v>
      </c>
      <c r="Q650" s="6">
        <f t="shared" si="1418"/>
        <v>1.9508009114514899</v>
      </c>
      <c r="R650" s="6">
        <f t="shared" si="1418"/>
        <v>-1.4325156025130472</v>
      </c>
      <c r="S650" s="6">
        <f t="shared" si="1418"/>
        <v>6.501292529778139</v>
      </c>
      <c r="U650" s="6">
        <v>3.0018743449709442</v>
      </c>
      <c r="V650" s="6">
        <v>4.9000000000000004</v>
      </c>
      <c r="W650" s="6">
        <v>4.8324883853010441</v>
      </c>
      <c r="X650" s="6">
        <v>1.6375009772515774</v>
      </c>
      <c r="Y650" s="6">
        <v>1.3416557785610559</v>
      </c>
      <c r="Z650" s="6">
        <v>2.9850746268656745</v>
      </c>
      <c r="AA650" s="6">
        <v>8.4115652949920321</v>
      </c>
      <c r="AB650" s="6">
        <v>2.3952095808383365</v>
      </c>
      <c r="AE650" s="6">
        <v>7.21</v>
      </c>
      <c r="AF650" s="6">
        <v>4.7391666666666667</v>
      </c>
      <c r="AG650" s="35">
        <v>4.21</v>
      </c>
      <c r="AH650" s="6">
        <v>7.3</v>
      </c>
      <c r="AI650" s="6">
        <v>5.64</v>
      </c>
      <c r="AJ650" s="6">
        <v>3.59</v>
      </c>
      <c r="AK650" s="6">
        <v>4.96</v>
      </c>
      <c r="AL650" s="6">
        <v>7.9</v>
      </c>
      <c r="AN650" s="6">
        <v>7.9</v>
      </c>
      <c r="AO650" s="6">
        <f>AE650*'III. GDP shares, 1310-2018'!C652</f>
        <v>0.46975082626664527</v>
      </c>
      <c r="AP650" s="6">
        <f>AF650*'III. GDP shares, 1310-2018'!D652</f>
        <v>0.52716396137090371</v>
      </c>
      <c r="AQ650" s="6">
        <f>AG650*'III. GDP shares, 1310-2018'!E652</f>
        <v>9.4224641466881628E-2</v>
      </c>
      <c r="AR650" s="6">
        <f>AH650*'III. GDP shares, 1310-2018'!F652</f>
        <v>0.87256931786473724</v>
      </c>
      <c r="AS650" s="6">
        <f>AI650*'III. GDP shares, 1310-2018'!G652</f>
        <v>0.44517398333158825</v>
      </c>
      <c r="AT650" s="6">
        <f>AJ650*'III. GDP shares, 1310-2018'!H652</f>
        <v>1.8139776111752803</v>
      </c>
      <c r="AU650" s="6">
        <f>AK650*'III. GDP shares, 1310-2018'!I652</f>
        <v>0.11975087834515333</v>
      </c>
      <c r="AV650" s="6">
        <f>AL650*'III. GDP shares, 1310-2018'!J652</f>
        <v>0.57938143340885628</v>
      </c>
      <c r="AY650" s="6">
        <f>U650*'III. GDP shares, 1310-2018'!C652</f>
        <v>0.19558016004143489</v>
      </c>
      <c r="AZ650" s="6">
        <f>V650*'III. GDP shares, 1310-2018'!D652</f>
        <v>0.54505435077561348</v>
      </c>
      <c r="BA650" s="6">
        <f>W650*'III. GDP shares, 1310-2018'!E652</f>
        <v>0.10815664738666522</v>
      </c>
      <c r="BB650" s="6">
        <f>X650*'III. GDP shares, 1310-2018'!F652</f>
        <v>0.1957305631127739</v>
      </c>
      <c r="BC650" s="6">
        <f>Y650*'III. GDP shares, 1310-2018'!G652</f>
        <v>0.10589898000033131</v>
      </c>
      <c r="BD650" s="6">
        <f>Z650*'III. GDP shares, 1310-2018'!H652</f>
        <v>1.5083171422901775</v>
      </c>
      <c r="BE650" s="6">
        <f>AA650*'III. GDP shares, 1310-2018'!I652</f>
        <v>0.20308313151873075</v>
      </c>
      <c r="BF650" s="6">
        <f>AB650*'III. GDP shares, 1310-2018'!J652</f>
        <v>0.17566328610895457</v>
      </c>
      <c r="BI650" s="6">
        <f t="shared" si="1396"/>
        <v>5.6936458333333331</v>
      </c>
      <c r="BJ650" s="6">
        <f t="shared" si="1397"/>
        <v>4.9219926532300464</v>
      </c>
      <c r="BL650" s="6">
        <f t="shared" si="1398"/>
        <v>3.0374842612346815</v>
      </c>
      <c r="BM650" s="6">
        <f t="shared" si="1399"/>
        <v>3.6881711235975829</v>
      </c>
      <c r="BN650" s="6">
        <f t="shared" ref="BN650:BO650" si="1419">AVERAGE(BL647:BL653)</f>
        <v>2.1156090353710599</v>
      </c>
      <c r="BO650" s="6">
        <f t="shared" si="1419"/>
        <v>3.103862547343688</v>
      </c>
      <c r="BR650" s="6">
        <f t="shared" si="1401"/>
        <v>1.9023987814000747</v>
      </c>
    </row>
    <row r="651" spans="1:70" x14ac:dyDescent="0.2">
      <c r="A651" s="6">
        <f>'[1]Nominal weighted'!B651</f>
        <v>1957</v>
      </c>
      <c r="C651" s="6">
        <f t="shared" si="1408"/>
        <v>5.1542055354221628</v>
      </c>
      <c r="D651" s="6">
        <f t="shared" si="1409"/>
        <v>1.3049999999999988</v>
      </c>
      <c r="E651" s="6">
        <f t="shared" si="1410"/>
        <v>-2.32565548300557</v>
      </c>
      <c r="F651" s="6">
        <f t="shared" si="1411"/>
        <v>5.5692406566436254</v>
      </c>
      <c r="G651" s="6">
        <f t="shared" si="1412"/>
        <v>-4.1691221088008472</v>
      </c>
      <c r="H651" s="6">
        <f t="shared" si="1413"/>
        <v>0.31144927536232903</v>
      </c>
      <c r="I651" s="6">
        <f t="shared" si="1414"/>
        <v>-9.083212492331139</v>
      </c>
      <c r="J651" s="6">
        <f t="shared" si="1415"/>
        <v>9.4456140350877362</v>
      </c>
      <c r="L651" s="6">
        <f t="shared" si="1355"/>
        <v>3.0921601282182101</v>
      </c>
      <c r="M651" s="6">
        <f t="shared" si="1356"/>
        <v>1.9202738095238097</v>
      </c>
      <c r="N651" s="6">
        <f t="shared" si="1357"/>
        <v>1.0705536304177727</v>
      </c>
      <c r="O651" s="6">
        <f t="shared" si="1358"/>
        <v>4.4670445091460058</v>
      </c>
      <c r="P651" s="6">
        <f t="shared" ref="P651:S651" si="1420">AVERAGE(G648:G654)</f>
        <v>0.72755586295450669</v>
      </c>
      <c r="Q651" s="6">
        <f t="shared" si="1420"/>
        <v>2.0420179761264756</v>
      </c>
      <c r="R651" s="6">
        <f t="shared" si="1420"/>
        <v>-1.2604697552336492</v>
      </c>
      <c r="S651" s="6">
        <f t="shared" si="1420"/>
        <v>7.5469709674453407</v>
      </c>
      <c r="U651" s="6">
        <v>2.1857944645778375</v>
      </c>
      <c r="V651" s="6">
        <v>3.7</v>
      </c>
      <c r="W651" s="6">
        <v>7.1856554830055703</v>
      </c>
      <c r="X651" s="6">
        <v>2.1307593433563747</v>
      </c>
      <c r="Y651" s="6">
        <v>10.089122108800847</v>
      </c>
      <c r="Z651" s="6">
        <v>2.8985507246376709</v>
      </c>
      <c r="AA651" s="6">
        <v>14.073212492331139</v>
      </c>
      <c r="AB651" s="6">
        <v>1.754385964912264</v>
      </c>
      <c r="AE651" s="6">
        <v>7.34</v>
      </c>
      <c r="AF651" s="6">
        <v>5.004999999999999</v>
      </c>
      <c r="AG651" s="35">
        <v>4.8600000000000003</v>
      </c>
      <c r="AH651" s="6">
        <v>7.7</v>
      </c>
      <c r="AI651" s="6">
        <v>5.92</v>
      </c>
      <c r="AJ651" s="6">
        <v>3.21</v>
      </c>
      <c r="AK651" s="6">
        <v>4.99</v>
      </c>
      <c r="AL651" s="6">
        <v>11.2</v>
      </c>
      <c r="AN651" s="6">
        <v>11.2</v>
      </c>
      <c r="AO651" s="6">
        <f>AE651*'III. GDP shares, 1310-2018'!C653</f>
        <v>0.49004842367131946</v>
      </c>
      <c r="AP651" s="6">
        <f>AF651*'III. GDP shares, 1310-2018'!D653</f>
        <v>0.54731547393295787</v>
      </c>
      <c r="AQ651" s="6">
        <f>AG651*'III. GDP shares, 1310-2018'!E653</f>
        <v>0.10820852572756182</v>
      </c>
      <c r="AR651" s="6">
        <f>AH651*'III. GDP shares, 1310-2018'!F653</f>
        <v>0.94159261312250198</v>
      </c>
      <c r="AS651" s="6">
        <f>AI651*'III. GDP shares, 1310-2018'!G653</f>
        <v>0.47936288048970022</v>
      </c>
      <c r="AT651" s="6">
        <f>AJ651*'III. GDP shares, 1310-2018'!H653</f>
        <v>1.5988940980832629</v>
      </c>
      <c r="AU651" s="6">
        <f>AK651*'III. GDP shares, 1310-2018'!I653</f>
        <v>0.12030224083469701</v>
      </c>
      <c r="AV651" s="6">
        <f>AL651*'III. GDP shares, 1310-2018'!J653</f>
        <v>0.85290587115134175</v>
      </c>
      <c r="AY651" s="6">
        <f>U651*'III. GDP shares, 1310-2018'!C653</f>
        <v>0.14593257926919143</v>
      </c>
      <c r="AZ651" s="6">
        <f>V651*'III. GDP shares, 1310-2018'!D653</f>
        <v>0.40460884186852036</v>
      </c>
      <c r="BA651" s="6">
        <f>W651*'III. GDP shares, 1310-2018'!E653</f>
        <v>0.15998954448605018</v>
      </c>
      <c r="BB651" s="6">
        <f>X651*'III. GDP shares, 1310-2018'!F653</f>
        <v>0.26055938416183316</v>
      </c>
      <c r="BC651" s="6">
        <f>Y651*'III. GDP shares, 1310-2018'!G653</f>
        <v>0.81695112089308997</v>
      </c>
      <c r="BD651" s="6">
        <f>Z651*'III. GDP shares, 1310-2018'!H653</f>
        <v>1.4437618836816626</v>
      </c>
      <c r="BE651" s="6">
        <f>AA651*'III. GDP shares, 1310-2018'!I653</f>
        <v>0.33928637245897536</v>
      </c>
      <c r="BF651" s="6">
        <f>AB651*'III. GDP shares, 1310-2018'!J653</f>
        <v>0.13360054372671268</v>
      </c>
      <c r="BI651" s="6">
        <f t="shared" si="1396"/>
        <v>6.2781249999999993</v>
      </c>
      <c r="BJ651" s="6">
        <f t="shared" si="1397"/>
        <v>5.138630127013343</v>
      </c>
      <c r="BL651" s="6">
        <f t="shared" si="1398"/>
        <v>3.7046902705460352</v>
      </c>
      <c r="BM651" s="6">
        <f t="shared" si="1399"/>
        <v>5.5021850727027131</v>
      </c>
      <c r="BN651" s="6">
        <f t="shared" ref="BN651:BO651" si="1421">AVERAGE(BL648:BL654)</f>
        <v>2.1842864263416821</v>
      </c>
      <c r="BO651" s="6">
        <f t="shared" si="1421"/>
        <v>3.1169083351156668</v>
      </c>
      <c r="BR651" s="6">
        <f t="shared" si="1401"/>
        <v>1.2912332244028697</v>
      </c>
    </row>
    <row r="652" spans="1:70" x14ac:dyDescent="0.2">
      <c r="A652" s="6">
        <f>'[1]Nominal weighted'!B652</f>
        <v>1958</v>
      </c>
      <c r="C652" s="6">
        <f t="shared" si="1408"/>
        <v>5.6343678908035981</v>
      </c>
      <c r="D652" s="6">
        <f t="shared" si="1409"/>
        <v>1.9833333333333334</v>
      </c>
      <c r="E652" s="6">
        <f t="shared" si="1410"/>
        <v>5.1578591146271648</v>
      </c>
      <c r="F652" s="6">
        <f t="shared" si="1411"/>
        <v>4.8034500763576382</v>
      </c>
      <c r="G652" s="6">
        <f t="shared" si="1412"/>
        <v>-3.367308621744586</v>
      </c>
      <c r="H652" s="6">
        <f t="shared" si="1413"/>
        <v>2.0994366197183094</v>
      </c>
      <c r="I652" s="6">
        <f t="shared" si="1414"/>
        <v>-6.3122420654787392</v>
      </c>
      <c r="J652" s="6">
        <f t="shared" si="1415"/>
        <v>8.4</v>
      </c>
      <c r="L652" s="6">
        <f t="shared" si="1355"/>
        <v>3.0896047579190173</v>
      </c>
      <c r="M652" s="6">
        <f t="shared" si="1356"/>
        <v>2.0507976190476191</v>
      </c>
      <c r="N652" s="6">
        <f t="shared" si="1357"/>
        <v>2.2151576012699454</v>
      </c>
      <c r="O652" s="6">
        <f t="shared" si="1358"/>
        <v>4.6161637206327848</v>
      </c>
      <c r="P652" s="6">
        <f t="shared" ref="P652:S652" si="1422">AVERAGE(G649:G655)</f>
        <v>0.42083683713319242</v>
      </c>
      <c r="Q652" s="6">
        <f t="shared" si="1422"/>
        <v>2.0613557813565997</v>
      </c>
      <c r="R652" s="6">
        <f t="shared" si="1422"/>
        <v>-1.0351063653838828</v>
      </c>
      <c r="S652" s="6">
        <f t="shared" si="1422"/>
        <v>7.6962504162696979</v>
      </c>
      <c r="U652" s="6">
        <v>0.44563210919640178</v>
      </c>
      <c r="V652" s="6">
        <v>3</v>
      </c>
      <c r="W652" s="6">
        <v>-0.84785911462716568</v>
      </c>
      <c r="X652" s="6">
        <v>1.0965499236423617</v>
      </c>
      <c r="Y652" s="6">
        <v>8.9473086217445861</v>
      </c>
      <c r="Z652" s="6">
        <v>1.7605633802816902</v>
      </c>
      <c r="AA652" s="6">
        <v>11.852242065478739</v>
      </c>
      <c r="AB652" s="6">
        <v>0</v>
      </c>
      <c r="AE652" s="6">
        <v>6.08</v>
      </c>
      <c r="AF652" s="6">
        <v>4.9833333333333334</v>
      </c>
      <c r="AG652" s="35">
        <v>4.3099999999999996</v>
      </c>
      <c r="AH652" s="6">
        <v>5.9</v>
      </c>
      <c r="AI652" s="6">
        <v>5.58</v>
      </c>
      <c r="AJ652" s="6">
        <v>3.86</v>
      </c>
      <c r="AK652" s="6">
        <v>5.54</v>
      </c>
      <c r="AL652" s="6">
        <v>8.4</v>
      </c>
      <c r="AN652" s="6">
        <v>8.4</v>
      </c>
      <c r="AO652" s="6">
        <f>AE652*'III. GDP shares, 1310-2018'!C654</f>
        <v>0.42289584077560105</v>
      </c>
      <c r="AP652" s="6">
        <f>AF652*'III. GDP shares, 1310-2018'!D654</f>
        <v>0.53778219636465885</v>
      </c>
      <c r="AQ652" s="6">
        <f>AG652*'III. GDP shares, 1310-2018'!E654</f>
        <v>9.4618777542947452E-2</v>
      </c>
      <c r="AR652" s="6">
        <f>AH652*'III. GDP shares, 1310-2018'!F654</f>
        <v>0.74525861322816866</v>
      </c>
      <c r="AS652" s="6">
        <f>AI652*'III. GDP shares, 1310-2018'!G654</f>
        <v>0.45803722419021575</v>
      </c>
      <c r="AT652" s="6">
        <f>AJ652*'III. GDP shares, 1310-2018'!H654</f>
        <v>1.8821605578435339</v>
      </c>
      <c r="AU652" s="6">
        <f>AK652*'III. GDP shares, 1310-2018'!I654</f>
        <v>0.13779084119787594</v>
      </c>
      <c r="AV652" s="6">
        <f>AL652*'III. GDP shares, 1310-2018'!J654</f>
        <v>0.6694496944670445</v>
      </c>
      <c r="AY652" s="6">
        <f>U652*'III. GDP shares, 1310-2018'!C654</f>
        <v>3.099604695645013E-2</v>
      </c>
      <c r="AZ652" s="6">
        <f>V652*'III. GDP shares, 1310-2018'!D654</f>
        <v>0.32374847941685148</v>
      </c>
      <c r="BA652" s="6">
        <f>W652*'III. GDP shares, 1310-2018'!E654</f>
        <v>-1.8613316230781479E-2</v>
      </c>
      <c r="BB652" s="6">
        <f>X652*'III. GDP shares, 1310-2018'!F654</f>
        <v>0.13851072464901029</v>
      </c>
      <c r="BC652" s="6">
        <f>Y652*'III. GDP shares, 1310-2018'!G654</f>
        <v>0.73444451703890234</v>
      </c>
      <c r="BD652" s="6">
        <f>Z652*'III. GDP shares, 1310-2018'!H654</f>
        <v>0.85846190516836363</v>
      </c>
      <c r="BE652" s="6">
        <f>AA652*'III. GDP shares, 1310-2018'!I654</f>
        <v>0.29478888163956063</v>
      </c>
      <c r="BF652" s="6">
        <f>AB652*'III. GDP shares, 1310-2018'!J654</f>
        <v>0</v>
      </c>
      <c r="BI652" s="6">
        <f t="shared" si="1396"/>
        <v>5.5816666666666661</v>
      </c>
      <c r="BJ652" s="6">
        <f t="shared" si="1397"/>
        <v>4.9479937456100451</v>
      </c>
      <c r="BL652" s="6">
        <f t="shared" si="1398"/>
        <v>2.3623372386383568</v>
      </c>
      <c r="BM652" s="6">
        <f t="shared" si="1399"/>
        <v>3.2818046232145766</v>
      </c>
      <c r="BN652" s="6">
        <f t="shared" ref="BN652:BO652" si="1423">AVERAGE(BL649:BL655)</f>
        <v>2.4098581445032217</v>
      </c>
      <c r="BO652" s="6">
        <f t="shared" si="1423"/>
        <v>3.1806296563503307</v>
      </c>
      <c r="BR652" s="6">
        <f t="shared" si="1401"/>
        <v>2.3716227900238818</v>
      </c>
    </row>
    <row r="653" spans="1:70" x14ac:dyDescent="0.2">
      <c r="A653" s="6">
        <f>'[1]Nominal weighted'!B653</f>
        <v>1959</v>
      </c>
      <c r="C653" s="6">
        <f t="shared" si="1408"/>
        <v>3.7153771851165773</v>
      </c>
      <c r="D653" s="6">
        <f t="shared" si="1409"/>
        <v>4.2250000000000005</v>
      </c>
      <c r="E653" s="6">
        <f t="shared" si="1410"/>
        <v>1.050743213604826</v>
      </c>
      <c r="F653" s="6">
        <f t="shared" si="1411"/>
        <v>4.0310656490392933</v>
      </c>
      <c r="G653" s="6">
        <f t="shared" si="1412"/>
        <v>-0.76916210638624882</v>
      </c>
      <c r="H653" s="6">
        <f t="shared" si="1413"/>
        <v>2.9598961937716268</v>
      </c>
      <c r="I653" s="6">
        <f t="shared" si="1414"/>
        <v>1.8064013405745594</v>
      </c>
      <c r="J653" s="6">
        <f t="shared" si="1415"/>
        <v>8.4011494252873433</v>
      </c>
      <c r="L653" s="6">
        <f t="shared" si="1355"/>
        <v>3.5582719061274242</v>
      </c>
      <c r="M653" s="6">
        <f t="shared" si="1356"/>
        <v>2.3369761904761903</v>
      </c>
      <c r="N653" s="6">
        <f t="shared" si="1357"/>
        <v>1.6653232199558252</v>
      </c>
      <c r="O653" s="6">
        <f t="shared" si="1358"/>
        <v>4.5587594998713907</v>
      </c>
      <c r="P653" s="6">
        <f t="shared" ref="P653:S653" si="1424">AVERAGE(G650:G656)</f>
        <v>-0.12632237286207371</v>
      </c>
      <c r="Q653" s="6">
        <f t="shared" si="1424"/>
        <v>2.0515269959098381</v>
      </c>
      <c r="R653" s="6">
        <f t="shared" si="1424"/>
        <v>-1.9232524633038202</v>
      </c>
      <c r="S653" s="6">
        <f t="shared" si="1424"/>
        <v>6.915383449329255</v>
      </c>
      <c r="U653" s="6">
        <v>1.7746228148834229</v>
      </c>
      <c r="V653" s="6">
        <v>0.6</v>
      </c>
      <c r="W653" s="6">
        <v>3.4192567863951737</v>
      </c>
      <c r="X653" s="6">
        <v>2.1689343509607073</v>
      </c>
      <c r="Y653" s="6">
        <v>5.9591621063862492</v>
      </c>
      <c r="Z653" s="6">
        <v>1.7301038062283738</v>
      </c>
      <c r="AA653" s="6">
        <v>3.8635986594254406</v>
      </c>
      <c r="AB653" s="6">
        <v>2.298850574712656</v>
      </c>
      <c r="AE653" s="6">
        <v>5.49</v>
      </c>
      <c r="AF653" s="6">
        <v>4.8250000000000002</v>
      </c>
      <c r="AG653" s="35">
        <v>4.47</v>
      </c>
      <c r="AH653" s="6">
        <v>6.2</v>
      </c>
      <c r="AI653" s="6">
        <v>5.19</v>
      </c>
      <c r="AJ653" s="6">
        <v>4.6900000000000004</v>
      </c>
      <c r="AK653" s="6">
        <v>5.67</v>
      </c>
      <c r="AL653" s="6">
        <v>10.7</v>
      </c>
      <c r="AN653" s="6">
        <v>10.7</v>
      </c>
      <c r="AO653" s="6">
        <f>AE653*'III. GDP shares, 1310-2018'!C655</f>
        <v>0.38115104270123923</v>
      </c>
      <c r="AP653" s="6">
        <f>AF653*'III. GDP shares, 1310-2018'!D655</f>
        <v>0.50906914596042918</v>
      </c>
      <c r="AQ653" s="6">
        <f>AG653*'III. GDP shares, 1310-2018'!E655</f>
        <v>9.6715157158087692E-2</v>
      </c>
      <c r="AR653" s="6">
        <f>AH653*'III. GDP shares, 1310-2018'!F655</f>
        <v>0.78969424053524795</v>
      </c>
      <c r="AS653" s="6">
        <f>AI653*'III. GDP shares, 1310-2018'!G655</f>
        <v>0.41176349567260134</v>
      </c>
      <c r="AT653" s="6">
        <f>AJ653*'III. GDP shares, 1310-2018'!H655</f>
        <v>2.3082949546459837</v>
      </c>
      <c r="AU653" s="6">
        <f>AK653*'III. GDP shares, 1310-2018'!I655</f>
        <v>0.1294673620144153</v>
      </c>
      <c r="AV653" s="6">
        <f>AL653*'III. GDP shares, 1310-2018'!J655</f>
        <v>0.87435165419059468</v>
      </c>
      <c r="AY653" s="6">
        <f>U653*'III. GDP shares, 1310-2018'!C655</f>
        <v>0.12320570788601545</v>
      </c>
      <c r="AZ653" s="6">
        <f>V653*'III. GDP shares, 1310-2018'!D655</f>
        <v>6.3303935248965285E-2</v>
      </c>
      <c r="BA653" s="6">
        <f>W653*'III. GDP shares, 1310-2018'!E655</f>
        <v>7.3980751109634701E-2</v>
      </c>
      <c r="BB653" s="6">
        <f>X653*'III. GDP shares, 1310-2018'!F655</f>
        <v>0.27625725242785915</v>
      </c>
      <c r="BC653" s="6">
        <f>Y653*'III. GDP shares, 1310-2018'!G655</f>
        <v>0.47278717152318001</v>
      </c>
      <c r="BD653" s="6">
        <f>Z653*'III. GDP shares, 1310-2018'!H655</f>
        <v>0.85151170297031287</v>
      </c>
      <c r="BE653" s="6">
        <f>AA653*'III. GDP shares, 1310-2018'!I655</f>
        <v>8.822044555877305E-2</v>
      </c>
      <c r="BF653" s="6">
        <f>AB653*'III. GDP shares, 1310-2018'!J655</f>
        <v>0.18785082268570188</v>
      </c>
      <c r="BI653" s="6">
        <f t="shared" si="1396"/>
        <v>5.9043749999999999</v>
      </c>
      <c r="BJ653" s="6">
        <f t="shared" si="1397"/>
        <v>5.5005070528785991</v>
      </c>
      <c r="BL653" s="6">
        <f t="shared" si="1398"/>
        <v>2.1371177894104423</v>
      </c>
      <c r="BM653" s="6">
        <f t="shared" si="1399"/>
        <v>2.7268161373740032</v>
      </c>
      <c r="BN653" s="6">
        <f t="shared" ref="BN653:BO653" si="1425">AVERAGE(BL650:BL656)</f>
        <v>2.6314528639477888</v>
      </c>
      <c r="BO653" s="6">
        <f t="shared" si="1425"/>
        <v>3.5302172920500916</v>
      </c>
      <c r="BR653" s="6">
        <f t="shared" si="1401"/>
        <v>2.9176240527566923</v>
      </c>
    </row>
    <row r="654" spans="1:70" x14ac:dyDescent="0.2">
      <c r="A654" s="6">
        <f>'[1]Nominal weighted'!B654</f>
        <v>1960</v>
      </c>
      <c r="C654" s="6">
        <f t="shared" si="1408"/>
        <v>4.1250562078151702</v>
      </c>
      <c r="D654" s="6">
        <f t="shared" si="1409"/>
        <v>4.4577499999999999</v>
      </c>
      <c r="E654" s="6">
        <f t="shared" si="1410"/>
        <v>4.34</v>
      </c>
      <c r="F654" s="6">
        <f t="shared" si="1411"/>
        <v>5.3503266206900166</v>
      </c>
      <c r="G654" s="6">
        <f t="shared" si="1412"/>
        <v>1.3835510610339399</v>
      </c>
      <c r="H654" s="6">
        <f t="shared" si="1413"/>
        <v>2.4794557823129177</v>
      </c>
      <c r="I654" s="6">
        <f t="shared" si="1414"/>
        <v>5.2045216803269057</v>
      </c>
      <c r="J654" s="6">
        <f t="shared" si="1415"/>
        <v>6.1674157303370825</v>
      </c>
      <c r="L654" s="6">
        <f t="shared" si="1355"/>
        <v>2.9317715235250241</v>
      </c>
      <c r="M654" s="6">
        <f t="shared" si="1356"/>
        <v>2.8725714285714288</v>
      </c>
      <c r="N654" s="6">
        <f t="shared" si="1357"/>
        <v>1.8593683354720802</v>
      </c>
      <c r="O654" s="6">
        <f t="shared" si="1358"/>
        <v>4.1231679373877705</v>
      </c>
      <c r="P654" s="6">
        <f t="shared" ref="P654:S654" si="1426">AVERAGE(G651:G657)</f>
        <v>-0.75707010369343786</v>
      </c>
      <c r="Q654" s="6">
        <f t="shared" si="1426"/>
        <v>2.3215752508756111</v>
      </c>
      <c r="R654" s="6">
        <f t="shared" si="1426"/>
        <v>-1.4340653914243295</v>
      </c>
      <c r="S654" s="6">
        <f t="shared" si="1426"/>
        <v>6.6186883220635719</v>
      </c>
      <c r="U654" s="6">
        <v>1.3949437921848293</v>
      </c>
      <c r="V654" s="6">
        <v>1</v>
      </c>
      <c r="W654" s="6">
        <v>0</v>
      </c>
      <c r="X654" s="6">
        <v>0.84967337930998355</v>
      </c>
      <c r="Y654" s="6">
        <v>3.6464489389660604</v>
      </c>
      <c r="Z654" s="6">
        <v>1.3605442176870821</v>
      </c>
      <c r="AA654" s="6">
        <v>0.5854783196730946</v>
      </c>
      <c r="AB654" s="6">
        <v>3.9325842696629172</v>
      </c>
      <c r="AE654" s="6">
        <v>5.52</v>
      </c>
      <c r="AF654" s="6">
        <v>5.4577499999999999</v>
      </c>
      <c r="AG654" s="35">
        <v>4.34</v>
      </c>
      <c r="AH654" s="6">
        <v>6.2</v>
      </c>
      <c r="AI654" s="6">
        <v>5.03</v>
      </c>
      <c r="AJ654" s="6">
        <v>3.84</v>
      </c>
      <c r="AK654" s="6">
        <v>5.79</v>
      </c>
      <c r="AL654" s="6">
        <v>10.1</v>
      </c>
      <c r="AN654" s="6">
        <v>10.1</v>
      </c>
      <c r="AO654" s="6">
        <f>AE654*'III. GDP shares, 1310-2018'!C656</f>
        <v>0.38446342316853171</v>
      </c>
      <c r="AP654" s="6">
        <f>AF654*'III. GDP shares, 1310-2018'!D656</f>
        <v>0.57953096889367528</v>
      </c>
      <c r="AQ654" s="6">
        <f>AG654*'III. GDP shares, 1310-2018'!E656</f>
        <v>9.6877453707308422E-2</v>
      </c>
      <c r="AR654" s="6">
        <f>AH654*'III. GDP shares, 1310-2018'!F656</f>
        <v>0.81206006816205423</v>
      </c>
      <c r="AS654" s="6">
        <f>AI654*'III. GDP shares, 1310-2018'!G656</f>
        <v>0.40651997112540567</v>
      </c>
      <c r="AT654" s="6">
        <f>AJ654*'III. GDP shares, 1310-2018'!H656</f>
        <v>1.84322532408871</v>
      </c>
      <c r="AU654" s="6">
        <f>AK654*'III. GDP shares, 1310-2018'!I656</f>
        <v>0.12780361945573548</v>
      </c>
      <c r="AV654" s="6">
        <f>AL654*'III. GDP shares, 1310-2018'!J656</f>
        <v>0.88847281726171656</v>
      </c>
      <c r="AY654" s="6">
        <f>U654*'III. GDP shares, 1310-2018'!C656</f>
        <v>9.7156678527368201E-2</v>
      </c>
      <c r="AZ654" s="6">
        <f>V654*'III. GDP shares, 1310-2018'!D656</f>
        <v>0.10618496063280203</v>
      </c>
      <c r="BA654" s="6">
        <f>W654*'III. GDP shares, 1310-2018'!E656</f>
        <v>0</v>
      </c>
      <c r="BB654" s="6">
        <f>X654*'III. GDP shares, 1310-2018'!F656</f>
        <v>0.11128803585773357</v>
      </c>
      <c r="BC654" s="6">
        <f>Y654*'III. GDP shares, 1310-2018'!G656</f>
        <v>0.29470264759020853</v>
      </c>
      <c r="BD654" s="6">
        <f>Z654*'III. GDP shares, 1310-2018'!H656</f>
        <v>0.65307019702689906</v>
      </c>
      <c r="BE654" s="6">
        <f>AA654*'III. GDP shares, 1310-2018'!I656</f>
        <v>1.2923358958045531E-2</v>
      </c>
      <c r="BF654" s="6">
        <f>AB654*'III. GDP shares, 1310-2018'!J656</f>
        <v>0.34594002229569532</v>
      </c>
      <c r="BI654" s="6">
        <f t="shared" si="1396"/>
        <v>5.7847187500000006</v>
      </c>
      <c r="BJ654" s="6">
        <f t="shared" si="1397"/>
        <v>5.1389536458631371</v>
      </c>
      <c r="BL654" s="6">
        <f t="shared" si="1398"/>
        <v>1.6212659008887522</v>
      </c>
      <c r="BM654" s="6">
        <f t="shared" si="1399"/>
        <v>1.5962091146854958</v>
      </c>
      <c r="BN654" s="6">
        <f t="shared" ref="BN654:BO654" si="1427">AVERAGE(BL651:BL657)</f>
        <v>2.6510277566773124</v>
      </c>
      <c r="BO654" s="6">
        <f t="shared" si="1427"/>
        <v>3.6197490871527847</v>
      </c>
      <c r="BR654" s="6">
        <f t="shared" si="1401"/>
        <v>3.0443417367135113</v>
      </c>
    </row>
    <row r="655" spans="1:70" x14ac:dyDescent="0.2">
      <c r="A655" s="6">
        <f>'[1]Nominal weighted'!B655</f>
        <v>1961</v>
      </c>
      <c r="C655" s="6">
        <f t="shared" si="1408"/>
        <v>2.6625125556868317</v>
      </c>
      <c r="D655" s="6">
        <f t="shared" si="1409"/>
        <v>2.8695000000000008</v>
      </c>
      <c r="E655" s="6">
        <f t="shared" si="1410"/>
        <v>2.5619019947034385</v>
      </c>
      <c r="F655" s="6">
        <f t="shared" si="1411"/>
        <v>3.2633839226060255</v>
      </c>
      <c r="G655" s="6">
        <f t="shared" si="1412"/>
        <v>1.100989133964561</v>
      </c>
      <c r="H655" s="6">
        <f t="shared" si="1413"/>
        <v>3.3888590604026865</v>
      </c>
      <c r="I655" s="6">
        <f t="shared" si="1414"/>
        <v>3.2282469093025474</v>
      </c>
      <c r="J655" s="6">
        <f t="shared" si="1415"/>
        <v>6.1713513513513441</v>
      </c>
      <c r="L655" s="6">
        <f t="shared" si="1355"/>
        <v>2.3954145108257001</v>
      </c>
      <c r="M655" s="6">
        <f t="shared" si="1356"/>
        <v>3.080428571428572</v>
      </c>
      <c r="N655" s="6">
        <f t="shared" si="1357"/>
        <v>2.1991891592136077</v>
      </c>
      <c r="O655" s="6">
        <f t="shared" si="1358"/>
        <v>3.939099377818454</v>
      </c>
      <c r="P655" s="6">
        <f t="shared" ref="P655:S655" si="1428">AVERAGE(G652:G658)</f>
        <v>0.24984753252140582</v>
      </c>
      <c r="Q655" s="6">
        <f t="shared" si="1428"/>
        <v>2.7398148134798825</v>
      </c>
      <c r="R655" s="6">
        <f t="shared" si="1428"/>
        <v>-1.1261626711112374</v>
      </c>
      <c r="S655" s="6">
        <f t="shared" si="1428"/>
        <v>6.038679967844689</v>
      </c>
      <c r="U655" s="6">
        <v>2.8374874443131683</v>
      </c>
      <c r="V655" s="6">
        <v>3.4</v>
      </c>
      <c r="W655" s="6">
        <v>1.5880980052965616</v>
      </c>
      <c r="X655" s="6">
        <v>2.7366160773939745</v>
      </c>
      <c r="Y655" s="6">
        <v>3.9590108660354386</v>
      </c>
      <c r="Z655" s="6">
        <v>0.67114093959731302</v>
      </c>
      <c r="AA655" s="6">
        <v>2.1417530906974527</v>
      </c>
      <c r="AB655" s="6">
        <v>8.6486486486486562</v>
      </c>
      <c r="AE655" s="6">
        <v>5.5</v>
      </c>
      <c r="AF655" s="6">
        <v>6.2695000000000007</v>
      </c>
      <c r="AG655" s="35">
        <v>4.1500000000000004</v>
      </c>
      <c r="AH655" s="6">
        <v>6</v>
      </c>
      <c r="AI655" s="6">
        <v>5.0599999999999996</v>
      </c>
      <c r="AJ655" s="6">
        <v>4.0599999999999996</v>
      </c>
      <c r="AK655" s="6">
        <v>5.37</v>
      </c>
      <c r="AL655" s="6">
        <v>14.82</v>
      </c>
      <c r="AN655" s="6">
        <v>14.82</v>
      </c>
      <c r="AO655" s="6">
        <f>AE655*'III. GDP shares, 1310-2018'!C657</f>
        <v>0.39785936905709485</v>
      </c>
      <c r="AP655" s="6">
        <f>AF655*'III. GDP shares, 1310-2018'!D657</f>
        <v>0.65874377399768291</v>
      </c>
      <c r="AQ655" s="6">
        <f>AG655*'III. GDP shares, 1310-2018'!E657</f>
        <v>8.8995612654623663E-2</v>
      </c>
      <c r="AR655" s="6">
        <f>AH655*'III. GDP shares, 1310-2018'!F657</f>
        <v>0.78381411260890577</v>
      </c>
      <c r="AS655" s="6">
        <f>AI655*'III. GDP shares, 1310-2018'!G657</f>
        <v>0.41350437892070269</v>
      </c>
      <c r="AT655" s="6">
        <f>AJ655*'III. GDP shares, 1310-2018'!H657</f>
        <v>1.9103223280136572</v>
      </c>
      <c r="AU655" s="6">
        <f>AK655*'III. GDP shares, 1310-2018'!I657</f>
        <v>0.1281054054728028</v>
      </c>
      <c r="AV655" s="6">
        <f>AL655*'III. GDP shares, 1310-2018'!J657</f>
        <v>1.399180070322436</v>
      </c>
      <c r="AY655" s="6">
        <f>U655*'III. GDP shares, 1310-2018'!C657</f>
        <v>0.20525835714579377</v>
      </c>
      <c r="AZ655" s="6">
        <f>V655*'III. GDP shares, 1310-2018'!D657</f>
        <v>0.3572420179587083</v>
      </c>
      <c r="BA655" s="6">
        <f>W655*'III. GDP shares, 1310-2018'!E657</f>
        <v>3.4056326490832109E-2</v>
      </c>
      <c r="BB655" s="6">
        <f>X655*'III. GDP shares, 1310-2018'!F657</f>
        <v>0.35749971704230377</v>
      </c>
      <c r="BC655" s="6">
        <f>Y655*'III. GDP shares, 1310-2018'!G657</f>
        <v>0.32353129037555284</v>
      </c>
      <c r="BD655" s="6">
        <f>Z655*'III. GDP shares, 1310-2018'!H657</f>
        <v>0.31578707442286019</v>
      </c>
      <c r="BE655" s="6">
        <f>AA655*'III. GDP shares, 1310-2018'!I657</f>
        <v>5.1093137449986177E-2</v>
      </c>
      <c r="BF655" s="6">
        <f>AB655*'III. GDP shares, 1310-2018'!J657</f>
        <v>0.8165328491504904</v>
      </c>
      <c r="BI655" s="6">
        <f t="shared" si="1396"/>
        <v>6.4036874999999993</v>
      </c>
      <c r="BJ655" s="6">
        <f t="shared" si="1397"/>
        <v>5.7805250510479054</v>
      </c>
      <c r="BL655" s="6">
        <f t="shared" si="1398"/>
        <v>2.4610007700365273</v>
      </c>
      <c r="BM655" s="6">
        <f t="shared" si="1399"/>
        <v>3.2478443839978204</v>
      </c>
      <c r="BN655" s="6">
        <f t="shared" ref="BN655:BO655" si="1429">AVERAGE(BL652:BL658)</f>
        <v>2.4900822526240733</v>
      </c>
      <c r="BO655" s="6">
        <f t="shared" si="1429"/>
        <v>3.4908718065330797</v>
      </c>
      <c r="BR655" s="6">
        <f t="shared" si="1401"/>
        <v>3.018022524972404</v>
      </c>
    </row>
    <row r="656" spans="1:70" x14ac:dyDescent="0.2">
      <c r="A656" s="6">
        <f>'[1]Nominal weighted'!B656</f>
        <v>1962</v>
      </c>
      <c r="C656" s="6">
        <f t="shared" si="1408"/>
        <v>-0.5917416869814236</v>
      </c>
      <c r="D656" s="6">
        <f t="shared" si="1409"/>
        <v>1.6790833333333328</v>
      </c>
      <c r="E656" s="6">
        <f t="shared" si="1410"/>
        <v>1.4949020850619625</v>
      </c>
      <c r="F656" s="6">
        <f t="shared" si="1411"/>
        <v>3.231350551014716</v>
      </c>
      <c r="G656" s="6">
        <f t="shared" si="1412"/>
        <v>0.63845181045972144</v>
      </c>
      <c r="H656" s="6">
        <f t="shared" si="1413"/>
        <v>2.5166666666666715</v>
      </c>
      <c r="I656" s="6">
        <f t="shared" si="1414"/>
        <v>-4.8549173205288438</v>
      </c>
      <c r="J656" s="6">
        <f t="shared" si="1415"/>
        <v>4.3173631840796123</v>
      </c>
      <c r="L656" s="6">
        <f t="shared" si="1355"/>
        <v>2.0689303498452345</v>
      </c>
      <c r="M656" s="6">
        <f t="shared" si="1356"/>
        <v>3.0304285714285717</v>
      </c>
      <c r="N656" s="6">
        <f t="shared" si="1357"/>
        <v>1.2975078832451188</v>
      </c>
      <c r="O656" s="6">
        <f t="shared" si="1358"/>
        <v>3.7868229167963499</v>
      </c>
      <c r="P656" s="6">
        <f t="shared" ref="P656:S656" si="1430">AVERAGE(G653:G659)</f>
        <v>1.0508930372066494</v>
      </c>
      <c r="Q656" s="6">
        <f t="shared" si="1430"/>
        <v>2.8294557359377062</v>
      </c>
      <c r="R656" s="6">
        <f t="shared" si="1430"/>
        <v>-0.66357856457743714</v>
      </c>
      <c r="S656" s="6">
        <f t="shared" si="1430"/>
        <v>5.0853972930726528</v>
      </c>
      <c r="U656" s="6">
        <v>6.5217416869814233</v>
      </c>
      <c r="V656" s="6">
        <v>4.3</v>
      </c>
      <c r="W656" s="6">
        <v>2.7150979149380374</v>
      </c>
      <c r="X656" s="6">
        <v>2.8686494489852836</v>
      </c>
      <c r="Y656" s="6">
        <v>4.2315481895402787</v>
      </c>
      <c r="Z656" s="6">
        <v>1.3333333333333286</v>
      </c>
      <c r="AA656" s="6">
        <v>9.9049173205288437</v>
      </c>
      <c r="AB656" s="6">
        <v>5.4726368159203869</v>
      </c>
      <c r="AE656" s="6">
        <v>5.93</v>
      </c>
      <c r="AF656" s="6">
        <v>5.9790833333333326</v>
      </c>
      <c r="AG656" s="35">
        <v>4.21</v>
      </c>
      <c r="AH656" s="6">
        <v>6.1</v>
      </c>
      <c r="AI656" s="6">
        <v>4.87</v>
      </c>
      <c r="AJ656" s="6">
        <v>3.85</v>
      </c>
      <c r="AK656" s="6">
        <v>5.05</v>
      </c>
      <c r="AL656" s="6">
        <v>9.7899999999999991</v>
      </c>
      <c r="AN656" s="6">
        <v>9.7899999999999991</v>
      </c>
      <c r="AO656" s="6">
        <f>AE656*'III. GDP shares, 1310-2018'!C658</f>
        <v>0.43676023641980261</v>
      </c>
      <c r="AP656" s="6">
        <f>AF656*'III. GDP shares, 1310-2018'!D658</f>
        <v>0.59941888913220631</v>
      </c>
      <c r="AQ656" s="6">
        <f>AG656*'III. GDP shares, 1310-2018'!E658</f>
        <v>9.1114762996659618E-2</v>
      </c>
      <c r="AR656" s="6">
        <f>AH656*'III. GDP shares, 1310-2018'!F658</f>
        <v>0.78478006142636991</v>
      </c>
      <c r="AS656" s="6">
        <f>AI656*'III. GDP shares, 1310-2018'!G658</f>
        <v>0.4008911343422808</v>
      </c>
      <c r="AT656" s="6">
        <f>AJ656*'III. GDP shares, 1310-2018'!H658</f>
        <v>1.8142334414257506</v>
      </c>
      <c r="AU656" s="6">
        <f>AK656*'III. GDP shares, 1310-2018'!I658</f>
        <v>0.12686096565105628</v>
      </c>
      <c r="AV656" s="6">
        <f>AL656*'III. GDP shares, 1310-2018'!J658</f>
        <v>0.95091071787030346</v>
      </c>
      <c r="AY656" s="6">
        <f>U656*'III. GDP shares, 1310-2018'!C658</f>
        <v>0.48034358196878396</v>
      </c>
      <c r="AZ656" s="6">
        <f>V656*'III. GDP shares, 1310-2018'!D658</f>
        <v>0.43108635213343532</v>
      </c>
      <c r="BA656" s="6">
        <f>W656*'III. GDP shares, 1310-2018'!E658</f>
        <v>5.8761402145440372E-2</v>
      </c>
      <c r="BB656" s="6">
        <f>X656*'III. GDP shares, 1310-2018'!F658</f>
        <v>0.36905883455498251</v>
      </c>
      <c r="BC656" s="6">
        <f>Y656*'III. GDP shares, 1310-2018'!G658</f>
        <v>0.34833473382522112</v>
      </c>
      <c r="BD656" s="6">
        <f>Z656*'III. GDP shares, 1310-2018'!H658</f>
        <v>0.62830595374051745</v>
      </c>
      <c r="BE656" s="6">
        <f>AA656*'III. GDP shares, 1310-2018'!I658</f>
        <v>0.24882126256953704</v>
      </c>
      <c r="BF656" s="6">
        <f>AB656*'III. GDP shares, 1310-2018'!J658</f>
        <v>0.53156169594180869</v>
      </c>
      <c r="BI656" s="6">
        <f t="shared" si="1396"/>
        <v>5.7223854166666666</v>
      </c>
      <c r="BJ656" s="6">
        <f t="shared" si="1397"/>
        <v>5.2049702092644301</v>
      </c>
      <c r="BL656" s="6">
        <f t="shared" si="1398"/>
        <v>3.0962738168797266</v>
      </c>
      <c r="BM656" s="6">
        <f t="shared" si="1399"/>
        <v>4.6684905887784485</v>
      </c>
      <c r="BN656" s="6">
        <f t="shared" ref="BN656:BO656" si="1431">AVERAGE(BL653:BL659)</f>
        <v>2.6422117804990042</v>
      </c>
      <c r="BO656" s="6">
        <f t="shared" si="1431"/>
        <v>3.7346785614163585</v>
      </c>
      <c r="BR656" s="6">
        <f t="shared" si="1401"/>
        <v>1.9403638553859319</v>
      </c>
    </row>
    <row r="657" spans="1:70" x14ac:dyDescent="0.2">
      <c r="A657" s="6">
        <f>'[1]Nominal weighted'!B657</f>
        <v>1963</v>
      </c>
      <c r="C657" s="6">
        <f t="shared" si="1408"/>
        <v>-0.17737702318774318</v>
      </c>
      <c r="D657" s="6">
        <f t="shared" si="1409"/>
        <v>3.5883333333333338</v>
      </c>
      <c r="E657" s="6">
        <f t="shared" si="1410"/>
        <v>0.73582742331273998</v>
      </c>
      <c r="F657" s="6">
        <f t="shared" si="1411"/>
        <v>2.6133580853630747</v>
      </c>
      <c r="G657" s="6">
        <f t="shared" si="1412"/>
        <v>-0.11688989438060471</v>
      </c>
      <c r="H657" s="6">
        <f t="shared" si="1413"/>
        <v>2.4952631578947368</v>
      </c>
      <c r="I657" s="6">
        <f t="shared" si="1414"/>
        <v>-2.7255791835598231E-2</v>
      </c>
      <c r="J657" s="6">
        <f t="shared" si="1415"/>
        <v>3.427924528301884</v>
      </c>
      <c r="L657" s="6">
        <f t="shared" si="1355"/>
        <v>2.1466520041282169</v>
      </c>
      <c r="M657" s="6">
        <f t="shared" si="1356"/>
        <v>2.8436428571428576</v>
      </c>
      <c r="N657" s="6">
        <f t="shared" si="1357"/>
        <v>1.4838940257547375</v>
      </c>
      <c r="O657" s="6">
        <f t="shared" si="1358"/>
        <v>3.8961039793806114</v>
      </c>
      <c r="P657" s="6">
        <f t="shared" ref="P657:S657" si="1432">AVERAGE(G654:G660)</f>
        <v>1.5455224965471548</v>
      </c>
      <c r="Q657" s="6">
        <f t="shared" si="1432"/>
        <v>2.5753106372767109</v>
      </c>
      <c r="R657" s="6">
        <f t="shared" si="1432"/>
        <v>-0.67238501848617938</v>
      </c>
      <c r="S657" s="6">
        <f t="shared" si="1432"/>
        <v>4.2366616608887453</v>
      </c>
      <c r="U657" s="6">
        <v>6.9073770231877436</v>
      </c>
      <c r="V657" s="6">
        <v>2</v>
      </c>
      <c r="W657" s="6">
        <v>3.9641725766872602</v>
      </c>
      <c r="X657" s="6">
        <v>3.3866419146369253</v>
      </c>
      <c r="Y657" s="6">
        <v>5.0068898943806044</v>
      </c>
      <c r="Z657" s="6">
        <v>1.6447368421052631</v>
      </c>
      <c r="AA657" s="6">
        <v>5.4772557918355984</v>
      </c>
      <c r="AB657" s="6">
        <v>6.1320754716981165</v>
      </c>
      <c r="AE657" s="6">
        <v>6.73</v>
      </c>
      <c r="AF657" s="6">
        <v>5.5883333333333338</v>
      </c>
      <c r="AG657" s="35">
        <v>4.7</v>
      </c>
      <c r="AH657" s="6">
        <v>6</v>
      </c>
      <c r="AI657" s="6">
        <v>4.8899999999999997</v>
      </c>
      <c r="AJ657" s="6">
        <v>4.1399999999999997</v>
      </c>
      <c r="AK657" s="6">
        <v>5.45</v>
      </c>
      <c r="AL657" s="6">
        <v>9.56</v>
      </c>
      <c r="AN657" s="6">
        <v>9.56</v>
      </c>
      <c r="AO657" s="6">
        <f>AE657*'III. GDP shares, 1310-2018'!C659</f>
        <v>0.50620661934258904</v>
      </c>
      <c r="AP657" s="6">
        <f>AF657*'III. GDP shares, 1310-2018'!D659</f>
        <v>0.55463803708988013</v>
      </c>
      <c r="AQ657" s="6">
        <f>AG657*'III. GDP shares, 1310-2018'!E659</f>
        <v>0.10048309237379184</v>
      </c>
      <c r="AR657" s="6">
        <f>AH657*'III. GDP shares, 1310-2018'!F659</f>
        <v>0.75662934590453734</v>
      </c>
      <c r="AS657" s="6">
        <f>AI657*'III. GDP shares, 1310-2018'!G659</f>
        <v>0.40368488160180893</v>
      </c>
      <c r="AT657" s="6">
        <f>AJ657*'III. GDP shares, 1310-2018'!H659</f>
        <v>1.9402603006335162</v>
      </c>
      <c r="AU657" s="6">
        <f>AK657*'III. GDP shares, 1310-2018'!I659</f>
        <v>0.14384942754534821</v>
      </c>
      <c r="AV657" s="6">
        <f>AL657*'III. GDP shares, 1310-2018'!J659</f>
        <v>0.96021185586082036</v>
      </c>
      <c r="AY657" s="6">
        <f>U657*'III. GDP shares, 1310-2018'!C659</f>
        <v>0.51954828698849087</v>
      </c>
      <c r="AZ657" s="6">
        <f>V657*'III. GDP shares, 1310-2018'!D659</f>
        <v>0.19849855189616944</v>
      </c>
      <c r="BA657" s="6">
        <f>W657*'III. GDP shares, 1310-2018'!E659</f>
        <v>8.4751557278493275E-2</v>
      </c>
      <c r="BB657" s="6">
        <f>X657*'III. GDP shares, 1310-2018'!F659</f>
        <v>0.42707210944743779</v>
      </c>
      <c r="BC657" s="6">
        <f>Y657*'III. GDP shares, 1310-2018'!G659</f>
        <v>0.41333451006264382</v>
      </c>
      <c r="BD657" s="6">
        <f>Z657*'III. GDP shares, 1310-2018'!H659</f>
        <v>0.77082550718023624</v>
      </c>
      <c r="BE657" s="6">
        <f>AA657*'III. GDP shares, 1310-2018'!I659</f>
        <v>0.14456882755504472</v>
      </c>
      <c r="BF657" s="6">
        <f>AB657*'III. GDP shares, 1310-2018'!J659</f>
        <v>0.61590915993283091</v>
      </c>
      <c r="BI657" s="6">
        <f t="shared" si="1396"/>
        <v>5.8822916666666671</v>
      </c>
      <c r="BJ657" s="6">
        <f t="shared" si="1397"/>
        <v>5.3659635603522924</v>
      </c>
      <c r="BL657" s="6">
        <f t="shared" si="1398"/>
        <v>3.1745085103413468</v>
      </c>
      <c r="BM657" s="6">
        <f t="shared" si="1399"/>
        <v>4.3148936893164391</v>
      </c>
      <c r="BN657" s="6">
        <f t="shared" ref="BN657:BO657" si="1433">AVERAGE(BL654:BL660)</f>
        <v>2.8317467328049406</v>
      </c>
      <c r="BO657" s="6">
        <f t="shared" si="1433"/>
        <v>3.8681728839566074</v>
      </c>
      <c r="BR657" s="6">
        <f t="shared" si="1401"/>
        <v>1.8353155648172343</v>
      </c>
    </row>
    <row r="658" spans="1:70" x14ac:dyDescent="0.2">
      <c r="A658" s="6">
        <f>'[1]Nominal weighted'!B658</f>
        <v>1964</v>
      </c>
      <c r="C658" s="6">
        <f t="shared" si="1408"/>
        <v>1.3997064465268911</v>
      </c>
      <c r="D658" s="6">
        <f t="shared" si="1409"/>
        <v>2.76</v>
      </c>
      <c r="E658" s="6">
        <f t="shared" si="1410"/>
        <v>5.3090283185125209E-2</v>
      </c>
      <c r="F658" s="6">
        <f t="shared" si="1411"/>
        <v>4.2807607396584118</v>
      </c>
      <c r="G658" s="6">
        <f t="shared" si="1412"/>
        <v>2.879301344703058</v>
      </c>
      <c r="H658" s="6">
        <f t="shared" si="1413"/>
        <v>3.2391262135922307</v>
      </c>
      <c r="I658" s="6">
        <f t="shared" si="1414"/>
        <v>-6.9278934501394929</v>
      </c>
      <c r="J658" s="6">
        <f t="shared" si="1415"/>
        <v>5.3855555555555554</v>
      </c>
      <c r="L658" s="6">
        <f t="shared" si="1355"/>
        <v>2.0777711020595042</v>
      </c>
      <c r="M658" s="6">
        <f t="shared" si="1356"/>
        <v>2.8111071428571432</v>
      </c>
      <c r="N658" s="6">
        <f t="shared" si="1357"/>
        <v>1.1857522349498839</v>
      </c>
      <c r="O658" s="6">
        <f t="shared" si="1358"/>
        <v>4.0247971289775091</v>
      </c>
      <c r="P658" s="6">
        <f t="shared" ref="P658:S658" si="1434">AVERAGE(G655:G661)</f>
        <v>1.670594619561026</v>
      </c>
      <c r="Q658" s="6">
        <f t="shared" si="1434"/>
        <v>2.6011721429732155</v>
      </c>
      <c r="R658" s="6">
        <f t="shared" si="1434"/>
        <v>-1.3184571427491512</v>
      </c>
      <c r="S658" s="6">
        <f t="shared" si="1434"/>
        <v>3.5317270655860753</v>
      </c>
      <c r="U658" s="6">
        <v>5.800293553473109</v>
      </c>
      <c r="V658" s="6">
        <v>3.3</v>
      </c>
      <c r="W658" s="6">
        <v>5.2969097168148744</v>
      </c>
      <c r="X658" s="6">
        <v>2.1192392603415882</v>
      </c>
      <c r="Y658" s="6">
        <v>2.1906986552969423</v>
      </c>
      <c r="Z658" s="6">
        <v>0.97087378640776933</v>
      </c>
      <c r="AA658" s="6">
        <v>12.677893450139493</v>
      </c>
      <c r="AB658" s="6">
        <v>4.4444444444444446</v>
      </c>
      <c r="AE658" s="6">
        <v>7.2</v>
      </c>
      <c r="AF658" s="6">
        <v>6.06</v>
      </c>
      <c r="AG658" s="35">
        <v>5.35</v>
      </c>
      <c r="AH658" s="6">
        <v>6.4</v>
      </c>
      <c r="AI658" s="6">
        <v>5.07</v>
      </c>
      <c r="AJ658" s="6">
        <v>4.21</v>
      </c>
      <c r="AK658" s="6">
        <v>5.75</v>
      </c>
      <c r="AL658" s="6">
        <v>9.83</v>
      </c>
      <c r="AN658" s="6">
        <v>9.83</v>
      </c>
      <c r="AO658" s="6">
        <f>AE658*'III. GDP shares, 1310-2018'!C660</f>
        <v>0.52855916956700522</v>
      </c>
      <c r="AP658" s="6">
        <f>AF658*'III. GDP shares, 1310-2018'!D660</f>
        <v>0.5948574203949224</v>
      </c>
      <c r="AQ658" s="6">
        <f>AG658*'III. GDP shares, 1310-2018'!E660</f>
        <v>0.11634660331653301</v>
      </c>
      <c r="AR658" s="6">
        <f>AH658*'III. GDP shares, 1310-2018'!F660</f>
        <v>0.80419260122935343</v>
      </c>
      <c r="AS658" s="6">
        <f>AI658*'III. GDP shares, 1310-2018'!G660</f>
        <v>0.41936477074847356</v>
      </c>
      <c r="AT658" s="6">
        <f>AJ658*'III. GDP shares, 1310-2018'!H660</f>
        <v>1.9606932518578255</v>
      </c>
      <c r="AU658" s="6">
        <f>AK658*'III. GDP shares, 1310-2018'!I660</f>
        <v>0.15658046852850793</v>
      </c>
      <c r="AV658" s="6">
        <f>AL658*'III. GDP shares, 1310-2018'!J660</f>
        <v>1.0356533894627071</v>
      </c>
      <c r="AY658" s="6">
        <f>U658*'III. GDP shares, 1310-2018'!C660</f>
        <v>0.4258053255373056</v>
      </c>
      <c r="AZ658" s="6">
        <f>V658*'III. GDP shares, 1310-2018'!D660</f>
        <v>0.32393225863089831</v>
      </c>
      <c r="BA658" s="6">
        <f>W658*'III. GDP shares, 1310-2018'!E660</f>
        <v>0.11519204740668215</v>
      </c>
      <c r="BB658" s="6">
        <f>X658*'III. GDP shares, 1310-2018'!F660</f>
        <v>0.26629320834398007</v>
      </c>
      <c r="BC658" s="6">
        <f>Y658*'III. GDP shares, 1310-2018'!G660</f>
        <v>0.18120351861096479</v>
      </c>
      <c r="BD658" s="6">
        <f>Z658*'III. GDP shares, 1310-2018'!H660</f>
        <v>0.45215811910103781</v>
      </c>
      <c r="BE658" s="6">
        <f>AA658*'III. GDP shares, 1310-2018'!I660</f>
        <v>0.34523660806562501</v>
      </c>
      <c r="BF658" s="6">
        <f>AB658*'III. GDP shares, 1310-2018'!J660</f>
        <v>0.46825065647686542</v>
      </c>
      <c r="BI658" s="6">
        <f t="shared" si="1396"/>
        <v>6.2337499999999997</v>
      </c>
      <c r="BJ658" s="6">
        <f t="shared" si="1397"/>
        <v>5.6162476751053276</v>
      </c>
      <c r="BL658" s="6">
        <f t="shared" si="1398"/>
        <v>2.5780717421733592</v>
      </c>
      <c r="BM658" s="6">
        <f t="shared" si="1399"/>
        <v>4.6000441083647772</v>
      </c>
      <c r="BN658" s="6">
        <f t="shared" ref="BN658:BO658" si="1435">AVERAGE(BL655:BL661)</f>
        <v>3.0521751469496752</v>
      </c>
      <c r="BO658" s="6">
        <f t="shared" si="1435"/>
        <v>4.1560089275088137</v>
      </c>
      <c r="BR658" s="6">
        <f t="shared" si="1401"/>
        <v>2.7672507711679448</v>
      </c>
    </row>
    <row r="659" spans="1:70" x14ac:dyDescent="0.2">
      <c r="A659" s="6">
        <f>'[1]Nominal weighted'!B659</f>
        <v>1965</v>
      </c>
      <c r="C659" s="6">
        <f t="shared" si="1408"/>
        <v>3.3489787639403374</v>
      </c>
      <c r="D659" s="6">
        <f t="shared" si="1409"/>
        <v>1.6333333333333337</v>
      </c>
      <c r="E659" s="6">
        <f t="shared" si="1410"/>
        <v>-1.1539098171522628</v>
      </c>
      <c r="F659" s="6">
        <f t="shared" si="1411"/>
        <v>3.7375148492029147</v>
      </c>
      <c r="G659" s="6">
        <f t="shared" si="1412"/>
        <v>2.2400099110521192</v>
      </c>
      <c r="H659" s="6">
        <f t="shared" si="1413"/>
        <v>2.7269230769230726</v>
      </c>
      <c r="I659" s="6">
        <f t="shared" si="1414"/>
        <v>-3.0741533197421385</v>
      </c>
      <c r="J659" s="6">
        <f t="shared" si="1415"/>
        <v>1.7270212765957442</v>
      </c>
      <c r="L659" s="6">
        <f t="shared" si="1355"/>
        <v>2.5108373998194193</v>
      </c>
      <c r="M659" s="6">
        <f t="shared" si="1356"/>
        <v>2.7953452380952379</v>
      </c>
      <c r="N659" s="6">
        <f t="shared" si="1357"/>
        <v>1.1951639825166394</v>
      </c>
      <c r="O659" s="6">
        <f t="shared" si="1358"/>
        <v>4.1427669883699298</v>
      </c>
      <c r="P659" s="6">
        <f t="shared" ref="P659:S659" si="1436">AVERAGE(G656:G662)</f>
        <v>1.6116405354533789</v>
      </c>
      <c r="Q659" s="6">
        <f t="shared" si="1436"/>
        <v>2.3227974183729154</v>
      </c>
      <c r="R659" s="6">
        <f t="shared" si="1436"/>
        <v>-1.1142573702232743</v>
      </c>
      <c r="S659" s="6">
        <f t="shared" si="1436"/>
        <v>3.1396499574220118</v>
      </c>
      <c r="U659" s="6">
        <v>3.3310212360596623</v>
      </c>
      <c r="V659" s="6">
        <v>4.8</v>
      </c>
      <c r="W659" s="6">
        <v>7.2439098171522627</v>
      </c>
      <c r="X659" s="6">
        <v>3.9624851507970855</v>
      </c>
      <c r="Y659" s="6">
        <v>2.8999900889478805</v>
      </c>
      <c r="Z659" s="6">
        <v>1.9230769230769278</v>
      </c>
      <c r="AA659" s="6">
        <v>9.3641533197421385</v>
      </c>
      <c r="AB659" s="6">
        <v>6.3829787234042552</v>
      </c>
      <c r="AE659" s="6">
        <v>6.68</v>
      </c>
      <c r="AF659" s="6">
        <v>6.4333333333333336</v>
      </c>
      <c r="AG659" s="35">
        <v>6.09</v>
      </c>
      <c r="AH659" s="6">
        <v>7.7</v>
      </c>
      <c r="AI659" s="6">
        <v>5.14</v>
      </c>
      <c r="AJ659" s="6">
        <v>4.6500000000000004</v>
      </c>
      <c r="AK659" s="6">
        <v>6.29</v>
      </c>
      <c r="AL659" s="6">
        <v>8.11</v>
      </c>
      <c r="AN659" s="6">
        <v>8.11</v>
      </c>
      <c r="AO659" s="6">
        <f>AE659*'III. GDP shares, 1310-2018'!C661</f>
        <v>0.4760018017377714</v>
      </c>
      <c r="AP659" s="6">
        <f>AF659*'III. GDP shares, 1310-2018'!D661</f>
        <v>0.61506596480429976</v>
      </c>
      <c r="AQ659" s="6">
        <f>AG659*'III. GDP shares, 1310-2018'!E661</f>
        <v>0.1323070721815332</v>
      </c>
      <c r="AR659" s="6">
        <f>AH659*'III. GDP shares, 1310-2018'!F661</f>
        <v>0.96507781944992888</v>
      </c>
      <c r="AS659" s="6">
        <f>AI659*'III. GDP shares, 1310-2018'!G661</f>
        <v>0.42322867872984343</v>
      </c>
      <c r="AT659" s="6">
        <f>AJ659*'III. GDP shares, 1310-2018'!H661</f>
        <v>2.1870363812850897</v>
      </c>
      <c r="AU659" s="6">
        <f>AK659*'III. GDP shares, 1310-2018'!I661</f>
        <v>0.17336842164127342</v>
      </c>
      <c r="AV659" s="6">
        <f>AL659*'III. GDP shares, 1310-2018'!J661</f>
        <v>0.85838587169166547</v>
      </c>
      <c r="AY659" s="6">
        <f>U659*'III. GDP shares, 1310-2018'!C661</f>
        <v>0.23736109431005653</v>
      </c>
      <c r="AZ659" s="6">
        <f>V659*'III. GDP shares, 1310-2018'!D661</f>
        <v>0.45890932089025471</v>
      </c>
      <c r="BA659" s="6">
        <f>W659*'III. GDP shares, 1310-2018'!E661</f>
        <v>0.15737610821912668</v>
      </c>
      <c r="BB659" s="6">
        <f>X659*'III. GDP shares, 1310-2018'!F661</f>
        <v>0.49663721154986673</v>
      </c>
      <c r="BC659" s="6">
        <f>Y659*'III. GDP shares, 1310-2018'!G661</f>
        <v>0.23878579254378454</v>
      </c>
      <c r="BD659" s="6">
        <f>Z659*'III. GDP shares, 1310-2018'!H661</f>
        <v>0.90448154726430718</v>
      </c>
      <c r="BE659" s="6">
        <f>AA659*'III. GDP shares, 1310-2018'!I661</f>
        <v>0.25809991749611849</v>
      </c>
      <c r="BF659" s="6">
        <f>AB659*'III. GDP shares, 1310-2018'!J661</f>
        <v>0.67559294148936078</v>
      </c>
      <c r="BI659" s="6">
        <f t="shared" si="1396"/>
        <v>6.3866666666666658</v>
      </c>
      <c r="BJ659" s="6">
        <f t="shared" si="1397"/>
        <v>5.8304720115214055</v>
      </c>
      <c r="BL659" s="6">
        <f t="shared" si="1398"/>
        <v>3.4272439337628753</v>
      </c>
      <c r="BM659" s="6">
        <f t="shared" si="1399"/>
        <v>4.9884519073975264</v>
      </c>
      <c r="BN659" s="6">
        <f t="shared" ref="BN659:BO659" si="1437">AVERAGE(BL656:BL662)</f>
        <v>3.2709114895714491</v>
      </c>
      <c r="BO659" s="6">
        <f t="shared" si="1437"/>
        <v>4.1998179931764801</v>
      </c>
      <c r="BR659" s="6">
        <f t="shared" si="1401"/>
        <v>2.2470714338444844</v>
      </c>
    </row>
    <row r="660" spans="1:70" x14ac:dyDescent="0.2">
      <c r="A660" s="6">
        <f>'[1]Nominal weighted'!B660</f>
        <v>1966</v>
      </c>
      <c r="C660" s="6">
        <f t="shared" si="1408"/>
        <v>4.2594287650974554</v>
      </c>
      <c r="D660" s="6">
        <f t="shared" si="1409"/>
        <v>2.9175000000000018</v>
      </c>
      <c r="E660" s="6">
        <f t="shared" si="1410"/>
        <v>2.3554462111721604</v>
      </c>
      <c r="F660" s="6">
        <f t="shared" si="1411"/>
        <v>4.7960330871291212</v>
      </c>
      <c r="G660" s="6">
        <f t="shared" si="1412"/>
        <v>2.6932441089972876</v>
      </c>
      <c r="H660" s="6">
        <f t="shared" si="1413"/>
        <v>1.1808805031446608</v>
      </c>
      <c r="I660" s="6">
        <f t="shared" si="1414"/>
        <v>1.7447561632133635</v>
      </c>
      <c r="J660" s="6">
        <f t="shared" si="1415"/>
        <v>2.4599999999999946</v>
      </c>
      <c r="L660" s="6">
        <f t="shared" si="1355"/>
        <v>3.0544196130032293</v>
      </c>
      <c r="M660" s="6">
        <f t="shared" si="1356"/>
        <v>3.0613095238095238</v>
      </c>
      <c r="N660" s="6">
        <f t="shared" si="1357"/>
        <v>1.1609213201277306</v>
      </c>
      <c r="O660" s="6">
        <f t="shared" si="1358"/>
        <v>4.4527983696785087</v>
      </c>
      <c r="P660" s="6">
        <f t="shared" ref="P660:S660" si="1438">AVERAGE(G657:G663)</f>
        <v>1.6431276902344649</v>
      </c>
      <c r="Q660" s="6">
        <f t="shared" si="1438"/>
        <v>2.2036760233360257</v>
      </c>
      <c r="R660" s="6">
        <f t="shared" si="1438"/>
        <v>0.21412876142914591</v>
      </c>
      <c r="S660" s="6">
        <f t="shared" si="1438"/>
        <v>2.5924042677882615</v>
      </c>
      <c r="U660" s="6">
        <v>2.3505712349025454</v>
      </c>
      <c r="V660" s="6">
        <v>3.9</v>
      </c>
      <c r="W660" s="6">
        <v>4.3145537888278396</v>
      </c>
      <c r="X660" s="6">
        <v>2.9039669128708789</v>
      </c>
      <c r="Y660" s="6">
        <v>2.6967558910027121</v>
      </c>
      <c r="Z660" s="6">
        <v>3.4591194968553389</v>
      </c>
      <c r="AA660" s="6">
        <v>5.2652438367866363</v>
      </c>
      <c r="AB660" s="6">
        <v>4.4000000000000057</v>
      </c>
      <c r="AE660" s="6">
        <v>6.61</v>
      </c>
      <c r="AF660" s="6">
        <v>6.8175000000000017</v>
      </c>
      <c r="AG660" s="35">
        <v>6.67</v>
      </c>
      <c r="AH660" s="6">
        <v>7.7</v>
      </c>
      <c r="AI660" s="6">
        <v>5.39</v>
      </c>
      <c r="AJ660" s="6">
        <v>4.6399999999999997</v>
      </c>
      <c r="AK660" s="6">
        <v>7.01</v>
      </c>
      <c r="AL660" s="6">
        <v>6.86</v>
      </c>
      <c r="AN660" s="6">
        <v>6.86</v>
      </c>
      <c r="AO660" s="6">
        <f>AE660*'III. GDP shares, 1310-2018'!C662</f>
        <v>0.4683512613419516</v>
      </c>
      <c r="AP660" s="6">
        <f>AF660*'III. GDP shares, 1310-2018'!D662</f>
        <v>0.6277748640738734</v>
      </c>
      <c r="AQ660" s="6">
        <f>AG660*'III. GDP shares, 1310-2018'!E662</f>
        <v>0.14071455530412777</v>
      </c>
      <c r="AR660" s="6">
        <f>AH660*'III. GDP shares, 1310-2018'!F662</f>
        <v>0.93905137934291094</v>
      </c>
      <c r="AS660" s="6">
        <f>AI660*'III. GDP shares, 1310-2018'!G662</f>
        <v>0.44070700508382632</v>
      </c>
      <c r="AT660" s="6">
        <f>AJ660*'III. GDP shares, 1310-2018'!H662</f>
        <v>2.1974429556904864</v>
      </c>
      <c r="AU660" s="6">
        <f>AK660*'III. GDP shares, 1310-2018'!I662</f>
        <v>0.19621963759624442</v>
      </c>
      <c r="AV660" s="6">
        <f>AL660*'III. GDP shares, 1310-2018'!J662</f>
        <v>0.75918778449704016</v>
      </c>
      <c r="AY660" s="6">
        <f>U660*'III. GDP shares, 1310-2018'!C662</f>
        <v>0.16654962219980571</v>
      </c>
      <c r="AZ660" s="6">
        <f>V660*'III. GDP shares, 1310-2018'!D662</f>
        <v>0.35912313456371181</v>
      </c>
      <c r="BA660" s="6">
        <f>W660*'III. GDP shares, 1310-2018'!E662</f>
        <v>9.1022566376409153E-2</v>
      </c>
      <c r="BB660" s="6">
        <f>X660*'III. GDP shares, 1310-2018'!F662</f>
        <v>0.35415248507760699</v>
      </c>
      <c r="BC660" s="6">
        <f>Y660*'III. GDP shares, 1310-2018'!G662</f>
        <v>0.22049707090277754</v>
      </c>
      <c r="BD660" s="6">
        <f>Z660*'III. GDP shares, 1310-2018'!H662</f>
        <v>1.6381934851845656</v>
      </c>
      <c r="BE660" s="6">
        <f>AA660*'III. GDP shares, 1310-2018'!I662</f>
        <v>0.14738148894581074</v>
      </c>
      <c r="BF660" s="6">
        <f>AB660*'III. GDP shares, 1310-2018'!J662</f>
        <v>0.48694260230130915</v>
      </c>
      <c r="BI660" s="6">
        <f t="shared" si="1396"/>
        <v>6.4621874999999998</v>
      </c>
      <c r="BJ660" s="6">
        <f t="shared" si="1397"/>
        <v>5.769449442930461</v>
      </c>
      <c r="BL660" s="6">
        <f t="shared" si="1398"/>
        <v>3.4638624555519968</v>
      </c>
      <c r="BM660" s="6">
        <f t="shared" si="1399"/>
        <v>3.6612763951557445</v>
      </c>
      <c r="BN660" s="6">
        <f t="shared" ref="BN660:BO660" si="1439">AVERAGE(BL657:BL663)</f>
        <v>3.6072920542456286</v>
      </c>
      <c r="BO660" s="6">
        <f t="shared" si="1439"/>
        <v>4.2553512085860428</v>
      </c>
      <c r="BR660" s="6">
        <f t="shared" si="1401"/>
        <v>2.0369352578683024</v>
      </c>
    </row>
    <row r="661" spans="1:70" x14ac:dyDescent="0.2">
      <c r="A661" s="6">
        <f>'[1]Nominal weighted'!B661</f>
        <v>1967</v>
      </c>
      <c r="C661" s="6">
        <f t="shared" si="1408"/>
        <v>3.6428898933341802</v>
      </c>
      <c r="D661" s="6">
        <f t="shared" si="1409"/>
        <v>4.2300000000000004</v>
      </c>
      <c r="E661" s="6">
        <f t="shared" si="1410"/>
        <v>2.2530074643660232</v>
      </c>
      <c r="F661" s="6">
        <f t="shared" si="1411"/>
        <v>6.251178667868297</v>
      </c>
      <c r="G661" s="6">
        <f t="shared" si="1412"/>
        <v>2.2590559221310387</v>
      </c>
      <c r="H661" s="6">
        <f t="shared" si="1413"/>
        <v>2.6604863221884498</v>
      </c>
      <c r="I661" s="6">
        <f t="shared" si="1414"/>
        <v>0.68201681048610574</v>
      </c>
      <c r="J661" s="6">
        <f t="shared" si="1415"/>
        <v>1.2328735632183916</v>
      </c>
      <c r="L661" s="6">
        <f t="shared" si="1355"/>
        <v>3.6135255283699137</v>
      </c>
      <c r="M661" s="6">
        <f t="shared" si="1356"/>
        <v>2.9534523809523807</v>
      </c>
      <c r="N661" s="6">
        <f t="shared" si="1357"/>
        <v>1.4537367368683292</v>
      </c>
      <c r="O661" s="6">
        <f t="shared" si="1358"/>
        <v>4.6532842425561114</v>
      </c>
      <c r="P661" s="6">
        <f t="shared" ref="P661:S661" si="1440">AVERAGE(G658:G664)</f>
        <v>1.9674846725843105</v>
      </c>
      <c r="Q661" s="6">
        <f t="shared" si="1440"/>
        <v>1.9800253183241614</v>
      </c>
      <c r="R661" s="6">
        <f t="shared" si="1440"/>
        <v>0.6362532929840643</v>
      </c>
      <c r="S661" s="6">
        <f t="shared" si="1440"/>
        <v>2.0597031056655117</v>
      </c>
      <c r="U661" s="6">
        <v>3.0271101066658197</v>
      </c>
      <c r="V661" s="6">
        <v>2.5</v>
      </c>
      <c r="W661" s="6">
        <v>4.1369925356339765</v>
      </c>
      <c r="X661" s="6">
        <v>0.52882133213170335</v>
      </c>
      <c r="Y661" s="6">
        <v>3.340944077868961</v>
      </c>
      <c r="Z661" s="6">
        <v>3.0395136778115504</v>
      </c>
      <c r="AA661" s="6">
        <v>6.5679831895138943</v>
      </c>
      <c r="AB661" s="6">
        <v>5.7471264367816088</v>
      </c>
      <c r="AE661" s="6">
        <v>6.67</v>
      </c>
      <c r="AF661" s="6">
        <v>6.73</v>
      </c>
      <c r="AG661" s="35">
        <v>6.39</v>
      </c>
      <c r="AH661" s="6">
        <v>6.78</v>
      </c>
      <c r="AI661" s="6">
        <v>5.6</v>
      </c>
      <c r="AJ661" s="6">
        <v>5.7</v>
      </c>
      <c r="AK661" s="6">
        <v>7.25</v>
      </c>
      <c r="AL661" s="6">
        <v>6.98</v>
      </c>
      <c r="AN661" s="6">
        <v>6.98</v>
      </c>
      <c r="AO661" s="6">
        <f>AE661*'III. GDP shares, 1310-2018'!C663</f>
        <v>0.48754754524352201</v>
      </c>
      <c r="AP661" s="6">
        <f>AF661*'III. GDP shares, 1310-2018'!D663</f>
        <v>0.61020644570687066</v>
      </c>
      <c r="AQ661" s="6">
        <f>AG661*'III. GDP shares, 1310-2018'!E663</f>
        <v>0.13665956668203882</v>
      </c>
      <c r="AR661" s="6">
        <f>AH661*'III. GDP shares, 1310-2018'!F663</f>
        <v>0.79877220722126552</v>
      </c>
      <c r="AS661" s="6">
        <f>AI661*'III. GDP shares, 1310-2018'!G663</f>
        <v>0.46134156874636451</v>
      </c>
      <c r="AT661" s="6">
        <f>AJ661*'III. GDP shares, 1310-2018'!H663</f>
        <v>2.6647153967276482</v>
      </c>
      <c r="AU661" s="6">
        <f>AK661*'III. GDP shares, 1310-2018'!I663</f>
        <v>0.20856613911493391</v>
      </c>
      <c r="AV661" s="6">
        <f>AL661*'III. GDP shares, 1310-2018'!J663</f>
        <v>0.82637079420721382</v>
      </c>
      <c r="AY661" s="6">
        <f>U661*'III. GDP shares, 1310-2018'!C663</f>
        <v>0.22126838106248523</v>
      </c>
      <c r="AZ661" s="6">
        <f>V661*'III. GDP shares, 1310-2018'!D663</f>
        <v>0.2266740140070099</v>
      </c>
      <c r="BA661" s="6">
        <f>W661*'III. GDP shares, 1310-2018'!E663</f>
        <v>8.8475681891481736E-2</v>
      </c>
      <c r="BB661" s="6">
        <f>X661*'III. GDP shares, 1310-2018'!F663</f>
        <v>6.2302032845505992E-2</v>
      </c>
      <c r="BC661" s="6">
        <f>Y661*'III. GDP shares, 1310-2018'!G663</f>
        <v>0.27523506821034693</v>
      </c>
      <c r="BD661" s="6">
        <f>Z661*'III. GDP shares, 1310-2018'!H663</f>
        <v>1.4209541922506523</v>
      </c>
      <c r="BE661" s="6">
        <f>AA661*'III. GDP shares, 1310-2018'!I663</f>
        <v>0.18894605456671754</v>
      </c>
      <c r="BF661" s="6">
        <f>AB661*'III. GDP shares, 1310-2018'!J663</f>
        <v>0.68040937506769228</v>
      </c>
      <c r="BI661" s="6">
        <f t="shared" si="1396"/>
        <v>6.5125000000000011</v>
      </c>
      <c r="BJ661" s="6">
        <f t="shared" si="1397"/>
        <v>6.1941796636498578</v>
      </c>
      <c r="BL661" s="6">
        <f t="shared" si="1398"/>
        <v>3.1642647999018916</v>
      </c>
      <c r="BM661" s="6">
        <f t="shared" si="1399"/>
        <v>3.6110614195509396</v>
      </c>
      <c r="BN661" s="6">
        <f t="shared" ref="BN661:BO661" si="1441">AVERAGE(BL658:BL664)</f>
        <v>3.9741496478706027</v>
      </c>
      <c r="BO661" s="6">
        <f t="shared" si="1441"/>
        <v>4.4632483878309497</v>
      </c>
      <c r="BR661" s="6">
        <f t="shared" si="1401"/>
        <v>2.6463824320481044</v>
      </c>
    </row>
    <row r="662" spans="1:70" x14ac:dyDescent="0.2">
      <c r="A662" s="6">
        <f>'[1]Nominal weighted'!B662</f>
        <v>1968</v>
      </c>
      <c r="C662" s="6">
        <f t="shared" si="1408"/>
        <v>5.693976640006241</v>
      </c>
      <c r="D662" s="6">
        <f t="shared" si="1409"/>
        <v>2.7591666666666654</v>
      </c>
      <c r="E662" s="6">
        <f t="shared" si="1410"/>
        <v>2.6277842276707273</v>
      </c>
      <c r="F662" s="6">
        <f t="shared" si="1411"/>
        <v>4.0891729383529736</v>
      </c>
      <c r="G662" s="6">
        <f t="shared" si="1412"/>
        <v>0.68831054521103407</v>
      </c>
      <c r="H662" s="6">
        <f t="shared" si="1413"/>
        <v>1.4402359882005857</v>
      </c>
      <c r="I662" s="6">
        <f t="shared" si="1414"/>
        <v>4.6576453169836816</v>
      </c>
      <c r="J662" s="6">
        <f t="shared" si="1415"/>
        <v>3.4268115942028983</v>
      </c>
      <c r="L662" s="6">
        <f t="shared" si="1355"/>
        <v>3.8931810852931017</v>
      </c>
      <c r="M662" s="6">
        <f t="shared" si="1356"/>
        <v>2.507857142857143</v>
      </c>
      <c r="N662" s="6">
        <f t="shared" si="1357"/>
        <v>1.3508906678777513</v>
      </c>
      <c r="O662" s="6">
        <f t="shared" si="1358"/>
        <v>4.3784557245557734</v>
      </c>
      <c r="P662" s="6">
        <f t="shared" ref="P662:S662" si="1442">AVERAGE(G659:G665)</f>
        <v>1.7495455812055596</v>
      </c>
      <c r="Q662" s="6">
        <f t="shared" si="1442"/>
        <v>1.8921027651979185</v>
      </c>
      <c r="R662" s="6">
        <f t="shared" si="1442"/>
        <v>1.5610784250099958</v>
      </c>
      <c r="S662" s="6">
        <f t="shared" si="1442"/>
        <v>1.627759629087888</v>
      </c>
      <c r="U662" s="6">
        <v>0.95602335999375943</v>
      </c>
      <c r="V662" s="6">
        <v>4.7</v>
      </c>
      <c r="W662" s="6">
        <v>3.9722157723292724</v>
      </c>
      <c r="X662" s="6">
        <v>2.2808270616470261</v>
      </c>
      <c r="Y662" s="6">
        <v>5.3116894547889659</v>
      </c>
      <c r="Z662" s="6">
        <v>4.7197640117994144</v>
      </c>
      <c r="AA662" s="6">
        <v>2.8723546830163187</v>
      </c>
      <c r="AB662" s="6">
        <v>3.6231884057971016</v>
      </c>
      <c r="AE662" s="6">
        <v>6.65</v>
      </c>
      <c r="AF662" s="6">
        <v>7.4591666666666656</v>
      </c>
      <c r="AG662" s="35">
        <v>6.6</v>
      </c>
      <c r="AH662" s="6">
        <v>6.37</v>
      </c>
      <c r="AI662" s="6">
        <v>6</v>
      </c>
      <c r="AJ662" s="6">
        <v>6.16</v>
      </c>
      <c r="AK662" s="6">
        <v>7.53</v>
      </c>
      <c r="AL662" s="6">
        <v>7.05</v>
      </c>
      <c r="AN662" s="6">
        <v>7.05</v>
      </c>
      <c r="AO662" s="6">
        <f>AE662*'III. GDP shares, 1310-2018'!C664</f>
        <v>0.49679771437632025</v>
      </c>
      <c r="AP662" s="6">
        <f>AF662*'III. GDP shares, 1310-2018'!D664</f>
        <v>0.66386995209328137</v>
      </c>
      <c r="AQ662" s="6">
        <f>AG662*'III. GDP shares, 1310-2018'!E664</f>
        <v>0.1416728372064503</v>
      </c>
      <c r="AR662" s="6">
        <f>AH662*'III. GDP shares, 1310-2018'!F664</f>
        <v>0.74515644524880831</v>
      </c>
      <c r="AS662" s="6">
        <f>AI662*'III. GDP shares, 1310-2018'!G664</f>
        <v>0.4867993804994839</v>
      </c>
      <c r="AT662" s="6">
        <f>AJ662*'III. GDP shares, 1310-2018'!H664</f>
        <v>2.8453820609324159</v>
      </c>
      <c r="AU662" s="6">
        <f>AK662*'III. GDP shares, 1310-2018'!I664</f>
        <v>0.21657664182037273</v>
      </c>
      <c r="AV662" s="6">
        <f>AL662*'III. GDP shares, 1310-2018'!J664</f>
        <v>0.88858671567174652</v>
      </c>
      <c r="AY662" s="6">
        <f>U662*'III. GDP shares, 1310-2018'!C664</f>
        <v>7.1421085734627021E-2</v>
      </c>
      <c r="AZ662" s="6">
        <f>V662*'III. GDP shares, 1310-2018'!D664</f>
        <v>0.41830259521909369</v>
      </c>
      <c r="BA662" s="6">
        <f>W662*'III. GDP shares, 1310-2018'!E664</f>
        <v>8.5265920979105958E-2</v>
      </c>
      <c r="BB662" s="6">
        <f>X662*'III. GDP shares, 1310-2018'!F664</f>
        <v>0.26680894591588422</v>
      </c>
      <c r="BC662" s="6">
        <f>Y662*'III. GDP shares, 1310-2018'!G664</f>
        <v>0.43095452266615164</v>
      </c>
      <c r="BD662" s="6">
        <f>Z662*'III. GDP shares, 1310-2018'!H664</f>
        <v>2.1801188069818935</v>
      </c>
      <c r="BE662" s="6">
        <f>AA662*'III. GDP shares, 1310-2018'!I664</f>
        <v>8.2614200712442951E-2</v>
      </c>
      <c r="BF662" s="6">
        <f>AB662*'III. GDP shares, 1310-2018'!J664</f>
        <v>0.45666909017974433</v>
      </c>
      <c r="BI662" s="6">
        <f t="shared" si="1396"/>
        <v>6.7273958333333326</v>
      </c>
      <c r="BJ662" s="6">
        <f t="shared" si="1397"/>
        <v>6.48484174784888</v>
      </c>
      <c r="BL662" s="6">
        <f t="shared" si="1398"/>
        <v>3.9921551683889436</v>
      </c>
      <c r="BM662" s="6">
        <f t="shared" si="1399"/>
        <v>3.5545078436714821</v>
      </c>
      <c r="BN662" s="6">
        <f t="shared" ref="BN662:BO662" si="1443">AVERAGE(BL659:BL665)</f>
        <v>4.3102984879510897</v>
      </c>
      <c r="BO662" s="6">
        <f t="shared" si="1443"/>
        <v>4.7299804080786449</v>
      </c>
      <c r="BR662" s="6">
        <f t="shared" si="1401"/>
        <v>2.2471192225857486</v>
      </c>
    </row>
    <row r="663" spans="1:70" x14ac:dyDescent="0.2">
      <c r="A663" s="6">
        <f>'[1]Nominal weighted'!B663</f>
        <v>1969</v>
      </c>
      <c r="C663" s="6">
        <f t="shared" si="1408"/>
        <v>3.2133338053052389</v>
      </c>
      <c r="D663" s="6">
        <f t="shared" si="1409"/>
        <v>3.5408333333333317</v>
      </c>
      <c r="E663" s="6">
        <f t="shared" si="1410"/>
        <v>1.2552034483396026</v>
      </c>
      <c r="F663" s="6">
        <f t="shared" si="1411"/>
        <v>5.401570220174766</v>
      </c>
      <c r="G663" s="6">
        <f t="shared" si="1412"/>
        <v>0.85886189392732337</v>
      </c>
      <c r="H663" s="6">
        <f t="shared" si="1413"/>
        <v>1.6828169014084429</v>
      </c>
      <c r="I663" s="6">
        <f t="shared" si="1414"/>
        <v>4.4437856010381012</v>
      </c>
      <c r="J663" s="6">
        <f t="shared" si="1415"/>
        <v>0.48664335664336189</v>
      </c>
      <c r="L663" s="6">
        <f t="shared" si="1355"/>
        <v>3.4238577461733821</v>
      </c>
      <c r="M663" s="6">
        <f t="shared" si="1356"/>
        <v>2.5742857142857143</v>
      </c>
      <c r="N663" s="6">
        <f t="shared" si="1357"/>
        <v>1.4537067904642531</v>
      </c>
      <c r="O663" s="6">
        <f t="shared" si="1358"/>
        <v>4.1542874434635539</v>
      </c>
      <c r="P663" s="6">
        <f t="shared" ref="P663:S663" si="1444">AVERAGE(G660:G666)</f>
        <v>1.6203545283104546</v>
      </c>
      <c r="Q663" s="6">
        <f t="shared" si="1444"/>
        <v>1.9316386064855859</v>
      </c>
      <c r="R663" s="6">
        <f t="shared" si="1444"/>
        <v>2.1639851552156739</v>
      </c>
      <c r="S663" s="6">
        <f t="shared" si="1444"/>
        <v>1.5931054267835105</v>
      </c>
      <c r="U663" s="6">
        <v>4.166666194694761</v>
      </c>
      <c r="V663" s="6">
        <v>5.4</v>
      </c>
      <c r="W663" s="6">
        <v>6.6447965516603977</v>
      </c>
      <c r="X663" s="6">
        <v>2.058429779825234</v>
      </c>
      <c r="Y663" s="6">
        <v>5.9211381060726769</v>
      </c>
      <c r="Z663" s="6">
        <v>6.197183098591557</v>
      </c>
      <c r="AA663" s="6">
        <v>3.4262143989618994</v>
      </c>
      <c r="AB663" s="6">
        <v>6.643356643356638</v>
      </c>
      <c r="AE663" s="6">
        <v>7.38</v>
      </c>
      <c r="AF663" s="6">
        <v>8.9408333333333321</v>
      </c>
      <c r="AG663" s="35">
        <v>7.9</v>
      </c>
      <c r="AH663" s="6">
        <v>7.46</v>
      </c>
      <c r="AI663" s="6">
        <v>6.78</v>
      </c>
      <c r="AJ663" s="6">
        <v>7.88</v>
      </c>
      <c r="AK663" s="6">
        <v>7.87</v>
      </c>
      <c r="AL663" s="6">
        <v>7.13</v>
      </c>
      <c r="AN663" s="6">
        <v>7.13</v>
      </c>
      <c r="AO663" s="6">
        <f>AE663*'III. GDP shares, 1310-2018'!C665</f>
        <v>0.55330758211947739</v>
      </c>
      <c r="AP663" s="6">
        <f>AF663*'III. GDP shares, 1310-2018'!D665</f>
        <v>0.76910240230661409</v>
      </c>
      <c r="AQ663" s="6">
        <f>AG663*'III. GDP shares, 1310-2018'!E665</f>
        <v>0.17134397905643722</v>
      </c>
      <c r="AR663" s="6">
        <f>AH663*'III. GDP shares, 1310-2018'!F665</f>
        <v>0.88318666126712375</v>
      </c>
      <c r="AS663" s="6">
        <f>AI663*'III. GDP shares, 1310-2018'!G665</f>
        <v>0.55838207743738288</v>
      </c>
      <c r="AT663" s="6">
        <f>AJ663*'III. GDP shares, 1310-2018'!H665</f>
        <v>3.5635445539460635</v>
      </c>
      <c r="AU663" s="6">
        <f>AK663*'III. GDP shares, 1310-2018'!I665</f>
        <v>0.23422667937666147</v>
      </c>
      <c r="AV663" s="6">
        <f>AL663*'III. GDP shares, 1310-2018'!J665</f>
        <v>0.95955770981964694</v>
      </c>
      <c r="AY663" s="6">
        <f>U663*'III. GDP shares, 1310-2018'!C665</f>
        <v>0.3123913275996642</v>
      </c>
      <c r="AZ663" s="6">
        <f>V663*'III. GDP shares, 1310-2018'!D665</f>
        <v>0.46451519870881353</v>
      </c>
      <c r="BA663" s="6">
        <f>W663*'III. GDP shares, 1310-2018'!E665</f>
        <v>0.14411973179518803</v>
      </c>
      <c r="BB663" s="6">
        <f>X663*'III. GDP shares, 1310-2018'!F665</f>
        <v>0.24369674593789131</v>
      </c>
      <c r="BC663" s="6">
        <f>Y663*'III. GDP shares, 1310-2018'!G665</f>
        <v>0.48764858354904306</v>
      </c>
      <c r="BD663" s="6">
        <f>Z663*'III. GDP shares, 1310-2018'!H665</f>
        <v>2.802530213298545</v>
      </c>
      <c r="BE663" s="6">
        <f>AA663*'III. GDP shares, 1310-2018'!I665</f>
        <v>0.1019708794792058</v>
      </c>
      <c r="BF663" s="6">
        <f>AB663*'III. GDP shares, 1310-2018'!J665</f>
        <v>0.89406508923063577</v>
      </c>
      <c r="BI663" s="6">
        <f t="shared" si="1396"/>
        <v>7.667604166666667</v>
      </c>
      <c r="BJ663" s="6">
        <f t="shared" si="1397"/>
        <v>7.6926516453294065</v>
      </c>
      <c r="BL663" s="6">
        <f t="shared" si="1398"/>
        <v>5.450937769598986</v>
      </c>
      <c r="BM663" s="6">
        <f t="shared" si="1399"/>
        <v>5.0572230966453953</v>
      </c>
      <c r="BN663" s="6">
        <f t="shared" ref="BN663:BO663" si="1445">AVERAGE(BL660:BL666)</f>
        <v>4.5571010094023512</v>
      </c>
      <c r="BO663" s="6">
        <f t="shared" si="1445"/>
        <v>4.9416151807450905</v>
      </c>
      <c r="BR663" s="6">
        <f t="shared" si="1401"/>
        <v>1.937126672132619</v>
      </c>
    </row>
    <row r="664" spans="1:70" x14ac:dyDescent="0.2">
      <c r="A664" s="6">
        <f>'[1]Nominal weighted'!B664</f>
        <v>1970</v>
      </c>
      <c r="C664" s="6">
        <f t="shared" si="1408"/>
        <v>3.7363643843790557</v>
      </c>
      <c r="D664" s="6">
        <f t="shared" si="1409"/>
        <v>2.8333333333333321</v>
      </c>
      <c r="E664" s="6">
        <f t="shared" si="1410"/>
        <v>2.7855353404969296</v>
      </c>
      <c r="F664" s="6">
        <f t="shared" si="1411"/>
        <v>4.0167591955062933</v>
      </c>
      <c r="G664" s="6">
        <f t="shared" si="1412"/>
        <v>2.1536089820683131</v>
      </c>
      <c r="H664" s="6">
        <f t="shared" si="1413"/>
        <v>0.92970822281168708</v>
      </c>
      <c r="I664" s="6">
        <f t="shared" si="1414"/>
        <v>2.9276159290488284</v>
      </c>
      <c r="J664" s="6">
        <f t="shared" si="1415"/>
        <v>-0.30098360655736744</v>
      </c>
      <c r="L664" s="6">
        <f t="shared" si="1355"/>
        <v>2.0908336579953137</v>
      </c>
      <c r="M664" s="6">
        <f t="shared" si="1356"/>
        <v>2.4017857142857131</v>
      </c>
      <c r="N664" s="6">
        <f t="shared" si="1357"/>
        <v>1.2274513137437979</v>
      </c>
      <c r="O664" s="6">
        <f t="shared" si="1358"/>
        <v>3.7320024807864991</v>
      </c>
      <c r="P664" s="6">
        <f t="shared" ref="P664:S664" si="1446">AVERAGE(G661:G667)</f>
        <v>1.4019748172217017</v>
      </c>
      <c r="Q664" s="6">
        <f t="shared" si="1446"/>
        <v>1.5049581984733227</v>
      </c>
      <c r="R664" s="6">
        <f t="shared" si="1446"/>
        <v>1.215493111513418</v>
      </c>
      <c r="S664" s="6">
        <f t="shared" si="1446"/>
        <v>-0.43814792759691479</v>
      </c>
      <c r="U664" s="6">
        <v>5.3636356156209439</v>
      </c>
      <c r="V664" s="6">
        <v>6.4</v>
      </c>
      <c r="W664" s="6">
        <v>4.9844646595030699</v>
      </c>
      <c r="X664" s="6">
        <v>4.0332408044937074</v>
      </c>
      <c r="Y664" s="6">
        <v>5.4863910179316866</v>
      </c>
      <c r="Z664" s="6">
        <v>5.5702917771883129</v>
      </c>
      <c r="AA664" s="6">
        <v>6.7823840709511725</v>
      </c>
      <c r="AB664" s="6">
        <v>7.5409836065573677</v>
      </c>
      <c r="AE664" s="6">
        <v>9.1</v>
      </c>
      <c r="AF664" s="6">
        <v>9.2333333333333325</v>
      </c>
      <c r="AG664" s="35">
        <v>7.77</v>
      </c>
      <c r="AH664" s="6">
        <v>8.0500000000000007</v>
      </c>
      <c r="AI664" s="6">
        <v>7.64</v>
      </c>
      <c r="AJ664" s="6">
        <v>6.5</v>
      </c>
      <c r="AK664" s="6">
        <v>9.7100000000000009</v>
      </c>
      <c r="AL664" s="6">
        <v>7.24</v>
      </c>
      <c r="AN664" s="6">
        <v>7.24</v>
      </c>
      <c r="AO664" s="6">
        <f>AE664*'III. GDP shares, 1310-2018'!C666</f>
        <v>0.67587793049987177</v>
      </c>
      <c r="AP664" s="6">
        <f>AF664*'III. GDP shares, 1310-2018'!D666</f>
        <v>0.78770663021123133</v>
      </c>
      <c r="AQ664" s="6">
        <f>AG664*'III. GDP shares, 1310-2018'!E666</f>
        <v>0.17257897518507687</v>
      </c>
      <c r="AR664" s="6">
        <f>AH664*'III. GDP shares, 1310-2018'!F666</f>
        <v>0.96659396420244514</v>
      </c>
      <c r="AS664" s="6">
        <f>AI664*'III. GDP shares, 1310-2018'!G666</f>
        <v>0.64456676390553014</v>
      </c>
      <c r="AT664" s="6">
        <f>AJ664*'III. GDP shares, 1310-2018'!H666</f>
        <v>2.852984836234667</v>
      </c>
      <c r="AU664" s="6">
        <f>AK664*'III. GDP shares, 1310-2018'!I666</f>
        <v>0.29603468811191164</v>
      </c>
      <c r="AV664" s="6">
        <f>AL664*'III. GDP shares, 1310-2018'!J666</f>
        <v>1.0451378807016865</v>
      </c>
      <c r="AY664" s="6">
        <f>U664*'III. GDP shares, 1310-2018'!C666</f>
        <v>0.39836955382871309</v>
      </c>
      <c r="AZ664" s="6">
        <f>V664*'III. GDP shares, 1310-2018'!D666</f>
        <v>0.54599159927998719</v>
      </c>
      <c r="BA664" s="6">
        <f>W664*'III. GDP shares, 1310-2018'!E666</f>
        <v>0.11070962712783436</v>
      </c>
      <c r="BB664" s="6">
        <f>X664*'III. GDP shares, 1310-2018'!F666</f>
        <v>0.48428648668305979</v>
      </c>
      <c r="BC664" s="6">
        <f>Y664*'III. GDP shares, 1310-2018'!G666</f>
        <v>0.46287242198280032</v>
      </c>
      <c r="BD664" s="6">
        <f>Z664*'III. GDP shares, 1310-2018'!H666</f>
        <v>2.4449166113416787</v>
      </c>
      <c r="BE664" s="6">
        <f>AA664*'III. GDP shares, 1310-2018'!I666</f>
        <v>0.2067786769412181</v>
      </c>
      <c r="BF664" s="6">
        <f>AB664*'III. GDP shares, 1310-2018'!J666</f>
        <v>1.0885866885308739</v>
      </c>
      <c r="BI664" s="6">
        <f t="shared" si="1396"/>
        <v>8.1554166666666674</v>
      </c>
      <c r="BJ664" s="6">
        <f t="shared" si="1397"/>
        <v>7.441481669052421</v>
      </c>
      <c r="BL664" s="6">
        <f t="shared" si="1398"/>
        <v>5.7425116657161652</v>
      </c>
      <c r="BM664" s="6">
        <f t="shared" si="1399"/>
        <v>5.7701739440307831</v>
      </c>
      <c r="BN664" s="6">
        <f t="shared" ref="BN664:BO664" si="1447">AVERAGE(BL661:BL667)</f>
        <v>5.5839093860494211</v>
      </c>
      <c r="BO664" s="6">
        <f t="shared" si="1447"/>
        <v>5.9933400077685723</v>
      </c>
      <c r="BR664" s="6">
        <f t="shared" si="1401"/>
        <v>1.4572549724050106</v>
      </c>
    </row>
    <row r="665" spans="1:70" x14ac:dyDescent="0.2">
      <c r="A665" s="6">
        <f>'[1]Nominal weighted'!B665</f>
        <v>1971</v>
      </c>
      <c r="C665" s="6">
        <f t="shared" si="1408"/>
        <v>3.3572953449892031</v>
      </c>
      <c r="D665" s="6">
        <f t="shared" si="1409"/>
        <v>-0.35916666666666686</v>
      </c>
      <c r="E665" s="6">
        <f t="shared" si="1410"/>
        <v>-0.66683219974892172</v>
      </c>
      <c r="F665" s="6">
        <f t="shared" si="1411"/>
        <v>2.3569611136560491</v>
      </c>
      <c r="G665" s="6">
        <f t="shared" si="1412"/>
        <v>1.353727705051802</v>
      </c>
      <c r="H665" s="6">
        <f t="shared" si="1413"/>
        <v>2.6236683417085316</v>
      </c>
      <c r="I665" s="6">
        <f t="shared" si="1414"/>
        <v>-0.45411752595797061</v>
      </c>
      <c r="J665" s="6">
        <f t="shared" si="1415"/>
        <v>2.3619512195121901</v>
      </c>
      <c r="L665" s="6">
        <f t="shared" si="1355"/>
        <v>-0.19353369895463221</v>
      </c>
      <c r="M665" s="6">
        <f t="shared" si="1356"/>
        <v>1.679404761904761</v>
      </c>
      <c r="N665" s="6">
        <f t="shared" si="1357"/>
        <v>0.64847873793086297</v>
      </c>
      <c r="O665" s="6">
        <f t="shared" si="1358"/>
        <v>3.4174297827237687</v>
      </c>
      <c r="P665" s="6">
        <f t="shared" ref="P665:S665" si="1448">AVERAGE(G662:G668)</f>
        <v>0.51452545716038689</v>
      </c>
      <c r="Q665" s="6">
        <f t="shared" si="1448"/>
        <v>0.41950838992321138</v>
      </c>
      <c r="R665" s="6">
        <f t="shared" si="1448"/>
        <v>0.24459724375006481</v>
      </c>
      <c r="S665" s="6">
        <f t="shared" si="1448"/>
        <v>-2.5279505479970226</v>
      </c>
      <c r="U665" s="6">
        <v>4.6127046550107966</v>
      </c>
      <c r="V665" s="6">
        <v>9.4</v>
      </c>
      <c r="W665" s="6">
        <v>8.4568321997489218</v>
      </c>
      <c r="X665" s="6">
        <v>5.4930388863439505</v>
      </c>
      <c r="Y665" s="6">
        <v>5.9862722949481979</v>
      </c>
      <c r="Z665" s="6">
        <v>3.2663316582914681</v>
      </c>
      <c r="AA665" s="6">
        <v>9.6441175259579701</v>
      </c>
      <c r="AB665" s="6">
        <v>4.8780487804878101</v>
      </c>
      <c r="AE665" s="6">
        <v>7.97</v>
      </c>
      <c r="AF665" s="6">
        <v>9.0408333333333335</v>
      </c>
      <c r="AG665" s="35">
        <v>7.79</v>
      </c>
      <c r="AH665" s="6">
        <v>7.85</v>
      </c>
      <c r="AI665" s="6">
        <v>7.34</v>
      </c>
      <c r="AJ665" s="6">
        <v>5.89</v>
      </c>
      <c r="AK665" s="6">
        <v>9.19</v>
      </c>
      <c r="AL665" s="6">
        <v>7.24</v>
      </c>
      <c r="AN665" s="6">
        <v>7.24</v>
      </c>
      <c r="AO665" s="6">
        <f>AE665*'III. GDP shares, 1310-2018'!C667</f>
        <v>0.58333183430446534</v>
      </c>
      <c r="AP665" s="6">
        <f>AF665*'III. GDP shares, 1310-2018'!D667</f>
        <v>0.76172561327956856</v>
      </c>
      <c r="AQ665" s="6">
        <f>AG665*'III. GDP shares, 1310-2018'!E667</f>
        <v>0.1743986451717405</v>
      </c>
      <c r="AR665" s="6">
        <f>AH665*'III. GDP shares, 1310-2018'!F667</f>
        <v>0.93841710953442958</v>
      </c>
      <c r="AS665" s="6">
        <f>AI665*'III. GDP shares, 1310-2018'!G667</f>
        <v>0.62787644127149234</v>
      </c>
      <c r="AT665" s="6">
        <f>AJ665*'III. GDP shares, 1310-2018'!H667</f>
        <v>2.5782898481816621</v>
      </c>
      <c r="AU665" s="6">
        <f>AK665*'III. GDP shares, 1310-2018'!I667</f>
        <v>0.28647359128934297</v>
      </c>
      <c r="AV665" s="6">
        <f>AL665*'III. GDP shares, 1310-2018'!J667</f>
        <v>1.0582691849984354</v>
      </c>
      <c r="AY665" s="6">
        <f>U665*'III. GDP shares, 1310-2018'!C667</f>
        <v>0.33760821424243337</v>
      </c>
      <c r="AZ665" s="6">
        <f>V665*'III. GDP shares, 1310-2018'!D667</f>
        <v>0.79198681148433336</v>
      </c>
      <c r="BA665" s="6">
        <f>W665*'III. GDP shares, 1310-2018'!E667</f>
        <v>0.18932735277034171</v>
      </c>
      <c r="BB665" s="6">
        <f>X665*'III. GDP shares, 1310-2018'!F667</f>
        <v>0.65665753812523719</v>
      </c>
      <c r="BC665" s="6">
        <f>Y665*'III. GDP shares, 1310-2018'!G667</f>
        <v>0.51207620504553186</v>
      </c>
      <c r="BD665" s="6">
        <f>Z665*'III. GDP shares, 1310-2018'!H667</f>
        <v>1.4298047122864628</v>
      </c>
      <c r="BE665" s="6">
        <f>AA665*'III. GDP shares, 1310-2018'!I667</f>
        <v>0.30062948666786432</v>
      </c>
      <c r="BF665" s="6">
        <f>AB665*'III. GDP shares, 1310-2018'!J667</f>
        <v>0.71302330211456433</v>
      </c>
      <c r="BI665" s="6">
        <f t="shared" si="1396"/>
        <v>7.788854166666666</v>
      </c>
      <c r="BJ665" s="6">
        <f t="shared" si="1397"/>
        <v>7.0087822680311369</v>
      </c>
      <c r="BL665" s="6">
        <f t="shared" si="1398"/>
        <v>4.9311136227367678</v>
      </c>
      <c r="BM665" s="6">
        <f t="shared" si="1399"/>
        <v>6.4671682500986387</v>
      </c>
      <c r="BN665" s="6">
        <f t="shared" ref="BN665:BO665" si="1449">AVERAGE(BL662:BL668)</f>
        <v>7.2187292938208145</v>
      </c>
      <c r="BO665" s="6">
        <f t="shared" si="1449"/>
        <v>7.6975287937186341</v>
      </c>
      <c r="BR665" s="6">
        <f t="shared" si="1401"/>
        <v>2.1079298434991314</v>
      </c>
    </row>
    <row r="666" spans="1:70" x14ac:dyDescent="0.2">
      <c r="A666" s="6">
        <f>'[1]Nominal weighted'!B666</f>
        <v>1972</v>
      </c>
      <c r="C666" s="6">
        <f t="shared" si="1408"/>
        <v>6.3715390102299985E-2</v>
      </c>
      <c r="D666" s="6">
        <f t="shared" si="1409"/>
        <v>2.0983333333333327</v>
      </c>
      <c r="E666" s="6">
        <f t="shared" si="1410"/>
        <v>-0.43419695904674782</v>
      </c>
      <c r="F666" s="6">
        <f t="shared" si="1411"/>
        <v>2.1683368815573774</v>
      </c>
      <c r="G666" s="6">
        <f t="shared" si="1412"/>
        <v>1.3356725407863852</v>
      </c>
      <c r="H666" s="6">
        <f t="shared" si="1413"/>
        <v>3.0036739659367431</v>
      </c>
      <c r="I666" s="6">
        <f t="shared" si="1414"/>
        <v>1.1461937916976073</v>
      </c>
      <c r="J666" s="6">
        <f t="shared" si="1415"/>
        <v>1.4844418604651031</v>
      </c>
      <c r="L666" s="6">
        <f t="shared" si="1355"/>
        <v>-0.95056695290755311</v>
      </c>
      <c r="M666" s="6">
        <f t="shared" si="1356"/>
        <v>-8.6071428571429465E-2</v>
      </c>
      <c r="N666" s="6">
        <f t="shared" si="1357"/>
        <v>0.2057134259790066</v>
      </c>
      <c r="O666" s="6">
        <f t="shared" si="1358"/>
        <v>3.2747806024268473</v>
      </c>
      <c r="P666" s="6">
        <f t="shared" ref="P666:S666" si="1450">AVERAGE(G663:G669)</f>
        <v>0.49432529254170227</v>
      </c>
      <c r="Q666" s="6">
        <f t="shared" si="1450"/>
        <v>0.33141522232725595</v>
      </c>
      <c r="R666" s="6">
        <f t="shared" si="1450"/>
        <v>-0.76147601445667867</v>
      </c>
      <c r="S666" s="6">
        <f t="shared" si="1450"/>
        <v>-2.9850664900260093</v>
      </c>
      <c r="U666" s="6">
        <v>7.3762846098977004</v>
      </c>
      <c r="V666" s="6">
        <v>7.1</v>
      </c>
      <c r="W666" s="6">
        <v>7.9341969590467478</v>
      </c>
      <c r="X666" s="6">
        <v>6.4316631184426223</v>
      </c>
      <c r="Y666" s="6">
        <v>6.9443274592136142</v>
      </c>
      <c r="Z666" s="6">
        <v>3.4063260340632571</v>
      </c>
      <c r="AA666" s="6">
        <v>7.3338062083023932</v>
      </c>
      <c r="AB666" s="6">
        <v>5.2325581395348966</v>
      </c>
      <c r="AE666" s="6">
        <v>7.44</v>
      </c>
      <c r="AF666" s="6">
        <v>9.1983333333333324</v>
      </c>
      <c r="AG666" s="35">
        <v>7.5</v>
      </c>
      <c r="AH666" s="6">
        <v>8.6</v>
      </c>
      <c r="AI666" s="6">
        <v>8.2799999999999994</v>
      </c>
      <c r="AJ666" s="6">
        <v>6.41</v>
      </c>
      <c r="AK666" s="6">
        <v>8.48</v>
      </c>
      <c r="AL666" s="6">
        <v>6.7169999999999996</v>
      </c>
      <c r="AN666" s="6">
        <v>6.7169999999999996</v>
      </c>
      <c r="AO666" s="6">
        <f>AE666*'III. GDP shares, 1310-2018'!C668</f>
        <v>0.53242722074659488</v>
      </c>
      <c r="AP666" s="6">
        <f>AF666*'III. GDP shares, 1310-2018'!D668</f>
        <v>0.76226762967712103</v>
      </c>
      <c r="AQ666" s="6">
        <f>AG666*'III. GDP shares, 1310-2018'!E668</f>
        <v>0.1647837151791906</v>
      </c>
      <c r="AR666" s="6">
        <f>AH666*'III. GDP shares, 1310-2018'!F668</f>
        <v>1.0169384379865753</v>
      </c>
      <c r="AS666" s="6">
        <f>AI666*'III. GDP shares, 1310-2018'!G668</f>
        <v>0.70275832362908397</v>
      </c>
      <c r="AT666" s="6">
        <f>AJ666*'III. GDP shares, 1310-2018'!H668</f>
        <v>2.8067844008007641</v>
      </c>
      <c r="AU666" s="6">
        <f>AK666*'III. GDP shares, 1310-2018'!I668</f>
        <v>0.27186218482996849</v>
      </c>
      <c r="AV666" s="6">
        <f>AL666*'III. GDP shares, 1310-2018'!J668</f>
        <v>1.0111630669789471</v>
      </c>
      <c r="AY666" s="6">
        <f>U666*'III. GDP shares, 1310-2018'!C668</f>
        <v>0.527867569124155</v>
      </c>
      <c r="AZ666" s="6">
        <f>V666*'III. GDP shares, 1310-2018'!D668</f>
        <v>0.58837834796603294</v>
      </c>
      <c r="BA666" s="6">
        <f>W666*'III. GDP shares, 1310-2018'!E668</f>
        <v>0.17432352691668795</v>
      </c>
      <c r="BB666" s="6">
        <f>X666*'III. GDP shares, 1310-2018'!F668</f>
        <v>0.76053551689824506</v>
      </c>
      <c r="BC666" s="6">
        <f>Y666*'III. GDP shares, 1310-2018'!G668</f>
        <v>0.58939419371598745</v>
      </c>
      <c r="BD666" s="6">
        <f>Z666*'III. GDP shares, 1310-2018'!H668</f>
        <v>1.4915480150468459</v>
      </c>
      <c r="BE666" s="6">
        <f>AA666*'III. GDP shares, 1310-2018'!I668</f>
        <v>0.23511610600338154</v>
      </c>
      <c r="BF666" s="6">
        <f>AB666*'III. GDP shares, 1310-2018'!J668</f>
        <v>0.78769830825037368</v>
      </c>
      <c r="BI666" s="6">
        <f t="shared" si="1396"/>
        <v>7.8281666666666663</v>
      </c>
      <c r="BJ666" s="6">
        <f t="shared" si="1397"/>
        <v>7.2689849798282449</v>
      </c>
      <c r="BL666" s="6">
        <f t="shared" si="1398"/>
        <v>5.1548615839217096</v>
      </c>
      <c r="BM666" s="6">
        <f t="shared" si="1399"/>
        <v>6.4698953160626536</v>
      </c>
      <c r="BN666" s="6">
        <f t="shared" ref="BN666:BO666" si="1451">AVERAGE(BL663:BL669)</f>
        <v>7.9607335571083668</v>
      </c>
      <c r="BO666" s="6">
        <f t="shared" si="1451"/>
        <v>8.7720736499787133</v>
      </c>
      <c r="BR666" s="6">
        <f t="shared" si="1401"/>
        <v>1.940234114195448</v>
      </c>
    </row>
    <row r="667" spans="1:70" x14ac:dyDescent="0.2">
      <c r="A667" s="6">
        <f>'[1]Nominal weighted'!B667</f>
        <v>1973</v>
      </c>
      <c r="C667" s="6">
        <f t="shared" si="1408"/>
        <v>-5.0717398521490216</v>
      </c>
      <c r="D667" s="6">
        <f t="shared" si="1409"/>
        <v>1.7099999999999991</v>
      </c>
      <c r="E667" s="6">
        <f t="shared" si="1410"/>
        <v>0.77165787412897124</v>
      </c>
      <c r="F667" s="6">
        <f t="shared" si="1411"/>
        <v>1.8400383483897391</v>
      </c>
      <c r="G667" s="6">
        <f t="shared" si="1412"/>
        <v>1.1645861313760157</v>
      </c>
      <c r="H667" s="6">
        <f t="shared" si="1413"/>
        <v>-1.8058823529411825</v>
      </c>
      <c r="I667" s="6">
        <f t="shared" si="1414"/>
        <v>-4.8946881427024262</v>
      </c>
      <c r="J667" s="6">
        <f t="shared" si="1415"/>
        <v>-11.758773480662981</v>
      </c>
      <c r="L667" s="6">
        <f t="shared" si="1355"/>
        <v>-2.3455488680628895</v>
      </c>
      <c r="M667" s="6">
        <f t="shared" si="1356"/>
        <v>-0.91654761904761961</v>
      </c>
      <c r="N667" s="6">
        <f t="shared" si="1357"/>
        <v>9.422961232015201E-3</v>
      </c>
      <c r="O667" s="6">
        <f t="shared" si="1358"/>
        <v>3.0456180527164949</v>
      </c>
      <c r="P667" s="6">
        <f t="shared" ref="P667:S667" si="1452">AVERAGE(G664:G670)</f>
        <v>0.54007344212628372</v>
      </c>
      <c r="Q667" s="6">
        <f t="shared" si="1452"/>
        <v>0.36888925571678272</v>
      </c>
      <c r="R667" s="6">
        <f t="shared" si="1452"/>
        <v>-2.497763005148101</v>
      </c>
      <c r="S667" s="6">
        <f t="shared" si="1452"/>
        <v>-3.3406265261098538</v>
      </c>
      <c r="U667" s="6">
        <v>12.521739852149022</v>
      </c>
      <c r="V667" s="6">
        <v>9.1999999999999993</v>
      </c>
      <c r="W667" s="6">
        <v>8.2383421258710285</v>
      </c>
      <c r="X667" s="6">
        <v>7.7699616516102603</v>
      </c>
      <c r="Y667" s="6">
        <v>8.4854138686239846</v>
      </c>
      <c r="Z667" s="6">
        <v>8.7058823529411828</v>
      </c>
      <c r="AA667" s="6">
        <v>14.204688142702427</v>
      </c>
      <c r="AB667" s="6">
        <v>19.060773480662981</v>
      </c>
      <c r="AE667" s="6">
        <v>7.45</v>
      </c>
      <c r="AF667" s="6">
        <v>10.909999999999998</v>
      </c>
      <c r="AG667" s="35">
        <v>9.01</v>
      </c>
      <c r="AH667" s="6">
        <v>9.61</v>
      </c>
      <c r="AI667" s="6">
        <v>9.65</v>
      </c>
      <c r="AJ667" s="6">
        <v>6.9</v>
      </c>
      <c r="AK667" s="6">
        <v>9.31</v>
      </c>
      <c r="AL667" s="6">
        <v>7.3019999999999996</v>
      </c>
      <c r="AN667" s="6">
        <v>7.3019999999999996</v>
      </c>
      <c r="AO667" s="6">
        <f>AE667*'III. GDP shares, 1310-2018'!C669</f>
        <v>0.53531663956920272</v>
      </c>
      <c r="AP667" s="6">
        <f>AF667*'III. GDP shares, 1310-2018'!D669</f>
        <v>0.90935467466704634</v>
      </c>
      <c r="AQ667" s="6">
        <f>AG667*'III. GDP shares, 1310-2018'!E669</f>
        <v>0.1953085208114072</v>
      </c>
      <c r="AR667" s="6">
        <f>AH667*'III. GDP shares, 1310-2018'!F669</f>
        <v>1.1195470500140881</v>
      </c>
      <c r="AS667" s="6">
        <f>AI667*'III. GDP shares, 1310-2018'!G669</f>
        <v>0.81388108436713702</v>
      </c>
      <c r="AT667" s="6">
        <f>AJ667*'III. GDP shares, 1310-2018'!H669</f>
        <v>3.0091060796351004</v>
      </c>
      <c r="AU667" s="6">
        <f>AK667*'III. GDP shares, 1310-2018'!I669</f>
        <v>0.30640193893298268</v>
      </c>
      <c r="AV667" s="6">
        <f>AL667*'III. GDP shares, 1310-2018'!J669</f>
        <v>1.1191517062153997</v>
      </c>
      <c r="AY667" s="6">
        <f>U667*'III. GDP shares, 1310-2018'!C669</f>
        <v>0.8997443891559973</v>
      </c>
      <c r="AZ667" s="6">
        <f>V667*'III. GDP shares, 1310-2018'!D669</f>
        <v>0.76682520686863676</v>
      </c>
      <c r="BA667" s="6">
        <f>W667*'III. GDP shares, 1310-2018'!E669</f>
        <v>0.17858140006017476</v>
      </c>
      <c r="BB667" s="6">
        <f>X667*'III. GDP shares, 1310-2018'!F669</f>
        <v>0.90518601933224341</v>
      </c>
      <c r="BC667" s="6">
        <f>Y667*'III. GDP shares, 1310-2018'!G669</f>
        <v>0.71565987986524682</v>
      </c>
      <c r="BD667" s="6">
        <f>Z667*'III. GDP shares, 1310-2018'!H669</f>
        <v>3.7966555821482961</v>
      </c>
      <c r="BE667" s="6">
        <f>AA667*'III. GDP shares, 1310-2018'!I669</f>
        <v>0.46749129848145771</v>
      </c>
      <c r="BF667" s="6">
        <f>AB667*'III. GDP shares, 1310-2018'!J669</f>
        <v>2.9213773161694356</v>
      </c>
      <c r="BI667" s="6">
        <f t="shared" si="1396"/>
        <v>8.7677499999999995</v>
      </c>
      <c r="BJ667" s="6">
        <f t="shared" si="1397"/>
        <v>8.0080676942123645</v>
      </c>
      <c r="BL667" s="6">
        <f t="shared" si="1398"/>
        <v>10.65152109208149</v>
      </c>
      <c r="BM667" s="6">
        <f t="shared" si="1399"/>
        <v>11.023350184320112</v>
      </c>
      <c r="BN667" s="6">
        <f t="shared" ref="BN667:BO667" si="1453">AVERAGE(BL664:BL670)</f>
        <v>8.423509158239991</v>
      </c>
      <c r="BO667" s="6">
        <f t="shared" si="1453"/>
        <v>9.7274382645125872</v>
      </c>
      <c r="BR667" s="6">
        <f t="shared" si="1401"/>
        <v>-2.7859828656675356</v>
      </c>
    </row>
    <row r="668" spans="1:70" x14ac:dyDescent="0.2">
      <c r="A668" s="6">
        <f>'[1]Nominal weighted'!B668</f>
        <v>1974</v>
      </c>
      <c r="C668" s="6">
        <f t="shared" si="1408"/>
        <v>-12.347681605315442</v>
      </c>
      <c r="D668" s="6">
        <f t="shared" si="1409"/>
        <v>-0.82666666666666799</v>
      </c>
      <c r="E668" s="6">
        <f t="shared" si="1410"/>
        <v>-1.7998005663245209</v>
      </c>
      <c r="F668" s="6">
        <f t="shared" si="1411"/>
        <v>4.0491697814291854</v>
      </c>
      <c r="G668" s="6">
        <f t="shared" si="1412"/>
        <v>-3.9530895982981651</v>
      </c>
      <c r="H668" s="6">
        <f t="shared" si="1413"/>
        <v>-4.9376623376623279</v>
      </c>
      <c r="I668" s="6">
        <f t="shared" si="1414"/>
        <v>-6.1142542638573687</v>
      </c>
      <c r="J668" s="6">
        <f t="shared" si="1415"/>
        <v>-13.395744779582364</v>
      </c>
      <c r="L668" s="6">
        <f t="shared" si="1355"/>
        <v>-2.8408945999193387</v>
      </c>
      <c r="M668" s="6">
        <f t="shared" si="1356"/>
        <v>-1.8367857142857145</v>
      </c>
      <c r="N668" s="6">
        <f t="shared" si="1357"/>
        <v>3.0906329836093427E-2</v>
      </c>
      <c r="O668" s="6">
        <f t="shared" si="1358"/>
        <v>2.8526252883605534</v>
      </c>
      <c r="P668" s="6">
        <f t="shared" ref="P668:S668" si="1454">AVERAGE(G665:G671)</f>
        <v>0.53162966170100356</v>
      </c>
      <c r="Q668" s="6">
        <f t="shared" si="1454"/>
        <v>0.39021223419582057</v>
      </c>
      <c r="R668" s="6">
        <f t="shared" si="1454"/>
        <v>-4.7965561220976314</v>
      </c>
      <c r="S668" s="6">
        <f t="shared" si="1454"/>
        <v>-3.0514860108873711</v>
      </c>
      <c r="U668" s="6">
        <v>24.497681605315442</v>
      </c>
      <c r="V668" s="6">
        <v>16</v>
      </c>
      <c r="W668" s="6">
        <v>10.889800566324521</v>
      </c>
      <c r="X668" s="6">
        <v>5.7408302185708138</v>
      </c>
      <c r="Y668" s="6">
        <v>15.163089598298166</v>
      </c>
      <c r="Z668" s="6">
        <v>12.337662337662328</v>
      </c>
      <c r="AA668" s="6">
        <v>17.884254263857368</v>
      </c>
      <c r="AB668" s="6">
        <v>21.809744779582363</v>
      </c>
      <c r="AE668" s="6">
        <v>12.15</v>
      </c>
      <c r="AF668" s="6">
        <v>15.173333333333332</v>
      </c>
      <c r="AG668" s="35">
        <v>9.09</v>
      </c>
      <c r="AH668" s="6">
        <v>9.7899999999999991</v>
      </c>
      <c r="AI668" s="6">
        <v>11.21</v>
      </c>
      <c r="AJ668" s="6">
        <v>7.4</v>
      </c>
      <c r="AK668" s="6">
        <v>11.77</v>
      </c>
      <c r="AL668" s="6">
        <v>8.4139999999999997</v>
      </c>
      <c r="AN668" s="6">
        <v>8.4139999999999997</v>
      </c>
      <c r="AO668" s="6">
        <f>AE668*'III. GDP shares, 1310-2018'!C670</f>
        <v>0.90863193386343499</v>
      </c>
      <c r="AP668" s="6">
        <f>AF668*'III. GDP shares, 1310-2018'!D670</f>
        <v>1.2402255827283437</v>
      </c>
      <c r="AQ668" s="6">
        <f>AG668*'III. GDP shares, 1310-2018'!E670</f>
        <v>0.20365991921594676</v>
      </c>
      <c r="AR668" s="6">
        <f>AH668*'III. GDP shares, 1310-2018'!F670</f>
        <v>1.1432295809043747</v>
      </c>
      <c r="AS668" s="6">
        <f>AI668*'III. GDP shares, 1310-2018'!G670</f>
        <v>0.96747350441683988</v>
      </c>
      <c r="AT668" s="6">
        <f>AJ668*'III. GDP shares, 1310-2018'!H670</f>
        <v>3.199312027516938</v>
      </c>
      <c r="AU668" s="6">
        <f>AK668*'III. GDP shares, 1310-2018'!I670</f>
        <v>0.4137195394114942</v>
      </c>
      <c r="AV668" s="6">
        <f>AL668*'III. GDP shares, 1310-2018'!J670</f>
        <v>1.266339902293687</v>
      </c>
      <c r="AY668" s="6">
        <f>U668*'III. GDP shares, 1310-2018'!C670</f>
        <v>1.8320473919513143</v>
      </c>
      <c r="AZ668" s="6">
        <f>V668*'III. GDP shares, 1310-2018'!D670</f>
        <v>1.3077949905747035</v>
      </c>
      <c r="BA668" s="6">
        <f>W668*'III. GDP shares, 1310-2018'!E670</f>
        <v>0.24398414781247779</v>
      </c>
      <c r="BB668" s="6">
        <f>X668*'III. GDP shares, 1310-2018'!F670</f>
        <v>0.67038681560979385</v>
      </c>
      <c r="BC668" s="6">
        <f>Y668*'III. GDP shares, 1310-2018'!G670</f>
        <v>1.3086429466058929</v>
      </c>
      <c r="BD668" s="6">
        <f>Z668*'III. GDP shares, 1310-2018'!H670</f>
        <v>5.3340583119359222</v>
      </c>
      <c r="BE668" s="6">
        <f>AA668*'III. GDP shares, 1310-2018'!I670</f>
        <v>0.62863767517086844</v>
      </c>
      <c r="BF668" s="6">
        <f>AB668*'III. GDP shares, 1310-2018'!J670</f>
        <v>3.2824518746406679</v>
      </c>
      <c r="BI668" s="6">
        <f t="shared" si="1396"/>
        <v>10.624666666666666</v>
      </c>
      <c r="BJ668" s="6">
        <f t="shared" si="1397"/>
        <v>9.3425919903510604</v>
      </c>
      <c r="BL668" s="6">
        <f t="shared" si="1398"/>
        <v>14.608004154301639</v>
      </c>
      <c r="BM668" s="6">
        <f t="shared" si="1399"/>
        <v>15.540382921201374</v>
      </c>
      <c r="BN668" s="6">
        <f t="shared" ref="BN668:BO668" si="1455">AVERAGE(BL665:BL671)</f>
        <v>8.7726624664759765</v>
      </c>
      <c r="BO668" s="6">
        <f t="shared" si="1455"/>
        <v>10.430445402351358</v>
      </c>
      <c r="BR668" s="6">
        <f t="shared" si="1401"/>
        <v>-5.1978427561042206</v>
      </c>
    </row>
    <row r="669" spans="1:70" x14ac:dyDescent="0.2">
      <c r="A669" s="6">
        <f>'[1]Nominal weighted'!B669</f>
        <v>1975</v>
      </c>
      <c r="C669" s="6">
        <f t="shared" si="1408"/>
        <v>0.39474386233579395</v>
      </c>
      <c r="D669" s="6">
        <f t="shared" si="1409"/>
        <v>-9.5991666666666671</v>
      </c>
      <c r="E669" s="6">
        <f t="shared" si="1410"/>
        <v>-0.47157295599226678</v>
      </c>
      <c r="F669" s="6">
        <f t="shared" si="1411"/>
        <v>3.0906286762745214</v>
      </c>
      <c r="G669" s="6">
        <f t="shared" si="1412"/>
        <v>0.54690939288024154</v>
      </c>
      <c r="H669" s="6">
        <f t="shared" si="1413"/>
        <v>0.82358381502889788</v>
      </c>
      <c r="I669" s="6">
        <f t="shared" si="1414"/>
        <v>-2.3848674904635221</v>
      </c>
      <c r="J669" s="6">
        <f t="shared" si="1415"/>
        <v>0.22699999999999498</v>
      </c>
      <c r="L669" s="6">
        <f t="shared" si="1355"/>
        <v>-3.0244694444664311</v>
      </c>
      <c r="M669" s="6">
        <f t="shared" si="1356"/>
        <v>-1.2530952380952385</v>
      </c>
      <c r="N669" s="6">
        <f t="shared" si="1357"/>
        <v>0.74167410242869369</v>
      </c>
      <c r="O669" s="6">
        <f t="shared" si="1358"/>
        <v>3.1208741785440632</v>
      </c>
      <c r="P669" s="6">
        <f t="shared" ref="P669:S669" si="1456">AVERAGE(G666:G672)</f>
        <v>0.37037906186060682</v>
      </c>
      <c r="Q669" s="6">
        <f t="shared" si="1456"/>
        <v>3.430056173182245E-2</v>
      </c>
      <c r="R669" s="6">
        <f t="shared" si="1456"/>
        <v>-5.4139629353028695</v>
      </c>
      <c r="S669" s="6">
        <f t="shared" si="1456"/>
        <v>-3.0069215509570597</v>
      </c>
      <c r="U669" s="6">
        <v>11.235256137664207</v>
      </c>
      <c r="V669" s="6">
        <v>24.2</v>
      </c>
      <c r="W669" s="6">
        <v>9.0815729559922662</v>
      </c>
      <c r="X669" s="6">
        <v>5.4293713237254781</v>
      </c>
      <c r="Y669" s="6">
        <v>9.6330906071197582</v>
      </c>
      <c r="Z669" s="6">
        <v>6.9364161849711019</v>
      </c>
      <c r="AA669" s="6">
        <v>14.094867490463523</v>
      </c>
      <c r="AB669" s="6">
        <v>8.0000000000000053</v>
      </c>
      <c r="AE669" s="6">
        <v>11.63</v>
      </c>
      <c r="AF669" s="6">
        <v>14.600833333333332</v>
      </c>
      <c r="AG669" s="35">
        <v>8.61</v>
      </c>
      <c r="AH669" s="6">
        <v>8.52</v>
      </c>
      <c r="AI669" s="6">
        <v>10.18</v>
      </c>
      <c r="AJ669" s="6">
        <v>7.76</v>
      </c>
      <c r="AK669" s="6">
        <v>11.71</v>
      </c>
      <c r="AL669" s="6">
        <v>8.2270000000000003</v>
      </c>
      <c r="AN669" s="6">
        <v>8.2270000000000003</v>
      </c>
      <c r="AO669" s="6">
        <f>AE669*'III. GDP shares, 1310-2018'!C671</f>
        <v>0.8496152068361007</v>
      </c>
      <c r="AP669" s="6">
        <f>AF669*'III. GDP shares, 1310-2018'!D671</f>
        <v>1.1900054625983749</v>
      </c>
      <c r="AQ669" s="6">
        <f>AG669*'III. GDP shares, 1310-2018'!E671</f>
        <v>0.19239860854879715</v>
      </c>
      <c r="AR669" s="6">
        <f>AH669*'III. GDP shares, 1310-2018'!F671</f>
        <v>0.98780836155703022</v>
      </c>
      <c r="AS669" s="6">
        <f>AI669*'III. GDP shares, 1310-2018'!G671</f>
        <v>0.87096022738050438</v>
      </c>
      <c r="AT669" s="6">
        <f>AJ669*'III. GDP shares, 1310-2018'!H671</f>
        <v>3.3397964222448624</v>
      </c>
      <c r="AU669" s="6">
        <f>AK669*'III. GDP shares, 1310-2018'!I671</f>
        <v>0.42536663760161297</v>
      </c>
      <c r="AV669" s="6">
        <f>AL669*'III. GDP shares, 1310-2018'!J671</f>
        <v>1.2742845312112785</v>
      </c>
      <c r="AY669" s="6">
        <f>U669*'III. GDP shares, 1310-2018'!C671</f>
        <v>0.82077768420104424</v>
      </c>
      <c r="AZ669" s="6">
        <f>V669*'III. GDP shares, 1310-2018'!D671</f>
        <v>1.9723622301156787</v>
      </c>
      <c r="BA669" s="6">
        <f>W669*'III. GDP shares, 1310-2018'!E671</f>
        <v>0.20293635309724725</v>
      </c>
      <c r="BB669" s="6">
        <f>X669*'III. GDP shares, 1310-2018'!F671</f>
        <v>0.62948103187488136</v>
      </c>
      <c r="BC669" s="6">
        <f>Y669*'III. GDP shares, 1310-2018'!G671</f>
        <v>0.82416883944538566</v>
      </c>
      <c r="BD669" s="6">
        <f>Z669*'III. GDP shares, 1310-2018'!H671</f>
        <v>2.9853373656917324</v>
      </c>
      <c r="BE669" s="6">
        <f>AA669*'III. GDP shares, 1310-2018'!I671</f>
        <v>0.51199712996231883</v>
      </c>
      <c r="BF669" s="6">
        <f>AB669*'III. GDP shares, 1310-2018'!J671</f>
        <v>1.2391243770135207</v>
      </c>
      <c r="BI669" s="6">
        <f t="shared" si="1396"/>
        <v>10.154729166666666</v>
      </c>
      <c r="BJ669" s="6">
        <f t="shared" si="1397"/>
        <v>9.1302354579785625</v>
      </c>
      <c r="BL669" s="6">
        <f t="shared" si="1398"/>
        <v>9.1861850114018093</v>
      </c>
      <c r="BM669" s="6">
        <f t="shared" si="1399"/>
        <v>11.076321837492042</v>
      </c>
      <c r="BN669" s="6">
        <f t="shared" ref="BN669:BO669" si="1457">AVERAGE(BL666:BL672)</f>
        <v>9.177954202255183</v>
      </c>
      <c r="BO669" s="6">
        <f t="shared" si="1457"/>
        <v>10.667801467555861</v>
      </c>
      <c r="BR669" s="6">
        <f t="shared" si="1401"/>
        <v>0.72640721409405451</v>
      </c>
    </row>
    <row r="670" spans="1:70" x14ac:dyDescent="0.2">
      <c r="A670" s="6">
        <f>'[1]Nominal weighted'!B670</f>
        <v>1976</v>
      </c>
      <c r="C670" s="6">
        <f t="shared" si="1408"/>
        <v>-6.5515396007821174</v>
      </c>
      <c r="D670" s="6">
        <f t="shared" si="1409"/>
        <v>-2.2724999999999991</v>
      </c>
      <c r="E670" s="6">
        <f t="shared" si="1410"/>
        <v>-0.11882980488933725</v>
      </c>
      <c r="F670" s="6">
        <f t="shared" si="1411"/>
        <v>3.7974323722022936</v>
      </c>
      <c r="G670" s="6">
        <f t="shared" si="1412"/>
        <v>1.1790989410193937</v>
      </c>
      <c r="H670" s="6">
        <f t="shared" si="1413"/>
        <v>1.9451351351351294</v>
      </c>
      <c r="I670" s="6">
        <f t="shared" si="1414"/>
        <v>-7.7102233338018547</v>
      </c>
      <c r="J670" s="6">
        <f t="shared" si="1415"/>
        <v>-2.002276895943556</v>
      </c>
      <c r="L670" s="6">
        <f t="shared" si="1355"/>
        <v>-3.633953754535562</v>
      </c>
      <c r="M670" s="6">
        <f t="shared" si="1356"/>
        <v>-1.8463095238095246</v>
      </c>
      <c r="N670" s="6">
        <f t="shared" si="1357"/>
        <v>1.4685262563607169</v>
      </c>
      <c r="O670" s="6">
        <f t="shared" si="1358"/>
        <v>3.1572927833911693</v>
      </c>
      <c r="P670" s="6">
        <f t="shared" ref="P670:S670" si="1458">AVERAGE(G667:G673)</f>
        <v>0.29384846989564473</v>
      </c>
      <c r="Q670" s="6">
        <f t="shared" si="1458"/>
        <v>-0.81821627197553681</v>
      </c>
      <c r="R670" s="6">
        <f t="shared" si="1458"/>
        <v>-5.6385097003177789</v>
      </c>
      <c r="S670" s="6">
        <f t="shared" si="1458"/>
        <v>-2.9763368724920487</v>
      </c>
      <c r="U670" s="6">
        <v>20.501539600782117</v>
      </c>
      <c r="V670" s="6">
        <v>16.5</v>
      </c>
      <c r="W670" s="6">
        <v>8.5188298048893376</v>
      </c>
      <c r="X670" s="6">
        <v>3.7125676277977062</v>
      </c>
      <c r="Y670" s="6">
        <v>9.8609010589806054</v>
      </c>
      <c r="Z670" s="6">
        <v>4.8648648648648702</v>
      </c>
      <c r="AA670" s="6">
        <v>19.770223333801855</v>
      </c>
      <c r="AB670" s="6">
        <v>10.229276895943556</v>
      </c>
      <c r="AE670" s="6">
        <v>13.95</v>
      </c>
      <c r="AF670" s="6">
        <v>14.227500000000001</v>
      </c>
      <c r="AG670" s="35">
        <v>8.4</v>
      </c>
      <c r="AH670" s="6">
        <v>7.51</v>
      </c>
      <c r="AI670" s="6">
        <v>11.04</v>
      </c>
      <c r="AJ670" s="6">
        <v>6.81</v>
      </c>
      <c r="AK670" s="6">
        <v>12.06</v>
      </c>
      <c r="AL670" s="6">
        <v>8.2270000000000003</v>
      </c>
      <c r="AN670" s="6">
        <v>8.2270000000000003</v>
      </c>
      <c r="AO670" s="6">
        <f>AE670*'III. GDP shares, 1310-2018'!C672</f>
        <v>1.0364069486059186</v>
      </c>
      <c r="AP670" s="6">
        <f>AF670*'III. GDP shares, 1310-2018'!D672</f>
        <v>1.1321698789306576</v>
      </c>
      <c r="AQ670" s="6">
        <f>AG670*'III. GDP shares, 1310-2018'!E672</f>
        <v>0.18768612399887485</v>
      </c>
      <c r="AR670" s="6">
        <f>AH670*'III. GDP shares, 1310-2018'!F672</f>
        <v>0.87161668047797602</v>
      </c>
      <c r="AS670" s="6">
        <f>AI670*'III. GDP shares, 1310-2018'!G672</f>
        <v>0.94095616020433326</v>
      </c>
      <c r="AT670" s="6">
        <f>AJ670*'III. GDP shares, 1310-2018'!H672</f>
        <v>2.9455333489073325</v>
      </c>
      <c r="AU670" s="6">
        <f>AK670*'III. GDP shares, 1310-2018'!I672</f>
        <v>0.43626575538123946</v>
      </c>
      <c r="AV670" s="6">
        <f>AL670*'III. GDP shares, 1310-2018'!J672</f>
        <v>1.2652163232031051</v>
      </c>
      <c r="AY670" s="6">
        <f>U670*'III. GDP shares, 1310-2018'!C672</f>
        <v>1.5231496845426522</v>
      </c>
      <c r="AZ670" s="6">
        <f>V670*'III. GDP shares, 1310-2018'!D672</f>
        <v>1.3130067125184222</v>
      </c>
      <c r="BA670" s="6">
        <f>W670*'III. GDP shares, 1310-2018'!E672</f>
        <v>0.19034120798640131</v>
      </c>
      <c r="BB670" s="6">
        <f>X670*'III. GDP shares, 1310-2018'!F672</f>
        <v>0.43088360476578308</v>
      </c>
      <c r="BC670" s="6">
        <f>Y670*'III. GDP shares, 1310-2018'!G672</f>
        <v>0.84045974607003937</v>
      </c>
      <c r="BD670" s="6">
        <f>Z670*'III. GDP shares, 1310-2018'!H672</f>
        <v>2.1042028924210046</v>
      </c>
      <c r="BE670" s="6">
        <f>AA670*'III. GDP shares, 1310-2018'!I672</f>
        <v>0.71518005114236094</v>
      </c>
      <c r="BF670" s="6">
        <f>AB670*'III. GDP shares, 1310-2018'!J672</f>
        <v>1.5731430780736815</v>
      </c>
      <c r="BI670" s="6">
        <f t="shared" si="1396"/>
        <v>10.278062500000001</v>
      </c>
      <c r="BJ670" s="6">
        <f t="shared" si="1397"/>
        <v>8.8158512197094385</v>
      </c>
      <c r="BL670" s="6">
        <f t="shared" si="1398"/>
        <v>8.6903669775203447</v>
      </c>
      <c r="BM670" s="6">
        <f t="shared" si="1399"/>
        <v>11.744775398382505</v>
      </c>
      <c r="BN670" s="6">
        <f t="shared" ref="BN670:BO670" si="1459">AVERAGE(BL667:BL673)</f>
        <v>10.067586276422881</v>
      </c>
      <c r="BO670" s="6">
        <f t="shared" si="1459"/>
        <v>11.32856149335203</v>
      </c>
      <c r="BR670" s="6">
        <f t="shared" si="1401"/>
        <v>0.3063210757768573</v>
      </c>
    </row>
    <row r="671" spans="1:70" x14ac:dyDescent="0.2">
      <c r="A671" s="6">
        <f>'[1]Nominal weighted'!B671</f>
        <v>1977</v>
      </c>
      <c r="C671" s="6">
        <f t="shared" si="1408"/>
        <v>0.26894426138390948</v>
      </c>
      <c r="D671" s="6">
        <f t="shared" si="1409"/>
        <v>-3.6083333333333325</v>
      </c>
      <c r="E671" s="6">
        <f t="shared" si="1410"/>
        <v>2.9359189207254772</v>
      </c>
      <c r="F671" s="6">
        <f t="shared" si="1411"/>
        <v>2.665809845014711</v>
      </c>
      <c r="G671" s="6">
        <f t="shared" si="1412"/>
        <v>2.0945025190913515</v>
      </c>
      <c r="H671" s="6">
        <f t="shared" si="1413"/>
        <v>1.0789690721649521</v>
      </c>
      <c r="I671" s="6">
        <f t="shared" si="1414"/>
        <v>-13.16393588959788</v>
      </c>
      <c r="J671" s="6">
        <f t="shared" si="1415"/>
        <v>1.7230000000000087</v>
      </c>
      <c r="L671" s="6">
        <f t="shared" si="1355"/>
        <v>-3.2910380276717146</v>
      </c>
      <c r="M671" s="6">
        <f t="shared" si="1356"/>
        <v>-2.9578571428571436</v>
      </c>
      <c r="N671" s="6">
        <f t="shared" si="1357"/>
        <v>1.8686015859077902</v>
      </c>
      <c r="O671" s="6">
        <f t="shared" si="1358"/>
        <v>3.4008383966887119</v>
      </c>
      <c r="P671" s="6">
        <f t="shared" ref="P671:S671" si="1460">AVERAGE(G668:G674)</f>
        <v>0.21061333498781462</v>
      </c>
      <c r="Q671" s="6">
        <f t="shared" si="1460"/>
        <v>-0.57256125899250598</v>
      </c>
      <c r="R671" s="6">
        <f t="shared" si="1460"/>
        <v>-4.793596287694057</v>
      </c>
      <c r="S671" s="6">
        <f t="shared" si="1460"/>
        <v>-1.1067093399884891</v>
      </c>
      <c r="U671" s="6">
        <v>14.061055738616091</v>
      </c>
      <c r="V671" s="6">
        <v>15.8</v>
      </c>
      <c r="W671" s="6">
        <v>5.1740810792745222</v>
      </c>
      <c r="X671" s="6">
        <v>3.4641901549852889</v>
      </c>
      <c r="Y671" s="6">
        <v>8.9754974809086487</v>
      </c>
      <c r="Z671" s="6">
        <v>6.7010309278350482</v>
      </c>
      <c r="AA671" s="6">
        <v>26.393935889597881</v>
      </c>
      <c r="AB671" s="6">
        <v>4.9599999999999911</v>
      </c>
      <c r="AE671" s="6">
        <v>14.33</v>
      </c>
      <c r="AF671" s="6">
        <v>12.191666666666668</v>
      </c>
      <c r="AG671" s="35">
        <v>8.11</v>
      </c>
      <c r="AH671" s="6">
        <v>6.13</v>
      </c>
      <c r="AI671" s="6">
        <v>11.07</v>
      </c>
      <c r="AJ671" s="6">
        <v>7.78</v>
      </c>
      <c r="AK671" s="6">
        <v>13.23</v>
      </c>
      <c r="AL671" s="6">
        <v>6.6829999999999998</v>
      </c>
      <c r="AN671" s="6">
        <v>6.6829999999999998</v>
      </c>
      <c r="AO671" s="6">
        <f>AE671*'III. GDP shares, 1310-2018'!C673</f>
        <v>1.0545034904237784</v>
      </c>
      <c r="AP671" s="6">
        <f>AF671*'III. GDP shares, 1310-2018'!D673</f>
        <v>0.95419432571948615</v>
      </c>
      <c r="AQ671" s="6">
        <f>AG671*'III. GDP shares, 1310-2018'!E673</f>
        <v>0.17918308828591908</v>
      </c>
      <c r="AR671" s="6">
        <f>AH671*'III. GDP shares, 1310-2018'!F673</f>
        <v>0.70459651214122077</v>
      </c>
      <c r="AS671" s="6">
        <f>AI671*'III. GDP shares, 1310-2018'!G673</f>
        <v>0.94218189961133514</v>
      </c>
      <c r="AT671" s="6">
        <f>AJ671*'III. GDP shares, 1310-2018'!H673</f>
        <v>3.3861913970830111</v>
      </c>
      <c r="AU671" s="6">
        <f>AK671*'III. GDP shares, 1310-2018'!I673</f>
        <v>0.47906011682895916</v>
      </c>
      <c r="AV671" s="6">
        <f>AL671*'III. GDP shares, 1310-2018'!J673</f>
        <v>1.0328296375971269</v>
      </c>
      <c r="AY671" s="6">
        <f>U671*'III. GDP shares, 1310-2018'!C673</f>
        <v>1.0347126556464736</v>
      </c>
      <c r="AZ671" s="6">
        <f>V671*'III. GDP shares, 1310-2018'!D673</f>
        <v>1.2366045396884111</v>
      </c>
      <c r="BA671" s="6">
        <f>W671*'III. GDP shares, 1310-2018'!E673</f>
        <v>0.11431662476278055</v>
      </c>
      <c r="BB671" s="6">
        <f>X671*'III. GDP shares, 1310-2018'!F673</f>
        <v>0.39818210450189062</v>
      </c>
      <c r="BC671" s="6">
        <f>Y671*'III. GDP shares, 1310-2018'!G673</f>
        <v>0.76391610356994255</v>
      </c>
      <c r="BD671" s="6">
        <f>Z671*'III. GDP shares, 1310-2018'!H673</f>
        <v>2.9165775423421887</v>
      </c>
      <c r="BE671" s="6">
        <f>AA671*'III. GDP shares, 1310-2018'!I673</f>
        <v>0.95572804314790771</v>
      </c>
      <c r="BF671" s="6">
        <f>AB671*'III. GDP shares, 1310-2018'!J673</f>
        <v>0.76654720970847523</v>
      </c>
      <c r="BI671" s="6">
        <f t="shared" si="1396"/>
        <v>9.9405833333333327</v>
      </c>
      <c r="BJ671" s="6">
        <f t="shared" si="1397"/>
        <v>8.7327404676908369</v>
      </c>
      <c r="BL671" s="6">
        <f t="shared" si="1398"/>
        <v>8.1865848233680705</v>
      </c>
      <c r="BM671" s="6">
        <f t="shared" si="1399"/>
        <v>10.691223908902185</v>
      </c>
      <c r="BN671" s="6">
        <f t="shared" ref="BN671:BO671" si="1461">AVERAGE(BL668:BL674)</f>
        <v>10.250700630306161</v>
      </c>
      <c r="BO671" s="6">
        <f t="shared" si="1461"/>
        <v>11.516481449595306</v>
      </c>
      <c r="BR671" s="6">
        <f t="shared" si="1401"/>
        <v>0.82856585829169127</v>
      </c>
    </row>
    <row r="672" spans="1:70" x14ac:dyDescent="0.2">
      <c r="A672" s="6">
        <f>'[1]Nominal weighted'!B672</f>
        <v>1978</v>
      </c>
      <c r="C672" s="6">
        <f t="shared" si="1408"/>
        <v>2.0722714331595551</v>
      </c>
      <c r="D672" s="6">
        <f t="shared" si="1409"/>
        <v>3.7266666666666648</v>
      </c>
      <c r="E672" s="6">
        <f t="shared" si="1410"/>
        <v>4.3085422083992801</v>
      </c>
      <c r="F672" s="6">
        <f t="shared" si="1411"/>
        <v>4.2347033449406171</v>
      </c>
      <c r="G672" s="6">
        <f t="shared" si="1412"/>
        <v>0.22497350616902523</v>
      </c>
      <c r="H672" s="6">
        <f t="shared" si="1413"/>
        <v>0.13228663446054512</v>
      </c>
      <c r="I672" s="6">
        <f t="shared" si="1414"/>
        <v>-4.7759652183946368</v>
      </c>
      <c r="J672" s="6">
        <f t="shared" si="1415"/>
        <v>2.6739024390243724</v>
      </c>
      <c r="L672" s="6">
        <f t="shared" si="1355"/>
        <v>-1.0547852774983901</v>
      </c>
      <c r="M672" s="6">
        <f t="shared" si="1356"/>
        <v>-2.6809523809523816</v>
      </c>
      <c r="N672" s="6">
        <f t="shared" si="1357"/>
        <v>2.7306482912310845</v>
      </c>
      <c r="O672" s="6">
        <f t="shared" si="1358"/>
        <v>3.2483701571570855</v>
      </c>
      <c r="P672" s="6">
        <f t="shared" ref="P672:S672" si="1462">AVERAGE(G669:G675)</f>
        <v>1.1393952904590932</v>
      </c>
      <c r="Q672" s="6">
        <f t="shared" si="1462"/>
        <v>0.63896985522316796</v>
      </c>
      <c r="R672" s="6">
        <f t="shared" si="1462"/>
        <v>-3.7268442677262743</v>
      </c>
      <c r="S672" s="6">
        <f t="shared" si="1462"/>
        <v>1.3555176796627966</v>
      </c>
      <c r="U672" s="6">
        <v>11.597728566840445</v>
      </c>
      <c r="V672" s="6">
        <v>8.3000000000000007</v>
      </c>
      <c r="W672" s="6">
        <v>3.9014577916007207</v>
      </c>
      <c r="X672" s="6">
        <v>2.4552966550593833</v>
      </c>
      <c r="Y672" s="6">
        <v>9.7150264938309743</v>
      </c>
      <c r="Z672" s="6">
        <v>9.0177133655394552</v>
      </c>
      <c r="AA672" s="6">
        <v>16.535965218394637</v>
      </c>
      <c r="AB672" s="6">
        <v>3.5060975609756273</v>
      </c>
      <c r="AE672" s="6">
        <v>13.67</v>
      </c>
      <c r="AF672" s="6">
        <v>12.026666666666666</v>
      </c>
      <c r="AG672" s="35">
        <v>8.2100000000000009</v>
      </c>
      <c r="AH672" s="6">
        <v>6.69</v>
      </c>
      <c r="AI672" s="6">
        <v>9.94</v>
      </c>
      <c r="AJ672" s="6">
        <v>9.15</v>
      </c>
      <c r="AK672" s="6">
        <v>11.76</v>
      </c>
      <c r="AL672" s="6">
        <v>6.18</v>
      </c>
      <c r="AN672" s="6">
        <v>6.18</v>
      </c>
      <c r="AO672" s="6">
        <f>AE672*'III. GDP shares, 1310-2018'!C674</f>
        <v>0.99771263055091852</v>
      </c>
      <c r="AP672" s="6">
        <f>AF672*'III. GDP shares, 1310-2018'!D674</f>
        <v>0.93211781017282502</v>
      </c>
      <c r="AQ672" s="6">
        <f>AG672*'III. GDP shares, 1310-2018'!E674</f>
        <v>0.17753419352715072</v>
      </c>
      <c r="AR672" s="6">
        <f>AH672*'III. GDP shares, 1310-2018'!F674</f>
        <v>0.7559158101678769</v>
      </c>
      <c r="AS672" s="6">
        <f>AI672*'III. GDP shares, 1310-2018'!G674</f>
        <v>0.83138522658049019</v>
      </c>
      <c r="AT672" s="6">
        <f>AJ672*'III. GDP shares, 1310-2018'!H674</f>
        <v>4.025198926408927</v>
      </c>
      <c r="AU672" s="6">
        <f>AK672*'III. GDP shares, 1310-2018'!I674</f>
        <v>0.42074270377270384</v>
      </c>
      <c r="AV672" s="6">
        <f>AL672*'III. GDP shares, 1310-2018'!J674</f>
        <v>0.96138483179879419</v>
      </c>
      <c r="AY672" s="6">
        <f>U672*'III. GDP shares, 1310-2018'!C674</f>
        <v>0.84646673568675301</v>
      </c>
      <c r="AZ672" s="6">
        <f>V672*'III. GDP shares, 1310-2018'!D674</f>
        <v>0.64328529582326355</v>
      </c>
      <c r="BA672" s="6">
        <f>W672*'III. GDP shares, 1310-2018'!E674</f>
        <v>8.4365671450919902E-2</v>
      </c>
      <c r="BB672" s="6">
        <f>X672*'III. GDP shares, 1310-2018'!F674</f>
        <v>0.27742863381340688</v>
      </c>
      <c r="BC672" s="6">
        <f>Y672*'III. GDP shares, 1310-2018'!G674</f>
        <v>0.8125683604435745</v>
      </c>
      <c r="BD672" s="6">
        <f>Z672*'III. GDP shares, 1310-2018'!H674</f>
        <v>3.9670043888123332</v>
      </c>
      <c r="BE672" s="6">
        <f>AA672*'III. GDP shares, 1310-2018'!I674</f>
        <v>0.59161451662234255</v>
      </c>
      <c r="BF672" s="6">
        <f>AB672*'III. GDP shares, 1310-2018'!J674</f>
        <v>0.54542217053862729</v>
      </c>
      <c r="BI672" s="6">
        <f t="shared" si="1396"/>
        <v>9.7033333333333331</v>
      </c>
      <c r="BJ672" s="6">
        <f t="shared" si="1397"/>
        <v>9.1019921329796869</v>
      </c>
      <c r="BL672" s="6">
        <f t="shared" si="1398"/>
        <v>7.7681557731912214</v>
      </c>
      <c r="BM672" s="6">
        <f t="shared" si="1399"/>
        <v>8.1286607065301553</v>
      </c>
      <c r="BN672" s="6">
        <f t="shared" ref="BN672:BO672" si="1463">AVERAGE(BL669:BL675)</f>
        <v>9.5976822896296188</v>
      </c>
      <c r="BO672" s="6">
        <f t="shared" si="1463"/>
        <v>10.849722560040847</v>
      </c>
      <c r="BR672" s="6">
        <f t="shared" si="1401"/>
        <v>1.045003845438905</v>
      </c>
    </row>
    <row r="673" spans="1:70" x14ac:dyDescent="0.2">
      <c r="A673" s="6">
        <f>'[1]Nominal weighted'!B673</f>
        <v>1979</v>
      </c>
      <c r="C673" s="6">
        <f t="shared" si="1408"/>
        <v>-4.2026747803816118</v>
      </c>
      <c r="D673" s="6">
        <f t="shared" si="1409"/>
        <v>-2.0541666666666689</v>
      </c>
      <c r="E673" s="6">
        <f t="shared" si="1410"/>
        <v>4.6537681184774149</v>
      </c>
      <c r="F673" s="6">
        <f t="shared" si="1411"/>
        <v>2.4232671154871177</v>
      </c>
      <c r="G673" s="6">
        <f t="shared" si="1412"/>
        <v>0.79995839703165039</v>
      </c>
      <c r="H673" s="6">
        <f t="shared" si="1413"/>
        <v>-2.9639438700147718</v>
      </c>
      <c r="I673" s="6">
        <f t="shared" si="1414"/>
        <v>-0.42563356340676073</v>
      </c>
      <c r="J673" s="6">
        <f t="shared" si="1415"/>
        <v>1.6985346097201814</v>
      </c>
      <c r="L673" s="6">
        <f t="shared" si="1355"/>
        <v>-0.53156123514824338</v>
      </c>
      <c r="M673" s="6">
        <f t="shared" si="1356"/>
        <v>-0.8609523809523818</v>
      </c>
      <c r="N673" s="6">
        <f t="shared" si="1357"/>
        <v>3.2722405730124628</v>
      </c>
      <c r="O673" s="6">
        <f t="shared" si="1358"/>
        <v>3.2786738802033417</v>
      </c>
      <c r="P673" s="6">
        <f t="shared" ref="P673:S673" si="1464">AVERAGE(G670:G676)</f>
        <v>1.8768438660923152</v>
      </c>
      <c r="Q673" s="6">
        <f t="shared" si="1464"/>
        <v>1.4994781685093435</v>
      </c>
      <c r="R673" s="6">
        <f t="shared" si="1464"/>
        <v>-3.1659313227653469</v>
      </c>
      <c r="S673" s="6">
        <f t="shared" si="1464"/>
        <v>2.1737074451212193</v>
      </c>
      <c r="U673" s="6">
        <v>18.822674780381611</v>
      </c>
      <c r="V673" s="6">
        <v>13.4</v>
      </c>
      <c r="W673" s="6">
        <v>4.8162318815225857</v>
      </c>
      <c r="X673" s="6">
        <v>5.4467328845128824</v>
      </c>
      <c r="Y673" s="6">
        <v>11.790041602968349</v>
      </c>
      <c r="Z673" s="6">
        <v>13.293943870014772</v>
      </c>
      <c r="AA673" s="6">
        <v>15.595633563406761</v>
      </c>
      <c r="AB673" s="6">
        <v>5.5964653902798185</v>
      </c>
      <c r="AE673" s="6">
        <v>14.62</v>
      </c>
      <c r="AF673" s="6">
        <v>11.345833333333331</v>
      </c>
      <c r="AG673" s="35">
        <v>9.4700000000000006</v>
      </c>
      <c r="AH673" s="6">
        <v>7.87</v>
      </c>
      <c r="AI673" s="6">
        <v>12.59</v>
      </c>
      <c r="AJ673" s="6">
        <v>10.33</v>
      </c>
      <c r="AK673" s="6">
        <v>15.17</v>
      </c>
      <c r="AL673" s="6">
        <v>7.2949999999999999</v>
      </c>
      <c r="AN673" s="6">
        <v>7.2949999999999999</v>
      </c>
      <c r="AO673" s="6">
        <f>AE673*'III. GDP shares, 1310-2018'!C675</f>
        <v>1.0863148513205665</v>
      </c>
      <c r="AP673" s="6">
        <f>AF673*'III. GDP shares, 1310-2018'!D675</f>
        <v>0.8705307019552887</v>
      </c>
      <c r="AQ673" s="6">
        <f>AG673*'III. GDP shares, 1310-2018'!E675</f>
        <v>0.20167998422288266</v>
      </c>
      <c r="AR673" s="6">
        <f>AH673*'III. GDP shares, 1310-2018'!F675</f>
        <v>0.89112939764864585</v>
      </c>
      <c r="AS673" s="6">
        <f>AI673*'III. GDP shares, 1310-2018'!G675</f>
        <v>1.0470436341342038</v>
      </c>
      <c r="AT673" s="6">
        <f>AJ673*'III. GDP shares, 1310-2018'!H675</f>
        <v>4.526897219086166</v>
      </c>
      <c r="AU673" s="6">
        <f>AK673*'III. GDP shares, 1310-2018'!I675</f>
        <v>0.53032645181294868</v>
      </c>
      <c r="AV673" s="6">
        <f>AL673*'III. GDP shares, 1310-2018'!J675</f>
        <v>1.1532669343373869</v>
      </c>
      <c r="AY673" s="6">
        <f>U673*'III. GDP shares, 1310-2018'!C675</f>
        <v>1.3985876303355422</v>
      </c>
      <c r="AZ673" s="6">
        <f>V673*'III. GDP shares, 1310-2018'!D675</f>
        <v>1.0281405572854239</v>
      </c>
      <c r="BA673" s="6">
        <f>W673*'III. GDP shares, 1310-2018'!E675</f>
        <v>0.1025699651403611</v>
      </c>
      <c r="BB673" s="6">
        <f>X673*'III. GDP shares, 1310-2018'!F675</f>
        <v>0.61673999930483303</v>
      </c>
      <c r="BC673" s="6">
        <f>Y673*'III. GDP shares, 1310-2018'!G675</f>
        <v>0.98051533014816783</v>
      </c>
      <c r="BD673" s="6">
        <f>Z673*'III. GDP shares, 1310-2018'!H675</f>
        <v>5.8257809812059493</v>
      </c>
      <c r="BE673" s="6">
        <f>AA673*'III. GDP shares, 1310-2018'!I675</f>
        <v>0.5452061312759684</v>
      </c>
      <c r="BF673" s="6">
        <f>AB673*'III. GDP shares, 1310-2018'!J675</f>
        <v>0.88474550839935484</v>
      </c>
      <c r="BI673" s="6">
        <f t="shared" si="1396"/>
        <v>11.086354166666666</v>
      </c>
      <c r="BJ673" s="6">
        <f t="shared" si="1397"/>
        <v>10.307189174518088</v>
      </c>
      <c r="BL673" s="6">
        <f t="shared" si="1398"/>
        <v>11.3822861030956</v>
      </c>
      <c r="BM673" s="6">
        <f t="shared" si="1399"/>
        <v>11.095215496635848</v>
      </c>
      <c r="BN673" s="6">
        <f t="shared" ref="BN673:BO673" si="1465">AVERAGE(BL670:BL676)</f>
        <v>9.2511942386272068</v>
      </c>
      <c r="BO673" s="6">
        <f t="shared" si="1465"/>
        <v>10.439423354369712</v>
      </c>
      <c r="BR673" s="6">
        <f t="shared" si="1401"/>
        <v>-0.91748707324737921</v>
      </c>
    </row>
    <row r="674" spans="1:70" x14ac:dyDescent="0.2">
      <c r="A674" s="6">
        <f>'[1]Nominal weighted'!B674</f>
        <v>1980</v>
      </c>
      <c r="C674" s="6">
        <f t="shared" si="1408"/>
        <v>-2.6713297641020901</v>
      </c>
      <c r="D674" s="6">
        <f t="shared" si="1409"/>
        <v>-6.0708333333333346</v>
      </c>
      <c r="E674" s="6">
        <f t="shared" si="1410"/>
        <v>3.5721851809584848</v>
      </c>
      <c r="F674" s="6">
        <f t="shared" si="1411"/>
        <v>3.5448576414725386</v>
      </c>
      <c r="G674" s="6">
        <f t="shared" si="1412"/>
        <v>0.58194018702120509</v>
      </c>
      <c r="H674" s="6">
        <f t="shared" si="1413"/>
        <v>-8.6297262059966684E-2</v>
      </c>
      <c r="I674" s="6">
        <f t="shared" si="1414"/>
        <v>1.0197057456636269</v>
      </c>
      <c r="J674" s="6">
        <f t="shared" si="1415"/>
        <v>1.328619246861936</v>
      </c>
      <c r="L674" s="6">
        <f t="shared" si="1355"/>
        <v>1.1746804469811372</v>
      </c>
      <c r="M674" s="6">
        <f t="shared" si="1356"/>
        <v>0.27095238095238017</v>
      </c>
      <c r="N674" s="6">
        <f t="shared" si="1357"/>
        <v>4.082162877445219</v>
      </c>
      <c r="O674" s="6">
        <f t="shared" si="1358"/>
        <v>3.5545529206428745</v>
      </c>
      <c r="P674" s="6">
        <f t="shared" ref="P674:S674" si="1466">AVERAGE(G671:G677)</f>
        <v>2.2610366065480387</v>
      </c>
      <c r="Q674" s="6">
        <f t="shared" si="1466"/>
        <v>2.3563831492043255</v>
      </c>
      <c r="R674" s="6">
        <f t="shared" si="1466"/>
        <v>-1.3489060612208861</v>
      </c>
      <c r="S674" s="6">
        <f t="shared" si="1466"/>
        <v>3.2712610431986273</v>
      </c>
      <c r="U674" s="6">
        <v>19.551329764102089</v>
      </c>
      <c r="V674" s="6">
        <v>18</v>
      </c>
      <c r="W674" s="6">
        <v>6.6978148190415148</v>
      </c>
      <c r="X674" s="6">
        <v>5.475142358527461</v>
      </c>
      <c r="Y674" s="6">
        <v>13.728059812978795</v>
      </c>
      <c r="Z674" s="6">
        <v>12.516297262059966</v>
      </c>
      <c r="AA674" s="6">
        <v>15.210294254336373</v>
      </c>
      <c r="AB674" s="6">
        <v>7.5313807531380634</v>
      </c>
      <c r="AE674" s="6">
        <v>16.88</v>
      </c>
      <c r="AF674" s="6">
        <v>11.929166666666665</v>
      </c>
      <c r="AG674" s="35">
        <v>10.27</v>
      </c>
      <c r="AH674" s="6">
        <v>9.02</v>
      </c>
      <c r="AI674" s="6">
        <v>14.31</v>
      </c>
      <c r="AJ674" s="6">
        <v>12.43</v>
      </c>
      <c r="AK674" s="6">
        <v>16.23</v>
      </c>
      <c r="AL674" s="6">
        <v>8.86</v>
      </c>
      <c r="AN674" s="6">
        <v>8.86</v>
      </c>
      <c r="AO674" s="6">
        <f>AE674*'III. GDP shares, 1310-2018'!C676</f>
        <v>1.2862679751484543</v>
      </c>
      <c r="AP674" s="6">
        <f>AF674*'III. GDP shares, 1310-2018'!D676</f>
        <v>0.89177487702101177</v>
      </c>
      <c r="AQ674" s="6">
        <f>AG674*'III. GDP shares, 1310-2018'!E676</f>
        <v>0.21926538126172448</v>
      </c>
      <c r="AR674" s="6">
        <f>AH674*'III. GDP shares, 1310-2018'!F676</f>
        <v>1.0232643943364821</v>
      </c>
      <c r="AS674" s="6">
        <f>AI674*'III. GDP shares, 1310-2018'!G676</f>
        <v>1.1954122789350077</v>
      </c>
      <c r="AT674" s="6">
        <f>AJ674*'III. GDP shares, 1310-2018'!H676</f>
        <v>5.3981993839467686</v>
      </c>
      <c r="AU674" s="6">
        <f>AK674*'III. GDP shares, 1310-2018'!I676</f>
        <v>0.57477965718565549</v>
      </c>
      <c r="AV674" s="6">
        <f>AL674*'III. GDP shares, 1310-2018'!J676</f>
        <v>1.4265482910712932</v>
      </c>
      <c r="AY674" s="6">
        <f>U674*'III. GDP shares, 1310-2018'!C676</f>
        <v>1.4898251982897692</v>
      </c>
      <c r="AZ674" s="6">
        <f>V674*'III. GDP shares, 1310-2018'!D676</f>
        <v>1.3456051235524873</v>
      </c>
      <c r="BA674" s="6">
        <f>W674*'III. GDP shares, 1310-2018'!E676</f>
        <v>0.14299892112147672</v>
      </c>
      <c r="BB674" s="6">
        <f>X674*'III. GDP shares, 1310-2018'!F676</f>
        <v>0.62112175492290689</v>
      </c>
      <c r="BC674" s="6">
        <f>Y674*'III. GDP shares, 1310-2018'!G676</f>
        <v>1.1467988306351555</v>
      </c>
      <c r="BD674" s="6">
        <f>Z674*'III. GDP shares, 1310-2018'!H676</f>
        <v>5.435677246126045</v>
      </c>
      <c r="BE674" s="6">
        <f>AA674*'III. GDP shares, 1310-2018'!I676</f>
        <v>0.53866714215652534</v>
      </c>
      <c r="BF674" s="6">
        <f>AB674*'III. GDP shares, 1310-2018'!J676</f>
        <v>1.2126273524600828</v>
      </c>
      <c r="BI674" s="6">
        <f t="shared" si="1396"/>
        <v>12.491145833333334</v>
      </c>
      <c r="BJ674" s="6">
        <f t="shared" si="1397"/>
        <v>12.015512238906398</v>
      </c>
      <c r="BL674" s="6">
        <f t="shared" si="1398"/>
        <v>11.93332156926445</v>
      </c>
      <c r="BM674" s="6">
        <f t="shared" si="1399"/>
        <v>12.338789878023034</v>
      </c>
      <c r="BN674" s="6">
        <f t="shared" ref="BN674:BO674" si="1467">AVERAGE(BL671:BL677)</f>
        <v>8.6490247030659226</v>
      </c>
      <c r="BO674" s="6">
        <f t="shared" si="1467"/>
        <v>9.6342798319693621</v>
      </c>
      <c r="BR674" s="6">
        <f t="shared" si="1401"/>
        <v>0.53602091617342396</v>
      </c>
    </row>
    <row r="675" spans="1:70" x14ac:dyDescent="0.2">
      <c r="A675" s="6">
        <f>'[1]Nominal weighted'!B675</f>
        <v>1981</v>
      </c>
      <c r="C675" s="6">
        <f t="shared" si="1408"/>
        <v>3.3060876458978292</v>
      </c>
      <c r="D675" s="6">
        <f t="shared" si="1409"/>
        <v>1.1116666666666646</v>
      </c>
      <c r="E675" s="6">
        <f t="shared" si="1410"/>
        <v>4.2345263709385392</v>
      </c>
      <c r="F675" s="6">
        <f t="shared" si="1411"/>
        <v>2.9818921047077955</v>
      </c>
      <c r="G675" s="6">
        <f t="shared" si="1412"/>
        <v>2.5483840900007841</v>
      </c>
      <c r="H675" s="6">
        <f t="shared" si="1413"/>
        <v>3.5430554618473895</v>
      </c>
      <c r="I675" s="6">
        <f t="shared" si="1414"/>
        <v>1.3530098759171079</v>
      </c>
      <c r="J675" s="6">
        <f t="shared" si="1415"/>
        <v>3.8398443579766379</v>
      </c>
      <c r="L675" s="6">
        <f t="shared" si="1355"/>
        <v>1.8732282395752289</v>
      </c>
      <c r="M675" s="6">
        <f t="shared" si="1356"/>
        <v>1.5254761904761895</v>
      </c>
      <c r="N675" s="6">
        <f t="shared" si="1357"/>
        <v>4.3242964907752359</v>
      </c>
      <c r="O675" s="6">
        <f t="shared" si="1358"/>
        <v>3.895734362421853</v>
      </c>
      <c r="P675" s="6">
        <f t="shared" ref="P675:S675" si="1468">AVERAGE(G672:G678)</f>
        <v>2.704694275484139</v>
      </c>
      <c r="Q675" s="6">
        <f t="shared" si="1468"/>
        <v>3.3579464888663599</v>
      </c>
      <c r="R675" s="6">
        <f t="shared" si="1468"/>
        <v>1.2306949135274621</v>
      </c>
      <c r="S675" s="6">
        <f t="shared" si="1468"/>
        <v>3.604967268545908</v>
      </c>
      <c r="U675" s="6">
        <v>18.113912354102172</v>
      </c>
      <c r="V675" s="6">
        <v>11.9</v>
      </c>
      <c r="W675" s="6">
        <v>7.255473629061461</v>
      </c>
      <c r="X675" s="6">
        <v>6.7581078952922047</v>
      </c>
      <c r="Y675" s="6">
        <v>13.891615909999217</v>
      </c>
      <c r="Z675" s="6">
        <v>10.378310000000001</v>
      </c>
      <c r="AA675" s="6">
        <v>14.406990124082892</v>
      </c>
      <c r="AB675" s="6">
        <v>4.2801556420233613</v>
      </c>
      <c r="AE675" s="6">
        <v>21.42</v>
      </c>
      <c r="AF675" s="6">
        <v>13.011666666666665</v>
      </c>
      <c r="AG675" s="35">
        <v>11.49</v>
      </c>
      <c r="AH675" s="6">
        <v>9.74</v>
      </c>
      <c r="AI675" s="6">
        <v>16.440000000000001</v>
      </c>
      <c r="AJ675" s="6">
        <v>13.92136546184739</v>
      </c>
      <c r="AK675" s="6">
        <v>15.76</v>
      </c>
      <c r="AL675" s="6">
        <v>8.1199999999999992</v>
      </c>
      <c r="AN675" s="6">
        <v>8.1199999999999992</v>
      </c>
      <c r="AO675" s="6">
        <f>AE675*'III. GDP shares, 1310-2018'!C677</f>
        <v>1.6130294064192505</v>
      </c>
      <c r="AP675" s="6">
        <f>AF675*'III. GDP shares, 1310-2018'!D677</f>
        <v>0.94426009579333237</v>
      </c>
      <c r="AQ675" s="6">
        <f>AG675*'III. GDP shares, 1310-2018'!E677</f>
        <v>0.2400623841372542</v>
      </c>
      <c r="AR675" s="6">
        <f>AH675*'III. GDP shares, 1310-2018'!F677</f>
        <v>1.0909119422937896</v>
      </c>
      <c r="AS675" s="6">
        <f>AI675*'III. GDP shares, 1310-2018'!G677</f>
        <v>1.3646649461427551</v>
      </c>
      <c r="AT675" s="6">
        <f>AJ675*'III. GDP shares, 1310-2018'!H677</f>
        <v>6.095037091739103</v>
      </c>
      <c r="AU675" s="6">
        <f>AK675*'III. GDP shares, 1310-2018'!I677</f>
        <v>0.55180591197864282</v>
      </c>
      <c r="AV675" s="6">
        <f>AL675*'III. GDP shares, 1310-2018'!J677</f>
        <v>1.3267079228914493</v>
      </c>
      <c r="AY675" s="6">
        <f>U675*'III. GDP shares, 1310-2018'!C677</f>
        <v>1.3640650463336954</v>
      </c>
      <c r="AZ675" s="6">
        <f>V675*'III. GDP shares, 1310-2018'!D677</f>
        <v>0.86358615139802664</v>
      </c>
      <c r="BA675" s="6">
        <f>W675*'III. GDP shares, 1310-2018'!E677</f>
        <v>0.15158975608681202</v>
      </c>
      <c r="BB675" s="6">
        <f>X675*'III. GDP shares, 1310-2018'!F677</f>
        <v>0.75693024746244486</v>
      </c>
      <c r="BC675" s="6">
        <f>Y675*'III. GDP shares, 1310-2018'!G677</f>
        <v>1.1531265983975012</v>
      </c>
      <c r="BD675" s="6">
        <f>Z675*'III. GDP shares, 1310-2018'!H677</f>
        <v>4.5438204013051351</v>
      </c>
      <c r="BE675" s="6">
        <f>AA675*'III. GDP shares, 1310-2018'!I677</f>
        <v>0.50443288859688207</v>
      </c>
      <c r="BF675" s="6">
        <f>AB675*'III. GDP shares, 1310-2018'!J677</f>
        <v>0.69932467998533643</v>
      </c>
      <c r="BI675" s="6">
        <f t="shared" si="1396"/>
        <v>13.737879016064259</v>
      </c>
      <c r="BJ675" s="6">
        <f t="shared" si="1397"/>
        <v>13.226479701395577</v>
      </c>
      <c r="BL675" s="6">
        <f t="shared" si="1398"/>
        <v>10.036875769565833</v>
      </c>
      <c r="BM675" s="6">
        <f t="shared" si="1399"/>
        <v>10.873070694320164</v>
      </c>
      <c r="BN675" s="6">
        <f t="shared" ref="BN675:BO675" si="1469">AVERAGE(BL672:BL678)</f>
        <v>8.1294309406415941</v>
      </c>
      <c r="BO675" s="6">
        <f t="shared" si="1469"/>
        <v>8.85450081509474</v>
      </c>
      <c r="BR675" s="6">
        <f t="shared" si="1401"/>
        <v>3.108929987434438</v>
      </c>
    </row>
    <row r="676" spans="1:70" x14ac:dyDescent="0.2">
      <c r="A676" s="6">
        <f>'[1]Nominal weighted'!B676</f>
        <v>1982</v>
      </c>
      <c r="C676" s="6">
        <f t="shared" si="1408"/>
        <v>4.0573121587868215</v>
      </c>
      <c r="D676" s="6">
        <f t="shared" si="1409"/>
        <v>3.1408333333333331</v>
      </c>
      <c r="E676" s="6">
        <f t="shared" si="1410"/>
        <v>3.3195730164773796</v>
      </c>
      <c r="F676" s="6">
        <f t="shared" si="1411"/>
        <v>3.3027547375983186</v>
      </c>
      <c r="G676" s="6">
        <f t="shared" si="1412"/>
        <v>5.7090494223127966</v>
      </c>
      <c r="H676" s="6">
        <f t="shared" si="1413"/>
        <v>6.8471420080321277</v>
      </c>
      <c r="I676" s="6">
        <f t="shared" si="1414"/>
        <v>1.5415231242629694</v>
      </c>
      <c r="J676" s="6">
        <f t="shared" si="1415"/>
        <v>5.9543283582089561</v>
      </c>
      <c r="L676" s="6">
        <f t="shared" si="1355"/>
        <v>2.2818115863495914</v>
      </c>
      <c r="M676" s="6">
        <f t="shared" si="1356"/>
        <v>1.5630952380952376</v>
      </c>
      <c r="N676" s="6">
        <f t="shared" si="1357"/>
        <v>4.4373354919948653</v>
      </c>
      <c r="O676" s="6">
        <f t="shared" si="1358"/>
        <v>3.9393171059627465</v>
      </c>
      <c r="P676" s="6">
        <f t="shared" ref="P676:S676" si="1470">AVERAGE(G673:G679)</f>
        <v>3.5007106229487452</v>
      </c>
      <c r="Q676" s="6">
        <f t="shared" si="1470"/>
        <v>4.3521767392429647</v>
      </c>
      <c r="R676" s="6">
        <f t="shared" si="1470"/>
        <v>2.5047873202464639</v>
      </c>
      <c r="S676" s="6">
        <f t="shared" si="1470"/>
        <v>3.9163312475992358</v>
      </c>
      <c r="U676" s="6">
        <v>16.442687841213179</v>
      </c>
      <c r="V676" s="6">
        <v>8.6</v>
      </c>
      <c r="W676" s="6">
        <v>4.2804269835226201</v>
      </c>
      <c r="X676" s="6">
        <v>4.5872452624016811</v>
      </c>
      <c r="Y676" s="6">
        <v>9.6909505776872038</v>
      </c>
      <c r="Z676" s="6">
        <v>6.1583600000000001</v>
      </c>
      <c r="AA676" s="6">
        <v>14.008476875737031</v>
      </c>
      <c r="AB676" s="6">
        <v>1.8656716417910446</v>
      </c>
      <c r="AE676" s="6">
        <v>20.5</v>
      </c>
      <c r="AF676" s="6">
        <v>11.740833333333333</v>
      </c>
      <c r="AG676" s="35">
        <v>7.6</v>
      </c>
      <c r="AH676" s="6">
        <v>7.89</v>
      </c>
      <c r="AI676" s="6">
        <v>15.4</v>
      </c>
      <c r="AJ676" s="6">
        <v>13.005502008032128</v>
      </c>
      <c r="AK676" s="6">
        <v>15.55</v>
      </c>
      <c r="AL676" s="6">
        <v>7.82</v>
      </c>
      <c r="AN676" s="6">
        <v>7.82</v>
      </c>
      <c r="AO676" s="6">
        <f>AE676*'III. GDP shares, 1310-2018'!C678</f>
        <v>1.5511758638593236</v>
      </c>
      <c r="AP676" s="6">
        <f>AF676*'III. GDP shares, 1310-2018'!D678</f>
        <v>0.86542484855376833</v>
      </c>
      <c r="AQ676" s="6">
        <f>AG676*'III. GDP shares, 1310-2018'!E678</f>
        <v>0.15697600987466898</v>
      </c>
      <c r="AR676" s="6">
        <f>AH676*'III. GDP shares, 1310-2018'!F678</f>
        <v>0.87635607889110745</v>
      </c>
      <c r="AS676" s="6">
        <f>AI676*'III. GDP shares, 1310-2018'!G678</f>
        <v>1.3107770494740347</v>
      </c>
      <c r="AT676" s="6">
        <f>AJ676*'III. GDP shares, 1310-2018'!H678</f>
        <v>5.5886086144322968</v>
      </c>
      <c r="AU676" s="6">
        <f>AK676*'III. GDP shares, 1310-2018'!I678</f>
        <v>0.55433147887044443</v>
      </c>
      <c r="AV676" s="6">
        <f>AL676*'III. GDP shares, 1310-2018'!J678</f>
        <v>1.31705139289732</v>
      </c>
      <c r="AY676" s="6">
        <f>U676*'III. GDP shares, 1310-2018'!C678</f>
        <v>1.2441707568908804</v>
      </c>
      <c r="AZ676" s="6">
        <f>V676*'III. GDP shares, 1310-2018'!D678</f>
        <v>0.63391187714350838</v>
      </c>
      <c r="BA676" s="6">
        <f>W676*'III. GDP shares, 1310-2018'!E678</f>
        <v>8.8411098478058739E-2</v>
      </c>
      <c r="BB676" s="6">
        <f>X676*'III. GDP shares, 1310-2018'!F678</f>
        <v>0.50951334234095647</v>
      </c>
      <c r="BC676" s="6">
        <f>Y676*'III. GDP shares, 1310-2018'!G678</f>
        <v>0.82484906524802115</v>
      </c>
      <c r="BD676" s="6">
        <f>Z676*'III. GDP shares, 1310-2018'!H678</f>
        <v>2.6463156689776168</v>
      </c>
      <c r="BE676" s="6">
        <f>AA676*'III. GDP shares, 1310-2018'!I678</f>
        <v>0.49937875905142964</v>
      </c>
      <c r="BF676" s="6">
        <f>AB676*'III. GDP shares, 1310-2018'!J678</f>
        <v>0.31421808625446612</v>
      </c>
      <c r="BI676" s="6">
        <f t="shared" si="1396"/>
        <v>12.438291917670682</v>
      </c>
      <c r="BJ676" s="6">
        <f t="shared" si="1397"/>
        <v>12.220701336852965</v>
      </c>
      <c r="BL676" s="6">
        <f t="shared" si="1398"/>
        <v>6.7607686543849379</v>
      </c>
      <c r="BM676" s="6">
        <f t="shared" si="1399"/>
        <v>8.2042273977940958</v>
      </c>
      <c r="BN676" s="6">
        <f t="shared" ref="BN676:BO676" si="1471">AVERAGE(BL673:BL679)</f>
        <v>7.555727887897369</v>
      </c>
      <c r="BO676" s="6">
        <f t="shared" si="1471"/>
        <v>8.3377765626136284</v>
      </c>
      <c r="BR676" s="6">
        <f t="shared" si="1401"/>
        <v>5.228419711057767</v>
      </c>
    </row>
    <row r="677" spans="1:70" x14ac:dyDescent="0.2">
      <c r="A677" s="6">
        <f>'[1]Nominal weighted'!B677</f>
        <v>1983</v>
      </c>
      <c r="C677" s="6">
        <f t="shared" si="1408"/>
        <v>5.392152174123547</v>
      </c>
      <c r="D677" s="6">
        <f t="shared" si="1409"/>
        <v>5.6508333333333347</v>
      </c>
      <c r="E677" s="6">
        <f t="shared" si="1410"/>
        <v>5.5506263261399598</v>
      </c>
      <c r="F677" s="6">
        <f t="shared" si="1411"/>
        <v>5.7285856552790282</v>
      </c>
      <c r="G677" s="6">
        <f t="shared" si="1412"/>
        <v>3.8684481242094595</v>
      </c>
      <c r="H677" s="6">
        <f t="shared" si="1413"/>
        <v>7.9434699999999996</v>
      </c>
      <c r="I677" s="6">
        <f t="shared" si="1414"/>
        <v>5.0089534970093723</v>
      </c>
      <c r="J677" s="6">
        <f t="shared" si="1415"/>
        <v>5.6805982905983008</v>
      </c>
      <c r="L677" s="6">
        <f t="shared" si="1355"/>
        <v>3.7486809321669048</v>
      </c>
      <c r="M677" s="6">
        <f t="shared" si="1356"/>
        <v>2.7227380952380948</v>
      </c>
      <c r="N677" s="6">
        <f t="shared" si="1357"/>
        <v>4.6784057843638225</v>
      </c>
      <c r="O677" s="6">
        <f t="shared" si="1358"/>
        <v>4.5961011129319775</v>
      </c>
      <c r="P677" s="6">
        <f t="shared" ref="P677:S677" si="1472">AVERAGE(G674:G680)</f>
        <v>4.3920195239091777</v>
      </c>
      <c r="Q677" s="6">
        <f t="shared" si="1472"/>
        <v>5.5940130063879314</v>
      </c>
      <c r="R677" s="6">
        <f t="shared" si="1472"/>
        <v>3.0209048652060049</v>
      </c>
      <c r="S677" s="6">
        <f t="shared" si="1472"/>
        <v>4.5054539839869481</v>
      </c>
      <c r="U677" s="6">
        <v>12.287847825876453</v>
      </c>
      <c r="V677" s="6">
        <v>4.5999999999999996</v>
      </c>
      <c r="W677" s="6">
        <v>2.9693736738600398</v>
      </c>
      <c r="X677" s="6">
        <v>2.6314143447209708</v>
      </c>
      <c r="Y677" s="6">
        <v>9.2915518757905406</v>
      </c>
      <c r="Z677" s="6">
        <v>3.1595300000000002</v>
      </c>
      <c r="AA677" s="6">
        <v>12.221046502990628</v>
      </c>
      <c r="AB677" s="6">
        <v>1.7094017094016989</v>
      </c>
      <c r="AE677" s="6">
        <v>17.68</v>
      </c>
      <c r="AF677" s="6">
        <v>10.250833333333334</v>
      </c>
      <c r="AG677" s="35">
        <v>8.52</v>
      </c>
      <c r="AH677" s="6">
        <v>8.36</v>
      </c>
      <c r="AI677" s="6">
        <v>13.16</v>
      </c>
      <c r="AJ677" s="6">
        <v>11.103</v>
      </c>
      <c r="AK677" s="6">
        <v>17.23</v>
      </c>
      <c r="AL677" s="6">
        <v>7.39</v>
      </c>
      <c r="AN677" s="6">
        <v>7.39</v>
      </c>
      <c r="AO677" s="6">
        <f>AE677*'III. GDP shares, 1310-2018'!C679</f>
        <v>1.3150576885994569</v>
      </c>
      <c r="AP677" s="6">
        <f>AF677*'III. GDP shares, 1310-2018'!D679</f>
        <v>0.75987318510798429</v>
      </c>
      <c r="AQ677" s="6">
        <f>AG677*'III. GDP shares, 1310-2018'!E679</f>
        <v>0.17382782105460765</v>
      </c>
      <c r="AR677" s="6">
        <f>AH677*'III. GDP shares, 1310-2018'!F679</f>
        <v>0.91785986153637611</v>
      </c>
      <c r="AS677" s="6">
        <f>AI677*'III. GDP shares, 1310-2018'!G679</f>
        <v>1.1005524774309552</v>
      </c>
      <c r="AT677" s="6">
        <f>AJ677*'III. GDP shares, 1310-2018'!H679</f>
        <v>4.8276728816013019</v>
      </c>
      <c r="AU677" s="6">
        <f>AK677*'III. GDP shares, 1310-2018'!I679</f>
        <v>0.61159424034009957</v>
      </c>
      <c r="AV677" s="6">
        <f>AL677*'III. GDP shares, 1310-2018'!J679</f>
        <v>1.2368223279017756</v>
      </c>
      <c r="AY677" s="6">
        <f>U677*'III. GDP shares, 1310-2018'!C679</f>
        <v>0.9139835271356872</v>
      </c>
      <c r="AZ677" s="6">
        <f>V677*'III. GDP shares, 1310-2018'!D679</f>
        <v>0.3409885360374012</v>
      </c>
      <c r="BA677" s="6">
        <f>W677*'III. GDP shares, 1310-2018'!E679</f>
        <v>6.0582130941784731E-2</v>
      </c>
      <c r="BB677" s="6">
        <f>X677*'III. GDP shares, 1310-2018'!F679</f>
        <v>0.28890784761847182</v>
      </c>
      <c r="BC677" s="6">
        <f>Y677*'III. GDP shares, 1310-2018'!G679</f>
        <v>0.77703954681455301</v>
      </c>
      <c r="BD677" s="6">
        <f>Z677*'III. GDP shares, 1310-2018'!H679</f>
        <v>1.3737888228051665</v>
      </c>
      <c r="BE677" s="6">
        <f>AA677*'III. GDP shares, 1310-2018'!I679</f>
        <v>0.43379696181994104</v>
      </c>
      <c r="BF677" s="6">
        <f>AB677*'III. GDP shares, 1310-2018'!J679</f>
        <v>0.2860928554183334</v>
      </c>
      <c r="BI677" s="6">
        <f t="shared" si="1396"/>
        <v>11.711729166666666</v>
      </c>
      <c r="BJ677" s="6">
        <f t="shared" si="1397"/>
        <v>10.943260483572557</v>
      </c>
      <c r="BL677" s="6">
        <f t="shared" si="1398"/>
        <v>4.4751802285913387</v>
      </c>
      <c r="BM677" s="6">
        <f t="shared" si="1399"/>
        <v>6.1087707415800407</v>
      </c>
      <c r="BN677" s="6">
        <f t="shared" ref="BN677:BO677" si="1473">AVERAGE(BL674:BL680)</f>
        <v>6.1693848548382659</v>
      </c>
      <c r="BO677" s="6">
        <f t="shared" si="1473"/>
        <v>7.0787868543590386</v>
      </c>
      <c r="BR677" s="6">
        <f t="shared" si="1401"/>
        <v>6.0491956059106355</v>
      </c>
    </row>
    <row r="678" spans="1:70" x14ac:dyDescent="0.2">
      <c r="A678" s="6">
        <f>'[1]Nominal weighted'!B678</f>
        <v>1984</v>
      </c>
      <c r="C678" s="6">
        <f t="shared" si="1408"/>
        <v>5.158778809542552</v>
      </c>
      <c r="D678" s="6">
        <f t="shared" si="1409"/>
        <v>5.1733333333333338</v>
      </c>
      <c r="E678" s="6">
        <f t="shared" si="1410"/>
        <v>4.6308542140355939</v>
      </c>
      <c r="F678" s="6">
        <f t="shared" si="1411"/>
        <v>5.054079937467554</v>
      </c>
      <c r="G678" s="6">
        <f t="shared" si="1412"/>
        <v>5.2001062016440489</v>
      </c>
      <c r="H678" s="6">
        <f t="shared" si="1413"/>
        <v>8.089912449799197</v>
      </c>
      <c r="I678" s="6">
        <f t="shared" si="1414"/>
        <v>4.8932709336405562</v>
      </c>
      <c r="J678" s="6">
        <f t="shared" si="1415"/>
        <v>4.058943577430969</v>
      </c>
      <c r="L678" s="6">
        <f t="shared" si="1355"/>
        <v>4.9081844473081464</v>
      </c>
      <c r="M678" s="6">
        <f t="shared" si="1356"/>
        <v>4.3207142857142857</v>
      </c>
      <c r="N678" s="6">
        <f t="shared" si="1357"/>
        <v>5.1729656260849879</v>
      </c>
      <c r="O678" s="6">
        <f t="shared" si="1358"/>
        <v>4.8612327580339212</v>
      </c>
      <c r="P678" s="6">
        <f t="shared" ref="P678:S678" si="1474">AVERAGE(G675:G681)</f>
        <v>5.2866696855960695</v>
      </c>
      <c r="Q678" s="6">
        <f t="shared" si="1474"/>
        <v>6.2941226152536407</v>
      </c>
      <c r="R678" s="6">
        <f t="shared" si="1474"/>
        <v>4.0210613598282654</v>
      </c>
      <c r="S678" s="6">
        <f t="shared" si="1474"/>
        <v>4.9507887882966966</v>
      </c>
      <c r="U678" s="6">
        <v>9.3712211904574474</v>
      </c>
      <c r="V678" s="6">
        <v>5</v>
      </c>
      <c r="W678" s="6">
        <v>2.7991457859644053</v>
      </c>
      <c r="X678" s="6">
        <v>1.9659200625324453</v>
      </c>
      <c r="Y678" s="6">
        <v>6.6898937983559517</v>
      </c>
      <c r="Z678" s="6">
        <v>4.3681999999999999</v>
      </c>
      <c r="AA678" s="6">
        <v>9.0267290663594437</v>
      </c>
      <c r="AB678" s="6">
        <v>2.6410564225690312</v>
      </c>
      <c r="AE678" s="6">
        <v>14.53</v>
      </c>
      <c r="AF678" s="6">
        <v>10.173333333333334</v>
      </c>
      <c r="AG678" s="35">
        <v>7.43</v>
      </c>
      <c r="AH678" s="6">
        <v>7.02</v>
      </c>
      <c r="AI678" s="6">
        <v>11.89</v>
      </c>
      <c r="AJ678" s="6">
        <v>12.458112449799197</v>
      </c>
      <c r="AK678" s="6">
        <v>13.92</v>
      </c>
      <c r="AL678" s="6">
        <v>6.7</v>
      </c>
      <c r="AN678" s="6">
        <v>6.7</v>
      </c>
      <c r="AO678" s="6">
        <f>AE678*'III. GDP shares, 1310-2018'!C680</f>
        <v>1.0582589326762943</v>
      </c>
      <c r="AP678" s="6">
        <f>AF678*'III. GDP shares, 1310-2018'!D680</f>
        <v>0.73792582044502442</v>
      </c>
      <c r="AQ678" s="6">
        <f>AG678*'III. GDP shares, 1310-2018'!E680</f>
        <v>0.14947472217264798</v>
      </c>
      <c r="AR678" s="6">
        <f>AH678*'III. GDP shares, 1310-2018'!F680</f>
        <v>0.75653573079881198</v>
      </c>
      <c r="AS678" s="6">
        <f>AI678*'III. GDP shares, 1310-2018'!G680</f>
        <v>0.96320739442204817</v>
      </c>
      <c r="AT678" s="6">
        <f>AJ678*'III. GDP shares, 1310-2018'!H680</f>
        <v>5.5478633441795155</v>
      </c>
      <c r="AU678" s="6">
        <f>AK678*'III. GDP shares, 1310-2018'!I680</f>
        <v>0.47856609007218653</v>
      </c>
      <c r="AV678" s="6">
        <f>AL678*'III. GDP shares, 1310-2018'!J680</f>
        <v>1.1124324685196418</v>
      </c>
      <c r="AY678" s="6">
        <f>U678*'III. GDP shares, 1310-2018'!C680</f>
        <v>0.68253121368802272</v>
      </c>
      <c r="AZ678" s="6">
        <f>V678*'III. GDP shares, 1310-2018'!D680</f>
        <v>0.36267651725672889</v>
      </c>
      <c r="BA678" s="6">
        <f>W678*'III. GDP shares, 1310-2018'!E680</f>
        <v>5.6312454734558266E-2</v>
      </c>
      <c r="BB678" s="6">
        <f>X678*'III. GDP shares, 1310-2018'!F680</f>
        <v>0.21186449732194157</v>
      </c>
      <c r="BC678" s="6">
        <f>Y678*'III. GDP shares, 1310-2018'!G680</f>
        <v>0.54194744949324258</v>
      </c>
      <c r="BD678" s="6">
        <f>Z678*'III. GDP shares, 1310-2018'!H680</f>
        <v>1.9452526823544261</v>
      </c>
      <c r="BE678" s="6">
        <f>AA678*'III. GDP shares, 1310-2018'!I680</f>
        <v>0.31033666921182457</v>
      </c>
      <c r="BF678" s="6">
        <f>AB678*'III. GDP shares, 1310-2018'!J680</f>
        <v>0.4385070023370331</v>
      </c>
      <c r="BI678" s="6">
        <f t="shared" si="1396"/>
        <v>10.515180722891566</v>
      </c>
      <c r="BJ678" s="6">
        <f t="shared" si="1397"/>
        <v>10.80426450328617</v>
      </c>
      <c r="BL678" s="6">
        <f t="shared" si="1398"/>
        <v>4.5494284863977779</v>
      </c>
      <c r="BM678" s="6">
        <f t="shared" si="1399"/>
        <v>5.2327707907798402</v>
      </c>
      <c r="BN678" s="6">
        <f t="shared" ref="BN678:BO678" si="1475">AVERAGE(BL675:BL681)</f>
        <v>4.8737937432130272</v>
      </c>
      <c r="BO678" s="6">
        <f t="shared" si="1475"/>
        <v>5.6987253811422045</v>
      </c>
      <c r="BR678" s="6">
        <f t="shared" si="1401"/>
        <v>5.8795867137000988</v>
      </c>
    </row>
    <row r="679" spans="1:70" x14ac:dyDescent="0.2">
      <c r="A679" s="6">
        <f>'[1]Nominal weighted'!B679</f>
        <v>1985</v>
      </c>
      <c r="C679" s="6">
        <f t="shared" si="1408"/>
        <v>4.9323548605800909</v>
      </c>
      <c r="D679" s="6">
        <f t="shared" si="1409"/>
        <v>3.99</v>
      </c>
      <c r="E679" s="6">
        <f t="shared" si="1410"/>
        <v>5.0998152169366833</v>
      </c>
      <c r="F679" s="6">
        <f t="shared" si="1411"/>
        <v>4.5397825497268744</v>
      </c>
      <c r="G679" s="6">
        <f t="shared" si="1412"/>
        <v>5.7970879384212735</v>
      </c>
      <c r="H679" s="6">
        <f t="shared" si="1413"/>
        <v>7.0918983870967738</v>
      </c>
      <c r="I679" s="6">
        <f t="shared" si="1414"/>
        <v>4.1426816286383747</v>
      </c>
      <c r="J679" s="6">
        <f t="shared" si="1415"/>
        <v>4.8534502923976675</v>
      </c>
      <c r="L679" s="6">
        <f t="shared" si="1355"/>
        <v>5.2088592469888626</v>
      </c>
      <c r="M679" s="6">
        <f t="shared" si="1356"/>
        <v>4.7652380952380957</v>
      </c>
      <c r="N679" s="6">
        <f t="shared" si="1357"/>
        <v>5.3302016862360464</v>
      </c>
      <c r="O679" s="6">
        <f t="shared" si="1358"/>
        <v>5.1368759755907831</v>
      </c>
      <c r="P679" s="6">
        <f t="shared" ref="P679:S679" si="1476">AVERAGE(G676:G682)</f>
        <v>5.7139555385093246</v>
      </c>
      <c r="Q679" s="6">
        <f t="shared" si="1476"/>
        <v>6.4662518349897278</v>
      </c>
      <c r="R679" s="6">
        <f t="shared" si="1476"/>
        <v>4.7544117051080272</v>
      </c>
      <c r="S679" s="6">
        <f t="shared" si="1476"/>
        <v>4.9388413758902656</v>
      </c>
      <c r="U679" s="6">
        <v>8.8876451394199094</v>
      </c>
      <c r="V679" s="6">
        <v>6.1</v>
      </c>
      <c r="W679" s="6">
        <v>1.650184783063317</v>
      </c>
      <c r="X679" s="6">
        <v>1.7602174502731252</v>
      </c>
      <c r="Y679" s="6">
        <v>4.7029120615787265</v>
      </c>
      <c r="Z679" s="6">
        <v>3.5278999999999998</v>
      </c>
      <c r="AA679" s="6">
        <v>8.1773183713616255</v>
      </c>
      <c r="AB679" s="6">
        <v>1.2865497076023324</v>
      </c>
      <c r="AE679" s="6">
        <v>13.82</v>
      </c>
      <c r="AF679" s="6">
        <v>10.09</v>
      </c>
      <c r="AG679" s="35">
        <v>6.75</v>
      </c>
      <c r="AH679" s="6">
        <v>6.3</v>
      </c>
      <c r="AI679" s="6">
        <v>10.5</v>
      </c>
      <c r="AJ679" s="6">
        <v>10.619798387096774</v>
      </c>
      <c r="AK679" s="6">
        <v>12.32</v>
      </c>
      <c r="AL679" s="6">
        <v>6.14</v>
      </c>
      <c r="AN679" s="6">
        <v>6.14</v>
      </c>
      <c r="AO679" s="6">
        <f>AE679*'III. GDP shares, 1310-2018'!C681</f>
        <v>1.0008045456784649</v>
      </c>
      <c r="AP679" s="6">
        <f>AF679*'III. GDP shares, 1310-2018'!D681</f>
        <v>0.73279296940086902</v>
      </c>
      <c r="AQ679" s="6">
        <f>AG679*'III. GDP shares, 1310-2018'!E681</f>
        <v>0.13537374326808976</v>
      </c>
      <c r="AR679" s="6">
        <f>AH679*'III. GDP shares, 1310-2018'!F681</f>
        <v>0.67098375539530819</v>
      </c>
      <c r="AS679" s="6">
        <f>AI679*'III. GDP shares, 1310-2018'!G681</f>
        <v>0.83417210544160025</v>
      </c>
      <c r="AT679" s="6">
        <f>AJ679*'III. GDP shares, 1310-2018'!H681</f>
        <v>4.7510833553420184</v>
      </c>
      <c r="AU679" s="6">
        <f>AK679*'III. GDP shares, 1310-2018'!I681</f>
        <v>0.41795116657466208</v>
      </c>
      <c r="AV679" s="6">
        <f>AL679*'III. GDP shares, 1310-2018'!J681</f>
        <v>1.0293532747836442</v>
      </c>
      <c r="AY679" s="6">
        <f>U679*'III. GDP shares, 1310-2018'!C681</f>
        <v>0.64361763067355715</v>
      </c>
      <c r="AZ679" s="6">
        <f>V679*'III. GDP shares, 1310-2018'!D681</f>
        <v>0.4430165622740635</v>
      </c>
      <c r="BA679" s="6">
        <f>W679*'III. GDP shares, 1310-2018'!E681</f>
        <v>3.3095065358121761E-2</v>
      </c>
      <c r="BB679" s="6">
        <f>X679*'III. GDP shares, 1310-2018'!F681</f>
        <v>0.1874725896978755</v>
      </c>
      <c r="BC679" s="6">
        <f>Y679*'III. GDP shares, 1310-2018'!G681</f>
        <v>0.37362267201084032</v>
      </c>
      <c r="BD679" s="6">
        <f>Z679*'III. GDP shares, 1310-2018'!H681</f>
        <v>1.5783112219603352</v>
      </c>
      <c r="BE679" s="6">
        <f>AA679*'III. GDP shares, 1310-2018'!I681</f>
        <v>0.27741231759439994</v>
      </c>
      <c r="BF679" s="6">
        <f>AB679*'III. GDP shares, 1310-2018'!J681</f>
        <v>0.21568634441244317</v>
      </c>
      <c r="BI679" s="6">
        <f t="shared" si="1396"/>
        <v>9.5674747983870976</v>
      </c>
      <c r="BJ679" s="6">
        <f t="shared" si="1397"/>
        <v>9.572514915884657</v>
      </c>
      <c r="BL679" s="6">
        <f t="shared" si="1398"/>
        <v>3.7522344039816367</v>
      </c>
      <c r="BM679" s="6">
        <f t="shared" si="1399"/>
        <v>4.5115909391623799</v>
      </c>
      <c r="BN679" s="6">
        <f t="shared" ref="BN679:BO679" si="1477">AVERAGE(BL676:BL682)</f>
        <v>3.9231705172022155</v>
      </c>
      <c r="BO679" s="6">
        <f t="shared" si="1477"/>
        <v>4.629011630388157</v>
      </c>
      <c r="BR679" s="6">
        <f t="shared" si="1401"/>
        <v>5.5305041047762149</v>
      </c>
    </row>
    <row r="680" spans="1:70" x14ac:dyDescent="0.2">
      <c r="A680" s="6">
        <f>'[1]Nominal weighted'!B680</f>
        <v>1986</v>
      </c>
      <c r="C680" s="6">
        <f t="shared" si="1408"/>
        <v>6.0654106403395804</v>
      </c>
      <c r="D680" s="6">
        <f t="shared" si="1409"/>
        <v>6.0633333333333326</v>
      </c>
      <c r="E680" s="6">
        <f t="shared" si="1410"/>
        <v>6.3412601650601124</v>
      </c>
      <c r="F680" s="6">
        <f t="shared" si="1411"/>
        <v>7.0207551642717325</v>
      </c>
      <c r="G680" s="6">
        <f t="shared" si="1412"/>
        <v>7.0391207037546764</v>
      </c>
      <c r="H680" s="6">
        <f t="shared" si="1413"/>
        <v>5.7289099999999999</v>
      </c>
      <c r="I680" s="6">
        <f t="shared" si="1414"/>
        <v>3.1871892513100271</v>
      </c>
      <c r="J680" s="6">
        <f t="shared" si="1415"/>
        <v>5.8223937644341701</v>
      </c>
      <c r="L680" s="6">
        <f t="shared" si="1355"/>
        <v>5.7012217016310478</v>
      </c>
      <c r="M680" s="6">
        <f t="shared" si="1356"/>
        <v>4.5252380952380955</v>
      </c>
      <c r="N680" s="6">
        <f t="shared" si="1357"/>
        <v>5.7960398992234285</v>
      </c>
      <c r="O680" s="6">
        <f t="shared" si="1358"/>
        <v>5.2360051422348208</v>
      </c>
      <c r="P680" s="6">
        <f t="shared" ref="P680:S680" si="1478">AVERAGE(G677:G683)</f>
        <v>5.7293451428447311</v>
      </c>
      <c r="Q680" s="6">
        <f t="shared" si="1478"/>
        <v>6.0170358338422805</v>
      </c>
      <c r="R680" s="6">
        <f t="shared" si="1478"/>
        <v>5.3873629281597522</v>
      </c>
      <c r="S680" s="6">
        <f t="shared" si="1478"/>
        <v>4.5237117608077844</v>
      </c>
      <c r="U680" s="6">
        <v>4.1545893596604202</v>
      </c>
      <c r="V680" s="6">
        <v>3.4</v>
      </c>
      <c r="W680" s="6">
        <v>-8.126016506011266E-2</v>
      </c>
      <c r="X680" s="6">
        <v>-1.0707551642717323</v>
      </c>
      <c r="Y680" s="6">
        <v>2.1208792962453238</v>
      </c>
      <c r="Z680" s="6">
        <v>1.9439299999999999</v>
      </c>
      <c r="AA680" s="6">
        <v>8.2528107486899724</v>
      </c>
      <c r="AB680" s="6">
        <v>-0.46189376443417035</v>
      </c>
      <c r="AE680" s="6">
        <v>10.220000000000001</v>
      </c>
      <c r="AF680" s="6">
        <v>9.4633333333333329</v>
      </c>
      <c r="AG680" s="35">
        <v>6.26</v>
      </c>
      <c r="AH680" s="6">
        <v>5.95</v>
      </c>
      <c r="AI680" s="6">
        <v>9.16</v>
      </c>
      <c r="AJ680" s="6">
        <v>7.6728399999999999</v>
      </c>
      <c r="AK680" s="6">
        <v>11.44</v>
      </c>
      <c r="AL680" s="6">
        <v>5.3605</v>
      </c>
      <c r="AN680" s="6">
        <v>5.3605</v>
      </c>
      <c r="AO680" s="6">
        <f>AE680*'III. GDP shares, 1310-2018'!C682</f>
        <v>0.7379298099285948</v>
      </c>
      <c r="AP680" s="6">
        <f>AF680*'III. GDP shares, 1310-2018'!D682</f>
        <v>0.69565482257865785</v>
      </c>
      <c r="AQ680" s="6">
        <f>AG680*'III. GDP shares, 1310-2018'!E682</f>
        <v>0.12507435954391291</v>
      </c>
      <c r="AR680" s="6">
        <f>AH680*'III. GDP shares, 1310-2018'!F682</f>
        <v>0.62799318784224312</v>
      </c>
      <c r="AS680" s="6">
        <f>AI680*'III. GDP shares, 1310-2018'!G682</f>
        <v>0.7222925549147361</v>
      </c>
      <c r="AT680" s="6">
        <f>AJ680*'III. GDP shares, 1310-2018'!H682</f>
        <v>3.4426809790051385</v>
      </c>
      <c r="AU680" s="6">
        <f>AK680*'III. GDP shares, 1310-2018'!I682</f>
        <v>0.38869923871349521</v>
      </c>
      <c r="AV680" s="6">
        <f>AL680*'III. GDP shares, 1310-2018'!J682</f>
        <v>0.89652113217552698</v>
      </c>
      <c r="AY680" s="6">
        <f>U680*'III. GDP shares, 1310-2018'!C682</f>
        <v>0.29997997421776673</v>
      </c>
      <c r="AZ680" s="6">
        <f>V680*'III. GDP shares, 1310-2018'!D682</f>
        <v>0.24993586439951779</v>
      </c>
      <c r="BA680" s="6">
        <f>W680*'III. GDP shares, 1310-2018'!E682</f>
        <v>-1.6235723804035528E-3</v>
      </c>
      <c r="BB680" s="6">
        <f>X680*'III. GDP shares, 1310-2018'!F682</f>
        <v>-0.11301293260664705</v>
      </c>
      <c r="BC680" s="6">
        <f>Y680*'III. GDP shares, 1310-2018'!G682</f>
        <v>0.16723748095532778</v>
      </c>
      <c r="BD680" s="6">
        <f>Z680*'III. GDP shares, 1310-2018'!H682</f>
        <v>0.87221039869428518</v>
      </c>
      <c r="BE680" s="6">
        <f>AA680*'III. GDP shares, 1310-2018'!I682</f>
        <v>0.28040745238307191</v>
      </c>
      <c r="BF680" s="6">
        <f>AB680*'III. GDP shares, 1310-2018'!J682</f>
        <v>-7.7249793981035084E-2</v>
      </c>
      <c r="BI680" s="6">
        <f t="shared" si="1396"/>
        <v>8.1908341666666669</v>
      </c>
      <c r="BJ680" s="6">
        <f t="shared" si="1397"/>
        <v>7.6368460847023059</v>
      </c>
      <c r="BL680" s="6">
        <f t="shared" si="1398"/>
        <v>1.6778848716818837</v>
      </c>
      <c r="BM680" s="6">
        <f t="shared" si="1399"/>
        <v>2.2822875388537129</v>
      </c>
      <c r="BN680" s="6">
        <f t="shared" ref="BN680:BO680" si="1479">AVERAGE(BL677:BL683)</f>
        <v>3.6000758175857976</v>
      </c>
      <c r="BO680" s="6">
        <f t="shared" si="1479"/>
        <v>4.1088141781373038</v>
      </c>
      <c r="BR680" s="6">
        <f t="shared" si="1401"/>
        <v>5.5132422548412823</v>
      </c>
    </row>
    <row r="681" spans="1:70" x14ac:dyDescent="0.2">
      <c r="A681" s="6">
        <f>'[1]Nominal weighted'!B681</f>
        <v>1987</v>
      </c>
      <c r="C681" s="6">
        <f t="shared" si="1408"/>
        <v>5.4451948418866065</v>
      </c>
      <c r="D681" s="6">
        <f t="shared" si="1409"/>
        <v>5.1149999999999993</v>
      </c>
      <c r="E681" s="6">
        <f t="shared" si="1410"/>
        <v>7.0341040730066489</v>
      </c>
      <c r="F681" s="6">
        <f t="shared" si="1411"/>
        <v>5.4007791571861423</v>
      </c>
      <c r="G681" s="6">
        <f t="shared" si="1412"/>
        <v>6.8444913188294532</v>
      </c>
      <c r="H681" s="6">
        <f t="shared" si="1413"/>
        <v>4.81447</v>
      </c>
      <c r="I681" s="6">
        <f t="shared" si="1414"/>
        <v>8.0208012080194493</v>
      </c>
      <c r="J681" s="6">
        <f t="shared" si="1415"/>
        <v>4.4459628770301727</v>
      </c>
      <c r="L681" s="6">
        <f t="shared" si="1355"/>
        <v>5.9360323654347349</v>
      </c>
      <c r="M681" s="6">
        <f t="shared" si="1356"/>
        <v>3.915</v>
      </c>
      <c r="N681" s="6">
        <f t="shared" si="1357"/>
        <v>5.9395865174466058</v>
      </c>
      <c r="O681" s="6">
        <f t="shared" si="1358"/>
        <v>5.3119555433038448</v>
      </c>
      <c r="P681" s="6">
        <f t="shared" ref="P681:S681" si="1480">AVERAGE(G678:G684)</f>
        <v>6.142290676267935</v>
      </c>
      <c r="Q681" s="6">
        <f t="shared" si="1480"/>
        <v>5.329851548127996</v>
      </c>
      <c r="R681" s="6">
        <f t="shared" si="1480"/>
        <v>5.5650475547653411</v>
      </c>
      <c r="S681" s="6">
        <f t="shared" si="1480"/>
        <v>4.1449959355702202</v>
      </c>
      <c r="U681" s="6">
        <v>5.1948051581133941</v>
      </c>
      <c r="V681" s="6">
        <v>4.2</v>
      </c>
      <c r="W681" s="6">
        <v>-0.72410407300664947</v>
      </c>
      <c r="X681" s="6">
        <v>0.9992208428138577</v>
      </c>
      <c r="Y681" s="6">
        <v>3.1155086811705472</v>
      </c>
      <c r="Z681" s="6">
        <v>3.5782099999999999</v>
      </c>
      <c r="AA681" s="6">
        <v>4.599198791980549</v>
      </c>
      <c r="AB681" s="6">
        <v>0.46403712296982769</v>
      </c>
      <c r="AE681" s="6">
        <v>10.64</v>
      </c>
      <c r="AF681" s="6">
        <v>9.3149999999999995</v>
      </c>
      <c r="AG681" s="35">
        <v>6.31</v>
      </c>
      <c r="AH681" s="6">
        <v>6.4</v>
      </c>
      <c r="AI681" s="6">
        <v>9.9600000000000009</v>
      </c>
      <c r="AJ681" s="6">
        <v>8.3926800000000004</v>
      </c>
      <c r="AK681" s="6">
        <v>12.62</v>
      </c>
      <c r="AL681" s="6">
        <v>4.91</v>
      </c>
      <c r="AN681" s="6">
        <v>4.91</v>
      </c>
      <c r="AO681" s="6">
        <f>AE681*'III. GDP shares, 1310-2018'!C683</f>
        <v>0.76580473769344426</v>
      </c>
      <c r="AP681" s="6">
        <f>AF681*'III. GDP shares, 1310-2018'!D683</f>
        <v>0.69358615108990029</v>
      </c>
      <c r="AQ681" s="6">
        <f>AG681*'III. GDP shares, 1310-2018'!E683</f>
        <v>0.12362028334820999</v>
      </c>
      <c r="AR681" s="6">
        <f>AH681*'III. GDP shares, 1310-2018'!F683</f>
        <v>0.66296109448010465</v>
      </c>
      <c r="AS681" s="6">
        <f>AI681*'III. GDP shares, 1310-2018'!G683</f>
        <v>0.77854223419711299</v>
      </c>
      <c r="AT681" s="6">
        <f>AJ681*'III. GDP shares, 1310-2018'!H683</f>
        <v>3.7688953507787009</v>
      </c>
      <c r="AU681" s="6">
        <f>AK681*'III. GDP shares, 1310-2018'!I683</f>
        <v>0.43818598572775258</v>
      </c>
      <c r="AV681" s="6">
        <f>AL681*'III. GDP shares, 1310-2018'!J683</f>
        <v>0.82699216354893657</v>
      </c>
      <c r="AY681" s="6">
        <f>U681*'III. GDP shares, 1310-2018'!C683</f>
        <v>0.3738915790862386</v>
      </c>
      <c r="AZ681" s="6">
        <f>V681*'III. GDP shares, 1310-2018'!D683</f>
        <v>0.31272805524182301</v>
      </c>
      <c r="BA681" s="6">
        <f>W681*'III. GDP shares, 1310-2018'!E683</f>
        <v>-1.4186046066351021E-2</v>
      </c>
      <c r="BB681" s="6">
        <f>X681*'III. GDP shares, 1310-2018'!F683</f>
        <v>0.1035069599342512</v>
      </c>
      <c r="BC681" s="6">
        <f>Y681*'III. GDP shares, 1310-2018'!G683</f>
        <v>0.2435296274396605</v>
      </c>
      <c r="BD681" s="6">
        <f>Z681*'III. GDP shares, 1310-2018'!H683</f>
        <v>1.6068644381901673</v>
      </c>
      <c r="BE681" s="6">
        <f>AA681*'III. GDP shares, 1310-2018'!I683</f>
        <v>0.15969131982740775</v>
      </c>
      <c r="BF681" s="6">
        <f>AB681*'III. GDP shares, 1310-2018'!J683</f>
        <v>7.8157854234590984E-2</v>
      </c>
      <c r="BI681" s="6">
        <f t="shared" si="1396"/>
        <v>8.56846</v>
      </c>
      <c r="BJ681" s="6">
        <f t="shared" si="1397"/>
        <v>8.0585880008641624</v>
      </c>
      <c r="BL681" s="6">
        <f t="shared" si="1398"/>
        <v>2.8641837878877885</v>
      </c>
      <c r="BM681" s="6">
        <f t="shared" si="1399"/>
        <v>2.6783595655051906</v>
      </c>
      <c r="BN681" s="6">
        <f t="shared" ref="BN681:BO681" si="1481">AVERAGE(BL678:BL684)</f>
        <v>3.6841860926694179</v>
      </c>
      <c r="BO681" s="6">
        <f t="shared" si="1481"/>
        <v>3.9592808901871286</v>
      </c>
      <c r="BR681" s="6">
        <f t="shared" si="1401"/>
        <v>4.8135461171282969</v>
      </c>
    </row>
    <row r="682" spans="1:70" x14ac:dyDescent="0.2">
      <c r="A682" s="6">
        <f>'[1]Nominal weighted'!B682</f>
        <v>1988</v>
      </c>
      <c r="C682" s="6">
        <f t="shared" si="1408"/>
        <v>5.4108112436628364</v>
      </c>
      <c r="D682" s="6">
        <f t="shared" si="1409"/>
        <v>4.2233333333333327</v>
      </c>
      <c r="E682" s="6">
        <f t="shared" si="1410"/>
        <v>5.335178791995947</v>
      </c>
      <c r="F682" s="6">
        <f t="shared" si="1411"/>
        <v>4.9113946276058291</v>
      </c>
      <c r="G682" s="6">
        <f t="shared" si="1412"/>
        <v>5.5393850603935624</v>
      </c>
      <c r="H682" s="6">
        <f t="shared" si="1413"/>
        <v>4.7479600000000008</v>
      </c>
      <c r="I682" s="6">
        <f t="shared" si="1414"/>
        <v>6.4864622928754443</v>
      </c>
      <c r="J682" s="6">
        <f t="shared" si="1415"/>
        <v>3.7562124711316263</v>
      </c>
      <c r="L682" s="6">
        <f t="shared" si="1355"/>
        <v>6.2004278133271464</v>
      </c>
      <c r="M682" s="6">
        <f t="shared" si="1356"/>
        <v>3.7601190476190474</v>
      </c>
      <c r="N682" s="6">
        <f t="shared" si="1357"/>
        <v>5.9816032078735493</v>
      </c>
      <c r="O682" s="6">
        <f t="shared" si="1358"/>
        <v>5.2705359699057963</v>
      </c>
      <c r="P682" s="6">
        <f t="shared" ref="P682:S682" si="1482">AVERAGE(G679:G685)</f>
        <v>6.1997222418695808</v>
      </c>
      <c r="Q682" s="6">
        <f t="shared" si="1482"/>
        <v>4.6950940552995393</v>
      </c>
      <c r="R682" s="6">
        <f t="shared" si="1482"/>
        <v>5.6844299304247565</v>
      </c>
      <c r="S682" s="6">
        <f t="shared" si="1482"/>
        <v>3.9847617065402612</v>
      </c>
      <c r="U682" s="6">
        <v>5.3791887563371628</v>
      </c>
      <c r="V682" s="6">
        <v>4.9000000000000004</v>
      </c>
      <c r="W682" s="6">
        <v>1.2048212080040532</v>
      </c>
      <c r="X682" s="6">
        <v>1.6486053723941705</v>
      </c>
      <c r="Y682" s="6">
        <v>3.0806149396064368</v>
      </c>
      <c r="Z682" s="6">
        <v>4.1000399999999999</v>
      </c>
      <c r="AA682" s="6">
        <v>5.8435377071245558</v>
      </c>
      <c r="AB682" s="6">
        <v>0.92378752886837345</v>
      </c>
      <c r="AE682" s="6">
        <v>10.79</v>
      </c>
      <c r="AF682" s="6">
        <v>9.1233333333333331</v>
      </c>
      <c r="AG682" s="35">
        <v>6.54</v>
      </c>
      <c r="AH682" s="6">
        <v>6.56</v>
      </c>
      <c r="AI682" s="6">
        <v>8.6199999999999992</v>
      </c>
      <c r="AJ682" s="6">
        <v>8.8480000000000008</v>
      </c>
      <c r="AK682" s="6">
        <v>12.33</v>
      </c>
      <c r="AL682" s="6">
        <v>4.68</v>
      </c>
      <c r="AN682" s="6">
        <v>4.68</v>
      </c>
      <c r="AO682" s="6">
        <f>AE682*'III. GDP shares, 1310-2018'!C684</f>
        <v>0.77180939497559276</v>
      </c>
      <c r="AP682" s="6">
        <f>AF682*'III. GDP shares, 1310-2018'!D684</f>
        <v>0.6823592938539137</v>
      </c>
      <c r="AQ682" s="6">
        <f>AG682*'III. GDP shares, 1310-2018'!E684</f>
        <v>0.12579934534880888</v>
      </c>
      <c r="AR682" s="6">
        <f>AH682*'III. GDP shares, 1310-2018'!F684</f>
        <v>0.67187424199351842</v>
      </c>
      <c r="AS682" s="6">
        <f>AI682*'III. GDP shares, 1310-2018'!G684</f>
        <v>0.67303129005271312</v>
      </c>
      <c r="AT682" s="6">
        <f>AJ682*'III. GDP shares, 1310-2018'!H684</f>
        <v>3.9618298199303119</v>
      </c>
      <c r="AU682" s="6">
        <f>AK682*'III. GDP shares, 1310-2018'!I684</f>
        <v>0.43202319463283489</v>
      </c>
      <c r="AV682" s="6">
        <f>AL682*'III. GDP shares, 1310-2018'!J684</f>
        <v>0.8009357450921466</v>
      </c>
      <c r="AY682" s="6">
        <f>U682*'III. GDP shares, 1310-2018'!C684</f>
        <v>0.38477371821020362</v>
      </c>
      <c r="AZ682" s="6">
        <f>V682*'III. GDP shares, 1310-2018'!D684</f>
        <v>0.36648453122588714</v>
      </c>
      <c r="BA682" s="6">
        <f>W682*'III. GDP shares, 1310-2018'!E684</f>
        <v>2.3175186426494035E-2</v>
      </c>
      <c r="BB682" s="6">
        <f>X682*'III. GDP shares, 1310-2018'!F684</f>
        <v>0.16884992148228287</v>
      </c>
      <c r="BC682" s="6">
        <f>Y682*'III. GDP shares, 1310-2018'!G684</f>
        <v>0.24052787087691199</v>
      </c>
      <c r="BD682" s="6">
        <f>Z682*'III. GDP shares, 1310-2018'!H684</f>
        <v>1.8358567738366947</v>
      </c>
      <c r="BE682" s="6">
        <f>AA682*'III. GDP shares, 1310-2018'!I684</f>
        <v>0.20474808014512422</v>
      </c>
      <c r="BF682" s="6">
        <f>AB682*'III. GDP shares, 1310-2018'!J684</f>
        <v>0.1580971052865435</v>
      </c>
      <c r="BI682" s="6">
        <f t="shared" si="1396"/>
        <v>8.4364166666666662</v>
      </c>
      <c r="BJ682" s="6">
        <f t="shared" si="1397"/>
        <v>8.1196623258798404</v>
      </c>
      <c r="BL682" s="6">
        <f t="shared" si="1398"/>
        <v>3.3825131874901424</v>
      </c>
      <c r="BM682" s="6">
        <f t="shared" si="1399"/>
        <v>3.3850744390418441</v>
      </c>
      <c r="BN682" s="6">
        <f t="shared" ref="BN682:BO682" si="1483">AVERAGE(BL679:BL685)</f>
        <v>3.6113515120969164</v>
      </c>
      <c r="BO682" s="6">
        <f t="shared" si="1483"/>
        <v>3.823452748400221</v>
      </c>
      <c r="BR682" s="6">
        <f t="shared" si="1401"/>
        <v>4.421274375761671</v>
      </c>
    </row>
    <row r="683" spans="1:70" x14ac:dyDescent="0.2">
      <c r="A683" s="6">
        <f>'[1]Nominal weighted'!B683</f>
        <v>1989</v>
      </c>
      <c r="C683" s="6">
        <f t="shared" si="1408"/>
        <v>7.5038493412821223</v>
      </c>
      <c r="D683" s="6">
        <f t="shared" si="1409"/>
        <v>1.4608333333333325</v>
      </c>
      <c r="E683" s="6">
        <f t="shared" si="1410"/>
        <v>6.5804405073890582</v>
      </c>
      <c r="F683" s="6">
        <f t="shared" si="1411"/>
        <v>3.9966589041065816</v>
      </c>
      <c r="G683" s="6">
        <f t="shared" si="1412"/>
        <v>5.816776652660641</v>
      </c>
      <c r="H683" s="6">
        <f t="shared" si="1413"/>
        <v>3.7026300000000001</v>
      </c>
      <c r="I683" s="6">
        <f t="shared" si="1414"/>
        <v>5.9721816856250403</v>
      </c>
      <c r="J683" s="6">
        <f t="shared" si="1415"/>
        <v>3.048421052631582</v>
      </c>
      <c r="L683" s="6">
        <f t="shared" si="1355"/>
        <v>6.7456166292852169</v>
      </c>
      <c r="M683" s="6">
        <f t="shared" si="1356"/>
        <v>3.9705952380952376</v>
      </c>
      <c r="N683" s="6">
        <f t="shared" si="1357"/>
        <v>5.9587756717198053</v>
      </c>
      <c r="O683" s="6">
        <f t="shared" si="1358"/>
        <v>5.1735127514654282</v>
      </c>
      <c r="P683" s="6">
        <f t="shared" ref="P683:S683" si="1484">AVERAGE(G680:G686)</f>
        <v>6.2564847483099673</v>
      </c>
      <c r="Q683" s="6">
        <f t="shared" si="1484"/>
        <v>4.2487120887877063</v>
      </c>
      <c r="R683" s="6">
        <f t="shared" si="1484"/>
        <v>6.1057127466225642</v>
      </c>
      <c r="S683" s="6">
        <f t="shared" si="1484"/>
        <v>3.8662765699788992</v>
      </c>
      <c r="U683" s="6">
        <v>6.276150658717877</v>
      </c>
      <c r="V683" s="6">
        <v>7.8</v>
      </c>
      <c r="W683" s="6">
        <v>1.2895594926109417</v>
      </c>
      <c r="X683" s="6">
        <v>3.2633410958934181</v>
      </c>
      <c r="Y683" s="6">
        <v>3.5632233473393602</v>
      </c>
      <c r="Z683" s="6">
        <v>4.7910899999999996</v>
      </c>
      <c r="AA683" s="6">
        <v>6.8878183143749592</v>
      </c>
      <c r="AB683" s="6">
        <v>2.6315789473684177</v>
      </c>
      <c r="AE683" s="6">
        <v>13.78</v>
      </c>
      <c r="AF683" s="6">
        <v>9.2608333333333324</v>
      </c>
      <c r="AG683" s="35">
        <v>7.87</v>
      </c>
      <c r="AH683" s="6">
        <v>7.26</v>
      </c>
      <c r="AI683" s="6">
        <v>9.3800000000000008</v>
      </c>
      <c r="AJ683" s="6">
        <v>8.4937199999999997</v>
      </c>
      <c r="AK683" s="6">
        <v>12.86</v>
      </c>
      <c r="AL683" s="6">
        <v>5.68</v>
      </c>
      <c r="AN683" s="6">
        <v>5.68</v>
      </c>
      <c r="AO683" s="6">
        <f>AE683*'III. GDP shares, 1310-2018'!C685</f>
        <v>0.97818069384694806</v>
      </c>
      <c r="AP683" s="6">
        <f>AF683*'III. GDP shares, 1310-2018'!D685</f>
        <v>0.68267420954864133</v>
      </c>
      <c r="AQ683" s="6">
        <f>AG683*'III. GDP shares, 1310-2018'!E685</f>
        <v>0.15285443253673836</v>
      </c>
      <c r="AR683" s="6">
        <f>AH683*'III. GDP shares, 1310-2018'!F685</f>
        <v>0.74068675821123775</v>
      </c>
      <c r="AS683" s="6">
        <f>AI683*'III. GDP shares, 1310-2018'!G685</f>
        <v>0.73509470687273726</v>
      </c>
      <c r="AT683" s="6">
        <f>AJ683*'III. GDP shares, 1310-2018'!H685</f>
        <v>3.7953973655502113</v>
      </c>
      <c r="AU683" s="6">
        <f>AK683*'III. GDP shares, 1310-2018'!I685</f>
        <v>0.45758507855351527</v>
      </c>
      <c r="AV683" s="6">
        <f>AL683*'III. GDP shares, 1310-2018'!J685</f>
        <v>0.98295220195065625</v>
      </c>
      <c r="AY683" s="6">
        <f>U683*'III. GDP shares, 1310-2018'!C685</f>
        <v>0.44551592206332608</v>
      </c>
      <c r="AZ683" s="6">
        <f>V683*'III. GDP shares, 1310-2018'!D685</f>
        <v>0.57498700633269895</v>
      </c>
      <c r="BA683" s="6">
        <f>W683*'III. GDP shares, 1310-2018'!E685</f>
        <v>2.5046363972733129E-2</v>
      </c>
      <c r="BB683" s="6">
        <f>X683*'III. GDP shares, 1310-2018'!F685</f>
        <v>0.33293574893316857</v>
      </c>
      <c r="BC683" s="6">
        <f>Y683*'III. GDP shares, 1310-2018'!G685</f>
        <v>0.27924377633630282</v>
      </c>
      <c r="BD683" s="6">
        <f>Z683*'III. GDP shares, 1310-2018'!H685</f>
        <v>2.1408864860289674</v>
      </c>
      <c r="BE683" s="6">
        <f>AA683*'III. GDP shares, 1310-2018'!I685</f>
        <v>0.24508265042345312</v>
      </c>
      <c r="BF683" s="6">
        <f>AB683*'III. GDP shares, 1310-2018'!J685</f>
        <v>0.45540780297936201</v>
      </c>
      <c r="BI683" s="6">
        <f t="shared" si="1396"/>
        <v>9.3230691666666665</v>
      </c>
      <c r="BJ683" s="6">
        <f t="shared" si="1397"/>
        <v>8.5254254470706865</v>
      </c>
      <c r="BL683" s="6">
        <f t="shared" si="1398"/>
        <v>4.4991057570700121</v>
      </c>
      <c r="BM683" s="6">
        <f t="shared" si="1399"/>
        <v>4.5628452320381214</v>
      </c>
      <c r="BN683" s="6">
        <f t="shared" ref="BN683:BO683" si="1485">AVERAGE(BL680:BL686)</f>
        <v>3.4792939078743701</v>
      </c>
      <c r="BO683" s="6">
        <f t="shared" si="1485"/>
        <v>3.6311211817558364</v>
      </c>
      <c r="BR683" s="6">
        <f t="shared" si="1401"/>
        <v>3.9186324867847317</v>
      </c>
    </row>
    <row r="684" spans="1:70" x14ac:dyDescent="0.2">
      <c r="A684" s="6">
        <f>'[1]Nominal weighted'!B684</f>
        <v>1990</v>
      </c>
      <c r="C684" s="6">
        <f t="shared" si="1408"/>
        <v>7.0358268207493584</v>
      </c>
      <c r="D684" s="6">
        <f t="shared" si="1409"/>
        <v>1.3791666666666682</v>
      </c>
      <c r="E684" s="6">
        <f t="shared" si="1410"/>
        <v>6.5554526537021998</v>
      </c>
      <c r="F684" s="6">
        <f t="shared" si="1411"/>
        <v>6.2602384627621959</v>
      </c>
      <c r="G684" s="6">
        <f t="shared" si="1412"/>
        <v>6.7590668581718951</v>
      </c>
      <c r="H684" s="6">
        <f t="shared" si="1413"/>
        <v>3.1331800000000003</v>
      </c>
      <c r="I684" s="6">
        <f t="shared" si="1414"/>
        <v>6.2527458832484957</v>
      </c>
      <c r="J684" s="6">
        <f t="shared" si="1415"/>
        <v>3.0295875139353501</v>
      </c>
      <c r="L684" s="6">
        <f t="shared" si="1355"/>
        <v>6.5202549523525954</v>
      </c>
      <c r="M684" s="6">
        <f t="shared" si="1356"/>
        <v>3.9740476190476182</v>
      </c>
      <c r="N684" s="6">
        <f t="shared" si="1357"/>
        <v>5.466876471584845</v>
      </c>
      <c r="O684" s="6">
        <f t="shared" si="1358"/>
        <v>4.3537258288772973</v>
      </c>
      <c r="P684" s="6">
        <f t="shared" ref="P684:S684" si="1486">AVERAGE(G681:G687)</f>
        <v>5.7555856820226179</v>
      </c>
      <c r="Q684" s="6">
        <f t="shared" si="1486"/>
        <v>3.8441006602162777</v>
      </c>
      <c r="R684" s="6">
        <f t="shared" si="1486"/>
        <v>6.1054281454968589</v>
      </c>
      <c r="S684" s="6">
        <f t="shared" si="1486"/>
        <v>3.3732180973395249</v>
      </c>
      <c r="U684" s="6">
        <v>6.614173179250642</v>
      </c>
      <c r="V684" s="6">
        <v>9.5</v>
      </c>
      <c r="W684" s="6">
        <v>2.6445473462977995</v>
      </c>
      <c r="X684" s="6">
        <v>2.7397615372378037</v>
      </c>
      <c r="Y684" s="6">
        <v>3.2409331418281053</v>
      </c>
      <c r="Z684" s="6">
        <v>5.4192200000000001</v>
      </c>
      <c r="AA684" s="6">
        <v>6.547254116751505</v>
      </c>
      <c r="AB684" s="6">
        <v>3.7904124860646502</v>
      </c>
      <c r="AE684" s="6">
        <v>13.65</v>
      </c>
      <c r="AF684" s="6">
        <v>10.879166666666668</v>
      </c>
      <c r="AG684" s="35">
        <v>9.1999999999999993</v>
      </c>
      <c r="AH684" s="6">
        <v>9</v>
      </c>
      <c r="AI684" s="6">
        <v>10</v>
      </c>
      <c r="AJ684" s="6">
        <v>8.5524000000000004</v>
      </c>
      <c r="AK684" s="6">
        <v>12.8</v>
      </c>
      <c r="AL684" s="6">
        <v>6.82</v>
      </c>
      <c r="AN684" s="6">
        <v>6.82</v>
      </c>
      <c r="AO684" s="6">
        <f>AE684*'III. GDP shares, 1310-2018'!C686</f>
        <v>0.97059235492747509</v>
      </c>
      <c r="AP684" s="6">
        <f>AF684*'III. GDP shares, 1310-2018'!D686</f>
        <v>0.78941195948135234</v>
      </c>
      <c r="AQ684" s="6">
        <f>AG684*'III. GDP shares, 1310-2018'!E686</f>
        <v>0.1823985025049151</v>
      </c>
      <c r="AR684" s="6">
        <f>AH684*'III. GDP shares, 1310-2018'!F686</f>
        <v>0.87416936203593698</v>
      </c>
      <c r="AS684" s="6">
        <f>AI684*'III. GDP shares, 1310-2018'!G686</f>
        <v>0.78851630579982834</v>
      </c>
      <c r="AT684" s="6">
        <f>AJ684*'III. GDP shares, 1310-2018'!H686</f>
        <v>3.8125107393559357</v>
      </c>
      <c r="AU684" s="6">
        <f>AK684*'III. GDP shares, 1310-2018'!I686</f>
        <v>0.46642203114670561</v>
      </c>
      <c r="AV684" s="6">
        <f>AL684*'III. GDP shares, 1310-2018'!J686</f>
        <v>1.2160282811361434</v>
      </c>
      <c r="AY684" s="6">
        <f>U684*'III. GDP shares, 1310-2018'!C686</f>
        <v>0.47030519574703478</v>
      </c>
      <c r="AZ684" s="6">
        <f>V684*'III. GDP shares, 1310-2018'!D686</f>
        <v>0.68933713811470054</v>
      </c>
      <c r="BA684" s="6">
        <f>W684*'III. GDP shares, 1310-2018'!E686</f>
        <v>5.2430595192181066E-2</v>
      </c>
      <c r="BB684" s="6">
        <f>X684*'III. GDP shares, 1310-2018'!F686</f>
        <v>0.26611284390419654</v>
      </c>
      <c r="BC684" s="6">
        <f>Y684*'III. GDP shares, 1310-2018'!G686</f>
        <v>0.25555286283385287</v>
      </c>
      <c r="BD684" s="6">
        <f>Z684*'III. GDP shares, 1310-2018'!H686</f>
        <v>2.4157937478289688</v>
      </c>
      <c r="BE684" s="6">
        <f>AA684*'III. GDP shares, 1310-2018'!I686</f>
        <v>0.23857684090381773</v>
      </c>
      <c r="BF684" s="6">
        <f>AB684*'III. GDP shares, 1310-2018'!J686</f>
        <v>0.67584292965193138</v>
      </c>
      <c r="BI684" s="6">
        <f t="shared" si="1396"/>
        <v>10.112695833333333</v>
      </c>
      <c r="BJ684" s="6">
        <f t="shared" si="1397"/>
        <v>9.1000495363882905</v>
      </c>
      <c r="BL684" s="6">
        <f t="shared" si="1398"/>
        <v>5.0639521541766843</v>
      </c>
      <c r="BM684" s="6">
        <f t="shared" si="1399"/>
        <v>5.0620377259288132</v>
      </c>
      <c r="BN684" s="6">
        <f t="shared" ref="BN684:BO684" si="1487">AVERAGE(BL681:BL687)</f>
        <v>3.6271880474180769</v>
      </c>
      <c r="BO684" s="6">
        <f t="shared" si="1487"/>
        <v>3.7279827813622113</v>
      </c>
      <c r="BR684" s="6">
        <f t="shared" si="1401"/>
        <v>3.9360225608449566</v>
      </c>
    </row>
    <row r="685" spans="1:70" x14ac:dyDescent="0.2">
      <c r="A685" s="6">
        <f>'[1]Nominal weighted'!B685</f>
        <v>1991</v>
      </c>
      <c r="C685" s="6">
        <f t="shared" si="1408"/>
        <v>7.0095469447894274</v>
      </c>
      <c r="D685" s="6">
        <f t="shared" si="1409"/>
        <v>4.0891666666666655</v>
      </c>
      <c r="E685" s="6">
        <f t="shared" si="1410"/>
        <v>4.9249710470241972</v>
      </c>
      <c r="F685" s="6">
        <f t="shared" si="1411"/>
        <v>4.7641429236812183</v>
      </c>
      <c r="G685" s="6">
        <f t="shared" si="1412"/>
        <v>5.6021271608555692</v>
      </c>
      <c r="H685" s="6">
        <f t="shared" si="1413"/>
        <v>3.6466099999999999</v>
      </c>
      <c r="I685" s="6">
        <f t="shared" si="1414"/>
        <v>5.7289475632564706</v>
      </c>
      <c r="J685" s="6">
        <f t="shared" si="1415"/>
        <v>2.9373039742212588</v>
      </c>
      <c r="L685" s="6">
        <f t="shared" si="1355"/>
        <v>6.9923375932054626</v>
      </c>
      <c r="M685" s="6">
        <f t="shared" si="1356"/>
        <v>4.0686904761904765</v>
      </c>
      <c r="N685" s="6">
        <f t="shared" si="1357"/>
        <v>5.193942698588665</v>
      </c>
      <c r="O685" s="6">
        <f t="shared" si="1358"/>
        <v>4.3042473451361349</v>
      </c>
      <c r="P685" s="6">
        <f t="shared" ref="P685:S685" si="1488">AVERAGE(G682:G688)</f>
        <v>5.7370370383576681</v>
      </c>
      <c r="Q685" s="6">
        <f t="shared" si="1488"/>
        <v>3.7976879063436444</v>
      </c>
      <c r="R685" s="6">
        <f t="shared" si="1488"/>
        <v>6.0258564319257166</v>
      </c>
      <c r="S685" s="6">
        <f t="shared" si="1488"/>
        <v>3.3232413128217808</v>
      </c>
      <c r="U685" s="6">
        <v>5.8804530552105732</v>
      </c>
      <c r="V685" s="6">
        <v>5.9</v>
      </c>
      <c r="W685" s="6">
        <v>3.6750289529758029</v>
      </c>
      <c r="X685" s="6">
        <v>3.245857076318782</v>
      </c>
      <c r="Y685" s="6">
        <v>3.0178728391444301</v>
      </c>
      <c r="Z685" s="6">
        <v>4.2158300000000004</v>
      </c>
      <c r="AA685" s="6">
        <v>5.5280524367435291</v>
      </c>
      <c r="AB685" s="6">
        <v>2.7926960257787417</v>
      </c>
      <c r="AE685" s="6">
        <v>12.89</v>
      </c>
      <c r="AF685" s="6">
        <v>9.9891666666666659</v>
      </c>
      <c r="AG685" s="35">
        <v>8.6</v>
      </c>
      <c r="AH685" s="6">
        <v>8.01</v>
      </c>
      <c r="AI685" s="6">
        <v>8.6199999999999992</v>
      </c>
      <c r="AJ685" s="6">
        <v>7.8624400000000003</v>
      </c>
      <c r="AK685" s="6">
        <v>11.257</v>
      </c>
      <c r="AL685" s="6">
        <v>5.73</v>
      </c>
      <c r="AN685" s="6">
        <v>5.73</v>
      </c>
      <c r="AO685" s="6">
        <f>AE685*'III. GDP shares, 1310-2018'!C687</f>
        <v>0.91772431443059677</v>
      </c>
      <c r="AP685" s="6">
        <f>AF685*'III. GDP shares, 1310-2018'!D687</f>
        <v>0.70603752998505998</v>
      </c>
      <c r="AQ685" s="6">
        <f>AG685*'III. GDP shares, 1310-2018'!E687</f>
        <v>0.17220416873846936</v>
      </c>
      <c r="AR685" s="6">
        <f>AH685*'III. GDP shares, 1310-2018'!F687</f>
        <v>0.80919576294096329</v>
      </c>
      <c r="AS685" s="6">
        <f>AI685*'III. GDP shares, 1310-2018'!G687</f>
        <v>0.67936794419587276</v>
      </c>
      <c r="AT685" s="6">
        <f>AJ685*'III. GDP shares, 1310-2018'!H687</f>
        <v>3.4545822998063773</v>
      </c>
      <c r="AU685" s="6">
        <f>AK685*'III. GDP shares, 1310-2018'!I687</f>
        <v>0.41540312835368071</v>
      </c>
      <c r="AV685" s="6">
        <f>AL685*'III. GDP shares, 1310-2018'!J687</f>
        <v>1.0427654294316275</v>
      </c>
      <c r="AY685" s="6">
        <f>U685*'III. GDP shares, 1310-2018'!C687</f>
        <v>0.4186683280554252</v>
      </c>
      <c r="AZ685" s="6">
        <f>V685*'III. GDP shares, 1310-2018'!D687</f>
        <v>0.41701390775792319</v>
      </c>
      <c r="BA685" s="6">
        <f>W685*'III. GDP shares, 1310-2018'!E687</f>
        <v>7.3587826271744844E-2</v>
      </c>
      <c r="BB685" s="6">
        <f>X685*'III. GDP shares, 1310-2018'!F687</f>
        <v>0.32790684060787784</v>
      </c>
      <c r="BC685" s="6">
        <f>Y685*'III. GDP shares, 1310-2018'!G687</f>
        <v>0.23784757152831942</v>
      </c>
      <c r="BD685" s="6">
        <f>Z685*'III. GDP shares, 1310-2018'!H687</f>
        <v>1.8523424912613284</v>
      </c>
      <c r="BE685" s="6">
        <f>AA685*'III. GDP shares, 1310-2018'!I687</f>
        <v>0.20399487216189477</v>
      </c>
      <c r="BF685" s="6">
        <f>AB685*'III. GDP shares, 1310-2018'!J687</f>
        <v>0.50822458474575372</v>
      </c>
      <c r="BI685" s="6">
        <f t="shared" si="1396"/>
        <v>9.1198258333333335</v>
      </c>
      <c r="BJ685" s="6">
        <f t="shared" si="1397"/>
        <v>8.1972805778826476</v>
      </c>
      <c r="BL685" s="6">
        <f t="shared" si="1398"/>
        <v>4.0395864223902676</v>
      </c>
      <c r="BM685" s="6">
        <f t="shared" si="1399"/>
        <v>4.2819737982714825</v>
      </c>
      <c r="BN685" s="6">
        <f t="shared" ref="BN685:BO685" si="1489">AVERAGE(BL682:BL688)</f>
        <v>3.546735511424564</v>
      </c>
      <c r="BO685" s="6">
        <f t="shared" si="1489"/>
        <v>3.7148823760670004</v>
      </c>
      <c r="BR685" s="6">
        <f t="shared" si="1401"/>
        <v>3.8686705332652433</v>
      </c>
    </row>
    <row r="686" spans="1:70" x14ac:dyDescent="0.2">
      <c r="A686" s="6">
        <f>'[1]Nominal weighted'!B686</f>
        <v>1992</v>
      </c>
      <c r="C686" s="6">
        <f t="shared" si="1408"/>
        <v>8.7486765722865876</v>
      </c>
      <c r="D686" s="6">
        <f t="shared" si="1409"/>
        <v>5.463333333333332</v>
      </c>
      <c r="E686" s="6">
        <f t="shared" si="1410"/>
        <v>4.9400224638604726</v>
      </c>
      <c r="F686" s="6">
        <f t="shared" si="1411"/>
        <v>3.8606200206442973</v>
      </c>
      <c r="G686" s="6">
        <f t="shared" si="1412"/>
        <v>6.1944254835039763</v>
      </c>
      <c r="H686" s="6">
        <f t="shared" si="1413"/>
        <v>3.9672246215139442</v>
      </c>
      <c r="I686" s="6">
        <f t="shared" si="1414"/>
        <v>7.0916613420230252</v>
      </c>
      <c r="J686" s="6">
        <f t="shared" si="1415"/>
        <v>4.0240543364681329</v>
      </c>
      <c r="L686" s="6">
        <f t="shared" si="1355"/>
        <v>7.0252206702721596</v>
      </c>
      <c r="M686" s="6">
        <f t="shared" si="1356"/>
        <v>4.1429761904761904</v>
      </c>
      <c r="N686" s="6">
        <f t="shared" si="1357"/>
        <v>5.0555886607882412</v>
      </c>
      <c r="O686" s="6">
        <f t="shared" si="1358"/>
        <v>4.2486855857006995</v>
      </c>
      <c r="P686" s="6">
        <f t="shared" ref="P686:S686" si="1490">AVERAGE(G683:G689)</f>
        <v>5.6006541290554193</v>
      </c>
      <c r="Q686" s="6">
        <f t="shared" si="1490"/>
        <v>3.6577650492007874</v>
      </c>
      <c r="R686" s="6">
        <f t="shared" si="1490"/>
        <v>5.8720798668339915</v>
      </c>
      <c r="S686" s="6">
        <f t="shared" si="1490"/>
        <v>3.3139605946262312</v>
      </c>
      <c r="U686" s="6">
        <v>4.8713234277134125</v>
      </c>
      <c r="V686" s="6">
        <v>3.7</v>
      </c>
      <c r="W686" s="6">
        <v>2.2899775361395274</v>
      </c>
      <c r="X686" s="6">
        <v>3.3293799793557031</v>
      </c>
      <c r="Y686" s="6">
        <v>1.9055745164960232</v>
      </c>
      <c r="Z686" s="6">
        <v>3.04162</v>
      </c>
      <c r="AA686" s="6">
        <v>5.3483386579769743</v>
      </c>
      <c r="AB686" s="6">
        <v>0.83594566353186739</v>
      </c>
      <c r="AE686" s="6">
        <v>13.62</v>
      </c>
      <c r="AF686" s="6">
        <v>9.1633333333333322</v>
      </c>
      <c r="AG686" s="35">
        <v>7.23</v>
      </c>
      <c r="AH686" s="6">
        <v>7.19</v>
      </c>
      <c r="AI686" s="6">
        <v>8.1</v>
      </c>
      <c r="AJ686" s="6">
        <v>7.0088446215139442</v>
      </c>
      <c r="AK686" s="6">
        <v>12.44</v>
      </c>
      <c r="AL686" s="6">
        <v>4.8600000000000003</v>
      </c>
      <c r="AN686" s="6">
        <v>4.8600000000000003</v>
      </c>
      <c r="AO686" s="6">
        <f>AE686*'III. GDP shares, 1310-2018'!C688</f>
        <v>0.95638099678914035</v>
      </c>
      <c r="AP686" s="6">
        <f>AF686*'III. GDP shares, 1310-2018'!D688</f>
        <v>0.63518868991163535</v>
      </c>
      <c r="AQ686" s="6">
        <f>AG686*'III. GDP shares, 1310-2018'!E688</f>
        <v>0.14457595225572123</v>
      </c>
      <c r="AR686" s="6">
        <f>AH686*'III. GDP shares, 1310-2018'!F688</f>
        <v>0.7267996109361462</v>
      </c>
      <c r="AS686" s="6">
        <f>AI686*'III. GDP shares, 1310-2018'!G688</f>
        <v>0.63701673097342582</v>
      </c>
      <c r="AT686" s="6">
        <f>AJ686*'III. GDP shares, 1310-2018'!H688</f>
        <v>3.1148728319631283</v>
      </c>
      <c r="AU686" s="6">
        <f>AK686*'III. GDP shares, 1310-2018'!I688</f>
        <v>0.45351149387884959</v>
      </c>
      <c r="AV686" s="6">
        <f>AL686*'III. GDP shares, 1310-2018'!J688</f>
        <v>0.87412399161655063</v>
      </c>
      <c r="AY686" s="6">
        <f>U686*'III. GDP shares, 1310-2018'!C688</f>
        <v>0.34205882198816784</v>
      </c>
      <c r="AZ686" s="6">
        <f>V686*'III. GDP shares, 1310-2018'!D688</f>
        <v>0.25647851793449084</v>
      </c>
      <c r="BA686" s="6">
        <f>W686*'III. GDP shares, 1310-2018'!E688</f>
        <v>4.5791934015433251E-2</v>
      </c>
      <c r="BB686" s="6">
        <f>X686*'III. GDP shares, 1310-2018'!F688</f>
        <v>0.33654966253884833</v>
      </c>
      <c r="BC686" s="6">
        <f>Y686*'III. GDP shares, 1310-2018'!G688</f>
        <v>0.14986208013883495</v>
      </c>
      <c r="BD686" s="6">
        <f>Z686*'III. GDP shares, 1310-2018'!H688</f>
        <v>1.3517576740214858</v>
      </c>
      <c r="BE686" s="6">
        <f>AA686*'III. GDP shares, 1310-2018'!I688</f>
        <v>0.194978541362471</v>
      </c>
      <c r="BF686" s="6">
        <f>AB686*'III. GDP shares, 1310-2018'!J688</f>
        <v>0.15035394242407857</v>
      </c>
      <c r="BI686" s="6">
        <f t="shared" si="1396"/>
        <v>8.7015222443559104</v>
      </c>
      <c r="BJ686" s="6">
        <f t="shared" si="1397"/>
        <v>7.5424702983245977</v>
      </c>
      <c r="BL686" s="6">
        <f t="shared" si="1398"/>
        <v>2.8278311744238107</v>
      </c>
      <c r="BM686" s="6">
        <f t="shared" si="1399"/>
        <v>3.1652699726516884</v>
      </c>
      <c r="BN686" s="6">
        <f t="shared" ref="BN686:BO686" si="1491">AVERAGE(BL683:BL689)</f>
        <v>3.3943816772357431</v>
      </c>
      <c r="BO686" s="6">
        <f t="shared" si="1491"/>
        <v>3.6055732758761216</v>
      </c>
      <c r="BR686" s="6">
        <f t="shared" si="1401"/>
        <v>4.3359289519236413</v>
      </c>
    </row>
    <row r="687" spans="1:70" x14ac:dyDescent="0.2">
      <c r="A687" s="6">
        <f>'[1]Nominal weighted'!B687</f>
        <v>1993</v>
      </c>
      <c r="C687" s="6">
        <f t="shared" si="1408"/>
        <v>4.4878789018112251</v>
      </c>
      <c r="D687" s="6">
        <f t="shared" si="1409"/>
        <v>6.0875000000000004</v>
      </c>
      <c r="E687" s="6">
        <f t="shared" si="1410"/>
        <v>2.897965764115388</v>
      </c>
      <c r="F687" s="6">
        <f t="shared" si="1411"/>
        <v>1.2822467061548144</v>
      </c>
      <c r="G687" s="6">
        <f t="shared" si="1412"/>
        <v>3.5328272397432241</v>
      </c>
      <c r="H687" s="6">
        <f t="shared" si="1413"/>
        <v>2.8966299999999996</v>
      </c>
      <c r="I687" s="6">
        <f t="shared" si="1414"/>
        <v>3.1851970434300902</v>
      </c>
      <c r="J687" s="6">
        <f t="shared" si="1415"/>
        <v>2.3709844559585522</v>
      </c>
      <c r="L687" s="6">
        <f t="shared" si="1355"/>
        <v>6.6225737585143287</v>
      </c>
      <c r="M687" s="6">
        <f t="shared" si="1356"/>
        <v>4.7389285714285716</v>
      </c>
      <c r="N687" s="6">
        <f t="shared" si="1357"/>
        <v>4.5903636926517768</v>
      </c>
      <c r="O687" s="6">
        <f t="shared" si="1358"/>
        <v>4.2884273829924036</v>
      </c>
      <c r="P687" s="6">
        <f t="shared" ref="P687:S687" si="1492">AVERAGE(G684:G690)</f>
        <v>5.3553265207944616</v>
      </c>
      <c r="Q687" s="6">
        <f t="shared" si="1492"/>
        <v>3.6297981557767507</v>
      </c>
      <c r="R687" s="6">
        <f t="shared" si="1492"/>
        <v>5.541647580714927</v>
      </c>
      <c r="S687" s="6">
        <f t="shared" si="1492"/>
        <v>3.2036326421654282</v>
      </c>
      <c r="U687" s="6">
        <v>4.3821210981887742</v>
      </c>
      <c r="V687" s="6">
        <v>1.6</v>
      </c>
      <c r="W687" s="6">
        <v>2.6120342358846118</v>
      </c>
      <c r="X687" s="6">
        <v>4.2577532938451856</v>
      </c>
      <c r="Y687" s="6">
        <v>2.1071727602567756</v>
      </c>
      <c r="Z687" s="6">
        <v>2.9696500000000001</v>
      </c>
      <c r="AA687" s="6">
        <v>4.9248029565699092</v>
      </c>
      <c r="AB687" s="6">
        <v>0.82901554404144784</v>
      </c>
      <c r="AE687" s="6">
        <v>8.8699999999999992</v>
      </c>
      <c r="AF687" s="6">
        <v>7.6875000000000009</v>
      </c>
      <c r="AG687" s="35">
        <v>5.51</v>
      </c>
      <c r="AH687" s="6">
        <v>5.54</v>
      </c>
      <c r="AI687" s="6">
        <v>5.64</v>
      </c>
      <c r="AJ687" s="6">
        <v>5.8662799999999997</v>
      </c>
      <c r="AK687" s="6">
        <v>8.11</v>
      </c>
      <c r="AL687" s="6">
        <v>3.2</v>
      </c>
      <c r="AN687" s="6">
        <v>3.2</v>
      </c>
      <c r="AO687" s="6">
        <f>AE687*'III. GDP shares, 1310-2018'!C689</f>
        <v>0.61026567330267689</v>
      </c>
      <c r="AP687" s="6">
        <f>AF687*'III. GDP shares, 1310-2018'!D689</f>
        <v>0.53906666194130037</v>
      </c>
      <c r="AQ687" s="6">
        <f>AG687*'III. GDP shares, 1310-2018'!E689</f>
        <v>0.1097490245468906</v>
      </c>
      <c r="AR687" s="6">
        <f>AH687*'III. GDP shares, 1310-2018'!F689</f>
        <v>0.54915406432627378</v>
      </c>
      <c r="AS687" s="6">
        <f>AI687*'III. GDP shares, 1310-2018'!G689</f>
        <v>0.43413160171308501</v>
      </c>
      <c r="AT687" s="6">
        <f>AJ687*'III. GDP shares, 1310-2018'!H689</f>
        <v>2.6465829760945736</v>
      </c>
      <c r="AU687" s="6">
        <f>AK687*'III. GDP shares, 1310-2018'!I689</f>
        <v>0.28925599324089302</v>
      </c>
      <c r="AV687" s="6">
        <f>AL687*'III. GDP shares, 1310-2018'!J689</f>
        <v>0.57037080351604497</v>
      </c>
      <c r="AY687" s="6">
        <f>U687*'III. GDP shares, 1310-2018'!C689</f>
        <v>0.30149471053889948</v>
      </c>
      <c r="AZ687" s="6">
        <f>V687*'III. GDP shares, 1310-2018'!D689</f>
        <v>0.11219598817640071</v>
      </c>
      <c r="BA687" s="6">
        <f>W687*'III. GDP shares, 1310-2018'!E689</f>
        <v>5.2026898270674936E-2</v>
      </c>
      <c r="BB687" s="6">
        <f>X687*'III. GDP shares, 1310-2018'!F689</f>
        <v>0.42205099751149155</v>
      </c>
      <c r="BC687" s="6">
        <f>Y687*'III. GDP shares, 1310-2018'!G689</f>
        <v>0.16219685913057738</v>
      </c>
      <c r="BD687" s="6">
        <f>Z687*'III. GDP shares, 1310-2018'!H689</f>
        <v>1.3397630414776063</v>
      </c>
      <c r="BE687" s="6">
        <f>AA687*'III. GDP shares, 1310-2018'!I689</f>
        <v>0.1756508965127393</v>
      </c>
      <c r="BF687" s="6">
        <f>AB687*'III. GDP shares, 1310-2018'!J689</f>
        <v>0.14776445686944117</v>
      </c>
      <c r="BI687" s="6">
        <f t="shared" si="1396"/>
        <v>6.302972500000001</v>
      </c>
      <c r="BJ687" s="6">
        <f t="shared" si="1397"/>
        <v>5.7485767986817384</v>
      </c>
      <c r="BL687" s="6">
        <f t="shared" si="1398"/>
        <v>2.7131438484878307</v>
      </c>
      <c r="BM687" s="6">
        <f t="shared" si="1399"/>
        <v>2.9603187360983378</v>
      </c>
      <c r="BN687" s="6">
        <f t="shared" ref="BN687:BO687" si="1493">AVERAGE(BL684:BL690)</f>
        <v>3.070505045587939</v>
      </c>
      <c r="BO687" s="6">
        <f t="shared" si="1493"/>
        <v>3.2647715884851189</v>
      </c>
      <c r="BR687" s="6">
        <f t="shared" si="1401"/>
        <v>2.6085622764290077</v>
      </c>
    </row>
    <row r="688" spans="1:70" x14ac:dyDescent="0.2">
      <c r="A688" s="6">
        <f>'[1]Nominal weighted'!B688</f>
        <v>1994</v>
      </c>
      <c r="C688" s="6">
        <f t="shared" si="1408"/>
        <v>8.7497733278566763</v>
      </c>
      <c r="D688" s="6">
        <f t="shared" si="1409"/>
        <v>5.7774999999999999</v>
      </c>
      <c r="E688" s="6">
        <f t="shared" si="1410"/>
        <v>5.1235676620333912</v>
      </c>
      <c r="F688" s="6">
        <f t="shared" si="1411"/>
        <v>5.0544297709980057</v>
      </c>
      <c r="G688" s="6">
        <f t="shared" si="1412"/>
        <v>6.7146508131748037</v>
      </c>
      <c r="H688" s="6">
        <f t="shared" si="1413"/>
        <v>4.4895807228915663</v>
      </c>
      <c r="I688" s="6">
        <f t="shared" si="1414"/>
        <v>7.4637992130214528</v>
      </c>
      <c r="J688" s="6">
        <f t="shared" si="1415"/>
        <v>4.0961253854059612</v>
      </c>
      <c r="L688" s="6">
        <f t="shared" si="1355"/>
        <v>6.1510611015552472</v>
      </c>
      <c r="M688" s="6">
        <f t="shared" si="1356"/>
        <v>5.1170238095238085</v>
      </c>
      <c r="N688" s="6">
        <f t="shared" si="1357"/>
        <v>4.0802272161048441</v>
      </c>
      <c r="O688" s="6">
        <f t="shared" si="1358"/>
        <v>3.8550832123539012</v>
      </c>
      <c r="P688" s="6">
        <f t="shared" ref="P688:S688" si="1494">AVERAGE(G685:G691)</f>
        <v>4.992490827918096</v>
      </c>
      <c r="Q688" s="6">
        <f t="shared" si="1494"/>
        <v>3.7559710129196082</v>
      </c>
      <c r="R688" s="6">
        <f t="shared" si="1494"/>
        <v>5.1661572230391144</v>
      </c>
      <c r="S688" s="6">
        <f t="shared" si="1494"/>
        <v>2.7793357405252341</v>
      </c>
      <c r="U688" s="6">
        <v>4.0302266721433231</v>
      </c>
      <c r="V688" s="6">
        <v>2.4</v>
      </c>
      <c r="W688" s="6">
        <v>2.636432337966609</v>
      </c>
      <c r="X688" s="6">
        <v>2.5955702290019942</v>
      </c>
      <c r="Y688" s="6">
        <v>1.5853491868251968</v>
      </c>
      <c r="Z688" s="6">
        <v>2.5956000000000001</v>
      </c>
      <c r="AA688" s="6">
        <v>4.3362007869785479</v>
      </c>
      <c r="AB688" s="6">
        <v>0.51387461459403905</v>
      </c>
      <c r="AE688" s="6">
        <v>12.78</v>
      </c>
      <c r="AF688" s="6">
        <v>8.1775000000000002</v>
      </c>
      <c r="AG688" s="35">
        <v>7.76</v>
      </c>
      <c r="AH688" s="6">
        <v>7.65</v>
      </c>
      <c r="AI688" s="6">
        <v>8.3000000000000007</v>
      </c>
      <c r="AJ688" s="6">
        <v>7.0851807228915664</v>
      </c>
      <c r="AK688" s="6">
        <v>11.8</v>
      </c>
      <c r="AL688" s="6">
        <v>4.6100000000000003</v>
      </c>
      <c r="AN688" s="6">
        <v>4.6100000000000003</v>
      </c>
      <c r="AO688" s="6">
        <f>AE688*'III. GDP shares, 1310-2018'!C690</f>
        <v>0.87212326557005215</v>
      </c>
      <c r="AP688" s="6">
        <f>AF688*'III. GDP shares, 1310-2018'!D690</f>
        <v>0.58110668813424293</v>
      </c>
      <c r="AQ688" s="6">
        <f>AG688*'III. GDP shares, 1310-2018'!E690</f>
        <v>0.15351559978862506</v>
      </c>
      <c r="AR688" s="6">
        <f>AH688*'III. GDP shares, 1310-2018'!F690</f>
        <v>0.75544709279766453</v>
      </c>
      <c r="AS688" s="6">
        <f>AI688*'III. GDP shares, 1310-2018'!G690</f>
        <v>0.63290444262425516</v>
      </c>
      <c r="AT688" s="6">
        <f>AJ688*'III. GDP shares, 1310-2018'!H690</f>
        <v>3.228005319394883</v>
      </c>
      <c r="AU688" s="6">
        <f>AK688*'III. GDP shares, 1310-2018'!I690</f>
        <v>0.41815893182238989</v>
      </c>
      <c r="AV688" s="6">
        <f>AL688*'III. GDP shares, 1310-2018'!J690</f>
        <v>0.80616257691746973</v>
      </c>
      <c r="AY688" s="6">
        <f>U688*'III. GDP shares, 1310-2018'!C690</f>
        <v>0.27502773445204687</v>
      </c>
      <c r="AZ688" s="6">
        <f>V688*'III. GDP shares, 1310-2018'!D690</f>
        <v>0.1705479732830551</v>
      </c>
      <c r="BA688" s="6">
        <f>W688*'III. GDP shares, 1310-2018'!E690</f>
        <v>5.2156377791890599E-2</v>
      </c>
      <c r="BB688" s="6">
        <f>X688*'III. GDP shares, 1310-2018'!F690</f>
        <v>0.25631581485643462</v>
      </c>
      <c r="BC688" s="6">
        <f>Y688*'III. GDP shares, 1310-2018'!G690</f>
        <v>0.12088849921113461</v>
      </c>
      <c r="BD688" s="6">
        <f>Z688*'III. GDP shares, 1310-2018'!H690</f>
        <v>1.1825542543961991</v>
      </c>
      <c r="BE688" s="6">
        <f>AA688*'III. GDP shares, 1310-2018'!I690</f>
        <v>0.15366280417375897</v>
      </c>
      <c r="BF688" s="6">
        <f>AB688*'III. GDP shares, 1310-2018'!J690</f>
        <v>8.9862577768677246E-2</v>
      </c>
      <c r="BI688" s="6">
        <f t="shared" si="1396"/>
        <v>8.5203350903614457</v>
      </c>
      <c r="BJ688" s="6">
        <f t="shared" si="1397"/>
        <v>7.4474239170495826</v>
      </c>
      <c r="BL688" s="6">
        <f t="shared" si="1398"/>
        <v>2.301016035933197</v>
      </c>
      <c r="BM688" s="6">
        <f t="shared" si="1399"/>
        <v>2.5866567284387134</v>
      </c>
      <c r="BN688" s="6">
        <f t="shared" ref="BN688:BO688" si="1495">AVERAGE(BL685:BL691)</f>
        <v>2.6544565169535965</v>
      </c>
      <c r="BO688" s="6">
        <f t="shared" si="1495"/>
        <v>2.8403370133843739</v>
      </c>
      <c r="BR688" s="6">
        <f t="shared" si="1401"/>
        <v>4.7358491662651989</v>
      </c>
    </row>
    <row r="689" spans="1:70" x14ac:dyDescent="0.2">
      <c r="A689" s="6">
        <f>'[1]Nominal weighted'!B689</f>
        <v>1995</v>
      </c>
      <c r="C689" s="6">
        <f t="shared" si="1408"/>
        <v>5.640992783129728</v>
      </c>
      <c r="D689" s="6">
        <f t="shared" si="1409"/>
        <v>4.7433333333333341</v>
      </c>
      <c r="E689" s="6">
        <f t="shared" si="1410"/>
        <v>4.3667005273929869</v>
      </c>
      <c r="F689" s="6">
        <f t="shared" si="1411"/>
        <v>4.5224623115577849</v>
      </c>
      <c r="G689" s="6">
        <f t="shared" si="1412"/>
        <v>4.5847046952778188</v>
      </c>
      <c r="H689" s="6">
        <f t="shared" si="1413"/>
        <v>3.7685000000000004</v>
      </c>
      <c r="I689" s="6">
        <f t="shared" si="1414"/>
        <v>5.4100263372333615</v>
      </c>
      <c r="J689" s="6">
        <f t="shared" si="1415"/>
        <v>3.6912474437627814</v>
      </c>
      <c r="L689" s="6">
        <f t="shared" si="1355"/>
        <v>5.483662536985749</v>
      </c>
      <c r="M689" s="6">
        <f t="shared" si="1356"/>
        <v>4.8375119047619046</v>
      </c>
      <c r="N689" s="6">
        <f t="shared" si="1357"/>
        <v>3.6896577859261641</v>
      </c>
      <c r="O689" s="6">
        <f t="shared" si="1358"/>
        <v>3.6761452319611423</v>
      </c>
      <c r="P689" s="6">
        <f t="shared" ref="P689:S689" si="1496">AVERAGE(G686:G692)</f>
        <v>4.7182022552262008</v>
      </c>
      <c r="Q689" s="6">
        <f t="shared" si="1496"/>
        <v>3.7658652986338934</v>
      </c>
      <c r="R689" s="6">
        <f t="shared" si="1496"/>
        <v>4.7155307568321012</v>
      </c>
      <c r="S689" s="6">
        <f t="shared" si="1496"/>
        <v>2.5780054539038382</v>
      </c>
      <c r="U689" s="6">
        <v>5.5690072168702729</v>
      </c>
      <c r="V689" s="6">
        <v>3.5</v>
      </c>
      <c r="W689" s="6">
        <v>1.6832994726070127</v>
      </c>
      <c r="X689" s="6">
        <v>1.5075376884422149</v>
      </c>
      <c r="Y689" s="6">
        <v>2.0852953047221812</v>
      </c>
      <c r="Z689" s="6">
        <v>2.8054199999999998</v>
      </c>
      <c r="AA689" s="6">
        <v>4.319973662766639</v>
      </c>
      <c r="AB689" s="6">
        <v>-0.5112474437627812</v>
      </c>
      <c r="AE689" s="6">
        <v>11.21</v>
      </c>
      <c r="AF689" s="6">
        <v>8.2433333333333341</v>
      </c>
      <c r="AG689" s="35">
        <v>6.05</v>
      </c>
      <c r="AH689" s="6">
        <v>6.03</v>
      </c>
      <c r="AI689" s="6">
        <v>6.67</v>
      </c>
      <c r="AJ689" s="6">
        <v>6.5739200000000002</v>
      </c>
      <c r="AK689" s="6">
        <v>9.73</v>
      </c>
      <c r="AL689" s="6">
        <v>3.18</v>
      </c>
      <c r="AN689" s="6">
        <v>3.18</v>
      </c>
      <c r="AO689" s="6">
        <f>AE689*'III. GDP shares, 1310-2018'!C691</f>
        <v>0.76864593627602518</v>
      </c>
      <c r="AP689" s="6">
        <f>AF689*'III. GDP shares, 1310-2018'!D691</f>
        <v>0.58818069966920561</v>
      </c>
      <c r="AQ689" s="6">
        <f>AG689*'III. GDP shares, 1310-2018'!E691</f>
        <v>0.12038719482128939</v>
      </c>
      <c r="AR689" s="6">
        <f>AH689*'III. GDP shares, 1310-2018'!F691</f>
        <v>0.59231357881961266</v>
      </c>
      <c r="AS689" s="6">
        <f>AI689*'III. GDP shares, 1310-2018'!G691</f>
        <v>0.50821605848944196</v>
      </c>
      <c r="AT689" s="6">
        <f>AJ689*'III. GDP shares, 1310-2018'!H691</f>
        <v>2.998111944978155</v>
      </c>
      <c r="AU689" s="6">
        <f>AK689*'III. GDP shares, 1310-2018'!I691</f>
        <v>0.34589422022733762</v>
      </c>
      <c r="AV689" s="6">
        <f>AL689*'III. GDP shares, 1310-2018'!J691</f>
        <v>0.55379142675243487</v>
      </c>
      <c r="AY689" s="6">
        <f>U689*'III. GDP shares, 1310-2018'!C691</f>
        <v>0.38185501929876825</v>
      </c>
      <c r="AZ689" s="6">
        <f>V689*'III. GDP shares, 1310-2018'!D691</f>
        <v>0.24973301037309575</v>
      </c>
      <c r="BA689" s="6">
        <f>W689*'III. GDP shares, 1310-2018'!E691</f>
        <v>3.3495487859721347E-2</v>
      </c>
      <c r="BB689" s="6">
        <f>X689*'III. GDP shares, 1310-2018'!F691</f>
        <v>0.14808209675732248</v>
      </c>
      <c r="BC689" s="6">
        <f>Y689*'III. GDP shares, 1310-2018'!G691</f>
        <v>0.15888764026273564</v>
      </c>
      <c r="BD689" s="6">
        <f>Z689*'III. GDP shares, 1310-2018'!H691</f>
        <v>1.2794441083372805</v>
      </c>
      <c r="BE689" s="6">
        <f>AA689*'III. GDP shares, 1310-2018'!I691</f>
        <v>0.1535718316017782</v>
      </c>
      <c r="BF689" s="6">
        <f>AB689*'III. GDP shares, 1310-2018'!J691</f>
        <v>-8.903284632230371E-2</v>
      </c>
      <c r="BI689" s="6">
        <f t="shared" si="1396"/>
        <v>7.2109066666666672</v>
      </c>
      <c r="BJ689" s="6">
        <f t="shared" si="1397"/>
        <v>6.4755410600335015</v>
      </c>
      <c r="BL689" s="6">
        <f t="shared" si="1398"/>
        <v>2.3160363481683981</v>
      </c>
      <c r="BM689" s="6">
        <f t="shared" si="1399"/>
        <v>2.619910737705692</v>
      </c>
      <c r="BN689" s="6">
        <f t="shared" ref="BN689:BO689" si="1497">AVERAGE(BL686:BL692)</f>
        <v>2.2640385940260583</v>
      </c>
      <c r="BO689" s="6">
        <f t="shared" si="1497"/>
        <v>2.4231269973956002</v>
      </c>
      <c r="BR689" s="6">
        <f t="shared" si="1401"/>
        <v>3.821057022568993</v>
      </c>
    </row>
    <row r="690" spans="1:70" x14ac:dyDescent="0.2">
      <c r="A690" s="6">
        <f>'[1]Nominal weighted'!B690</f>
        <v>1996</v>
      </c>
      <c r="C690" s="6">
        <f t="shared" si="1408"/>
        <v>4.6853209589773037</v>
      </c>
      <c r="D690" s="6">
        <f t="shared" si="1409"/>
        <v>5.6325000000000003</v>
      </c>
      <c r="E690" s="6">
        <f t="shared" si="1410"/>
        <v>3.323865730433802</v>
      </c>
      <c r="F690" s="6">
        <f t="shared" si="1411"/>
        <v>4.2748514851485115</v>
      </c>
      <c r="G690" s="6">
        <f t="shared" si="1412"/>
        <v>4.0994833948339409</v>
      </c>
      <c r="H690" s="6">
        <f t="shared" si="1413"/>
        <v>3.5068617460317459</v>
      </c>
      <c r="I690" s="6">
        <f t="shared" si="1414"/>
        <v>3.6591556827915923</v>
      </c>
      <c r="J690" s="6">
        <f t="shared" si="1415"/>
        <v>2.2761253854059609</v>
      </c>
      <c r="L690" s="6">
        <f t="shared" si="1355"/>
        <v>4.7304272352876087</v>
      </c>
      <c r="M690" s="6">
        <f t="shared" si="1356"/>
        <v>4.535047619047619</v>
      </c>
      <c r="N690" s="6">
        <f t="shared" si="1357"/>
        <v>3.4636260565752308</v>
      </c>
      <c r="O690" s="6">
        <f t="shared" si="1358"/>
        <v>3.7188457732296434</v>
      </c>
      <c r="P690" s="6">
        <f t="shared" ref="P690:S690" si="1498">AVERAGE(G687:G693)</f>
        <v>4.432804728039355</v>
      </c>
      <c r="Q690" s="6">
        <f t="shared" si="1498"/>
        <v>3.6924039895843772</v>
      </c>
      <c r="R690" s="6">
        <f t="shared" si="1498"/>
        <v>4.0771175296458937</v>
      </c>
      <c r="S690" s="6">
        <f t="shared" si="1498"/>
        <v>2.4158264342371316</v>
      </c>
      <c r="U690" s="6">
        <v>2.8646790410226957</v>
      </c>
      <c r="V690" s="6">
        <v>2.4</v>
      </c>
      <c r="W690" s="6">
        <v>2.346134269566198</v>
      </c>
      <c r="X690" s="6">
        <v>1.4851485148514887</v>
      </c>
      <c r="Y690" s="6">
        <v>1.6605166051660587</v>
      </c>
      <c r="Z690" s="6">
        <v>2.9366699999999999</v>
      </c>
      <c r="AA690" s="6">
        <v>3.2108443172084078</v>
      </c>
      <c r="AB690" s="6">
        <v>0.51387461459403905</v>
      </c>
      <c r="AE690" s="6">
        <v>7.55</v>
      </c>
      <c r="AF690" s="6">
        <v>8.0325000000000006</v>
      </c>
      <c r="AG690" s="35">
        <v>5.67</v>
      </c>
      <c r="AH690" s="6">
        <v>5.76</v>
      </c>
      <c r="AI690" s="6">
        <v>5.76</v>
      </c>
      <c r="AJ690" s="6">
        <v>6.4435317460317458</v>
      </c>
      <c r="AK690" s="6">
        <v>6.87</v>
      </c>
      <c r="AL690" s="6">
        <v>2.79</v>
      </c>
      <c r="AN690" s="6">
        <v>2.79</v>
      </c>
      <c r="AO690" s="6">
        <f>AE690*'III. GDP shares, 1310-2018'!C692</f>
        <v>0.50855048837648165</v>
      </c>
      <c r="AP690" s="6">
        <f>AF690*'III. GDP shares, 1310-2018'!D692</f>
        <v>0.57262315787308615</v>
      </c>
      <c r="AQ690" s="6">
        <f>AG690*'III. GDP shares, 1310-2018'!E692</f>
        <v>0.11296815472110744</v>
      </c>
      <c r="AR690" s="6">
        <f>AH690*'III. GDP shares, 1310-2018'!F692</f>
        <v>0.55526144540181033</v>
      </c>
      <c r="AS690" s="6">
        <f>AI690*'III. GDP shares, 1310-2018'!G692</f>
        <v>0.43113911338309785</v>
      </c>
      <c r="AT690" s="6">
        <f>AJ690*'III. GDP shares, 1310-2018'!H692</f>
        <v>2.9625145230235121</v>
      </c>
      <c r="AU690" s="6">
        <f>AK690*'III. GDP shares, 1310-2018'!I692</f>
        <v>0.24303941684808197</v>
      </c>
      <c r="AV690" s="6">
        <f>AL690*'III. GDP shares, 1310-2018'!J692</f>
        <v>0.48835473360553472</v>
      </c>
      <c r="AY690" s="6">
        <f>U690*'III. GDP shares, 1310-2018'!C692</f>
        <v>0.1929581358084719</v>
      </c>
      <c r="AZ690" s="6">
        <f>V690*'III. GDP shares, 1310-2018'!D692</f>
        <v>0.17109188657272414</v>
      </c>
      <c r="BA690" s="6">
        <f>W690*'III. GDP shares, 1310-2018'!E692</f>
        <v>4.6743996324664312E-2</v>
      </c>
      <c r="BB690" s="6">
        <f>X690*'III. GDP shares, 1310-2018'!F692</f>
        <v>0.14316765815847043</v>
      </c>
      <c r="BC690" s="6">
        <f>Y690*'III. GDP shares, 1310-2018'!G692</f>
        <v>0.12429056543562607</v>
      </c>
      <c r="BD690" s="6">
        <f>Z690*'III. GDP shares, 1310-2018'!H692</f>
        <v>1.3501799738451377</v>
      </c>
      <c r="BE690" s="6">
        <f>AA690*'III. GDP shares, 1310-2018'!I692</f>
        <v>0.11358977153483397</v>
      </c>
      <c r="BF690" s="6">
        <f>AB690*'III. GDP shares, 1310-2018'!J692</f>
        <v>8.9947347855454746E-2</v>
      </c>
      <c r="BI690" s="6">
        <f t="shared" si="1396"/>
        <v>6.1095039682539669</v>
      </c>
      <c r="BJ690" s="6">
        <f t="shared" si="1397"/>
        <v>5.8744510332327122</v>
      </c>
      <c r="BL690" s="6">
        <f t="shared" si="1398"/>
        <v>2.2319693355353829</v>
      </c>
      <c r="BM690" s="6">
        <f t="shared" si="1399"/>
        <v>2.1772334203011106</v>
      </c>
      <c r="BN690" s="6">
        <f t="shared" ref="BN690:BO690" si="1499">AVERAGE(BL687:BL693)</f>
        <v>2.0691844167070026</v>
      </c>
      <c r="BO690" s="6">
        <f t="shared" si="1499"/>
        <v>2.1874022446588559</v>
      </c>
      <c r="BR690" s="6">
        <f t="shared" si="1401"/>
        <v>3.2409504263969677</v>
      </c>
    </row>
    <row r="691" spans="1:70" x14ac:dyDescent="0.2">
      <c r="A691" s="6">
        <f>'[1]Nominal weighted'!B691</f>
        <v>1997</v>
      </c>
      <c r="C691" s="6">
        <f t="shared" si="1408"/>
        <v>3.7352382220357754</v>
      </c>
      <c r="D691" s="6">
        <f t="shared" si="1409"/>
        <v>4.0258333333333347</v>
      </c>
      <c r="E691" s="6">
        <f t="shared" si="1410"/>
        <v>2.9844973178736729</v>
      </c>
      <c r="F691" s="6">
        <f t="shared" si="1411"/>
        <v>3.2268292682926791</v>
      </c>
      <c r="G691" s="6">
        <f t="shared" si="1412"/>
        <v>4.219217008037341</v>
      </c>
      <c r="H691" s="6">
        <f t="shared" si="1413"/>
        <v>4.0163899999999995</v>
      </c>
      <c r="I691" s="6">
        <f t="shared" si="1414"/>
        <v>3.62431337951781</v>
      </c>
      <c r="J691" s="6">
        <f t="shared" si="1415"/>
        <v>5.9509202453990717E-2</v>
      </c>
      <c r="L691" s="6">
        <f t="shared" ref="L691:L712" si="1500">AVERAGE(C688:C694)</f>
        <v>4.4549773843998066</v>
      </c>
      <c r="M691" s="6">
        <f t="shared" ref="M691:M712" si="1501">AVERAGE(D688:D694)</f>
        <v>3.9386785714285719</v>
      </c>
      <c r="N691" s="6">
        <f t="shared" ref="N691:N712" si="1502">AVERAGE(E688:E694)</f>
        <v>3.3888109831100408</v>
      </c>
      <c r="O691" s="6">
        <f t="shared" ref="O691:O712" si="1503">AVERAGE(F688:F694)</f>
        <v>3.9585248152075265</v>
      </c>
      <c r="P691" s="6">
        <f t="shared" ref="P691:S691" si="1504">AVERAGE(G688:G694)</f>
        <v>4.4149671045339316</v>
      </c>
      <c r="Q691" s="6">
        <f t="shared" si="1504"/>
        <v>3.6591138302218273</v>
      </c>
      <c r="R691" s="6">
        <f t="shared" si="1504"/>
        <v>3.7982269251456087</v>
      </c>
      <c r="S691" s="6">
        <f t="shared" si="1504"/>
        <v>2.3850516795147558</v>
      </c>
      <c r="U691" s="6">
        <v>1.9047617779642243</v>
      </c>
      <c r="V691" s="6">
        <v>3.1</v>
      </c>
      <c r="W691" s="6">
        <v>2.3155026821263269</v>
      </c>
      <c r="X691" s="6">
        <v>2.0731707317073207</v>
      </c>
      <c r="Y691" s="6">
        <v>1.1407829919626593</v>
      </c>
      <c r="Z691" s="6">
        <v>2.3375699999999999</v>
      </c>
      <c r="AA691" s="6">
        <v>2.0156866204821897</v>
      </c>
      <c r="AB691" s="6">
        <v>1.8404907975460092</v>
      </c>
      <c r="AE691" s="6">
        <v>5.64</v>
      </c>
      <c r="AF691" s="6">
        <v>7.1258333333333352</v>
      </c>
      <c r="AG691" s="35">
        <v>5.3</v>
      </c>
      <c r="AH691" s="6">
        <v>5.3</v>
      </c>
      <c r="AI691" s="6">
        <v>5.36</v>
      </c>
      <c r="AJ691" s="6">
        <v>6.3539599999999998</v>
      </c>
      <c r="AK691" s="6">
        <v>5.64</v>
      </c>
      <c r="AL691" s="6">
        <v>1.9</v>
      </c>
      <c r="AN691" s="6">
        <v>1.9</v>
      </c>
      <c r="AO691" s="6">
        <f>AE691*'III. GDP shares, 1310-2018'!C693</f>
        <v>0.3751588443530563</v>
      </c>
      <c r="AP691" s="6">
        <f>AF691*'III. GDP shares, 1310-2018'!D693</f>
        <v>0.50780337569771083</v>
      </c>
      <c r="AQ691" s="6">
        <f>AG691*'III. GDP shares, 1310-2018'!E693</f>
        <v>0.1061315336629895</v>
      </c>
      <c r="AR691" s="6">
        <f>AH691*'III. GDP shares, 1310-2018'!F693</f>
        <v>0.50344800329869266</v>
      </c>
      <c r="AS691" s="6">
        <f>AI691*'III. GDP shares, 1310-2018'!G693</f>
        <v>0.39765105757032637</v>
      </c>
      <c r="AT691" s="6">
        <f>AJ691*'III. GDP shares, 1310-2018'!H693</f>
        <v>2.954773333676795</v>
      </c>
      <c r="AU691" s="6">
        <f>AK691*'III. GDP shares, 1310-2018'!I693</f>
        <v>0.20058960948892796</v>
      </c>
      <c r="AV691" s="6">
        <f>AL691*'III. GDP shares, 1310-2018'!J693</f>
        <v>0.32760247664119774</v>
      </c>
      <c r="AY691" s="6">
        <f>U691*'III. GDP shares, 1310-2018'!C693</f>
        <v>0.12670004031718637</v>
      </c>
      <c r="AZ691" s="6">
        <f>V691*'III. GDP shares, 1310-2018'!D693</f>
        <v>0.22091317478604655</v>
      </c>
      <c r="BA691" s="6">
        <f>W691*'III. GDP shares, 1310-2018'!E693</f>
        <v>4.6367519029213725E-2</v>
      </c>
      <c r="BB691" s="6">
        <f>X691*'III. GDP shares, 1310-2018'!F693</f>
        <v>0.19693088025949815</v>
      </c>
      <c r="BC691" s="6">
        <f>Y691*'III. GDP shares, 1310-2018'!G693</f>
        <v>8.4633127464961294E-2</v>
      </c>
      <c r="BD691" s="6">
        <f>Z691*'III. GDP shares, 1310-2018'!H693</f>
        <v>1.0870369819140921</v>
      </c>
      <c r="BE691" s="6">
        <f>AA691*'III. GDP shares, 1310-2018'!I693</f>
        <v>7.1688970222443152E-2</v>
      </c>
      <c r="BF691" s="6">
        <f>AB691*'III. GDP shares, 1310-2018'!J693</f>
        <v>0.31734175974284518</v>
      </c>
      <c r="BI691" s="6">
        <f t="shared" si="1396"/>
        <v>5.3274741666666667</v>
      </c>
      <c r="BJ691" s="6">
        <f t="shared" si="1397"/>
        <v>5.3731582343896962</v>
      </c>
      <c r="BL691" s="6">
        <f t="shared" si="1398"/>
        <v>2.1516124537362868</v>
      </c>
      <c r="BM691" s="6">
        <f t="shared" si="1399"/>
        <v>2.0909957002235915</v>
      </c>
      <c r="BN691" s="6">
        <f t="shared" ref="BN691:BO691" si="1505">AVERAGE(BL688:BL694)</f>
        <v>2.030031933298702</v>
      </c>
      <c r="BO691" s="6">
        <f t="shared" si="1505"/>
        <v>2.0994317456538982</v>
      </c>
      <c r="BR691" s="6">
        <f t="shared" si="1401"/>
        <v>2.9346555797417451</v>
      </c>
    </row>
    <row r="692" spans="1:70" x14ac:dyDescent="0.2">
      <c r="A692" s="6">
        <f>'[1]Nominal weighted'!B692</f>
        <v>1998</v>
      </c>
      <c r="C692" s="6">
        <f t="shared" si="1408"/>
        <v>2.3377569928029533</v>
      </c>
      <c r="D692" s="6">
        <f t="shared" si="1409"/>
        <v>2.1325833333333342</v>
      </c>
      <c r="E692" s="6">
        <f t="shared" si="1410"/>
        <v>2.1909850357734384</v>
      </c>
      <c r="F692" s="6">
        <f t="shared" si="1411"/>
        <v>3.511577060931903</v>
      </c>
      <c r="G692" s="6">
        <f t="shared" si="1412"/>
        <v>3.6821071520123021</v>
      </c>
      <c r="H692" s="6">
        <f t="shared" si="1413"/>
        <v>3.7158699999999998</v>
      </c>
      <c r="I692" s="6">
        <f t="shared" si="1414"/>
        <v>2.5745622998073738</v>
      </c>
      <c r="J692" s="6">
        <f t="shared" si="1415"/>
        <v>1.5279919678714857</v>
      </c>
      <c r="L692" s="6">
        <f t="shared" si="1500"/>
        <v>3.6198175660799956</v>
      </c>
      <c r="M692" s="6">
        <f t="shared" si="1501"/>
        <v>3.5782261904761907</v>
      </c>
      <c r="N692" s="6">
        <f t="shared" si="1502"/>
        <v>2.7936606479369459</v>
      </c>
      <c r="O692" s="6">
        <f t="shared" si="1503"/>
        <v>3.7200686261392684</v>
      </c>
      <c r="P692" s="6">
        <f t="shared" ref="P692:S692" si="1506">AVERAGE(G689:G695)</f>
        <v>3.9765109790281055</v>
      </c>
      <c r="Q692" s="6">
        <f t="shared" si="1506"/>
        <v>3.332610224647456</v>
      </c>
      <c r="R692" s="6">
        <f t="shared" si="1506"/>
        <v>3.0850359897826718</v>
      </c>
      <c r="S692" s="6">
        <f t="shared" si="1506"/>
        <v>2.2250360901942767</v>
      </c>
      <c r="U692" s="6">
        <v>1.682243007197046</v>
      </c>
      <c r="V692" s="6">
        <v>3.4</v>
      </c>
      <c r="W692" s="6">
        <v>1.7790149642265618</v>
      </c>
      <c r="X692" s="6">
        <v>0.35842293906809691</v>
      </c>
      <c r="Y692" s="6">
        <v>0.21789284798769767</v>
      </c>
      <c r="Z692" s="6">
        <v>1.54701</v>
      </c>
      <c r="AA692" s="6">
        <v>1.4054377001926264</v>
      </c>
      <c r="AB692" s="6">
        <v>0.50200803212851408</v>
      </c>
      <c r="AE692" s="6">
        <v>4.0199999999999996</v>
      </c>
      <c r="AF692" s="6">
        <v>5.5325833333333341</v>
      </c>
      <c r="AG692" s="35">
        <v>3.97</v>
      </c>
      <c r="AH692" s="6">
        <v>3.87</v>
      </c>
      <c r="AI692" s="6">
        <v>3.9</v>
      </c>
      <c r="AJ692" s="6">
        <v>5.26288</v>
      </c>
      <c r="AK692" s="6">
        <v>3.98</v>
      </c>
      <c r="AL692" s="6">
        <v>2.0299999999999998</v>
      </c>
      <c r="AN692" s="6">
        <v>2.0299999999999998</v>
      </c>
      <c r="AO692" s="6">
        <f>AE692*'III. GDP shares, 1310-2018'!C694</f>
        <v>0.26355180393014055</v>
      </c>
      <c r="AP692" s="6">
        <f>AF692*'III. GDP shares, 1310-2018'!D694</f>
        <v>0.39688437595135412</v>
      </c>
      <c r="AQ692" s="6">
        <f>AG692*'III. GDP shares, 1310-2018'!E694</f>
        <v>8.2156156138125075E-2</v>
      </c>
      <c r="AR692" s="6">
        <f>AH692*'III. GDP shares, 1310-2018'!F694</f>
        <v>0.36555863317500165</v>
      </c>
      <c r="AS692" s="6">
        <f>AI692*'III. GDP shares, 1310-2018'!G694</f>
        <v>0.289739825150789</v>
      </c>
      <c r="AT692" s="6">
        <f>AJ692*'III. GDP shares, 1310-2018'!H694</f>
        <v>2.4921632564831966</v>
      </c>
      <c r="AU692" s="6">
        <f>AK692*'III. GDP shares, 1310-2018'!I694</f>
        <v>0.14443000774561077</v>
      </c>
      <c r="AV692" s="6">
        <f>AL692*'III. GDP shares, 1310-2018'!J694</f>
        <v>0.33176891392432911</v>
      </c>
      <c r="AY692" s="6">
        <f>U692*'III. GDP shares, 1310-2018'!C694</f>
        <v>0.11028810427752385</v>
      </c>
      <c r="AZ692" s="6">
        <f>V692*'III. GDP shares, 1310-2018'!D694</f>
        <v>0.2439017719090727</v>
      </c>
      <c r="BA692" s="6">
        <f>W692*'III. GDP shares, 1310-2018'!E694</f>
        <v>3.6815373091450478E-2</v>
      </c>
      <c r="BB692" s="6">
        <f>X692*'III. GDP shares, 1310-2018'!F694</f>
        <v>3.3856485711705533E-2</v>
      </c>
      <c r="BC692" s="6">
        <f>Y692*'III. GDP shares, 1310-2018'!G694</f>
        <v>1.618775273783666E-2</v>
      </c>
      <c r="BD692" s="6">
        <f>Z692*'III. GDP shares, 1310-2018'!H694</f>
        <v>0.73256496051820863</v>
      </c>
      <c r="BE692" s="6">
        <f>AA692*'III. GDP shares, 1310-2018'!I694</f>
        <v>5.1001853749948346E-2</v>
      </c>
      <c r="BF692" s="6">
        <f>AB692*'III. GDP shares, 1310-2018'!J694</f>
        <v>8.2044659901757064E-2</v>
      </c>
      <c r="BI692" s="6">
        <f t="shared" si="1396"/>
        <v>4.0706829166666667</v>
      </c>
      <c r="BJ692" s="6">
        <f t="shared" si="1397"/>
        <v>4.3662529724985477</v>
      </c>
      <c r="BL692" s="6">
        <f t="shared" si="1398"/>
        <v>1.3066609618975034</v>
      </c>
      <c r="BM692" s="6">
        <f t="shared" si="1399"/>
        <v>1.3615036863500678</v>
      </c>
      <c r="BN692" s="6">
        <f t="shared" ref="BN692:BO692" si="1507">AVERAGE(BL689:BL695)</f>
        <v>1.9619009160323237</v>
      </c>
      <c r="BO692" s="6">
        <f t="shared" si="1507"/>
        <v>2.0011109054619842</v>
      </c>
      <c r="BR692" s="6">
        <f t="shared" si="1401"/>
        <v>2.9066094065587618</v>
      </c>
    </row>
    <row r="693" spans="1:70" x14ac:dyDescent="0.2">
      <c r="A693" s="6">
        <f>'[1]Nominal weighted'!B693</f>
        <v>1999</v>
      </c>
      <c r="C693" s="6">
        <f t="shared" si="1408"/>
        <v>3.4760294603995994</v>
      </c>
      <c r="D693" s="6">
        <f t="shared" si="1409"/>
        <v>3.3460833333333335</v>
      </c>
      <c r="E693" s="6">
        <f t="shared" si="1410"/>
        <v>3.3578003584039426</v>
      </c>
      <c r="F693" s="6">
        <f t="shared" si="1411"/>
        <v>4.159523809523809</v>
      </c>
      <c r="G693" s="6">
        <f t="shared" si="1412"/>
        <v>4.1966427931960562</v>
      </c>
      <c r="H693" s="6">
        <f t="shared" si="1413"/>
        <v>3.4529954581673308</v>
      </c>
      <c r="I693" s="6">
        <f t="shared" si="1414"/>
        <v>2.6227687517195717</v>
      </c>
      <c r="J693" s="6">
        <f t="shared" si="1415"/>
        <v>2.8888011988011875</v>
      </c>
      <c r="L693" s="6">
        <f t="shared" si="1500"/>
        <v>3.0431982687525343</v>
      </c>
      <c r="M693" s="6">
        <f t="shared" si="1501"/>
        <v>3.378714285714286</v>
      </c>
      <c r="N693" s="6">
        <f t="shared" si="1502"/>
        <v>2.3819751365721116</v>
      </c>
      <c r="O693" s="6">
        <f t="shared" si="1503"/>
        <v>3.5118491845173443</v>
      </c>
      <c r="P693" s="6">
        <f t="shared" ref="P693:S693" si="1508">AVERAGE(G690:G696)</f>
        <v>3.6103719141033204</v>
      </c>
      <c r="Q693" s="6">
        <f t="shared" si="1508"/>
        <v>3.2253116532188852</v>
      </c>
      <c r="R693" s="6">
        <f t="shared" si="1508"/>
        <v>2.3538020132871176</v>
      </c>
      <c r="S693" s="6">
        <f t="shared" si="1508"/>
        <v>1.8719889347098646</v>
      </c>
      <c r="U693" s="6">
        <v>2.1139705396004005</v>
      </c>
      <c r="V693" s="6">
        <v>1.5</v>
      </c>
      <c r="W693" s="6">
        <v>2.1521996415960571</v>
      </c>
      <c r="X693" s="6">
        <v>1.1904761904761905</v>
      </c>
      <c r="Y693" s="6">
        <v>1.2533572068039442</v>
      </c>
      <c r="Z693" s="6">
        <v>2.1931400000000001</v>
      </c>
      <c r="AA693" s="6">
        <v>2.9172312482804283</v>
      </c>
      <c r="AB693" s="6">
        <v>-1.1988011988011875</v>
      </c>
      <c r="AE693" s="6">
        <v>5.59</v>
      </c>
      <c r="AF693" s="6">
        <v>4.8460833333333335</v>
      </c>
      <c r="AG693" s="35">
        <v>5.51</v>
      </c>
      <c r="AH693" s="6">
        <v>5.35</v>
      </c>
      <c r="AI693" s="6">
        <v>5.45</v>
      </c>
      <c r="AJ693" s="6">
        <v>5.6461354581673309</v>
      </c>
      <c r="AK693" s="6">
        <v>5.54</v>
      </c>
      <c r="AL693" s="6">
        <v>1.69</v>
      </c>
      <c r="AN693" s="6">
        <v>1.69</v>
      </c>
      <c r="AO693" s="6">
        <f>AE693*'III. GDP shares, 1310-2018'!C695</f>
        <v>0.36213519576633069</v>
      </c>
      <c r="AP693" s="6">
        <f>AF693*'III. GDP shares, 1310-2018'!D695</f>
        <v>0.34728539007166864</v>
      </c>
      <c r="AQ693" s="6">
        <f>AG693*'III. GDP shares, 1310-2018'!E695</f>
        <v>0.11571798637514517</v>
      </c>
      <c r="AR693" s="6">
        <f>AH693*'III. GDP shares, 1310-2018'!F695</f>
        <v>0.49980373669430833</v>
      </c>
      <c r="AS693" s="6">
        <f>AI693*'III. GDP shares, 1310-2018'!G695</f>
        <v>0.40552032968172858</v>
      </c>
      <c r="AT693" s="6">
        <f>AJ693*'III. GDP shares, 1310-2018'!H695</f>
        <v>2.7084930360560175</v>
      </c>
      <c r="AU693" s="6">
        <f>AK693*'III. GDP shares, 1310-2018'!I695</f>
        <v>0.20385204080210828</v>
      </c>
      <c r="AV693" s="6">
        <f>AL693*'III. GDP shares, 1310-2018'!J695</f>
        <v>0.26739229159332029</v>
      </c>
      <c r="AY693" s="6">
        <f>U693*'III. GDP shares, 1310-2018'!C695</f>
        <v>0.13694868250490999</v>
      </c>
      <c r="AZ693" s="6">
        <f>V693*'III. GDP shares, 1310-2018'!D695</f>
        <v>0.10749466100270039</v>
      </c>
      <c r="BA693" s="6">
        <f>W693*'III. GDP shares, 1310-2018'!E695</f>
        <v>4.5199311942432825E-2</v>
      </c>
      <c r="BB693" s="6">
        <f>X693*'III. GDP shares, 1310-2018'!F695</f>
        <v>0.11121578475618789</v>
      </c>
      <c r="BC693" s="6">
        <f>Y693*'III. GDP shares, 1310-2018'!G695</f>
        <v>9.3259050956349718E-2</v>
      </c>
      <c r="BD693" s="6">
        <f>Z693*'III. GDP shares, 1310-2018'!H695</f>
        <v>1.0520655165124186</v>
      </c>
      <c r="BE693" s="6">
        <f>AA693*'III. GDP shares, 1310-2018'!I695</f>
        <v>0.10734359990138036</v>
      </c>
      <c r="BF693" s="6">
        <f>AB693*'III. GDP shares, 1310-2018'!J695</f>
        <v>-0.189674674385958</v>
      </c>
      <c r="BI693" s="6">
        <f t="shared" si="1396"/>
        <v>4.9527773489375821</v>
      </c>
      <c r="BJ693" s="6">
        <f t="shared" si="1397"/>
        <v>4.9102000070406282</v>
      </c>
      <c r="BL693" s="6">
        <f t="shared" si="1398"/>
        <v>1.4638519331904216</v>
      </c>
      <c r="BM693" s="6">
        <f t="shared" si="1399"/>
        <v>1.5151967034944791</v>
      </c>
      <c r="BN693" s="6">
        <f t="shared" ref="BN693:BO693" si="1509">AVERAGE(BL690:BL696)</f>
        <v>1.8473471514634632</v>
      </c>
      <c r="BO693" s="6">
        <f t="shared" si="1509"/>
        <v>1.911626282792928</v>
      </c>
      <c r="BR693" s="6">
        <f t="shared" si="1401"/>
        <v>3.2065573447812374</v>
      </c>
    </row>
    <row r="694" spans="1:70" x14ac:dyDescent="0.2">
      <c r="A694" s="6">
        <f>'[1]Nominal weighted'!B694</f>
        <v>2000</v>
      </c>
      <c r="C694" s="6">
        <f t="shared" si="1408"/>
        <v>2.5597299455966103</v>
      </c>
      <c r="D694" s="6">
        <f t="shared" si="1409"/>
        <v>1.9129166666666668</v>
      </c>
      <c r="E694" s="6">
        <f t="shared" si="1410"/>
        <v>2.3742602498590522</v>
      </c>
      <c r="F694" s="6">
        <f t="shared" si="1411"/>
        <v>2.9599999999999964</v>
      </c>
      <c r="G694" s="6">
        <f t="shared" si="1412"/>
        <v>3.4079638752052581</v>
      </c>
      <c r="H694" s="6">
        <f t="shared" si="1413"/>
        <v>2.6635988844621514</v>
      </c>
      <c r="I694" s="6">
        <f t="shared" si="1414"/>
        <v>1.2329628119280973</v>
      </c>
      <c r="J694" s="6">
        <f t="shared" si="1415"/>
        <v>2.1555611729019208</v>
      </c>
      <c r="L694" s="6">
        <f t="shared" si="1500"/>
        <v>2.6493069277691359</v>
      </c>
      <c r="M694" s="6">
        <f t="shared" si="1501"/>
        <v>2.8576190476190484</v>
      </c>
      <c r="N694" s="6">
        <f t="shared" si="1502"/>
        <v>2.2780867579689454</v>
      </c>
      <c r="O694" s="6">
        <f t="shared" si="1503"/>
        <v>3.3539654786864435</v>
      </c>
      <c r="P694" s="6">
        <f t="shared" ref="P694:S694" si="1510">AVERAGE(G691:G697)</f>
        <v>3.3287324910072544</v>
      </c>
      <c r="Q694" s="6">
        <f t="shared" si="1510"/>
        <v>2.9694571180714928</v>
      </c>
      <c r="R694" s="6">
        <f t="shared" si="1510"/>
        <v>2.0725623169157168</v>
      </c>
      <c r="S694" s="6">
        <f t="shared" si="1510"/>
        <v>1.8017578470834035</v>
      </c>
      <c r="U694" s="6">
        <v>2.7002700544033895</v>
      </c>
      <c r="V694" s="6">
        <v>3</v>
      </c>
      <c r="W694" s="6">
        <v>2.5957397501409476</v>
      </c>
      <c r="X694" s="6">
        <v>2.0000000000000036</v>
      </c>
      <c r="Y694" s="6">
        <v>1.6420361247947417</v>
      </c>
      <c r="Z694" s="6">
        <v>3.3666800000000001</v>
      </c>
      <c r="AA694" s="6">
        <v>3.9570371880719031</v>
      </c>
      <c r="AB694" s="6">
        <v>-0.50556117290192115</v>
      </c>
      <c r="AE694" s="6">
        <v>5.26</v>
      </c>
      <c r="AF694" s="6">
        <v>4.9129166666666668</v>
      </c>
      <c r="AG694" s="35">
        <v>4.97</v>
      </c>
      <c r="AH694" s="6">
        <v>4.96</v>
      </c>
      <c r="AI694" s="6">
        <v>5.05</v>
      </c>
      <c r="AJ694" s="6">
        <v>6.0302788844621515</v>
      </c>
      <c r="AK694" s="6">
        <v>5.19</v>
      </c>
      <c r="AL694" s="6">
        <v>1.65</v>
      </c>
      <c r="AN694" s="6">
        <v>1.65</v>
      </c>
      <c r="AO694" s="6">
        <f>AE694*'III. GDP shares, 1310-2018'!C696</f>
        <v>0.34051741065737007</v>
      </c>
      <c r="AP694" s="6">
        <f>AF694*'III. GDP shares, 1310-2018'!D696</f>
        <v>0.35557510811251508</v>
      </c>
      <c r="AQ694" s="6">
        <f>AG694*'III. GDP shares, 1310-2018'!E696</f>
        <v>0.10467703295399459</v>
      </c>
      <c r="AR694" s="6">
        <f>AH694*'III. GDP shares, 1310-2018'!F696</f>
        <v>0.46135537953210171</v>
      </c>
      <c r="AS694" s="6">
        <f>AI694*'III. GDP shares, 1310-2018'!G696</f>
        <v>0.37668004446774145</v>
      </c>
      <c r="AT694" s="6">
        <f>AJ694*'III. GDP shares, 1310-2018'!H696</f>
        <v>2.8937284980252533</v>
      </c>
      <c r="AU694" s="6">
        <f>AK694*'III. GDP shares, 1310-2018'!I696</f>
        <v>0.19382783064548603</v>
      </c>
      <c r="AV694" s="6">
        <f>AL694*'III. GDP shares, 1310-2018'!J696</f>
        <v>0.25906213642788156</v>
      </c>
      <c r="AY694" s="6">
        <f>U694*'III. GDP shares, 1310-2018'!C696</f>
        <v>0.17480778840324676</v>
      </c>
      <c r="AZ694" s="6">
        <f>V694*'III. GDP shares, 1310-2018'!D696</f>
        <v>0.21712668801714091</v>
      </c>
      <c r="BA694" s="6">
        <f>W694*'III. GDP shares, 1310-2018'!E696</f>
        <v>5.4670892427665534E-2</v>
      </c>
      <c r="BB694" s="6">
        <f>X694*'III. GDP shares, 1310-2018'!F696</f>
        <v>0.186030394972622</v>
      </c>
      <c r="BC694" s="6">
        <f>Y694*'III. GDP shares, 1310-2018'!G696</f>
        <v>0.12247965158521212</v>
      </c>
      <c r="BD694" s="6">
        <f>Z694*'III. GDP shares, 1310-2018'!H696</f>
        <v>1.6155567671727318</v>
      </c>
      <c r="BE694" s="6">
        <f>AA694*'III. GDP shares, 1310-2018'!I696</f>
        <v>0.14778110480683834</v>
      </c>
      <c r="BF694" s="6">
        <f>AB694*'III. GDP shares, 1310-2018'!J696</f>
        <v>-7.9376822755731713E-2</v>
      </c>
      <c r="BI694" s="6">
        <f t="shared" si="1396"/>
        <v>4.7528994438911019</v>
      </c>
      <c r="BJ694" s="6">
        <f t="shared" si="1397"/>
        <v>4.9854234408223439</v>
      </c>
      <c r="BL694" s="6">
        <f t="shared" si="1398"/>
        <v>2.4390764646297258</v>
      </c>
      <c r="BM694" s="6">
        <f t="shared" si="1399"/>
        <v>2.3445252430636332</v>
      </c>
      <c r="BN694" s="6">
        <f t="shared" ref="BN694:BO694" si="1511">AVERAGE(BL691:BL697)</f>
        <v>1.7887973375269794</v>
      </c>
      <c r="BO694" s="6">
        <f t="shared" si="1511"/>
        <v>1.8664074511425663</v>
      </c>
      <c r="BR694" s="6">
        <f t="shared" si="1401"/>
        <v>2.4078985560972441</v>
      </c>
    </row>
    <row r="695" spans="1:70" x14ac:dyDescent="0.2">
      <c r="A695" s="6">
        <f>'[1]Nominal weighted'!B695</f>
        <v>2001</v>
      </c>
      <c r="C695" s="6">
        <f t="shared" si="1408"/>
        <v>2.9036545996180019</v>
      </c>
      <c r="D695" s="6">
        <f t="shared" si="1409"/>
        <v>3.2543333333333333</v>
      </c>
      <c r="E695" s="6">
        <f t="shared" si="1410"/>
        <v>0.95751531582172689</v>
      </c>
      <c r="F695" s="6">
        <f t="shared" si="1411"/>
        <v>3.3852364475201941</v>
      </c>
      <c r="G695" s="6">
        <f t="shared" si="1412"/>
        <v>3.6454579346340208</v>
      </c>
      <c r="H695" s="6">
        <f t="shared" si="1413"/>
        <v>2.2040554838709676</v>
      </c>
      <c r="I695" s="6">
        <f t="shared" si="1414"/>
        <v>2.4714626654808964</v>
      </c>
      <c r="J695" s="6">
        <f t="shared" si="1415"/>
        <v>2.9760162601626101</v>
      </c>
      <c r="L695" s="6">
        <f t="shared" si="1500"/>
        <v>2.3730058714715869</v>
      </c>
      <c r="M695" s="6">
        <f t="shared" si="1501"/>
        <v>2.5358690476190477</v>
      </c>
      <c r="N695" s="6">
        <f t="shared" si="1502"/>
        <v>2.2153710191889022</v>
      </c>
      <c r="O695" s="6">
        <f t="shared" si="1503"/>
        <v>3.102024750807626</v>
      </c>
      <c r="P695" s="6">
        <f t="shared" ref="P695:S695" si="1512">AVERAGE(G692:G698)</f>
        <v>2.9593109834981242</v>
      </c>
      <c r="Q695" s="6">
        <f t="shared" si="1512"/>
        <v>2.6247942609286357</v>
      </c>
      <c r="R695" s="6">
        <f t="shared" si="1512"/>
        <v>1.6238109720074851</v>
      </c>
      <c r="S695" s="6">
        <f t="shared" si="1512"/>
        <v>1.9543744156045426</v>
      </c>
      <c r="U695" s="6">
        <v>2.3663454003819977</v>
      </c>
      <c r="V695" s="6">
        <v>1.8</v>
      </c>
      <c r="W695" s="6">
        <v>4.1524846841782734</v>
      </c>
      <c r="X695" s="6">
        <v>1.6147635524798056</v>
      </c>
      <c r="Y695" s="6">
        <v>1.3545420653659792</v>
      </c>
      <c r="Z695" s="6">
        <v>2.81663</v>
      </c>
      <c r="AA695" s="6">
        <v>2.7085373345191033</v>
      </c>
      <c r="AB695" s="6">
        <v>-1.62601626016261</v>
      </c>
      <c r="AE695" s="6">
        <v>5.27</v>
      </c>
      <c r="AF695" s="6">
        <v>5.0543333333333331</v>
      </c>
      <c r="AG695" s="35">
        <v>5.1100000000000003</v>
      </c>
      <c r="AH695" s="6">
        <v>5</v>
      </c>
      <c r="AI695" s="6">
        <v>5</v>
      </c>
      <c r="AJ695" s="6">
        <v>5.0206854838709676</v>
      </c>
      <c r="AK695" s="6">
        <v>5.18</v>
      </c>
      <c r="AL695" s="6">
        <v>1.35</v>
      </c>
      <c r="AN695" s="6">
        <v>1.35</v>
      </c>
      <c r="AO695" s="6">
        <f>AE695*'III. GDP shares, 1310-2018'!C697</f>
        <v>0.34367961943693004</v>
      </c>
      <c r="AP695" s="6">
        <f>AF695*'III. GDP shares, 1310-2018'!D697</f>
        <v>0.36746813047386806</v>
      </c>
      <c r="AQ695" s="6">
        <f>AG695*'III. GDP shares, 1310-2018'!E697</f>
        <v>0.10855908385329568</v>
      </c>
      <c r="AR695" s="6">
        <f>AH695*'III. GDP shares, 1310-2018'!F697</f>
        <v>0.46595533787772592</v>
      </c>
      <c r="AS695" s="6">
        <f>AI695*'III. GDP shares, 1310-2018'!G697</f>
        <v>0.37590920122727572</v>
      </c>
      <c r="AT695" s="6">
        <f>AJ695*'III. GDP shares, 1310-2018'!H697</f>
        <v>2.4023531896422337</v>
      </c>
      <c r="AU695" s="6">
        <f>AK695*'III. GDP shares, 1310-2018'!I697</f>
        <v>0.19843663238812373</v>
      </c>
      <c r="AV695" s="6">
        <f>AL695*'III. GDP shares, 1310-2018'!J697</f>
        <v>0.21014831601373665</v>
      </c>
      <c r="AY695" s="6">
        <f>U695*'III. GDP shares, 1310-2018'!C697</f>
        <v>0.15431967488797246</v>
      </c>
      <c r="AZ695" s="6">
        <f>V695*'III. GDP shares, 1310-2018'!D697</f>
        <v>0.13086644493562538</v>
      </c>
      <c r="BA695" s="6">
        <f>W695*'III. GDP shares, 1310-2018'!E697</f>
        <v>8.8217208029204547E-2</v>
      </c>
      <c r="BB695" s="6">
        <f>X695*'III. GDP shares, 1310-2018'!F697</f>
        <v>0.15048153933767297</v>
      </c>
      <c r="BC695" s="6">
        <f>Y695*'III. GDP shares, 1310-2018'!G697</f>
        <v>0.10183696516409391</v>
      </c>
      <c r="BD695" s="6">
        <f>Z695*'III. GDP shares, 1310-2018'!H697</f>
        <v>1.3477323139000885</v>
      </c>
      <c r="BE695" s="6">
        <f>AA695*'III. GDP shares, 1310-2018'!I697</f>
        <v>0.10375927169101849</v>
      </c>
      <c r="BF695" s="6">
        <f>AB695*'III. GDP shares, 1310-2018'!J697</f>
        <v>-0.25311450287713066</v>
      </c>
      <c r="BI695" s="6">
        <f t="shared" si="1396"/>
        <v>4.6231273521505374</v>
      </c>
      <c r="BJ695" s="6">
        <f t="shared" si="1397"/>
        <v>4.4725095109131896</v>
      </c>
      <c r="BL695" s="6">
        <f t="shared" si="1398"/>
        <v>1.8240989150685456</v>
      </c>
      <c r="BM695" s="6">
        <f t="shared" si="1399"/>
        <v>1.8984108470953187</v>
      </c>
      <c r="BN695" s="6">
        <f t="shared" ref="BN695:BO695" si="1513">AVERAGE(BL692:BL698)</f>
        <v>1.7954265453747555</v>
      </c>
      <c r="BO695" s="6">
        <f t="shared" si="1513"/>
        <v>1.8650073912848593</v>
      </c>
      <c r="BR695" s="6">
        <f t="shared" si="1401"/>
        <v>2.4118089103064015</v>
      </c>
    </row>
    <row r="696" spans="1:70" x14ac:dyDescent="0.2">
      <c r="A696" s="6">
        <f>'[1]Nominal weighted'!B696</f>
        <v>2002</v>
      </c>
      <c r="C696" s="6">
        <f t="shared" si="1408"/>
        <v>1.6046577018374948</v>
      </c>
      <c r="D696" s="6">
        <f t="shared" si="1409"/>
        <v>3.3467500000000001</v>
      </c>
      <c r="E696" s="6">
        <f t="shared" si="1410"/>
        <v>1.4849019478391443</v>
      </c>
      <c r="F696" s="6">
        <f t="shared" si="1411"/>
        <v>3.0649262202043133</v>
      </c>
      <c r="G696" s="6">
        <f t="shared" si="1412"/>
        <v>2.0217312408043226</v>
      </c>
      <c r="H696" s="6">
        <f t="shared" si="1413"/>
        <v>3.0174099999999999</v>
      </c>
      <c r="I696" s="6">
        <f t="shared" si="1414"/>
        <v>0.29138850176448194</v>
      </c>
      <c r="J696" s="6">
        <f t="shared" si="1415"/>
        <v>1.2199173553718978</v>
      </c>
      <c r="L696" s="6">
        <f t="shared" si="1500"/>
        <v>2.2559768809066929</v>
      </c>
      <c r="M696" s="6">
        <f t="shared" si="1501"/>
        <v>2.4653214285714284</v>
      </c>
      <c r="N696" s="6">
        <f t="shared" si="1502"/>
        <v>2.0745949335020226</v>
      </c>
      <c r="O696" s="6">
        <f t="shared" si="1503"/>
        <v>2.8701552808032367</v>
      </c>
      <c r="P696" s="6">
        <f t="shared" ref="P696:S696" si="1514">AVERAGE(G693:G699)</f>
        <v>2.6764812261498969</v>
      </c>
      <c r="Q696" s="6">
        <f t="shared" si="1514"/>
        <v>2.2258199752143502</v>
      </c>
      <c r="R696" s="6">
        <f t="shared" si="1514"/>
        <v>1.1955880644857733</v>
      </c>
      <c r="S696" s="6">
        <f t="shared" si="1514"/>
        <v>2.0512528600283555</v>
      </c>
      <c r="U696" s="6">
        <v>2.8253422981625049</v>
      </c>
      <c r="V696" s="6">
        <v>1.7</v>
      </c>
      <c r="W696" s="6">
        <v>2.7450980521608561</v>
      </c>
      <c r="X696" s="6">
        <v>1.1350737797956869</v>
      </c>
      <c r="Y696" s="6">
        <v>2.2682687591956774</v>
      </c>
      <c r="Z696" s="6">
        <v>1.5956699999999999</v>
      </c>
      <c r="AA696" s="6">
        <v>3.9886114982355183</v>
      </c>
      <c r="AB696" s="6">
        <v>-0.30991735537189791</v>
      </c>
      <c r="AE696" s="6">
        <v>4.43</v>
      </c>
      <c r="AF696" s="6">
        <v>5.0467500000000003</v>
      </c>
      <c r="AG696" s="35">
        <v>4.2300000000000004</v>
      </c>
      <c r="AH696" s="6">
        <v>4.2</v>
      </c>
      <c r="AI696" s="6">
        <v>4.29</v>
      </c>
      <c r="AJ696" s="6">
        <v>4.6130800000000001</v>
      </c>
      <c r="AK696" s="6">
        <v>4.28</v>
      </c>
      <c r="AL696" s="6">
        <v>0.91</v>
      </c>
      <c r="AN696" s="6">
        <v>0.91</v>
      </c>
      <c r="AO696" s="6">
        <f>AE696*'III. GDP shares, 1310-2018'!C698</f>
        <v>0.28655308532682028</v>
      </c>
      <c r="AP696" s="6">
        <f>AF696*'III. GDP shares, 1310-2018'!D698</f>
        <v>0.3701227912964577</v>
      </c>
      <c r="AQ696" s="6">
        <f>AG696*'III. GDP shares, 1310-2018'!E698</f>
        <v>8.8884589589327517E-2</v>
      </c>
      <c r="AR696" s="6">
        <f>AH696*'III. GDP shares, 1310-2018'!F698</f>
        <v>0.38689234609482898</v>
      </c>
      <c r="AS696" s="6">
        <f>AI696*'III. GDP shares, 1310-2018'!G698</f>
        <v>0.32208189664039438</v>
      </c>
      <c r="AT696" s="6">
        <f>AJ696*'III. GDP shares, 1310-2018'!H698</f>
        <v>2.2170687556372908</v>
      </c>
      <c r="AU696" s="6">
        <f>AK696*'III. GDP shares, 1310-2018'!I698</f>
        <v>0.16644720699879659</v>
      </c>
      <c r="AV696" s="6">
        <f>AL696*'III. GDP shares, 1310-2018'!J698</f>
        <v>0.14038986898295466</v>
      </c>
      <c r="AY696" s="6">
        <f>U696*'III. GDP shares, 1310-2018'!C698</f>
        <v>0.18275633242501915</v>
      </c>
      <c r="AZ696" s="6">
        <f>V696*'III. GDP shares, 1310-2018'!D698</f>
        <v>0.12467602817733751</v>
      </c>
      <c r="BA696" s="6">
        <f>W696*'III. GDP shares, 1310-2018'!E698</f>
        <v>5.7682485519806155E-2</v>
      </c>
      <c r="BB696" s="6">
        <f>X696*'III. GDP shares, 1310-2018'!F698</f>
        <v>0.10455984706092347</v>
      </c>
      <c r="BC696" s="6">
        <f>Y696*'III. GDP shares, 1310-2018'!G698</f>
        <v>0.17029564197013936</v>
      </c>
      <c r="BD696" s="6">
        <f>Z696*'III. GDP shares, 1310-2018'!H698</f>
        <v>0.76688678741919847</v>
      </c>
      <c r="BE696" s="6">
        <f>AA696*'III. GDP shares, 1310-2018'!I698</f>
        <v>0.15511524385153913</v>
      </c>
      <c r="BF696" s="6">
        <f>AB696*'III. GDP shares, 1310-2018'!J698</f>
        <v>-4.7812370237587415E-2</v>
      </c>
      <c r="BI696" s="6">
        <f t="shared" si="1396"/>
        <v>3.9999787499999999</v>
      </c>
      <c r="BJ696" s="6">
        <f t="shared" si="1397"/>
        <v>3.9784405405668712</v>
      </c>
      <c r="BL696" s="6">
        <f t="shared" si="1398"/>
        <v>1.5141599961863759</v>
      </c>
      <c r="BM696" s="6">
        <f t="shared" si="1399"/>
        <v>1.9935183790222935</v>
      </c>
      <c r="BN696" s="6">
        <f t="shared" ref="BN696:BO696" si="1515">AVERAGE(BL693:BL699)</f>
        <v>1.9376026730753058</v>
      </c>
      <c r="BO696" s="6">
        <f t="shared" si="1515"/>
        <v>1.9600745585512167</v>
      </c>
      <c r="BR696" s="6">
        <f t="shared" si="1401"/>
        <v>2.2188337812613748</v>
      </c>
    </row>
    <row r="697" spans="1:70" x14ac:dyDescent="0.2">
      <c r="A697" s="6">
        <f>'[1]Nominal weighted'!B697</f>
        <v>2003</v>
      </c>
      <c r="C697" s="6">
        <f t="shared" si="1408"/>
        <v>1.9280815720935127</v>
      </c>
      <c r="D697" s="6">
        <f t="shared" si="1409"/>
        <v>1.9848333333333339</v>
      </c>
      <c r="E697" s="6">
        <f t="shared" si="1410"/>
        <v>2.5966470802116408</v>
      </c>
      <c r="F697" s="6">
        <f t="shared" si="1411"/>
        <v>3.1696655443322106</v>
      </c>
      <c r="G697" s="6">
        <f t="shared" si="1412"/>
        <v>2.128007433161482</v>
      </c>
      <c r="H697" s="6">
        <f t="shared" si="1413"/>
        <v>1.7158800000000003</v>
      </c>
      <c r="I697" s="6">
        <f t="shared" si="1414"/>
        <v>1.6904778081917851</v>
      </c>
      <c r="J697" s="6">
        <f t="shared" si="1415"/>
        <v>1.7845077720207314</v>
      </c>
      <c r="L697" s="6">
        <f t="shared" si="1500"/>
        <v>2.0843246267849245</v>
      </c>
      <c r="M697" s="6">
        <f t="shared" si="1501"/>
        <v>2.1360357142857143</v>
      </c>
      <c r="N697" s="6">
        <f t="shared" si="1502"/>
        <v>2.0082944368194093</v>
      </c>
      <c r="O697" s="6">
        <f t="shared" si="1503"/>
        <v>2.6399571715809622</v>
      </c>
      <c r="P697" s="6">
        <f t="shared" ref="P697:S697" si="1516">AVERAGE(G694:G700)</f>
        <v>2.4321920265141941</v>
      </c>
      <c r="Q697" s="6">
        <f t="shared" si="1516"/>
        <v>1.9572363383333027</v>
      </c>
      <c r="R697" s="6">
        <f t="shared" si="1516"/>
        <v>1.0026860539301703</v>
      </c>
      <c r="S697" s="6">
        <f t="shared" si="1516"/>
        <v>1.8188565699473396</v>
      </c>
      <c r="U697" s="6">
        <v>2.4979184279064874</v>
      </c>
      <c r="V697" s="6">
        <v>2.9</v>
      </c>
      <c r="W697" s="6">
        <v>1.6963529197883596</v>
      </c>
      <c r="X697" s="6">
        <v>1.122334455667789</v>
      </c>
      <c r="Y697" s="6">
        <v>2.1819925668385176</v>
      </c>
      <c r="Z697" s="6">
        <v>2.298</v>
      </c>
      <c r="AA697" s="6">
        <v>2.6035221918082145</v>
      </c>
      <c r="AB697" s="6">
        <v>-0.41450777202073125</v>
      </c>
      <c r="AE697" s="6">
        <v>4.4260000000000002</v>
      </c>
      <c r="AF697" s="6">
        <v>4.8848333333333338</v>
      </c>
      <c r="AG697" s="35">
        <v>4.2930000000000001</v>
      </c>
      <c r="AH697" s="6">
        <v>4.2919999999999998</v>
      </c>
      <c r="AI697" s="6">
        <v>4.3099999999999996</v>
      </c>
      <c r="AJ697" s="6">
        <v>4.0138800000000003</v>
      </c>
      <c r="AK697" s="6">
        <v>4.2939999999999996</v>
      </c>
      <c r="AL697" s="6">
        <v>1.37</v>
      </c>
      <c r="AN697" s="6">
        <v>1.37</v>
      </c>
      <c r="AO697" s="6">
        <f>AE697*'III. GDP shares, 1310-2018'!C699</f>
        <v>0.28110660891071076</v>
      </c>
      <c r="AP697" s="6">
        <f>AF697*'III. GDP shares, 1310-2018'!D699</f>
        <v>0.36138466052314105</v>
      </c>
      <c r="AQ697" s="6">
        <f>AG697*'III. GDP shares, 1310-2018'!E699</f>
        <v>8.8841192231065583E-2</v>
      </c>
      <c r="AR697" s="6">
        <f>AH697*'III. GDP shares, 1310-2018'!F699</f>
        <v>0.38722653575377847</v>
      </c>
      <c r="AS697" s="6">
        <f>AI697*'III. GDP shares, 1310-2018'!G699</f>
        <v>0.32111620193841894</v>
      </c>
      <c r="AT697" s="6">
        <f>AJ697*'III. GDP shares, 1310-2018'!H699</f>
        <v>1.9412703522130099</v>
      </c>
      <c r="AU697" s="6">
        <f>AK697*'III. GDP shares, 1310-2018'!I699</f>
        <v>0.16899372643109389</v>
      </c>
      <c r="AV697" s="6">
        <f>AL697*'III. GDP shares, 1310-2018'!J699</f>
        <v>0.21110528564744077</v>
      </c>
      <c r="AY697" s="6">
        <f>U697*'III. GDP shares, 1310-2018'!C699</f>
        <v>0.15864920438417679</v>
      </c>
      <c r="AZ697" s="6">
        <f>V697*'III. GDP shares, 1310-2018'!D699</f>
        <v>0.214544784643033</v>
      </c>
      <c r="BA697" s="6">
        <f>W697*'III. GDP shares, 1310-2018'!E699</f>
        <v>3.5105058429687169E-2</v>
      </c>
      <c r="BB697" s="6">
        <f>X697*'III. GDP shares, 1310-2018'!F699</f>
        <v>0.10125761491736734</v>
      </c>
      <c r="BC697" s="6">
        <f>Y697*'III. GDP shares, 1310-2018'!G699</f>
        <v>0.16256917998168133</v>
      </c>
      <c r="BD697" s="6">
        <f>Z697*'III. GDP shares, 1310-2018'!H699</f>
        <v>1.111403248075552</v>
      </c>
      <c r="BE697" s="6">
        <f>AA697*'III. GDP shares, 1310-2018'!I699</f>
        <v>0.10246365091749404</v>
      </c>
      <c r="BF697" s="6">
        <f>AB697*'III. GDP shares, 1310-2018'!J699</f>
        <v>-6.3872103368993224E-2</v>
      </c>
      <c r="BI697" s="6">
        <f t="shared" si="1396"/>
        <v>3.985464166666667</v>
      </c>
      <c r="BJ697" s="6">
        <f t="shared" si="1397"/>
        <v>3.7610445636486589</v>
      </c>
      <c r="BL697" s="6">
        <f t="shared" si="1398"/>
        <v>1.8221206379799983</v>
      </c>
      <c r="BM697" s="6">
        <f t="shared" si="1399"/>
        <v>1.8607015987485798</v>
      </c>
      <c r="BN697" s="6">
        <f t="shared" ref="BN697:BO697" si="1517">AVERAGE(BL694:BL700)</f>
        <v>2.0652077099097732</v>
      </c>
      <c r="BO697" s="6">
        <f t="shared" si="1517"/>
        <v>2.0162195321600178</v>
      </c>
      <c r="BR697" s="6">
        <f t="shared" si="1401"/>
        <v>1.7920840497885526</v>
      </c>
    </row>
    <row r="698" spans="1:70" x14ac:dyDescent="0.2">
      <c r="A698" s="6">
        <f>'[1]Nominal weighted'!B698</f>
        <v>2004</v>
      </c>
      <c r="C698" s="6">
        <f t="shared" si="1408"/>
        <v>1.8011308279529343</v>
      </c>
      <c r="D698" s="6">
        <f t="shared" si="1409"/>
        <v>1.7735833333333328</v>
      </c>
      <c r="E698" s="6">
        <f t="shared" si="1410"/>
        <v>2.5454871464133699</v>
      </c>
      <c r="F698" s="6">
        <f t="shared" si="1411"/>
        <v>1.463244173140954</v>
      </c>
      <c r="G698" s="6">
        <f t="shared" si="1412"/>
        <v>1.6332664554734295</v>
      </c>
      <c r="H698" s="6">
        <f t="shared" si="1413"/>
        <v>1.6037500000000002</v>
      </c>
      <c r="I698" s="6">
        <f t="shared" si="1414"/>
        <v>0.48305396516018906</v>
      </c>
      <c r="J698" s="6">
        <f t="shared" si="1415"/>
        <v>1.1278251821019651</v>
      </c>
      <c r="L698" s="6">
        <f t="shared" si="1500"/>
        <v>2.0110254902450135</v>
      </c>
      <c r="M698" s="6">
        <f t="shared" si="1501"/>
        <v>1.9102023809523809</v>
      </c>
      <c r="N698" s="6">
        <f t="shared" si="1502"/>
        <v>2.0248646321251695</v>
      </c>
      <c r="O698" s="6">
        <f t="shared" si="1503"/>
        <v>2.3806859391175439</v>
      </c>
      <c r="P698" s="6">
        <f t="shared" ref="P698:S698" si="1518">AVERAGE(G695:G701)</f>
        <v>2.2144670727032407</v>
      </c>
      <c r="Q698" s="6">
        <f t="shared" si="1518"/>
        <v>1.828738119778949</v>
      </c>
      <c r="R698" s="6">
        <f t="shared" si="1518"/>
        <v>0.85646391707096547</v>
      </c>
      <c r="S698" s="6">
        <f t="shared" si="1518"/>
        <v>1.5857014804336258</v>
      </c>
      <c r="U698" s="6">
        <v>2.0308691720470655</v>
      </c>
      <c r="V698" s="6">
        <v>3</v>
      </c>
      <c r="W698" s="6">
        <v>1.1155128535866299</v>
      </c>
      <c r="X698" s="6">
        <v>2.2197558268590458</v>
      </c>
      <c r="Y698" s="6">
        <v>2.0767335445265704</v>
      </c>
      <c r="Z698" s="6">
        <v>2.66757</v>
      </c>
      <c r="AA698" s="6">
        <v>3.2269460348398109</v>
      </c>
      <c r="AB698" s="6">
        <v>0.31217481789803475</v>
      </c>
      <c r="AE698" s="6">
        <v>3.8319999999999999</v>
      </c>
      <c r="AF698" s="6">
        <v>4.7735833333333328</v>
      </c>
      <c r="AG698" s="35">
        <v>3.661</v>
      </c>
      <c r="AH698" s="6">
        <v>3.6829999999999998</v>
      </c>
      <c r="AI698" s="6">
        <v>3.71</v>
      </c>
      <c r="AJ698" s="6">
        <v>4.2713200000000002</v>
      </c>
      <c r="AK698" s="6">
        <v>3.71</v>
      </c>
      <c r="AL698" s="6">
        <v>1.44</v>
      </c>
      <c r="AN698" s="6">
        <v>1.44</v>
      </c>
      <c r="AO698" s="6">
        <f>AE698*'III. GDP shares, 1310-2018'!C700</f>
        <v>0.23936752587497837</v>
      </c>
      <c r="AP698" s="6">
        <f>AF698*'III. GDP shares, 1310-2018'!D700</f>
        <v>0.35439213578659268</v>
      </c>
      <c r="AQ698" s="6">
        <f>AG698*'III. GDP shares, 1310-2018'!E700</f>
        <v>7.5274039348676047E-2</v>
      </c>
      <c r="AR698" s="6">
        <f>AH698*'III. GDP shares, 1310-2018'!F700</f>
        <v>0.32634325096474043</v>
      </c>
      <c r="AS698" s="6">
        <f>AI698*'III. GDP shares, 1310-2018'!G700</f>
        <v>0.27499563997875792</v>
      </c>
      <c r="AT698" s="6">
        <f>AJ698*'III. GDP shares, 1310-2018'!H700</f>
        <v>2.0808628600668992</v>
      </c>
      <c r="AU698" s="6">
        <f>AK698*'III. GDP shares, 1310-2018'!I700</f>
        <v>0.14652753436199581</v>
      </c>
      <c r="AV698" s="6">
        <f>AL698*'III. GDP shares, 1310-2018'!J700</f>
        <v>0.22080415939671263</v>
      </c>
      <c r="AY698" s="6">
        <f>U698*'III. GDP shares, 1310-2018'!C700</f>
        <v>0.12685911510664716</v>
      </c>
      <c r="AZ698" s="6">
        <f>V698*'III. GDP shares, 1310-2018'!D700</f>
        <v>0.22272082272781346</v>
      </c>
      <c r="BA698" s="6">
        <f>W698*'III. GDP shares, 1310-2018'!E700</f>
        <v>2.2936126313803297E-2</v>
      </c>
      <c r="BB698" s="6">
        <f>X698*'III. GDP shares, 1310-2018'!F700</f>
        <v>0.19668811644993386</v>
      </c>
      <c r="BC698" s="6">
        <f>Y698*'III. GDP shares, 1310-2018'!G700</f>
        <v>0.15393333427019906</v>
      </c>
      <c r="BD698" s="6">
        <f>Z698*'III. GDP shares, 1310-2018'!H700</f>
        <v>1.2995625098631474</v>
      </c>
      <c r="BE698" s="6">
        <f>AA698*'III. GDP shares, 1310-2018'!I700</f>
        <v>0.12744917682056511</v>
      </c>
      <c r="BF698" s="6">
        <f>AB698*'III. GDP shares, 1310-2018'!J700</f>
        <v>4.7867707118609312E-2</v>
      </c>
      <c r="BI698" s="6">
        <f t="shared" si="1396"/>
        <v>3.6351129166666665</v>
      </c>
      <c r="BJ698" s="6">
        <f t="shared" si="1397"/>
        <v>3.7185671457793532</v>
      </c>
      <c r="BL698" s="6">
        <f t="shared" si="1398"/>
        <v>2.1980169086707186</v>
      </c>
      <c r="BM698" s="6">
        <f t="shared" si="1399"/>
        <v>2.0811952812196446</v>
      </c>
      <c r="BN698" s="6">
        <f t="shared" ref="BN698:BO698" si="1519">AVERAGE(BL695:BL701)</f>
        <v>2.1035270642546822</v>
      </c>
      <c r="BO698" s="6">
        <f t="shared" si="1519"/>
        <v>2.0841050049666263</v>
      </c>
      <c r="BR698" s="6">
        <f t="shared" si="1401"/>
        <v>1.3888789240498549</v>
      </c>
    </row>
    <row r="699" spans="1:70" x14ac:dyDescent="0.2">
      <c r="A699" s="6">
        <f>'[1]Nominal weighted'!B699</f>
        <v>2005</v>
      </c>
      <c r="C699" s="6">
        <f t="shared" si="1408"/>
        <v>1.5185540588486985</v>
      </c>
      <c r="D699" s="6">
        <f t="shared" si="1409"/>
        <v>1.6387499999999999</v>
      </c>
      <c r="E699" s="6">
        <f t="shared" si="1410"/>
        <v>1.2055524359652825</v>
      </c>
      <c r="F699" s="6">
        <f t="shared" si="1411"/>
        <v>1.8884907709011818</v>
      </c>
      <c r="G699" s="6">
        <f t="shared" si="1412"/>
        <v>1.7022988505747116</v>
      </c>
      <c r="H699" s="6">
        <f t="shared" si="1413"/>
        <v>0.92304999999999993</v>
      </c>
      <c r="I699" s="6">
        <f t="shared" si="1414"/>
        <v>-0.42299805284460801</v>
      </c>
      <c r="J699" s="6">
        <f t="shared" si="1415"/>
        <v>2.206141078838177</v>
      </c>
      <c r="L699" s="6">
        <f t="shared" si="1500"/>
        <v>1.9021494220493149</v>
      </c>
      <c r="M699" s="6">
        <f t="shared" si="1501"/>
        <v>1.5297857142857143</v>
      </c>
      <c r="N699" s="6">
        <f t="shared" si="1502"/>
        <v>2.1171599931527676</v>
      </c>
      <c r="O699" s="6">
        <f t="shared" si="1503"/>
        <v>2.1562385039329817</v>
      </c>
      <c r="P699" s="6">
        <f t="shared" ref="P699:S699" si="1520">AVERAGE(G696:G702)</f>
        <v>2.0394482221353063</v>
      </c>
      <c r="Q699" s="6">
        <f t="shared" si="1520"/>
        <v>1.4923463289698351</v>
      </c>
      <c r="R699" s="6">
        <f t="shared" si="1520"/>
        <v>0.84308732183443469</v>
      </c>
      <c r="S699" s="6">
        <f t="shared" si="1520"/>
        <v>1.2687889955503067</v>
      </c>
      <c r="U699" s="6">
        <v>1.9904459411513014</v>
      </c>
      <c r="V699" s="6">
        <v>2.8</v>
      </c>
      <c r="W699" s="6">
        <v>2.0414475640347174</v>
      </c>
      <c r="X699" s="6">
        <v>1.411509229098818</v>
      </c>
      <c r="Y699" s="6">
        <v>1.5977011494252882</v>
      </c>
      <c r="Z699" s="6">
        <v>3.3658299999999999</v>
      </c>
      <c r="AA699" s="6">
        <v>3.7349980528446078</v>
      </c>
      <c r="AB699" s="6">
        <v>-0.72614107883817713</v>
      </c>
      <c r="AE699" s="6">
        <v>3.5089999999999999</v>
      </c>
      <c r="AF699" s="6">
        <v>4.4387499999999998</v>
      </c>
      <c r="AG699" s="35">
        <v>3.2469999999999999</v>
      </c>
      <c r="AH699" s="6">
        <v>3.3</v>
      </c>
      <c r="AI699" s="6">
        <v>3.3</v>
      </c>
      <c r="AJ699" s="6">
        <v>4.2888799999999998</v>
      </c>
      <c r="AK699" s="6">
        <v>3.3119999999999998</v>
      </c>
      <c r="AL699" s="6">
        <v>1.48</v>
      </c>
      <c r="AN699" s="6">
        <v>1.48</v>
      </c>
      <c r="AO699" s="6">
        <f>AE699*'III. GDP shares, 1310-2018'!C701</f>
        <v>0.21556333477663858</v>
      </c>
      <c r="AP699" s="6">
        <f>AF699*'III. GDP shares, 1310-2018'!D701</f>
        <v>0.32890716565120809</v>
      </c>
      <c r="AQ699" s="6">
        <f>AG699*'III. GDP shares, 1310-2018'!E701</f>
        <v>6.6504271688084038E-2</v>
      </c>
      <c r="AR699" s="6">
        <f>AH699*'III. GDP shares, 1310-2018'!F701</f>
        <v>0.28756659225831971</v>
      </c>
      <c r="AS699" s="6">
        <f>AI699*'III. GDP shares, 1310-2018'!G701</f>
        <v>0.24342337086308075</v>
      </c>
      <c r="AT699" s="6">
        <f>AJ699*'III. GDP shares, 1310-2018'!H701</f>
        <v>2.103807802787991</v>
      </c>
      <c r="AU699" s="6">
        <f>AK699*'III. GDP shares, 1310-2018'!I701</f>
        <v>0.13234809386525581</v>
      </c>
      <c r="AV699" s="6">
        <f>AL699*'III. GDP shares, 1310-2018'!J701</f>
        <v>0.22584098064615321</v>
      </c>
      <c r="AY699" s="6">
        <f>U699*'III. GDP shares, 1310-2018'!C701</f>
        <v>0.12227619400604145</v>
      </c>
      <c r="AZ699" s="6">
        <f>V699*'III. GDP shares, 1310-2018'!D701</f>
        <v>0.20747734470816842</v>
      </c>
      <c r="BA699" s="6">
        <f>W699*'III. GDP shares, 1310-2018'!E701</f>
        <v>4.1812437152923376E-2</v>
      </c>
      <c r="BB699" s="6">
        <f>X699*'III. GDP shares, 1310-2018'!F701</f>
        <v>0.12300087847064091</v>
      </c>
      <c r="BC699" s="6">
        <f>Y699*'III. GDP shares, 1310-2018'!G701</f>
        <v>0.11785387861361284</v>
      </c>
      <c r="BD699" s="6">
        <f>Z699*'III. GDP shares, 1310-2018'!H701</f>
        <v>1.6510276381847717</v>
      </c>
      <c r="BE699" s="6">
        <f>AA699*'III. GDP shares, 1310-2018'!I701</f>
        <v>0.14925116934916241</v>
      </c>
      <c r="BF699" s="6">
        <f>AB699*'III. GDP shares, 1310-2018'!J701</f>
        <v>-0.11080568468396593</v>
      </c>
      <c r="BI699" s="6">
        <f t="shared" si="1396"/>
        <v>3.3594537500000001</v>
      </c>
      <c r="BJ699" s="6">
        <f t="shared" si="1397"/>
        <v>3.6039616125367315</v>
      </c>
      <c r="BL699" s="6">
        <f t="shared" si="1398"/>
        <v>2.3018938558013549</v>
      </c>
      <c r="BM699" s="6">
        <f t="shared" si="1399"/>
        <v>2.026973857214569</v>
      </c>
      <c r="BN699" s="6">
        <f t="shared" ref="BN699:BO699" si="1521">AVERAGE(BL696:BL702)</f>
        <v>2.2201014492057185</v>
      </c>
      <c r="BO699" s="6">
        <f t="shared" si="1521"/>
        <v>2.0980991569538254</v>
      </c>
      <c r="BR699" s="6">
        <f t="shared" si="1401"/>
        <v>1.1806379357923369</v>
      </c>
    </row>
    <row r="700" spans="1:70" x14ac:dyDescent="0.2">
      <c r="A700" s="6">
        <f>'[1]Nominal weighted'!B700</f>
        <v>2006</v>
      </c>
      <c r="C700" s="6">
        <f t="shared" si="1408"/>
        <v>2.2744636815472172</v>
      </c>
      <c r="D700" s="6">
        <f t="shared" si="1409"/>
        <v>1.0410833333333329</v>
      </c>
      <c r="E700" s="6">
        <f t="shared" si="1410"/>
        <v>2.8936968816256492</v>
      </c>
      <c r="F700" s="6">
        <f t="shared" si="1411"/>
        <v>2.5481370449678833</v>
      </c>
      <c r="G700" s="6">
        <f t="shared" si="1412"/>
        <v>2.4866183957461327</v>
      </c>
      <c r="H700" s="6">
        <f t="shared" si="1413"/>
        <v>1.5729099999999998</v>
      </c>
      <c r="I700" s="6">
        <f t="shared" si="1414"/>
        <v>1.2724546778303507</v>
      </c>
      <c r="J700" s="6">
        <f t="shared" si="1415"/>
        <v>1.2620271682340736</v>
      </c>
      <c r="L700" s="6">
        <f t="shared" si="1500"/>
        <v>2.1183919965647111</v>
      </c>
      <c r="M700" s="6">
        <f t="shared" si="1501"/>
        <v>1.7723928571428569</v>
      </c>
      <c r="N700" s="6">
        <f t="shared" si="1502"/>
        <v>2.2527749914882524</v>
      </c>
      <c r="O700" s="6">
        <f t="shared" si="1503"/>
        <v>2.0841466725908968</v>
      </c>
      <c r="P700" s="6">
        <f t="shared" ref="P700:S700" si="1522">AVERAGE(G697:G703)</f>
        <v>2.1328480241290642</v>
      </c>
      <c r="Q700" s="6">
        <f t="shared" si="1522"/>
        <v>1.5733563289698351</v>
      </c>
      <c r="R700" s="6">
        <f t="shared" si="1522"/>
        <v>1.2558164465271509</v>
      </c>
      <c r="S700" s="6">
        <f t="shared" si="1522"/>
        <v>1.5442364135420612</v>
      </c>
      <c r="U700" s="6">
        <v>1.8735363184527825</v>
      </c>
      <c r="V700" s="6">
        <v>3.2</v>
      </c>
      <c r="W700" s="6">
        <v>1.0003031183743509</v>
      </c>
      <c r="X700" s="6">
        <v>1.3918629550321167</v>
      </c>
      <c r="Y700" s="6">
        <v>1.4933816042538672</v>
      </c>
      <c r="Z700" s="6">
        <v>3.2220900000000001</v>
      </c>
      <c r="AA700" s="6">
        <v>2.6665453221696493</v>
      </c>
      <c r="AB700" s="6">
        <v>0.41797283176592631</v>
      </c>
      <c r="AE700" s="6">
        <v>4.1479999999999997</v>
      </c>
      <c r="AF700" s="6">
        <v>4.2410833333333331</v>
      </c>
      <c r="AG700" s="35">
        <v>3.8940000000000001</v>
      </c>
      <c r="AH700" s="6">
        <v>3.94</v>
      </c>
      <c r="AI700" s="6">
        <v>3.98</v>
      </c>
      <c r="AJ700" s="6">
        <v>4.7949999999999999</v>
      </c>
      <c r="AK700" s="6">
        <v>3.9390000000000001</v>
      </c>
      <c r="AL700" s="6">
        <v>1.68</v>
      </c>
      <c r="AN700" s="6">
        <v>1.68</v>
      </c>
      <c r="AO700" s="6">
        <f>AE700*'III. GDP shares, 1310-2018'!C702</f>
        <v>0.25319760799422786</v>
      </c>
      <c r="AP700" s="6">
        <f>AF700*'III. GDP shares, 1310-2018'!D702</f>
        <v>0.31501713384733848</v>
      </c>
      <c r="AQ700" s="6">
        <f>AG700*'III. GDP shares, 1310-2018'!E702</f>
        <v>8.0336605673546113E-2</v>
      </c>
      <c r="AR700" s="6">
        <f>AH700*'III. GDP shares, 1310-2018'!F702</f>
        <v>0.34516764852076953</v>
      </c>
      <c r="AS700" s="6">
        <f>AI700*'III. GDP shares, 1310-2018'!G702</f>
        <v>0.29286054206662665</v>
      </c>
      <c r="AT700" s="6">
        <f>AJ700*'III. GDP shares, 1310-2018'!H702</f>
        <v>2.3531561521403246</v>
      </c>
      <c r="AU700" s="6">
        <f>AK700*'III. GDP shares, 1310-2018'!I702</f>
        <v>0.15946900694380062</v>
      </c>
      <c r="AV700" s="6">
        <f>AL700*'III. GDP shares, 1310-2018'!J702</f>
        <v>0.25472994150456296</v>
      </c>
      <c r="AY700" s="6">
        <f>U700*'III. GDP shares, 1310-2018'!C702</f>
        <v>0.11436232264285355</v>
      </c>
      <c r="AZ700" s="6">
        <f>V700*'III. GDP shares, 1310-2018'!D702</f>
        <v>0.23768805021786493</v>
      </c>
      <c r="BA700" s="6">
        <f>W700*'III. GDP shares, 1310-2018'!E702</f>
        <v>2.0637123054663264E-2</v>
      </c>
      <c r="BB700" s="6">
        <f>X700*'III. GDP shares, 1310-2018'!F702</f>
        <v>0.1219355490486308</v>
      </c>
      <c r="BC700" s="6">
        <f>Y700*'III. GDP shares, 1310-2018'!G702</f>
        <v>0.1098875744055568</v>
      </c>
      <c r="BD700" s="6">
        <f>Z700*'III. GDP shares, 1310-2018'!H702</f>
        <v>1.5812473214285336</v>
      </c>
      <c r="BE700" s="6">
        <f>AA700*'III. GDP shares, 1310-2018'!I702</f>
        <v>0.10795413417035564</v>
      </c>
      <c r="BF700" s="6">
        <f>AB700*'III. GDP shares, 1310-2018'!J702</f>
        <v>6.3375116063232706E-2</v>
      </c>
      <c r="BI700" s="6">
        <f t="shared" si="1396"/>
        <v>3.8271354166666667</v>
      </c>
      <c r="BJ700" s="6">
        <f t="shared" si="1397"/>
        <v>4.0539346386911976</v>
      </c>
      <c r="BL700" s="6">
        <f t="shared" si="1398"/>
        <v>2.3570871910316913</v>
      </c>
      <c r="BM700" s="6">
        <f t="shared" si="1399"/>
        <v>1.9082115187560866</v>
      </c>
      <c r="BN700" s="6">
        <f t="shared" ref="BN700:BO700" si="1523">AVERAGE(BL697:BL703)</f>
        <v>1.9730141686864469</v>
      </c>
      <c r="BO700" s="6">
        <f t="shared" si="1523"/>
        <v>1.8486808604661615</v>
      </c>
      <c r="BR700" s="6">
        <f t="shared" si="1401"/>
        <v>1.6195183640300321</v>
      </c>
    </row>
    <row r="701" spans="1:70" x14ac:dyDescent="0.2">
      <c r="A701" s="6">
        <f>'[1]Nominal weighted'!B701</f>
        <v>2007</v>
      </c>
      <c r="C701" s="6">
        <f t="shared" si="1408"/>
        <v>2.0466359898172359</v>
      </c>
      <c r="D701" s="6">
        <f t="shared" si="1409"/>
        <v>0.33208333333333329</v>
      </c>
      <c r="E701" s="6">
        <f t="shared" si="1410"/>
        <v>2.4902516169993731</v>
      </c>
      <c r="F701" s="6">
        <f t="shared" si="1411"/>
        <v>1.1451013727560717</v>
      </c>
      <c r="G701" s="6">
        <f t="shared" si="1412"/>
        <v>1.8838891985285837</v>
      </c>
      <c r="H701" s="6">
        <f t="shared" si="1413"/>
        <v>1.7641113545816736</v>
      </c>
      <c r="I701" s="6">
        <f t="shared" si="1414"/>
        <v>0.20940785391366301</v>
      </c>
      <c r="J701" s="6">
        <f t="shared" si="1415"/>
        <v>0.5234755463059253</v>
      </c>
      <c r="L701" s="6">
        <f t="shared" si="1500"/>
        <v>2.2622416152971296</v>
      </c>
      <c r="M701" s="6">
        <f t="shared" si="1501"/>
        <v>1.4943571428571425</v>
      </c>
      <c r="N701" s="6">
        <f t="shared" si="1502"/>
        <v>2.0539582551142397</v>
      </c>
      <c r="O701" s="6">
        <f t="shared" si="1503"/>
        <v>1.870591468609988</v>
      </c>
      <c r="P701" s="6">
        <f t="shared" ref="P701:S701" si="1524">AVERAGE(G698:G704)</f>
        <v>2.0566952717218947</v>
      </c>
      <c r="Q701" s="6">
        <f t="shared" si="1524"/>
        <v>1.55323343767786</v>
      </c>
      <c r="R701" s="6">
        <f t="shared" si="1524"/>
        <v>1.3665145343436009</v>
      </c>
      <c r="S701" s="6">
        <f t="shared" si="1524"/>
        <v>1.5105081663735276</v>
      </c>
      <c r="U701" s="6">
        <v>2.6053640101827642</v>
      </c>
      <c r="V701" s="6">
        <v>4.3</v>
      </c>
      <c r="W701" s="6">
        <v>1.8707483830006266</v>
      </c>
      <c r="X701" s="6">
        <v>3.167898627243928</v>
      </c>
      <c r="Y701" s="6">
        <v>2.586110801471416</v>
      </c>
      <c r="Z701" s="6">
        <v>2.8705500000000002</v>
      </c>
      <c r="AA701" s="6">
        <v>4.2205921460863367</v>
      </c>
      <c r="AB701" s="6">
        <v>0.93652445369407467</v>
      </c>
      <c r="AE701" s="6">
        <v>4.6520000000000001</v>
      </c>
      <c r="AF701" s="6">
        <v>4.6320833333333331</v>
      </c>
      <c r="AG701" s="35">
        <v>4.3609999999999998</v>
      </c>
      <c r="AH701" s="6">
        <v>4.3129999999999997</v>
      </c>
      <c r="AI701" s="6">
        <v>4.47</v>
      </c>
      <c r="AJ701" s="6">
        <v>4.6346613545816737</v>
      </c>
      <c r="AK701" s="6">
        <v>4.43</v>
      </c>
      <c r="AL701" s="6">
        <v>1.46</v>
      </c>
      <c r="AN701" s="6">
        <v>1.46</v>
      </c>
      <c r="AO701" s="6">
        <f>AE701*'III. GDP shares, 1310-2018'!C703</f>
        <v>0.28207890611606717</v>
      </c>
      <c r="AP701" s="6">
        <f>AF701*'III. GDP shares, 1310-2018'!D703</f>
        <v>0.34514166921103945</v>
      </c>
      <c r="AQ701" s="6">
        <f>AG701*'III. GDP shares, 1310-2018'!E703</f>
        <v>9.1133894281103897E-2</v>
      </c>
      <c r="AR701" s="6">
        <f>AH701*'III. GDP shares, 1310-2018'!F703</f>
        <v>0.3786632638446461</v>
      </c>
      <c r="AS701" s="6">
        <f>AI701*'III. GDP shares, 1310-2018'!G703</f>
        <v>0.32898578570248493</v>
      </c>
      <c r="AT701" s="6">
        <f>AJ701*'III. GDP shares, 1310-2018'!H703</f>
        <v>2.2705028847806257</v>
      </c>
      <c r="AU701" s="6">
        <f>AK701*'III. GDP shares, 1310-2018'!I703</f>
        <v>0.18166426818048551</v>
      </c>
      <c r="AV701" s="6">
        <f>AL701*'III. GDP shares, 1310-2018'!J703</f>
        <v>0.22141928604830874</v>
      </c>
      <c r="AY701" s="6">
        <f>U701*'III. GDP shares, 1310-2018'!C703</f>
        <v>0.15797898323871973</v>
      </c>
      <c r="AZ701" s="6">
        <f>V701*'III. GDP shares, 1310-2018'!D703</f>
        <v>0.32039777154429494</v>
      </c>
      <c r="BA701" s="6">
        <f>W701*'III. GDP shares, 1310-2018'!E703</f>
        <v>3.9093920055704008E-2</v>
      </c>
      <c r="BB701" s="6">
        <f>X701*'III. GDP shares, 1310-2018'!F703</f>
        <v>0.27812817846537441</v>
      </c>
      <c r="BC701" s="6">
        <f>Y701*'III. GDP shares, 1310-2018'!G703</f>
        <v>0.19033415971717155</v>
      </c>
      <c r="BD701" s="6">
        <f>Z701*'III. GDP shares, 1310-2018'!H703</f>
        <v>1.4062714742823548</v>
      </c>
      <c r="BE701" s="6">
        <f>AA701*'III. GDP shares, 1310-2018'!I703</f>
        <v>0.17307692629956639</v>
      </c>
      <c r="BF701" s="6">
        <f>AB701*'III. GDP shares, 1310-2018'!J703</f>
        <v>0.1420305314409071</v>
      </c>
      <c r="BI701" s="6">
        <f t="shared" si="1396"/>
        <v>4.1190930859893751</v>
      </c>
      <c r="BJ701" s="6">
        <f t="shared" si="1397"/>
        <v>4.0995899581647617</v>
      </c>
      <c r="BL701" s="6">
        <f t="shared" si="1398"/>
        <v>2.7073119450440926</v>
      </c>
      <c r="BM701" s="6">
        <f t="shared" si="1399"/>
        <v>2.8197235527098936</v>
      </c>
      <c r="BN701" s="6">
        <f t="shared" ref="BN701:BO701" si="1525">AVERAGE(BL698:BL704)</f>
        <v>1.9423827518317029</v>
      </c>
      <c r="BO701" s="6">
        <f t="shared" si="1525"/>
        <v>1.8630018717817378</v>
      </c>
      <c r="BR701" s="6">
        <f t="shared" si="1401"/>
        <v>1.3675341154539238</v>
      </c>
    </row>
    <row r="702" spans="1:70" x14ac:dyDescent="0.2">
      <c r="A702" s="6">
        <f>'[1]Nominal weighted'!B702</f>
        <v>2008</v>
      </c>
      <c r="C702" s="6">
        <f t="shared" si="1408"/>
        <v>2.1415221222481109</v>
      </c>
      <c r="D702" s="6">
        <f t="shared" si="1409"/>
        <v>0.59141666666666648</v>
      </c>
      <c r="E702" s="6">
        <f t="shared" si="1410"/>
        <v>1.6035828430149133</v>
      </c>
      <c r="F702" s="6">
        <f t="shared" si="1411"/>
        <v>1.8141044012282557</v>
      </c>
      <c r="G702" s="6">
        <f t="shared" si="1412"/>
        <v>2.4203259806584789</v>
      </c>
      <c r="H702" s="6">
        <f t="shared" si="1413"/>
        <v>-0.15068705179282871</v>
      </c>
      <c r="I702" s="6">
        <f t="shared" si="1414"/>
        <v>2.3778264988251818</v>
      </c>
      <c r="J702" s="6">
        <f t="shared" si="1415"/>
        <v>0.75762886597937551</v>
      </c>
      <c r="L702" s="6">
        <f t="shared" si="1500"/>
        <v>2.5381806488439054</v>
      </c>
      <c r="M702" s="6">
        <f t="shared" si="1501"/>
        <v>1.1212171586532487</v>
      </c>
      <c r="N702" s="6">
        <f t="shared" si="1502"/>
        <v>1.6556333691951561</v>
      </c>
      <c r="O702" s="6">
        <f t="shared" si="1503"/>
        <v>1.6398193645891439</v>
      </c>
      <c r="P702" s="6">
        <f t="shared" ref="P702:S702" si="1526">AVERAGE(G699:G705)</f>
        <v>1.9220826350760238</v>
      </c>
      <c r="Q702" s="6">
        <f t="shared" si="1526"/>
        <v>1.2729820091064314</v>
      </c>
      <c r="R702" s="6">
        <f t="shared" si="1526"/>
        <v>1.6849463708278736</v>
      </c>
      <c r="S702" s="6">
        <f t="shared" si="1526"/>
        <v>1.5208308594465962</v>
      </c>
      <c r="U702" s="6">
        <v>2.2404778777518888</v>
      </c>
      <c r="V702" s="6">
        <v>4</v>
      </c>
      <c r="W702" s="6">
        <v>1.9444171569850868</v>
      </c>
      <c r="X702" s="6">
        <v>1.1258955987717443</v>
      </c>
      <c r="Y702" s="6">
        <v>0.999674019341521</v>
      </c>
      <c r="Z702" s="6">
        <v>3.8149500000000001</v>
      </c>
      <c r="AA702" s="6">
        <v>1.4331735011748183</v>
      </c>
      <c r="AB702" s="6">
        <v>0.41237113402062436</v>
      </c>
      <c r="AE702" s="6">
        <v>4.3819999999999997</v>
      </c>
      <c r="AF702" s="6">
        <v>4.5914166666666665</v>
      </c>
      <c r="AG702" s="35">
        <v>3.548</v>
      </c>
      <c r="AH702" s="6">
        <v>2.94</v>
      </c>
      <c r="AI702" s="6">
        <v>3.42</v>
      </c>
      <c r="AJ702" s="6">
        <v>3.6642629482071714</v>
      </c>
      <c r="AK702" s="6">
        <v>3.8109999999999999</v>
      </c>
      <c r="AL702" s="6">
        <v>1.17</v>
      </c>
      <c r="AN702" s="6">
        <v>1.17</v>
      </c>
      <c r="AO702" s="6">
        <f>AE702*'III. GDP shares, 1310-2018'!C704</f>
        <v>0.26229616871841782</v>
      </c>
      <c r="AP702" s="6">
        <f>AF702*'III. GDP shares, 1310-2018'!D704</f>
        <v>0.34351877758244675</v>
      </c>
      <c r="AQ702" s="6">
        <f>AG702*'III. GDP shares, 1310-2018'!E704</f>
        <v>7.5410374273888053E-2</v>
      </c>
      <c r="AR702" s="6">
        <f>AH702*'III. GDP shares, 1310-2018'!F704</f>
        <v>0.26046832077711579</v>
      </c>
      <c r="AS702" s="6">
        <f>AI702*'III. GDP shares, 1310-2018'!G704</f>
        <v>0.25173873325921681</v>
      </c>
      <c r="AT702" s="6">
        <f>AJ702*'III. GDP shares, 1310-2018'!H704</f>
        <v>1.7971227553505267</v>
      </c>
      <c r="AU702" s="6">
        <f>AK702*'III. GDP shares, 1310-2018'!I704</f>
        <v>0.15723515729540621</v>
      </c>
      <c r="AV702" s="6">
        <f>AL702*'III. GDP shares, 1310-2018'!J704</f>
        <v>0.17569164523291089</v>
      </c>
      <c r="AY702" s="6">
        <f>U702*'III. GDP shares, 1310-2018'!C704</f>
        <v>0.13410971324342585</v>
      </c>
      <c r="AZ702" s="6">
        <f>V702*'III. GDP shares, 1310-2018'!D704</f>
        <v>0.29927040172708941</v>
      </c>
      <c r="BA702" s="6">
        <f>W702*'III. GDP shares, 1310-2018'!E704</f>
        <v>4.1327290178358157E-2</v>
      </c>
      <c r="BB702" s="6">
        <f>X702*'III. GDP shares, 1310-2018'!F704</f>
        <v>9.974834557225222E-2</v>
      </c>
      <c r="BC702" s="6">
        <f>Y702*'III. GDP shares, 1310-2018'!G704</f>
        <v>7.3583822017890155E-2</v>
      </c>
      <c r="BD702" s="6">
        <f>Z702*'III. GDP shares, 1310-2018'!H704</f>
        <v>1.8710266027384639</v>
      </c>
      <c r="BE702" s="6">
        <f>AA702*'III. GDP shares, 1310-2018'!I704</f>
        <v>5.9130218023833794E-2</v>
      </c>
      <c r="BF702" s="6">
        <f>AB702*'III. GDP shares, 1310-2018'!J704</f>
        <v>6.1923216224482644E-2</v>
      </c>
      <c r="BI702" s="6">
        <f t="shared" si="1396"/>
        <v>3.4408349518592294</v>
      </c>
      <c r="BJ702" s="6">
        <f t="shared" si="1397"/>
        <v>3.3234819324899285</v>
      </c>
      <c r="BL702" s="6">
        <f t="shared" si="1398"/>
        <v>2.640119609725796</v>
      </c>
      <c r="BM702" s="6">
        <f t="shared" si="1399"/>
        <v>1.9963699110057105</v>
      </c>
      <c r="BN702" s="6">
        <f t="shared" ref="BN702:BO702" si="1527">AVERAGE(BL699:BL705)</f>
        <v>1.9998798820065442</v>
      </c>
      <c r="BO702" s="6">
        <f t="shared" si="1527"/>
        <v>1.9346124511455198</v>
      </c>
      <c r="BR702" s="6">
        <f t="shared" si="1401"/>
        <v>0.63911394690877588</v>
      </c>
    </row>
    <row r="703" spans="1:70" x14ac:dyDescent="0.2">
      <c r="A703" s="6">
        <f>'[1]Nominal weighted'!B703</f>
        <v>2009</v>
      </c>
      <c r="C703" s="6">
        <f t="shared" si="1408"/>
        <v>3.1183557234452675</v>
      </c>
      <c r="D703" s="6">
        <f t="shared" si="1409"/>
        <v>5.044999999999999</v>
      </c>
      <c r="E703" s="6">
        <f t="shared" si="1410"/>
        <v>2.4342069361875378</v>
      </c>
      <c r="F703" s="6">
        <f t="shared" si="1411"/>
        <v>2.5602834008097197</v>
      </c>
      <c r="G703" s="6">
        <f t="shared" si="1412"/>
        <v>2.6755298547606299</v>
      </c>
      <c r="H703" s="6">
        <f t="shared" si="1413"/>
        <v>3.5844800000000001</v>
      </c>
      <c r="I703" s="6">
        <f t="shared" si="1414"/>
        <v>3.1804923746134945</v>
      </c>
      <c r="J703" s="6">
        <f t="shared" si="1415"/>
        <v>3.1480492813141798</v>
      </c>
      <c r="L703" s="6">
        <f t="shared" si="1500"/>
        <v>2.6390335708996817</v>
      </c>
      <c r="M703" s="6">
        <f t="shared" si="1501"/>
        <v>0.96859765885032212</v>
      </c>
      <c r="N703" s="6">
        <f t="shared" si="1502"/>
        <v>1.2855918984870216</v>
      </c>
      <c r="O703" s="6">
        <f t="shared" si="1503"/>
        <v>1.2642040649560313</v>
      </c>
      <c r="P703" s="6">
        <f t="shared" ref="P703:S703" si="1528">AVERAGE(G700:G706)</f>
        <v>1.8099337487391758</v>
      </c>
      <c r="Q703" s="6">
        <f t="shared" si="1528"/>
        <v>1.1025820091064313</v>
      </c>
      <c r="R703" s="6">
        <f t="shared" si="1528"/>
        <v>2.0940759576691517</v>
      </c>
      <c r="S703" s="6">
        <f t="shared" si="1528"/>
        <v>1.3335625850261041</v>
      </c>
      <c r="U703" s="6">
        <v>1.0226442765547328</v>
      </c>
      <c r="V703" s="6">
        <v>-0.5</v>
      </c>
      <c r="W703" s="6">
        <v>1.107793063812462</v>
      </c>
      <c r="X703" s="6">
        <v>0.80971659919028061</v>
      </c>
      <c r="Y703" s="6">
        <v>0.91447014523936987</v>
      </c>
      <c r="Z703" s="6">
        <v>-0.32035999999999998</v>
      </c>
      <c r="AA703" s="6">
        <v>0.79450762538650543</v>
      </c>
      <c r="AB703" s="6">
        <v>-1.8480492813141798</v>
      </c>
      <c r="AE703" s="6">
        <v>4.141</v>
      </c>
      <c r="AF703" s="6">
        <v>4.544999999999999</v>
      </c>
      <c r="AG703" s="35">
        <v>3.5419999999999998</v>
      </c>
      <c r="AH703" s="6">
        <v>3.37</v>
      </c>
      <c r="AI703" s="6">
        <v>3.59</v>
      </c>
      <c r="AJ703" s="6">
        <v>3.2641200000000001</v>
      </c>
      <c r="AK703" s="6">
        <v>3.9750000000000001</v>
      </c>
      <c r="AL703" s="6">
        <v>1.3</v>
      </c>
      <c r="AN703" s="6">
        <v>1.3</v>
      </c>
      <c r="AO703" s="6">
        <f>AE703*'III. GDP shares, 1310-2018'!C705</f>
        <v>0.24787047801528256</v>
      </c>
      <c r="AP703" s="6">
        <f>AF703*'III. GDP shares, 1310-2018'!D705</f>
        <v>0.34004599396240526</v>
      </c>
      <c r="AQ703" s="6">
        <f>AG703*'III. GDP shares, 1310-2018'!E705</f>
        <v>7.5282848274552283E-2</v>
      </c>
      <c r="AR703" s="6">
        <f>AH703*'III. GDP shares, 1310-2018'!F705</f>
        <v>0.29856402755744221</v>
      </c>
      <c r="AS703" s="6">
        <f>AI703*'III. GDP shares, 1310-2018'!G705</f>
        <v>0.26425206210543517</v>
      </c>
      <c r="AT703" s="6">
        <f>AJ703*'III. GDP shares, 1310-2018'!H705</f>
        <v>1.600874285254243</v>
      </c>
      <c r="AU703" s="6">
        <f>AK703*'III. GDP shares, 1310-2018'!I705</f>
        <v>0.16400150885574383</v>
      </c>
      <c r="AV703" s="6">
        <f>AL703*'III. GDP shares, 1310-2018'!J705</f>
        <v>0.19521293914767879</v>
      </c>
      <c r="AY703" s="6">
        <f>U703*'III. GDP shares, 1310-2018'!C705</f>
        <v>6.1213070675975471E-2</v>
      </c>
      <c r="AZ703" s="6">
        <f>V703*'III. GDP shares, 1310-2018'!D705</f>
        <v>-3.7408800215886176E-2</v>
      </c>
      <c r="BA703" s="6">
        <f>W703*'III. GDP shares, 1310-2018'!E705</f>
        <v>2.3545402919987295E-2</v>
      </c>
      <c r="BB703" s="6">
        <f>X703*'III. GDP shares, 1310-2018'!F705</f>
        <v>7.1736572413758262E-2</v>
      </c>
      <c r="BC703" s="6">
        <f>Y703*'III. GDP shares, 1310-2018'!G705</f>
        <v>6.7312150867231288E-2</v>
      </c>
      <c r="BD703" s="6">
        <f>Z703*'III. GDP shares, 1310-2018'!H705</f>
        <v>-0.15711924991239576</v>
      </c>
      <c r="BE703" s="6">
        <f>AA703*'III. GDP shares, 1310-2018'!I705</f>
        <v>3.2779987260573823E-2</v>
      </c>
      <c r="BF703" s="6">
        <f>AB703*'III. GDP shares, 1310-2018'!J705</f>
        <v>-0.27751010145776656</v>
      </c>
      <c r="BI703" s="6">
        <f t="shared" si="1396"/>
        <v>3.4658900000000004</v>
      </c>
      <c r="BJ703" s="6">
        <f t="shared" si="1397"/>
        <v>3.1861041431727837</v>
      </c>
      <c r="BL703" s="6">
        <f t="shared" si="1398"/>
        <v>-0.21545096744852235</v>
      </c>
      <c r="BM703" s="6">
        <f t="shared" si="1399"/>
        <v>0.24759030360864639</v>
      </c>
      <c r="BN703" s="6">
        <f t="shared" ref="BN703:BO703" si="1529">AVERAGE(BL700:BL706)</f>
        <v>1.933425214353454</v>
      </c>
      <c r="BO703" s="6">
        <f t="shared" si="1529"/>
        <v>1.9414070932064258</v>
      </c>
      <c r="BR703" s="6">
        <f t="shared" si="1401"/>
        <v>3.0241003164430147</v>
      </c>
    </row>
    <row r="704" spans="1:70" x14ac:dyDescent="0.2">
      <c r="A704" s="6">
        <f>'[1]Nominal weighted'!B704</f>
        <v>2010</v>
      </c>
      <c r="C704" s="6">
        <f t="shared" si="1408"/>
        <v>2.9350289032204442</v>
      </c>
      <c r="D704" s="6">
        <f t="shared" si="1409"/>
        <v>3.8583333333333414E-2</v>
      </c>
      <c r="E704" s="6">
        <f t="shared" si="1410"/>
        <v>1.2049299255935526</v>
      </c>
      <c r="F704" s="6">
        <f t="shared" si="1411"/>
        <v>1.6747791164658519</v>
      </c>
      <c r="G704" s="6">
        <f t="shared" si="1412"/>
        <v>1.5949381663112945</v>
      </c>
      <c r="H704" s="6">
        <f t="shared" si="1413"/>
        <v>1.5750197609561756</v>
      </c>
      <c r="I704" s="6">
        <f t="shared" si="1414"/>
        <v>2.4653644229069345</v>
      </c>
      <c r="J704" s="6">
        <f t="shared" si="1415"/>
        <v>1.5484100418409952</v>
      </c>
      <c r="L704" s="6">
        <f t="shared" si="1500"/>
        <v>2.8043563278418051</v>
      </c>
      <c r="M704" s="6">
        <f t="shared" si="1501"/>
        <v>0.99441032768123416</v>
      </c>
      <c r="N704" s="6">
        <f t="shared" si="1502"/>
        <v>0.95566181418619345</v>
      </c>
      <c r="O704" s="6">
        <f t="shared" si="1503"/>
        <v>0.96518448710347671</v>
      </c>
      <c r="P704" s="6">
        <f t="shared" ref="P704:S704" si="1530">AVERAGE(G701:G707)</f>
        <v>1.7012229472133831</v>
      </c>
      <c r="Q704" s="6">
        <f t="shared" si="1530"/>
        <v>1.0041934376778598</v>
      </c>
      <c r="R704" s="6">
        <f t="shared" si="1530"/>
        <v>2.4626350277996747</v>
      </c>
      <c r="S704" s="6">
        <f t="shared" si="1530"/>
        <v>1.2095587038498079</v>
      </c>
      <c r="U704" s="6">
        <v>1.8799710967795562</v>
      </c>
      <c r="V704" s="6">
        <v>4.5999999999999996</v>
      </c>
      <c r="W704" s="6">
        <v>1.9340700744064472</v>
      </c>
      <c r="X704" s="6">
        <v>1.3052208835341481</v>
      </c>
      <c r="Y704" s="6">
        <v>1.7590618336887056</v>
      </c>
      <c r="Z704" s="6">
        <v>1.6400399999999999</v>
      </c>
      <c r="AA704" s="6">
        <v>2.9876355770930658</v>
      </c>
      <c r="AB704" s="6">
        <v>-0.41841004184099528</v>
      </c>
      <c r="AE704" s="6">
        <v>4.8150000000000004</v>
      </c>
      <c r="AF704" s="6">
        <v>4.6385833333333331</v>
      </c>
      <c r="AG704" s="35">
        <v>3.1389999999999998</v>
      </c>
      <c r="AH704" s="6">
        <v>2.98</v>
      </c>
      <c r="AI704" s="6">
        <v>3.3540000000000001</v>
      </c>
      <c r="AJ704" s="6">
        <v>3.2150597609561755</v>
      </c>
      <c r="AK704" s="6">
        <v>5.4530000000000003</v>
      </c>
      <c r="AL704" s="6">
        <v>1.1299999999999999</v>
      </c>
      <c r="AN704" s="6">
        <v>1.1299999999999999</v>
      </c>
      <c r="AO704" s="6">
        <f>AE704*'III. GDP shares, 1310-2018'!C706</f>
        <v>0.28821452587384344</v>
      </c>
      <c r="AP704" s="6">
        <f>AF704*'III. GDP shares, 1310-2018'!D706</f>
        <v>0.34704767440281203</v>
      </c>
      <c r="AQ704" s="6">
        <f>AG704*'III. GDP shares, 1310-2018'!E706</f>
        <v>6.6717351985832743E-2</v>
      </c>
      <c r="AR704" s="6">
        <f>AH704*'III. GDP shares, 1310-2018'!F706</f>
        <v>0.26401210745435544</v>
      </c>
      <c r="AS704" s="6">
        <f>AI704*'III. GDP shares, 1310-2018'!G706</f>
        <v>0.2468806173542144</v>
      </c>
      <c r="AT704" s="6">
        <f>AJ704*'III. GDP shares, 1310-2018'!H706</f>
        <v>1.5768128919495592</v>
      </c>
      <c r="AU704" s="6">
        <f>AK704*'III. GDP shares, 1310-2018'!I706</f>
        <v>0.22498118938122541</v>
      </c>
      <c r="AV704" s="6">
        <f>AL704*'III. GDP shares, 1310-2018'!J706</f>
        <v>0.16968509325913617</v>
      </c>
      <c r="AY704" s="6">
        <f>U704*'III. GDP shares, 1310-2018'!C706</f>
        <v>0.11253062893350969</v>
      </c>
      <c r="AZ704" s="6">
        <f>V704*'III. GDP shares, 1310-2018'!D706</f>
        <v>0.34416096198615281</v>
      </c>
      <c r="BA704" s="6">
        <f>W704*'III. GDP shares, 1310-2018'!E706</f>
        <v>4.1107369837349694E-2</v>
      </c>
      <c r="BB704" s="6">
        <f>X704*'III. GDP shares, 1310-2018'!F706</f>
        <v>0.11563560944808264</v>
      </c>
      <c r="BC704" s="6">
        <f>Y704*'III. GDP shares, 1310-2018'!G706</f>
        <v>0.12948070109281576</v>
      </c>
      <c r="BD704" s="6">
        <f>Z704*'III. GDP shares, 1310-2018'!H706</f>
        <v>0.80435090094370565</v>
      </c>
      <c r="BE704" s="6">
        <f>AA704*'III. GDP shares, 1310-2018'!I706</f>
        <v>0.1232645893218525</v>
      </c>
      <c r="BF704" s="6">
        <f>AB704*'III. GDP shares, 1310-2018'!J706</f>
        <v>-6.2830041566679956E-2</v>
      </c>
      <c r="BI704" s="6">
        <f t="shared" si="1396"/>
        <v>3.5905803867861885</v>
      </c>
      <c r="BJ704" s="6">
        <f t="shared" si="1397"/>
        <v>3.1843514516609792</v>
      </c>
      <c r="BL704" s="6">
        <f t="shared" si="1398"/>
        <v>1.6077007199967885</v>
      </c>
      <c r="BM704" s="6">
        <f t="shared" si="1399"/>
        <v>1.9609486779576155</v>
      </c>
      <c r="BN704" s="6">
        <f t="shared" ref="BN704:BO704" si="1531">AVERAGE(BL701:BL707)</f>
        <v>1.7777832475157711</v>
      </c>
      <c r="BO704" s="6">
        <f t="shared" si="1531"/>
        <v>1.8406277650721361</v>
      </c>
      <c r="BR704" s="6">
        <f t="shared" si="1401"/>
        <v>1.5737640192475311</v>
      </c>
    </row>
    <row r="705" spans="1:70" x14ac:dyDescent="0.2">
      <c r="A705" s="6">
        <f>'[1]Nominal weighted'!B705</f>
        <v>2011</v>
      </c>
      <c r="C705" s="6">
        <f t="shared" si="1408"/>
        <v>3.7327040627803645</v>
      </c>
      <c r="D705" s="6">
        <f t="shared" si="1409"/>
        <v>-0.83839655609392505</v>
      </c>
      <c r="E705" s="6">
        <f t="shared" si="1410"/>
        <v>-0.24278705502021358</v>
      </c>
      <c r="F705" s="6">
        <f t="shared" si="1411"/>
        <v>-0.15216055500495518</v>
      </c>
      <c r="G705" s="6">
        <f t="shared" si="1412"/>
        <v>0.69097799895233702</v>
      </c>
      <c r="H705" s="6">
        <f t="shared" si="1413"/>
        <v>-0.35801000000000016</v>
      </c>
      <c r="I705" s="6">
        <f t="shared" si="1414"/>
        <v>2.7120768205500987</v>
      </c>
      <c r="J705" s="6">
        <f t="shared" si="1415"/>
        <v>1.2000840336134484</v>
      </c>
      <c r="L705" s="6">
        <f t="shared" si="1500"/>
        <v>2.7462654721536288</v>
      </c>
      <c r="M705" s="6">
        <f t="shared" si="1501"/>
        <v>0.97111270863361498</v>
      </c>
      <c r="N705" s="6">
        <f t="shared" si="1502"/>
        <v>0.55634015461485442</v>
      </c>
      <c r="O705" s="6">
        <f t="shared" si="1503"/>
        <v>0.75159857670975228</v>
      </c>
      <c r="P705" s="6">
        <f t="shared" ref="P705:S705" si="1532">AVERAGE(G702:G708)</f>
        <v>1.4788102045664429</v>
      </c>
      <c r="Q705" s="6">
        <f t="shared" si="1532"/>
        <v>0.88471324416619246</v>
      </c>
      <c r="R705" s="6">
        <f t="shared" si="1532"/>
        <v>2.6841481915262944</v>
      </c>
      <c r="S705" s="6">
        <f t="shared" si="1532"/>
        <v>0.76869619959595126</v>
      </c>
      <c r="U705" s="6">
        <v>3.2872959372196351</v>
      </c>
      <c r="V705" s="6">
        <v>5.2</v>
      </c>
      <c r="W705" s="6">
        <v>2.4207870550202135</v>
      </c>
      <c r="X705" s="6">
        <v>1.9821605550049552</v>
      </c>
      <c r="Y705" s="6">
        <v>2.462022001047663</v>
      </c>
      <c r="Z705" s="6">
        <v>3.1396500000000001</v>
      </c>
      <c r="AA705" s="6">
        <v>2.3779231794499012</v>
      </c>
      <c r="AB705" s="6">
        <v>-0.21008403361344835</v>
      </c>
      <c r="AE705" s="6">
        <v>7.02</v>
      </c>
      <c r="AF705" s="6">
        <v>4.3616034439060751</v>
      </c>
      <c r="AG705" s="35">
        <v>2.1779999999999999</v>
      </c>
      <c r="AH705" s="6">
        <v>1.83</v>
      </c>
      <c r="AI705" s="6">
        <v>3.153</v>
      </c>
      <c r="AJ705" s="6">
        <v>2.7816399999999999</v>
      </c>
      <c r="AK705" s="6">
        <v>5.09</v>
      </c>
      <c r="AL705" s="6">
        <v>0.99</v>
      </c>
      <c r="AN705" s="6">
        <v>0.99</v>
      </c>
      <c r="AO705" s="6">
        <f>AE705*'III. GDP shares, 1310-2018'!C707</f>
        <v>0.42020061716186513</v>
      </c>
      <c r="AP705" s="6">
        <f>AF705*'III. GDP shares, 1310-2018'!D707</f>
        <v>0.32632470370800692</v>
      </c>
      <c r="AQ705" s="6">
        <f>AG705*'III. GDP shares, 1310-2018'!E707</f>
        <v>4.6291937758886181E-2</v>
      </c>
      <c r="AR705" s="6">
        <f>AH705*'III. GDP shares, 1310-2018'!F707</f>
        <v>0.16212824048371494</v>
      </c>
      <c r="AS705" s="6">
        <f>AI705*'III. GDP shares, 1310-2018'!G707</f>
        <v>0.23208544618897972</v>
      </c>
      <c r="AT705" s="6">
        <f>AJ705*'III. GDP shares, 1310-2018'!H707</f>
        <v>1.3642439453312416</v>
      </c>
      <c r="AU705" s="6">
        <f>AK705*'III. GDP shares, 1310-2018'!I707</f>
        <v>0.2100044478177952</v>
      </c>
      <c r="AV705" s="6">
        <f>AL705*'III. GDP shares, 1310-2018'!J707</f>
        <v>0.14866216135092461</v>
      </c>
      <c r="AY705" s="6">
        <f>U705*'III. GDP shares, 1310-2018'!C707</f>
        <v>0.19676976946059582</v>
      </c>
      <c r="AZ705" s="6">
        <f>V705*'III. GDP shares, 1310-2018'!D707</f>
        <v>0.38905152224521622</v>
      </c>
      <c r="BA705" s="6">
        <f>W705*'III. GDP shares, 1310-2018'!E707</f>
        <v>5.1452214728426593E-2</v>
      </c>
      <c r="BB705" s="6">
        <f>X705*'III. GDP shares, 1310-2018'!F707</f>
        <v>0.17560885417441377</v>
      </c>
      <c r="BC705" s="6">
        <f>Y705*'III. GDP shares, 1310-2018'!G707</f>
        <v>0.18122406426902365</v>
      </c>
      <c r="BD705" s="6">
        <f>Z705*'III. GDP shares, 1310-2018'!H707</f>
        <v>1.5398284835418075</v>
      </c>
      <c r="BE705" s="6">
        <f>AA705*'III. GDP shares, 1310-2018'!I707</f>
        <v>9.8108928144108543E-2</v>
      </c>
      <c r="BF705" s="6">
        <f>AB705*'III. GDP shares, 1310-2018'!J707</f>
        <v>-3.1547016668985385E-2</v>
      </c>
      <c r="BI705" s="6">
        <f t="shared" si="1396"/>
        <v>3.425530430488259</v>
      </c>
      <c r="BJ705" s="6">
        <f t="shared" si="1397"/>
        <v>2.9099414998014144</v>
      </c>
      <c r="BL705" s="6">
        <f t="shared" si="1398"/>
        <v>2.6004968198946066</v>
      </c>
      <c r="BM705" s="6">
        <f t="shared" si="1399"/>
        <v>2.5824693367661151</v>
      </c>
      <c r="BN705" s="6">
        <f t="shared" ref="BN705:BO705" si="1533">AVERAGE(BL702:BL708)</f>
        <v>1.6126891533525647</v>
      </c>
      <c r="BO705" s="6">
        <f t="shared" si="1533"/>
        <v>1.6055846143898485</v>
      </c>
      <c r="BR705" s="6">
        <f t="shared" si="1401"/>
        <v>0.37217149844401698</v>
      </c>
    </row>
    <row r="706" spans="1:70" x14ac:dyDescent="0.2">
      <c r="A706" s="6">
        <f>'[1]Nominal weighted'!B706</f>
        <v>2012</v>
      </c>
      <c r="C706" s="6">
        <f t="shared" si="1408"/>
        <v>2.2245245132391318</v>
      </c>
      <c r="D706" s="6">
        <f t="shared" si="1409"/>
        <v>0.57041350137951463</v>
      </c>
      <c r="E706" s="6">
        <f t="shared" si="1410"/>
        <v>-1.3847378589916599</v>
      </c>
      <c r="F706" s="6">
        <f t="shared" si="1411"/>
        <v>-0.74081632653060647</v>
      </c>
      <c r="G706" s="6">
        <f t="shared" si="1412"/>
        <v>0.91725664621677194</v>
      </c>
      <c r="H706" s="6">
        <f t="shared" si="1413"/>
        <v>-0.26974999999999993</v>
      </c>
      <c r="I706" s="6">
        <f t="shared" si="1414"/>
        <v>2.4409090550443411</v>
      </c>
      <c r="J706" s="6">
        <f t="shared" si="1415"/>
        <v>0.89526315789473088</v>
      </c>
      <c r="L706" s="6">
        <f t="shared" si="1500"/>
        <v>2.6640480261181843</v>
      </c>
      <c r="M706" s="6">
        <f t="shared" si="1501"/>
        <v>1.0153388991098053</v>
      </c>
      <c r="N706" s="6">
        <f t="shared" si="1502"/>
        <v>0.35497117704129533</v>
      </c>
      <c r="O706" s="6">
        <f t="shared" si="1503"/>
        <v>0.51044080510571566</v>
      </c>
      <c r="P706" s="6">
        <f t="shared" ref="P706:S706" si="1534">AVERAGE(G703:G709)</f>
        <v>1.2694779216152312</v>
      </c>
      <c r="Q706" s="6">
        <f t="shared" si="1534"/>
        <v>1.1944338019351164</v>
      </c>
      <c r="R706" s="6">
        <f t="shared" si="1534"/>
        <v>2.6703158345512685</v>
      </c>
      <c r="S706" s="6">
        <f t="shared" si="1534"/>
        <v>0.67063447404869625</v>
      </c>
      <c r="U706" s="6">
        <v>2.3054754867608684</v>
      </c>
      <c r="V706" s="6">
        <v>3.2</v>
      </c>
      <c r="W706" s="6">
        <v>2.88373785899166</v>
      </c>
      <c r="X706" s="6">
        <v>2.0408163265306065</v>
      </c>
      <c r="Y706" s="6">
        <v>1.3292433537832282</v>
      </c>
      <c r="Z706" s="6">
        <v>2.0731899999999999</v>
      </c>
      <c r="AA706" s="6">
        <v>2.8690909449556585</v>
      </c>
      <c r="AB706" s="6">
        <v>-0.10526315789473085</v>
      </c>
      <c r="AE706" s="6">
        <v>4.53</v>
      </c>
      <c r="AF706" s="6">
        <v>3.7704135013795148</v>
      </c>
      <c r="AG706" s="35">
        <v>1.4990000000000001</v>
      </c>
      <c r="AH706" s="6">
        <v>1.3</v>
      </c>
      <c r="AI706" s="6">
        <v>2.2465000000000002</v>
      </c>
      <c r="AJ706" s="6">
        <v>1.8034399999999999</v>
      </c>
      <c r="AK706" s="6">
        <v>5.31</v>
      </c>
      <c r="AL706" s="6">
        <v>0.79</v>
      </c>
      <c r="AN706" s="6">
        <v>0.79</v>
      </c>
      <c r="AO706" s="6">
        <f>AE706*'III. GDP shares, 1310-2018'!C708</f>
        <v>0.27115509910872498</v>
      </c>
      <c r="AP706" s="6">
        <f>AF706*'III. GDP shares, 1310-2018'!D708</f>
        <v>0.28209329080877227</v>
      </c>
      <c r="AQ706" s="6">
        <f>AG706*'III. GDP shares, 1310-2018'!E708</f>
        <v>3.1860245500721029E-2</v>
      </c>
      <c r="AR706" s="6">
        <f>AH706*'III. GDP shares, 1310-2018'!F708</f>
        <v>0.11517306701028929</v>
      </c>
      <c r="AS706" s="6">
        <f>AI706*'III. GDP shares, 1310-2018'!G708</f>
        <v>0.16535996031193878</v>
      </c>
      <c r="AT706" s="6">
        <f>AJ706*'III. GDP shares, 1310-2018'!H708</f>
        <v>0.88448976171185867</v>
      </c>
      <c r="AU706" s="6">
        <f>AK706*'III. GDP shares, 1310-2018'!I708</f>
        <v>0.21908126088654076</v>
      </c>
      <c r="AV706" s="6">
        <f>AL706*'III. GDP shares, 1310-2018'!J708</f>
        <v>0.11862940148205096</v>
      </c>
      <c r="AY706" s="6">
        <f>U706*'III. GDP shares, 1310-2018'!C708</f>
        <v>0.13800031657955389</v>
      </c>
      <c r="AZ706" s="6">
        <f>V706*'III. GDP shares, 1310-2018'!D708</f>
        <v>0.23941632138167154</v>
      </c>
      <c r="BA706" s="6">
        <f>W706*'III. GDP shares, 1310-2018'!E708</f>
        <v>6.1291925381719757E-2</v>
      </c>
      <c r="BB706" s="6">
        <f>X706*'III. GDP shares, 1310-2018'!F708</f>
        <v>0.18080544271630922</v>
      </c>
      <c r="BC706" s="6">
        <f>Y706*'III. GDP shares, 1310-2018'!G708</f>
        <v>9.7842701191410197E-2</v>
      </c>
      <c r="BD706" s="6">
        <f>Z706*'III. GDP shares, 1310-2018'!H708</f>
        <v>1.0167875444059176</v>
      </c>
      <c r="BE706" s="6">
        <f>AA706*'III. GDP shares, 1310-2018'!I708</f>
        <v>0.11837364629360499</v>
      </c>
      <c r="BF706" s="6">
        <f>AB706*'III. GDP shares, 1310-2018'!J708</f>
        <v>-1.5806715720458921E-2</v>
      </c>
      <c r="BI706" s="6">
        <f t="shared" si="1396"/>
        <v>2.6561691876724396</v>
      </c>
      <c r="BJ706" s="6">
        <f t="shared" si="1397"/>
        <v>2.0878420868208964</v>
      </c>
      <c r="BL706" s="6">
        <f t="shared" si="1398"/>
        <v>1.8367111822297282</v>
      </c>
      <c r="BM706" s="6">
        <f t="shared" si="1399"/>
        <v>2.0745363516409117</v>
      </c>
      <c r="BN706" s="6">
        <f t="shared" ref="BN706:BO706" si="1535">AVERAGE(BL703:BL709)</f>
        <v>1.2651111062545719</v>
      </c>
      <c r="BO706" s="6">
        <f t="shared" si="1535"/>
        <v>1.3563305773328083</v>
      </c>
      <c r="BR706" s="6">
        <f t="shared" si="1401"/>
        <v>0.20845393516406796</v>
      </c>
    </row>
    <row r="707" spans="1:70" x14ac:dyDescent="0.2">
      <c r="A707" s="6">
        <v>2018</v>
      </c>
      <c r="C707" s="6">
        <f t="shared" si="1408"/>
        <v>3.4317229801420819</v>
      </c>
      <c r="D707" s="6">
        <f t="shared" si="1409"/>
        <v>1.2217720151497167</v>
      </c>
      <c r="E707" s="6">
        <f t="shared" si="1410"/>
        <v>0.58418629151985035</v>
      </c>
      <c r="F707" s="6">
        <f t="shared" si="1411"/>
        <v>0.45500000000000007</v>
      </c>
      <c r="G707" s="6">
        <f t="shared" si="1412"/>
        <v>1.7256427850655873</v>
      </c>
      <c r="H707" s="6">
        <f t="shared" si="1413"/>
        <v>0.88418999999999981</v>
      </c>
      <c r="I707" s="6">
        <f t="shared" si="1414"/>
        <v>3.8523681687440101</v>
      </c>
      <c r="J707" s="6">
        <f t="shared" si="1415"/>
        <v>0.39400000000000002</v>
      </c>
      <c r="L707" s="6">
        <f t="shared" si="1500"/>
        <v>2.4887114941974318</v>
      </c>
      <c r="M707" s="6">
        <f t="shared" si="1501"/>
        <v>0.23891032768123424</v>
      </c>
      <c r="N707" s="6">
        <f t="shared" si="1502"/>
        <v>8.0844718716470854E-3</v>
      </c>
      <c r="O707" s="6">
        <f t="shared" si="1503"/>
        <v>0.10154317641861289</v>
      </c>
      <c r="P707" s="6">
        <f t="shared" ref="P707:S707" si="1536">AVERAGE(G704:G710)</f>
        <v>0.95511651379228435</v>
      </c>
      <c r="Q707" s="6">
        <f t="shared" si="1536"/>
        <v>0.76462951622083086</v>
      </c>
      <c r="R707" s="6">
        <f t="shared" si="1536"/>
        <v>2.4376740667493406</v>
      </c>
      <c r="S707" s="6">
        <f t="shared" si="1536"/>
        <v>0.24391314814667067</v>
      </c>
      <c r="U707" s="6">
        <v>0.65727701985791875</v>
      </c>
      <c r="V707" s="6">
        <v>3</v>
      </c>
      <c r="W707" s="6">
        <v>1.6498137084801496</v>
      </c>
      <c r="X707" s="6">
        <v>1.5049999999999999</v>
      </c>
      <c r="Y707" s="6">
        <v>0.70635721493441261</v>
      </c>
      <c r="Z707" s="6">
        <v>1.46597</v>
      </c>
      <c r="AA707" s="6">
        <v>0.28763183125598962</v>
      </c>
      <c r="AB707" s="6">
        <v>0.35</v>
      </c>
      <c r="AE707" s="6">
        <v>4.0890000000000004</v>
      </c>
      <c r="AF707" s="6">
        <v>4.2217720151497167</v>
      </c>
      <c r="AG707" s="35">
        <v>2.234</v>
      </c>
      <c r="AH707" s="6">
        <v>1.96</v>
      </c>
      <c r="AI707" s="6">
        <v>2.4319999999999999</v>
      </c>
      <c r="AJ707" s="6">
        <v>2.3501599999999998</v>
      </c>
      <c r="AK707" s="6">
        <v>4.1399999999999997</v>
      </c>
      <c r="AL707" s="6">
        <v>0.74399999999999999</v>
      </c>
      <c r="AN707" s="6">
        <v>0.74399999999999999</v>
      </c>
      <c r="AO707" s="6">
        <f>AE707*'III. GDP shares, 1310-2018'!C709</f>
        <v>0.24475788085112063</v>
      </c>
      <c r="AP707" s="6">
        <f>AF707*'III. GDP shares, 1310-2018'!D709</f>
        <v>0.31586285174350986</v>
      </c>
      <c r="AQ707" s="6">
        <f>AG707*'III. GDP shares, 1310-2018'!E709</f>
        <v>4.7482180419353419E-2</v>
      </c>
      <c r="AR707" s="6">
        <f>AH707*'III. GDP shares, 1310-2018'!F709</f>
        <v>0.17364554718474384</v>
      </c>
      <c r="AS707" s="6">
        <f>AI707*'III. GDP shares, 1310-2018'!G709</f>
        <v>0.17901421031766529</v>
      </c>
      <c r="AT707" s="6">
        <f>AJ707*'III. GDP shares, 1310-2018'!H709</f>
        <v>1.1526263465292672</v>
      </c>
      <c r="AU707" s="6">
        <f>AK707*'III. GDP shares, 1310-2018'!I709</f>
        <v>0.17080911865730297</v>
      </c>
      <c r="AV707" s="6">
        <f>AL707*'III. GDP shares, 1310-2018'!J709</f>
        <v>0.11172186671221002</v>
      </c>
      <c r="AY707" s="6">
        <f>U707*'III. GDP shares, 1310-2018'!C709</f>
        <v>3.9343049770742017E-2</v>
      </c>
      <c r="AZ707" s="6">
        <f>V707*'III. GDP shares, 1310-2018'!D709</f>
        <v>0.22445280129531706</v>
      </c>
      <c r="BA707" s="6">
        <f>W707*'III. GDP shares, 1310-2018'!E709</f>
        <v>3.5065690315298569E-2</v>
      </c>
      <c r="BB707" s="6">
        <f>X707*'III. GDP shares, 1310-2018'!F709</f>
        <v>0.13333497373114259</v>
      </c>
      <c r="BC707" s="6">
        <f>Y707*'III. GDP shares, 1310-2018'!G709</f>
        <v>5.1993412431607419E-2</v>
      </c>
      <c r="BD707" s="6">
        <f>Z707*'III. GDP shares, 1310-2018'!H709</f>
        <v>0.71897898237631053</v>
      </c>
      <c r="BE707" s="6">
        <f>AA707*'III. GDP shares, 1310-2018'!I709</f>
        <v>1.1867183476961758E-2</v>
      </c>
      <c r="BF707" s="6">
        <f>AB707*'III. GDP shares, 1310-2018'!J709</f>
        <v>5.2557329770528904E-2</v>
      </c>
      <c r="BI707" s="6">
        <f t="shared" si="1396"/>
        <v>2.7713665018937146</v>
      </c>
      <c r="BJ707" s="6">
        <f t="shared" si="1397"/>
        <v>2.3959200024151732</v>
      </c>
      <c r="BL707" s="6">
        <f t="shared" si="1398"/>
        <v>1.2675934231679087</v>
      </c>
      <c r="BM707" s="6">
        <f t="shared" si="1399"/>
        <v>1.2027562218160588</v>
      </c>
      <c r="BN707" s="6">
        <f t="shared" ref="BN707:BO707" si="1537">AVERAGE(BL704:BL710)</f>
        <v>1.4070550721709592</v>
      </c>
      <c r="BO707" s="6">
        <f t="shared" si="1537"/>
        <v>1.3841674982458587</v>
      </c>
      <c r="BR707" s="6">
        <f t="shared" si="1401"/>
        <v>1.0369165287990711</v>
      </c>
    </row>
    <row r="708" spans="1:70" x14ac:dyDescent="0.2">
      <c r="A708" s="6">
        <v>2018</v>
      </c>
      <c r="C708" s="6">
        <f t="shared" si="1408"/>
        <v>1.6400000000000001</v>
      </c>
      <c r="D708" s="6">
        <f t="shared" si="1409"/>
        <v>0.16900000000000004</v>
      </c>
      <c r="E708" s="6">
        <f t="shared" si="1410"/>
        <v>-0.30499999999999994</v>
      </c>
      <c r="F708" s="6">
        <f t="shared" si="1411"/>
        <v>-0.35</v>
      </c>
      <c r="G708" s="6">
        <f t="shared" si="1412"/>
        <v>0.32699999999999996</v>
      </c>
      <c r="H708" s="6">
        <f t="shared" si="1413"/>
        <v>0.92774999999999985</v>
      </c>
      <c r="I708" s="6">
        <f t="shared" si="1414"/>
        <v>1.76</v>
      </c>
      <c r="J708" s="6">
        <f t="shared" si="1415"/>
        <v>-2.5625619834710718</v>
      </c>
      <c r="L708" s="6">
        <f t="shared" si="1500"/>
        <v>2.1755645080230828</v>
      </c>
      <c r="M708" s="6">
        <f t="shared" si="1501"/>
        <v>-0.10374443422352773</v>
      </c>
      <c r="N708" s="6">
        <f t="shared" si="1502"/>
        <v>-0.28533408892743184</v>
      </c>
      <c r="O708" s="6">
        <f t="shared" si="1503"/>
        <v>-0.2934252687907945</v>
      </c>
      <c r="P708" s="6">
        <f t="shared" ref="P708:S708" si="1538">AVERAGE(G705:G711)</f>
        <v>0.69041106146209941</v>
      </c>
      <c r="Q708" s="6">
        <f t="shared" si="1538"/>
        <v>0.56688669322709162</v>
      </c>
      <c r="R708" s="6">
        <f t="shared" si="1538"/>
        <v>2.0247648634769213</v>
      </c>
      <c r="S708" s="6">
        <f t="shared" si="1538"/>
        <v>-3.7145429259185812E-2</v>
      </c>
      <c r="U708" s="6">
        <v>0.24099999999999999</v>
      </c>
      <c r="V708" s="6">
        <v>2.4</v>
      </c>
      <c r="W708" s="6">
        <v>0.98</v>
      </c>
      <c r="X708" s="6">
        <v>0.91</v>
      </c>
      <c r="Y708" s="6">
        <v>0.51</v>
      </c>
      <c r="Z708" s="6">
        <v>1.61181</v>
      </c>
      <c r="AA708" s="6">
        <v>-0.15</v>
      </c>
      <c r="AB708" s="6">
        <v>2.8925619834710719</v>
      </c>
      <c r="AE708" s="6">
        <v>1.881</v>
      </c>
      <c r="AF708" s="6">
        <v>2.569</v>
      </c>
      <c r="AG708" s="35">
        <v>0.67500000000000004</v>
      </c>
      <c r="AH708" s="6">
        <v>0.56000000000000005</v>
      </c>
      <c r="AI708" s="6">
        <v>0.83699999999999997</v>
      </c>
      <c r="AJ708" s="6">
        <v>2.5395599999999998</v>
      </c>
      <c r="AK708" s="6">
        <v>1.61</v>
      </c>
      <c r="AL708" s="6">
        <v>0.33</v>
      </c>
      <c r="AN708" s="6">
        <v>0.33</v>
      </c>
      <c r="AO708" s="6">
        <f>AE708*'III. GDP shares, 1310-2018'!C710</f>
        <v>0.11259221664978182</v>
      </c>
      <c r="AP708" s="6">
        <f>AF708*'III. GDP shares, 1310-2018'!D710</f>
        <v>0.19220641550922316</v>
      </c>
      <c r="AQ708" s="6">
        <f>AG708*'III. GDP shares, 1310-2018'!E710</f>
        <v>1.4346674925274645E-2</v>
      </c>
      <c r="AR708" s="6">
        <f>AH708*'III. GDP shares, 1310-2018'!F710</f>
        <v>4.9613013481355391E-2</v>
      </c>
      <c r="AS708" s="6">
        <f>AI708*'III. GDP shares, 1310-2018'!G710</f>
        <v>6.1609742613439905E-2</v>
      </c>
      <c r="AT708" s="6">
        <f>AJ708*'III. GDP shares, 1310-2018'!H710</f>
        <v>1.2455168008101005</v>
      </c>
      <c r="AU708" s="6">
        <f>AK708*'III. GDP shares, 1310-2018'!I710</f>
        <v>6.6425768366728949E-2</v>
      </c>
      <c r="AV708" s="6">
        <f>AL708*'III. GDP shares, 1310-2018'!J710</f>
        <v>4.9554053783641541E-2</v>
      </c>
      <c r="AY708" s="6">
        <f>U708*'III. GDP shares, 1310-2018'!C710</f>
        <v>1.4425690703135256E-2</v>
      </c>
      <c r="AZ708" s="6">
        <f>V708*'III. GDP shares, 1310-2018'!D710</f>
        <v>0.17956224103625365</v>
      </c>
      <c r="BA708" s="6">
        <f>W708*'III. GDP shares, 1310-2018'!E710</f>
        <v>2.0829246558176522E-2</v>
      </c>
      <c r="BB708" s="6">
        <f>X708*'III. GDP shares, 1310-2018'!F710</f>
        <v>8.0621146907202498E-2</v>
      </c>
      <c r="BC708" s="6">
        <f>Y708*'III. GDP shares, 1310-2018'!G710</f>
        <v>3.7539986538655139E-2</v>
      </c>
      <c r="BD708" s="6">
        <f>Z708*'III. GDP shares, 1310-2018'!H710</f>
        <v>0.79050561306436085</v>
      </c>
      <c r="BE708" s="6">
        <f>AA708*'III. GDP shares, 1310-2018'!I710</f>
        <v>-6.1887361832356153E-3</v>
      </c>
      <c r="BF708" s="6">
        <f>AB708*'III. GDP shares, 1310-2018'!J710</f>
        <v>0.43435809727709801</v>
      </c>
      <c r="BI708" s="6">
        <f t="shared" si="1396"/>
        <v>1.3751949999999999</v>
      </c>
      <c r="BJ708" s="6">
        <f t="shared" si="1397"/>
        <v>1.791864686139546</v>
      </c>
      <c r="BL708" s="6">
        <f t="shared" si="1398"/>
        <v>1.5516532859016463</v>
      </c>
      <c r="BM708" s="6">
        <f t="shared" si="1399"/>
        <v>1.1744214979338838</v>
      </c>
      <c r="BN708" s="6">
        <f t="shared" ref="BN708:BO708" si="1539">AVERAGE(BL705:BL711)</f>
        <v>1.4318987954730442</v>
      </c>
      <c r="BO708" s="6">
        <f t="shared" si="1539"/>
        <v>1.3417401871090566</v>
      </c>
      <c r="BR708" s="6">
        <f t="shared" si="1401"/>
        <v>0.22756722576493016</v>
      </c>
    </row>
    <row r="709" spans="1:70" x14ac:dyDescent="0.2">
      <c r="A709" s="6">
        <v>2018</v>
      </c>
      <c r="C709" s="6">
        <f t="shared" si="1408"/>
        <v>1.5660000000000001</v>
      </c>
      <c r="D709" s="6">
        <f t="shared" si="1409"/>
        <v>0.90100000000000002</v>
      </c>
      <c r="E709" s="6">
        <f t="shared" si="1410"/>
        <v>0.19400000000000006</v>
      </c>
      <c r="F709" s="6">
        <f t="shared" si="1411"/>
        <v>0.126</v>
      </c>
      <c r="G709" s="6">
        <f t="shared" si="1412"/>
        <v>0.95499999999999996</v>
      </c>
      <c r="H709" s="6">
        <f t="shared" si="1413"/>
        <v>2.0173568525896415</v>
      </c>
      <c r="I709" s="6">
        <f t="shared" si="1414"/>
        <v>2.2809999999999997</v>
      </c>
      <c r="J709" s="6">
        <f t="shared" si="1415"/>
        <v>7.1196787148591567E-2</v>
      </c>
      <c r="L709" s="6">
        <f t="shared" si="1500"/>
        <v>1.7630353561973167</v>
      </c>
      <c r="M709" s="6">
        <f t="shared" si="1501"/>
        <v>-0.24683064049582409</v>
      </c>
      <c r="N709" s="6">
        <f t="shared" si="1502"/>
        <v>-0.39979308106740136</v>
      </c>
      <c r="O709" s="6">
        <f t="shared" si="1503"/>
        <v>-0.43054518950437232</v>
      </c>
      <c r="P709" s="6">
        <f t="shared" ref="P709:S709" si="1540">AVERAGE(G706:G712)</f>
        <v>0.4504142044689084</v>
      </c>
      <c r="Q709" s="6">
        <f t="shared" si="1540"/>
        <v>0.67517383608423465</v>
      </c>
      <c r="R709" s="6">
        <f t="shared" si="1540"/>
        <v>1.5943253176840499</v>
      </c>
      <c r="S709" s="6">
        <f t="shared" si="1540"/>
        <v>-0.34157171977539275</v>
      </c>
      <c r="U709" s="6">
        <v>3.9E-2</v>
      </c>
      <c r="V709" s="6">
        <v>1</v>
      </c>
      <c r="W709" s="6">
        <v>0.6</v>
      </c>
      <c r="X709" s="6">
        <v>0.51400000000000001</v>
      </c>
      <c r="Y709" s="6">
        <v>3.7999999999999999E-2</v>
      </c>
      <c r="Z709" s="6">
        <v>0.12093</v>
      </c>
      <c r="AA709" s="6">
        <v>-0.5</v>
      </c>
      <c r="AB709" s="6">
        <v>0.20080321285140845</v>
      </c>
      <c r="AE709" s="6">
        <v>1.605</v>
      </c>
      <c r="AF709" s="6">
        <v>1.901</v>
      </c>
      <c r="AG709" s="35">
        <v>0.79400000000000004</v>
      </c>
      <c r="AH709" s="6">
        <v>0.64</v>
      </c>
      <c r="AI709" s="6">
        <v>0.99299999999999999</v>
      </c>
      <c r="AJ709" s="6">
        <v>2.1382868525896415</v>
      </c>
      <c r="AK709" s="6">
        <v>1.7809999999999999</v>
      </c>
      <c r="AL709" s="6">
        <v>0.27200000000000002</v>
      </c>
      <c r="AN709" s="6">
        <v>0.27200000000000002</v>
      </c>
      <c r="AO709" s="6">
        <f>AE709*'III. GDP shares, 1310-2018'!C711</f>
        <v>9.6071508624614471E-2</v>
      </c>
      <c r="AP709" s="6">
        <f>AF709*'III. GDP shares, 1310-2018'!D711</f>
        <v>0.14222825842079925</v>
      </c>
      <c r="AQ709" s="6">
        <f>AG709*'III. GDP shares, 1310-2018'!E711</f>
        <v>1.6875940578767509E-2</v>
      </c>
      <c r="AR709" s="6">
        <f>AH709*'III. GDP shares, 1310-2018'!F711</f>
        <v>5.6700586835834725E-2</v>
      </c>
      <c r="AS709" s="6">
        <f>AI709*'III. GDP shares, 1310-2018'!G711</f>
        <v>7.3092562025263833E-2</v>
      </c>
      <c r="AT709" s="6">
        <f>AJ709*'III. GDP shares, 1310-2018'!H711</f>
        <v>1.0487140291435324</v>
      </c>
      <c r="AU709" s="6">
        <f>AK709*'III. GDP shares, 1310-2018'!I711</f>
        <v>7.3480927615617531E-2</v>
      </c>
      <c r="AV709" s="6">
        <f>AL709*'III. GDP shares, 1310-2018'!J711</f>
        <v>4.0844553421668178E-2</v>
      </c>
      <c r="AY709" s="6">
        <f>U709*'III. GDP shares, 1310-2018'!C711</f>
        <v>2.334447873121473E-3</v>
      </c>
      <c r="AZ709" s="6">
        <f>V709*'III. GDP shares, 1310-2018'!D711</f>
        <v>7.4817600431772352E-2</v>
      </c>
      <c r="BA709" s="6">
        <f>W709*'III. GDP shares, 1310-2018'!E711</f>
        <v>1.2752599933577462E-2</v>
      </c>
      <c r="BB709" s="6">
        <f>X709*'III. GDP shares, 1310-2018'!F711</f>
        <v>4.5537658802529767E-2</v>
      </c>
      <c r="BC709" s="6">
        <f>Y709*'III. GDP shares, 1310-2018'!G711</f>
        <v>2.7970970362135202E-3</v>
      </c>
      <c r="BD709" s="6">
        <f>Z709*'III. GDP shares, 1310-2018'!H711</f>
        <v>5.9309623211093836E-2</v>
      </c>
      <c r="BE709" s="6">
        <f>AA709*'III. GDP shares, 1310-2018'!I711</f>
        <v>-2.0629120610785385E-2</v>
      </c>
      <c r="BF709" s="6">
        <f>AB709*'III. GDP shares, 1310-2018'!J711</f>
        <v>3.0153373362323377E-2</v>
      </c>
      <c r="BI709" s="6">
        <f t="shared" ref="BI709:BI712" si="1541">AVERAGE(AE709:AL709)</f>
        <v>1.2655358565737054</v>
      </c>
      <c r="BJ709" s="6">
        <f t="shared" ref="BJ709:BJ712" si="1542">SUM(AO709:AV709)</f>
        <v>1.548008366666098</v>
      </c>
      <c r="BL709" s="6">
        <f t="shared" ref="BL709:BL712" si="1543">SUM(AY709:BF709)</f>
        <v>0.2070732800398464</v>
      </c>
      <c r="BM709" s="6">
        <f t="shared" ref="BM709:BM712" si="1544">AVERAGE(U709:AB709)</f>
        <v>0.25159165160642599</v>
      </c>
      <c r="BN709" s="6">
        <f t="shared" ref="BN709:BO709" si="1545">AVERAGE(BL706:BL712)</f>
        <v>1.3537899770709141</v>
      </c>
      <c r="BO709" s="6">
        <f t="shared" si="1545"/>
        <v>1.2374213532853255</v>
      </c>
      <c r="BR709" s="6">
        <f t="shared" ref="BR709:BR712" si="1546">((AO709+SUM(AQ709:AV709))-((AY709+(SUM(BA709:BF709)))))</f>
        <v>1.2735244286372245</v>
      </c>
    </row>
    <row r="710" spans="1:70" x14ac:dyDescent="0.2">
      <c r="A710" s="6">
        <v>2018</v>
      </c>
      <c r="C710" s="6">
        <f t="shared" si="1408"/>
        <v>1.891</v>
      </c>
      <c r="D710" s="6">
        <f t="shared" si="1409"/>
        <v>-0.3899999999999999</v>
      </c>
      <c r="E710" s="6">
        <f t="shared" si="1410"/>
        <v>6.0000000000000053E-3</v>
      </c>
      <c r="F710" s="6">
        <f t="shared" si="1411"/>
        <v>-0.30199999999999999</v>
      </c>
      <c r="G710" s="6">
        <f t="shared" si="1412"/>
        <v>0.47500000000000003</v>
      </c>
      <c r="H710" s="6">
        <f t="shared" si="1413"/>
        <v>0.57584999999999997</v>
      </c>
      <c r="I710" s="6">
        <f t="shared" si="1414"/>
        <v>1.552</v>
      </c>
      <c r="J710" s="6">
        <f t="shared" si="1415"/>
        <v>0.161</v>
      </c>
      <c r="L710" s="6">
        <f t="shared" si="1500"/>
        <v>1.6861204966903471</v>
      </c>
      <c r="M710" s="6">
        <f t="shared" si="1501"/>
        <v>-0.38303799747504713</v>
      </c>
      <c r="N710" s="6">
        <f t="shared" si="1502"/>
        <v>-0.23563561808002489</v>
      </c>
      <c r="O710" s="6">
        <f t="shared" si="1503"/>
        <v>-0.37883333333333336</v>
      </c>
      <c r="P710" s="6">
        <f t="shared" ref="P710:S710" si="1547">AVERAGE(G707:G713)</f>
        <v>0.3726071308442645</v>
      </c>
      <c r="Q710" s="6">
        <f t="shared" si="1547"/>
        <v>0.83266114209827347</v>
      </c>
      <c r="R710" s="6">
        <f t="shared" si="1547"/>
        <v>1.4532280281240013</v>
      </c>
      <c r="S710" s="6">
        <f t="shared" si="1547"/>
        <v>-0.54771086605374664</v>
      </c>
      <c r="U710" s="6">
        <v>-9.4E-2</v>
      </c>
      <c r="V710" s="6">
        <v>1.7</v>
      </c>
      <c r="W710" s="6">
        <v>0.317</v>
      </c>
      <c r="X710" s="6">
        <v>0.49199999999999999</v>
      </c>
      <c r="Y710" s="6">
        <v>0.183</v>
      </c>
      <c r="Z710" s="6">
        <v>1.26159</v>
      </c>
      <c r="AA710" s="6">
        <v>-0.20300000000000001</v>
      </c>
      <c r="AB710" s="6">
        <v>-0.11700000000000001</v>
      </c>
      <c r="AE710" s="6">
        <v>1.7969999999999999</v>
      </c>
      <c r="AF710" s="6">
        <v>1.31</v>
      </c>
      <c r="AG710" s="35">
        <v>0.32300000000000001</v>
      </c>
      <c r="AH710" s="6">
        <v>0.19</v>
      </c>
      <c r="AI710" s="6">
        <v>0.65800000000000003</v>
      </c>
      <c r="AJ710" s="6">
        <v>1.83744</v>
      </c>
      <c r="AK710" s="6">
        <v>1.349</v>
      </c>
      <c r="AL710" s="6">
        <v>4.3999999999999997E-2</v>
      </c>
      <c r="AN710" s="6">
        <v>4.3999999999999997E-2</v>
      </c>
      <c r="AO710" s="6">
        <f>AE710*'III. GDP shares, 1310-2018'!C712</f>
        <v>0.1075641750769048</v>
      </c>
      <c r="AP710" s="6">
        <f>AF710*'III. GDP shares, 1310-2018'!D712</f>
        <v>9.8011056565621785E-2</v>
      </c>
      <c r="AQ710" s="6">
        <f>AG710*'III. GDP shares, 1310-2018'!E712</f>
        <v>6.8651496309092008E-3</v>
      </c>
      <c r="AR710" s="6">
        <f>AH710*'III. GDP shares, 1310-2018'!F712</f>
        <v>1.6832986716888435E-2</v>
      </c>
      <c r="AS710" s="6">
        <f>AI710*'III. GDP shares, 1310-2018'!G712</f>
        <v>4.843394341653938E-2</v>
      </c>
      <c r="AT710" s="6">
        <f>AJ710*'III. GDP shares, 1310-2018'!H712</f>
        <v>0.90116492245920987</v>
      </c>
      <c r="AU710" s="6">
        <f>AK710*'III. GDP shares, 1310-2018'!I712</f>
        <v>5.5657367407898971E-2</v>
      </c>
      <c r="AV710" s="6">
        <f>AL710*'III. GDP shares, 1310-2018'!J712</f>
        <v>6.6072071711522047E-3</v>
      </c>
      <c r="AY710" s="6">
        <f>U710*'III. GDP shares, 1310-2018'!C712</f>
        <v>-5.6266179506004738E-3</v>
      </c>
      <c r="AZ710" s="6">
        <f>V710*'III. GDP shares, 1310-2018'!D712</f>
        <v>0.127189920734013</v>
      </c>
      <c r="BA710" s="6">
        <f>W710*'III. GDP shares, 1310-2018'!E712</f>
        <v>6.7376236315734254E-3</v>
      </c>
      <c r="BB710" s="6">
        <f>X710*'III. GDP shares, 1310-2018'!F712</f>
        <v>4.3588576130047942E-2</v>
      </c>
      <c r="BC710" s="6">
        <f>Y710*'III. GDP shares, 1310-2018'!G712</f>
        <v>1.3470230463870372E-2</v>
      </c>
      <c r="BD710" s="6">
        <f>Z710*'III. GDP shares, 1310-2018'!H712</f>
        <v>0.61874164844855595</v>
      </c>
      <c r="BE710" s="6">
        <f>AA710*'III. GDP shares, 1310-2018'!I712</f>
        <v>-8.3754229679788676E-3</v>
      </c>
      <c r="BF710" s="6">
        <f>AB710*'III. GDP shares, 1310-2018'!J712</f>
        <v>-1.7569164523291093E-2</v>
      </c>
      <c r="BI710" s="6">
        <f t="shared" si="1541"/>
        <v>0.93855500000000003</v>
      </c>
      <c r="BJ710" s="6">
        <f t="shared" si="1542"/>
        <v>1.2411368084451249</v>
      </c>
      <c r="BL710" s="6">
        <f t="shared" si="1543"/>
        <v>0.77815679396619031</v>
      </c>
      <c r="BM710" s="6">
        <f t="shared" si="1544"/>
        <v>0.44244875</v>
      </c>
      <c r="BN710" s="6">
        <f t="shared" ref="BN710:BO710" si="1548">AVERAGE(BL707:BL713)</f>
        <v>1.2733031095444449</v>
      </c>
      <c r="BO710" s="6">
        <f t="shared" si="1548"/>
        <v>1.0979021868927281</v>
      </c>
      <c r="BR710" s="6">
        <f t="shared" si="1546"/>
        <v>0.49215887864732555</v>
      </c>
    </row>
    <row r="711" spans="1:70" x14ac:dyDescent="0.2">
      <c r="A711" s="6">
        <v>2018</v>
      </c>
      <c r="C711" s="6">
        <f t="shared" si="1408"/>
        <v>0.74299999999999988</v>
      </c>
      <c r="D711" s="6">
        <f t="shared" si="1409"/>
        <v>-2.3600000000000003</v>
      </c>
      <c r="E711" s="6">
        <f t="shared" si="1410"/>
        <v>-0.84899999999999998</v>
      </c>
      <c r="F711" s="6">
        <f t="shared" si="1411"/>
        <v>-1.0900000000000001</v>
      </c>
      <c r="G711" s="6">
        <f t="shared" si="1412"/>
        <v>-0.25800000000000001</v>
      </c>
      <c r="H711" s="6">
        <f t="shared" si="1413"/>
        <v>0.19082000000000043</v>
      </c>
      <c r="I711" s="6">
        <f t="shared" si="1414"/>
        <v>-0.42500000000000004</v>
      </c>
      <c r="J711" s="6">
        <f t="shared" si="1415"/>
        <v>-0.41900000000000004</v>
      </c>
      <c r="L711" s="6">
        <f t="shared" si="1500"/>
        <v>1.337</v>
      </c>
      <c r="M711" s="6">
        <f t="shared" si="1501"/>
        <v>-0.70399999999999996</v>
      </c>
      <c r="N711" s="6">
        <f t="shared" si="1502"/>
        <v>-0.39959999999999996</v>
      </c>
      <c r="O711" s="6">
        <f t="shared" si="1503"/>
        <v>-0.54560000000000008</v>
      </c>
      <c r="P711" s="6">
        <f t="shared" ref="P711:S711" si="1549">AVERAGE(G708:G714)</f>
        <v>0.10200000000000001</v>
      </c>
      <c r="Q711" s="6">
        <f t="shared" si="1549"/>
        <v>0.82235537051792851</v>
      </c>
      <c r="R711" s="6">
        <f t="shared" si="1549"/>
        <v>0.97340000000000004</v>
      </c>
      <c r="S711" s="6">
        <f t="shared" si="1549"/>
        <v>-0.73605303926449595</v>
      </c>
      <c r="U711" s="6">
        <v>1.2270000000000001</v>
      </c>
      <c r="V711" s="6">
        <v>3.6</v>
      </c>
      <c r="W711" s="6">
        <v>1.381</v>
      </c>
      <c r="X711" s="6">
        <v>1.51</v>
      </c>
      <c r="Y711" s="6">
        <v>1.032</v>
      </c>
      <c r="Z711" s="6">
        <v>2.1386599999999998</v>
      </c>
      <c r="AA711" s="6">
        <v>1.956</v>
      </c>
      <c r="AB711" s="6">
        <v>0.46700000000000003</v>
      </c>
      <c r="AE711" s="6">
        <v>1.97</v>
      </c>
      <c r="AF711" s="6">
        <v>1.24</v>
      </c>
      <c r="AG711" s="35">
        <v>0.53200000000000003</v>
      </c>
      <c r="AH711" s="6">
        <v>0.42</v>
      </c>
      <c r="AI711" s="6">
        <v>0.77400000000000002</v>
      </c>
      <c r="AJ711" s="6">
        <v>2.3294800000000002</v>
      </c>
      <c r="AK711" s="6">
        <v>1.5309999999999999</v>
      </c>
      <c r="AL711" s="6">
        <v>4.8000000000000001E-2</v>
      </c>
      <c r="AN711" s="6">
        <v>4.8000000000000001E-2</v>
      </c>
      <c r="AO711" s="6">
        <f>AE711*'III. GDP shares, 1310-2018'!C713</f>
        <v>0.11791954641152057</v>
      </c>
      <c r="AP711" s="6">
        <f>AF711*'III. GDP shares, 1310-2018'!D713</f>
        <v>9.2773824535397717E-2</v>
      </c>
      <c r="AQ711" s="6">
        <f>AG711*'III. GDP shares, 1310-2018'!E713</f>
        <v>1.1307305274438684E-2</v>
      </c>
      <c r="AR711" s="6">
        <f>AH711*'III. GDP shares, 1310-2018'!F713</f>
        <v>3.7209760111016538E-2</v>
      </c>
      <c r="AS711" s="6">
        <f>AI711*'III. GDP shares, 1310-2018'!G713</f>
        <v>5.697245015866486E-2</v>
      </c>
      <c r="AT711" s="6">
        <f>AJ711*'III. GDP shares, 1310-2018'!H713</f>
        <v>1.1424839252276431</v>
      </c>
      <c r="AU711" s="6">
        <f>AK711*'III. GDP shares, 1310-2018'!I713</f>
        <v>6.3166367310224847E-2</v>
      </c>
      <c r="AV711" s="6">
        <f>AL711*'III. GDP shares, 1310-2018'!J713</f>
        <v>7.2078623685296788E-3</v>
      </c>
      <c r="AY711" s="6">
        <f>U711*'III. GDP shares, 1310-2018'!C713</f>
        <v>7.3445321546667885E-2</v>
      </c>
      <c r="AZ711" s="6">
        <f>V711*'III. GDP shares, 1310-2018'!D713</f>
        <v>0.26934336155438049</v>
      </c>
      <c r="BA711" s="6">
        <f>W711*'III. GDP shares, 1310-2018'!E713</f>
        <v>2.9352234180450791E-2</v>
      </c>
      <c r="BB711" s="6">
        <f>X711*'III. GDP shares, 1310-2018'!F713</f>
        <v>0.13377794706579754</v>
      </c>
      <c r="BC711" s="6">
        <f>Y711*'III. GDP shares, 1310-2018'!G713</f>
        <v>7.5963266878219818E-2</v>
      </c>
      <c r="BD711" s="6">
        <f>Z711*'III. GDP shares, 1310-2018'!H713</f>
        <v>1.0488970377626554</v>
      </c>
      <c r="BE711" s="6">
        <f>AA711*'III. GDP shares, 1310-2018'!I713</f>
        <v>8.0701119829392418E-2</v>
      </c>
      <c r="BF711" s="6">
        <f>AB711*'III. GDP shares, 1310-2018'!J713</f>
        <v>7.0126494293819994E-2</v>
      </c>
      <c r="BI711" s="6">
        <f t="shared" si="1541"/>
        <v>1.1055600000000001</v>
      </c>
      <c r="BJ711" s="6">
        <f t="shared" si="1542"/>
        <v>1.529041041397436</v>
      </c>
      <c r="BL711" s="6">
        <f t="shared" si="1543"/>
        <v>1.7816067831113842</v>
      </c>
      <c r="BM711" s="6">
        <f t="shared" si="1544"/>
        <v>1.6639575</v>
      </c>
      <c r="BN711" s="6">
        <f t="shared" ref="BN711:BO711" si="1550">AVERAGE(BL708:BL714)</f>
        <v>1.2744450468197523</v>
      </c>
      <c r="BO711" s="6">
        <f t="shared" si="1550"/>
        <v>1.076931379908062</v>
      </c>
      <c r="BR711" s="6">
        <f t="shared" si="1546"/>
        <v>-7.5996204694965819E-2</v>
      </c>
    </row>
    <row r="712" spans="1:70" x14ac:dyDescent="0.2">
      <c r="A712" s="6">
        <v>2018</v>
      </c>
      <c r="C712" s="6">
        <f t="shared" si="1408"/>
        <v>0.84499999999999997</v>
      </c>
      <c r="D712" s="6">
        <f t="shared" si="1409"/>
        <v>-1.8399999999999999</v>
      </c>
      <c r="E712" s="6">
        <f t="shared" si="1410"/>
        <v>-1.044</v>
      </c>
      <c r="F712" s="6">
        <f t="shared" si="1411"/>
        <v>-1.1120000000000001</v>
      </c>
      <c r="G712" s="6">
        <f t="shared" si="1412"/>
        <v>-0.9890000000000001</v>
      </c>
      <c r="H712" s="6">
        <f t="shared" si="1413"/>
        <v>0.39999999999999991</v>
      </c>
      <c r="I712" s="6">
        <f t="shared" si="1414"/>
        <v>-0.30099999999999993</v>
      </c>
      <c r="J712" s="6">
        <f t="shared" si="1415"/>
        <v>-0.93089999999999995</v>
      </c>
      <c r="L712" s="6">
        <f t="shared" si="1500"/>
        <v>1.2612499999999998</v>
      </c>
      <c r="M712" s="6">
        <f t="shared" si="1501"/>
        <v>-0.92225000000000001</v>
      </c>
      <c r="N712" s="6">
        <f t="shared" si="1502"/>
        <v>-0.42325000000000002</v>
      </c>
      <c r="O712" s="6">
        <f t="shared" si="1503"/>
        <v>-0.59450000000000003</v>
      </c>
      <c r="P712" s="6">
        <f t="shared" ref="P712:S712" si="1551">AVERAGE(G709:G715)</f>
        <v>4.5749999999999957E-2</v>
      </c>
      <c r="Q712" s="6">
        <f t="shared" si="1551"/>
        <v>0.79600671314741045</v>
      </c>
      <c r="R712" s="6">
        <f t="shared" si="1551"/>
        <v>0.77674999999999983</v>
      </c>
      <c r="S712" s="6">
        <f t="shared" si="1551"/>
        <v>-0.2794258032128521</v>
      </c>
      <c r="U712" s="6">
        <v>1.137</v>
      </c>
      <c r="V712" s="6">
        <v>3.3</v>
      </c>
      <c r="W712" s="6">
        <v>1.704</v>
      </c>
      <c r="X712" s="6">
        <v>1.732</v>
      </c>
      <c r="Y712" s="6">
        <v>1.85</v>
      </c>
      <c r="Z712" s="6">
        <v>2.44</v>
      </c>
      <c r="AA712" s="6">
        <v>1.675</v>
      </c>
      <c r="AB712" s="6">
        <v>0.97989999999999999</v>
      </c>
      <c r="AE712" s="6">
        <v>1.982</v>
      </c>
      <c r="AF712" s="6">
        <v>1.46</v>
      </c>
      <c r="AG712" s="35">
        <v>0.66</v>
      </c>
      <c r="AH712" s="6">
        <v>0.62</v>
      </c>
      <c r="AI712" s="6">
        <v>0.86099999999999999</v>
      </c>
      <c r="AJ712" s="6">
        <v>2.84</v>
      </c>
      <c r="AK712" s="6">
        <v>1.3740000000000001</v>
      </c>
      <c r="AL712" s="6">
        <v>4.9000000000000002E-2</v>
      </c>
      <c r="AN712" s="6">
        <v>4.9000000000000002E-2</v>
      </c>
      <c r="AO712" s="6">
        <f>AE712*'III. GDP shares, 1310-2018'!C714</f>
        <v>0.11863783806478871</v>
      </c>
      <c r="AP712" s="6">
        <f>AF712*'III. GDP shares, 1310-2018'!D714</f>
        <v>0.10923369663038764</v>
      </c>
      <c r="AQ712" s="6">
        <f>AG712*'III. GDP shares, 1310-2018'!E714</f>
        <v>1.4027859926935209E-2</v>
      </c>
      <c r="AR712" s="6">
        <f>AH712*'III. GDP shares, 1310-2018'!F714</f>
        <v>5.4928693497214888E-2</v>
      </c>
      <c r="AS712" s="6">
        <f>AI712*'III. GDP shares, 1310-2018'!G714</f>
        <v>6.3376330215258972E-2</v>
      </c>
      <c r="AT712" s="6">
        <f>AJ712*'III. GDP shares, 1310-2018'!H714</f>
        <v>1.3928663683081657</v>
      </c>
      <c r="AU712" s="6">
        <f>AK712*'III. GDP shares, 1310-2018'!I714</f>
        <v>5.6688823438438243E-2</v>
      </c>
      <c r="AV712" s="6">
        <f>AL712*'III. GDP shares, 1310-2018'!J714</f>
        <v>7.3580261678740473E-3</v>
      </c>
      <c r="AY712" s="6">
        <f>U712*'III. GDP shares, 1310-2018'!C714</f>
        <v>6.8058134147156793E-2</v>
      </c>
      <c r="AZ712" s="6">
        <f>V712*'III. GDP shares, 1310-2018'!D714</f>
        <v>0.24689808142484876</v>
      </c>
      <c r="BA712" s="6">
        <f>W712*'III. GDP shares, 1310-2018'!E714</f>
        <v>3.6217383811359992E-2</v>
      </c>
      <c r="BB712" s="6">
        <f>X712*'III. GDP shares, 1310-2018'!F714</f>
        <v>0.15344596312447772</v>
      </c>
      <c r="BC712" s="6">
        <f>Y712*'III. GDP shares, 1310-2018'!G714</f>
        <v>0.13617446097355296</v>
      </c>
      <c r="BD712" s="6">
        <f>Z712*'III. GDP shares, 1310-2018'!H714</f>
        <v>1.1966880065746213</v>
      </c>
      <c r="BE712" s="6">
        <f>AA712*'III. GDP shares, 1310-2018'!I714</f>
        <v>6.9107554046131045E-2</v>
      </c>
      <c r="BF712" s="6">
        <f>AB712*'III. GDP shares, 1310-2018'!J714</f>
        <v>0.1471455069775465</v>
      </c>
      <c r="BI712" s="6">
        <f t="shared" si="1541"/>
        <v>1.23075</v>
      </c>
      <c r="BJ712" s="6">
        <f t="shared" si="1542"/>
        <v>1.8171176362490633</v>
      </c>
      <c r="BL712" s="6">
        <f t="shared" si="1543"/>
        <v>2.053735091079695</v>
      </c>
      <c r="BM712" s="6">
        <f t="shared" si="1544"/>
        <v>1.8522375</v>
      </c>
      <c r="BN712" s="6">
        <f t="shared" ref="BN712:BO712" si="1552">AVERAGE(BL709:BL715)</f>
        <v>1.2051429870492791</v>
      </c>
      <c r="BO712" s="6">
        <f t="shared" si="1552"/>
        <v>1.0525588504016066</v>
      </c>
      <c r="BR712" s="6">
        <f t="shared" si="1546"/>
        <v>-9.8953070036170487E-2</v>
      </c>
    </row>
    <row r="715" spans="1:70" x14ac:dyDescent="0.2">
      <c r="BN715" s="6">
        <f>AVERAGE(BN8:BN712)</f>
        <v>1.5050245352208527</v>
      </c>
      <c r="BO715" s="6">
        <f>AVERAGE(BO8:BO712)</f>
        <v>1.6593454480861458</v>
      </c>
    </row>
  </sheetData>
  <mergeCells count="6">
    <mergeCell ref="AY1:BF1"/>
    <mergeCell ref="AE1:AL1"/>
    <mergeCell ref="C1:J1"/>
    <mergeCell ref="L1:S1"/>
    <mergeCell ref="U1:AB1"/>
    <mergeCell ref="AO1:AV1"/>
  </mergeCells>
  <hyperlinks>
    <hyperlink ref="A1" location="'0. Contents'!A1" display="back to contents"/>
  </hyperlink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0"/>
  <sheetViews>
    <sheetView zoomScale="60" zoomScaleNormal="60" workbookViewId="0"/>
  </sheetViews>
  <sheetFormatPr defaultRowHeight="15" x14ac:dyDescent="0.25"/>
  <sheetData>
    <row r="1" spans="1:7" x14ac:dyDescent="0.25">
      <c r="A1" s="17" t="s">
        <v>616</v>
      </c>
    </row>
    <row r="2" spans="1:7" x14ac:dyDescent="0.25">
      <c r="B2" t="s">
        <v>589</v>
      </c>
      <c r="C2" t="s">
        <v>590</v>
      </c>
      <c r="F2" t="s">
        <v>594</v>
      </c>
      <c r="G2" s="2" t="s">
        <v>593</v>
      </c>
    </row>
    <row r="4" spans="1:7" x14ac:dyDescent="0.25">
      <c r="A4">
        <f>'III. GDP shares, 1310-2018'!A6</f>
        <v>1310</v>
      </c>
    </row>
    <row r="5" spans="1:7" x14ac:dyDescent="0.25">
      <c r="A5" s="2">
        <f>'III. GDP shares, 1310-2018'!A7</f>
        <v>1311</v>
      </c>
    </row>
    <row r="6" spans="1:7" x14ac:dyDescent="0.25">
      <c r="A6" s="2">
        <f>'III. GDP shares, 1310-2018'!A8</f>
        <v>1312</v>
      </c>
    </row>
    <row r="7" spans="1:7" x14ac:dyDescent="0.25">
      <c r="A7" s="2">
        <f>'III. GDP shares, 1310-2018'!A9</f>
        <v>1313</v>
      </c>
    </row>
    <row r="8" spans="1:7" x14ac:dyDescent="0.25">
      <c r="A8" s="2">
        <f>'III. GDP shares, 1310-2018'!A10</f>
        <v>1314</v>
      </c>
    </row>
    <row r="9" spans="1:7" x14ac:dyDescent="0.25">
      <c r="A9" s="2">
        <f>'III. GDP shares, 1310-2018'!A11</f>
        <v>1315</v>
      </c>
    </row>
    <row r="10" spans="1:7" x14ac:dyDescent="0.25">
      <c r="A10" s="2">
        <f>'III. GDP shares, 1310-2018'!A12</f>
        <v>1316</v>
      </c>
    </row>
    <row r="11" spans="1:7" x14ac:dyDescent="0.25">
      <c r="A11" s="2">
        <f>'III. GDP shares, 1310-2018'!A13</f>
        <v>1317</v>
      </c>
    </row>
    <row r="12" spans="1:7" x14ac:dyDescent="0.25">
      <c r="A12" s="2">
        <f>'III. GDP shares, 1310-2018'!A14</f>
        <v>1318</v>
      </c>
    </row>
    <row r="13" spans="1:7" x14ac:dyDescent="0.25">
      <c r="A13" s="2">
        <f>'III. GDP shares, 1310-2018'!A15</f>
        <v>1319</v>
      </c>
    </row>
    <row r="14" spans="1:7" x14ac:dyDescent="0.25">
      <c r="A14" s="2">
        <f>'III. GDP shares, 1310-2018'!A16</f>
        <v>1320</v>
      </c>
    </row>
    <row r="15" spans="1:7" x14ac:dyDescent="0.25">
      <c r="A15" s="2">
        <f>'III. GDP shares, 1310-2018'!A17</f>
        <v>1321</v>
      </c>
    </row>
    <row r="16" spans="1:7" x14ac:dyDescent="0.25">
      <c r="A16" s="2">
        <f>'III. GDP shares, 1310-2018'!A18</f>
        <v>1322</v>
      </c>
    </row>
    <row r="17" spans="1:7" x14ac:dyDescent="0.25">
      <c r="A17" s="2">
        <f>'III. GDP shares, 1310-2018'!A19</f>
        <v>1323</v>
      </c>
    </row>
    <row r="18" spans="1:7" x14ac:dyDescent="0.25">
      <c r="A18" s="2">
        <f>'III. GDP shares, 1310-2018'!A20</f>
        <v>1324</v>
      </c>
    </row>
    <row r="19" spans="1:7" x14ac:dyDescent="0.25">
      <c r="A19" s="2">
        <f>'III. GDP shares, 1310-2018'!A21</f>
        <v>1325</v>
      </c>
    </row>
    <row r="20" spans="1:7" x14ac:dyDescent="0.25">
      <c r="A20" s="2">
        <f>'III. GDP shares, 1310-2018'!A22</f>
        <v>1326</v>
      </c>
    </row>
    <row r="21" spans="1:7" x14ac:dyDescent="0.25">
      <c r="A21" s="2">
        <f>'III. GDP shares, 1310-2018'!A23</f>
        <v>1327</v>
      </c>
    </row>
    <row r="22" spans="1:7" x14ac:dyDescent="0.25">
      <c r="A22" s="2">
        <f>'III. GDP shares, 1310-2018'!A24</f>
        <v>1328</v>
      </c>
    </row>
    <row r="23" spans="1:7" x14ac:dyDescent="0.25">
      <c r="A23" s="2">
        <f>'III. GDP shares, 1310-2018'!A25</f>
        <v>1329</v>
      </c>
      <c r="B23">
        <f>_xlfn.STDEV.S('II. Headline series'!M12:M42)</f>
        <v>17.38920451829917</v>
      </c>
      <c r="C23">
        <f>_xlfn.STDEV.S('II. Headline series'!P12:P42)</f>
        <v>21.709632675931317</v>
      </c>
      <c r="D23" s="2">
        <f>_xlfn.STDEV.S('II. Headline series'!K12:K42)</f>
        <v>0.70669487723651547</v>
      </c>
      <c r="E23" s="2">
        <f>_xlfn.STDEV.S('II. Headline series'!N12:N42)</f>
        <v>0.53473609589477433</v>
      </c>
      <c r="F23">
        <f>B23/D23</f>
        <v>24.606382582393305</v>
      </c>
      <c r="G23" s="2">
        <f>C23/E23</f>
        <v>40.598779178361937</v>
      </c>
    </row>
    <row r="24" spans="1:7" x14ac:dyDescent="0.25">
      <c r="A24" s="2">
        <f>'III. GDP shares, 1310-2018'!A26</f>
        <v>1330</v>
      </c>
      <c r="B24" s="2">
        <f>_xlfn.STDEV.S('II. Headline series'!M13:M43)</f>
        <v>17.271573907629545</v>
      </c>
      <c r="C24" s="2">
        <f>_xlfn.STDEV.S('II. Headline series'!P13:P43)</f>
        <v>21.483902395035603</v>
      </c>
      <c r="D24" s="2">
        <f>_xlfn.STDEV.S('II. Headline series'!K13:K43)</f>
        <v>0.70751935911270947</v>
      </c>
      <c r="E24" s="2">
        <f>_xlfn.STDEV.S('II. Headline series'!N13:N43)</f>
        <v>0.59038838322933429</v>
      </c>
      <c r="F24" s="2">
        <f t="shared" ref="F24:F87" si="0">B24/D24</f>
        <v>24.411450634071123</v>
      </c>
      <c r="G24" s="2">
        <f t="shared" ref="G24:G87" si="1">C24/E24</f>
        <v>36.389439571154732</v>
      </c>
    </row>
    <row r="25" spans="1:7" x14ac:dyDescent="0.25">
      <c r="A25" s="2">
        <f>'III. GDP shares, 1310-2018'!A27</f>
        <v>1331</v>
      </c>
      <c r="B25" s="2">
        <f>_xlfn.STDEV.S('II. Headline series'!M14:M44)</f>
        <v>16.856333864846306</v>
      </c>
      <c r="C25" s="2">
        <f>_xlfn.STDEV.S('II. Headline series'!P14:P44)</f>
        <v>20.837813734334322</v>
      </c>
      <c r="D25" s="2">
        <f>_xlfn.STDEV.S('II. Headline series'!K14:K44)</f>
        <v>0.73188768345886368</v>
      </c>
      <c r="E25" s="2">
        <f>_xlfn.STDEV.S('II. Headline series'!N14:N44)</f>
        <v>0.5886561056117291</v>
      </c>
      <c r="F25" s="2">
        <f t="shared" si="0"/>
        <v>23.031312380041889</v>
      </c>
      <c r="G25" s="2">
        <f t="shared" si="1"/>
        <v>35.398959656894661</v>
      </c>
    </row>
    <row r="26" spans="1:7" x14ac:dyDescent="0.25">
      <c r="A26" s="2">
        <f>'III. GDP shares, 1310-2018'!A28</f>
        <v>1332</v>
      </c>
      <c r="B26" s="2">
        <f>_xlfn.STDEV.S('II. Headline series'!M15:M45)</f>
        <v>16.852020514966224</v>
      </c>
      <c r="C26" s="2">
        <f>_xlfn.STDEV.S('II. Headline series'!P15:P45)</f>
        <v>20.847932239775901</v>
      </c>
      <c r="D26" s="2">
        <f>_xlfn.STDEV.S('II. Headline series'!K15:K45)</f>
        <v>0.73969112408553417</v>
      </c>
      <c r="E26" s="2">
        <f>_xlfn.STDEV.S('II. Headline series'!N15:N45)</f>
        <v>0.56050140709635432</v>
      </c>
      <c r="F26" s="2">
        <f t="shared" si="0"/>
        <v>22.78251011298811</v>
      </c>
      <c r="G26" s="2">
        <f t="shared" si="1"/>
        <v>37.195147016271427</v>
      </c>
    </row>
    <row r="27" spans="1:7" x14ac:dyDescent="0.25">
      <c r="A27" s="2">
        <f>'III. GDP shares, 1310-2018'!A29</f>
        <v>1333</v>
      </c>
      <c r="B27" s="2">
        <f>_xlfn.STDEV.S('II. Headline series'!M16:M46)</f>
        <v>15.682469175041856</v>
      </c>
      <c r="C27" s="2">
        <f>_xlfn.STDEV.S('II. Headline series'!P16:P46)</f>
        <v>19.49647118191967</v>
      </c>
      <c r="D27" s="2">
        <f>_xlfn.STDEV.S('II. Headline series'!K16:K46)</f>
        <v>0.74102072514320183</v>
      </c>
      <c r="E27" s="2">
        <f>_xlfn.STDEV.S('II. Headline series'!N16:N46)</f>
        <v>0.55087709242124616</v>
      </c>
      <c r="F27" s="2">
        <f t="shared" si="0"/>
        <v>21.163334091649364</v>
      </c>
      <c r="G27" s="2">
        <f t="shared" si="1"/>
        <v>35.391689816375695</v>
      </c>
    </row>
    <row r="28" spans="1:7" x14ac:dyDescent="0.25">
      <c r="A28" s="2">
        <f>'III. GDP shares, 1310-2018'!A30</f>
        <v>1334</v>
      </c>
      <c r="B28" s="2">
        <f>_xlfn.STDEV.S('II. Headline series'!M17:M47)</f>
        <v>15.637785865767405</v>
      </c>
      <c r="C28" s="2">
        <f>_xlfn.STDEV.S('II. Headline series'!P17:P47)</f>
        <v>19.54867214297294</v>
      </c>
      <c r="D28" s="2">
        <f>_xlfn.STDEV.S('II. Headline series'!K17:K47)</f>
        <v>0.74115113512064124</v>
      </c>
      <c r="E28" s="2">
        <f>_xlfn.STDEV.S('II. Headline series'!N17:N47)</f>
        <v>0.56165332706853277</v>
      </c>
      <c r="F28" s="2">
        <f t="shared" si="0"/>
        <v>21.099321210945668</v>
      </c>
      <c r="G28" s="2">
        <f t="shared" si="1"/>
        <v>34.805584158121825</v>
      </c>
    </row>
    <row r="29" spans="1:7" x14ac:dyDescent="0.25">
      <c r="A29" s="2">
        <f>'III. GDP shares, 1310-2018'!A31</f>
        <v>1335</v>
      </c>
      <c r="B29" s="2">
        <f>_xlfn.STDEV.S('II. Headline series'!M18:M48)</f>
        <v>15.27379788007751</v>
      </c>
      <c r="C29" s="2">
        <f>_xlfn.STDEV.S('II. Headline series'!P18:P48)</f>
        <v>19.283732112389693</v>
      </c>
      <c r="D29" s="2">
        <f>_xlfn.STDEV.S('II. Headline series'!K18:K48)</f>
        <v>0.74584637297600831</v>
      </c>
      <c r="E29" s="2">
        <f>_xlfn.STDEV.S('II. Headline series'!N18:N48)</f>
        <v>0.54282566403345478</v>
      </c>
      <c r="F29" s="2">
        <f t="shared" si="0"/>
        <v>20.478477114708479</v>
      </c>
      <c r="G29" s="2">
        <f t="shared" si="1"/>
        <v>35.524724400652545</v>
      </c>
    </row>
    <row r="30" spans="1:7" x14ac:dyDescent="0.25">
      <c r="A30" s="2">
        <f>'III. GDP shares, 1310-2018'!A32</f>
        <v>1336</v>
      </c>
      <c r="B30" s="2">
        <f>_xlfn.STDEV.S('II. Headline series'!M19:M49)</f>
        <v>15.073187860572038</v>
      </c>
      <c r="C30" s="2">
        <f>_xlfn.STDEV.S('II. Headline series'!P19:P49)</f>
        <v>18.872337156647674</v>
      </c>
      <c r="D30" s="2">
        <f>_xlfn.STDEV.S('II. Headline series'!K19:K49)</f>
        <v>0.74559328551174764</v>
      </c>
      <c r="E30" s="2">
        <f>_xlfn.STDEV.S('II. Headline series'!N19:N49)</f>
        <v>0.54906944714586214</v>
      </c>
      <c r="F30" s="2">
        <f t="shared" si="0"/>
        <v>20.216367493473818</v>
      </c>
      <c r="G30" s="2">
        <f t="shared" si="1"/>
        <v>34.371493906187382</v>
      </c>
    </row>
    <row r="31" spans="1:7" x14ac:dyDescent="0.25">
      <c r="A31" s="2">
        <f>'III. GDP shares, 1310-2018'!A33</f>
        <v>1337</v>
      </c>
      <c r="B31" s="2">
        <f>_xlfn.STDEV.S('II. Headline series'!M20:M50)</f>
        <v>14.963801041732255</v>
      </c>
      <c r="C31" s="2">
        <f>_xlfn.STDEV.S('II. Headline series'!P20:P50)</f>
        <v>18.661860785332426</v>
      </c>
      <c r="D31" s="2">
        <f>_xlfn.STDEV.S('II. Headline series'!K20:K50)</f>
        <v>0.74768193705234676</v>
      </c>
      <c r="E31" s="2">
        <f>_xlfn.STDEV.S('II. Headline series'!N20:N50)</f>
        <v>0.53264453995108418</v>
      </c>
      <c r="F31" s="2">
        <f t="shared" si="0"/>
        <v>20.013591742934683</v>
      </c>
      <c r="G31" s="2">
        <f t="shared" si="1"/>
        <v>35.036237838927725</v>
      </c>
    </row>
    <row r="32" spans="1:7" x14ac:dyDescent="0.25">
      <c r="A32" s="2">
        <f>'III. GDP shares, 1310-2018'!A34</f>
        <v>1338</v>
      </c>
      <c r="B32" s="2">
        <f>_xlfn.STDEV.S('II. Headline series'!M21:M51)</f>
        <v>9.0442610844579772</v>
      </c>
      <c r="C32" s="2">
        <f>_xlfn.STDEV.S('II. Headline series'!P21:P51)</f>
        <v>13.435076175260626</v>
      </c>
      <c r="D32" s="2">
        <f>_xlfn.STDEV.S('II. Headline series'!K21:K51)</f>
        <v>0.74675890183603044</v>
      </c>
      <c r="E32" s="2">
        <f>_xlfn.STDEV.S('II. Headline series'!N21:N51)</f>
        <v>0.52145375259406168</v>
      </c>
      <c r="F32" s="2">
        <f t="shared" si="0"/>
        <v>12.111353560327387</v>
      </c>
      <c r="G32" s="2">
        <f t="shared" si="1"/>
        <v>25.764655270818402</v>
      </c>
    </row>
    <row r="33" spans="1:7" x14ac:dyDescent="0.25">
      <c r="A33" s="2">
        <f>'III. GDP shares, 1310-2018'!A35</f>
        <v>1339</v>
      </c>
      <c r="B33" s="2">
        <f>_xlfn.STDEV.S('II. Headline series'!M22:M52)</f>
        <v>7.744847544453525</v>
      </c>
      <c r="C33" s="2">
        <f>_xlfn.STDEV.S('II. Headline series'!P22:P52)</f>
        <v>11.953340122749509</v>
      </c>
      <c r="D33" s="2">
        <f>_xlfn.STDEV.S('II. Headline series'!K22:K52)</f>
        <v>0.74388671689042563</v>
      </c>
      <c r="E33" s="2">
        <f>_xlfn.STDEV.S('II. Headline series'!N22:N52)</f>
        <v>0.51771223194827165</v>
      </c>
      <c r="F33" s="2">
        <f t="shared" si="0"/>
        <v>10.411326575138107</v>
      </c>
      <c r="G33" s="2">
        <f t="shared" si="1"/>
        <v>23.088772845420916</v>
      </c>
    </row>
    <row r="34" spans="1:7" x14ac:dyDescent="0.25">
      <c r="A34" s="2">
        <f>'III. GDP shares, 1310-2018'!A36</f>
        <v>1340</v>
      </c>
      <c r="B34" s="2">
        <f>_xlfn.STDEV.S('II. Headline series'!M23:M53)</f>
        <v>6.8859987764678223</v>
      </c>
      <c r="C34" s="2">
        <f>_xlfn.STDEV.S('II. Headline series'!P23:P53)</f>
        <v>11.252171722223471</v>
      </c>
      <c r="D34" s="2">
        <f>_xlfn.STDEV.S('II. Headline series'!K23:K53)</f>
        <v>0.75778470014712629</v>
      </c>
      <c r="E34" s="2">
        <f>_xlfn.STDEV.S('II. Headline series'!N23:N53)</f>
        <v>0.51755437996499265</v>
      </c>
      <c r="F34" s="2">
        <f t="shared" si="0"/>
        <v>9.0870121488740594</v>
      </c>
      <c r="G34" s="2">
        <f t="shared" si="1"/>
        <v>21.741042405987496</v>
      </c>
    </row>
    <row r="35" spans="1:7" x14ac:dyDescent="0.25">
      <c r="A35" s="2">
        <f>'III. GDP shares, 1310-2018'!A37</f>
        <v>1341</v>
      </c>
      <c r="B35" s="2">
        <f>_xlfn.STDEV.S('II. Headline series'!M24:M54)</f>
        <v>5.818945328240396</v>
      </c>
      <c r="C35" s="2">
        <f>_xlfn.STDEV.S('II. Headline series'!P24:P54)</f>
        <v>9.9215484493534678</v>
      </c>
      <c r="D35" s="2">
        <f>_xlfn.STDEV.S('II. Headline series'!K24:K54)</f>
        <v>0.76961385161315676</v>
      </c>
      <c r="E35" s="2">
        <f>_xlfn.STDEV.S('II. Headline series'!N24:N54)</f>
        <v>0.50653707663925518</v>
      </c>
      <c r="F35" s="2">
        <f t="shared" si="0"/>
        <v>7.5608635629979082</v>
      </c>
      <c r="G35" s="2">
        <f t="shared" si="1"/>
        <v>19.587013284753844</v>
      </c>
    </row>
    <row r="36" spans="1:7" x14ac:dyDescent="0.25">
      <c r="A36" s="2">
        <f>'III. GDP shares, 1310-2018'!A38</f>
        <v>1342</v>
      </c>
      <c r="B36" s="2">
        <f>_xlfn.STDEV.S('II. Headline series'!M25:M55)</f>
        <v>5.7107787013518019</v>
      </c>
      <c r="C36" s="2">
        <f>_xlfn.STDEV.S('II. Headline series'!P25:P55)</f>
        <v>9.7248052748852221</v>
      </c>
      <c r="D36" s="2">
        <f>_xlfn.STDEV.S('II. Headline series'!K25:K55)</f>
        <v>0.77263254167063478</v>
      </c>
      <c r="E36" s="2">
        <f>_xlfn.STDEV.S('II. Headline series'!N25:N55)</f>
        <v>0.50619417621795604</v>
      </c>
      <c r="F36" s="2">
        <f t="shared" si="0"/>
        <v>7.3913256216255094</v>
      </c>
      <c r="G36" s="2">
        <f t="shared" si="1"/>
        <v>19.211610349894535</v>
      </c>
    </row>
    <row r="37" spans="1:7" x14ac:dyDescent="0.25">
      <c r="A37" s="2">
        <f>'III. GDP shares, 1310-2018'!A39</f>
        <v>1343</v>
      </c>
      <c r="B37" s="2">
        <f>_xlfn.STDEV.S('II. Headline series'!M26:M56)</f>
        <v>5.7103157301857106</v>
      </c>
      <c r="C37" s="2">
        <f>_xlfn.STDEV.S('II. Headline series'!P26:P56)</f>
        <v>9.7132236925988522</v>
      </c>
      <c r="D37" s="2">
        <f>_xlfn.STDEV.S('II. Headline series'!K26:K56)</f>
        <v>0.76324239150751083</v>
      </c>
      <c r="E37" s="2">
        <f>_xlfn.STDEV.S('II. Headline series'!N26:N56)</f>
        <v>0.5163629746493853</v>
      </c>
      <c r="F37" s="2">
        <f t="shared" si="0"/>
        <v>7.4816543128678106</v>
      </c>
      <c r="G37" s="2">
        <f t="shared" si="1"/>
        <v>18.81084463732941</v>
      </c>
    </row>
    <row r="38" spans="1:7" x14ac:dyDescent="0.25">
      <c r="A38" s="2">
        <f>'III. GDP shares, 1310-2018'!A40</f>
        <v>1344</v>
      </c>
      <c r="B38" s="2">
        <f>_xlfn.STDEV.S('II. Headline series'!M27:M57)</f>
        <v>5.5853486519246465</v>
      </c>
      <c r="C38" s="2">
        <f>_xlfn.STDEV.S('II. Headline series'!P27:P57)</f>
        <v>9.6027021433901094</v>
      </c>
      <c r="D38" s="2">
        <f>_xlfn.STDEV.S('II. Headline series'!K27:K57)</f>
        <v>0.75771562034608952</v>
      </c>
      <c r="E38" s="2">
        <f>_xlfn.STDEV.S('II. Headline series'!N27:N57)</f>
        <v>0.51431409416315466</v>
      </c>
      <c r="F38" s="2">
        <f t="shared" si="0"/>
        <v>7.3712993396830289</v>
      </c>
      <c r="G38" s="2">
        <f t="shared" si="1"/>
        <v>18.670890516844104</v>
      </c>
    </row>
    <row r="39" spans="1:7" x14ac:dyDescent="0.25">
      <c r="A39" s="2">
        <f>'III. GDP shares, 1310-2018'!A41</f>
        <v>1345</v>
      </c>
      <c r="B39" s="2">
        <f>_xlfn.STDEV.S('II. Headline series'!M28:M58)</f>
        <v>4.5727983343252667</v>
      </c>
      <c r="C39" s="2">
        <f>_xlfn.STDEV.S('II. Headline series'!P28:P58)</f>
        <v>7.7913811289168544</v>
      </c>
      <c r="D39" s="2">
        <f>_xlfn.STDEV.S('II. Headline series'!K28:K58)</f>
        <v>0.75018200791040746</v>
      </c>
      <c r="E39" s="2">
        <f>_xlfn.STDEV.S('II. Headline series'!N28:N58)</f>
        <v>0.52013933123213441</v>
      </c>
      <c r="F39" s="2">
        <f t="shared" si="0"/>
        <v>6.0955851861371029</v>
      </c>
      <c r="G39" s="2">
        <f t="shared" si="1"/>
        <v>14.979411594313021</v>
      </c>
    </row>
    <row r="40" spans="1:7" x14ac:dyDescent="0.25">
      <c r="A40" s="2">
        <f>'III. GDP shares, 1310-2018'!A42</f>
        <v>1346</v>
      </c>
      <c r="B40" s="2">
        <f>_xlfn.STDEV.S('II. Headline series'!M29:M59)</f>
        <v>4.6527136509014335</v>
      </c>
      <c r="C40" s="2">
        <f>_xlfn.STDEV.S('II. Headline series'!P29:P59)</f>
        <v>8.0548936688827943</v>
      </c>
      <c r="D40" s="2">
        <f>_xlfn.STDEV.S('II. Headline series'!K29:K59)</f>
        <v>0.75063881196541504</v>
      </c>
      <c r="E40" s="2">
        <f>_xlfn.STDEV.S('II. Headline series'!N29:N59)</f>
        <v>0.52650281879943672</v>
      </c>
      <c r="F40" s="2">
        <f t="shared" si="0"/>
        <v>6.1983387705721285</v>
      </c>
      <c r="G40" s="2">
        <f t="shared" si="1"/>
        <v>15.298861432973988</v>
      </c>
    </row>
    <row r="41" spans="1:7" x14ac:dyDescent="0.25">
      <c r="A41" s="2">
        <f>'III. GDP shares, 1310-2018'!A43</f>
        <v>1347</v>
      </c>
      <c r="B41" s="2">
        <f>_xlfn.STDEV.S('II. Headline series'!M30:M60)</f>
        <v>3.9808400773802215</v>
      </c>
      <c r="C41" s="2">
        <f>_xlfn.STDEV.S('II. Headline series'!P30:P60)</f>
        <v>6.3827159533631646</v>
      </c>
      <c r="D41" s="2">
        <f>_xlfn.STDEV.S('II. Headline series'!K30:K60)</f>
        <v>0.74650652269347373</v>
      </c>
      <c r="E41" s="2">
        <f>_xlfn.STDEV.S('II. Headline series'!N30:N60)</f>
        <v>0.52545344263238902</v>
      </c>
      <c r="F41" s="2">
        <f t="shared" si="0"/>
        <v>5.332625980302133</v>
      </c>
      <c r="G41" s="2">
        <f t="shared" si="1"/>
        <v>12.147062775699727</v>
      </c>
    </row>
    <row r="42" spans="1:7" x14ac:dyDescent="0.25">
      <c r="A42" s="2">
        <f>'III. GDP shares, 1310-2018'!A44</f>
        <v>1348</v>
      </c>
      <c r="B42" s="2">
        <f>_xlfn.STDEV.S('II. Headline series'!M31:M61)</f>
        <v>3.9403163997975819</v>
      </c>
      <c r="C42" s="2">
        <f>_xlfn.STDEV.S('II. Headline series'!P31:P61)</f>
        <v>6.0757471797768838</v>
      </c>
      <c r="D42" s="2">
        <f>_xlfn.STDEV.S('II. Headline series'!K31:K61)</f>
        <v>0.73818723200112879</v>
      </c>
      <c r="E42" s="2">
        <f>_xlfn.STDEV.S('II. Headline series'!N31:N61)</f>
        <v>0.52751623819228699</v>
      </c>
      <c r="F42" s="2">
        <f t="shared" si="0"/>
        <v>5.3378278964753978</v>
      </c>
      <c r="G42" s="2">
        <f t="shared" si="1"/>
        <v>11.517649580982548</v>
      </c>
    </row>
    <row r="43" spans="1:7" x14ac:dyDescent="0.25">
      <c r="A43" s="2">
        <f>'III. GDP shares, 1310-2018'!A45</f>
        <v>1349</v>
      </c>
      <c r="B43" s="2">
        <f>_xlfn.STDEV.S('II. Headline series'!M32:M62)</f>
        <v>3.7400346915331126</v>
      </c>
      <c r="C43" s="2">
        <f>_xlfn.STDEV.S('II. Headline series'!P32:P62)</f>
        <v>5.0570320507072735</v>
      </c>
      <c r="D43" s="2">
        <f>_xlfn.STDEV.S('II. Headline series'!K32:K62)</f>
        <v>0.73907819854532741</v>
      </c>
      <c r="E43" s="2">
        <f>_xlfn.STDEV.S('II. Headline series'!N32:N62)</f>
        <v>0.53370126653447458</v>
      </c>
      <c r="F43" s="2">
        <f t="shared" si="0"/>
        <v>5.0604045673304183</v>
      </c>
      <c r="G43" s="2">
        <f t="shared" si="1"/>
        <v>9.4753982570521273</v>
      </c>
    </row>
    <row r="44" spans="1:7" x14ac:dyDescent="0.25">
      <c r="A44" s="2">
        <f>'III. GDP shares, 1310-2018'!A46</f>
        <v>1350</v>
      </c>
      <c r="B44" s="2">
        <f>_xlfn.STDEV.S('II. Headline series'!M33:M63)</f>
        <v>3.8190077655446721</v>
      </c>
      <c r="C44" s="2">
        <f>_xlfn.STDEV.S('II. Headline series'!P33:P63)</f>
        <v>5.1260416493163126</v>
      </c>
      <c r="D44" s="2">
        <f>_xlfn.STDEV.S('II. Headline series'!K33:K63)</f>
        <v>0.74353665172857142</v>
      </c>
      <c r="E44" s="2">
        <f>_xlfn.STDEV.S('II. Headline series'!N33:N63)</f>
        <v>0.53770595779372277</v>
      </c>
      <c r="F44" s="2">
        <f t="shared" si="0"/>
        <v>5.1362737219022847</v>
      </c>
      <c r="G44" s="2">
        <f t="shared" si="1"/>
        <v>9.5331687793624713</v>
      </c>
    </row>
    <row r="45" spans="1:7" x14ac:dyDescent="0.25">
      <c r="A45" s="2">
        <f>'III. GDP shares, 1310-2018'!A47</f>
        <v>1351</v>
      </c>
      <c r="B45" s="2">
        <f>_xlfn.STDEV.S('II. Headline series'!M34:M64)</f>
        <v>5.0937018942070935</v>
      </c>
      <c r="C45" s="2">
        <f>_xlfn.STDEV.S('II. Headline series'!P34:P64)</f>
        <v>8.0635582294988666</v>
      </c>
      <c r="D45" s="2">
        <f>_xlfn.STDEV.S('II. Headline series'!K34:K64)</f>
        <v>0.74513298861770472</v>
      </c>
      <c r="E45" s="2">
        <f>_xlfn.STDEV.S('II. Headline series'!N34:N64)</f>
        <v>0.54335067896913414</v>
      </c>
      <c r="F45" s="2">
        <f t="shared" si="0"/>
        <v>6.8359634749984881</v>
      </c>
      <c r="G45" s="2">
        <f t="shared" si="1"/>
        <v>14.840430943782678</v>
      </c>
    </row>
    <row r="46" spans="1:7" x14ac:dyDescent="0.25">
      <c r="A46" s="2">
        <f>'III. GDP shares, 1310-2018'!A48</f>
        <v>1352</v>
      </c>
      <c r="B46" s="2">
        <f>_xlfn.STDEV.S('II. Headline series'!M35:M65)</f>
        <v>5.5574869607530273</v>
      </c>
      <c r="C46" s="2">
        <f>_xlfn.STDEV.S('II. Headline series'!P35:P65)</f>
        <v>9.1843134350984776</v>
      </c>
      <c r="D46" s="2">
        <f>_xlfn.STDEV.S('II. Headline series'!K35:K65)</f>
        <v>0.74103779416653537</v>
      </c>
      <c r="E46" s="2">
        <f>_xlfn.STDEV.S('II. Headline series'!N35:N65)</f>
        <v>0.53802381706174629</v>
      </c>
      <c r="F46" s="2">
        <f t="shared" si="0"/>
        <v>7.499599891532764</v>
      </c>
      <c r="G46" s="2">
        <f t="shared" si="1"/>
        <v>17.070458860456803</v>
      </c>
    </row>
    <row r="47" spans="1:7" x14ac:dyDescent="0.25">
      <c r="A47" s="2">
        <f>'III. GDP shares, 1310-2018'!A49</f>
        <v>1353</v>
      </c>
      <c r="B47" s="2">
        <f>_xlfn.STDEV.S('II. Headline series'!M36:M66)</f>
        <v>5.7149529588566583</v>
      </c>
      <c r="C47" s="2">
        <f>_xlfn.STDEV.S('II. Headline series'!P36:P66)</f>
        <v>9.4753903800119126</v>
      </c>
      <c r="D47" s="2">
        <f>_xlfn.STDEV.S('II. Headline series'!K36:K66)</f>
        <v>0.71637592392470772</v>
      </c>
      <c r="E47" s="2">
        <f>_xlfn.STDEV.S('II. Headline series'!N36:N66)</f>
        <v>0.54010901123403543</v>
      </c>
      <c r="F47" s="2">
        <f t="shared" si="0"/>
        <v>7.9775893745101758</v>
      </c>
      <c r="G47" s="2">
        <f t="shared" si="1"/>
        <v>17.543477673817439</v>
      </c>
    </row>
    <row r="48" spans="1:7" x14ac:dyDescent="0.25">
      <c r="A48" s="2">
        <f>'III. GDP shares, 1310-2018'!A50</f>
        <v>1354</v>
      </c>
      <c r="B48" s="2">
        <f>_xlfn.STDEV.S('II. Headline series'!M37:M67)</f>
        <v>5.7360976552413572</v>
      </c>
      <c r="C48" s="2">
        <f>_xlfn.STDEV.S('II. Headline series'!P37:P67)</f>
        <v>9.5162511513930692</v>
      </c>
      <c r="D48" s="2">
        <f>_xlfn.STDEV.S('II. Headline series'!K37:K67)</f>
        <v>0.69137504301783137</v>
      </c>
      <c r="E48" s="2">
        <f>_xlfn.STDEV.S('II. Headline series'!N37:N67)</f>
        <v>0.54499039743498079</v>
      </c>
      <c r="F48" s="2">
        <f t="shared" si="0"/>
        <v>8.2966513083889506</v>
      </c>
      <c r="G48" s="2">
        <f t="shared" si="1"/>
        <v>17.461318944667077</v>
      </c>
    </row>
    <row r="49" spans="1:7" x14ac:dyDescent="0.25">
      <c r="A49" s="2">
        <f>'III. GDP shares, 1310-2018'!A51</f>
        <v>1355</v>
      </c>
      <c r="B49" s="2">
        <f>_xlfn.STDEV.S('II. Headline series'!M38:M68)</f>
        <v>6.0170751265715312</v>
      </c>
      <c r="C49" s="2">
        <f>_xlfn.STDEV.S('II. Headline series'!P38:P68)</f>
        <v>9.9010296610383506</v>
      </c>
      <c r="D49" s="2">
        <f>_xlfn.STDEV.S('II. Headline series'!K38:K68)</f>
        <v>0.60665425534574757</v>
      </c>
      <c r="E49" s="2">
        <f>_xlfn.STDEV.S('II. Headline series'!N38:N68)</f>
        <v>0.54861501962549541</v>
      </c>
      <c r="F49" s="2">
        <f t="shared" si="0"/>
        <v>9.9184586171611837</v>
      </c>
      <c r="G49" s="2">
        <f t="shared" si="1"/>
        <v>18.047317894791057</v>
      </c>
    </row>
    <row r="50" spans="1:7" x14ac:dyDescent="0.25">
      <c r="A50" s="2">
        <f>'III. GDP shares, 1310-2018'!A52</f>
        <v>1356</v>
      </c>
      <c r="B50" s="2">
        <f>_xlfn.STDEV.S('II. Headline series'!M39:M69)</f>
        <v>6.2970253444823943</v>
      </c>
      <c r="C50" s="2">
        <f>_xlfn.STDEV.S('II. Headline series'!P39:P69)</f>
        <v>10.175400514948253</v>
      </c>
      <c r="D50" s="2">
        <f>_xlfn.STDEV.S('II. Headline series'!K39:K69)</f>
        <v>0.55721648769182086</v>
      </c>
      <c r="E50" s="2">
        <f>_xlfn.STDEV.S('II. Headline series'!N39:N69)</f>
        <v>0.56331158182544827</v>
      </c>
      <c r="F50" s="2">
        <f t="shared" si="0"/>
        <v>11.30085969021987</v>
      </c>
      <c r="G50" s="2">
        <f t="shared" si="1"/>
        <v>18.06353862275332</v>
      </c>
    </row>
    <row r="51" spans="1:7" x14ac:dyDescent="0.25">
      <c r="A51" s="2">
        <f>'III. GDP shares, 1310-2018'!A53</f>
        <v>1357</v>
      </c>
      <c r="B51" s="2">
        <f>_xlfn.STDEV.S('II. Headline series'!M40:M70)</f>
        <v>7.1122805469935582</v>
      </c>
      <c r="C51" s="2">
        <f>_xlfn.STDEV.S('II. Headline series'!P40:P70)</f>
        <v>12.022478229565019</v>
      </c>
      <c r="D51" s="2">
        <f>_xlfn.STDEV.S('II. Headline series'!K40:K70)</f>
        <v>0.52148064926011828</v>
      </c>
      <c r="E51" s="2">
        <f>_xlfn.STDEV.S('II. Headline series'!N40:N70)</f>
        <v>0.57055403768386115</v>
      </c>
      <c r="F51" s="2">
        <f t="shared" si="0"/>
        <v>13.638627928159041</v>
      </c>
      <c r="G51" s="2">
        <f t="shared" si="1"/>
        <v>21.071585573856837</v>
      </c>
    </row>
    <row r="52" spans="1:7" x14ac:dyDescent="0.25">
      <c r="A52" s="2">
        <f>'III. GDP shares, 1310-2018'!A54</f>
        <v>1358</v>
      </c>
      <c r="B52" s="2">
        <f>_xlfn.STDEV.S('II. Headline series'!M41:M71)</f>
        <v>7.0553188509065761</v>
      </c>
      <c r="C52" s="2">
        <f>_xlfn.STDEV.S('II. Headline series'!P41:P71)</f>
        <v>12.07747276886607</v>
      </c>
      <c r="D52" s="2">
        <f>_xlfn.STDEV.S('II. Headline series'!K41:K71)</f>
        <v>0.57504372993140196</v>
      </c>
      <c r="E52" s="2">
        <f>_xlfn.STDEV.S('II. Headline series'!N41:N71)</f>
        <v>0.57070212444728197</v>
      </c>
      <c r="F52" s="2">
        <f t="shared" si="0"/>
        <v>12.269186643854404</v>
      </c>
      <c r="G52" s="2">
        <f t="shared" si="1"/>
        <v>21.162480831069193</v>
      </c>
    </row>
    <row r="53" spans="1:7" x14ac:dyDescent="0.25">
      <c r="A53" s="2">
        <f>'III. GDP shares, 1310-2018'!A55</f>
        <v>1359</v>
      </c>
      <c r="B53" s="2">
        <f>_xlfn.STDEV.S('II. Headline series'!M42:M72)</f>
        <v>9.3257852503733591</v>
      </c>
      <c r="C53" s="2">
        <f>_xlfn.STDEV.S('II. Headline series'!P42:P72)</f>
        <v>17.908769425569222</v>
      </c>
      <c r="D53" s="2">
        <f>_xlfn.STDEV.S('II. Headline series'!K42:K72)</f>
        <v>0.59669410565563397</v>
      </c>
      <c r="E53" s="2">
        <f>_xlfn.STDEV.S('II. Headline series'!N42:N72)</f>
        <v>0.5922612340276282</v>
      </c>
      <c r="F53" s="2">
        <f t="shared" si="0"/>
        <v>15.629088945208194</v>
      </c>
      <c r="G53" s="2">
        <f t="shared" si="1"/>
        <v>30.237956490553966</v>
      </c>
    </row>
    <row r="54" spans="1:7" x14ac:dyDescent="0.25">
      <c r="A54" s="2">
        <f>'III. GDP shares, 1310-2018'!A56</f>
        <v>1360</v>
      </c>
      <c r="B54" s="2">
        <f>_xlfn.STDEV.S('II. Headline series'!M43:M73)</f>
        <v>9.8816894155219153</v>
      </c>
      <c r="C54" s="2">
        <f>_xlfn.STDEV.S('II. Headline series'!P43:P73)</f>
        <v>18.785459445168783</v>
      </c>
      <c r="D54" s="2">
        <f>_xlfn.STDEV.S('II. Headline series'!K43:K73)</f>
        <v>0.59506471871407174</v>
      </c>
      <c r="E54" s="2">
        <f>_xlfn.STDEV.S('II. Headline series'!N43:N73)</f>
        <v>0.5688589443186608</v>
      </c>
      <c r="F54" s="2">
        <f t="shared" si="0"/>
        <v>16.606075112092238</v>
      </c>
      <c r="G54" s="2">
        <f t="shared" si="1"/>
        <v>33.023053663450234</v>
      </c>
    </row>
    <row r="55" spans="1:7" x14ac:dyDescent="0.25">
      <c r="A55" s="2">
        <f>'III. GDP shares, 1310-2018'!A57</f>
        <v>1361</v>
      </c>
      <c r="B55" s="2">
        <f>_xlfn.STDEV.S('II. Headline series'!M44:M74)</f>
        <v>10.996433275655914</v>
      </c>
      <c r="C55" s="2">
        <f>_xlfn.STDEV.S('II. Headline series'!P44:P74)</f>
        <v>20.787640399397898</v>
      </c>
      <c r="D55" s="2">
        <f>_xlfn.STDEV.S('II. Headline series'!K44:K74)</f>
        <v>0.59029310487367537</v>
      </c>
      <c r="E55" s="2">
        <f>_xlfn.STDEV.S('II. Headline series'!N44:N74)</f>
        <v>0.57247353050766492</v>
      </c>
      <c r="F55" s="2">
        <f t="shared" si="0"/>
        <v>18.628767954199951</v>
      </c>
      <c r="G55" s="2">
        <f t="shared" si="1"/>
        <v>36.311967788211248</v>
      </c>
    </row>
    <row r="56" spans="1:7" x14ac:dyDescent="0.25">
      <c r="A56" s="2">
        <f>'III. GDP shares, 1310-2018'!A58</f>
        <v>1362</v>
      </c>
      <c r="B56" s="2">
        <f>_xlfn.STDEV.S('II. Headline series'!M45:M75)</f>
        <v>11.269912046192115</v>
      </c>
      <c r="C56" s="2">
        <f>_xlfn.STDEV.S('II. Headline series'!P45:P75)</f>
        <v>20.984206581167062</v>
      </c>
      <c r="D56" s="2">
        <f>_xlfn.STDEV.S('II. Headline series'!K45:K75)</f>
        <v>0.77447115617378148</v>
      </c>
      <c r="E56" s="2">
        <f>_xlfn.STDEV.S('II. Headline series'!N45:N75)</f>
        <v>0.68310091888517843</v>
      </c>
      <c r="F56" s="2">
        <f t="shared" si="0"/>
        <v>14.55175180683332</v>
      </c>
      <c r="G56" s="2">
        <f t="shared" si="1"/>
        <v>30.719043117982206</v>
      </c>
    </row>
    <row r="57" spans="1:7" x14ac:dyDescent="0.25">
      <c r="A57" s="2">
        <f>'III. GDP shares, 1310-2018'!A59</f>
        <v>1363</v>
      </c>
      <c r="B57" s="2">
        <f>_xlfn.STDEV.S('II. Headline series'!M46:M76)</f>
        <v>11.209046094934349</v>
      </c>
      <c r="C57" s="2">
        <f>_xlfn.STDEV.S('II. Headline series'!P46:P76)</f>
        <v>20.938247718059376</v>
      </c>
      <c r="D57" s="2">
        <f>_xlfn.STDEV.S('II. Headline series'!K46:K76)</f>
        <v>0.95764576372094734</v>
      </c>
      <c r="E57" s="2">
        <f>_xlfn.STDEV.S('II. Headline series'!N46:N76)</f>
        <v>0.87549037555100151</v>
      </c>
      <c r="F57" s="2">
        <f t="shared" si="0"/>
        <v>11.704793692587778</v>
      </c>
      <c r="G57" s="2">
        <f t="shared" si="1"/>
        <v>23.916022725985549</v>
      </c>
    </row>
    <row r="58" spans="1:7" x14ac:dyDescent="0.25">
      <c r="A58" s="2">
        <f>'III. GDP shares, 1310-2018'!A60</f>
        <v>1364</v>
      </c>
      <c r="B58" s="2">
        <f>_xlfn.STDEV.S('II. Headline series'!M47:M77)</f>
        <v>11.410920578472652</v>
      </c>
      <c r="C58" s="2">
        <f>_xlfn.STDEV.S('II. Headline series'!P47:P77)</f>
        <v>21.163342330248803</v>
      </c>
      <c r="D58" s="2">
        <f>_xlfn.STDEV.S('II. Headline series'!K47:K77)</f>
        <v>1.1917931361147576</v>
      </c>
      <c r="E58" s="2">
        <f>_xlfn.STDEV.S('II. Headline series'!N47:N77)</f>
        <v>1.1534498623724101</v>
      </c>
      <c r="F58" s="2">
        <f t="shared" si="0"/>
        <v>9.5745815550442099</v>
      </c>
      <c r="G58" s="2">
        <f t="shared" si="1"/>
        <v>18.347864975006491</v>
      </c>
    </row>
    <row r="59" spans="1:7" x14ac:dyDescent="0.25">
      <c r="A59" s="2">
        <f>'III. GDP shares, 1310-2018'!A61</f>
        <v>1365</v>
      </c>
      <c r="B59" s="2">
        <f>_xlfn.STDEV.S('II. Headline series'!M48:M78)</f>
        <v>11.453355011664341</v>
      </c>
      <c r="C59" s="2">
        <f>_xlfn.STDEV.S('II. Headline series'!P48:P78)</f>
        <v>21.215910345711592</v>
      </c>
      <c r="D59" s="2">
        <f>_xlfn.STDEV.S('II. Headline series'!K48:K78)</f>
        <v>1.3678031122031475</v>
      </c>
      <c r="E59" s="2">
        <f>_xlfn.STDEV.S('II. Headline series'!N48:N78)</f>
        <v>1.4508286087300817</v>
      </c>
      <c r="F59" s="2">
        <f t="shared" si="0"/>
        <v>8.3735406868728308</v>
      </c>
      <c r="G59" s="2">
        <f t="shared" si="1"/>
        <v>14.62330575648215</v>
      </c>
    </row>
    <row r="60" spans="1:7" x14ac:dyDescent="0.25">
      <c r="A60" s="2">
        <f>'III. GDP shares, 1310-2018'!A62</f>
        <v>1366</v>
      </c>
      <c r="B60" s="2">
        <f>_xlfn.STDEV.S('II. Headline series'!M49:M79)</f>
        <v>11.707170412854866</v>
      </c>
      <c r="C60" s="2">
        <f>_xlfn.STDEV.S('II. Headline series'!P49:P79)</f>
        <v>21.965087385218204</v>
      </c>
      <c r="D60" s="2">
        <f>_xlfn.STDEV.S('II. Headline series'!K49:K79)</f>
        <v>1.5442692041104169</v>
      </c>
      <c r="E60" s="2">
        <f>_xlfn.STDEV.S('II. Headline series'!N49:N79)</f>
        <v>1.7039937589344729</v>
      </c>
      <c r="F60" s="2">
        <f t="shared" si="0"/>
        <v>7.5810424644185233</v>
      </c>
      <c r="G60" s="2">
        <f t="shared" si="1"/>
        <v>12.890356710551117</v>
      </c>
    </row>
    <row r="61" spans="1:7" x14ac:dyDescent="0.25">
      <c r="A61" s="2">
        <f>'III. GDP shares, 1310-2018'!A63</f>
        <v>1367</v>
      </c>
      <c r="B61" s="2">
        <f>_xlfn.STDEV.S('II. Headline series'!M50:M80)</f>
        <v>11.668117992874095</v>
      </c>
      <c r="C61" s="2">
        <f>_xlfn.STDEV.S('II. Headline series'!P50:P80)</f>
        <v>21.923757804065072</v>
      </c>
      <c r="D61" s="2">
        <f>_xlfn.STDEV.S('II. Headline series'!K50:K80)</f>
        <v>1.561079920283972</v>
      </c>
      <c r="E61" s="2">
        <f>_xlfn.STDEV.S('II. Headline series'!N50:N80)</f>
        <v>1.6801752365185507</v>
      </c>
      <c r="F61" s="2">
        <f t="shared" si="0"/>
        <v>7.4743886211486066</v>
      </c>
      <c r="G61" s="2">
        <f t="shared" si="1"/>
        <v>13.048494780516315</v>
      </c>
    </row>
    <row r="62" spans="1:7" x14ac:dyDescent="0.25">
      <c r="A62" s="2">
        <f>'III. GDP shares, 1310-2018'!A64</f>
        <v>1368</v>
      </c>
      <c r="B62" s="2">
        <f>_xlfn.STDEV.S('II. Headline series'!M51:M81)</f>
        <v>11.692951549797769</v>
      </c>
      <c r="C62" s="2">
        <f>_xlfn.STDEV.S('II. Headline series'!P51:P81)</f>
        <v>22.036167727972149</v>
      </c>
      <c r="D62" s="2">
        <f>_xlfn.STDEV.S('II. Headline series'!K51:K81)</f>
        <v>1.5811907681208954</v>
      </c>
      <c r="E62" s="2">
        <f>_xlfn.STDEV.S('II. Headline series'!N51:N81)</f>
        <v>1.6906900001326428</v>
      </c>
      <c r="F62" s="2">
        <f t="shared" si="0"/>
        <v>7.3950289778720384</v>
      </c>
      <c r="G62" s="2">
        <f t="shared" si="1"/>
        <v>13.033830995772913</v>
      </c>
    </row>
    <row r="63" spans="1:7" x14ac:dyDescent="0.25">
      <c r="A63" s="2">
        <f>'III. GDP shares, 1310-2018'!A65</f>
        <v>1369</v>
      </c>
      <c r="B63" s="2">
        <f>_xlfn.STDEV.S('II. Headline series'!M52:M82)</f>
        <v>11.679268386892934</v>
      </c>
      <c r="C63" s="2">
        <f>_xlfn.STDEV.S('II. Headline series'!P52:P82)</f>
        <v>21.959969465934854</v>
      </c>
      <c r="D63" s="2">
        <f>_xlfn.STDEV.S('II. Headline series'!K52:K82)</f>
        <v>1.5910104801461995</v>
      </c>
      <c r="E63" s="2">
        <f>_xlfn.STDEV.S('II. Headline series'!N52:N82)</f>
        <v>1.6997812958027125</v>
      </c>
      <c r="F63" s="2">
        <f t="shared" si="0"/>
        <v>7.3407865835174855</v>
      </c>
      <c r="G63" s="2">
        <f t="shared" si="1"/>
        <v>12.919291158315975</v>
      </c>
    </row>
    <row r="64" spans="1:7" x14ac:dyDescent="0.25">
      <c r="A64" s="2">
        <f>'III. GDP shares, 1310-2018'!A66</f>
        <v>1370</v>
      </c>
      <c r="B64" s="2">
        <f>_xlfn.STDEV.S('II. Headline series'!M53:M83)</f>
        <v>11.681887800474298</v>
      </c>
      <c r="C64" s="2">
        <f>_xlfn.STDEV.S('II. Headline series'!P53:P83)</f>
        <v>21.9565778843583</v>
      </c>
      <c r="D64" s="2">
        <f>_xlfn.STDEV.S('II. Headline series'!K53:K83)</f>
        <v>1.6051523785121109</v>
      </c>
      <c r="E64" s="2">
        <f>_xlfn.STDEV.S('II. Headline series'!N53:N83)</f>
        <v>1.7200545126593219</v>
      </c>
      <c r="F64" s="2">
        <f t="shared" si="0"/>
        <v>7.2777438185044927</v>
      </c>
      <c r="G64" s="2">
        <f t="shared" si="1"/>
        <v>12.765047690501349</v>
      </c>
    </row>
    <row r="65" spans="1:7" x14ac:dyDescent="0.25">
      <c r="A65" s="2">
        <f>'III. GDP shares, 1310-2018'!A67</f>
        <v>1371</v>
      </c>
      <c r="B65" s="2">
        <f>_xlfn.STDEV.S('II. Headline series'!M54:M84)</f>
        <v>11.687092588795888</v>
      </c>
      <c r="C65" s="2">
        <f>_xlfn.STDEV.S('II. Headline series'!P54:P84)</f>
        <v>21.94495320414952</v>
      </c>
      <c r="D65" s="2">
        <f>_xlfn.STDEV.S('II. Headline series'!K54:K84)</f>
        <v>1.6108568735850912</v>
      </c>
      <c r="E65" s="2">
        <f>_xlfn.STDEV.S('II. Headline series'!N54:N84)</f>
        <v>1.7317429956167656</v>
      </c>
      <c r="F65" s="2">
        <f t="shared" si="0"/>
        <v>7.2552023587206271</v>
      </c>
      <c r="G65" s="2">
        <f t="shared" si="1"/>
        <v>12.672176679619691</v>
      </c>
    </row>
    <row r="66" spans="1:7" x14ac:dyDescent="0.25">
      <c r="A66" s="2">
        <f>'III. GDP shares, 1310-2018'!A68</f>
        <v>1372</v>
      </c>
      <c r="B66" s="2">
        <f>_xlfn.STDEV.S('II. Headline series'!M55:M85)</f>
        <v>11.955240702483009</v>
      </c>
      <c r="C66" s="2">
        <f>_xlfn.STDEV.S('II. Headline series'!P55:P85)</f>
        <v>22.681438985771681</v>
      </c>
      <c r="D66" s="2">
        <f>_xlfn.STDEV.S('II. Headline series'!K55:K85)</f>
        <v>1.6764092703951523</v>
      </c>
      <c r="E66" s="2">
        <f>_xlfn.STDEV.S('II. Headline series'!N55:N85)</f>
        <v>1.7293161756483364</v>
      </c>
      <c r="F66" s="2">
        <f t="shared" si="0"/>
        <v>7.1314570454892534</v>
      </c>
      <c r="G66" s="2">
        <f t="shared" si="1"/>
        <v>13.115842727411142</v>
      </c>
    </row>
    <row r="67" spans="1:7" x14ac:dyDescent="0.25">
      <c r="A67" s="2">
        <f>'III. GDP shares, 1310-2018'!A69</f>
        <v>1373</v>
      </c>
      <c r="B67" s="2">
        <f>_xlfn.STDEV.S('II. Headline series'!M56:M86)</f>
        <v>12.076603711871277</v>
      </c>
      <c r="C67" s="2">
        <f>_xlfn.STDEV.S('II. Headline series'!P56:P86)</f>
        <v>23.24365032469289</v>
      </c>
      <c r="D67" s="2">
        <f>_xlfn.STDEV.S('II. Headline series'!K56:K86)</f>
        <v>1.7290102054329486</v>
      </c>
      <c r="E67" s="2">
        <f>_xlfn.STDEV.S('II. Headline series'!N56:N86)</f>
        <v>1.7253224201586836</v>
      </c>
      <c r="F67" s="2">
        <f t="shared" si="0"/>
        <v>6.984691978059935</v>
      </c>
      <c r="G67" s="2">
        <f t="shared" si="1"/>
        <v>13.472061832103877</v>
      </c>
    </row>
    <row r="68" spans="1:7" x14ac:dyDescent="0.25">
      <c r="A68" s="2">
        <f>'III. GDP shares, 1310-2018'!A70</f>
        <v>1374</v>
      </c>
      <c r="B68" s="2">
        <f>_xlfn.STDEV.S('II. Headline series'!M57:M87)</f>
        <v>12.244823677984472</v>
      </c>
      <c r="C68" s="2">
        <f>_xlfn.STDEV.S('II. Headline series'!P57:P87)</f>
        <v>24.322543513900793</v>
      </c>
      <c r="D68" s="2">
        <f>_xlfn.STDEV.S('II. Headline series'!K57:K87)</f>
        <v>1.7511563888464319</v>
      </c>
      <c r="E68" s="2">
        <f>_xlfn.STDEV.S('II. Headline series'!N57:N87)</f>
        <v>1.7212045047185522</v>
      </c>
      <c r="F68" s="2">
        <f t="shared" si="0"/>
        <v>6.9924215541084296</v>
      </c>
      <c r="G68" s="2">
        <f t="shared" si="1"/>
        <v>14.131117741803706</v>
      </c>
    </row>
    <row r="69" spans="1:7" x14ac:dyDescent="0.25">
      <c r="A69" s="2">
        <f>'III. GDP shares, 1310-2018'!A71</f>
        <v>1375</v>
      </c>
      <c r="B69" s="2">
        <f>_xlfn.STDEV.S('II. Headline series'!M58:M88)</f>
        <v>12.307825683143536</v>
      </c>
      <c r="C69" s="2">
        <f>_xlfn.STDEV.S('II. Headline series'!P58:P88)</f>
        <v>24.654403159883682</v>
      </c>
      <c r="D69" s="2">
        <f>_xlfn.STDEV.S('II. Headline series'!K58:K88)</f>
        <v>1.7479445190968292</v>
      </c>
      <c r="E69" s="2">
        <f>_xlfn.STDEV.S('II. Headline series'!N58:N88)</f>
        <v>1.7108532417758124</v>
      </c>
      <c r="F69" s="2">
        <f t="shared" si="0"/>
        <v>7.041313696560028</v>
      </c>
      <c r="G69" s="2">
        <f t="shared" si="1"/>
        <v>14.410589148075131</v>
      </c>
    </row>
    <row r="70" spans="1:7" x14ac:dyDescent="0.25">
      <c r="A70" s="2">
        <f>'III. GDP shares, 1310-2018'!A72</f>
        <v>1376</v>
      </c>
      <c r="B70" s="2">
        <f>_xlfn.STDEV.S('II. Headline series'!M59:M89)</f>
        <v>12.28385253488633</v>
      </c>
      <c r="C70" s="2">
        <f>_xlfn.STDEV.S('II. Headline series'!P59:P89)</f>
        <v>24.657891112961938</v>
      </c>
      <c r="D70" s="2">
        <f>_xlfn.STDEV.S('II. Headline series'!K59:K89)</f>
        <v>1.7124464392891914</v>
      </c>
      <c r="E70" s="2">
        <f>_xlfn.STDEV.S('II. Headline series'!N59:N89)</f>
        <v>1.7005716574390186</v>
      </c>
      <c r="F70" s="2">
        <f t="shared" si="0"/>
        <v>7.1732769288744338</v>
      </c>
      <c r="G70" s="2">
        <f t="shared" si="1"/>
        <v>14.499766008152557</v>
      </c>
    </row>
    <row r="71" spans="1:7" x14ac:dyDescent="0.25">
      <c r="A71" s="2">
        <f>'III. GDP shares, 1310-2018'!A73</f>
        <v>1377</v>
      </c>
      <c r="B71" s="2">
        <f>_xlfn.STDEV.S('II. Headline series'!M60:M90)</f>
        <v>12.325803322936242</v>
      </c>
      <c r="C71" s="2">
        <f>_xlfn.STDEV.S('II. Headline series'!P60:P90)</f>
        <v>24.698982478045675</v>
      </c>
      <c r="D71" s="2">
        <f>_xlfn.STDEV.S('II. Headline series'!K60:K90)</f>
        <v>1.6838152438024849</v>
      </c>
      <c r="E71" s="2">
        <f>_xlfn.STDEV.S('II. Headline series'!N60:N90)</f>
        <v>1.6892997661582081</v>
      </c>
      <c r="F71" s="2">
        <f t="shared" si="0"/>
        <v>7.3201637580506933</v>
      </c>
      <c r="G71" s="2">
        <f t="shared" si="1"/>
        <v>14.620840523891092</v>
      </c>
    </row>
    <row r="72" spans="1:7" x14ac:dyDescent="0.25">
      <c r="A72" s="2">
        <f>'III. GDP shares, 1310-2018'!A74</f>
        <v>1378</v>
      </c>
      <c r="B72" s="2">
        <f>_xlfn.STDEV.S('II. Headline series'!M61:M91)</f>
        <v>12.376540209289766</v>
      </c>
      <c r="C72" s="2">
        <f>_xlfn.STDEV.S('II. Headline series'!P61:P91)</f>
        <v>24.779462559085989</v>
      </c>
      <c r="D72" s="2">
        <f>_xlfn.STDEV.S('II. Headline series'!K61:K91)</f>
        <v>1.637248944961269</v>
      </c>
      <c r="E72" s="2">
        <f>_xlfn.STDEV.S('II. Headline series'!N61:N91)</f>
        <v>1.6641286537327635</v>
      </c>
      <c r="F72" s="2">
        <f t="shared" si="0"/>
        <v>7.5593514641614545</v>
      </c>
      <c r="G72" s="2">
        <f t="shared" si="1"/>
        <v>14.890352680067027</v>
      </c>
    </row>
    <row r="73" spans="1:7" x14ac:dyDescent="0.25">
      <c r="A73" s="2">
        <f>'III. GDP shares, 1310-2018'!A75</f>
        <v>1379</v>
      </c>
      <c r="B73" s="2">
        <f>_xlfn.STDEV.S('II. Headline series'!M62:M92)</f>
        <v>12.395498956823111</v>
      </c>
      <c r="C73" s="2">
        <f>_xlfn.STDEV.S('II. Headline series'!P62:P92)</f>
        <v>25.267686242652484</v>
      </c>
      <c r="D73" s="2">
        <f>_xlfn.STDEV.S('II. Headline series'!K62:K92)</f>
        <v>1.5896672934636717</v>
      </c>
      <c r="E73" s="2">
        <f>_xlfn.STDEV.S('II. Headline series'!N62:N92)</f>
        <v>1.6438327572350326</v>
      </c>
      <c r="F73" s="2">
        <f t="shared" si="0"/>
        <v>7.7975429247304842</v>
      </c>
      <c r="G73" s="2">
        <f t="shared" si="1"/>
        <v>15.371202533494561</v>
      </c>
    </row>
    <row r="74" spans="1:7" x14ac:dyDescent="0.25">
      <c r="A74" s="2">
        <f>'III. GDP shares, 1310-2018'!A76</f>
        <v>1380</v>
      </c>
      <c r="B74" s="2">
        <f>_xlfn.STDEV.S('II. Headline series'!M63:M93)</f>
        <v>12.407306424850093</v>
      </c>
      <c r="C74" s="2">
        <f>_xlfn.STDEV.S('II. Headline series'!P63:P93)</f>
        <v>25.725780038592969</v>
      </c>
      <c r="D74" s="2">
        <f>_xlfn.STDEV.S('II. Headline series'!K63:K93)</f>
        <v>1.5452662384646734</v>
      </c>
      <c r="E74" s="2">
        <f>_xlfn.STDEV.S('II. Headline series'!N63:N93)</f>
        <v>1.6597503354295207</v>
      </c>
      <c r="F74" s="2">
        <f t="shared" si="0"/>
        <v>8.0292354262379995</v>
      </c>
      <c r="G74" s="2">
        <f t="shared" si="1"/>
        <v>15.499789028170607</v>
      </c>
    </row>
    <row r="75" spans="1:7" x14ac:dyDescent="0.25">
      <c r="A75" s="2">
        <f>'III. GDP shares, 1310-2018'!A77</f>
        <v>1381</v>
      </c>
      <c r="B75" s="2">
        <f>_xlfn.STDEV.S('II. Headline series'!M64:M94)</f>
        <v>12.399513222810178</v>
      </c>
      <c r="C75" s="2">
        <f>_xlfn.STDEV.S('II. Headline series'!P64:P94)</f>
        <v>25.708811229771449</v>
      </c>
      <c r="D75" s="2">
        <f>_xlfn.STDEV.S('II. Headline series'!K64:K94)</f>
        <v>1.478300882375714</v>
      </c>
      <c r="E75" s="2">
        <f>_xlfn.STDEV.S('II. Headline series'!N64:N94)</f>
        <v>1.6782292858166306</v>
      </c>
      <c r="F75" s="2">
        <f t="shared" si="0"/>
        <v>8.3876789702536421</v>
      </c>
      <c r="G75" s="2">
        <f t="shared" si="1"/>
        <v>15.319010010757545</v>
      </c>
    </row>
    <row r="76" spans="1:7" x14ac:dyDescent="0.25">
      <c r="A76" s="2">
        <f>'III. GDP shares, 1310-2018'!A78</f>
        <v>1382</v>
      </c>
      <c r="B76" s="2">
        <f>_xlfn.STDEV.S('II. Headline series'!M65:M95)</f>
        <v>12.089154607349407</v>
      </c>
      <c r="C76" s="2">
        <f>_xlfn.STDEV.S('II. Headline series'!P65:P95)</f>
        <v>25.336874714823342</v>
      </c>
      <c r="D76" s="2">
        <f>_xlfn.STDEV.S('II. Headline series'!K65:K95)</f>
        <v>1.4083864633830501</v>
      </c>
      <c r="E76" s="2">
        <f>_xlfn.STDEV.S('II. Headline series'!N65:N95)</f>
        <v>1.6576447236266638</v>
      </c>
      <c r="F76" s="2">
        <f t="shared" si="0"/>
        <v>8.5836912819442688</v>
      </c>
      <c r="G76" s="2">
        <f t="shared" si="1"/>
        <v>15.284864334132031</v>
      </c>
    </row>
    <row r="77" spans="1:7" x14ac:dyDescent="0.25">
      <c r="A77" s="2">
        <f>'III. GDP shares, 1310-2018'!A79</f>
        <v>1383</v>
      </c>
      <c r="B77" s="2">
        <f>_xlfn.STDEV.S('II. Headline series'!M66:M96)</f>
        <v>11.900210722524513</v>
      </c>
      <c r="C77" s="2">
        <f>_xlfn.STDEV.S('II. Headline series'!P66:P96)</f>
        <v>25.135772950587626</v>
      </c>
      <c r="D77" s="2">
        <f>_xlfn.STDEV.S('II. Headline series'!K66:K96)</f>
        <v>1.3087236958141952</v>
      </c>
      <c r="E77" s="2">
        <f>_xlfn.STDEV.S('II. Headline series'!N66:N96)</f>
        <v>1.6413042323233307</v>
      </c>
      <c r="F77" s="2">
        <f t="shared" si="0"/>
        <v>9.0929894221262977</v>
      </c>
      <c r="G77" s="2">
        <f t="shared" si="1"/>
        <v>15.314511749602296</v>
      </c>
    </row>
    <row r="78" spans="1:7" x14ac:dyDescent="0.25">
      <c r="A78" s="2">
        <f>'III. GDP shares, 1310-2018'!A80</f>
        <v>1384</v>
      </c>
      <c r="B78" s="2">
        <f>_xlfn.STDEV.S('II. Headline series'!M67:M97)</f>
        <v>11.785633087759054</v>
      </c>
      <c r="C78" s="2">
        <f>_xlfn.STDEV.S('II. Headline series'!P67:P97)</f>
        <v>25.044806706384524</v>
      </c>
      <c r="D78" s="2">
        <f>_xlfn.STDEV.S('II. Headline series'!K67:K97)</f>
        <v>1.2279474752852138</v>
      </c>
      <c r="E78" s="2">
        <f>_xlfn.STDEV.S('II. Headline series'!N67:N97)</f>
        <v>1.6613290593523338</v>
      </c>
      <c r="F78" s="2">
        <f t="shared" si="0"/>
        <v>9.5978316051520203</v>
      </c>
      <c r="G78" s="2">
        <f t="shared" si="1"/>
        <v>15.075163204662294</v>
      </c>
    </row>
    <row r="79" spans="1:7" x14ac:dyDescent="0.25">
      <c r="A79" s="2">
        <f>'III. GDP shares, 1310-2018'!A81</f>
        <v>1385</v>
      </c>
      <c r="B79" s="2">
        <f>_xlfn.STDEV.S('II. Headline series'!M68:M98)</f>
        <v>11.899725303841176</v>
      </c>
      <c r="C79" s="2">
        <f>_xlfn.STDEV.S('II. Headline series'!P68:P98)</f>
        <v>25.468917732072391</v>
      </c>
      <c r="D79" s="2">
        <f>_xlfn.STDEV.S('II. Headline series'!K68:K98)</f>
        <v>1.1545827141745864</v>
      </c>
      <c r="E79" s="2">
        <f>_xlfn.STDEV.S('II. Headline series'!N68:N98)</f>
        <v>1.688930857510077</v>
      </c>
      <c r="F79" s="2">
        <f t="shared" si="0"/>
        <v>10.306516075245693</v>
      </c>
      <c r="G79" s="2">
        <f t="shared" si="1"/>
        <v>15.079905502834022</v>
      </c>
    </row>
    <row r="80" spans="1:7" x14ac:dyDescent="0.25">
      <c r="A80" s="2">
        <f>'III. GDP shares, 1310-2018'!A82</f>
        <v>1386</v>
      </c>
      <c r="B80" s="2">
        <f>_xlfn.STDEV.S('II. Headline series'!M69:M99)</f>
        <v>11.665001606434759</v>
      </c>
      <c r="C80" s="2">
        <f>_xlfn.STDEV.S('II. Headline series'!P69:P99)</f>
        <v>25.579488659344879</v>
      </c>
      <c r="D80" s="2">
        <f>_xlfn.STDEV.S('II. Headline series'!K69:K99)</f>
        <v>1.0684188524640208</v>
      </c>
      <c r="E80" s="2">
        <f>_xlfn.STDEV.S('II. Headline series'!N69:N99)</f>
        <v>1.7209669902000566</v>
      </c>
      <c r="F80" s="2">
        <f t="shared" si="0"/>
        <v>10.918004282246208</v>
      </c>
      <c r="G80" s="2">
        <f t="shared" si="1"/>
        <v>14.86343945293881</v>
      </c>
    </row>
    <row r="81" spans="1:7" x14ac:dyDescent="0.25">
      <c r="A81" s="2">
        <f>'III. GDP shares, 1310-2018'!A83</f>
        <v>1387</v>
      </c>
      <c r="B81" s="2">
        <f>_xlfn.STDEV.S('II. Headline series'!M70:M100)</f>
        <v>11.575553545836677</v>
      </c>
      <c r="C81" s="2">
        <f>_xlfn.STDEV.S('II. Headline series'!P70:P100)</f>
        <v>25.488426926204376</v>
      </c>
      <c r="D81" s="2">
        <f>_xlfn.STDEV.S('II. Headline series'!K70:K100)</f>
        <v>1.0164013620597483</v>
      </c>
      <c r="E81" s="2">
        <f>_xlfn.STDEV.S('II. Headline series'!N70:N100)</f>
        <v>1.7591506002593307</v>
      </c>
      <c r="F81" s="2">
        <f t="shared" si="0"/>
        <v>11.388762331426527</v>
      </c>
      <c r="G81" s="2">
        <f t="shared" si="1"/>
        <v>14.489053366122787</v>
      </c>
    </row>
    <row r="82" spans="1:7" x14ac:dyDescent="0.25">
      <c r="A82" s="2">
        <f>'III. GDP shares, 1310-2018'!A84</f>
        <v>1388</v>
      </c>
      <c r="B82" s="2">
        <f>_xlfn.STDEV.S('II. Headline series'!M71:M101)</f>
        <v>11.12865001213614</v>
      </c>
      <c r="C82" s="2">
        <f>_xlfn.STDEV.S('II. Headline series'!P71:P101)</f>
        <v>24.731411867616778</v>
      </c>
      <c r="D82" s="2">
        <f>_xlfn.STDEV.S('II. Headline series'!K71:K101)</f>
        <v>1.0005849351392044</v>
      </c>
      <c r="E82" s="2">
        <f>_xlfn.STDEV.S('II. Headline series'!N71:N101)</f>
        <v>1.793827962877119</v>
      </c>
      <c r="F82" s="2">
        <f t="shared" si="0"/>
        <v>11.122144279123978</v>
      </c>
      <c r="G82" s="2">
        <f t="shared" si="1"/>
        <v>13.786947455067034</v>
      </c>
    </row>
    <row r="83" spans="1:7" x14ac:dyDescent="0.25">
      <c r="A83" s="2">
        <f>'III. GDP shares, 1310-2018'!A85</f>
        <v>1389</v>
      </c>
      <c r="B83" s="2">
        <f>_xlfn.STDEV.S('II. Headline series'!M72:M102)</f>
        <v>11.131754075597037</v>
      </c>
      <c r="C83" s="2">
        <f>_xlfn.STDEV.S('II. Headline series'!P72:P102)</f>
        <v>24.689251605457017</v>
      </c>
      <c r="D83" s="2">
        <f>_xlfn.STDEV.S('II. Headline series'!K72:K102)</f>
        <v>0.9824482962138934</v>
      </c>
      <c r="E83" s="2">
        <f>_xlfn.STDEV.S('II. Headline series'!N72:N102)</f>
        <v>1.7946356593137203</v>
      </c>
      <c r="F83" s="2">
        <f t="shared" si="0"/>
        <v>11.330625864481616</v>
      </c>
      <c r="G83" s="2">
        <f t="shared" si="1"/>
        <v>13.757250101058585</v>
      </c>
    </row>
    <row r="84" spans="1:7" x14ac:dyDescent="0.25">
      <c r="A84" s="2">
        <f>'III. GDP shares, 1310-2018'!A86</f>
        <v>1390</v>
      </c>
      <c r="B84" s="2">
        <f>_xlfn.STDEV.S('II. Headline series'!M73:M103)</f>
        <v>9.0064872624979593</v>
      </c>
      <c r="C84" s="2">
        <f>_xlfn.STDEV.S('II. Headline series'!P73:P103)</f>
        <v>21.016400264328357</v>
      </c>
      <c r="D84" s="2">
        <f>_xlfn.STDEV.S('II. Headline series'!K73:K103)</f>
        <v>0.94656027723114666</v>
      </c>
      <c r="E84" s="2">
        <f>_xlfn.STDEV.S('II. Headline series'!N73:N103)</f>
        <v>1.7938719525531048</v>
      </c>
      <c r="F84" s="2">
        <f t="shared" si="0"/>
        <v>9.5149643177965384</v>
      </c>
      <c r="G84" s="2">
        <f t="shared" si="1"/>
        <v>11.715663559161534</v>
      </c>
    </row>
    <row r="85" spans="1:7" x14ac:dyDescent="0.25">
      <c r="A85" s="2">
        <f>'III. GDP shares, 1310-2018'!A87</f>
        <v>1391</v>
      </c>
      <c r="B85" s="2">
        <f>_xlfn.STDEV.S('II. Headline series'!M74:M104)</f>
        <v>8.0518651510612198</v>
      </c>
      <c r="C85" s="2">
        <f>_xlfn.STDEV.S('II. Headline series'!P74:P104)</f>
        <v>20.054348059203242</v>
      </c>
      <c r="D85" s="2">
        <f>_xlfn.STDEV.S('II. Headline series'!K74:K104)</f>
        <v>0.85284863997700211</v>
      </c>
      <c r="E85" s="2">
        <f>_xlfn.STDEV.S('II. Headline series'!N74:N104)</f>
        <v>1.7766700540201823</v>
      </c>
      <c r="F85" s="2">
        <f t="shared" si="0"/>
        <v>9.4411420428346418</v>
      </c>
      <c r="G85" s="2">
        <f t="shared" si="1"/>
        <v>11.287604028573012</v>
      </c>
    </row>
    <row r="86" spans="1:7" x14ac:dyDescent="0.25">
      <c r="A86" s="2">
        <f>'III. GDP shares, 1310-2018'!A88</f>
        <v>1392</v>
      </c>
      <c r="B86" s="2">
        <f>_xlfn.STDEV.S('II. Headline series'!M75:M105)</f>
        <v>6.948887367124799</v>
      </c>
      <c r="C86" s="2">
        <f>_xlfn.STDEV.S('II. Headline series'!P75:P105)</f>
        <v>18.305742621440821</v>
      </c>
      <c r="D86" s="2">
        <f>_xlfn.STDEV.S('II. Headline series'!K75:K105)</f>
        <v>0.77635408665763617</v>
      </c>
      <c r="E86" s="2">
        <f>_xlfn.STDEV.S('II. Headline series'!N75:N105)</f>
        <v>1.7767399161422284</v>
      </c>
      <c r="F86" s="2">
        <f t="shared" si="0"/>
        <v>8.950667596845129</v>
      </c>
      <c r="G86" s="2">
        <f t="shared" si="1"/>
        <v>10.30299508393295</v>
      </c>
    </row>
    <row r="87" spans="1:7" x14ac:dyDescent="0.25">
      <c r="A87" s="2">
        <f>'III. GDP shares, 1310-2018'!A89</f>
        <v>1393</v>
      </c>
      <c r="B87" s="2">
        <f>_xlfn.STDEV.S('II. Headline series'!M76:M106)</f>
        <v>6.8912523656472215</v>
      </c>
      <c r="C87" s="2">
        <f>_xlfn.STDEV.S('II. Headline series'!P76:P106)</f>
        <v>18.670245749730231</v>
      </c>
      <c r="D87" s="2">
        <f>_xlfn.STDEV.S('II. Headline series'!K76:K106)</f>
        <v>0.7821148825116393</v>
      </c>
      <c r="E87" s="2">
        <f>_xlfn.STDEV.S('II. Headline series'!N76:N106)</f>
        <v>1.7882066324065864</v>
      </c>
      <c r="F87" s="2">
        <f t="shared" si="0"/>
        <v>8.8110487598919551</v>
      </c>
      <c r="G87" s="2">
        <f t="shared" si="1"/>
        <v>10.440765296012591</v>
      </c>
    </row>
    <row r="88" spans="1:7" x14ac:dyDescent="0.25">
      <c r="A88" s="2">
        <f>'III. GDP shares, 1310-2018'!A90</f>
        <v>1394</v>
      </c>
      <c r="B88" s="2">
        <f>_xlfn.STDEV.S('II. Headline series'!M77:M107)</f>
        <v>6.8869702498099628</v>
      </c>
      <c r="C88" s="2">
        <f>_xlfn.STDEV.S('II. Headline series'!P77:P107)</f>
        <v>18.671939381465592</v>
      </c>
      <c r="D88" s="2">
        <f>_xlfn.STDEV.S('II. Headline series'!K77:K107)</f>
        <v>0.77230324018825058</v>
      </c>
      <c r="E88" s="2">
        <f>_xlfn.STDEV.S('II. Headline series'!N77:N107)</f>
        <v>1.7661165608310865</v>
      </c>
      <c r="F88" s="2">
        <f t="shared" ref="F88:F151" si="2">B88/D88</f>
        <v>8.9174431640753564</v>
      </c>
      <c r="G88" s="2">
        <f t="shared" ref="G88:G151" si="3">C88/E88</f>
        <v>10.572314305619264</v>
      </c>
    </row>
    <row r="89" spans="1:7" x14ac:dyDescent="0.25">
      <c r="A89" s="2">
        <f>'III. GDP shares, 1310-2018'!A91</f>
        <v>1395</v>
      </c>
      <c r="B89" s="2">
        <f>_xlfn.STDEV.S('II. Headline series'!M78:M108)</f>
        <v>6.7137570586034032</v>
      </c>
      <c r="C89" s="2">
        <f>_xlfn.STDEV.S('II. Headline series'!P78:P108)</f>
        <v>18.572001271221005</v>
      </c>
      <c r="D89" s="2">
        <f>_xlfn.STDEV.S('II. Headline series'!K78:K108)</f>
        <v>0.71134820404753496</v>
      </c>
      <c r="E89" s="2">
        <f>_xlfn.STDEV.S('II. Headline series'!N78:N108)</f>
        <v>1.6643195602724266</v>
      </c>
      <c r="F89" s="2">
        <f t="shared" si="2"/>
        <v>9.4380740970490518</v>
      </c>
      <c r="G89" s="2">
        <f t="shared" si="3"/>
        <v>11.158915459829734</v>
      </c>
    </row>
    <row r="90" spans="1:7" x14ac:dyDescent="0.25">
      <c r="A90" s="2">
        <f>'III. GDP shares, 1310-2018'!A92</f>
        <v>1396</v>
      </c>
      <c r="B90" s="2">
        <f>_xlfn.STDEV.S('II. Headline series'!M79:M109)</f>
        <v>6.6571046938707266</v>
      </c>
      <c r="C90" s="2">
        <f>_xlfn.STDEV.S('II. Headline series'!P79:P109)</f>
        <v>18.45408084286473</v>
      </c>
      <c r="D90" s="2">
        <f>_xlfn.STDEV.S('II. Headline series'!K79:K109)</f>
        <v>0.64599130568243668</v>
      </c>
      <c r="E90" s="2">
        <f>_xlfn.STDEV.S('II. Headline series'!N79:N109)</f>
        <v>1.448325286467941</v>
      </c>
      <c r="F90" s="2">
        <f t="shared" si="2"/>
        <v>10.305254320471144</v>
      </c>
      <c r="G90" s="2">
        <f t="shared" si="3"/>
        <v>12.741668612214218</v>
      </c>
    </row>
    <row r="91" spans="1:7" x14ac:dyDescent="0.25">
      <c r="A91" s="2">
        <f>'III. GDP shares, 1310-2018'!A93</f>
        <v>1397</v>
      </c>
      <c r="B91" s="2">
        <f>_xlfn.STDEV.S('II. Headline series'!M80:M110)</f>
        <v>6.0998189476462308</v>
      </c>
      <c r="C91" s="2">
        <f>_xlfn.STDEV.S('II. Headline series'!P80:P110)</f>
        <v>17.957948451208438</v>
      </c>
      <c r="D91" s="2">
        <f>_xlfn.STDEV.S('II. Headline series'!K80:K110)</f>
        <v>0.51803286506744839</v>
      </c>
      <c r="E91" s="2">
        <f>_xlfn.STDEV.S('II. Headline series'!N80:N110)</f>
        <v>1.1361599304592165</v>
      </c>
      <c r="F91" s="2">
        <f t="shared" si="2"/>
        <v>11.774965178805843</v>
      </c>
      <c r="G91" s="2">
        <f t="shared" si="3"/>
        <v>15.805828008694288</v>
      </c>
    </row>
    <row r="92" spans="1:7" x14ac:dyDescent="0.25">
      <c r="A92" s="2">
        <f>'III. GDP shares, 1310-2018'!A94</f>
        <v>1398</v>
      </c>
      <c r="B92" s="2">
        <f>_xlfn.STDEV.S('II. Headline series'!M81:M111)</f>
        <v>6.2402048549207443</v>
      </c>
      <c r="C92" s="2">
        <f>_xlfn.STDEV.S('II. Headline series'!P81:P111)</f>
        <v>18.464888877951989</v>
      </c>
      <c r="D92" s="2">
        <f>_xlfn.STDEV.S('II. Headline series'!K81:K111)</f>
        <v>0.51944782254154664</v>
      </c>
      <c r="E92" s="2">
        <f>_xlfn.STDEV.S('II. Headline series'!N81:N111)</f>
        <v>1.112267127761144</v>
      </c>
      <c r="F92" s="2">
        <f t="shared" si="2"/>
        <v>12.013150472724599</v>
      </c>
      <c r="G92" s="2">
        <f t="shared" si="3"/>
        <v>16.601127927892218</v>
      </c>
    </row>
    <row r="93" spans="1:7" x14ac:dyDescent="0.25">
      <c r="A93" s="2">
        <f>'III. GDP shares, 1310-2018'!A95</f>
        <v>1399</v>
      </c>
      <c r="B93" s="2">
        <f>_xlfn.STDEV.S('II. Headline series'!M82:M112)</f>
        <v>6.2923506808371545</v>
      </c>
      <c r="C93" s="2">
        <f>_xlfn.STDEV.S('II. Headline series'!P82:P112)</f>
        <v>18.843143929693849</v>
      </c>
      <c r="D93" s="2">
        <f>_xlfn.STDEV.S('II. Headline series'!K82:K112)</f>
        <v>0.52381876686796802</v>
      </c>
      <c r="E93" s="2">
        <f>_xlfn.STDEV.S('II. Headline series'!N82:N112)</f>
        <v>1.0683373157383005</v>
      </c>
      <c r="F93" s="2">
        <f t="shared" si="2"/>
        <v>12.012457511708783</v>
      </c>
      <c r="G93" s="2">
        <f t="shared" si="3"/>
        <v>17.637822485561909</v>
      </c>
    </row>
    <row r="94" spans="1:7" x14ac:dyDescent="0.25">
      <c r="A94" s="2">
        <f>'III. GDP shares, 1310-2018'!A96</f>
        <v>1400</v>
      </c>
      <c r="B94" s="2">
        <f>_xlfn.STDEV.S('II. Headline series'!M83:M113)</f>
        <v>6.3090404735025345</v>
      </c>
      <c r="C94" s="2">
        <f>_xlfn.STDEV.S('II. Headline series'!P83:P113)</f>
        <v>18.894644870850012</v>
      </c>
      <c r="D94" s="2">
        <f>_xlfn.STDEV.S('II. Headline series'!K83:K113)</f>
        <v>0.53013013276003373</v>
      </c>
      <c r="E94" s="2">
        <f>_xlfn.STDEV.S('II. Headline series'!N83:N113)</f>
        <v>1.0126416610042805</v>
      </c>
      <c r="F94" s="2">
        <f t="shared" si="2"/>
        <v>11.900927873417745</v>
      </c>
      <c r="G94" s="2">
        <f t="shared" si="3"/>
        <v>18.658767062883207</v>
      </c>
    </row>
    <row r="95" spans="1:7" x14ac:dyDescent="0.25">
      <c r="A95" s="2">
        <f>'III. GDP shares, 1310-2018'!A97</f>
        <v>1401</v>
      </c>
      <c r="B95" s="2">
        <f>_xlfn.STDEV.S('II. Headline series'!M84:M114)</f>
        <v>6.6499183610319541</v>
      </c>
      <c r="C95" s="2">
        <f>_xlfn.STDEV.S('II. Headline series'!P84:P114)</f>
        <v>19.736145116372164</v>
      </c>
      <c r="D95" s="2">
        <f>_xlfn.STDEV.S('II. Headline series'!K84:K114)</f>
        <v>0.53973430986943216</v>
      </c>
      <c r="E95" s="2">
        <f>_xlfn.STDEV.S('II. Headline series'!N84:N114)</f>
        <v>0.92657619654771506</v>
      </c>
      <c r="F95" s="2">
        <f t="shared" si="2"/>
        <v>12.320725659705873</v>
      </c>
      <c r="G95" s="2">
        <f t="shared" si="3"/>
        <v>21.300077845627918</v>
      </c>
    </row>
    <row r="96" spans="1:7" x14ac:dyDescent="0.25">
      <c r="A96" s="2">
        <f>'III. GDP shares, 1310-2018'!A98</f>
        <v>1402</v>
      </c>
      <c r="B96" s="2">
        <f>_xlfn.STDEV.S('II. Headline series'!M85:M115)</f>
        <v>6.6189690236549295</v>
      </c>
      <c r="C96" s="2">
        <f>_xlfn.STDEV.S('II. Headline series'!P85:P115)</f>
        <v>19.828667801260515</v>
      </c>
      <c r="D96" s="2">
        <f>_xlfn.STDEV.S('II. Headline series'!K85:K115)</f>
        <v>0.54123485141949101</v>
      </c>
      <c r="E96" s="2">
        <f>_xlfn.STDEV.S('II. Headline series'!N85:N115)</f>
        <v>0.85335315512518206</v>
      </c>
      <c r="F96" s="2">
        <f t="shared" si="2"/>
        <v>12.229384353752216</v>
      </c>
      <c r="G96" s="2">
        <f t="shared" si="3"/>
        <v>23.236180334215511</v>
      </c>
    </row>
    <row r="97" spans="1:7" x14ac:dyDescent="0.25">
      <c r="A97" s="2">
        <f>'III. GDP shares, 1310-2018'!A99</f>
        <v>1403</v>
      </c>
      <c r="B97" s="2">
        <f>_xlfn.STDEV.S('II. Headline series'!M86:M116)</f>
        <v>6.3308467878288077</v>
      </c>
      <c r="C97" s="2">
        <f>_xlfn.STDEV.S('II. Headline series'!P86:P116)</f>
        <v>19.200396071298933</v>
      </c>
      <c r="D97" s="2">
        <f>_xlfn.STDEV.S('II. Headline series'!K86:K116)</f>
        <v>0.53169929811094307</v>
      </c>
      <c r="E97" s="2">
        <f>_xlfn.STDEV.S('II. Headline series'!N86:N116)</f>
        <v>0.79916973224425436</v>
      </c>
      <c r="F97" s="2">
        <f t="shared" si="2"/>
        <v>11.90681802725989</v>
      </c>
      <c r="G97" s="2">
        <f t="shared" si="3"/>
        <v>24.025429513427337</v>
      </c>
    </row>
    <row r="98" spans="1:7" x14ac:dyDescent="0.25">
      <c r="A98" s="2">
        <f>'III. GDP shares, 1310-2018'!A100</f>
        <v>1404</v>
      </c>
      <c r="B98" s="2">
        <f>_xlfn.STDEV.S('II. Headline series'!M87:M117)</f>
        <v>6.1060082976003631</v>
      </c>
      <c r="C98" s="2">
        <f>_xlfn.STDEV.S('II. Headline series'!P87:P117)</f>
        <v>18.80817496119511</v>
      </c>
      <c r="D98" s="2">
        <f>_xlfn.STDEV.S('II. Headline series'!K87:K117)</f>
        <v>0.50855838724840396</v>
      </c>
      <c r="E98" s="2">
        <f>_xlfn.STDEV.S('II. Headline series'!N87:N117)</f>
        <v>0.78491680537092845</v>
      </c>
      <c r="F98" s="2">
        <f t="shared" si="2"/>
        <v>12.006503974179665</v>
      </c>
      <c r="G98" s="2">
        <f t="shared" si="3"/>
        <v>23.961998051891531</v>
      </c>
    </row>
    <row r="99" spans="1:7" x14ac:dyDescent="0.25">
      <c r="A99" s="2">
        <f>'III. GDP shares, 1310-2018'!A101</f>
        <v>1405</v>
      </c>
      <c r="B99" s="2">
        <f>_xlfn.STDEV.S('II. Headline series'!M88:M118)</f>
        <v>6.1116910072212987</v>
      </c>
      <c r="C99" s="2">
        <f>_xlfn.STDEV.S('II. Headline series'!P88:P118)</f>
        <v>18.666703924420748</v>
      </c>
      <c r="D99" s="2">
        <f>_xlfn.STDEV.S('II. Headline series'!K88:K118)</f>
        <v>0.54792652872911995</v>
      </c>
      <c r="E99" s="2">
        <f>_xlfn.STDEV.S('II. Headline series'!N88:N118)</f>
        <v>0.75977364626611044</v>
      </c>
      <c r="F99" s="2">
        <f t="shared" si="2"/>
        <v>11.154216280414401</v>
      </c>
      <c r="G99" s="2">
        <f t="shared" si="3"/>
        <v>24.568769943729716</v>
      </c>
    </row>
    <row r="100" spans="1:7" x14ac:dyDescent="0.25">
      <c r="A100" s="2">
        <f>'III. GDP shares, 1310-2018'!A102</f>
        <v>1406</v>
      </c>
      <c r="B100" s="2">
        <f>_xlfn.STDEV.S('II. Headline series'!M89:M119)</f>
        <v>6.0440678646243624</v>
      </c>
      <c r="C100" s="2">
        <f>_xlfn.STDEV.S('II. Headline series'!P89:P119)</f>
        <v>18.544154419062522</v>
      </c>
      <c r="D100" s="2">
        <f>_xlfn.STDEV.S('II. Headline series'!K89:K119)</f>
        <v>0.58410749021899666</v>
      </c>
      <c r="E100" s="2">
        <f>_xlfn.STDEV.S('II. Headline series'!N89:N119)</f>
        <v>0.72162186610296353</v>
      </c>
      <c r="F100" s="2">
        <f t="shared" si="2"/>
        <v>10.347526723819769</v>
      </c>
      <c r="G100" s="2">
        <f t="shared" si="3"/>
        <v>25.697883185286653</v>
      </c>
    </row>
    <row r="101" spans="1:7" x14ac:dyDescent="0.25">
      <c r="A101" s="2">
        <f>'III. GDP shares, 1310-2018'!A103</f>
        <v>1407</v>
      </c>
      <c r="B101" s="2">
        <f>_xlfn.STDEV.S('II. Headline series'!M90:M120)</f>
        <v>6.2550309546359237</v>
      </c>
      <c r="C101" s="2">
        <f>_xlfn.STDEV.S('II. Headline series'!P90:P120)</f>
        <v>19.478988608290091</v>
      </c>
      <c r="D101" s="2">
        <f>_xlfn.STDEV.S('II. Headline series'!K90:K120)</f>
        <v>0.68231221219463878</v>
      </c>
      <c r="E101" s="2">
        <f>_xlfn.STDEV.S('II. Headline series'!N90:N120)</f>
        <v>0.69202397515831138</v>
      </c>
      <c r="F101" s="2">
        <f t="shared" si="2"/>
        <v>9.1674029027221806</v>
      </c>
      <c r="G101" s="2">
        <f t="shared" si="3"/>
        <v>28.147852253000291</v>
      </c>
    </row>
    <row r="102" spans="1:7" x14ac:dyDescent="0.25">
      <c r="A102" s="2">
        <f>'III. GDP shares, 1310-2018'!A104</f>
        <v>1408</v>
      </c>
      <c r="B102" s="2">
        <f>_xlfn.STDEV.S('II. Headline series'!M91:M121)</f>
        <v>6.215614361133226</v>
      </c>
      <c r="C102" s="2">
        <f>_xlfn.STDEV.S('II. Headline series'!P91:P121)</f>
        <v>19.438559169162499</v>
      </c>
      <c r="D102" s="2">
        <f>_xlfn.STDEV.S('II. Headline series'!K91:K121)</f>
        <v>0.74176439020678919</v>
      </c>
      <c r="E102" s="2">
        <f>_xlfn.STDEV.S('II. Headline series'!N91:N121)</f>
        <v>0.68550799193551937</v>
      </c>
      <c r="F102" s="2">
        <f t="shared" si="2"/>
        <v>8.3794995327295716</v>
      </c>
      <c r="G102" s="2">
        <f t="shared" si="3"/>
        <v>28.35642968111587</v>
      </c>
    </row>
    <row r="103" spans="1:7" x14ac:dyDescent="0.25">
      <c r="A103" s="2">
        <f>'III. GDP shares, 1310-2018'!A105</f>
        <v>1409</v>
      </c>
      <c r="B103" s="2">
        <f>_xlfn.STDEV.S('II. Headline series'!M92:M122)</f>
        <v>6.2122602504817941</v>
      </c>
      <c r="C103" s="2">
        <f>_xlfn.STDEV.S('II. Headline series'!P92:P122)</f>
        <v>19.803970585455534</v>
      </c>
      <c r="D103" s="2">
        <f>_xlfn.STDEV.S('II. Headline series'!K92:K122)</f>
        <v>0.80326862917647823</v>
      </c>
      <c r="E103" s="2">
        <f>_xlfn.STDEV.S('II. Headline series'!N92:N122)</f>
        <v>0.65335547590735132</v>
      </c>
      <c r="F103" s="2">
        <f t="shared" si="2"/>
        <v>7.7337269561375583</v>
      </c>
      <c r="G103" s="2">
        <f t="shared" si="3"/>
        <v>30.311172578683376</v>
      </c>
    </row>
    <row r="104" spans="1:7" x14ac:dyDescent="0.25">
      <c r="A104" s="2">
        <f>'III. GDP shares, 1310-2018'!A106</f>
        <v>1410</v>
      </c>
      <c r="B104" s="2">
        <f>_xlfn.STDEV.S('II. Headline series'!M93:M123)</f>
        <v>6.2085399281605982</v>
      </c>
      <c r="C104" s="2">
        <f>_xlfn.STDEV.S('II. Headline series'!P93:P123)</f>
        <v>19.239006441566197</v>
      </c>
      <c r="D104" s="2">
        <f>_xlfn.STDEV.S('II. Headline series'!K93:K123)</f>
        <v>0.81239025210448479</v>
      </c>
      <c r="E104" s="2">
        <f>_xlfn.STDEV.S('II. Headline series'!N93:N123)</f>
        <v>0.65479529932408631</v>
      </c>
      <c r="F104" s="2">
        <f t="shared" si="2"/>
        <v>7.6423121918037156</v>
      </c>
      <c r="G104" s="2">
        <f t="shared" si="3"/>
        <v>29.381711294240656</v>
      </c>
    </row>
    <row r="105" spans="1:7" x14ac:dyDescent="0.25">
      <c r="A105" s="2">
        <f>'III. GDP shares, 1310-2018'!A107</f>
        <v>1411</v>
      </c>
      <c r="B105" s="2">
        <f>_xlfn.STDEV.S('II. Headline series'!M94:M124)</f>
        <v>6.1452187253692134</v>
      </c>
      <c r="C105" s="2">
        <f>_xlfn.STDEV.S('II. Headline series'!P94:P124)</f>
        <v>18.709747928635409</v>
      </c>
      <c r="D105" s="2">
        <f>_xlfn.STDEV.S('II. Headline series'!K94:K124)</f>
        <v>0.81707744869020016</v>
      </c>
      <c r="E105" s="2">
        <f>_xlfn.STDEV.S('II. Headline series'!N94:N124)</f>
        <v>0.65269658859887636</v>
      </c>
      <c r="F105" s="2">
        <f t="shared" si="2"/>
        <v>7.5209745847473632</v>
      </c>
      <c r="G105" s="2">
        <f t="shared" si="3"/>
        <v>28.665306752711928</v>
      </c>
    </row>
    <row r="106" spans="1:7" x14ac:dyDescent="0.25">
      <c r="A106" s="2">
        <f>'III. GDP shares, 1310-2018'!A108</f>
        <v>1412</v>
      </c>
      <c r="B106" s="2">
        <f>_xlfn.STDEV.S('II. Headline series'!M95:M125)</f>
        <v>6.1516130848738113</v>
      </c>
      <c r="C106" s="2">
        <f>_xlfn.STDEV.S('II. Headline series'!P95:P125)</f>
        <v>18.748081167718102</v>
      </c>
      <c r="D106" s="2">
        <f>_xlfn.STDEV.S('II. Headline series'!K95:K125)</f>
        <v>0.85103068204978538</v>
      </c>
      <c r="E106" s="2">
        <f>_xlfn.STDEV.S('II. Headline series'!N95:N125)</f>
        <v>0.6486115760164356</v>
      </c>
      <c r="F106" s="2">
        <f t="shared" si="2"/>
        <v>7.2284269117737185</v>
      </c>
      <c r="G106" s="2">
        <f t="shared" si="3"/>
        <v>28.904943823023952</v>
      </c>
    </row>
    <row r="107" spans="1:7" x14ac:dyDescent="0.25">
      <c r="A107" s="2">
        <f>'III. GDP shares, 1310-2018'!A109</f>
        <v>1413</v>
      </c>
      <c r="B107" s="2">
        <f>_xlfn.STDEV.S('II. Headline series'!M96:M126)</f>
        <v>5.9145090168575285</v>
      </c>
      <c r="C107" s="2">
        <f>_xlfn.STDEV.S('II. Headline series'!P96:P126)</f>
        <v>18.381555592823855</v>
      </c>
      <c r="D107" s="2">
        <f>_xlfn.STDEV.S('II. Headline series'!K96:K126)</f>
        <v>0.86316359584776825</v>
      </c>
      <c r="E107" s="2">
        <f>_xlfn.STDEV.S('II. Headline series'!N96:N126)</f>
        <v>0.6477090845321124</v>
      </c>
      <c r="F107" s="2">
        <f t="shared" si="2"/>
        <v>6.8521298225610527</v>
      </c>
      <c r="G107" s="2">
        <f t="shared" si="3"/>
        <v>28.379338860288172</v>
      </c>
    </row>
    <row r="108" spans="1:7" x14ac:dyDescent="0.25">
      <c r="A108" s="2">
        <f>'III. GDP shares, 1310-2018'!A110</f>
        <v>1414</v>
      </c>
      <c r="B108" s="2">
        <f>_xlfn.STDEV.S('II. Headline series'!M97:M127)</f>
        <v>5.9250432338783421</v>
      </c>
      <c r="C108" s="2">
        <f>_xlfn.STDEV.S('II. Headline series'!P97:P127)</f>
        <v>18.245597866976038</v>
      </c>
      <c r="D108" s="2">
        <f>_xlfn.STDEV.S('II. Headline series'!K97:K127)</f>
        <v>0.8907056338262187</v>
      </c>
      <c r="E108" s="2">
        <f>_xlfn.STDEV.S('II. Headline series'!N97:N127)</f>
        <v>0.64783817876525751</v>
      </c>
      <c r="F108" s="2">
        <f t="shared" si="2"/>
        <v>6.6520778682245867</v>
      </c>
      <c r="G108" s="2">
        <f t="shared" si="3"/>
        <v>28.163820017139315</v>
      </c>
    </row>
    <row r="109" spans="1:7" x14ac:dyDescent="0.25">
      <c r="A109" s="2">
        <f>'III. GDP shares, 1310-2018'!A111</f>
        <v>1415</v>
      </c>
      <c r="B109" s="2">
        <f>_xlfn.STDEV.S('II. Headline series'!M98:M128)</f>
        <v>6.0913389874108468</v>
      </c>
      <c r="C109" s="2">
        <f>_xlfn.STDEV.S('II. Headline series'!P98:P128)</f>
        <v>18.46882433666125</v>
      </c>
      <c r="D109" s="2">
        <f>_xlfn.STDEV.S('II. Headline series'!K98:K128)</f>
        <v>0.90759908336904349</v>
      </c>
      <c r="E109" s="2">
        <f>_xlfn.STDEV.S('II. Headline series'!N98:N128)</f>
        <v>0.6781727515546887</v>
      </c>
      <c r="F109" s="2">
        <f t="shared" si="2"/>
        <v>6.7114864911493264</v>
      </c>
      <c r="G109" s="2">
        <f t="shared" si="3"/>
        <v>27.233214979991569</v>
      </c>
    </row>
    <row r="110" spans="1:7" x14ac:dyDescent="0.25">
      <c r="A110" s="2">
        <f>'III. GDP shares, 1310-2018'!A112</f>
        <v>1416</v>
      </c>
      <c r="B110" s="2">
        <f>_xlfn.STDEV.S('II. Headline series'!M99:M129)</f>
        <v>6.3514835867004242</v>
      </c>
      <c r="C110" s="2">
        <f>_xlfn.STDEV.S('II. Headline series'!P99:P129)</f>
        <v>19.992615963760443</v>
      </c>
      <c r="D110" s="2">
        <f>_xlfn.STDEV.S('II. Headline series'!K99:K129)</f>
        <v>0.91335055519122321</v>
      </c>
      <c r="E110" s="2">
        <f>_xlfn.STDEV.S('II. Headline series'!N99:N129)</f>
        <v>0.80279847942975291</v>
      </c>
      <c r="F110" s="2">
        <f t="shared" si="2"/>
        <v>6.9540479836579818</v>
      </c>
      <c r="G110" s="2">
        <f t="shared" si="3"/>
        <v>24.903654498650372</v>
      </c>
    </row>
    <row r="111" spans="1:7" x14ac:dyDescent="0.25">
      <c r="A111" s="2">
        <f>'III. GDP shares, 1310-2018'!A113</f>
        <v>1417</v>
      </c>
      <c r="B111" s="2">
        <f>_xlfn.STDEV.S('II. Headline series'!M100:M130)</f>
        <v>6.347123251242663</v>
      </c>
      <c r="C111" s="2">
        <f>_xlfn.STDEV.S('II. Headline series'!P100:P130)</f>
        <v>19.74774007268929</v>
      </c>
      <c r="D111" s="2">
        <f>_xlfn.STDEV.S('II. Headline series'!K100:K130)</f>
        <v>0.89426957030357668</v>
      </c>
      <c r="E111" s="2">
        <f>_xlfn.STDEV.S('II. Headline series'!N100:N130)</f>
        <v>0.92674079855698777</v>
      </c>
      <c r="F111" s="2">
        <f t="shared" si="2"/>
        <v>7.0975502935742432</v>
      </c>
      <c r="G111" s="2">
        <f t="shared" si="3"/>
        <v>21.308806198494938</v>
      </c>
    </row>
    <row r="112" spans="1:7" x14ac:dyDescent="0.25">
      <c r="A112" s="2">
        <f>'III. GDP shares, 1310-2018'!A114</f>
        <v>1418</v>
      </c>
      <c r="B112" s="2">
        <f>_xlfn.STDEV.S('II. Headline series'!M101:M131)</f>
        <v>6.4599799987392048</v>
      </c>
      <c r="C112" s="2">
        <f>_xlfn.STDEV.S('II. Headline series'!P101:P131)</f>
        <v>20.943435238718411</v>
      </c>
      <c r="D112" s="2">
        <f>_xlfn.STDEV.S('II. Headline series'!K101:K131)</f>
        <v>0.89416392921933774</v>
      </c>
      <c r="E112" s="2">
        <f>_xlfn.STDEV.S('II. Headline series'!N101:N131)</f>
        <v>1.0074717514324034</v>
      </c>
      <c r="F112" s="2">
        <f t="shared" si="2"/>
        <v>7.2246036634235296</v>
      </c>
      <c r="G112" s="2">
        <f t="shared" si="3"/>
        <v>20.788111635826464</v>
      </c>
    </row>
    <row r="113" spans="1:7" x14ac:dyDescent="0.25">
      <c r="A113" s="2">
        <f>'III. GDP shares, 1310-2018'!A115</f>
        <v>1419</v>
      </c>
      <c r="B113" s="2">
        <f>_xlfn.STDEV.S('II. Headline series'!M102:M132)</f>
        <v>6.9114307579421004</v>
      </c>
      <c r="C113" s="2">
        <f>_xlfn.STDEV.S('II. Headline series'!P102:P132)</f>
        <v>20.905622220012518</v>
      </c>
      <c r="D113" s="2">
        <f>_xlfn.STDEV.S('II. Headline series'!K102:K132)</f>
        <v>0.89100521064868787</v>
      </c>
      <c r="E113" s="2">
        <f>_xlfn.STDEV.S('II. Headline series'!N102:N132)</f>
        <v>1.1026116985112195</v>
      </c>
      <c r="F113" s="2">
        <f t="shared" si="2"/>
        <v>7.7568915145965294</v>
      </c>
      <c r="G113" s="2">
        <f t="shared" si="3"/>
        <v>18.960094699013204</v>
      </c>
    </row>
    <row r="114" spans="1:7" x14ac:dyDescent="0.25">
      <c r="A114" s="2">
        <f>'III. GDP shares, 1310-2018'!A116</f>
        <v>1420</v>
      </c>
      <c r="B114" s="2">
        <f>_xlfn.STDEV.S('II. Headline series'!M103:M133)</f>
        <v>6.8960897540075274</v>
      </c>
      <c r="C114" s="2">
        <f>_xlfn.STDEV.S('II. Headline series'!P103:P133)</f>
        <v>20.946926148014601</v>
      </c>
      <c r="D114" s="2">
        <f>_xlfn.STDEV.S('II. Headline series'!K103:K133)</f>
        <v>0.86205988001736344</v>
      </c>
      <c r="E114" s="2">
        <f>_xlfn.STDEV.S('II. Headline series'!N103:N133)</f>
        <v>1.2459923024848278</v>
      </c>
      <c r="F114" s="2">
        <f t="shared" si="2"/>
        <v>7.9995484233283509</v>
      </c>
      <c r="G114" s="2">
        <f t="shared" si="3"/>
        <v>16.811441054845254</v>
      </c>
    </row>
    <row r="115" spans="1:7" x14ac:dyDescent="0.25">
      <c r="A115" s="2">
        <f>'III. GDP shares, 1310-2018'!A117</f>
        <v>1421</v>
      </c>
      <c r="B115" s="2">
        <f>_xlfn.STDEV.S('II. Headline series'!M104:M134)</f>
        <v>7.2413762819971224</v>
      </c>
      <c r="C115" s="2">
        <f>_xlfn.STDEV.S('II. Headline series'!P104:P134)</f>
        <v>21.273038085587594</v>
      </c>
      <c r="D115" s="2">
        <f>_xlfn.STDEV.S('II. Headline series'!K104:K134)</f>
        <v>0.81933215662372083</v>
      </c>
      <c r="E115" s="2">
        <f>_xlfn.STDEV.S('II. Headline series'!N104:N134)</f>
        <v>1.4034679636156013</v>
      </c>
      <c r="F115" s="2">
        <f t="shared" si="2"/>
        <v>8.8381448518231807</v>
      </c>
      <c r="G115" s="2">
        <f t="shared" si="3"/>
        <v>15.1574803537262</v>
      </c>
    </row>
    <row r="116" spans="1:7" x14ac:dyDescent="0.25">
      <c r="A116" s="2">
        <f>'III. GDP shares, 1310-2018'!A118</f>
        <v>1422</v>
      </c>
      <c r="B116" s="2">
        <f>_xlfn.STDEV.S('II. Headline series'!M105:M135)</f>
        <v>7.3243310063538356</v>
      </c>
      <c r="C116" s="2">
        <f>_xlfn.STDEV.S('II. Headline series'!P105:P135)</f>
        <v>21.815880648186603</v>
      </c>
      <c r="D116" s="2">
        <f>_xlfn.STDEV.S('II. Headline series'!K105:K135)</f>
        <v>0.79905190720207897</v>
      </c>
      <c r="E116" s="2">
        <f>_xlfn.STDEV.S('II. Headline series'!N105:N135)</f>
        <v>1.5284514621306882</v>
      </c>
      <c r="F116" s="2">
        <f t="shared" si="2"/>
        <v>9.1662768592848423</v>
      </c>
      <c r="G116" s="2">
        <f t="shared" si="3"/>
        <v>14.273191650963442</v>
      </c>
    </row>
    <row r="117" spans="1:7" x14ac:dyDescent="0.25">
      <c r="A117" s="2">
        <f>'III. GDP shares, 1310-2018'!A119</f>
        <v>1423</v>
      </c>
      <c r="B117" s="2">
        <f>_xlfn.STDEV.S('II. Headline series'!M106:M136)</f>
        <v>7.2845205153689419</v>
      </c>
      <c r="C117" s="2">
        <f>_xlfn.STDEV.S('II. Headline series'!P106:P136)</f>
        <v>21.928346871654657</v>
      </c>
      <c r="D117" s="2">
        <f>_xlfn.STDEV.S('II. Headline series'!K106:K136)</f>
        <v>0.75642163057836898</v>
      </c>
      <c r="E117" s="2">
        <f>_xlfn.STDEV.S('II. Headline series'!N106:N136)</f>
        <v>1.6643375109884295</v>
      </c>
      <c r="F117" s="2">
        <f t="shared" si="2"/>
        <v>9.6302382439792353</v>
      </c>
      <c r="G117" s="2">
        <f t="shared" si="3"/>
        <v>13.175420686535919</v>
      </c>
    </row>
    <row r="118" spans="1:7" x14ac:dyDescent="0.25">
      <c r="A118" s="2">
        <f>'III. GDP shares, 1310-2018'!A120</f>
        <v>1424</v>
      </c>
      <c r="B118" s="2">
        <f>_xlfn.STDEV.S('II. Headline series'!M107:M137)</f>
        <v>7.146221027838318</v>
      </c>
      <c r="C118" s="2">
        <f>_xlfn.STDEV.S('II. Headline series'!P107:P137)</f>
        <v>21.905885216895442</v>
      </c>
      <c r="D118" s="2">
        <f>_xlfn.STDEV.S('II. Headline series'!K107:K137)</f>
        <v>0.77039020096955402</v>
      </c>
      <c r="E118" s="2">
        <f>_xlfn.STDEV.S('II. Headline series'!N107:N137)</f>
        <v>2.1547931987262716</v>
      </c>
      <c r="F118" s="2">
        <f t="shared" si="2"/>
        <v>9.2761058212379037</v>
      </c>
      <c r="G118" s="2">
        <f t="shared" si="3"/>
        <v>10.166119528242579</v>
      </c>
    </row>
    <row r="119" spans="1:7" x14ac:dyDescent="0.25">
      <c r="A119" s="2">
        <f>'III. GDP shares, 1310-2018'!A121</f>
        <v>1425</v>
      </c>
      <c r="B119" s="2">
        <f>_xlfn.STDEV.S('II. Headline series'!M108:M138)</f>
        <v>7.3581002295324556</v>
      </c>
      <c r="C119" s="2">
        <f>_xlfn.STDEV.S('II. Headline series'!P108:P138)</f>
        <v>21.899365851193522</v>
      </c>
      <c r="D119" s="2">
        <f>_xlfn.STDEV.S('II. Headline series'!K108:K138)</f>
        <v>0.78597987435365213</v>
      </c>
      <c r="E119" s="2">
        <f>_xlfn.STDEV.S('II. Headline series'!N108:N138)</f>
        <v>2.6744901408240263</v>
      </c>
      <c r="F119" s="2">
        <f t="shared" si="2"/>
        <v>9.3616903811733909</v>
      </c>
      <c r="G119" s="2">
        <f t="shared" si="3"/>
        <v>8.1882395141102293</v>
      </c>
    </row>
    <row r="120" spans="1:7" x14ac:dyDescent="0.25">
      <c r="A120" s="2">
        <f>'III. GDP shares, 1310-2018'!A122</f>
        <v>1426</v>
      </c>
      <c r="B120" s="2">
        <f>_xlfn.STDEV.S('II. Headline series'!M109:M139)</f>
        <v>7.2612575891797571</v>
      </c>
      <c r="C120" s="2">
        <f>_xlfn.STDEV.S('II. Headline series'!P109:P139)</f>
        <v>21.74551550856286</v>
      </c>
      <c r="D120" s="2">
        <f>_xlfn.STDEV.S('II. Headline series'!K109:K139)</f>
        <v>0.80467744479703884</v>
      </c>
      <c r="E120" s="2">
        <f>_xlfn.STDEV.S('II. Headline series'!N109:N139)</f>
        <v>3.1244866257092943</v>
      </c>
      <c r="F120" s="2">
        <f t="shared" si="2"/>
        <v>9.0238115112214192</v>
      </c>
      <c r="G120" s="2">
        <f t="shared" si="3"/>
        <v>6.9597083020403003</v>
      </c>
    </row>
    <row r="121" spans="1:7" x14ac:dyDescent="0.25">
      <c r="A121" s="2">
        <f>'III. GDP shares, 1310-2018'!A123</f>
        <v>1427</v>
      </c>
      <c r="B121" s="2">
        <f>_xlfn.STDEV.S('II. Headline series'!M110:M140)</f>
        <v>7.2690883405111517</v>
      </c>
      <c r="C121" s="2">
        <f>_xlfn.STDEV.S('II. Headline series'!P110:P140)</f>
        <v>21.73224695269543</v>
      </c>
      <c r="D121" s="2">
        <f>_xlfn.STDEV.S('II. Headline series'!K110:K140)</f>
        <v>0.84933187834371826</v>
      </c>
      <c r="E121" s="2">
        <f>_xlfn.STDEV.S('II. Headline series'!N110:N140)</f>
        <v>3.4931353626490531</v>
      </c>
      <c r="F121" s="2">
        <f t="shared" si="2"/>
        <v>8.5585959103367202</v>
      </c>
      <c r="G121" s="2">
        <f t="shared" si="3"/>
        <v>6.2214156328069032</v>
      </c>
    </row>
    <row r="122" spans="1:7" x14ac:dyDescent="0.25">
      <c r="A122" s="2">
        <f>'III. GDP shares, 1310-2018'!A124</f>
        <v>1428</v>
      </c>
      <c r="B122" s="2">
        <f>_xlfn.STDEV.S('II. Headline series'!M111:M141)</f>
        <v>7.6285370035622737</v>
      </c>
      <c r="C122" s="2">
        <f>_xlfn.STDEV.S('II. Headline series'!P111:P141)</f>
        <v>23.997134294665926</v>
      </c>
      <c r="D122" s="2">
        <f>_xlfn.STDEV.S('II. Headline series'!K111:K141)</f>
        <v>0.83650810317062763</v>
      </c>
      <c r="E122" s="2">
        <f>_xlfn.STDEV.S('II. Headline series'!N111:N141)</f>
        <v>3.6986238769244122</v>
      </c>
      <c r="F122" s="2">
        <f t="shared" si="2"/>
        <v>9.1195016218584488</v>
      </c>
      <c r="G122" s="2">
        <f t="shared" si="3"/>
        <v>6.4881250684567373</v>
      </c>
    </row>
    <row r="123" spans="1:7" x14ac:dyDescent="0.25">
      <c r="A123" s="2">
        <f>'III. GDP shares, 1310-2018'!A125</f>
        <v>1429</v>
      </c>
      <c r="B123" s="2">
        <f>_xlfn.STDEV.S('II. Headline series'!M112:M142)</f>
        <v>7.4190366240893946</v>
      </c>
      <c r="C123" s="2">
        <f>_xlfn.STDEV.S('II. Headline series'!P112:P142)</f>
        <v>23.670775085959527</v>
      </c>
      <c r="D123" s="2">
        <f>_xlfn.STDEV.S('II. Headline series'!K112:K142)</f>
        <v>0.83454135512570415</v>
      </c>
      <c r="E123" s="2">
        <f>_xlfn.STDEV.S('II. Headline series'!N112:N142)</f>
        <v>3.8109816346785319</v>
      </c>
      <c r="F123" s="2">
        <f t="shared" si="2"/>
        <v>8.8899568349993761</v>
      </c>
      <c r="G123" s="2">
        <f t="shared" si="3"/>
        <v>6.2112015630209747</v>
      </c>
    </row>
    <row r="124" spans="1:7" x14ac:dyDescent="0.25">
      <c r="A124" s="2">
        <f>'III. GDP shares, 1310-2018'!A126</f>
        <v>1430</v>
      </c>
      <c r="B124" s="2">
        <f>_xlfn.STDEV.S('II. Headline series'!M113:M143)</f>
        <v>7.4026775320625609</v>
      </c>
      <c r="C124" s="2">
        <f>_xlfn.STDEV.S('II. Headline series'!P113:P143)</f>
        <v>23.600067624460682</v>
      </c>
      <c r="D124" s="2">
        <f>_xlfn.STDEV.S('II. Headline series'!K113:K143)</f>
        <v>0.82556467426063507</v>
      </c>
      <c r="E124" s="2">
        <f>_xlfn.STDEV.S('II. Headline series'!N113:N143)</f>
        <v>3.8253578747299581</v>
      </c>
      <c r="F124" s="2">
        <f t="shared" si="2"/>
        <v>8.9668051006328504</v>
      </c>
      <c r="G124" s="2">
        <f t="shared" si="3"/>
        <v>6.1693751009182822</v>
      </c>
    </row>
    <row r="125" spans="1:7" x14ac:dyDescent="0.25">
      <c r="A125" s="2">
        <f>'III. GDP shares, 1310-2018'!A127</f>
        <v>1431</v>
      </c>
      <c r="B125" s="2">
        <f>_xlfn.STDEV.S('II. Headline series'!M114:M144)</f>
        <v>7.4061875287159022</v>
      </c>
      <c r="C125" s="2">
        <f>_xlfn.STDEV.S('II. Headline series'!P114:P144)</f>
        <v>23.675010964203857</v>
      </c>
      <c r="D125" s="2">
        <f>_xlfn.STDEV.S('II. Headline series'!K114:K144)</f>
        <v>0.93795517785896221</v>
      </c>
      <c r="E125" s="2">
        <f>_xlfn.STDEV.S('II. Headline series'!N114:N144)</f>
        <v>3.8676656144121195</v>
      </c>
      <c r="F125" s="2">
        <f t="shared" si="2"/>
        <v>7.8960996255937834</v>
      </c>
      <c r="G125" s="2">
        <f t="shared" si="3"/>
        <v>6.1212662428684208</v>
      </c>
    </row>
    <row r="126" spans="1:7" x14ac:dyDescent="0.25">
      <c r="A126" s="2">
        <f>'III. GDP shares, 1310-2018'!A128</f>
        <v>1432</v>
      </c>
      <c r="B126" s="2">
        <f>_xlfn.STDEV.S('II. Headline series'!M115:M145)</f>
        <v>7.246336436965108</v>
      </c>
      <c r="C126" s="2">
        <f>_xlfn.STDEV.S('II. Headline series'!P115:P145)</f>
        <v>23.242622610758858</v>
      </c>
      <c r="D126" s="2">
        <f>_xlfn.STDEV.S('II. Headline series'!K115:K145)</f>
        <v>1.008921147697194</v>
      </c>
      <c r="E126" s="2">
        <f>_xlfn.STDEV.S('II. Headline series'!N115:N145)</f>
        <v>3.9213092899842601</v>
      </c>
      <c r="F126" s="2">
        <f t="shared" si="2"/>
        <v>7.18226241317715</v>
      </c>
      <c r="G126" s="2">
        <f t="shared" si="3"/>
        <v>5.9272607417437744</v>
      </c>
    </row>
    <row r="127" spans="1:7" x14ac:dyDescent="0.25">
      <c r="A127" s="2">
        <f>'III. GDP shares, 1310-2018'!A129</f>
        <v>1433</v>
      </c>
      <c r="B127" s="2">
        <f>_xlfn.STDEV.S('II. Headline series'!M116:M146)</f>
        <v>7.4489797975982759</v>
      </c>
      <c r="C127" s="2">
        <f>_xlfn.STDEV.S('II. Headline series'!P116:P146)</f>
        <v>23.20095566105476</v>
      </c>
      <c r="D127" s="2">
        <f>_xlfn.STDEV.S('II. Headline series'!K116:K146)</f>
        <v>1.0637413024113396</v>
      </c>
      <c r="E127" s="2">
        <f>_xlfn.STDEV.S('II. Headline series'!N116:N146)</f>
        <v>3.9336703618643947</v>
      </c>
      <c r="F127" s="2">
        <f t="shared" si="2"/>
        <v>7.0026234580838151</v>
      </c>
      <c r="G127" s="2">
        <f t="shared" si="3"/>
        <v>5.8980426743379892</v>
      </c>
    </row>
    <row r="128" spans="1:7" x14ac:dyDescent="0.25">
      <c r="A128" s="2">
        <f>'III. GDP shares, 1310-2018'!A130</f>
        <v>1434</v>
      </c>
      <c r="B128" s="2">
        <f>_xlfn.STDEV.S('II. Headline series'!M117:M147)</f>
        <v>7.3240585553364452</v>
      </c>
      <c r="C128" s="2">
        <f>_xlfn.STDEV.S('II. Headline series'!P117:P147)</f>
        <v>23.099877126575002</v>
      </c>
      <c r="D128" s="2">
        <f>_xlfn.STDEV.S('II. Headline series'!K117:K147)</f>
        <v>1.084673031197797</v>
      </c>
      <c r="E128" s="2">
        <f>_xlfn.STDEV.S('II. Headline series'!N117:N147)</f>
        <v>3.9478643023617415</v>
      </c>
      <c r="F128" s="2">
        <f t="shared" si="2"/>
        <v>6.7523192194135566</v>
      </c>
      <c r="G128" s="2">
        <f t="shared" si="3"/>
        <v>5.8512338209689476</v>
      </c>
    </row>
    <row r="129" spans="1:7" x14ac:dyDescent="0.25">
      <c r="A129" s="2">
        <f>'III. GDP shares, 1310-2018'!A131</f>
        <v>1435</v>
      </c>
      <c r="B129" s="2">
        <f>_xlfn.STDEV.S('II. Headline series'!M118:M148)</f>
        <v>7.3335325163179697</v>
      </c>
      <c r="C129" s="2">
        <f>_xlfn.STDEV.S('II. Headline series'!P118:P148)</f>
        <v>22.935468313693374</v>
      </c>
      <c r="D129" s="2">
        <f>_xlfn.STDEV.S('II. Headline series'!K118:K148)</f>
        <v>1.0939429866735839</v>
      </c>
      <c r="E129" s="2">
        <f>_xlfn.STDEV.S('II. Headline series'!N118:N148)</f>
        <v>3.9628375188027753</v>
      </c>
      <c r="F129" s="2">
        <f t="shared" si="2"/>
        <v>6.7037611700564659</v>
      </c>
      <c r="G129" s="2">
        <f t="shared" si="3"/>
        <v>5.7876378238748671</v>
      </c>
    </row>
    <row r="130" spans="1:7" x14ac:dyDescent="0.25">
      <c r="A130" s="2">
        <f>'III. GDP shares, 1310-2018'!A132</f>
        <v>1436</v>
      </c>
      <c r="B130" s="2">
        <f>_xlfn.STDEV.S('II. Headline series'!M119:M149)</f>
        <v>7.011259286157312</v>
      </c>
      <c r="C130" s="2">
        <f>_xlfn.STDEV.S('II. Headline series'!P119:P149)</f>
        <v>21.683657554608267</v>
      </c>
      <c r="D130" s="2">
        <f>_xlfn.STDEV.S('II. Headline series'!K119:K149)</f>
        <v>1.095336421083408</v>
      </c>
      <c r="E130" s="2">
        <f>_xlfn.STDEV.S('II. Headline series'!N119:N149)</f>
        <v>3.9469526707124438</v>
      </c>
      <c r="F130" s="2">
        <f t="shared" si="2"/>
        <v>6.4010099100168754</v>
      </c>
      <c r="G130" s="2">
        <f t="shared" si="3"/>
        <v>5.4937718700068077</v>
      </c>
    </row>
    <row r="131" spans="1:7" x14ac:dyDescent="0.25">
      <c r="A131" s="2">
        <f>'III. GDP shares, 1310-2018'!A133</f>
        <v>1437</v>
      </c>
      <c r="B131" s="2">
        <f>_xlfn.STDEV.S('II. Headline series'!M120:M150)</f>
        <v>6.9984515643388896</v>
      </c>
      <c r="C131" s="2">
        <f>_xlfn.STDEV.S('II. Headline series'!P120:P150)</f>
        <v>21.52576000542301</v>
      </c>
      <c r="D131" s="2">
        <f>_xlfn.STDEV.S('II. Headline series'!K120:K150)</f>
        <v>1.0864047139798798</v>
      </c>
      <c r="E131" s="2">
        <f>_xlfn.STDEV.S('II. Headline series'!N120:N150)</f>
        <v>3.899370526098187</v>
      </c>
      <c r="F131" s="2">
        <f t="shared" si="2"/>
        <v>6.4418457268112528</v>
      </c>
      <c r="G131" s="2">
        <f t="shared" si="3"/>
        <v>5.520316641199587</v>
      </c>
    </row>
    <row r="132" spans="1:7" x14ac:dyDescent="0.25">
      <c r="A132" s="2">
        <f>'III. GDP shares, 1310-2018'!A134</f>
        <v>1438</v>
      </c>
      <c r="B132" s="2">
        <f>_xlfn.STDEV.S('II. Headline series'!M121:M151)</f>
        <v>6.7800962814902945</v>
      </c>
      <c r="C132" s="2">
        <f>_xlfn.STDEV.S('II. Headline series'!P121:P151)</f>
        <v>20.859516461906999</v>
      </c>
      <c r="D132" s="2">
        <f>_xlfn.STDEV.S('II. Headline series'!K121:K151)</f>
        <v>1.0607716689640694</v>
      </c>
      <c r="E132" s="2">
        <f>_xlfn.STDEV.S('II. Headline series'!N121:N151)</f>
        <v>3.8270503535399518</v>
      </c>
      <c r="F132" s="2">
        <f t="shared" si="2"/>
        <v>6.3916641817099196</v>
      </c>
      <c r="G132" s="2">
        <f t="shared" si="3"/>
        <v>5.4505466442615074</v>
      </c>
    </row>
    <row r="133" spans="1:7" x14ac:dyDescent="0.25">
      <c r="A133" s="2">
        <f>'III. GDP shares, 1310-2018'!A135</f>
        <v>1439</v>
      </c>
      <c r="B133" s="2">
        <f>_xlfn.STDEV.S('II. Headline series'!M122:M152)</f>
        <v>6.8243528582894051</v>
      </c>
      <c r="C133" s="2">
        <f>_xlfn.STDEV.S('II. Headline series'!P122:P152)</f>
        <v>20.795874742663166</v>
      </c>
      <c r="D133" s="2">
        <f>_xlfn.STDEV.S('II. Headline series'!K122:K152)</f>
        <v>1.0359845783321098</v>
      </c>
      <c r="E133" s="2">
        <f>_xlfn.STDEV.S('II. Headline series'!N122:N152)</f>
        <v>3.7298384437216248</v>
      </c>
      <c r="F133" s="2">
        <f t="shared" si="2"/>
        <v>6.5873112409417498</v>
      </c>
      <c r="G133" s="2">
        <f t="shared" si="3"/>
        <v>5.5755430312721765</v>
      </c>
    </row>
    <row r="134" spans="1:7" x14ac:dyDescent="0.25">
      <c r="A134" s="2">
        <f>'III. GDP shares, 1310-2018'!A136</f>
        <v>1440</v>
      </c>
      <c r="B134" s="2">
        <f>_xlfn.STDEV.S('II. Headline series'!M123:M153)</f>
        <v>6.8082742580438804</v>
      </c>
      <c r="C134" s="2">
        <f>_xlfn.STDEV.S('II. Headline series'!P123:P153)</f>
        <v>20.455668665269403</v>
      </c>
      <c r="D134" s="2">
        <f>_xlfn.STDEV.S('II. Headline series'!K123:K153)</f>
        <v>0.99678749073463135</v>
      </c>
      <c r="E134" s="2">
        <f>_xlfn.STDEV.S('II. Headline series'!N123:N153)</f>
        <v>3.6237192856134466</v>
      </c>
      <c r="F134" s="2">
        <f t="shared" si="2"/>
        <v>6.8302163914860019</v>
      </c>
      <c r="G134" s="2">
        <f t="shared" si="3"/>
        <v>5.644937439409448</v>
      </c>
    </row>
    <row r="135" spans="1:7" x14ac:dyDescent="0.25">
      <c r="A135" s="2">
        <f>'III. GDP shares, 1310-2018'!A137</f>
        <v>1441</v>
      </c>
      <c r="B135" s="2">
        <f>_xlfn.STDEV.S('II. Headline series'!M124:M154)</f>
        <v>7.1870472750607171</v>
      </c>
      <c r="C135" s="2">
        <f>_xlfn.STDEV.S('II. Headline series'!P124:P154)</f>
        <v>20.982697899836175</v>
      </c>
      <c r="D135" s="2">
        <f>_xlfn.STDEV.S('II. Headline series'!K124:K154)</f>
        <v>0.97763368272405471</v>
      </c>
      <c r="E135" s="2">
        <f>_xlfn.STDEV.S('II. Headline series'!N124:N154)</f>
        <v>3.494003323533367</v>
      </c>
      <c r="F135" s="2">
        <f t="shared" si="2"/>
        <v>7.3514726446769956</v>
      </c>
      <c r="G135" s="2">
        <f t="shared" si="3"/>
        <v>6.005345718623154</v>
      </c>
    </row>
    <row r="136" spans="1:7" x14ac:dyDescent="0.25">
      <c r="A136" s="2">
        <f>'III. GDP shares, 1310-2018'!A138</f>
        <v>1442</v>
      </c>
      <c r="B136" s="2">
        <f>_xlfn.STDEV.S('II. Headline series'!M125:M155)</f>
        <v>7.2580477251778177</v>
      </c>
      <c r="C136" s="2">
        <f>_xlfn.STDEV.S('II. Headline series'!P125:P155)</f>
        <v>21.079725670908324</v>
      </c>
      <c r="D136" s="2">
        <f>_xlfn.STDEV.S('II. Headline series'!K125:K155)</f>
        <v>0.96603046425288031</v>
      </c>
      <c r="E136" s="2">
        <f>_xlfn.STDEV.S('II. Headline series'!N125:N155)</f>
        <v>3.3766894734544031</v>
      </c>
      <c r="F136" s="2">
        <f t="shared" si="2"/>
        <v>7.5132700196894202</v>
      </c>
      <c r="G136" s="2">
        <f t="shared" si="3"/>
        <v>6.2427196331273702</v>
      </c>
    </row>
    <row r="137" spans="1:7" x14ac:dyDescent="0.25">
      <c r="A137" s="2">
        <f>'III. GDP shares, 1310-2018'!A139</f>
        <v>1443</v>
      </c>
      <c r="B137" s="2">
        <f>_xlfn.STDEV.S('II. Headline series'!M126:M156)</f>
        <v>7.6523309373032866</v>
      </c>
      <c r="C137" s="2">
        <f>_xlfn.STDEV.S('II. Headline series'!P126:P156)</f>
        <v>21.889334817883288</v>
      </c>
      <c r="D137" s="2">
        <f>_xlfn.STDEV.S('II. Headline series'!K126:K156)</f>
        <v>0.91236342205222443</v>
      </c>
      <c r="E137" s="2">
        <f>_xlfn.STDEV.S('II. Headline series'!N126:N156)</f>
        <v>3.1950025489259</v>
      </c>
      <c r="F137" s="2">
        <f t="shared" si="2"/>
        <v>8.3873714709983851</v>
      </c>
      <c r="G137" s="2">
        <f t="shared" si="3"/>
        <v>6.8511165430030951</v>
      </c>
    </row>
    <row r="138" spans="1:7" x14ac:dyDescent="0.25">
      <c r="A138" s="2">
        <f>'III. GDP shares, 1310-2018'!A140</f>
        <v>1444</v>
      </c>
      <c r="B138" s="2">
        <f>_xlfn.STDEV.S('II. Headline series'!M127:M157)</f>
        <v>7.7025386474432622</v>
      </c>
      <c r="C138" s="2">
        <f>_xlfn.STDEV.S('II. Headline series'!P127:P157)</f>
        <v>22.353936475374965</v>
      </c>
      <c r="D138" s="2">
        <f>_xlfn.STDEV.S('II. Headline series'!K127:K157)</f>
        <v>0.87083597921581113</v>
      </c>
      <c r="E138" s="2">
        <f>_xlfn.STDEV.S('II. Headline series'!N127:N157)</f>
        <v>2.9558395459666347</v>
      </c>
      <c r="F138" s="2">
        <f t="shared" si="2"/>
        <v>8.8449935823499253</v>
      </c>
      <c r="G138" s="2">
        <f t="shared" si="3"/>
        <v>7.5626352945571202</v>
      </c>
    </row>
    <row r="139" spans="1:7" x14ac:dyDescent="0.25">
      <c r="A139" s="2">
        <f>'III. GDP shares, 1310-2018'!A141</f>
        <v>1445</v>
      </c>
      <c r="B139" s="2">
        <f>_xlfn.STDEV.S('II. Headline series'!M128:M158)</f>
        <v>7.6716334473293788</v>
      </c>
      <c r="C139" s="2">
        <f>_xlfn.STDEV.S('II. Headline series'!P128:P158)</f>
        <v>22.390827310802244</v>
      </c>
      <c r="D139" s="2">
        <f>_xlfn.STDEV.S('II. Headline series'!K128:K158)</f>
        <v>0.82242621605640354</v>
      </c>
      <c r="E139" s="2">
        <f>_xlfn.STDEV.S('II. Headline series'!N128:N158)</f>
        <v>2.7057429367116872</v>
      </c>
      <c r="F139" s="2">
        <f t="shared" si="2"/>
        <v>9.3280507084458542</v>
      </c>
      <c r="G139" s="2">
        <f t="shared" si="3"/>
        <v>8.2752973340527358</v>
      </c>
    </row>
    <row r="140" spans="1:7" x14ac:dyDescent="0.25">
      <c r="A140" s="2">
        <f>'III. GDP shares, 1310-2018'!A142</f>
        <v>1446</v>
      </c>
      <c r="B140" s="2">
        <f>_xlfn.STDEV.S('II. Headline series'!M129:M159)</f>
        <v>7.5332860846968011</v>
      </c>
      <c r="C140" s="2">
        <f>_xlfn.STDEV.S('II. Headline series'!P129:P159)</f>
        <v>22.038030528428418</v>
      </c>
      <c r="D140" s="2">
        <f>_xlfn.STDEV.S('II. Headline series'!K129:K159)</f>
        <v>0.77173853291434902</v>
      </c>
      <c r="E140" s="2">
        <f>_xlfn.STDEV.S('II. Headline series'!N129:N159)</f>
        <v>2.5055611816090306</v>
      </c>
      <c r="F140" s="2">
        <f t="shared" si="2"/>
        <v>9.7614486816519737</v>
      </c>
      <c r="G140" s="2">
        <f t="shared" si="3"/>
        <v>8.7956465362685545</v>
      </c>
    </row>
    <row r="141" spans="1:7" x14ac:dyDescent="0.25">
      <c r="A141" s="2">
        <f>'III. GDP shares, 1310-2018'!A143</f>
        <v>1447</v>
      </c>
      <c r="B141" s="2">
        <f>_xlfn.STDEV.S('II. Headline series'!M130:M160)</f>
        <v>7.0494980450261604</v>
      </c>
      <c r="C141" s="2">
        <f>_xlfn.STDEV.S('II. Headline series'!P130:P160)</f>
        <v>19.421174708084507</v>
      </c>
      <c r="D141" s="2">
        <f>_xlfn.STDEV.S('II. Headline series'!K130:K160)</f>
        <v>0.75172643523204252</v>
      </c>
      <c r="E141" s="2">
        <f>_xlfn.STDEV.S('II. Headline series'!N130:N160)</f>
        <v>2.3736797196150823</v>
      </c>
      <c r="F141" s="2">
        <f t="shared" si="2"/>
        <v>9.3777439699192229</v>
      </c>
      <c r="G141" s="2">
        <f t="shared" si="3"/>
        <v>8.1818850907290308</v>
      </c>
    </row>
    <row r="142" spans="1:7" x14ac:dyDescent="0.25">
      <c r="A142" s="2">
        <f>'III. GDP shares, 1310-2018'!A144</f>
        <v>1448</v>
      </c>
      <c r="B142" s="2">
        <f>_xlfn.STDEV.S('II. Headline series'!M131:M161)</f>
        <v>7.0285604159183999</v>
      </c>
      <c r="C142" s="2">
        <f>_xlfn.STDEV.S('II. Headline series'!P131:P161)</f>
        <v>20.345506319624011</v>
      </c>
      <c r="D142" s="2">
        <f>_xlfn.STDEV.S('II. Headline series'!K131:K161)</f>
        <v>0.73860893800015959</v>
      </c>
      <c r="E142" s="2">
        <f>_xlfn.STDEV.S('II. Headline series'!N131:N161)</f>
        <v>2.2504610415235473</v>
      </c>
      <c r="F142" s="2">
        <f t="shared" si="2"/>
        <v>9.5159428139994713</v>
      </c>
      <c r="G142" s="2">
        <f t="shared" si="3"/>
        <v>9.0405947689057697</v>
      </c>
    </row>
    <row r="143" spans="1:7" x14ac:dyDescent="0.25">
      <c r="A143" s="2">
        <f>'III. GDP shares, 1310-2018'!A145</f>
        <v>1449</v>
      </c>
      <c r="B143" s="2">
        <f>_xlfn.STDEV.S('II. Headline series'!M132:M162)</f>
        <v>7.0630130261927579</v>
      </c>
      <c r="C143" s="2">
        <f>_xlfn.STDEV.S('II. Headline series'!P132:P162)</f>
        <v>20.087834346767529</v>
      </c>
      <c r="D143" s="2">
        <f>_xlfn.STDEV.S('II. Headline series'!K132:K162)</f>
        <v>0.73686172128306637</v>
      </c>
      <c r="E143" s="2">
        <f>_xlfn.STDEV.S('II. Headline series'!N132:N162)</f>
        <v>2.1028719153305619</v>
      </c>
      <c r="F143" s="2">
        <f t="shared" si="2"/>
        <v>9.5852625020257936</v>
      </c>
      <c r="G143" s="2">
        <f t="shared" si="3"/>
        <v>9.5525715096203623</v>
      </c>
    </row>
    <row r="144" spans="1:7" x14ac:dyDescent="0.25">
      <c r="A144" s="2">
        <f>'III. GDP shares, 1310-2018'!A146</f>
        <v>1450</v>
      </c>
      <c r="B144" s="2">
        <f>_xlfn.STDEV.S('II. Headline series'!M133:M163)</f>
        <v>6.6342042386314004</v>
      </c>
      <c r="C144" s="2">
        <f>_xlfn.STDEV.S('II. Headline series'!P133:P163)</f>
        <v>20.10438274321659</v>
      </c>
      <c r="D144" s="2">
        <f>_xlfn.STDEV.S('II. Headline series'!K133:K163)</f>
        <v>0.74239393037133339</v>
      </c>
      <c r="E144" s="2">
        <f>_xlfn.STDEV.S('II. Headline series'!N133:N163)</f>
        <v>1.97720537851206</v>
      </c>
      <c r="F144" s="2">
        <f t="shared" si="2"/>
        <v>8.9362317864224448</v>
      </c>
      <c r="G144" s="2">
        <f t="shared" si="3"/>
        <v>10.168080140640768</v>
      </c>
    </row>
    <row r="145" spans="1:7" x14ac:dyDescent="0.25">
      <c r="A145" s="2">
        <f>'III. GDP shares, 1310-2018'!A147</f>
        <v>1451</v>
      </c>
      <c r="B145" s="2">
        <f>_xlfn.STDEV.S('II. Headline series'!M134:M164)</f>
        <v>6.6738736188918315</v>
      </c>
      <c r="C145" s="2">
        <f>_xlfn.STDEV.S('II. Headline series'!P134:P164)</f>
        <v>20.31112972421446</v>
      </c>
      <c r="D145" s="2">
        <f>_xlfn.STDEV.S('II. Headline series'!K134:K164)</f>
        <v>0.7388718862923116</v>
      </c>
      <c r="E145" s="2">
        <f>_xlfn.STDEV.S('II. Headline series'!N134:N164)</f>
        <v>1.8633013079156309</v>
      </c>
      <c r="F145" s="2">
        <f t="shared" si="2"/>
        <v>9.0325180084758596</v>
      </c>
      <c r="G145" s="2">
        <f t="shared" si="3"/>
        <v>10.900614751854258</v>
      </c>
    </row>
    <row r="146" spans="1:7" x14ac:dyDescent="0.25">
      <c r="A146" s="2">
        <f>'III. GDP shares, 1310-2018'!A148</f>
        <v>1452</v>
      </c>
      <c r="B146" s="2">
        <f>_xlfn.STDEV.S('II. Headline series'!M135:M165)</f>
        <v>6.2312773019611152</v>
      </c>
      <c r="C146" s="2">
        <f>_xlfn.STDEV.S('II. Headline series'!P135:P165)</f>
        <v>19.468462194545431</v>
      </c>
      <c r="D146" s="2">
        <f>_xlfn.STDEV.S('II. Headline series'!K135:K165)</f>
        <v>0.73787657319992972</v>
      </c>
      <c r="E146" s="2">
        <f>_xlfn.STDEV.S('II. Headline series'!N135:N165)</f>
        <v>1.7653126628002127</v>
      </c>
      <c r="F146" s="2">
        <f t="shared" si="2"/>
        <v>8.4448775422400253</v>
      </c>
      <c r="G146" s="2">
        <f t="shared" si="3"/>
        <v>11.02833656881141</v>
      </c>
    </row>
    <row r="147" spans="1:7" x14ac:dyDescent="0.25">
      <c r="A147" s="2">
        <f>'III. GDP shares, 1310-2018'!A149</f>
        <v>1453</v>
      </c>
      <c r="B147" s="2">
        <f>_xlfn.STDEV.S('II. Headline series'!M136:M166)</f>
        <v>6.0065994847614075</v>
      </c>
      <c r="C147" s="2">
        <f>_xlfn.STDEV.S('II. Headline series'!P136:P166)</f>
        <v>19.178411380996362</v>
      </c>
      <c r="D147" s="2">
        <f>_xlfn.STDEV.S('II. Headline series'!K136:K166)</f>
        <v>0.70028131635251523</v>
      </c>
      <c r="E147" s="2">
        <f>_xlfn.STDEV.S('II. Headline series'!N136:N166)</f>
        <v>1.6485483788971966</v>
      </c>
      <c r="F147" s="2">
        <f t="shared" si="2"/>
        <v>8.5774093132276867</v>
      </c>
      <c r="G147" s="2">
        <f t="shared" si="3"/>
        <v>11.63351444610066</v>
      </c>
    </row>
    <row r="148" spans="1:7" x14ac:dyDescent="0.25">
      <c r="A148" s="2">
        <f>'III. GDP shares, 1310-2018'!A150</f>
        <v>1454</v>
      </c>
      <c r="B148" s="2">
        <f>_xlfn.STDEV.S('II. Headline series'!M137:M167)</f>
        <v>5.9881868824164259</v>
      </c>
      <c r="C148" s="2">
        <f>_xlfn.STDEV.S('II. Headline series'!P137:P167)</f>
        <v>19.16011155651011</v>
      </c>
      <c r="D148" s="2">
        <f>_xlfn.STDEV.S('II. Headline series'!K137:K167)</f>
        <v>0.66880839585417406</v>
      </c>
      <c r="E148" s="2">
        <f>_xlfn.STDEV.S('II. Headline series'!N137:N167)</f>
        <v>1.5492152445146259</v>
      </c>
      <c r="F148" s="2">
        <f t="shared" si="2"/>
        <v>8.953516312797726</v>
      </c>
      <c r="G148" s="2">
        <f t="shared" si="3"/>
        <v>12.367623946608552</v>
      </c>
    </row>
    <row r="149" spans="1:7" x14ac:dyDescent="0.25">
      <c r="A149" s="2">
        <f>'III. GDP shares, 1310-2018'!A151</f>
        <v>1455</v>
      </c>
      <c r="B149" s="2">
        <f>_xlfn.STDEV.S('II. Headline series'!M138:M168)</f>
        <v>6.0788369282314276</v>
      </c>
      <c r="C149" s="2">
        <f>_xlfn.STDEV.S('II. Headline series'!P138:P168)</f>
        <v>18.456949306897329</v>
      </c>
      <c r="D149" s="2">
        <f>_xlfn.STDEV.S('II. Headline series'!K138:K168)</f>
        <v>0.66888885141838894</v>
      </c>
      <c r="E149" s="2">
        <f>_xlfn.STDEV.S('II. Headline series'!N138:N168)</f>
        <v>1.5841462349810749</v>
      </c>
      <c r="F149" s="2">
        <f t="shared" si="2"/>
        <v>9.0879626941623588</v>
      </c>
      <c r="G149" s="2">
        <f t="shared" si="3"/>
        <v>11.651038836776218</v>
      </c>
    </row>
    <row r="150" spans="1:7" x14ac:dyDescent="0.25">
      <c r="A150" s="2">
        <f>'III. GDP shares, 1310-2018'!A152</f>
        <v>1456</v>
      </c>
      <c r="B150" s="2">
        <f>_xlfn.STDEV.S('II. Headline series'!M139:M169)</f>
        <v>5.9014691124308198</v>
      </c>
      <c r="C150" s="2">
        <f>_xlfn.STDEV.S('II. Headline series'!P139:P169)</f>
        <v>18.389291655442285</v>
      </c>
      <c r="D150" s="2">
        <f>_xlfn.STDEV.S('II. Headline series'!K139:K169)</f>
        <v>0.66667672755044349</v>
      </c>
      <c r="E150" s="2">
        <f>_xlfn.STDEV.S('II. Headline series'!N139:N169)</f>
        <v>1.6289075534914703</v>
      </c>
      <c r="F150" s="2">
        <f t="shared" si="2"/>
        <v>8.8520700791738527</v>
      </c>
      <c r="G150" s="2">
        <f t="shared" si="3"/>
        <v>11.289340279640726</v>
      </c>
    </row>
    <row r="151" spans="1:7" x14ac:dyDescent="0.25">
      <c r="A151" s="2">
        <f>'III. GDP shares, 1310-2018'!A153</f>
        <v>1457</v>
      </c>
      <c r="B151" s="2">
        <f>_xlfn.STDEV.S('II. Headline series'!M140:M170)</f>
        <v>5.9041521013843017</v>
      </c>
      <c r="C151" s="2">
        <f>_xlfn.STDEV.S('II. Headline series'!P140:P170)</f>
        <v>18.339647153102991</v>
      </c>
      <c r="D151" s="2">
        <f>_xlfn.STDEV.S('II. Headline series'!K140:K170)</f>
        <v>0.66937577338994048</v>
      </c>
      <c r="E151" s="2">
        <f>_xlfn.STDEV.S('II. Headline series'!N140:N170)</f>
        <v>1.7173245558581736</v>
      </c>
      <c r="F151" s="2">
        <f t="shared" si="2"/>
        <v>8.8203851051909474</v>
      </c>
      <c r="G151" s="2">
        <f t="shared" si="3"/>
        <v>10.679196946519166</v>
      </c>
    </row>
    <row r="152" spans="1:7" x14ac:dyDescent="0.25">
      <c r="A152" s="2">
        <f>'III. GDP shares, 1310-2018'!A154</f>
        <v>1458</v>
      </c>
      <c r="B152" s="2">
        <f>_xlfn.STDEV.S('II. Headline series'!M141:M171)</f>
        <v>6.320633657370859</v>
      </c>
      <c r="C152" s="2">
        <f>_xlfn.STDEV.S('II. Headline series'!P141:P171)</f>
        <v>18.989487481791709</v>
      </c>
      <c r="D152" s="2">
        <f>_xlfn.STDEV.S('II. Headline series'!K141:K171)</f>
        <v>0.6612147967391937</v>
      </c>
      <c r="E152" s="2">
        <f>_xlfn.STDEV.S('II. Headline series'!N141:N171)</f>
        <v>1.7925479753048486</v>
      </c>
      <c r="F152" s="2">
        <f t="shared" ref="F152:F215" si="4">B152/D152</f>
        <v>9.5591231299440178</v>
      </c>
      <c r="G152" s="2">
        <f t="shared" ref="G152:G215" si="5">C152/E152</f>
        <v>10.593572804411147</v>
      </c>
    </row>
    <row r="153" spans="1:7" x14ac:dyDescent="0.25">
      <c r="A153" s="2">
        <f>'III. GDP shares, 1310-2018'!A155</f>
        <v>1459</v>
      </c>
      <c r="B153" s="2">
        <f>_xlfn.STDEV.S('II. Headline series'!M142:M172)</f>
        <v>5.8710929172046127</v>
      </c>
      <c r="C153" s="2">
        <f>_xlfn.STDEV.S('II. Headline series'!P142:P172)</f>
        <v>16.706011903016382</v>
      </c>
      <c r="D153" s="2">
        <f>_xlfn.STDEV.S('II. Headline series'!K142:K172)</f>
        <v>0.66289989254810755</v>
      </c>
      <c r="E153" s="2">
        <f>_xlfn.STDEV.S('II. Headline series'!N142:N172)</f>
        <v>1.9180360473076494</v>
      </c>
      <c r="F153" s="2">
        <f t="shared" si="4"/>
        <v>8.8566810512471754</v>
      </c>
      <c r="G153" s="2">
        <f t="shared" si="5"/>
        <v>8.7099572119442907</v>
      </c>
    </row>
    <row r="154" spans="1:7" x14ac:dyDescent="0.25">
      <c r="A154" s="2">
        <f>'III. GDP shares, 1310-2018'!A156</f>
        <v>1460</v>
      </c>
      <c r="B154" s="2">
        <f>_xlfn.STDEV.S('II. Headline series'!M143:M173)</f>
        <v>5.9419138840303098</v>
      </c>
      <c r="C154" s="2">
        <f>_xlfn.STDEV.S('II. Headline series'!P143:P173)</f>
        <v>16.530622133427514</v>
      </c>
      <c r="D154" s="2">
        <f>_xlfn.STDEV.S('II. Headline series'!K143:K173)</f>
        <v>0.6683320960811171</v>
      </c>
      <c r="E154" s="2">
        <f>_xlfn.STDEV.S('II. Headline series'!N143:N173)</f>
        <v>2.0414035631924987</v>
      </c>
      <c r="F154" s="2">
        <f t="shared" si="4"/>
        <v>8.8906606743440388</v>
      </c>
      <c r="G154" s="2">
        <f t="shared" si="5"/>
        <v>8.0976747721433853</v>
      </c>
    </row>
    <row r="155" spans="1:7" x14ac:dyDescent="0.25">
      <c r="A155" s="2">
        <f>'III. GDP shares, 1310-2018'!A157</f>
        <v>1461</v>
      </c>
      <c r="B155" s="2">
        <f>_xlfn.STDEV.S('II. Headline series'!M144:M174)</f>
        <v>5.9094498394652915</v>
      </c>
      <c r="C155" s="2">
        <f>_xlfn.STDEV.S('II. Headline series'!P144:P174)</f>
        <v>16.519995820587546</v>
      </c>
      <c r="D155" s="2">
        <f>_xlfn.STDEV.S('II. Headline series'!K144:K174)</f>
        <v>0.64504611006706336</v>
      </c>
      <c r="E155" s="2">
        <f>_xlfn.STDEV.S('II. Headline series'!N144:N174)</f>
        <v>2.0957439395130888</v>
      </c>
      <c r="F155" s="2">
        <f t="shared" si="4"/>
        <v>9.1612828094582337</v>
      </c>
      <c r="G155" s="2">
        <f t="shared" si="5"/>
        <v>7.8826403880359983</v>
      </c>
    </row>
    <row r="156" spans="1:7" x14ac:dyDescent="0.25">
      <c r="A156" s="2">
        <f>'III. GDP shares, 1310-2018'!A158</f>
        <v>1462</v>
      </c>
      <c r="B156" s="2">
        <f>_xlfn.STDEV.S('II. Headline series'!M145:M175)</f>
        <v>5.9707083263243668</v>
      </c>
      <c r="C156" s="2">
        <f>_xlfn.STDEV.S('II. Headline series'!P145:P175)</f>
        <v>16.448343501883315</v>
      </c>
      <c r="D156" s="2">
        <f>_xlfn.STDEV.S('II. Headline series'!K145:K175)</f>
        <v>0.59098974137424676</v>
      </c>
      <c r="E156" s="2">
        <f>_xlfn.STDEV.S('II. Headline series'!N145:N175)</f>
        <v>2.0976998620311722</v>
      </c>
      <c r="F156" s="2">
        <f t="shared" si="4"/>
        <v>10.102896731236813</v>
      </c>
      <c r="G156" s="2">
        <f t="shared" si="5"/>
        <v>7.8411329473781937</v>
      </c>
    </row>
    <row r="157" spans="1:7" x14ac:dyDescent="0.25">
      <c r="A157" s="2">
        <f>'III. GDP shares, 1310-2018'!A159</f>
        <v>1463</v>
      </c>
      <c r="B157" s="2">
        <f>_xlfn.STDEV.S('II. Headline series'!M146:M176)</f>
        <v>5.8599768934916137</v>
      </c>
      <c r="C157" s="2">
        <f>_xlfn.STDEV.S('II. Headline series'!P146:P176)</f>
        <v>16.013077421440386</v>
      </c>
      <c r="D157" s="2">
        <f>_xlfn.STDEV.S('II. Headline series'!K146:K176)</f>
        <v>0.56739628009834686</v>
      </c>
      <c r="E157" s="2">
        <f>_xlfn.STDEV.S('II. Headline series'!N146:N176)</f>
        <v>2.098214662565165</v>
      </c>
      <c r="F157" s="2">
        <f t="shared" si="4"/>
        <v>10.327838054341672</v>
      </c>
      <c r="G157" s="2">
        <f t="shared" si="5"/>
        <v>7.6317631875966656</v>
      </c>
    </row>
    <row r="158" spans="1:7" x14ac:dyDescent="0.25">
      <c r="A158" s="2">
        <f>'III. GDP shares, 1310-2018'!A160</f>
        <v>1464</v>
      </c>
      <c r="B158" s="2">
        <f>_xlfn.STDEV.S('II. Headline series'!M147:M177)</f>
        <v>5.7613275280275564</v>
      </c>
      <c r="C158" s="2">
        <f>_xlfn.STDEV.S('II. Headline series'!P147:P177)</f>
        <v>16.386215548172213</v>
      </c>
      <c r="D158" s="2">
        <f>_xlfn.STDEV.S('II. Headline series'!K147:K177)</f>
        <v>0.58422269302134278</v>
      </c>
      <c r="E158" s="2">
        <f>_xlfn.STDEV.S('II. Headline series'!N147:N177)</f>
        <v>2.1414432876859792</v>
      </c>
      <c r="F158" s="2">
        <f t="shared" si="4"/>
        <v>9.8615264296436429</v>
      </c>
      <c r="G158" s="2">
        <f t="shared" si="5"/>
        <v>7.6519493382796906</v>
      </c>
    </row>
    <row r="159" spans="1:7" x14ac:dyDescent="0.25">
      <c r="A159" s="2">
        <f>'III. GDP shares, 1310-2018'!A161</f>
        <v>1465</v>
      </c>
      <c r="B159" s="2">
        <f>_xlfn.STDEV.S('II. Headline series'!M148:M178)</f>
        <v>5.800672958614169</v>
      </c>
      <c r="C159" s="2">
        <f>_xlfn.STDEV.S('II. Headline series'!P148:P178)</f>
        <v>16.398864765675103</v>
      </c>
      <c r="D159" s="2">
        <f>_xlfn.STDEV.S('II. Headline series'!K148:K178)</f>
        <v>0.68353031749367044</v>
      </c>
      <c r="E159" s="2">
        <f>_xlfn.STDEV.S('II. Headline series'!N148:N178)</f>
        <v>2.2757376323188447</v>
      </c>
      <c r="F159" s="2">
        <f t="shared" si="4"/>
        <v>8.4863433415561467</v>
      </c>
      <c r="G159" s="2">
        <f t="shared" si="5"/>
        <v>7.2059557889217709</v>
      </c>
    </row>
    <row r="160" spans="1:7" x14ac:dyDescent="0.25">
      <c r="A160" s="2">
        <f>'III. GDP shares, 1310-2018'!A162</f>
        <v>1466</v>
      </c>
      <c r="B160" s="2">
        <f>_xlfn.STDEV.S('II. Headline series'!M149:M179)</f>
        <v>6.2511673334061255</v>
      </c>
      <c r="C160" s="2">
        <f>_xlfn.STDEV.S('II. Headline series'!P149:P179)</f>
        <v>16.472132631449288</v>
      </c>
      <c r="D160" s="2">
        <f>_xlfn.STDEV.S('II. Headline series'!K149:K179)</f>
        <v>0.82496008500660323</v>
      </c>
      <c r="E160" s="2">
        <f>_xlfn.STDEV.S('II. Headline series'!N149:N179)</f>
        <v>2.5368140113662943</v>
      </c>
      <c r="F160" s="2">
        <f t="shared" si="4"/>
        <v>7.5775391404010648</v>
      </c>
      <c r="G160" s="2">
        <f t="shared" si="5"/>
        <v>6.49323622372206</v>
      </c>
    </row>
    <row r="161" spans="1:7" x14ac:dyDescent="0.25">
      <c r="A161" s="2">
        <f>'III. GDP shares, 1310-2018'!A163</f>
        <v>1467</v>
      </c>
      <c r="B161" s="2">
        <f>_xlfn.STDEV.S('II. Headline series'!M150:M180)</f>
        <v>6.8552078030226999</v>
      </c>
      <c r="C161" s="2">
        <f>_xlfn.STDEV.S('II. Headline series'!P150:P180)</f>
        <v>16.849984248307589</v>
      </c>
      <c r="D161" s="2">
        <f>_xlfn.STDEV.S('II. Headline series'!K150:K180)</f>
        <v>0.98862595515662677</v>
      </c>
      <c r="E161" s="2">
        <f>_xlfn.STDEV.S('II. Headline series'!N150:N180)</f>
        <v>2.9272435691042547</v>
      </c>
      <c r="F161" s="2">
        <f t="shared" si="4"/>
        <v>6.9340762977810328</v>
      </c>
      <c r="G161" s="2">
        <f t="shared" si="5"/>
        <v>5.7562631364713308</v>
      </c>
    </row>
    <row r="162" spans="1:7" x14ac:dyDescent="0.25">
      <c r="A162" s="2">
        <f>'III. GDP shares, 1310-2018'!A164</f>
        <v>1468</v>
      </c>
      <c r="B162" s="2">
        <f>_xlfn.STDEV.S('II. Headline series'!M151:M181)</f>
        <v>7.1149564154714495</v>
      </c>
      <c r="C162" s="2">
        <f>_xlfn.STDEV.S('II. Headline series'!P151:P181)</f>
        <v>19.931642777006918</v>
      </c>
      <c r="D162" s="2">
        <f>_xlfn.STDEV.S('II. Headline series'!K151:K181)</f>
        <v>1.103854963533742</v>
      </c>
      <c r="E162" s="2">
        <f>_xlfn.STDEV.S('II. Headline series'!N151:N181)</f>
        <v>3.1800647078031896</v>
      </c>
      <c r="F162" s="2">
        <f t="shared" si="4"/>
        <v>6.4455536737313075</v>
      </c>
      <c r="G162" s="2">
        <f t="shared" si="5"/>
        <v>6.2676846568873223</v>
      </c>
    </row>
    <row r="163" spans="1:7" x14ac:dyDescent="0.25">
      <c r="A163" s="2">
        <f>'III. GDP shares, 1310-2018'!A165</f>
        <v>1469</v>
      </c>
      <c r="B163" s="2">
        <f>_xlfn.STDEV.S('II. Headline series'!M152:M182)</f>
        <v>7.1053927048398116</v>
      </c>
      <c r="C163" s="2">
        <f>_xlfn.STDEV.S('II. Headline series'!P152:P182)</f>
        <v>20.063500121261406</v>
      </c>
      <c r="D163" s="2">
        <f>_xlfn.STDEV.S('II. Headline series'!K152:K182)</f>
        <v>1.2104674532914734</v>
      </c>
      <c r="E163" s="2">
        <f>_xlfn.STDEV.S('II. Headline series'!N152:N182)</f>
        <v>3.3951507883201129</v>
      </c>
      <c r="F163" s="2">
        <f t="shared" si="4"/>
        <v>5.8699576643048124</v>
      </c>
      <c r="G163" s="2">
        <f t="shared" si="5"/>
        <v>5.9094577449352776</v>
      </c>
    </row>
    <row r="164" spans="1:7" x14ac:dyDescent="0.25">
      <c r="A164" s="2">
        <f>'III. GDP shares, 1310-2018'!A166</f>
        <v>1470</v>
      </c>
      <c r="B164" s="2">
        <f>_xlfn.STDEV.S('II. Headline series'!M153:M183)</f>
        <v>7.2182363750993508</v>
      </c>
      <c r="C164" s="2">
        <f>_xlfn.STDEV.S('II. Headline series'!P153:P183)</f>
        <v>20.936390956369255</v>
      </c>
      <c r="D164" s="2">
        <f>_xlfn.STDEV.S('II. Headline series'!K153:K183)</f>
        <v>1.3035118139730175</v>
      </c>
      <c r="E164" s="2">
        <f>_xlfn.STDEV.S('II. Headline series'!N153:N183)</f>
        <v>3.5769010287467138</v>
      </c>
      <c r="F164" s="2">
        <f t="shared" si="4"/>
        <v>5.537530460194791</v>
      </c>
      <c r="G164" s="2">
        <f t="shared" si="5"/>
        <v>5.8532206477362374</v>
      </c>
    </row>
    <row r="165" spans="1:7" x14ac:dyDescent="0.25">
      <c r="A165" s="2">
        <f>'III. GDP shares, 1310-2018'!A167</f>
        <v>1471</v>
      </c>
      <c r="B165" s="2">
        <f>_xlfn.STDEV.S('II. Headline series'!M154:M184)</f>
        <v>7.2303304759352063</v>
      </c>
      <c r="C165" s="2">
        <f>_xlfn.STDEV.S('II. Headline series'!P154:P184)</f>
        <v>20.927548459741391</v>
      </c>
      <c r="D165" s="2">
        <f>_xlfn.STDEV.S('II. Headline series'!K154:K184)</f>
        <v>1.385118145231327</v>
      </c>
      <c r="E165" s="2">
        <f>_xlfn.STDEV.S('II. Headline series'!N154:N184)</f>
        <v>3.7324844559621408</v>
      </c>
      <c r="F165" s="2">
        <f t="shared" si="4"/>
        <v>5.2200099326023031</v>
      </c>
      <c r="G165" s="2">
        <f t="shared" si="5"/>
        <v>5.6068682151676352</v>
      </c>
    </row>
    <row r="166" spans="1:7" x14ac:dyDescent="0.25">
      <c r="A166" s="2">
        <f>'III. GDP shares, 1310-2018'!A168</f>
        <v>1472</v>
      </c>
      <c r="B166" s="2">
        <f>_xlfn.STDEV.S('II. Headline series'!M155:M185)</f>
        <v>6.8851929887361534</v>
      </c>
      <c r="C166" s="2">
        <f>_xlfn.STDEV.S('II. Headline series'!P155:P185)</f>
        <v>20.278793115227941</v>
      </c>
      <c r="D166" s="2">
        <f>_xlfn.STDEV.S('II. Headline series'!K155:K185)</f>
        <v>1.452494867322883</v>
      </c>
      <c r="E166" s="2">
        <f>_xlfn.STDEV.S('II. Headline series'!N155:N185)</f>
        <v>3.863836108694779</v>
      </c>
      <c r="F166" s="2">
        <f t="shared" si="4"/>
        <v>4.7402528873829102</v>
      </c>
      <c r="G166" s="2">
        <f t="shared" si="5"/>
        <v>5.2483574729255809</v>
      </c>
    </row>
    <row r="167" spans="1:7" x14ac:dyDescent="0.25">
      <c r="A167" s="2">
        <f>'III. GDP shares, 1310-2018'!A169</f>
        <v>1473</v>
      </c>
      <c r="B167" s="2">
        <f>_xlfn.STDEV.S('II. Headline series'!M156:M186)</f>
        <v>6.8054829127953722</v>
      </c>
      <c r="C167" s="2">
        <f>_xlfn.STDEV.S('II. Headline series'!P156:P186)</f>
        <v>20.19732261348339</v>
      </c>
      <c r="D167" s="2">
        <f>_xlfn.STDEV.S('II. Headline series'!K156:K186)</f>
        <v>1.5125275330267802</v>
      </c>
      <c r="E167" s="2">
        <f>_xlfn.STDEV.S('II. Headline series'!N156:N186)</f>
        <v>3.9616797621631337</v>
      </c>
      <c r="F167" s="2">
        <f t="shared" si="4"/>
        <v>4.4994109291859594</v>
      </c>
      <c r="G167" s="2">
        <f t="shared" si="5"/>
        <v>5.0981714388886807</v>
      </c>
    </row>
    <row r="168" spans="1:7" x14ac:dyDescent="0.25">
      <c r="A168" s="2">
        <f>'III. GDP shares, 1310-2018'!A170</f>
        <v>1474</v>
      </c>
      <c r="B168" s="2">
        <f>_xlfn.STDEV.S('II. Headline series'!M157:M187)</f>
        <v>6.3237315746998384</v>
      </c>
      <c r="C168" s="2">
        <f>_xlfn.STDEV.S('II. Headline series'!P157:P187)</f>
        <v>19.408351030560976</v>
      </c>
      <c r="D168" s="2">
        <f>_xlfn.STDEV.S('II. Headline series'!K157:K187)</f>
        <v>1.5567661482958957</v>
      </c>
      <c r="E168" s="2">
        <f>_xlfn.STDEV.S('II. Headline series'!N157:N187)</f>
        <v>4.0347631050071557</v>
      </c>
      <c r="F168" s="2">
        <f t="shared" si="4"/>
        <v>4.0620947350519359</v>
      </c>
      <c r="G168" s="2">
        <f t="shared" si="5"/>
        <v>4.8102826672711316</v>
      </c>
    </row>
    <row r="169" spans="1:7" x14ac:dyDescent="0.25">
      <c r="A169" s="2">
        <f>'III. GDP shares, 1310-2018'!A171</f>
        <v>1475</v>
      </c>
      <c r="B169" s="2">
        <f>_xlfn.STDEV.S('II. Headline series'!M158:M188)</f>
        <v>6.191357719776958</v>
      </c>
      <c r="C169" s="2">
        <f>_xlfn.STDEV.S('II. Headline series'!P158:P188)</f>
        <v>18.883197905348275</v>
      </c>
      <c r="D169" s="2">
        <f>_xlfn.STDEV.S('II. Headline series'!K158:K188)</f>
        <v>1.5993510674285829</v>
      </c>
      <c r="E169" s="2">
        <f>_xlfn.STDEV.S('II. Headline series'!N158:N188)</f>
        <v>4.1089674785235371</v>
      </c>
      <c r="F169" s="2">
        <f t="shared" si="4"/>
        <v>3.8711686545039465</v>
      </c>
      <c r="G169" s="2">
        <f t="shared" si="5"/>
        <v>4.595606561513482</v>
      </c>
    </row>
    <row r="170" spans="1:7" x14ac:dyDescent="0.25">
      <c r="A170" s="2">
        <f>'III. GDP shares, 1310-2018'!A172</f>
        <v>1476</v>
      </c>
      <c r="B170" s="2">
        <f>_xlfn.STDEV.S('II. Headline series'!M159:M189)</f>
        <v>6.2092693526109812</v>
      </c>
      <c r="C170" s="2">
        <f>_xlfn.STDEV.S('II. Headline series'!P159:P189)</f>
        <v>18.832594885313572</v>
      </c>
      <c r="D170" s="2">
        <f>_xlfn.STDEV.S('II. Headline series'!K159:K189)</f>
        <v>1.6451810461458045</v>
      </c>
      <c r="E170" s="2">
        <f>_xlfn.STDEV.S('II. Headline series'!N159:N189)</f>
        <v>4.1706412069292433</v>
      </c>
      <c r="F170" s="2">
        <f t="shared" si="4"/>
        <v>3.7742164408941794</v>
      </c>
      <c r="G170" s="2">
        <f t="shared" si="5"/>
        <v>4.51551546894623</v>
      </c>
    </row>
    <row r="171" spans="1:7" x14ac:dyDescent="0.25">
      <c r="A171" s="2">
        <f>'III. GDP shares, 1310-2018'!A173</f>
        <v>1477</v>
      </c>
      <c r="B171" s="2">
        <f>_xlfn.STDEV.S('II. Headline series'!M160:M190)</f>
        <v>6.294721429731565</v>
      </c>
      <c r="C171" s="2">
        <f>_xlfn.STDEV.S('II. Headline series'!P160:P190)</f>
        <v>19.000404764275423</v>
      </c>
      <c r="D171" s="2">
        <f>_xlfn.STDEV.S('II. Headline series'!K160:K190)</f>
        <v>1.6865327345294958</v>
      </c>
      <c r="E171" s="2">
        <f>_xlfn.STDEV.S('II. Headline series'!N160:N190)</f>
        <v>4.2345301873092636</v>
      </c>
      <c r="F171" s="2">
        <f t="shared" si="4"/>
        <v>3.7323446505695301</v>
      </c>
      <c r="G171" s="2">
        <f t="shared" si="5"/>
        <v>4.4870160144846674</v>
      </c>
    </row>
    <row r="172" spans="1:7" x14ac:dyDescent="0.25">
      <c r="A172" s="2">
        <f>'III. GDP shares, 1310-2018'!A174</f>
        <v>1478</v>
      </c>
      <c r="B172" s="2">
        <f>_xlfn.STDEV.S('II. Headline series'!M161:M191)</f>
        <v>6.3459303577727129</v>
      </c>
      <c r="C172" s="2">
        <f>_xlfn.STDEV.S('II. Headline series'!P161:P191)</f>
        <v>19.001225475642332</v>
      </c>
      <c r="D172" s="2">
        <f>_xlfn.STDEV.S('II. Headline series'!K161:K191)</f>
        <v>1.7206777030045903</v>
      </c>
      <c r="E172" s="2">
        <f>_xlfn.STDEV.S('II. Headline series'!N161:N191)</f>
        <v>4.2852328151073324</v>
      </c>
      <c r="F172" s="2">
        <f t="shared" si="4"/>
        <v>3.6880412564721796</v>
      </c>
      <c r="G172" s="2">
        <f t="shared" si="5"/>
        <v>4.4341174203312006</v>
      </c>
    </row>
    <row r="173" spans="1:7" x14ac:dyDescent="0.25">
      <c r="A173" s="2">
        <f>'III. GDP shares, 1310-2018'!A175</f>
        <v>1479</v>
      </c>
      <c r="B173" s="2">
        <f>_xlfn.STDEV.S('II. Headline series'!M162:M192)</f>
        <v>6.5254055028175948</v>
      </c>
      <c r="C173" s="2">
        <f>_xlfn.STDEV.S('II. Headline series'!P162:P192)</f>
        <v>19.168152183941185</v>
      </c>
      <c r="D173" s="2">
        <f>_xlfn.STDEV.S('II. Headline series'!K162:K192)</f>
        <v>1.7603890155607922</v>
      </c>
      <c r="E173" s="2">
        <f>_xlfn.STDEV.S('II. Headline series'!N162:N192)</f>
        <v>4.3319899199669791</v>
      </c>
      <c r="F173" s="2">
        <f t="shared" si="4"/>
        <v>3.7067974437109581</v>
      </c>
      <c r="G173" s="2">
        <f t="shared" si="5"/>
        <v>4.4247915018434059</v>
      </c>
    </row>
    <row r="174" spans="1:7" x14ac:dyDescent="0.25">
      <c r="A174" s="2">
        <f>'III. GDP shares, 1310-2018'!A176</f>
        <v>1480</v>
      </c>
      <c r="B174" s="2">
        <f>_xlfn.STDEV.S('II. Headline series'!M163:M193)</f>
        <v>6.5141441060480529</v>
      </c>
      <c r="C174" s="2">
        <f>_xlfn.STDEV.S('II. Headline series'!P163:P193)</f>
        <v>18.825171026280998</v>
      </c>
      <c r="D174" s="2">
        <f>_xlfn.STDEV.S('II. Headline series'!K163:K193)</f>
        <v>1.8162999342509623</v>
      </c>
      <c r="E174" s="2">
        <f>_xlfn.STDEV.S('II. Headline series'!N163:N193)</f>
        <v>4.4195246565239179</v>
      </c>
      <c r="F174" s="2">
        <f t="shared" si="4"/>
        <v>3.5864914066268851</v>
      </c>
      <c r="G174" s="2">
        <f t="shared" si="5"/>
        <v>4.2595465551916458</v>
      </c>
    </row>
    <row r="175" spans="1:7" x14ac:dyDescent="0.25">
      <c r="A175" s="2">
        <f>'III. GDP shares, 1310-2018'!A177</f>
        <v>1481</v>
      </c>
      <c r="B175" s="2">
        <f>_xlfn.STDEV.S('II. Headline series'!M164:M194)</f>
        <v>6.7709830887959424</v>
      </c>
      <c r="C175" s="2">
        <f>_xlfn.STDEV.S('II. Headline series'!P164:P194)</f>
        <v>19.787626824631605</v>
      </c>
      <c r="D175" s="2">
        <f>_xlfn.STDEV.S('II. Headline series'!K164:K194)</f>
        <v>1.8643831894594314</v>
      </c>
      <c r="E175" s="2">
        <f>_xlfn.STDEV.S('II. Headline series'!N164:N194)</f>
        <v>4.4896002770262626</v>
      </c>
      <c r="F175" s="2">
        <f t="shared" si="4"/>
        <v>3.6317550635924554</v>
      </c>
      <c r="G175" s="2">
        <f t="shared" si="5"/>
        <v>4.4074362089397772</v>
      </c>
    </row>
    <row r="176" spans="1:7" x14ac:dyDescent="0.25">
      <c r="A176" s="2">
        <f>'III. GDP shares, 1310-2018'!A178</f>
        <v>1482</v>
      </c>
      <c r="B176" s="2">
        <f>_xlfn.STDEV.S('II. Headline series'!M165:M195)</f>
        <v>7.6629991577943963</v>
      </c>
      <c r="C176" s="2">
        <f>_xlfn.STDEV.S('II. Headline series'!P165:P195)</f>
        <v>21.824572084964245</v>
      </c>
      <c r="D176" s="2">
        <f>_xlfn.STDEV.S('II. Headline series'!K165:K195)</f>
        <v>1.8830682354518684</v>
      </c>
      <c r="E176" s="2">
        <f>_xlfn.STDEV.S('II. Headline series'!N165:N195)</f>
        <v>4.5175079555162156</v>
      </c>
      <c r="F176" s="2">
        <f t="shared" si="4"/>
        <v>4.0694219219069101</v>
      </c>
      <c r="G176" s="2">
        <f t="shared" si="5"/>
        <v>4.8311087218595397</v>
      </c>
    </row>
    <row r="177" spans="1:7" x14ac:dyDescent="0.25">
      <c r="A177" s="2">
        <f>'III. GDP shares, 1310-2018'!A179</f>
        <v>1483</v>
      </c>
      <c r="B177" s="2">
        <f>_xlfn.STDEV.S('II. Headline series'!M166:M196)</f>
        <v>8.1157533385761234</v>
      </c>
      <c r="C177" s="2">
        <f>_xlfn.STDEV.S('II. Headline series'!P166:P196)</f>
        <v>22.986445235008336</v>
      </c>
      <c r="D177" s="2">
        <f>_xlfn.STDEV.S('II. Headline series'!K166:K196)</f>
        <v>1.8853820599674771</v>
      </c>
      <c r="E177" s="2">
        <f>_xlfn.STDEV.S('II. Headline series'!N166:N196)</f>
        <v>4.511722398621381</v>
      </c>
      <c r="F177" s="2">
        <f t="shared" si="4"/>
        <v>4.304566968626041</v>
      </c>
      <c r="G177" s="2">
        <f t="shared" si="5"/>
        <v>5.0948270314751989</v>
      </c>
    </row>
    <row r="178" spans="1:7" x14ac:dyDescent="0.25">
      <c r="A178" s="2">
        <f>'III. GDP shares, 1310-2018'!A180</f>
        <v>1484</v>
      </c>
      <c r="B178" s="2">
        <f>_xlfn.STDEV.S('II. Headline series'!M167:M197)</f>
        <v>8.2266530303292154</v>
      </c>
      <c r="C178" s="2">
        <f>_xlfn.STDEV.S('II. Headline series'!P167:P197)</f>
        <v>23.208608186154727</v>
      </c>
      <c r="D178" s="2">
        <f>_xlfn.STDEV.S('II. Headline series'!K167:K197)</f>
        <v>1.8717456716960279</v>
      </c>
      <c r="E178" s="2">
        <f>_xlfn.STDEV.S('II. Headline series'!N167:N197)</f>
        <v>4.4756725620242914</v>
      </c>
      <c r="F178" s="2">
        <f t="shared" si="4"/>
        <v>4.3951767351356414</v>
      </c>
      <c r="G178" s="2">
        <f t="shared" si="5"/>
        <v>5.1855018133090951</v>
      </c>
    </row>
    <row r="179" spans="1:7" x14ac:dyDescent="0.25">
      <c r="A179" s="2">
        <f>'III. GDP shares, 1310-2018'!A181</f>
        <v>1485</v>
      </c>
      <c r="B179" s="2">
        <f>_xlfn.STDEV.S('II. Headline series'!M168:M198)</f>
        <v>8.2691414802942216</v>
      </c>
      <c r="C179" s="2">
        <f>_xlfn.STDEV.S('II. Headline series'!P168:P198)</f>
        <v>23.132037260877929</v>
      </c>
      <c r="D179" s="2">
        <f>_xlfn.STDEV.S('II. Headline series'!K168:K198)</f>
        <v>1.8397625851290935</v>
      </c>
      <c r="E179" s="2">
        <f>_xlfn.STDEV.S('II. Headline series'!N168:N198)</f>
        <v>4.4026424299030689</v>
      </c>
      <c r="F179" s="2">
        <f t="shared" si="4"/>
        <v>4.4946785781677301</v>
      </c>
      <c r="G179" s="2">
        <f t="shared" si="5"/>
        <v>5.2541258185682862</v>
      </c>
    </row>
    <row r="180" spans="1:7" x14ac:dyDescent="0.25">
      <c r="A180" s="2">
        <f>'III. GDP shares, 1310-2018'!A182</f>
        <v>1486</v>
      </c>
      <c r="B180" s="2">
        <f>_xlfn.STDEV.S('II. Headline series'!M169:M199)</f>
        <v>8.8892883933326949</v>
      </c>
      <c r="C180" s="2">
        <f>_xlfn.STDEV.S('II. Headline series'!P169:P199)</f>
        <v>23.77790891891091</v>
      </c>
      <c r="D180" s="2">
        <f>_xlfn.STDEV.S('II. Headline series'!K169:K199)</f>
        <v>1.8220858297520865</v>
      </c>
      <c r="E180" s="2">
        <f>_xlfn.STDEV.S('II. Headline series'!N169:N199)</f>
        <v>4.3500762025091673</v>
      </c>
      <c r="F180" s="2">
        <f t="shared" si="4"/>
        <v>4.8786331841141504</v>
      </c>
      <c r="G180" s="2">
        <f t="shared" si="5"/>
        <v>5.4660902043958624</v>
      </c>
    </row>
    <row r="181" spans="1:7" x14ac:dyDescent="0.25">
      <c r="A181" s="2">
        <f>'III. GDP shares, 1310-2018'!A183</f>
        <v>1487</v>
      </c>
      <c r="B181" s="2">
        <f>_xlfn.STDEV.S('II. Headline series'!M170:M200)</f>
        <v>8.9038826623911334</v>
      </c>
      <c r="C181" s="2">
        <f>_xlfn.STDEV.S('II. Headline series'!P170:P200)</f>
        <v>23.714595534145996</v>
      </c>
      <c r="D181" s="2">
        <f>_xlfn.STDEV.S('II. Headline series'!K170:K200)</f>
        <v>1.7679687234580925</v>
      </c>
      <c r="E181" s="2">
        <f>_xlfn.STDEV.S('II. Headline series'!N170:N200)</f>
        <v>4.2004299593767653</v>
      </c>
      <c r="F181" s="2">
        <f t="shared" si="4"/>
        <v>5.0362218201323223</v>
      </c>
      <c r="G181" s="2">
        <f t="shared" si="5"/>
        <v>5.6457543069387652</v>
      </c>
    </row>
    <row r="182" spans="1:7" x14ac:dyDescent="0.25">
      <c r="A182" s="2">
        <f>'III. GDP shares, 1310-2018'!A184</f>
        <v>1488</v>
      </c>
      <c r="B182" s="2">
        <f>_xlfn.STDEV.S('II. Headline series'!M171:M201)</f>
        <v>8.8428104494192326</v>
      </c>
      <c r="C182" s="2">
        <f>_xlfn.STDEV.S('II. Headline series'!P171:P201)</f>
        <v>23.885601262002847</v>
      </c>
      <c r="D182" s="2">
        <f>_xlfn.STDEV.S('II. Headline series'!K171:K201)</f>
        <v>1.6652574559889124</v>
      </c>
      <c r="E182" s="2">
        <f>_xlfn.STDEV.S('II. Headline series'!N171:N201)</f>
        <v>3.9752027359518838</v>
      </c>
      <c r="F182" s="2">
        <f t="shared" si="4"/>
        <v>5.3101761638220282</v>
      </c>
      <c r="G182" s="2">
        <f t="shared" si="5"/>
        <v>6.0086498346312167</v>
      </c>
    </row>
    <row r="183" spans="1:7" x14ac:dyDescent="0.25">
      <c r="A183" s="2">
        <f>'III. GDP shares, 1310-2018'!A185</f>
        <v>1489</v>
      </c>
      <c r="B183" s="2">
        <f>_xlfn.STDEV.S('II. Headline series'!M172:M202)</f>
        <v>8.7382380027693785</v>
      </c>
      <c r="C183" s="2">
        <f>_xlfn.STDEV.S('II. Headline series'!P172:P202)</f>
        <v>23.814392517904899</v>
      </c>
      <c r="D183" s="2">
        <f>_xlfn.STDEV.S('II. Headline series'!K172:K202)</f>
        <v>1.5743671927462646</v>
      </c>
      <c r="E183" s="2">
        <f>_xlfn.STDEV.S('II. Headline series'!N172:N202)</f>
        <v>3.6955009444857856</v>
      </c>
      <c r="F183" s="2">
        <f t="shared" si="4"/>
        <v>5.5503176406558232</v>
      </c>
      <c r="G183" s="2">
        <f t="shared" si="5"/>
        <v>6.4441581467972204</v>
      </c>
    </row>
    <row r="184" spans="1:7" x14ac:dyDescent="0.25">
      <c r="A184" s="2">
        <f>'III. GDP shares, 1310-2018'!A186</f>
        <v>1490</v>
      </c>
      <c r="B184" s="2">
        <f>_xlfn.STDEV.S('II. Headline series'!M173:M203)</f>
        <v>8.856805748313672</v>
      </c>
      <c r="C184" s="2">
        <f>_xlfn.STDEV.S('II. Headline series'!P173:P203)</f>
        <v>24.638560187993662</v>
      </c>
      <c r="D184" s="2">
        <f>_xlfn.STDEV.S('II. Headline series'!K173:K203)</f>
        <v>1.4561662977651761</v>
      </c>
      <c r="E184" s="2">
        <f>_xlfn.STDEV.S('II. Headline series'!N173:N203)</f>
        <v>3.3476981883015959</v>
      </c>
      <c r="F184" s="2">
        <f t="shared" si="4"/>
        <v>6.0822762907687729</v>
      </c>
      <c r="G184" s="2">
        <f t="shared" si="5"/>
        <v>7.3598510983135137</v>
      </c>
    </row>
    <row r="185" spans="1:7" x14ac:dyDescent="0.25">
      <c r="A185" s="2">
        <f>'III. GDP shares, 1310-2018'!A187</f>
        <v>1491</v>
      </c>
      <c r="B185" s="2">
        <f>_xlfn.STDEV.S('II. Headline series'!M174:M204)</f>
        <v>9.3839719567397726</v>
      </c>
      <c r="C185" s="2">
        <f>_xlfn.STDEV.S('II. Headline series'!P174:P204)</f>
        <v>27.57586980930509</v>
      </c>
      <c r="D185" s="2">
        <f>_xlfn.STDEV.S('II. Headline series'!K174:K204)</f>
        <v>1.293017539598426</v>
      </c>
      <c r="E185" s="2">
        <f>_xlfn.STDEV.S('II. Headline series'!N174:N204)</f>
        <v>2.8959092034060472</v>
      </c>
      <c r="F185" s="2">
        <f t="shared" si="4"/>
        <v>7.2574204675167548</v>
      </c>
      <c r="G185" s="2">
        <f t="shared" si="5"/>
        <v>9.5223530409280457</v>
      </c>
    </row>
    <row r="186" spans="1:7" x14ac:dyDescent="0.25">
      <c r="A186" s="2">
        <f>'III. GDP shares, 1310-2018'!A188</f>
        <v>1492</v>
      </c>
      <c r="B186" s="2">
        <f>_xlfn.STDEV.S('II. Headline series'!M175:M205)</f>
        <v>9.382527724968865</v>
      </c>
      <c r="C186" s="2">
        <f>_xlfn.STDEV.S('II. Headline series'!P175:P205)</f>
        <v>27.509757408703493</v>
      </c>
      <c r="D186" s="2">
        <f>_xlfn.STDEV.S('II. Headline series'!K175:K205)</f>
        <v>1.0999227415892399</v>
      </c>
      <c r="E186" s="2">
        <f>_xlfn.STDEV.S('II. Headline series'!N175:N205)</f>
        <v>2.2935008436128359</v>
      </c>
      <c r="F186" s="2">
        <f t="shared" si="4"/>
        <v>8.5301697748447118</v>
      </c>
      <c r="G186" s="2">
        <f t="shared" si="5"/>
        <v>11.994657636737017</v>
      </c>
    </row>
    <row r="187" spans="1:7" x14ac:dyDescent="0.25">
      <c r="A187" s="2">
        <f>'III. GDP shares, 1310-2018'!A189</f>
        <v>1493</v>
      </c>
      <c r="B187" s="2">
        <f>_xlfn.STDEV.S('II. Headline series'!M176:M206)</f>
        <v>9.3812951078649434</v>
      </c>
      <c r="C187" s="2">
        <f>_xlfn.STDEV.S('II. Headline series'!P176:P206)</f>
        <v>27.545208210153021</v>
      </c>
      <c r="D187" s="2">
        <f>_xlfn.STDEV.S('II. Headline series'!K176:K206)</f>
        <v>0.92132126739864562</v>
      </c>
      <c r="E187" s="2">
        <f>_xlfn.STDEV.S('II. Headline series'!N176:N206)</f>
        <v>1.7344009896122514</v>
      </c>
      <c r="F187" s="2">
        <f t="shared" si="4"/>
        <v>10.182436289952438</v>
      </c>
      <c r="G187" s="2">
        <f t="shared" si="5"/>
        <v>15.881683863839999</v>
      </c>
    </row>
    <row r="188" spans="1:7" x14ac:dyDescent="0.25">
      <c r="A188" s="2">
        <f>'III. GDP shares, 1310-2018'!A190</f>
        <v>1494</v>
      </c>
      <c r="B188" s="2">
        <f>_xlfn.STDEV.S('II. Headline series'!M177:M207)</f>
        <v>9.4268743030285247</v>
      </c>
      <c r="C188" s="2">
        <f>_xlfn.STDEV.S('II. Headline series'!P177:P207)</f>
        <v>27.259764770447859</v>
      </c>
      <c r="D188" s="2">
        <f>_xlfn.STDEV.S('II. Headline series'!K177:K207)</f>
        <v>0.73894291212809071</v>
      </c>
      <c r="E188" s="2">
        <f>_xlfn.STDEV.S('II. Headline series'!N177:N207)</f>
        <v>1.2868430224441518</v>
      </c>
      <c r="F188" s="2">
        <f t="shared" si="4"/>
        <v>12.757243013374273</v>
      </c>
      <c r="G188" s="2">
        <f t="shared" si="5"/>
        <v>21.183442187588902</v>
      </c>
    </row>
    <row r="189" spans="1:7" x14ac:dyDescent="0.25">
      <c r="A189" s="2">
        <f>'III. GDP shares, 1310-2018'!A191</f>
        <v>1495</v>
      </c>
      <c r="B189" s="2">
        <f>_xlfn.STDEV.S('II. Headline series'!M178:M208)</f>
        <v>9.2360491060732155</v>
      </c>
      <c r="C189" s="2">
        <f>_xlfn.STDEV.S('II. Headline series'!P178:P208)</f>
        <v>26.774179250806579</v>
      </c>
      <c r="D189" s="2">
        <f>_xlfn.STDEV.S('II. Headline series'!K178:K208)</f>
        <v>0.5934154514044383</v>
      </c>
      <c r="E189" s="2">
        <f>_xlfn.STDEV.S('II. Headline series'!N178:N208)</f>
        <v>0.9874230392581409</v>
      </c>
      <c r="F189" s="2">
        <f t="shared" si="4"/>
        <v>15.564220790365717</v>
      </c>
      <c r="G189" s="2">
        <f t="shared" si="5"/>
        <v>27.115206133859548</v>
      </c>
    </row>
    <row r="190" spans="1:7" x14ac:dyDescent="0.25">
      <c r="A190" s="2">
        <f>'III. GDP shares, 1310-2018'!A192</f>
        <v>1496</v>
      </c>
      <c r="B190" s="2">
        <f>_xlfn.STDEV.S('II. Headline series'!M179:M209)</f>
        <v>9.2072625070693128</v>
      </c>
      <c r="C190" s="2">
        <f>_xlfn.STDEV.S('II. Headline series'!P179:P209)</f>
        <v>26.626315566197604</v>
      </c>
      <c r="D190" s="2">
        <f>_xlfn.STDEV.S('II. Headline series'!K179:K209)</f>
        <v>0.50834028690588906</v>
      </c>
      <c r="E190" s="2">
        <f>_xlfn.STDEV.S('II. Headline series'!N179:N209)</f>
        <v>0.88538684715762805</v>
      </c>
      <c r="F190" s="2">
        <f t="shared" si="4"/>
        <v>18.112399792491537</v>
      </c>
      <c r="G190" s="2">
        <f t="shared" si="5"/>
        <v>30.073086867821115</v>
      </c>
    </row>
    <row r="191" spans="1:7" x14ac:dyDescent="0.25">
      <c r="A191" s="2">
        <f>'III. GDP shares, 1310-2018'!A193</f>
        <v>1497</v>
      </c>
      <c r="B191" s="2">
        <f>_xlfn.STDEV.S('II. Headline series'!M180:M210)</f>
        <v>9.16398338940858</v>
      </c>
      <c r="C191" s="2">
        <f>_xlfn.STDEV.S('II. Headline series'!P180:P210)</f>
        <v>26.644907579328738</v>
      </c>
      <c r="D191" s="2">
        <f>_xlfn.STDEV.S('II. Headline series'!K180:K210)</f>
        <v>0.46079663732197534</v>
      </c>
      <c r="E191" s="2">
        <f>_xlfn.STDEV.S('II. Headline series'!N180:N210)</f>
        <v>0.93712553482657057</v>
      </c>
      <c r="F191" s="2">
        <f t="shared" si="4"/>
        <v>19.887261857350257</v>
      </c>
      <c r="G191" s="2">
        <f t="shared" si="5"/>
        <v>28.432591567638571</v>
      </c>
    </row>
    <row r="192" spans="1:7" x14ac:dyDescent="0.25">
      <c r="A192" s="2">
        <f>'III. GDP shares, 1310-2018'!A194</f>
        <v>1498</v>
      </c>
      <c r="B192" s="2">
        <f>_xlfn.STDEV.S('II. Headline series'!M181:M211)</f>
        <v>8.9454298364576044</v>
      </c>
      <c r="C192" s="2">
        <f>_xlfn.STDEV.S('II. Headline series'!P181:P211)</f>
        <v>26.556316511690447</v>
      </c>
      <c r="D192" s="2">
        <f>_xlfn.STDEV.S('II. Headline series'!K181:K211)</f>
        <v>0.44831739011751393</v>
      </c>
      <c r="E192" s="2">
        <f>_xlfn.STDEV.S('II. Headline series'!N181:N211)</f>
        <v>0.93133148334389004</v>
      </c>
      <c r="F192" s="2">
        <f t="shared" si="4"/>
        <v>19.953341167766901</v>
      </c>
      <c r="G192" s="2">
        <f t="shared" si="5"/>
        <v>28.514354970951459</v>
      </c>
    </row>
    <row r="193" spans="1:7" x14ac:dyDescent="0.25">
      <c r="A193" s="2">
        <f>'III. GDP shares, 1310-2018'!A195</f>
        <v>1499</v>
      </c>
      <c r="B193" s="2">
        <f>_xlfn.STDEV.S('II. Headline series'!M182:M212)</f>
        <v>8.8623531882233078</v>
      </c>
      <c r="C193" s="2">
        <f>_xlfn.STDEV.S('II. Headline series'!P182:P212)</f>
        <v>24.836128289567675</v>
      </c>
      <c r="D193" s="2">
        <f>_xlfn.STDEV.S('II. Headline series'!K182:K212)</f>
        <v>0.42291068559880118</v>
      </c>
      <c r="E193" s="2">
        <f>_xlfn.STDEV.S('II. Headline series'!N182:N212)</f>
        <v>0.9338849831667787</v>
      </c>
      <c r="F193" s="2">
        <f t="shared" si="4"/>
        <v>20.955614246717509</v>
      </c>
      <c r="G193" s="2">
        <f t="shared" si="5"/>
        <v>26.594418731682605</v>
      </c>
    </row>
    <row r="194" spans="1:7" x14ac:dyDescent="0.25">
      <c r="A194" s="2">
        <f>'III. GDP shares, 1310-2018'!A196</f>
        <v>1500</v>
      </c>
      <c r="B194" s="2">
        <f>_xlfn.STDEV.S('II. Headline series'!M183:M213)</f>
        <v>8.8460268941983138</v>
      </c>
      <c r="C194" s="2">
        <f>_xlfn.STDEV.S('II. Headline series'!P183:P213)</f>
        <v>24.815909496048487</v>
      </c>
      <c r="D194" s="2">
        <f>_xlfn.STDEV.S('II. Headline series'!K183:K213)</f>
        <v>0.40764004850951863</v>
      </c>
      <c r="E194" s="2">
        <f>_xlfn.STDEV.S('II. Headline series'!N183:N213)</f>
        <v>0.97302395946149867</v>
      </c>
      <c r="F194" s="2">
        <f t="shared" si="4"/>
        <v>21.700583459703306</v>
      </c>
      <c r="G194" s="2">
        <f t="shared" si="5"/>
        <v>25.503903839924327</v>
      </c>
    </row>
    <row r="195" spans="1:7" x14ac:dyDescent="0.25">
      <c r="A195" s="2">
        <f>'III. GDP shares, 1310-2018'!A197</f>
        <v>1501</v>
      </c>
      <c r="B195" s="2">
        <f>_xlfn.STDEV.S('II. Headline series'!M184:M214)</f>
        <v>8.5363645526339109</v>
      </c>
      <c r="C195" s="2">
        <f>_xlfn.STDEV.S('II. Headline series'!P184:P214)</f>
        <v>23.726682985296311</v>
      </c>
      <c r="D195" s="2">
        <f>_xlfn.STDEV.S('II. Headline series'!K184:K214)</f>
        <v>0.39207525776295277</v>
      </c>
      <c r="E195" s="2">
        <f>_xlfn.STDEV.S('II. Headline series'!N184:N214)</f>
        <v>1.0080112581302467</v>
      </c>
      <c r="F195" s="2">
        <f t="shared" si="4"/>
        <v>21.77226025773594</v>
      </c>
      <c r="G195" s="2">
        <f t="shared" si="5"/>
        <v>23.538113085469675</v>
      </c>
    </row>
    <row r="196" spans="1:7" x14ac:dyDescent="0.25">
      <c r="A196" s="2">
        <f>'III. GDP shares, 1310-2018'!A198</f>
        <v>1502</v>
      </c>
      <c r="B196" s="2">
        <f>_xlfn.STDEV.S('II. Headline series'!M185:M215)</f>
        <v>8.5339436931466377</v>
      </c>
      <c r="C196" s="2">
        <f>_xlfn.STDEV.S('II. Headline series'!P185:P215)</f>
        <v>23.738428221077228</v>
      </c>
      <c r="D196" s="2">
        <f>_xlfn.STDEV.S('II. Headline series'!K185:K215)</f>
        <v>0.38285853983287832</v>
      </c>
      <c r="E196" s="2">
        <f>_xlfn.STDEV.S('II. Headline series'!N185:N215)</f>
        <v>1.0076486971080687</v>
      </c>
      <c r="F196" s="2">
        <f t="shared" si="4"/>
        <v>22.290070104931687</v>
      </c>
      <c r="G196" s="2">
        <f t="shared" si="5"/>
        <v>23.558238391223089</v>
      </c>
    </row>
    <row r="197" spans="1:7" x14ac:dyDescent="0.25">
      <c r="A197" s="2">
        <f>'III. GDP shares, 1310-2018'!A199</f>
        <v>1503</v>
      </c>
      <c r="B197" s="2">
        <f>_xlfn.STDEV.S('II. Headline series'!M186:M216)</f>
        <v>8.7204982595853799</v>
      </c>
      <c r="C197" s="2">
        <f>_xlfn.STDEV.S('II. Headline series'!P186:P216)</f>
        <v>23.634366299577774</v>
      </c>
      <c r="D197" s="2">
        <f>_xlfn.STDEV.S('II. Headline series'!K186:K216)</f>
        <v>0.3765150776624932</v>
      </c>
      <c r="E197" s="2">
        <f>_xlfn.STDEV.S('II. Headline series'!N186:N216)</f>
        <v>1.0355598977141713</v>
      </c>
      <c r="F197" s="2">
        <f t="shared" si="4"/>
        <v>23.161086439684109</v>
      </c>
      <c r="G197" s="2">
        <f t="shared" si="5"/>
        <v>22.822790214015395</v>
      </c>
    </row>
    <row r="198" spans="1:7" x14ac:dyDescent="0.25">
      <c r="A198" s="2">
        <f>'III. GDP shares, 1310-2018'!A200</f>
        <v>1504</v>
      </c>
      <c r="B198" s="2">
        <f>_xlfn.STDEV.S('II. Headline series'!M187:M217)</f>
        <v>8.7101868287365374</v>
      </c>
      <c r="C198" s="2">
        <f>_xlfn.STDEV.S('II. Headline series'!P187:P217)</f>
        <v>23.61379156360632</v>
      </c>
      <c r="D198" s="2">
        <f>_xlfn.STDEV.S('II. Headline series'!K187:K217)</f>
        <v>0.37144975219443682</v>
      </c>
      <c r="E198" s="2">
        <f>_xlfn.STDEV.S('II. Headline series'!N187:N217)</f>
        <v>1.03594254289723</v>
      </c>
      <c r="F198" s="2">
        <f t="shared" si="4"/>
        <v>23.449165808507946</v>
      </c>
      <c r="G198" s="2">
        <f t="shared" si="5"/>
        <v>22.794499294879245</v>
      </c>
    </row>
    <row r="199" spans="1:7" x14ac:dyDescent="0.25">
      <c r="A199" s="2">
        <f>'III. GDP shares, 1310-2018'!A201</f>
        <v>1505</v>
      </c>
      <c r="B199" s="2">
        <f>_xlfn.STDEV.S('II. Headline series'!M188:M218)</f>
        <v>8.8278536365035993</v>
      </c>
      <c r="C199" s="2">
        <f>_xlfn.STDEV.S('II. Headline series'!P188:P218)</f>
        <v>23.636621721415469</v>
      </c>
      <c r="D199" s="2">
        <f>_xlfn.STDEV.S('II. Headline series'!K188:K218)</f>
        <v>0.34639574029896869</v>
      </c>
      <c r="E199" s="2">
        <f>_xlfn.STDEV.S('II. Headline series'!N188:N218)</f>
        <v>1.0710917511136715</v>
      </c>
      <c r="F199" s="2">
        <f t="shared" si="4"/>
        <v>25.484879314290698</v>
      </c>
      <c r="G199" s="2">
        <f t="shared" si="5"/>
        <v>22.067784292838784</v>
      </c>
    </row>
    <row r="200" spans="1:7" x14ac:dyDescent="0.25">
      <c r="A200" s="2">
        <f>'III. GDP shares, 1310-2018'!A202</f>
        <v>1506</v>
      </c>
      <c r="B200" s="2">
        <f>_xlfn.STDEV.S('II. Headline series'!M189:M219)</f>
        <v>8.9616849048019152</v>
      </c>
      <c r="C200" s="2">
        <f>_xlfn.STDEV.S('II. Headline series'!P189:P219)</f>
        <v>23.771291602866192</v>
      </c>
      <c r="D200" s="2">
        <f>_xlfn.STDEV.S('II. Headline series'!K189:K219)</f>
        <v>0.31633869127518721</v>
      </c>
      <c r="E200" s="2">
        <f>_xlfn.STDEV.S('II. Headline series'!N189:N219)</f>
        <v>1.0928407603162644</v>
      </c>
      <c r="F200" s="2">
        <f t="shared" si="4"/>
        <v>28.329398685556384</v>
      </c>
      <c r="G200" s="2">
        <f t="shared" si="5"/>
        <v>21.751834728407147</v>
      </c>
    </row>
    <row r="201" spans="1:7" x14ac:dyDescent="0.25">
      <c r="A201" s="2">
        <f>'III. GDP shares, 1310-2018'!A203</f>
        <v>1507</v>
      </c>
      <c r="B201" s="2">
        <f>_xlfn.STDEV.S('II. Headline series'!M190:M220)</f>
        <v>9.0070796371561332</v>
      </c>
      <c r="C201" s="2">
        <f>_xlfn.STDEV.S('II. Headline series'!P190:P220)</f>
        <v>24.03738142468216</v>
      </c>
      <c r="D201" s="2">
        <f>_xlfn.STDEV.S('II. Headline series'!K190:K220)</f>
        <v>0.28846185692160953</v>
      </c>
      <c r="E201" s="2">
        <f>_xlfn.STDEV.S('II. Headline series'!N190:N220)</f>
        <v>1.1043518112226638</v>
      </c>
      <c r="F201" s="2">
        <f t="shared" si="4"/>
        <v>31.224508270442971</v>
      </c>
      <c r="G201" s="2">
        <f t="shared" si="5"/>
        <v>21.766054241419312</v>
      </c>
    </row>
    <row r="202" spans="1:7" x14ac:dyDescent="0.25">
      <c r="A202" s="2">
        <f>'III. GDP shares, 1310-2018'!A204</f>
        <v>1508</v>
      </c>
      <c r="B202" s="2">
        <f>_xlfn.STDEV.S('II. Headline series'!M191:M221)</f>
        <v>9.0758611565484344</v>
      </c>
      <c r="C202" s="2">
        <f>_xlfn.STDEV.S('II. Headline series'!P191:P221)</f>
        <v>24.369636336899337</v>
      </c>
      <c r="D202" s="2">
        <f>_xlfn.STDEV.S('II. Headline series'!K191:K221)</f>
        <v>0.2589752029604942</v>
      </c>
      <c r="E202" s="2">
        <f>_xlfn.STDEV.S('II. Headline series'!N191:N221)</f>
        <v>1.1155847199374387</v>
      </c>
      <c r="F202" s="2">
        <f t="shared" si="4"/>
        <v>35.0452902548084</v>
      </c>
      <c r="G202" s="2">
        <f t="shared" si="5"/>
        <v>21.844720442447411</v>
      </c>
    </row>
    <row r="203" spans="1:7" x14ac:dyDescent="0.25">
      <c r="A203" s="2">
        <f>'III. GDP shares, 1310-2018'!A205</f>
        <v>1509</v>
      </c>
      <c r="B203" s="2">
        <f>_xlfn.STDEV.S('II. Headline series'!M192:M222)</f>
        <v>8.9684716987325466</v>
      </c>
      <c r="C203" s="2">
        <f>_xlfn.STDEV.S('II. Headline series'!P192:P222)</f>
        <v>24.339380009410821</v>
      </c>
      <c r="D203" s="2">
        <f>_xlfn.STDEV.S('II. Headline series'!K192:K222)</f>
        <v>0.22114365592706045</v>
      </c>
      <c r="E203" s="2">
        <f>_xlfn.STDEV.S('II. Headline series'!N192:N222)</f>
        <v>1.1181300329128381</v>
      </c>
      <c r="F203" s="2">
        <f t="shared" si="4"/>
        <v>40.5549580933518</v>
      </c>
      <c r="G203" s="2">
        <f t="shared" si="5"/>
        <v>21.767933328831493</v>
      </c>
    </row>
    <row r="204" spans="1:7" x14ac:dyDescent="0.25">
      <c r="A204" s="2">
        <f>'III. GDP shares, 1310-2018'!A206</f>
        <v>1510</v>
      </c>
      <c r="B204" s="2">
        <f>_xlfn.STDEV.S('II. Headline series'!M193:M223)</f>
        <v>9.0274813916054075</v>
      </c>
      <c r="C204" s="2">
        <f>_xlfn.STDEV.S('II. Headline series'!P193:P223)</f>
        <v>23.739317204644983</v>
      </c>
      <c r="D204" s="2">
        <f>_xlfn.STDEV.S('II. Headline series'!K193:K223)</f>
        <v>0.20551099758493227</v>
      </c>
      <c r="E204" s="2">
        <f>_xlfn.STDEV.S('II. Headline series'!N193:N223)</f>
        <v>1.113273931948791</v>
      </c>
      <c r="F204" s="2">
        <f t="shared" si="4"/>
        <v>43.926999030183715</v>
      </c>
      <c r="G204" s="2">
        <f t="shared" si="5"/>
        <v>21.323877729795758</v>
      </c>
    </row>
    <row r="205" spans="1:7" x14ac:dyDescent="0.25">
      <c r="A205" s="2">
        <f>'III. GDP shares, 1310-2018'!A207</f>
        <v>1511</v>
      </c>
      <c r="B205" s="2">
        <f>_xlfn.STDEV.S('II. Headline series'!M194:M224)</f>
        <v>9.0875161444230681</v>
      </c>
      <c r="C205" s="2">
        <f>_xlfn.STDEV.S('II. Headline series'!P194:P224)</f>
        <v>23.684320769026883</v>
      </c>
      <c r="D205" s="2">
        <f>_xlfn.STDEV.S('II. Headline series'!K194:K224)</f>
        <v>0.25107806668401778</v>
      </c>
      <c r="E205" s="2">
        <f>_xlfn.STDEV.S('II. Headline series'!N194:N224)</f>
        <v>1.1156752320556407</v>
      </c>
      <c r="F205" s="2">
        <f t="shared" si="4"/>
        <v>36.193986453861477</v>
      </c>
      <c r="G205" s="2">
        <f t="shared" si="5"/>
        <v>21.228687424913367</v>
      </c>
    </row>
    <row r="206" spans="1:7" x14ac:dyDescent="0.25">
      <c r="A206" s="2">
        <f>'III. GDP shares, 1310-2018'!A208</f>
        <v>1512</v>
      </c>
      <c r="B206" s="2">
        <f>_xlfn.STDEV.S('II. Headline series'!M195:M225)</f>
        <v>9.1954137622352725</v>
      </c>
      <c r="C206" s="2">
        <f>_xlfn.STDEV.S('II. Headline series'!P195:P225)</f>
        <v>23.079681523847839</v>
      </c>
      <c r="D206" s="2">
        <f>_xlfn.STDEV.S('II. Headline series'!K195:K225)</f>
        <v>0.32335514896575046</v>
      </c>
      <c r="E206" s="2">
        <f>_xlfn.STDEV.S('II. Headline series'!N195:N225)</f>
        <v>1.1201322435194094</v>
      </c>
      <c r="F206" s="2">
        <f t="shared" si="4"/>
        <v>28.437505299194243</v>
      </c>
      <c r="G206" s="2">
        <f t="shared" si="5"/>
        <v>20.604425644718901</v>
      </c>
    </row>
    <row r="207" spans="1:7" x14ac:dyDescent="0.25">
      <c r="A207" s="2">
        <f>'III. GDP shares, 1310-2018'!A209</f>
        <v>1513</v>
      </c>
      <c r="B207" s="2">
        <f>_xlfn.STDEV.S('II. Headline series'!M196:M226)</f>
        <v>8.8290524367753598</v>
      </c>
      <c r="C207" s="2">
        <f>_xlfn.STDEV.S('II. Headline series'!P196:P226)</f>
        <v>20.897534527642502</v>
      </c>
      <c r="D207" s="2">
        <f>_xlfn.STDEV.S('II. Headline series'!K196:K226)</f>
        <v>0.43889768909539018</v>
      </c>
      <c r="E207" s="2">
        <f>_xlfn.STDEV.S('II. Headline series'!N196:N226)</f>
        <v>1.501125953829811</v>
      </c>
      <c r="F207" s="2">
        <f t="shared" si="4"/>
        <v>20.116424980438779</v>
      </c>
      <c r="G207" s="2">
        <f t="shared" si="5"/>
        <v>13.921239902838789</v>
      </c>
    </row>
    <row r="208" spans="1:7" x14ac:dyDescent="0.25">
      <c r="A208" s="2">
        <f>'III. GDP shares, 1310-2018'!A210</f>
        <v>1514</v>
      </c>
      <c r="B208" s="2">
        <f>_xlfn.STDEV.S('II. Headline series'!M197:M227)</f>
        <v>8.3059307104447004</v>
      </c>
      <c r="C208" s="2">
        <f>_xlfn.STDEV.S('II. Headline series'!P197:P227)</f>
        <v>19.585564072733725</v>
      </c>
      <c r="D208" s="2">
        <f>_xlfn.STDEV.S('II. Headline series'!K197:K227)</f>
        <v>0.45088532584986696</v>
      </c>
      <c r="E208" s="2">
        <f>_xlfn.STDEV.S('II. Headline series'!N197:N227)</f>
        <v>1.5020730450130886</v>
      </c>
      <c r="F208" s="2">
        <f t="shared" si="4"/>
        <v>18.421381744435742</v>
      </c>
      <c r="G208" s="2">
        <f t="shared" si="5"/>
        <v>13.039022394921588</v>
      </c>
    </row>
    <row r="209" spans="1:7" x14ac:dyDescent="0.25">
      <c r="A209" s="2">
        <f>'III. GDP shares, 1310-2018'!A211</f>
        <v>1515</v>
      </c>
      <c r="B209" s="2">
        <f>_xlfn.STDEV.S('II. Headline series'!M198:M228)</f>
        <v>8.2107731303375218</v>
      </c>
      <c r="C209" s="2">
        <f>_xlfn.STDEV.S('II. Headline series'!P198:P228)</f>
        <v>19.169985087816382</v>
      </c>
      <c r="D209" s="2">
        <f>_xlfn.STDEV.S('II. Headline series'!K198:K228)</f>
        <v>0.49523608791953616</v>
      </c>
      <c r="E209" s="2">
        <f>_xlfn.STDEV.S('II. Headline series'!N198:N228)</f>
        <v>1.6182134179980081</v>
      </c>
      <c r="F209" s="2">
        <f t="shared" si="4"/>
        <v>16.579512944685835</v>
      </c>
      <c r="G209" s="2">
        <f t="shared" si="5"/>
        <v>11.846388662091776</v>
      </c>
    </row>
    <row r="210" spans="1:7" x14ac:dyDescent="0.25">
      <c r="A210" s="2">
        <f>'III. GDP shares, 1310-2018'!A212</f>
        <v>1516</v>
      </c>
      <c r="B210" s="2">
        <f>_xlfn.STDEV.S('II. Headline series'!M199:M229)</f>
        <v>8.2518296239355884</v>
      </c>
      <c r="C210" s="2">
        <f>_xlfn.STDEV.S('II. Headline series'!P199:P229)</f>
        <v>19.195484693795812</v>
      </c>
      <c r="D210" s="2">
        <f>_xlfn.STDEV.S('II. Headline series'!K199:K229)</f>
        <v>0.52067845600100615</v>
      </c>
      <c r="E210" s="2">
        <f>_xlfn.STDEV.S('II. Headline series'!N199:N229)</f>
        <v>1.7130657940008842</v>
      </c>
      <c r="F210" s="2">
        <f t="shared" si="4"/>
        <v>15.848225577283426</v>
      </c>
      <c r="G210" s="2">
        <f t="shared" si="5"/>
        <v>11.205340017305783</v>
      </c>
    </row>
    <row r="211" spans="1:7" x14ac:dyDescent="0.25">
      <c r="A211" s="2">
        <f>'III. GDP shares, 1310-2018'!A213</f>
        <v>1517</v>
      </c>
      <c r="B211" s="2">
        <f>_xlfn.STDEV.S('II. Headline series'!M200:M230)</f>
        <v>7.7658185924752061</v>
      </c>
      <c r="C211" s="2">
        <f>_xlfn.STDEV.S('II. Headline series'!P200:P230)</f>
        <v>18.128099548895854</v>
      </c>
      <c r="D211" s="2">
        <f>_xlfn.STDEV.S('II. Headline series'!K200:K230)</f>
        <v>0.51380578996469484</v>
      </c>
      <c r="E211" s="2">
        <f>_xlfn.STDEV.S('II. Headline series'!N200:N230)</f>
        <v>1.7883370491699009</v>
      </c>
      <c r="F211" s="2">
        <f t="shared" si="4"/>
        <v>15.114307281373414</v>
      </c>
      <c r="G211" s="2">
        <f t="shared" si="5"/>
        <v>10.136847277928085</v>
      </c>
    </row>
    <row r="212" spans="1:7" x14ac:dyDescent="0.25">
      <c r="A212" s="2">
        <f>'III. GDP shares, 1310-2018'!A214</f>
        <v>1518</v>
      </c>
      <c r="B212" s="2">
        <f>_xlfn.STDEV.S('II. Headline series'!M201:M231)</f>
        <v>7.7776768000502958</v>
      </c>
      <c r="C212" s="2">
        <f>_xlfn.STDEV.S('II. Headline series'!P201:P231)</f>
        <v>18.1346308409417</v>
      </c>
      <c r="D212" s="2">
        <f>_xlfn.STDEV.S('II. Headline series'!K201:K231)</f>
        <v>0.50887753805879277</v>
      </c>
      <c r="E212" s="2">
        <f>_xlfn.STDEV.S('II. Headline series'!N201:N231)</f>
        <v>1.8657969123888012</v>
      </c>
      <c r="F212" s="2">
        <f t="shared" si="4"/>
        <v>15.283985278107732</v>
      </c>
      <c r="G212" s="2">
        <f t="shared" si="5"/>
        <v>9.7195095138857983</v>
      </c>
    </row>
    <row r="213" spans="1:7" x14ac:dyDescent="0.25">
      <c r="A213" s="2">
        <f>'III. GDP shares, 1310-2018'!A215</f>
        <v>1519</v>
      </c>
      <c r="B213" s="2">
        <f>_xlfn.STDEV.S('II. Headline series'!M202:M232)</f>
        <v>7.8998148077647672</v>
      </c>
      <c r="C213" s="2">
        <f>_xlfn.STDEV.S('II. Headline series'!P202:P232)</f>
        <v>17.755790256257598</v>
      </c>
      <c r="D213" s="2">
        <f>_xlfn.STDEV.S('II. Headline series'!K202:K232)</f>
        <v>0.50834085883194424</v>
      </c>
      <c r="E213" s="2">
        <f>_xlfn.STDEV.S('II. Headline series'!N202:N232)</f>
        <v>1.9061300987616279</v>
      </c>
      <c r="F213" s="2">
        <f t="shared" si="4"/>
        <v>15.540389230007614</v>
      </c>
      <c r="G213" s="2">
        <f t="shared" si="5"/>
        <v>9.3150988318127688</v>
      </c>
    </row>
    <row r="214" spans="1:7" x14ac:dyDescent="0.25">
      <c r="A214" s="2">
        <f>'III. GDP shares, 1310-2018'!A216</f>
        <v>1520</v>
      </c>
      <c r="B214" s="2">
        <f>_xlfn.STDEV.S('II. Headline series'!M203:M233)</f>
        <v>8.1537131534521219</v>
      </c>
      <c r="C214" s="2">
        <f>_xlfn.STDEV.S('II. Headline series'!P203:P233)</f>
        <v>17.648383304731951</v>
      </c>
      <c r="D214" s="2">
        <f>_xlfn.STDEV.S('II. Headline series'!K203:K233)</f>
        <v>0.50445346866972685</v>
      </c>
      <c r="E214" s="2">
        <f>_xlfn.STDEV.S('II. Headline series'!N203:N233)</f>
        <v>1.93287883052112</v>
      </c>
      <c r="F214" s="2">
        <f t="shared" si="4"/>
        <v>16.163459386955825</v>
      </c>
      <c r="G214" s="2">
        <f t="shared" si="5"/>
        <v>9.1306206193865762</v>
      </c>
    </row>
    <row r="215" spans="1:7" x14ac:dyDescent="0.25">
      <c r="A215" s="2">
        <f>'III. GDP shares, 1310-2018'!A217</f>
        <v>1521</v>
      </c>
      <c r="B215" s="2">
        <f>_xlfn.STDEV.S('II. Headline series'!M204:M234)</f>
        <v>8.1004290859340511</v>
      </c>
      <c r="C215" s="2">
        <f>_xlfn.STDEV.S('II. Headline series'!P204:P234)</f>
        <v>16.09034660205068</v>
      </c>
      <c r="D215" s="2">
        <f>_xlfn.STDEV.S('II. Headline series'!K204:K234)</f>
        <v>0.54505510784839573</v>
      </c>
      <c r="E215" s="2">
        <f>_xlfn.STDEV.S('II. Headline series'!N204:N234)</f>
        <v>1.9084725732176608</v>
      </c>
      <c r="F215" s="2">
        <f t="shared" si="4"/>
        <v>14.861669892261874</v>
      </c>
      <c r="G215" s="2">
        <f t="shared" si="5"/>
        <v>8.4310075124226476</v>
      </c>
    </row>
    <row r="216" spans="1:7" x14ac:dyDescent="0.25">
      <c r="A216" s="2">
        <f>'III. GDP shares, 1310-2018'!A218</f>
        <v>1522</v>
      </c>
      <c r="B216" s="2">
        <f>_xlfn.STDEV.S('II. Headline series'!M205:M235)</f>
        <v>7.2690488764309675</v>
      </c>
      <c r="C216" s="2">
        <f>_xlfn.STDEV.S('II. Headline series'!P205:P235)</f>
        <v>10.39280676925503</v>
      </c>
      <c r="D216" s="2">
        <f>_xlfn.STDEV.S('II. Headline series'!K205:K235)</f>
        <v>0.56347320830109826</v>
      </c>
      <c r="E216" s="2">
        <f>_xlfn.STDEV.S('II. Headline series'!N205:N235)</f>
        <v>1.8833893273624878</v>
      </c>
      <c r="F216" s="2">
        <f t="shared" ref="F216:F279" si="6">B216/D216</f>
        <v>12.900433897021541</v>
      </c>
      <c r="G216" s="2">
        <f t="shared" ref="G216:G279" si="7">C216/E216</f>
        <v>5.5181404175254576</v>
      </c>
    </row>
    <row r="217" spans="1:7" x14ac:dyDescent="0.25">
      <c r="A217" s="2">
        <f>'III. GDP shares, 1310-2018'!A219</f>
        <v>1523</v>
      </c>
      <c r="B217" s="2">
        <f>_xlfn.STDEV.S('II. Headline series'!M206:M236)</f>
        <v>7.2202406777813266</v>
      </c>
      <c r="C217" s="2">
        <f>_xlfn.STDEV.S('II. Headline series'!P206:P236)</f>
        <v>9.7929808264495346</v>
      </c>
      <c r="D217" s="2">
        <f>_xlfn.STDEV.S('II. Headline series'!K206:K236)</f>
        <v>0.56053752525035117</v>
      </c>
      <c r="E217" s="2">
        <f>_xlfn.STDEV.S('II. Headline series'!N206:N236)</f>
        <v>1.8576016689735939</v>
      </c>
      <c r="F217" s="2">
        <f t="shared" si="6"/>
        <v>12.880922957935015</v>
      </c>
      <c r="G217" s="2">
        <f t="shared" si="7"/>
        <v>5.2718411002831322</v>
      </c>
    </row>
    <row r="218" spans="1:7" x14ac:dyDescent="0.25">
      <c r="A218" s="2">
        <f>'III. GDP shares, 1310-2018'!A220</f>
        <v>1524</v>
      </c>
      <c r="B218" s="2">
        <f>_xlfn.STDEV.S('II. Headline series'!M207:M237)</f>
        <v>7.9567389304092666</v>
      </c>
      <c r="C218" s="2">
        <f>_xlfn.STDEV.S('II. Headline series'!P207:P237)</f>
        <v>9.839901784314673</v>
      </c>
      <c r="D218" s="2">
        <f>_xlfn.STDEV.S('II. Headline series'!K207:K237)</f>
        <v>0.56235894562386224</v>
      </c>
      <c r="E218" s="2">
        <f>_xlfn.STDEV.S('II. Headline series'!N207:N237)</f>
        <v>1.8767640447242855</v>
      </c>
      <c r="F218" s="2">
        <f t="shared" si="6"/>
        <v>14.148861669804729</v>
      </c>
      <c r="G218" s="2">
        <f t="shared" si="7"/>
        <v>5.2430148648549197</v>
      </c>
    </row>
    <row r="219" spans="1:7" x14ac:dyDescent="0.25">
      <c r="A219" s="2">
        <f>'III. GDP shares, 1310-2018'!A221</f>
        <v>1525</v>
      </c>
      <c r="B219" s="2">
        <f>_xlfn.STDEV.S('II. Headline series'!M208:M238)</f>
        <v>7.9196515621955337</v>
      </c>
      <c r="C219" s="2">
        <f>_xlfn.STDEV.S('II. Headline series'!P208:P238)</f>
        <v>9.8763435365348968</v>
      </c>
      <c r="D219" s="2">
        <f>_xlfn.STDEV.S('II. Headline series'!K208:K238)</f>
        <v>0.56885463257779334</v>
      </c>
      <c r="E219" s="2">
        <f>_xlfn.STDEV.S('II. Headline series'!N208:N238)</f>
        <v>1.9223183388031597</v>
      </c>
      <c r="F219" s="2">
        <f t="shared" si="6"/>
        <v>13.922100847288936</v>
      </c>
      <c r="G219" s="2">
        <f t="shared" si="7"/>
        <v>5.1377252857525839</v>
      </c>
    </row>
    <row r="220" spans="1:7" x14ac:dyDescent="0.25">
      <c r="A220" s="2">
        <f>'III. GDP shares, 1310-2018'!A222</f>
        <v>1526</v>
      </c>
      <c r="B220" s="2">
        <f>_xlfn.STDEV.S('II. Headline series'!M209:M239)</f>
        <v>8.3838730414840867</v>
      </c>
      <c r="C220" s="2">
        <f>_xlfn.STDEV.S('II. Headline series'!P209:P239)</f>
        <v>10.180798586114713</v>
      </c>
      <c r="D220" s="2">
        <f>_xlfn.STDEV.S('II. Headline series'!K209:K239)</f>
        <v>0.59653376925878543</v>
      </c>
      <c r="E220" s="2">
        <f>_xlfn.STDEV.S('II. Headline series'!N209:N239)</f>
        <v>1.9335329661484493</v>
      </c>
      <c r="F220" s="2">
        <f t="shared" si="6"/>
        <v>14.054314229186637</v>
      </c>
      <c r="G220" s="2">
        <f t="shared" si="7"/>
        <v>5.2653866080155938</v>
      </c>
    </row>
    <row r="221" spans="1:7" x14ac:dyDescent="0.25">
      <c r="A221" s="2">
        <f>'III. GDP shares, 1310-2018'!A223</f>
        <v>1527</v>
      </c>
      <c r="B221" s="2">
        <f>_xlfn.STDEV.S('II. Headline series'!M210:M240)</f>
        <v>8.3464552868066395</v>
      </c>
      <c r="C221" s="2">
        <f>_xlfn.STDEV.S('II. Headline series'!P210:P240)</f>
        <v>10.354560018477569</v>
      </c>
      <c r="D221" s="2">
        <f>_xlfn.STDEV.S('II. Headline series'!K210:K240)</f>
        <v>0.62455717506362585</v>
      </c>
      <c r="E221" s="2">
        <f>_xlfn.STDEV.S('II. Headline series'!N210:N240)</f>
        <v>1.9252038713436417</v>
      </c>
      <c r="F221" s="2">
        <f t="shared" si="6"/>
        <v>13.363796974962872</v>
      </c>
      <c r="G221" s="2">
        <f t="shared" si="7"/>
        <v>5.3784226037582687</v>
      </c>
    </row>
    <row r="222" spans="1:7" x14ac:dyDescent="0.25">
      <c r="A222" s="2">
        <f>'III. GDP shares, 1310-2018'!A224</f>
        <v>1528</v>
      </c>
      <c r="B222" s="2">
        <f>_xlfn.STDEV.S('II. Headline series'!M211:M241)</f>
        <v>8.3081621922989068</v>
      </c>
      <c r="C222" s="2">
        <f>_xlfn.STDEV.S('II. Headline series'!P211:P241)</f>
        <v>10.436361688435012</v>
      </c>
      <c r="D222" s="2">
        <f>_xlfn.STDEV.S('II. Headline series'!K211:K241)</f>
        <v>0.62912259405007709</v>
      </c>
      <c r="E222" s="2">
        <f>_xlfn.STDEV.S('II. Headline series'!N211:N241)</f>
        <v>1.8595918878203626</v>
      </c>
      <c r="F222" s="2">
        <f t="shared" si="6"/>
        <v>13.205951067205817</v>
      </c>
      <c r="G222" s="2">
        <f t="shared" si="7"/>
        <v>5.6121785413182925</v>
      </c>
    </row>
    <row r="223" spans="1:7" x14ac:dyDescent="0.25">
      <c r="A223" s="2">
        <f>'III. GDP shares, 1310-2018'!A225</f>
        <v>1529</v>
      </c>
      <c r="B223" s="2">
        <f>_xlfn.STDEV.S('II. Headline series'!M212:M242)</f>
        <v>8.2794794531954068</v>
      </c>
      <c r="C223" s="2">
        <f>_xlfn.STDEV.S('II. Headline series'!P212:P242)</f>
        <v>10.384909877018082</v>
      </c>
      <c r="D223" s="2">
        <f>_xlfn.STDEV.S('II. Headline series'!K212:K242)</f>
        <v>0.62774945483323763</v>
      </c>
      <c r="E223" s="2">
        <f>_xlfn.STDEV.S('II. Headline series'!N212:N242)</f>
        <v>1.8268366071565627</v>
      </c>
      <c r="F223" s="2">
        <f t="shared" si="6"/>
        <v>13.18914638547135</v>
      </c>
      <c r="G223" s="2">
        <f t="shared" si="7"/>
        <v>5.6846407808643606</v>
      </c>
    </row>
    <row r="224" spans="1:7" x14ac:dyDescent="0.25">
      <c r="A224" s="2">
        <f>'III. GDP shares, 1310-2018'!A226</f>
        <v>1530</v>
      </c>
      <c r="B224" s="2">
        <f>_xlfn.STDEV.S('II. Headline series'!M213:M243)</f>
        <v>8.3260678682560787</v>
      </c>
      <c r="C224" s="2">
        <f>_xlfn.STDEV.S('II. Headline series'!P213:P243)</f>
        <v>10.682340672340775</v>
      </c>
      <c r="D224" s="2">
        <f>_xlfn.STDEV.S('II. Headline series'!K213:K243)</f>
        <v>0.63928562583932835</v>
      </c>
      <c r="E224" s="2">
        <f>_xlfn.STDEV.S('II. Headline series'!N213:N243)</f>
        <v>1.9088521152382296</v>
      </c>
      <c r="F224" s="2">
        <f t="shared" si="6"/>
        <v>13.024018579057914</v>
      </c>
      <c r="G224" s="2">
        <f t="shared" si="7"/>
        <v>5.5962117688763922</v>
      </c>
    </row>
    <row r="225" spans="1:7" x14ac:dyDescent="0.25">
      <c r="A225" s="2">
        <f>'III. GDP shares, 1310-2018'!A227</f>
        <v>1531</v>
      </c>
      <c r="B225" s="2">
        <f>_xlfn.STDEV.S('II. Headline series'!M214:M244)</f>
        <v>8.3288000304081837</v>
      </c>
      <c r="C225" s="2">
        <f>_xlfn.STDEV.S('II. Headline series'!P214:P244)</f>
        <v>10.85124582644527</v>
      </c>
      <c r="D225" s="2">
        <f>_xlfn.STDEV.S('II. Headline series'!K214:K244)</f>
        <v>0.64634818796705584</v>
      </c>
      <c r="E225" s="2">
        <f>_xlfn.STDEV.S('II. Headline series'!N214:N244)</f>
        <v>1.9308179084778883</v>
      </c>
      <c r="F225" s="2">
        <f t="shared" si="6"/>
        <v>12.885933906002844</v>
      </c>
      <c r="G225" s="2">
        <f t="shared" si="7"/>
        <v>5.620025471485075</v>
      </c>
    </row>
    <row r="226" spans="1:7" x14ac:dyDescent="0.25">
      <c r="A226" s="2">
        <f>'III. GDP shares, 1310-2018'!A228</f>
        <v>1532</v>
      </c>
      <c r="B226" s="2">
        <f>_xlfn.STDEV.S('II. Headline series'!M215:M245)</f>
        <v>8.5000964044028535</v>
      </c>
      <c r="C226" s="2">
        <f>_xlfn.STDEV.S('II. Headline series'!P215:P245)</f>
        <v>11.173471873004337</v>
      </c>
      <c r="D226" s="2">
        <f>_xlfn.STDEV.S('II. Headline series'!K215:K245)</f>
        <v>0.65349109173146236</v>
      </c>
      <c r="E226" s="2">
        <f>_xlfn.STDEV.S('II. Headline series'!N215:N245)</f>
        <v>1.9329225323662158</v>
      </c>
      <c r="F226" s="2">
        <f t="shared" si="6"/>
        <v>13.007210828048715</v>
      </c>
      <c r="G226" s="2">
        <f t="shared" si="7"/>
        <v>5.7806102861898792</v>
      </c>
    </row>
    <row r="227" spans="1:7" x14ac:dyDescent="0.25">
      <c r="A227" s="2">
        <f>'III. GDP shares, 1310-2018'!A229</f>
        <v>1533</v>
      </c>
      <c r="B227" s="2">
        <f>_xlfn.STDEV.S('II. Headline series'!M216:M246)</f>
        <v>8.5027397778633151</v>
      </c>
      <c r="C227" s="2">
        <f>_xlfn.STDEV.S('II. Headline series'!P216:P246)</f>
        <v>11.148258041891193</v>
      </c>
      <c r="D227" s="2">
        <f>_xlfn.STDEV.S('II. Headline series'!K216:K246)</f>
        <v>0.65681266779609393</v>
      </c>
      <c r="E227" s="2">
        <f>_xlfn.STDEV.S('II. Headline series'!N216:N246)</f>
        <v>1.9252146926779934</v>
      </c>
      <c r="F227" s="2">
        <f t="shared" si="6"/>
        <v>12.945456436450725</v>
      </c>
      <c r="G227" s="2">
        <f t="shared" si="7"/>
        <v>5.7906570546601488</v>
      </c>
    </row>
    <row r="228" spans="1:7" x14ac:dyDescent="0.25">
      <c r="A228" s="2">
        <f>'III. GDP shares, 1310-2018'!A230</f>
        <v>1534</v>
      </c>
      <c r="B228" s="2">
        <f>_xlfn.STDEV.S('II. Headline series'!M217:M247)</f>
        <v>8.4375927933480792</v>
      </c>
      <c r="C228" s="2">
        <f>_xlfn.STDEV.S('II. Headline series'!P217:P247)</f>
        <v>11.214431241123508</v>
      </c>
      <c r="D228" s="2">
        <f>_xlfn.STDEV.S('II. Headline series'!K217:K247)</f>
        <v>0.65443816727865023</v>
      </c>
      <c r="E228" s="2">
        <f>_xlfn.STDEV.S('II. Headline series'!N217:N247)</f>
        <v>1.9022570775915952</v>
      </c>
      <c r="F228" s="2">
        <f t="shared" si="6"/>
        <v>12.892880053793494</v>
      </c>
      <c r="G228" s="2">
        <f t="shared" si="7"/>
        <v>5.8953289611737683</v>
      </c>
    </row>
    <row r="229" spans="1:7" x14ac:dyDescent="0.25">
      <c r="A229" s="2">
        <f>'III. GDP shares, 1310-2018'!A231</f>
        <v>1535</v>
      </c>
      <c r="B229" s="2">
        <f>_xlfn.STDEV.S('II. Headline series'!M218:M248)</f>
        <v>8.4630389451025483</v>
      </c>
      <c r="C229" s="2">
        <f>_xlfn.STDEV.S('II. Headline series'!P218:P248)</f>
        <v>11.214608433559558</v>
      </c>
      <c r="D229" s="2">
        <f>_xlfn.STDEV.S('II. Headline series'!K218:K248)</f>
        <v>0.6625403113116094</v>
      </c>
      <c r="E229" s="2">
        <f>_xlfn.STDEV.S('II. Headline series'!N218:N248)</f>
        <v>1.980304568190381</v>
      </c>
      <c r="F229" s="2">
        <f t="shared" si="6"/>
        <v>12.773621167817769</v>
      </c>
      <c r="G229" s="2">
        <f t="shared" si="7"/>
        <v>5.6630725463647051</v>
      </c>
    </row>
    <row r="230" spans="1:7" x14ac:dyDescent="0.25">
      <c r="A230" s="2">
        <f>'III. GDP shares, 1310-2018'!A232</f>
        <v>1536</v>
      </c>
      <c r="B230" s="2">
        <f>_xlfn.STDEV.S('II. Headline series'!M219:M249)</f>
        <v>8.387086772283963</v>
      </c>
      <c r="C230" s="2">
        <f>_xlfn.STDEV.S('II. Headline series'!P219:P249)</f>
        <v>11.272539382642176</v>
      </c>
      <c r="D230" s="2">
        <f>_xlfn.STDEV.S('II. Headline series'!K219:K249)</f>
        <v>0.66425287514860865</v>
      </c>
      <c r="E230" s="2">
        <f>_xlfn.STDEV.S('II. Headline series'!N219:N249)</f>
        <v>2.0569625403670124</v>
      </c>
      <c r="F230" s="2">
        <f t="shared" si="6"/>
        <v>12.626346209502787</v>
      </c>
      <c r="G230" s="2">
        <f t="shared" si="7"/>
        <v>5.4801870045872976</v>
      </c>
    </row>
    <row r="231" spans="1:7" x14ac:dyDescent="0.25">
      <c r="A231" s="2">
        <f>'III. GDP shares, 1310-2018'!A233</f>
        <v>1537</v>
      </c>
      <c r="B231" s="2">
        <f>_xlfn.STDEV.S('II. Headline series'!M220:M250)</f>
        <v>8.2821339694654768</v>
      </c>
      <c r="C231" s="2">
        <f>_xlfn.STDEV.S('II. Headline series'!P220:P250)</f>
        <v>10.338518606244371</v>
      </c>
      <c r="D231" s="2">
        <f>_xlfn.STDEV.S('II. Headline series'!K220:K250)</f>
        <v>0.66982930532563889</v>
      </c>
      <c r="E231" s="2">
        <f>_xlfn.STDEV.S('II. Headline series'!N220:N250)</f>
        <v>2.1301712915122093</v>
      </c>
      <c r="F231" s="2">
        <f t="shared" si="6"/>
        <v>12.364544076552608</v>
      </c>
      <c r="G231" s="2">
        <f t="shared" si="7"/>
        <v>4.8533743025449629</v>
      </c>
    </row>
    <row r="232" spans="1:7" x14ac:dyDescent="0.25">
      <c r="A232" s="2">
        <f>'III. GDP shares, 1310-2018'!A234</f>
        <v>1538</v>
      </c>
      <c r="B232" s="2">
        <f>_xlfn.STDEV.S('II. Headline series'!M221:M251)</f>
        <v>8.3212441213342014</v>
      </c>
      <c r="C232" s="2">
        <f>_xlfn.STDEV.S('II. Headline series'!P221:P251)</f>
        <v>9.3809693651591921</v>
      </c>
      <c r="D232" s="2">
        <f>_xlfn.STDEV.S('II. Headline series'!K221:K251)</f>
        <v>0.6827167444996306</v>
      </c>
      <c r="E232" s="2">
        <f>_xlfn.STDEV.S('II. Headline series'!N221:N251)</f>
        <v>2.1965309281409113</v>
      </c>
      <c r="F232" s="2">
        <f t="shared" si="6"/>
        <v>12.188428346565482</v>
      </c>
      <c r="G232" s="2">
        <f t="shared" si="7"/>
        <v>4.2708114167547864</v>
      </c>
    </row>
    <row r="233" spans="1:7" x14ac:dyDescent="0.25">
      <c r="A233" s="2">
        <f>'III. GDP shares, 1310-2018'!A235</f>
        <v>1539</v>
      </c>
      <c r="B233" s="2">
        <f>_xlfn.STDEV.S('II. Headline series'!M222:M252)</f>
        <v>8.1700564402131697</v>
      </c>
      <c r="C233" s="2">
        <f>_xlfn.STDEV.S('II. Headline series'!P222:P252)</f>
        <v>8.0937751480394518</v>
      </c>
      <c r="D233" s="2">
        <f>_xlfn.STDEV.S('II. Headline series'!K222:K252)</f>
        <v>0.70765527802647277</v>
      </c>
      <c r="E233" s="2">
        <f>_xlfn.STDEV.S('II. Headline series'!N222:N252)</f>
        <v>2.2552161162919142</v>
      </c>
      <c r="F233" s="2">
        <f t="shared" si="6"/>
        <v>11.545249069572453</v>
      </c>
      <c r="G233" s="2">
        <f t="shared" si="7"/>
        <v>3.58891331503406</v>
      </c>
    </row>
    <row r="234" spans="1:7" x14ac:dyDescent="0.25">
      <c r="A234" s="2">
        <f>'III. GDP shares, 1310-2018'!A236</f>
        <v>1540</v>
      </c>
      <c r="B234" s="2">
        <f>_xlfn.STDEV.S('II. Headline series'!M223:M253)</f>
        <v>8.2627120889800558</v>
      </c>
      <c r="C234" s="2">
        <f>_xlfn.STDEV.S('II. Headline series'!P223:P253)</f>
        <v>8.1046557047883496</v>
      </c>
      <c r="D234" s="2">
        <f>_xlfn.STDEV.S('II. Headline series'!K223:K253)</f>
        <v>0.73833479735155272</v>
      </c>
      <c r="E234" s="2">
        <f>_xlfn.STDEV.S('II. Headline series'!N223:N253)</f>
        <v>2.252657152633708</v>
      </c>
      <c r="F234" s="2">
        <f t="shared" si="6"/>
        <v>11.191009984384937</v>
      </c>
      <c r="G234" s="2">
        <f t="shared" si="7"/>
        <v>3.5978203320077986</v>
      </c>
    </row>
    <row r="235" spans="1:7" x14ac:dyDescent="0.25">
      <c r="A235" s="2">
        <f>'III. GDP shares, 1310-2018'!A237</f>
        <v>1541</v>
      </c>
      <c r="B235" s="2">
        <f>_xlfn.STDEV.S('II. Headline series'!M224:M254)</f>
        <v>8.1241864415625749</v>
      </c>
      <c r="C235" s="2">
        <f>_xlfn.STDEV.S('II. Headline series'!P224:P254)</f>
        <v>8.1084353195188079</v>
      </c>
      <c r="D235" s="2">
        <f>_xlfn.STDEV.S('II. Headline series'!K224:K254)</f>
        <v>0.75998217504804766</v>
      </c>
      <c r="E235" s="2">
        <f>_xlfn.STDEV.S('II. Headline series'!N224:N254)</f>
        <v>2.3207020049327625</v>
      </c>
      <c r="F235" s="2">
        <f t="shared" si="6"/>
        <v>10.689969723367454</v>
      </c>
      <c r="G235" s="2">
        <f t="shared" si="7"/>
        <v>3.49395799300554</v>
      </c>
    </row>
    <row r="236" spans="1:7" x14ac:dyDescent="0.25">
      <c r="A236" s="2">
        <f>'III. GDP shares, 1310-2018'!A238</f>
        <v>1542</v>
      </c>
      <c r="B236" s="2">
        <f>_xlfn.STDEV.S('II. Headline series'!M225:M255)</f>
        <v>8.0643258583971669</v>
      </c>
      <c r="C236" s="2">
        <f>_xlfn.STDEV.S('II. Headline series'!P225:P255)</f>
        <v>8.8065043665265268</v>
      </c>
      <c r="D236" s="2">
        <f>_xlfn.STDEV.S('II. Headline series'!K225:K255)</f>
        <v>0.8334307617528075</v>
      </c>
      <c r="E236" s="2">
        <f>_xlfn.STDEV.S('II. Headline series'!N225:N255)</f>
        <v>2.4308991544127778</v>
      </c>
      <c r="F236" s="2">
        <f t="shared" si="6"/>
        <v>9.6760597622253552</v>
      </c>
      <c r="G236" s="2">
        <f t="shared" si="7"/>
        <v>3.6227353777881737</v>
      </c>
    </row>
    <row r="237" spans="1:7" x14ac:dyDescent="0.25">
      <c r="A237" s="2">
        <f>'III. GDP shares, 1310-2018'!A239</f>
        <v>1543</v>
      </c>
      <c r="B237" s="2">
        <f>_xlfn.STDEV.S('II. Headline series'!M226:M256)</f>
        <v>8.1984179050919348</v>
      </c>
      <c r="C237" s="2">
        <f>_xlfn.STDEV.S('II. Headline series'!P226:P256)</f>
        <v>9.253047715518127</v>
      </c>
      <c r="D237" s="2">
        <f>_xlfn.STDEV.S('II. Headline series'!K226:K256)</f>
        <v>0.9056451429304534</v>
      </c>
      <c r="E237" s="2">
        <f>_xlfn.STDEV.S('II. Headline series'!N226:N256)</f>
        <v>2.5849693224194139</v>
      </c>
      <c r="F237" s="2">
        <f t="shared" si="6"/>
        <v>9.0525720466669704</v>
      </c>
      <c r="G237" s="2">
        <f t="shared" si="7"/>
        <v>3.5795580377943113</v>
      </c>
    </row>
    <row r="238" spans="1:7" x14ac:dyDescent="0.25">
      <c r="A238" s="2">
        <f>'III. GDP shares, 1310-2018'!A240</f>
        <v>1544</v>
      </c>
      <c r="B238" s="2">
        <f>_xlfn.STDEV.S('II. Headline series'!M227:M257)</f>
        <v>7.9702922782330408</v>
      </c>
      <c r="C238" s="2">
        <f>_xlfn.STDEV.S('II. Headline series'!P227:P257)</f>
        <v>9.2192598028577954</v>
      </c>
      <c r="D238" s="2">
        <f>_xlfn.STDEV.S('II. Headline series'!K227:K257)</f>
        <v>0.93359870052646554</v>
      </c>
      <c r="E238" s="2">
        <f>_xlfn.STDEV.S('II. Headline series'!N227:N257)</f>
        <v>2.4417698829517782</v>
      </c>
      <c r="F238" s="2">
        <f t="shared" si="6"/>
        <v>8.5371715639048276</v>
      </c>
      <c r="G238" s="2">
        <f t="shared" si="7"/>
        <v>3.775646455149543</v>
      </c>
    </row>
    <row r="239" spans="1:7" x14ac:dyDescent="0.25">
      <c r="A239" s="2">
        <f>'III. GDP shares, 1310-2018'!A241</f>
        <v>1545</v>
      </c>
      <c r="B239" s="2">
        <f>_xlfn.STDEV.S('II. Headline series'!M228:M258)</f>
        <v>7.9111179787628281</v>
      </c>
      <c r="C239" s="2">
        <f>_xlfn.STDEV.S('II. Headline series'!P228:P258)</f>
        <v>8.867474863044654</v>
      </c>
      <c r="D239" s="2">
        <f>_xlfn.STDEV.S('II. Headline series'!K228:K258)</f>
        <v>0.95375626449308271</v>
      </c>
      <c r="E239" s="2">
        <f>_xlfn.STDEV.S('II. Headline series'!N228:N258)</f>
        <v>2.4784673008313738</v>
      </c>
      <c r="F239" s="2">
        <f t="shared" si="6"/>
        <v>8.2946956924760578</v>
      </c>
      <c r="G239" s="2">
        <f t="shared" si="7"/>
        <v>3.5778058722300514</v>
      </c>
    </row>
    <row r="240" spans="1:7" x14ac:dyDescent="0.25">
      <c r="A240" s="2">
        <f>'III. GDP shares, 1310-2018'!A242</f>
        <v>1546</v>
      </c>
      <c r="B240" s="2">
        <f>_xlfn.STDEV.S('II. Headline series'!M229:M259)</f>
        <v>7.685108857782331</v>
      </c>
      <c r="C240" s="2">
        <f>_xlfn.STDEV.S('II. Headline series'!P229:P259)</f>
        <v>8.919376478288779</v>
      </c>
      <c r="D240" s="2">
        <f>_xlfn.STDEV.S('II. Headline series'!K229:K259)</f>
        <v>0.9657885587472933</v>
      </c>
      <c r="E240" s="2">
        <f>_xlfn.STDEV.S('II. Headline series'!N229:N259)</f>
        <v>2.4502245124254203</v>
      </c>
      <c r="F240" s="2">
        <f t="shared" si="6"/>
        <v>7.9573409605830756</v>
      </c>
      <c r="G240" s="2">
        <f t="shared" si="7"/>
        <v>3.6402282456392929</v>
      </c>
    </row>
    <row r="241" spans="1:7" x14ac:dyDescent="0.25">
      <c r="A241" s="2">
        <f>'III. GDP shares, 1310-2018'!A243</f>
        <v>1547</v>
      </c>
      <c r="B241" s="2">
        <f>_xlfn.STDEV.S('II. Headline series'!M230:M260)</f>
        <v>7.6811342764451949</v>
      </c>
      <c r="C241" s="2">
        <f>_xlfn.STDEV.S('II. Headline series'!P230:P260)</f>
        <v>8.9203976819650954</v>
      </c>
      <c r="D241" s="2">
        <f>_xlfn.STDEV.S('II. Headline series'!K230:K260)</f>
        <v>0.97818651307001481</v>
      </c>
      <c r="E241" s="2">
        <f>_xlfn.STDEV.S('II. Headline series'!N230:N260)</f>
        <v>2.4095230755510473</v>
      </c>
      <c r="F241" s="2">
        <f t="shared" si="6"/>
        <v>7.8524230029896245</v>
      </c>
      <c r="G241" s="2">
        <f t="shared" si="7"/>
        <v>3.7021424581812896</v>
      </c>
    </row>
    <row r="242" spans="1:7" x14ac:dyDescent="0.25">
      <c r="A242" s="2">
        <f>'III. GDP shares, 1310-2018'!A244</f>
        <v>1548</v>
      </c>
      <c r="B242" s="2">
        <f>_xlfn.STDEV.S('II. Headline series'!M231:M261)</f>
        <v>7.4904210950550008</v>
      </c>
      <c r="C242" s="2">
        <f>_xlfn.STDEV.S('II. Headline series'!P231:P261)</f>
        <v>8.7783600833447899</v>
      </c>
      <c r="D242" s="2">
        <f>_xlfn.STDEV.S('II. Headline series'!K231:K261)</f>
        <v>0.99143806467703532</v>
      </c>
      <c r="E242" s="2">
        <f>_xlfn.STDEV.S('II. Headline series'!N231:N261)</f>
        <v>2.355717307373304</v>
      </c>
      <c r="F242" s="2">
        <f t="shared" si="6"/>
        <v>7.5551074362825013</v>
      </c>
      <c r="G242" s="2">
        <f t="shared" si="7"/>
        <v>3.7264064138209041</v>
      </c>
    </row>
    <row r="243" spans="1:7" x14ac:dyDescent="0.25">
      <c r="A243" s="2">
        <f>'III. GDP shares, 1310-2018'!A245</f>
        <v>1549</v>
      </c>
      <c r="B243" s="2">
        <f>_xlfn.STDEV.S('II. Headline series'!M232:M262)</f>
        <v>7.7950890905618868</v>
      </c>
      <c r="C243" s="2">
        <f>_xlfn.STDEV.S('II. Headline series'!P232:P262)</f>
        <v>8.8273180072996738</v>
      </c>
      <c r="D243" s="2">
        <f>_xlfn.STDEV.S('II. Headline series'!K232:K262)</f>
        <v>1.0058883327295087</v>
      </c>
      <c r="E243" s="2">
        <f>_xlfn.STDEV.S('II. Headline series'!N232:N262)</f>
        <v>2.2878828429851623</v>
      </c>
      <c r="F243" s="2">
        <f t="shared" si="6"/>
        <v>7.7494577051208795</v>
      </c>
      <c r="G243" s="2">
        <f t="shared" si="7"/>
        <v>3.8582910984122107</v>
      </c>
    </row>
    <row r="244" spans="1:7" x14ac:dyDescent="0.25">
      <c r="A244" s="2">
        <f>'III. GDP shares, 1310-2018'!A246</f>
        <v>1550</v>
      </c>
      <c r="B244" s="2">
        <f>_xlfn.STDEV.S('II. Headline series'!M233:M263)</f>
        <v>7.7069933688803323</v>
      </c>
      <c r="C244" s="2">
        <f>_xlfn.STDEV.S('II. Headline series'!P233:P263)</f>
        <v>8.8169362563674074</v>
      </c>
      <c r="D244" s="2">
        <f>_xlfn.STDEV.S('II. Headline series'!K233:K263)</f>
        <v>1.0320473522379681</v>
      </c>
      <c r="E244" s="2">
        <f>_xlfn.STDEV.S('II. Headline series'!N233:N263)</f>
        <v>2.2047251675699098</v>
      </c>
      <c r="F244" s="2">
        <f t="shared" si="6"/>
        <v>7.4676741839101819</v>
      </c>
      <c r="G244" s="2">
        <f t="shared" si="7"/>
        <v>3.9991089982819052</v>
      </c>
    </row>
    <row r="245" spans="1:7" x14ac:dyDescent="0.25">
      <c r="A245" s="2">
        <f>'III. GDP shares, 1310-2018'!A247</f>
        <v>1551</v>
      </c>
      <c r="B245" s="2">
        <f>_xlfn.STDEV.S('II. Headline series'!M234:M264)</f>
        <v>7.5216058630204836</v>
      </c>
      <c r="C245" s="2">
        <f>_xlfn.STDEV.S('II. Headline series'!P234:P264)</f>
        <v>8.9774764027171141</v>
      </c>
      <c r="D245" s="2">
        <f>_xlfn.STDEV.S('II. Headline series'!K234:K264)</f>
        <v>1.0327828578381615</v>
      </c>
      <c r="E245" s="2">
        <f>_xlfn.STDEV.S('II. Headline series'!N234:N264)</f>
        <v>2.1040248552233964</v>
      </c>
      <c r="F245" s="2">
        <f t="shared" si="6"/>
        <v>7.2828531243874783</v>
      </c>
      <c r="G245" s="2">
        <f t="shared" si="7"/>
        <v>4.2668110029355732</v>
      </c>
    </row>
    <row r="246" spans="1:7" x14ac:dyDescent="0.25">
      <c r="A246" s="2">
        <f>'III. GDP shares, 1310-2018'!A248</f>
        <v>1552</v>
      </c>
      <c r="B246" s="2">
        <f>_xlfn.STDEV.S('II. Headline series'!M235:M265)</f>
        <v>7.5980265070283828</v>
      </c>
      <c r="C246" s="2">
        <f>_xlfn.STDEV.S('II. Headline series'!P235:P265)</f>
        <v>8.9883325865070098</v>
      </c>
      <c r="D246" s="2">
        <f>_xlfn.STDEV.S('II. Headline series'!K235:K265)</f>
        <v>0.99184202024488866</v>
      </c>
      <c r="E246" s="2">
        <f>_xlfn.STDEV.S('II. Headline series'!N235:N265)</f>
        <v>2.116254591164211</v>
      </c>
      <c r="F246" s="2">
        <f t="shared" si="6"/>
        <v>7.6605208812915668</v>
      </c>
      <c r="G246" s="2">
        <f t="shared" si="7"/>
        <v>4.2472832068670323</v>
      </c>
    </row>
    <row r="247" spans="1:7" x14ac:dyDescent="0.25">
      <c r="A247" s="2">
        <f>'III. GDP shares, 1310-2018'!A249</f>
        <v>1553</v>
      </c>
      <c r="B247" s="2">
        <f>_xlfn.STDEV.S('II. Headline series'!M236:M266)</f>
        <v>7.5613589504558254</v>
      </c>
      <c r="C247" s="2">
        <f>_xlfn.STDEV.S('II. Headline series'!P236:P266)</f>
        <v>8.9004574875511295</v>
      </c>
      <c r="D247" s="2">
        <f>_xlfn.STDEV.S('II. Headline series'!K236:K266)</f>
        <v>0.9596165304010833</v>
      </c>
      <c r="E247" s="2">
        <f>_xlfn.STDEV.S('II. Headline series'!N236:N266)</f>
        <v>2.1276864486234515</v>
      </c>
      <c r="F247" s="2">
        <f t="shared" si="6"/>
        <v>7.879563045142068</v>
      </c>
      <c r="G247" s="2">
        <f t="shared" si="7"/>
        <v>4.1831621822423388</v>
      </c>
    </row>
    <row r="248" spans="1:7" x14ac:dyDescent="0.25">
      <c r="A248" s="2">
        <f>'III. GDP shares, 1310-2018'!A250</f>
        <v>1554</v>
      </c>
      <c r="B248" s="2">
        <f>_xlfn.STDEV.S('II. Headline series'!M237:M267)</f>
        <v>7.5393497922929633</v>
      </c>
      <c r="C248" s="2">
        <f>_xlfn.STDEV.S('II. Headline series'!P237:P267)</f>
        <v>8.897159145508347</v>
      </c>
      <c r="D248" s="2">
        <f>_xlfn.STDEV.S('II. Headline series'!K237:K267)</f>
        <v>0.94713516151508437</v>
      </c>
      <c r="E248" s="2">
        <f>_xlfn.STDEV.S('II. Headline series'!N237:N267)</f>
        <v>2.1383332243816922</v>
      </c>
      <c r="F248" s="2">
        <f t="shared" si="6"/>
        <v>7.9601624970111402</v>
      </c>
      <c r="G248" s="2">
        <f t="shared" si="7"/>
        <v>4.1607917063913167</v>
      </c>
    </row>
    <row r="249" spans="1:7" x14ac:dyDescent="0.25">
      <c r="A249" s="2">
        <f>'III. GDP shares, 1310-2018'!A251</f>
        <v>1555</v>
      </c>
      <c r="B249" s="2">
        <f>_xlfn.STDEV.S('II. Headline series'!M238:M268)</f>
        <v>6.871484239349158</v>
      </c>
      <c r="C249" s="2">
        <f>_xlfn.STDEV.S('II. Headline series'!P238:P268)</f>
        <v>8.7716691453938367</v>
      </c>
      <c r="D249" s="2">
        <f>_xlfn.STDEV.S('II. Headline series'!K238:K268)</f>
        <v>0.94201099204871386</v>
      </c>
      <c r="E249" s="2">
        <f>_xlfn.STDEV.S('II. Headline series'!N238:N268)</f>
        <v>2.146904786265635</v>
      </c>
      <c r="F249" s="2">
        <f t="shared" si="6"/>
        <v>7.2944841380299046</v>
      </c>
      <c r="G249" s="2">
        <f t="shared" si="7"/>
        <v>4.085728068384177</v>
      </c>
    </row>
    <row r="250" spans="1:7" x14ac:dyDescent="0.25">
      <c r="A250" s="2">
        <f>'III. GDP shares, 1310-2018'!A252</f>
        <v>1556</v>
      </c>
      <c r="B250" s="2">
        <f>_xlfn.STDEV.S('II. Headline series'!M239:M269)</f>
        <v>6.6382116648093756</v>
      </c>
      <c r="C250" s="2">
        <f>_xlfn.STDEV.S('II. Headline series'!P239:P269)</f>
        <v>8.9151892628880738</v>
      </c>
      <c r="D250" s="2">
        <f>_xlfn.STDEV.S('II. Headline series'!K239:K269)</f>
        <v>0.92468172945194882</v>
      </c>
      <c r="E250" s="2">
        <f>_xlfn.STDEV.S('II. Headline series'!N239:N269)</f>
        <v>2.1500778055438921</v>
      </c>
      <c r="F250" s="2">
        <f t="shared" si="6"/>
        <v>7.1789151373670901</v>
      </c>
      <c r="G250" s="2">
        <f t="shared" si="7"/>
        <v>4.1464496028472109</v>
      </c>
    </row>
    <row r="251" spans="1:7" x14ac:dyDescent="0.25">
      <c r="A251" s="2">
        <f>'III. GDP shares, 1310-2018'!A253</f>
        <v>1557</v>
      </c>
      <c r="B251" s="2">
        <f>_xlfn.STDEV.S('II. Headline series'!M240:M270)</f>
        <v>6.0191910127478252</v>
      </c>
      <c r="C251" s="2">
        <f>_xlfn.STDEV.S('II. Headline series'!P240:P270)</f>
        <v>8.4648116319743583</v>
      </c>
      <c r="D251" s="2">
        <f>_xlfn.STDEV.S('II. Headline series'!K240:K270)</f>
        <v>0.88644299548724903</v>
      </c>
      <c r="E251" s="2">
        <f>_xlfn.STDEV.S('II. Headline series'!N240:N270)</f>
        <v>2.1532261741371284</v>
      </c>
      <c r="F251" s="2">
        <f t="shared" si="6"/>
        <v>6.7902742120933235</v>
      </c>
      <c r="G251" s="2">
        <f t="shared" si="7"/>
        <v>3.9312227083466968</v>
      </c>
    </row>
    <row r="252" spans="1:7" x14ac:dyDescent="0.25">
      <c r="A252" s="2">
        <f>'III. GDP shares, 1310-2018'!A254</f>
        <v>1558</v>
      </c>
      <c r="B252" s="2">
        <f>_xlfn.STDEV.S('II. Headline series'!M241:M271)</f>
        <v>5.9765159181977934</v>
      </c>
      <c r="C252" s="2">
        <f>_xlfn.STDEV.S('II. Headline series'!P241:P271)</f>
        <v>8.4606947939687007</v>
      </c>
      <c r="D252" s="2">
        <f>_xlfn.STDEV.S('II. Headline series'!K241:K271)</f>
        <v>0.84130911357286875</v>
      </c>
      <c r="E252" s="2">
        <f>_xlfn.STDEV.S('II. Headline series'!N241:N271)</f>
        <v>2.1563500000186893</v>
      </c>
      <c r="F252" s="2">
        <f t="shared" si="6"/>
        <v>7.1038288089103725</v>
      </c>
      <c r="G252" s="2">
        <f t="shared" si="7"/>
        <v>3.9236185192085569</v>
      </c>
    </row>
    <row r="253" spans="1:7" x14ac:dyDescent="0.25">
      <c r="A253" s="2">
        <f>'III. GDP shares, 1310-2018'!A255</f>
        <v>1559</v>
      </c>
      <c r="B253" s="2">
        <f>_xlfn.STDEV.S('II. Headline series'!M242:M272)</f>
        <v>5.9266824357650938</v>
      </c>
      <c r="C253" s="2">
        <f>_xlfn.STDEV.S('II. Headline series'!P242:P272)</f>
        <v>8.298291706281832</v>
      </c>
      <c r="D253" s="2">
        <f>_xlfn.STDEV.S('II. Headline series'!K242:K272)</f>
        <v>0.82521757578708144</v>
      </c>
      <c r="E253" s="2">
        <f>_xlfn.STDEV.S('II. Headline series'!N242:N272)</f>
        <v>2.1689490418717798</v>
      </c>
      <c r="F253" s="2">
        <f t="shared" si="6"/>
        <v>7.1819634114218953</v>
      </c>
      <c r="G253" s="2">
        <f t="shared" si="7"/>
        <v>3.825950516163577</v>
      </c>
    </row>
    <row r="254" spans="1:7" x14ac:dyDescent="0.25">
      <c r="A254" s="2">
        <f>'III. GDP shares, 1310-2018'!A256</f>
        <v>1560</v>
      </c>
      <c r="B254" s="2">
        <f>_xlfn.STDEV.S('II. Headline series'!M243:M273)</f>
        <v>6.3335160160049693</v>
      </c>
      <c r="C254" s="2">
        <f>_xlfn.STDEV.S('II. Headline series'!P243:P273)</f>
        <v>8.2640046182622093</v>
      </c>
      <c r="D254" s="2">
        <f>_xlfn.STDEV.S('II. Headline series'!K243:K273)</f>
        <v>0.81668339585919847</v>
      </c>
      <c r="E254" s="2">
        <f>_xlfn.STDEV.S('II. Headline series'!N243:N273)</f>
        <v>2.1737129797375561</v>
      </c>
      <c r="F254" s="2">
        <f t="shared" si="6"/>
        <v>7.7551668714186874</v>
      </c>
      <c r="G254" s="2">
        <f t="shared" si="7"/>
        <v>3.8017920007359787</v>
      </c>
    </row>
    <row r="255" spans="1:7" x14ac:dyDescent="0.25">
      <c r="A255" s="2">
        <f>'III. GDP shares, 1310-2018'!A257</f>
        <v>1561</v>
      </c>
      <c r="B255" s="2">
        <f>_xlfn.STDEV.S('II. Headline series'!M244:M274)</f>
        <v>6.2684543951136629</v>
      </c>
      <c r="C255" s="2">
        <f>_xlfn.STDEV.S('II. Headline series'!P244:P274)</f>
        <v>8.1264078996122446</v>
      </c>
      <c r="D255" s="2">
        <f>_xlfn.STDEV.S('II. Headline series'!K244:K274)</f>
        <v>0.78754170051841266</v>
      </c>
      <c r="E255" s="2">
        <f>_xlfn.STDEV.S('II. Headline series'!N244:N274)</f>
        <v>2.1703639628372815</v>
      </c>
      <c r="F255" s="2">
        <f t="shared" si="6"/>
        <v>7.9595206082260113</v>
      </c>
      <c r="G255" s="2">
        <f t="shared" si="7"/>
        <v>3.7442604276329412</v>
      </c>
    </row>
    <row r="256" spans="1:7" x14ac:dyDescent="0.25">
      <c r="A256" s="2">
        <f>'III. GDP shares, 1310-2018'!A258</f>
        <v>1562</v>
      </c>
      <c r="B256" s="2">
        <f>_xlfn.STDEV.S('II. Headline series'!M245:M275)</f>
        <v>6.2952389390120045</v>
      </c>
      <c r="C256" s="2">
        <f>_xlfn.STDEV.S('II. Headline series'!P245:P275)</f>
        <v>8.0009872712826446</v>
      </c>
      <c r="D256" s="2">
        <f>_xlfn.STDEV.S('II. Headline series'!K245:K275)</f>
        <v>0.79860602846110484</v>
      </c>
      <c r="E256" s="2">
        <f>_xlfn.STDEV.S('II. Headline series'!N245:N275)</f>
        <v>2.0991155715671401</v>
      </c>
      <c r="F256" s="2">
        <f t="shared" si="6"/>
        <v>7.8827841446962061</v>
      </c>
      <c r="G256" s="2">
        <f t="shared" si="7"/>
        <v>3.8115992180979985</v>
      </c>
    </row>
    <row r="257" spans="1:7" x14ac:dyDescent="0.25">
      <c r="A257" s="2">
        <f>'III. GDP shares, 1310-2018'!A259</f>
        <v>1563</v>
      </c>
      <c r="B257" s="2">
        <f>_xlfn.STDEV.S('II. Headline series'!M246:M276)</f>
        <v>6.0654268139757406</v>
      </c>
      <c r="C257" s="2">
        <f>_xlfn.STDEV.S('II. Headline series'!P246:P276)</f>
        <v>7.5622627778402913</v>
      </c>
      <c r="D257" s="2">
        <f>_xlfn.STDEV.S('II. Headline series'!K246:K276)</f>
        <v>0.81475973453035266</v>
      </c>
      <c r="E257" s="2">
        <f>_xlfn.STDEV.S('II. Headline series'!N246:N276)</f>
        <v>2.0631237798985191</v>
      </c>
      <c r="F257" s="2">
        <f t="shared" si="6"/>
        <v>7.444436141007877</v>
      </c>
      <c r="G257" s="2">
        <f t="shared" si="7"/>
        <v>3.6654430778807967</v>
      </c>
    </row>
    <row r="258" spans="1:7" x14ac:dyDescent="0.25">
      <c r="A258" s="2">
        <f>'III. GDP shares, 1310-2018'!A260</f>
        <v>1564</v>
      </c>
      <c r="B258" s="2">
        <f>_xlfn.STDEV.S('II. Headline series'!M247:M277)</f>
        <v>6.0937763116068151</v>
      </c>
      <c r="C258" s="2">
        <f>_xlfn.STDEV.S('II. Headline series'!P247:P277)</f>
        <v>7.5149454950201227</v>
      </c>
      <c r="D258" s="2">
        <f>_xlfn.STDEV.S('II. Headline series'!K247:K277)</f>
        <v>0.82816256418117007</v>
      </c>
      <c r="E258" s="2">
        <f>_xlfn.STDEV.S('II. Headline series'!N247:N277)</f>
        <v>2.0536843759762551</v>
      </c>
      <c r="F258" s="2">
        <f t="shared" si="6"/>
        <v>7.3581885672795657</v>
      </c>
      <c r="G258" s="2">
        <f t="shared" si="7"/>
        <v>3.659250458799328</v>
      </c>
    </row>
    <row r="259" spans="1:7" x14ac:dyDescent="0.25">
      <c r="A259" s="2">
        <f>'III. GDP shares, 1310-2018'!A261</f>
        <v>1565</v>
      </c>
      <c r="B259" s="2">
        <f>_xlfn.STDEV.S('II. Headline series'!M248:M278)</f>
        <v>5.8530749162424591</v>
      </c>
      <c r="C259" s="2">
        <f>_xlfn.STDEV.S('II. Headline series'!P248:P278)</f>
        <v>7.4845355823493156</v>
      </c>
      <c r="D259" s="2">
        <f>_xlfn.STDEV.S('II. Headline series'!K248:K278)</f>
        <v>0.82528932768753394</v>
      </c>
      <c r="E259" s="2">
        <f>_xlfn.STDEV.S('II. Headline series'!N248:N278)</f>
        <v>2.0616541667374166</v>
      </c>
      <c r="F259" s="2">
        <f t="shared" si="6"/>
        <v>7.0921490438302568</v>
      </c>
      <c r="G259" s="2">
        <f t="shared" si="7"/>
        <v>3.6303545488396098</v>
      </c>
    </row>
    <row r="260" spans="1:7" x14ac:dyDescent="0.25">
      <c r="A260" s="2">
        <f>'III. GDP shares, 1310-2018'!A262</f>
        <v>1566</v>
      </c>
      <c r="B260" s="2">
        <f>_xlfn.STDEV.S('II. Headline series'!M249:M279)</f>
        <v>5.7803144078611064</v>
      </c>
      <c r="C260" s="2">
        <f>_xlfn.STDEV.S('II. Headline series'!P249:P279)</f>
        <v>7.5769506844345571</v>
      </c>
      <c r="D260" s="2">
        <f>_xlfn.STDEV.S('II. Headline series'!K249:K279)</f>
        <v>0.80532592738897735</v>
      </c>
      <c r="E260" s="2">
        <f>_xlfn.STDEV.S('II. Headline series'!N249:N279)</f>
        <v>2.0590532196352451</v>
      </c>
      <c r="F260" s="2">
        <f t="shared" si="6"/>
        <v>7.1776087311655363</v>
      </c>
      <c r="G260" s="2">
        <f t="shared" si="7"/>
        <v>3.6798226544998145</v>
      </c>
    </row>
    <row r="261" spans="1:7" x14ac:dyDescent="0.25">
      <c r="A261" s="2">
        <f>'III. GDP shares, 1310-2018'!A263</f>
        <v>1567</v>
      </c>
      <c r="B261" s="2">
        <f>_xlfn.STDEV.S('II. Headline series'!M250:M280)</f>
        <v>5.7463177743723781</v>
      </c>
      <c r="C261" s="2">
        <f>_xlfn.STDEV.S('II. Headline series'!P250:P280)</f>
        <v>7.7916534884746103</v>
      </c>
      <c r="D261" s="2">
        <f>_xlfn.STDEV.S('II. Headline series'!K250:K280)</f>
        <v>0.79716915415747014</v>
      </c>
      <c r="E261" s="2">
        <f>_xlfn.STDEV.S('II. Headline series'!N250:N280)</f>
        <v>2.0548866096440861</v>
      </c>
      <c r="F261" s="2">
        <f t="shared" si="6"/>
        <v>7.2084045706029283</v>
      </c>
      <c r="G261" s="2">
        <f t="shared" si="7"/>
        <v>3.7917680965492071</v>
      </c>
    </row>
    <row r="262" spans="1:7" x14ac:dyDescent="0.25">
      <c r="A262" s="2">
        <f>'III. GDP shares, 1310-2018'!A264</f>
        <v>1568</v>
      </c>
      <c r="B262" s="2">
        <f>_xlfn.STDEV.S('II. Headline series'!M251:M281)</f>
        <v>5.7344996143839735</v>
      </c>
      <c r="C262" s="2">
        <f>_xlfn.STDEV.S('II. Headline series'!P251:P281)</f>
        <v>7.8395382259746285</v>
      </c>
      <c r="D262" s="2">
        <f>_xlfn.STDEV.S('II. Headline series'!K251:K281)</f>
        <v>0.8055893988506142</v>
      </c>
      <c r="E262" s="2">
        <f>_xlfn.STDEV.S('II. Headline series'!N251:N281)</f>
        <v>2.0490117077495156</v>
      </c>
      <c r="F262" s="2">
        <f t="shared" si="6"/>
        <v>7.1183901160637788</v>
      </c>
      <c r="G262" s="2">
        <f t="shared" si="7"/>
        <v>3.8260094836573693</v>
      </c>
    </row>
    <row r="263" spans="1:7" x14ac:dyDescent="0.25">
      <c r="A263" s="2">
        <f>'III. GDP shares, 1310-2018'!A265</f>
        <v>1569</v>
      </c>
      <c r="B263" s="2">
        <f>_xlfn.STDEV.S('II. Headline series'!M252:M282)</f>
        <v>5.6394771466335412</v>
      </c>
      <c r="C263" s="2">
        <f>_xlfn.STDEV.S('II. Headline series'!P252:P282)</f>
        <v>7.8579871544208739</v>
      </c>
      <c r="D263" s="2">
        <f>_xlfn.STDEV.S('II. Headline series'!K252:K282)</f>
        <v>0.81835776126151427</v>
      </c>
      <c r="E263" s="2">
        <f>_xlfn.STDEV.S('II. Headline series'!N252:N282)</f>
        <v>2.0557674442762739</v>
      </c>
      <c r="F263" s="2">
        <f t="shared" si="6"/>
        <v>6.8912123933915872</v>
      </c>
      <c r="G263" s="2">
        <f t="shared" si="7"/>
        <v>3.8224105437116953</v>
      </c>
    </row>
    <row r="264" spans="1:7" x14ac:dyDescent="0.25">
      <c r="A264" s="2">
        <f>'III. GDP shares, 1310-2018'!A266</f>
        <v>1570</v>
      </c>
      <c r="B264" s="2">
        <f>_xlfn.STDEV.S('II. Headline series'!M253:M283)</f>
        <v>5.465378224786992</v>
      </c>
      <c r="C264" s="2">
        <f>_xlfn.STDEV.S('II. Headline series'!P253:P283)</f>
        <v>8.1660733208428002</v>
      </c>
      <c r="D264" s="2">
        <f>_xlfn.STDEV.S('II. Headline series'!K253:K283)</f>
        <v>0.83091744558181724</v>
      </c>
      <c r="E264" s="2">
        <f>_xlfn.STDEV.S('II. Headline series'!N253:N283)</f>
        <v>2.0625638080712929</v>
      </c>
      <c r="F264" s="2">
        <f t="shared" si="6"/>
        <v>6.5775225371036417</v>
      </c>
      <c r="G264" s="2">
        <f t="shared" si="7"/>
        <v>3.9591857904647858</v>
      </c>
    </row>
    <row r="265" spans="1:7" x14ac:dyDescent="0.25">
      <c r="A265" s="2">
        <f>'III. GDP shares, 1310-2018'!A267</f>
        <v>1571</v>
      </c>
      <c r="B265" s="2">
        <f>_xlfn.STDEV.S('II. Headline series'!M254:M284)</f>
        <v>6.1053635130218611</v>
      </c>
      <c r="C265" s="2">
        <f>_xlfn.STDEV.S('II. Headline series'!P254:P284)</f>
        <v>8.2566026683031186</v>
      </c>
      <c r="D265" s="2">
        <f>_xlfn.STDEV.S('II. Headline series'!K254:K284)</f>
        <v>0.83678899246745719</v>
      </c>
      <c r="E265" s="2">
        <f>_xlfn.STDEV.S('II. Headline series'!N254:N284)</f>
        <v>2.0581505425779607</v>
      </c>
      <c r="F265" s="2">
        <f t="shared" si="6"/>
        <v>7.2961804803608228</v>
      </c>
      <c r="G265" s="2">
        <f t="shared" si="7"/>
        <v>4.0116611965426072</v>
      </c>
    </row>
    <row r="266" spans="1:7" x14ac:dyDescent="0.25">
      <c r="A266" s="2">
        <f>'III. GDP shares, 1310-2018'!A268</f>
        <v>1572</v>
      </c>
      <c r="B266" s="2">
        <f>_xlfn.STDEV.S('II. Headline series'!M255:M285)</f>
        <v>6.1291460337482979</v>
      </c>
      <c r="C266" s="2">
        <f>_xlfn.STDEV.S('II. Headline series'!P255:P285)</f>
        <v>8.1040381788457942</v>
      </c>
      <c r="D266" s="2">
        <f>_xlfn.STDEV.S('II. Headline series'!K255:K285)</f>
        <v>0.84435334366893233</v>
      </c>
      <c r="E266" s="2">
        <f>_xlfn.STDEV.S('II. Headline series'!N255:N285)</f>
        <v>1.8787738508920351</v>
      </c>
      <c r="F266" s="2">
        <f t="shared" si="6"/>
        <v>7.2589823676372056</v>
      </c>
      <c r="G266" s="2">
        <f t="shared" si="7"/>
        <v>4.313471882205528</v>
      </c>
    </row>
    <row r="267" spans="1:7" x14ac:dyDescent="0.25">
      <c r="A267" s="2">
        <f>'III. GDP shares, 1310-2018'!A269</f>
        <v>1573</v>
      </c>
      <c r="B267" s="2">
        <f>_xlfn.STDEV.S('II. Headline series'!M256:M286)</f>
        <v>6.4969966190675246</v>
      </c>
      <c r="C267" s="2">
        <f>_xlfn.STDEV.S('II. Headline series'!P256:P286)</f>
        <v>7.5163303697838604</v>
      </c>
      <c r="D267" s="2">
        <f>_xlfn.STDEV.S('II. Headline series'!K256:K286)</f>
        <v>0.80446063232696341</v>
      </c>
      <c r="E267" s="2">
        <f>_xlfn.STDEV.S('II. Headline series'!N256:N286)</f>
        <v>1.5383116705332931</v>
      </c>
      <c r="F267" s="2">
        <f t="shared" si="6"/>
        <v>8.0762144945172381</v>
      </c>
      <c r="G267" s="2">
        <f t="shared" si="7"/>
        <v>4.8860907147497246</v>
      </c>
    </row>
    <row r="268" spans="1:7" x14ac:dyDescent="0.25">
      <c r="A268" s="2">
        <f>'III. GDP shares, 1310-2018'!A270</f>
        <v>1574</v>
      </c>
      <c r="B268" s="2">
        <f>_xlfn.STDEV.S('II. Headline series'!M257:M287)</f>
        <v>6.3320052371217912</v>
      </c>
      <c r="C268" s="2">
        <f>_xlfn.STDEV.S('II. Headline series'!P257:P287)</f>
        <v>6.8334746233669872</v>
      </c>
      <c r="D268" s="2">
        <f>_xlfn.STDEV.S('II. Headline series'!K257:K287)</f>
        <v>0.72330064440474506</v>
      </c>
      <c r="E268" s="2">
        <f>_xlfn.STDEV.S('II. Headline series'!N257:N287)</f>
        <v>0.79546510368639423</v>
      </c>
      <c r="F268" s="2">
        <f t="shared" si="6"/>
        <v>8.7543199167655157</v>
      </c>
      <c r="G268" s="2">
        <f t="shared" si="7"/>
        <v>8.5905397882306485</v>
      </c>
    </row>
    <row r="269" spans="1:7" x14ac:dyDescent="0.25">
      <c r="A269" s="2">
        <f>'III. GDP shares, 1310-2018'!A271</f>
        <v>1575</v>
      </c>
      <c r="B269" s="2">
        <f>_xlfn.STDEV.S('II. Headline series'!M258:M288)</f>
        <v>6.7311145103155567</v>
      </c>
      <c r="C269" s="2">
        <f>_xlfn.STDEV.S('II. Headline series'!P258:P288)</f>
        <v>6.5197017971084632</v>
      </c>
      <c r="D269" s="2">
        <f>_xlfn.STDEV.S('II. Headline series'!K258:K288)</f>
        <v>0.65709780873196222</v>
      </c>
      <c r="E269" s="2">
        <f>_xlfn.STDEV.S('II. Headline series'!N258:N288)</f>
        <v>0.38925570002249188</v>
      </c>
      <c r="F269" s="2">
        <f t="shared" si="6"/>
        <v>10.243702567362016</v>
      </c>
      <c r="G269" s="2">
        <f t="shared" si="7"/>
        <v>16.74914920123647</v>
      </c>
    </row>
    <row r="270" spans="1:7" x14ac:dyDescent="0.25">
      <c r="A270" s="2">
        <f>'III. GDP shares, 1310-2018'!A272</f>
        <v>1576</v>
      </c>
      <c r="B270" s="2">
        <f>_xlfn.STDEV.S('II. Headline series'!M259:M289)</f>
        <v>6.8140898219853918</v>
      </c>
      <c r="C270" s="2">
        <f>_xlfn.STDEV.S('II. Headline series'!P259:P289)</f>
        <v>6.5397934691472805</v>
      </c>
      <c r="D270" s="2">
        <f>_xlfn.STDEV.S('II. Headline series'!K259:K289)</f>
        <v>0.63218051332138181</v>
      </c>
      <c r="E270" s="2">
        <f>_xlfn.STDEV.S('II. Headline series'!N259:N289)</f>
        <v>0.40066396506701979</v>
      </c>
      <c r="F270" s="2">
        <f t="shared" si="6"/>
        <v>10.778709052870333</v>
      </c>
      <c r="G270" s="2">
        <f t="shared" si="7"/>
        <v>16.322389931056957</v>
      </c>
    </row>
    <row r="271" spans="1:7" x14ac:dyDescent="0.25">
      <c r="A271" s="2">
        <f>'III. GDP shares, 1310-2018'!A273</f>
        <v>1577</v>
      </c>
      <c r="B271" s="2">
        <f>_xlfn.STDEV.S('II. Headline series'!M260:M290)</f>
        <v>7.0016165537132169</v>
      </c>
      <c r="C271" s="2">
        <f>_xlfn.STDEV.S('II. Headline series'!P260:P290)</f>
        <v>6.6273853109921053</v>
      </c>
      <c r="D271" s="2">
        <f>_xlfn.STDEV.S('II. Headline series'!K260:K290)</f>
        <v>0.62265733170098558</v>
      </c>
      <c r="E271" s="2">
        <f>_xlfn.STDEV.S('II. Headline series'!N260:N290)</f>
        <v>0.40929180903877943</v>
      </c>
      <c r="F271" s="2">
        <f t="shared" si="6"/>
        <v>11.244734779860513</v>
      </c>
      <c r="G271" s="2">
        <f t="shared" si="7"/>
        <v>16.192323336634807</v>
      </c>
    </row>
    <row r="272" spans="1:7" x14ac:dyDescent="0.25">
      <c r="A272" s="2">
        <f>'III. GDP shares, 1310-2018'!A274</f>
        <v>1578</v>
      </c>
      <c r="B272" s="2">
        <f>_xlfn.STDEV.S('II. Headline series'!M261:M291)</f>
        <v>7.0172752349404517</v>
      </c>
      <c r="C272" s="2">
        <f>_xlfn.STDEV.S('II. Headline series'!P261:P291)</f>
        <v>6.5809089797905509</v>
      </c>
      <c r="D272" s="2">
        <f>_xlfn.STDEV.S('II. Headline series'!K261:K291)</f>
        <v>0.59050722936403277</v>
      </c>
      <c r="E272" s="2">
        <f>_xlfn.STDEV.S('II. Headline series'!N261:N291)</f>
        <v>0.41531255233743236</v>
      </c>
      <c r="F272" s="2">
        <f t="shared" si="6"/>
        <v>11.883470491119896</v>
      </c>
      <c r="G272" s="2">
        <f t="shared" si="7"/>
        <v>15.845678014671963</v>
      </c>
    </row>
    <row r="273" spans="1:7" x14ac:dyDescent="0.25">
      <c r="A273" s="2">
        <f>'III. GDP shares, 1310-2018'!A275</f>
        <v>1579</v>
      </c>
      <c r="B273" s="2">
        <f>_xlfn.STDEV.S('II. Headline series'!M262:M292)</f>
        <v>7.0247374132905192</v>
      </c>
      <c r="C273" s="2">
        <f>_xlfn.STDEV.S('II. Headline series'!P262:P292)</f>
        <v>6.7528459015465483</v>
      </c>
      <c r="D273" s="2">
        <f>_xlfn.STDEV.S('II. Headline series'!K262:K292)</f>
        <v>0.55351827499741335</v>
      </c>
      <c r="E273" s="2">
        <f>_xlfn.STDEV.S('II. Headline series'!N262:N292)</f>
        <v>0.41883864011288768</v>
      </c>
      <c r="F273" s="2">
        <f t="shared" si="6"/>
        <v>12.691066818567727</v>
      </c>
      <c r="G273" s="2">
        <f t="shared" si="7"/>
        <v>16.122786330617643</v>
      </c>
    </row>
    <row r="274" spans="1:7" x14ac:dyDescent="0.25">
      <c r="A274" s="2">
        <f>'III. GDP shares, 1310-2018'!A276</f>
        <v>1580</v>
      </c>
      <c r="B274" s="2">
        <f>_xlfn.STDEV.S('II. Headline series'!M263:M293)</f>
        <v>6.5759318076821902</v>
      </c>
      <c r="C274" s="2">
        <f>_xlfn.STDEV.S('II. Headline series'!P263:P293)</f>
        <v>7.396526816882746</v>
      </c>
      <c r="D274" s="2">
        <f>_xlfn.STDEV.S('II. Headline series'!K263:K293)</f>
        <v>0.49233568414528694</v>
      </c>
      <c r="E274" s="2">
        <f>_xlfn.STDEV.S('II. Headline series'!N263:N293)</f>
        <v>0.42012574922431339</v>
      </c>
      <c r="F274" s="2">
        <f t="shared" si="6"/>
        <v>13.356602049063847</v>
      </c>
      <c r="G274" s="2">
        <f t="shared" si="7"/>
        <v>17.605506995320095</v>
      </c>
    </row>
    <row r="275" spans="1:7" x14ac:dyDescent="0.25">
      <c r="A275" s="2">
        <f>'III. GDP shares, 1310-2018'!A277</f>
        <v>1581</v>
      </c>
      <c r="B275" s="2">
        <f>_xlfn.STDEV.S('II. Headline series'!M264:M294)</f>
        <v>6.5335417795312081</v>
      </c>
      <c r="C275" s="2">
        <f>_xlfn.STDEV.S('II. Headline series'!P264:P294)</f>
        <v>7.3203582956843603</v>
      </c>
      <c r="D275" s="2">
        <f>_xlfn.STDEV.S('II. Headline series'!K264:K294)</f>
        <v>0.37760315547053108</v>
      </c>
      <c r="E275" s="2">
        <f>_xlfn.STDEV.S('II. Headline series'!N264:N294)</f>
        <v>0.41915897617947812</v>
      </c>
      <c r="F275" s="2">
        <f t="shared" si="6"/>
        <v>17.302667323819804</v>
      </c>
      <c r="G275" s="2">
        <f t="shared" si="7"/>
        <v>17.46439587768695</v>
      </c>
    </row>
    <row r="276" spans="1:7" x14ac:dyDescent="0.25">
      <c r="A276" s="2">
        <f>'III. GDP shares, 1310-2018'!A278</f>
        <v>1582</v>
      </c>
      <c r="B276" s="2">
        <f>_xlfn.STDEV.S('II. Headline series'!M265:M295)</f>
        <v>6.4028227711994363</v>
      </c>
      <c r="C276" s="2">
        <f>_xlfn.STDEV.S('II. Headline series'!P265:P295)</f>
        <v>7.0185674902271415</v>
      </c>
      <c r="D276" s="2">
        <f>_xlfn.STDEV.S('II. Headline series'!K265:K295)</f>
        <v>0.28279592030192585</v>
      </c>
      <c r="E276" s="2">
        <f>_xlfn.STDEV.S('II. Headline series'!N265:N295)</f>
        <v>0.41498743341512584</v>
      </c>
      <c r="F276" s="2">
        <f t="shared" si="6"/>
        <v>22.641142645776114</v>
      </c>
      <c r="G276" s="2">
        <f t="shared" si="7"/>
        <v>16.912722952760436</v>
      </c>
    </row>
    <row r="277" spans="1:7" x14ac:dyDescent="0.25">
      <c r="A277" s="2">
        <f>'III. GDP shares, 1310-2018'!A279</f>
        <v>1583</v>
      </c>
      <c r="B277" s="2">
        <f>_xlfn.STDEV.S('II. Headline series'!M266:M296)</f>
        <v>6.3130802292161654</v>
      </c>
      <c r="C277" s="2">
        <f>_xlfn.STDEV.S('II. Headline series'!P266:P296)</f>
        <v>7.3614731218842504</v>
      </c>
      <c r="D277" s="2">
        <f>_xlfn.STDEV.S('II. Headline series'!K266:K296)</f>
        <v>0.28597298659809223</v>
      </c>
      <c r="E277" s="2">
        <f>_xlfn.STDEV.S('II. Headline series'!N266:N296)</f>
        <v>0.40828615044495636</v>
      </c>
      <c r="F277" s="2">
        <f t="shared" si="6"/>
        <v>22.075792207914372</v>
      </c>
      <c r="G277" s="2">
        <f t="shared" si="7"/>
        <v>18.030180827494654</v>
      </c>
    </row>
    <row r="278" spans="1:7" x14ac:dyDescent="0.25">
      <c r="A278" s="2">
        <f>'III. GDP shares, 1310-2018'!A280</f>
        <v>1584</v>
      </c>
      <c r="B278" s="2">
        <f>_xlfn.STDEV.S('II. Headline series'!M267:M297)</f>
        <v>6.4577035757299699</v>
      </c>
      <c r="C278" s="2">
        <f>_xlfn.STDEV.S('II. Headline series'!P267:P297)</f>
        <v>7.242658300217899</v>
      </c>
      <c r="D278" s="2">
        <f>_xlfn.STDEV.S('II. Headline series'!K267:K297)</f>
        <v>0.28384335278343975</v>
      </c>
      <c r="E278" s="2">
        <f>_xlfn.STDEV.S('II. Headline series'!N267:N297)</f>
        <v>0.43487715784834891</v>
      </c>
      <c r="F278" s="2">
        <f t="shared" si="6"/>
        <v>22.750941716281513</v>
      </c>
      <c r="G278" s="2">
        <f t="shared" si="7"/>
        <v>16.654492353777687</v>
      </c>
    </row>
    <row r="279" spans="1:7" x14ac:dyDescent="0.25">
      <c r="A279" s="2">
        <f>'III. GDP shares, 1310-2018'!A281</f>
        <v>1585</v>
      </c>
      <c r="B279" s="2">
        <f>_xlfn.STDEV.S('II. Headline series'!M268:M298)</f>
        <v>6.4732795193913431</v>
      </c>
      <c r="C279" s="2">
        <f>_xlfn.STDEV.S('II. Headline series'!P268:P298)</f>
        <v>7.389876661725526</v>
      </c>
      <c r="D279" s="2">
        <f>_xlfn.STDEV.S('II. Headline series'!K268:K298)</f>
        <v>0.27734895641007862</v>
      </c>
      <c r="E279" s="2">
        <f>_xlfn.STDEV.S('II. Headline series'!N268:N298)</f>
        <v>0.47299149176675415</v>
      </c>
      <c r="F279" s="2">
        <f t="shared" si="6"/>
        <v>23.339837305247237</v>
      </c>
      <c r="G279" s="2">
        <f t="shared" si="7"/>
        <v>15.623698925581708</v>
      </c>
    </row>
    <row r="280" spans="1:7" x14ac:dyDescent="0.25">
      <c r="A280" s="2">
        <f>'III. GDP shares, 1310-2018'!A282</f>
        <v>1586</v>
      </c>
      <c r="B280" s="2">
        <f>_xlfn.STDEV.S('II. Headline series'!M269:M299)</f>
        <v>6.3629792135765735</v>
      </c>
      <c r="C280" s="2">
        <f>_xlfn.STDEV.S('II. Headline series'!P269:P299)</f>
        <v>7.565697305634524</v>
      </c>
      <c r="D280" s="2">
        <f>_xlfn.STDEV.S('II. Headline series'!K269:K299)</f>
        <v>0.27571161095706287</v>
      </c>
      <c r="E280" s="2">
        <f>_xlfn.STDEV.S('II. Headline series'!N269:N299)</f>
        <v>0.50558057481089913</v>
      </c>
      <c r="F280" s="2">
        <f t="shared" ref="F280:F343" si="8">B280/D280</f>
        <v>23.078386838657632</v>
      </c>
      <c r="G280" s="2">
        <f t="shared" ref="G280:G343" si="9">C280/E280</f>
        <v>14.964374983086129</v>
      </c>
    </row>
    <row r="281" spans="1:7" x14ac:dyDescent="0.25">
      <c r="A281" s="2">
        <f>'III. GDP shares, 1310-2018'!A283</f>
        <v>1587</v>
      </c>
      <c r="B281" s="2">
        <f>_xlfn.STDEV.S('II. Headline series'!M270:M300)</f>
        <v>6.3460716449319179</v>
      </c>
      <c r="C281" s="2">
        <f>_xlfn.STDEV.S('II. Headline series'!P270:P300)</f>
        <v>7.3141817629778902</v>
      </c>
      <c r="D281" s="2">
        <f>_xlfn.STDEV.S('II. Headline series'!K270:K300)</f>
        <v>0.26028155249254709</v>
      </c>
      <c r="E281" s="2">
        <f>_xlfn.STDEV.S('II. Headline series'!N270:N300)</f>
        <v>0.53378487110052619</v>
      </c>
      <c r="F281" s="2">
        <f t="shared" si="8"/>
        <v>24.381565209519149</v>
      </c>
      <c r="G281" s="2">
        <f t="shared" si="9"/>
        <v>13.702489821223185</v>
      </c>
    </row>
    <row r="282" spans="1:7" x14ac:dyDescent="0.25">
      <c r="A282" s="2">
        <f>'III. GDP shares, 1310-2018'!A284</f>
        <v>1588</v>
      </c>
      <c r="B282" s="2">
        <f>_xlfn.STDEV.S('II. Headline series'!M271:M301)</f>
        <v>6.3615604946361008</v>
      </c>
      <c r="C282" s="2">
        <f>_xlfn.STDEV.S('II. Headline series'!P271:P301)</f>
        <v>7.3333714420871869</v>
      </c>
      <c r="D282" s="2">
        <f>_xlfn.STDEV.S('II. Headline series'!K271:K301)</f>
        <v>0.26387141487933929</v>
      </c>
      <c r="E282" s="2">
        <f>_xlfn.STDEV.S('II. Headline series'!N271:N301)</f>
        <v>0.55838703960346692</v>
      </c>
      <c r="F282" s="2">
        <f t="shared" si="8"/>
        <v>24.108562488835926</v>
      </c>
      <c r="G282" s="2">
        <f t="shared" si="9"/>
        <v>13.133133332204324</v>
      </c>
    </row>
    <row r="283" spans="1:7" x14ac:dyDescent="0.25">
      <c r="A283" s="2">
        <f>'III. GDP shares, 1310-2018'!A285</f>
        <v>1589</v>
      </c>
      <c r="B283" s="2">
        <f>_xlfn.STDEV.S('II. Headline series'!M272:M302)</f>
        <v>6.2947711889329128</v>
      </c>
      <c r="C283" s="2">
        <f>_xlfn.STDEV.S('II. Headline series'!P272:P302)</f>
        <v>7.2155165481577113</v>
      </c>
      <c r="D283" s="2">
        <f>_xlfn.STDEV.S('II. Headline series'!K272:K302)</f>
        <v>0.34544892365689561</v>
      </c>
      <c r="E283" s="2">
        <f>_xlfn.STDEV.S('II. Headline series'!N272:N302)</f>
        <v>0.57995526214382653</v>
      </c>
      <c r="F283" s="2">
        <f t="shared" si="8"/>
        <v>18.222002611260013</v>
      </c>
      <c r="G283" s="2">
        <f t="shared" si="9"/>
        <v>12.441505438687257</v>
      </c>
    </row>
    <row r="284" spans="1:7" x14ac:dyDescent="0.25">
      <c r="A284" s="2">
        <f>'III. GDP shares, 1310-2018'!A286</f>
        <v>1590</v>
      </c>
      <c r="B284" s="2">
        <f>_xlfn.STDEV.S('II. Headline series'!M273:M303)</f>
        <v>6.302396497239938</v>
      </c>
      <c r="C284" s="2">
        <f>_xlfn.STDEV.S('II. Headline series'!P273:P303)</f>
        <v>7.2970250169423974</v>
      </c>
      <c r="D284" s="2">
        <f>_xlfn.STDEV.S('II. Headline series'!K273:K303)</f>
        <v>0.42202542543139426</v>
      </c>
      <c r="E284" s="2">
        <f>_xlfn.STDEV.S('II. Headline series'!N273:N303)</f>
        <v>0.5777431099036443</v>
      </c>
      <c r="F284" s="2">
        <f t="shared" si="8"/>
        <v>14.933689103678127</v>
      </c>
      <c r="G284" s="2">
        <f t="shared" si="9"/>
        <v>12.630224215325374</v>
      </c>
    </row>
    <row r="285" spans="1:7" x14ac:dyDescent="0.25">
      <c r="A285" s="2">
        <f>'III. GDP shares, 1310-2018'!A287</f>
        <v>1591</v>
      </c>
      <c r="B285" s="2">
        <f>_xlfn.STDEV.S('II. Headline series'!M274:M304)</f>
        <v>5.9126782174106065</v>
      </c>
      <c r="C285" s="2">
        <f>_xlfn.STDEV.S('II. Headline series'!P274:P304)</f>
        <v>7.3955045558185297</v>
      </c>
      <c r="D285" s="2">
        <f>_xlfn.STDEV.S('II. Headline series'!K274:K304)</f>
        <v>0.43946763631387364</v>
      </c>
      <c r="E285" s="2">
        <f>_xlfn.STDEV.S('II. Headline series'!N274:N304)</f>
        <v>0.57836044260920161</v>
      </c>
      <c r="F285" s="2">
        <f t="shared" si="8"/>
        <v>13.454183491199549</v>
      </c>
      <c r="G285" s="2">
        <f t="shared" si="9"/>
        <v>12.787016557450965</v>
      </c>
    </row>
    <row r="286" spans="1:7" x14ac:dyDescent="0.25">
      <c r="A286" s="2">
        <f>'III. GDP shares, 1310-2018'!A288</f>
        <v>1592</v>
      </c>
      <c r="B286" s="2">
        <f>_xlfn.STDEV.S('II. Headline series'!M275:M305)</f>
        <v>5.9158694847879625</v>
      </c>
      <c r="C286" s="2">
        <f>_xlfn.STDEV.S('II. Headline series'!P275:P305)</f>
        <v>7.2636876621694055</v>
      </c>
      <c r="D286" s="2">
        <f>_xlfn.STDEV.S('II. Headline series'!K275:K305)</f>
        <v>0.49010449946056084</v>
      </c>
      <c r="E286" s="2">
        <f>_xlfn.STDEV.S('II. Headline series'!N275:N305)</f>
        <v>0.5786471933982068</v>
      </c>
      <c r="F286" s="2">
        <f t="shared" si="8"/>
        <v>12.070628797122517</v>
      </c>
      <c r="G286" s="2">
        <f t="shared" si="9"/>
        <v>12.552878066360488</v>
      </c>
    </row>
    <row r="287" spans="1:7" x14ac:dyDescent="0.25">
      <c r="A287" s="2">
        <f>'III. GDP shares, 1310-2018'!A289</f>
        <v>1593</v>
      </c>
      <c r="B287" s="2">
        <f>_xlfn.STDEV.S('II. Headline series'!M276:M306)</f>
        <v>5.8670896627332789</v>
      </c>
      <c r="C287" s="2">
        <f>_xlfn.STDEV.S('II. Headline series'!P276:P306)</f>
        <v>7.6794309413734387</v>
      </c>
      <c r="D287" s="2">
        <f>_xlfn.STDEV.S('II. Headline series'!K276:K306)</f>
        <v>0.52852098040215123</v>
      </c>
      <c r="E287" s="2">
        <f>_xlfn.STDEV.S('II. Headline series'!N276:N306)</f>
        <v>0.5786471933982068</v>
      </c>
      <c r="F287" s="2">
        <f t="shared" si="8"/>
        <v>11.100958864999106</v>
      </c>
      <c r="G287" s="2">
        <f t="shared" si="9"/>
        <v>13.271352611726392</v>
      </c>
    </row>
    <row r="288" spans="1:7" x14ac:dyDescent="0.25">
      <c r="A288" s="2">
        <f>'III. GDP shares, 1310-2018'!A290</f>
        <v>1594</v>
      </c>
      <c r="B288" s="2">
        <f>_xlfn.STDEV.S('II. Headline series'!M277:M307)</f>
        <v>5.8891543014314829</v>
      </c>
      <c r="C288" s="2">
        <f>_xlfn.STDEV.S('II. Headline series'!P277:P307)</f>
        <v>7.5251646280635258</v>
      </c>
      <c r="D288" s="2">
        <f>_xlfn.STDEV.S('II. Headline series'!K277:K307)</f>
        <v>0.5656684617246841</v>
      </c>
      <c r="E288" s="2">
        <f>_xlfn.STDEV.S('II. Headline series'!N277:N307)</f>
        <v>0.57839997491181128</v>
      </c>
      <c r="F288" s="2">
        <f t="shared" si="8"/>
        <v>10.410964548873483</v>
      </c>
      <c r="G288" s="2">
        <f t="shared" si="9"/>
        <v>13.010312853507452</v>
      </c>
    </row>
    <row r="289" spans="1:7" x14ac:dyDescent="0.25">
      <c r="A289" s="2">
        <f>'III. GDP shares, 1310-2018'!A291</f>
        <v>1595</v>
      </c>
      <c r="B289" s="2">
        <f>_xlfn.STDEV.S('II. Headline series'!M278:M308)</f>
        <v>5.8644865265215227</v>
      </c>
      <c r="C289" s="2">
        <f>_xlfn.STDEV.S('II. Headline series'!P278:P308)</f>
        <v>7.6039407838066877</v>
      </c>
      <c r="D289" s="2">
        <f>_xlfn.STDEV.S('II. Headline series'!K278:K308)</f>
        <v>0.597879594368948</v>
      </c>
      <c r="E289" s="2">
        <f>_xlfn.STDEV.S('II. Headline series'!N278:N308)</f>
        <v>0.57912499146210872</v>
      </c>
      <c r="F289" s="2">
        <f t="shared" si="8"/>
        <v>9.8088086326334505</v>
      </c>
      <c r="G289" s="2">
        <f t="shared" si="9"/>
        <v>13.130051190864904</v>
      </c>
    </row>
    <row r="290" spans="1:7" x14ac:dyDescent="0.25">
      <c r="A290" s="2">
        <f>'III. GDP shares, 1310-2018'!A292</f>
        <v>1596</v>
      </c>
      <c r="B290" s="2">
        <f>_xlfn.STDEV.S('II. Headline series'!M279:M309)</f>
        <v>5.8655716337610047</v>
      </c>
      <c r="C290" s="2">
        <f>_xlfn.STDEV.S('II. Headline series'!P279:P309)</f>
        <v>7.5939685936597225</v>
      </c>
      <c r="D290" s="2">
        <f>_xlfn.STDEV.S('II. Headline series'!K279:K309)</f>
        <v>0.622023739859214</v>
      </c>
      <c r="E290" s="2">
        <f>_xlfn.STDEV.S('II. Headline series'!N279:N309)</f>
        <v>0.57817017602462706</v>
      </c>
      <c r="F290" s="2">
        <f t="shared" si="8"/>
        <v>9.4298195678007257</v>
      </c>
      <c r="G290" s="2">
        <f t="shared" si="9"/>
        <v>13.134486883903639</v>
      </c>
    </row>
    <row r="291" spans="1:7" x14ac:dyDescent="0.25">
      <c r="A291" s="2">
        <f>'III. GDP shares, 1310-2018'!A293</f>
        <v>1597</v>
      </c>
      <c r="B291" s="2">
        <f>_xlfn.STDEV.S('II. Headline series'!M280:M310)</f>
        <v>5.8088159889426318</v>
      </c>
      <c r="C291" s="2">
        <f>_xlfn.STDEV.S('II. Headline series'!P280:P310)</f>
        <v>7.5032861727930937</v>
      </c>
      <c r="D291" s="2">
        <f>_xlfn.STDEV.S('II. Headline series'!K280:K310)</f>
        <v>0.63962292118676467</v>
      </c>
      <c r="E291" s="2">
        <f>_xlfn.STDEV.S('II. Headline series'!N280:N310)</f>
        <v>0.57709497988177494</v>
      </c>
      <c r="F291" s="2">
        <f t="shared" si="8"/>
        <v>9.0816257462519943</v>
      </c>
      <c r="G291" s="2">
        <f t="shared" si="9"/>
        <v>13.001821943296466</v>
      </c>
    </row>
    <row r="292" spans="1:7" x14ac:dyDescent="0.25">
      <c r="A292" s="2">
        <f>'III. GDP shares, 1310-2018'!A294</f>
        <v>1598</v>
      </c>
      <c r="B292" s="2">
        <f>_xlfn.STDEV.S('II. Headline series'!M281:M311)</f>
        <v>5.8508852983666051</v>
      </c>
      <c r="C292" s="2">
        <f>_xlfn.STDEV.S('II. Headline series'!P281:P311)</f>
        <v>7.2040921886605433</v>
      </c>
      <c r="D292" s="2">
        <f>_xlfn.STDEV.S('II. Headline series'!K281:K311)</f>
        <v>0.64013368126537074</v>
      </c>
      <c r="E292" s="2">
        <f>_xlfn.STDEV.S('II. Headline series'!N281:N311)</f>
        <v>0.57591572732042073</v>
      </c>
      <c r="F292" s="2">
        <f t="shared" si="8"/>
        <v>9.1400991224223525</v>
      </c>
      <c r="G292" s="2">
        <f t="shared" si="9"/>
        <v>12.508934635591956</v>
      </c>
    </row>
    <row r="293" spans="1:7" x14ac:dyDescent="0.25">
      <c r="A293" s="2">
        <f>'III. GDP shares, 1310-2018'!A295</f>
        <v>1599</v>
      </c>
      <c r="B293" s="2">
        <f>_xlfn.STDEV.S('II. Headline series'!M282:M312)</f>
        <v>5.8665418484234824</v>
      </c>
      <c r="C293" s="2">
        <f>_xlfn.STDEV.S('II. Headline series'!P282:P312)</f>
        <v>7.1884367991013303</v>
      </c>
      <c r="D293" s="2">
        <f>_xlfn.STDEV.S('II. Headline series'!K282:K312)</f>
        <v>0.62943147782380326</v>
      </c>
      <c r="E293" s="2">
        <f>_xlfn.STDEV.S('II. Headline series'!N282:N312)</f>
        <v>0.5746449631614996</v>
      </c>
      <c r="F293" s="2">
        <f t="shared" si="8"/>
        <v>9.3203820512861348</v>
      </c>
      <c r="G293" s="2">
        <f t="shared" si="9"/>
        <v>12.509353183142883</v>
      </c>
    </row>
    <row r="294" spans="1:7" x14ac:dyDescent="0.25">
      <c r="A294" s="2">
        <f>'III. GDP shares, 1310-2018'!A296</f>
        <v>1600</v>
      </c>
      <c r="B294" s="2">
        <f>_xlfn.STDEV.S('II. Headline series'!M283:M313)</f>
        <v>5.8511363179576454</v>
      </c>
      <c r="C294" s="2">
        <f>_xlfn.STDEV.S('II. Headline series'!P283:P313)</f>
        <v>7.1787234453728557</v>
      </c>
      <c r="D294" s="2">
        <f>_xlfn.STDEV.S('II. Headline series'!K283:K313)</f>
        <v>0.62531947439473878</v>
      </c>
      <c r="E294" s="2">
        <f>_xlfn.STDEV.S('II. Headline series'!N283:N313)</f>
        <v>0.57039561292445162</v>
      </c>
      <c r="F294" s="2">
        <f t="shared" si="8"/>
        <v>9.3570351756933459</v>
      </c>
      <c r="G294" s="2">
        <f t="shared" si="9"/>
        <v>12.585516583073144</v>
      </c>
    </row>
    <row r="295" spans="1:7" x14ac:dyDescent="0.25">
      <c r="A295" s="2">
        <f>'III. GDP shares, 1310-2018'!A297</f>
        <v>1601</v>
      </c>
      <c r="B295" s="2">
        <f>_xlfn.STDEV.S('II. Headline series'!M284:M314)</f>
        <v>5.826258577194487</v>
      </c>
      <c r="C295" s="2">
        <f>_xlfn.STDEV.S('II. Headline series'!P284:P314)</f>
        <v>6.8919708683752043</v>
      </c>
      <c r="D295" s="2">
        <f>_xlfn.STDEV.S('II. Headline series'!K284:K314)</f>
        <v>0.62323997295942979</v>
      </c>
      <c r="E295" s="2">
        <f>_xlfn.STDEV.S('II. Headline series'!N284:N314)</f>
        <v>0.56595943487607347</v>
      </c>
      <c r="F295" s="2">
        <f t="shared" si="8"/>
        <v>9.348339050733113</v>
      </c>
      <c r="G295" s="2">
        <f t="shared" si="9"/>
        <v>12.177499735266927</v>
      </c>
    </row>
    <row r="296" spans="1:7" x14ac:dyDescent="0.25">
      <c r="A296" s="2">
        <f>'III. GDP shares, 1310-2018'!A298</f>
        <v>1602</v>
      </c>
      <c r="B296" s="2">
        <f>_xlfn.STDEV.S('II. Headline series'!M285:M315)</f>
        <v>5.0375965090303643</v>
      </c>
      <c r="C296" s="2">
        <f>_xlfn.STDEV.S('II. Headline series'!P285:P315)</f>
        <v>6.8104607938336104</v>
      </c>
      <c r="D296" s="2">
        <f>_xlfn.STDEV.S('II. Headline series'!K285:K315)</f>
        <v>0.61255670244578742</v>
      </c>
      <c r="E296" s="2">
        <f>_xlfn.STDEV.S('II. Headline series'!N285:N315)</f>
        <v>0.56142246478570901</v>
      </c>
      <c r="F296" s="2">
        <f t="shared" si="8"/>
        <v>8.2238860319648577</v>
      </c>
      <c r="G296" s="2">
        <f t="shared" si="9"/>
        <v>12.130723690283956</v>
      </c>
    </row>
    <row r="297" spans="1:7" x14ac:dyDescent="0.25">
      <c r="A297" s="2">
        <f>'III. GDP shares, 1310-2018'!A299</f>
        <v>1603</v>
      </c>
      <c r="B297" s="2">
        <f>_xlfn.STDEV.S('II. Headline series'!M286:M316)</f>
        <v>5.0054329167577452</v>
      </c>
      <c r="C297" s="2">
        <f>_xlfn.STDEV.S('II. Headline series'!P286:P316)</f>
        <v>6.88133284184606</v>
      </c>
      <c r="D297" s="2">
        <f>_xlfn.STDEV.S('II. Headline series'!K286:K316)</f>
        <v>0.60296387902992843</v>
      </c>
      <c r="E297" s="2">
        <f>_xlfn.STDEV.S('II. Headline series'!N286:N316)</f>
        <v>0.55686946960095896</v>
      </c>
      <c r="F297" s="2">
        <f t="shared" si="8"/>
        <v>8.301381045927128</v>
      </c>
      <c r="G297" s="2">
        <f t="shared" si="9"/>
        <v>12.357173839638003</v>
      </c>
    </row>
    <row r="298" spans="1:7" x14ac:dyDescent="0.25">
      <c r="A298" s="2">
        <f>'III. GDP shares, 1310-2018'!A300</f>
        <v>1604</v>
      </c>
      <c r="B298" s="2">
        <f>_xlfn.STDEV.S('II. Headline series'!M287:M317)</f>
        <v>4.4259731168474428</v>
      </c>
      <c r="C298" s="2">
        <f>_xlfn.STDEV.S('II. Headline series'!P287:P317)</f>
        <v>6.891093702973822</v>
      </c>
      <c r="D298" s="2">
        <f>_xlfn.STDEV.S('II. Headline series'!K287:K317)</f>
        <v>0.59500285487025073</v>
      </c>
      <c r="E298" s="2">
        <f>_xlfn.STDEV.S('II. Headline series'!N287:N317)</f>
        <v>0.55238398594608229</v>
      </c>
      <c r="F298" s="2">
        <f t="shared" si="8"/>
        <v>7.438574589381747</v>
      </c>
      <c r="G298" s="2">
        <f t="shared" si="9"/>
        <v>12.475187330369957</v>
      </c>
    </row>
    <row r="299" spans="1:7" x14ac:dyDescent="0.25">
      <c r="A299" s="2">
        <f>'III. GDP shares, 1310-2018'!A301</f>
        <v>1605</v>
      </c>
      <c r="B299" s="2">
        <f>_xlfn.STDEV.S('II. Headline series'!M288:M318)</f>
        <v>4.189764082597871</v>
      </c>
      <c r="C299" s="2">
        <f>_xlfn.STDEV.S('II. Headline series'!P288:P318)</f>
        <v>6.791120174264619</v>
      </c>
      <c r="D299" s="2">
        <f>_xlfn.STDEV.S('II. Headline series'!K288:K318)</f>
        <v>0.55834932482785726</v>
      </c>
      <c r="E299" s="2">
        <f>_xlfn.STDEV.S('II. Headline series'!N288:N318)</f>
        <v>0.54804823071488995</v>
      </c>
      <c r="F299" s="2">
        <f t="shared" si="8"/>
        <v>7.5038401522014961</v>
      </c>
      <c r="G299" s="2">
        <f t="shared" si="9"/>
        <v>12.391464461815861</v>
      </c>
    </row>
    <row r="300" spans="1:7" x14ac:dyDescent="0.25">
      <c r="A300" s="2">
        <f>'III. GDP shares, 1310-2018'!A302</f>
        <v>1606</v>
      </c>
      <c r="B300" s="2">
        <f>_xlfn.STDEV.S('II. Headline series'!M289:M319)</f>
        <v>4.2896232745986858</v>
      </c>
      <c r="C300" s="2">
        <f>_xlfn.STDEV.S('II. Headline series'!P289:P319)</f>
        <v>6.8043737684114731</v>
      </c>
      <c r="D300" s="2">
        <f>_xlfn.STDEV.S('II. Headline series'!K289:K319)</f>
        <v>0.54383149311128565</v>
      </c>
      <c r="E300" s="2">
        <f>_xlfn.STDEV.S('II. Headline series'!N289:N319)</f>
        <v>0.54394288347515141</v>
      </c>
      <c r="F300" s="2">
        <f t="shared" si="8"/>
        <v>7.8877801836328905</v>
      </c>
      <c r="G300" s="2">
        <f t="shared" si="9"/>
        <v>12.509353417659545</v>
      </c>
    </row>
    <row r="301" spans="1:7" x14ac:dyDescent="0.25">
      <c r="A301" s="2">
        <f>'III. GDP shares, 1310-2018'!A303</f>
        <v>1607</v>
      </c>
      <c r="B301" s="2">
        <f>_xlfn.STDEV.S('II. Headline series'!M290:M320)</f>
        <v>4.8715729454820664</v>
      </c>
      <c r="C301" s="2">
        <f>_xlfn.STDEV.S('II. Headline series'!P290:P320)</f>
        <v>7.6809129085338554</v>
      </c>
      <c r="D301" s="2">
        <f>_xlfn.STDEV.S('II. Headline series'!K290:K320)</f>
        <v>0.52580977517770733</v>
      </c>
      <c r="E301" s="2">
        <f>_xlfn.STDEV.S('II. Headline series'!N290:N320)</f>
        <v>0.54014674201897284</v>
      </c>
      <c r="F301" s="2">
        <f t="shared" si="8"/>
        <v>9.2648961192013335</v>
      </c>
      <c r="G301" s="2">
        <f t="shared" si="9"/>
        <v>14.220048573881911</v>
      </c>
    </row>
    <row r="302" spans="1:7" x14ac:dyDescent="0.25">
      <c r="A302" s="2">
        <f>'III. GDP shares, 1310-2018'!A304</f>
        <v>1608</v>
      </c>
      <c r="B302" s="2">
        <f>_xlfn.STDEV.S('II. Headline series'!M291:M321)</f>
        <v>4.5761207145891447</v>
      </c>
      <c r="C302" s="2">
        <f>_xlfn.STDEV.S('II. Headline series'!P291:P321)</f>
        <v>7.6783342859000099</v>
      </c>
      <c r="D302" s="2">
        <f>_xlfn.STDEV.S('II. Headline series'!K291:K321)</f>
        <v>0.5252676285017206</v>
      </c>
      <c r="E302" s="2">
        <f>_xlfn.STDEV.S('II. Headline series'!N291:N321)</f>
        <v>0.53673625567720806</v>
      </c>
      <c r="F302" s="2">
        <f t="shared" si="8"/>
        <v>8.7119793154627168</v>
      </c>
      <c r="G302" s="2">
        <f t="shared" si="9"/>
        <v>14.305600198764553</v>
      </c>
    </row>
    <row r="303" spans="1:7" x14ac:dyDescent="0.25">
      <c r="A303" s="2">
        <f>'III. GDP shares, 1310-2018'!A305</f>
        <v>1609</v>
      </c>
      <c r="B303" s="2">
        <f>_xlfn.STDEV.S('II. Headline series'!M292:M322)</f>
        <v>4.7175995659674586</v>
      </c>
      <c r="C303" s="2">
        <f>_xlfn.STDEV.S('II. Headline series'!P292:P322)</f>
        <v>7.6668016452010308</v>
      </c>
      <c r="D303" s="2">
        <f>_xlfn.STDEV.S('II. Headline series'!K292:K322)</f>
        <v>0.51567889863225114</v>
      </c>
      <c r="E303" s="2">
        <f>_xlfn.STDEV.S('II. Headline series'!N292:N322)</f>
        <v>0.53378494589912773</v>
      </c>
      <c r="F303" s="2">
        <f t="shared" si="8"/>
        <v>9.148327725800053</v>
      </c>
      <c r="G303" s="2">
        <f t="shared" si="9"/>
        <v>14.363090799210864</v>
      </c>
    </row>
    <row r="304" spans="1:7" x14ac:dyDescent="0.25">
      <c r="A304" s="2">
        <f>'III. GDP shares, 1310-2018'!A306</f>
        <v>1610</v>
      </c>
      <c r="B304" s="2">
        <f>_xlfn.STDEV.S('II. Headline series'!M293:M323)</f>
        <v>4.7025836018898337</v>
      </c>
      <c r="C304" s="2">
        <f>_xlfn.STDEV.S('II. Headline series'!P293:P323)</f>
        <v>7.4795840685651598</v>
      </c>
      <c r="D304" s="2">
        <f>_xlfn.STDEV.S('II. Headline series'!K293:K323)</f>
        <v>0.49336913337917743</v>
      </c>
      <c r="E304" s="2">
        <f>_xlfn.STDEV.S('II. Headline series'!N293:N323)</f>
        <v>0.53136272984591237</v>
      </c>
      <c r="F304" s="2">
        <f t="shared" si="8"/>
        <v>9.5315723739767826</v>
      </c>
      <c r="G304" s="2">
        <f t="shared" si="9"/>
        <v>14.07623013140973</v>
      </c>
    </row>
    <row r="305" spans="1:7" x14ac:dyDescent="0.25">
      <c r="A305" s="2">
        <f>'III. GDP shares, 1310-2018'!A307</f>
        <v>1611</v>
      </c>
      <c r="B305" s="2">
        <f>_xlfn.STDEV.S('II. Headline series'!M294:M324)</f>
        <v>4.877227734355623</v>
      </c>
      <c r="C305" s="2">
        <f>_xlfn.STDEV.S('II. Headline series'!P294:P324)</f>
        <v>6.7849058314328108</v>
      </c>
      <c r="D305" s="2">
        <f>_xlfn.STDEV.S('II. Headline series'!K294:K324)</f>
        <v>0.48469322630217765</v>
      </c>
      <c r="E305" s="2">
        <f>_xlfn.STDEV.S('II. Headline series'!N294:N324)</f>
        <v>0.52938970891177106</v>
      </c>
      <c r="F305" s="2">
        <f t="shared" si="8"/>
        <v>10.062504424839968</v>
      </c>
      <c r="G305" s="2">
        <f t="shared" si="9"/>
        <v>12.816467183278007</v>
      </c>
    </row>
    <row r="306" spans="1:7" x14ac:dyDescent="0.25">
      <c r="A306" s="2">
        <f>'III. GDP shares, 1310-2018'!A308</f>
        <v>1612</v>
      </c>
      <c r="B306" s="2">
        <f>_xlfn.STDEV.S('II. Headline series'!M295:M325)</f>
        <v>5.0331590043789527</v>
      </c>
      <c r="C306" s="2">
        <f>_xlfn.STDEV.S('II. Headline series'!P295:P325)</f>
        <v>6.7843761370633731</v>
      </c>
      <c r="D306" s="2">
        <f>_xlfn.STDEV.S('II. Headline series'!K295:K325)</f>
        <v>0.49624885508235028</v>
      </c>
      <c r="E306" s="2">
        <f>_xlfn.STDEV.S('II. Headline series'!N295:N325)</f>
        <v>0.52792218086968279</v>
      </c>
      <c r="F306" s="2">
        <f t="shared" si="8"/>
        <v>10.142409302977077</v>
      </c>
      <c r="G306" s="2">
        <f t="shared" si="9"/>
        <v>12.851091283732387</v>
      </c>
    </row>
    <row r="307" spans="1:7" x14ac:dyDescent="0.25">
      <c r="A307" s="2">
        <f>'III. GDP shares, 1310-2018'!A309</f>
        <v>1613</v>
      </c>
      <c r="B307" s="2">
        <f>_xlfn.STDEV.S('II. Headline series'!M296:M326)</f>
        <v>5.0236073462909721</v>
      </c>
      <c r="C307" s="2">
        <f>_xlfn.STDEV.S('II. Headline series'!P296:P326)</f>
        <v>6.8843451962856896</v>
      </c>
      <c r="D307" s="2">
        <f>_xlfn.STDEV.S('II. Headline series'!K296:K326)</f>
        <v>0.493867977173432</v>
      </c>
      <c r="E307" s="2">
        <f>_xlfn.STDEV.S('II. Headline series'!N296:N326)</f>
        <v>0.52701296948658727</v>
      </c>
      <c r="F307" s="2">
        <f t="shared" si="8"/>
        <v>10.171964124992918</v>
      </c>
      <c r="G307" s="2">
        <f t="shared" si="9"/>
        <v>13.062952137577136</v>
      </c>
    </row>
    <row r="308" spans="1:7" x14ac:dyDescent="0.25">
      <c r="A308" s="2">
        <f>'III. GDP shares, 1310-2018'!A310</f>
        <v>1614</v>
      </c>
      <c r="B308" s="2">
        <f>_xlfn.STDEV.S('II. Headline series'!M297:M327)</f>
        <v>4.9620406188577721</v>
      </c>
      <c r="C308" s="2">
        <f>_xlfn.STDEV.S('II. Headline series'!P297:P327)</f>
        <v>6.774269767594518</v>
      </c>
      <c r="D308" s="2">
        <f>_xlfn.STDEV.S('II. Headline series'!K297:K327)</f>
        <v>0.50101925248831469</v>
      </c>
      <c r="E308" s="2">
        <f>_xlfn.STDEV.S('II. Headline series'!N297:N327)</f>
        <v>0.52671084442249927</v>
      </c>
      <c r="F308" s="2">
        <f t="shared" si="8"/>
        <v>9.9038921043727797</v>
      </c>
      <c r="G308" s="2">
        <f t="shared" si="9"/>
        <v>12.861458690910418</v>
      </c>
    </row>
    <row r="309" spans="1:7" x14ac:dyDescent="0.25">
      <c r="A309" s="2">
        <f>'III. GDP shares, 1310-2018'!A311</f>
        <v>1615</v>
      </c>
      <c r="B309" s="2">
        <f>_xlfn.STDEV.S('II. Headline series'!M298:M328)</f>
        <v>4.7444620136367668</v>
      </c>
      <c r="C309" s="2">
        <f>_xlfn.STDEV.S('II. Headline series'!P298:P328)</f>
        <v>7.0248490663996996</v>
      </c>
      <c r="D309" s="2">
        <f>_xlfn.STDEV.S('II. Headline series'!K298:K328)</f>
        <v>0.50468921349380014</v>
      </c>
      <c r="E309" s="2">
        <f>_xlfn.STDEV.S('II. Headline series'!N298:N328)</f>
        <v>0.49212991247701859</v>
      </c>
      <c r="F309" s="2">
        <f t="shared" si="8"/>
        <v>9.4007596889031788</v>
      </c>
      <c r="G309" s="2">
        <f t="shared" si="9"/>
        <v>14.274379362639829</v>
      </c>
    </row>
    <row r="310" spans="1:7" x14ac:dyDescent="0.25">
      <c r="A310" s="2">
        <f>'III. GDP shares, 1310-2018'!A312</f>
        <v>1616</v>
      </c>
      <c r="B310" s="2">
        <f>_xlfn.STDEV.S('II. Headline series'!M299:M329)</f>
        <v>4.8220329976259082</v>
      </c>
      <c r="C310" s="2">
        <f>_xlfn.STDEV.S('II. Headline series'!P299:P329)</f>
        <v>6.8804102052202332</v>
      </c>
      <c r="D310" s="2">
        <f>_xlfn.STDEV.S('II. Headline series'!K299:K329)</f>
        <v>0.5080126218992197</v>
      </c>
      <c r="E310" s="2">
        <f>_xlfn.STDEV.S('II. Headline series'!N299:N329)</f>
        <v>0.47731869570844937</v>
      </c>
      <c r="F310" s="2">
        <f t="shared" si="8"/>
        <v>9.491955100640217</v>
      </c>
      <c r="G310" s="2">
        <f t="shared" si="9"/>
        <v>14.414709222751355</v>
      </c>
    </row>
    <row r="311" spans="1:7" x14ac:dyDescent="0.25">
      <c r="A311" s="2">
        <f>'III. GDP shares, 1310-2018'!A313</f>
        <v>1617</v>
      </c>
      <c r="B311" s="2">
        <f>_xlfn.STDEV.S('II. Headline series'!M300:M330)</f>
        <v>4.8772466530149163</v>
      </c>
      <c r="C311" s="2">
        <f>_xlfn.STDEV.S('II. Headline series'!P300:P330)</f>
        <v>7.4199977675285052</v>
      </c>
      <c r="D311" s="2">
        <f>_xlfn.STDEV.S('II. Headline series'!K300:K330)</f>
        <v>0.52183898755785574</v>
      </c>
      <c r="E311" s="2">
        <f>_xlfn.STDEV.S('II. Headline series'!N300:N330)</f>
        <v>0.45662899668923046</v>
      </c>
      <c r="F311" s="2">
        <f t="shared" si="8"/>
        <v>9.3462672765019903</v>
      </c>
      <c r="G311" s="2">
        <f t="shared" si="9"/>
        <v>16.249510699773538</v>
      </c>
    </row>
    <row r="312" spans="1:7" x14ac:dyDescent="0.25">
      <c r="A312" s="2">
        <f>'III. GDP shares, 1310-2018'!A314</f>
        <v>1618</v>
      </c>
      <c r="B312" s="2">
        <f>_xlfn.STDEV.S('II. Headline series'!M301:M331)</f>
        <v>4.9240298503470248</v>
      </c>
      <c r="C312" s="2">
        <f>_xlfn.STDEV.S('II. Headline series'!P301:P331)</f>
        <v>7.3996860627076559</v>
      </c>
      <c r="D312" s="2">
        <f>_xlfn.STDEV.S('II. Headline series'!K301:K331)</f>
        <v>0.5448905035507523</v>
      </c>
      <c r="E312" s="2">
        <f>_xlfn.STDEV.S('II. Headline series'!N301:N331)</f>
        <v>0.42921155714686005</v>
      </c>
      <c r="F312" s="2">
        <f t="shared" si="8"/>
        <v>9.0367327348519115</v>
      </c>
      <c r="G312" s="2">
        <f t="shared" si="9"/>
        <v>17.24018363320949</v>
      </c>
    </row>
    <row r="313" spans="1:7" x14ac:dyDescent="0.25">
      <c r="A313" s="2">
        <f>'III. GDP shares, 1310-2018'!A315</f>
        <v>1619</v>
      </c>
      <c r="B313" s="2">
        <f>_xlfn.STDEV.S('II. Headline series'!M302:M332)</f>
        <v>4.8965300690486195</v>
      </c>
      <c r="C313" s="2">
        <f>_xlfn.STDEV.S('II. Headline series'!P302:P332)</f>
        <v>7.4292760602090269</v>
      </c>
      <c r="D313" s="2">
        <f>_xlfn.STDEV.S('II. Headline series'!K302:K332)</f>
        <v>0.54791583829342438</v>
      </c>
      <c r="E313" s="2">
        <f>_xlfn.STDEV.S('II. Headline series'!N302:N332)</f>
        <v>0.3936631780924808</v>
      </c>
      <c r="F313" s="2">
        <f t="shared" si="8"/>
        <v>8.9366463365973914</v>
      </c>
      <c r="G313" s="2">
        <f t="shared" si="9"/>
        <v>18.872164006316368</v>
      </c>
    </row>
    <row r="314" spans="1:7" x14ac:dyDescent="0.25">
      <c r="A314" s="2">
        <f>'III. GDP shares, 1310-2018'!A316</f>
        <v>1620</v>
      </c>
      <c r="B314" s="2">
        <f>_xlfn.STDEV.S('II. Headline series'!M303:M333)</f>
        <v>4.8819312545341385</v>
      </c>
      <c r="C314" s="2">
        <f>_xlfn.STDEV.S('II. Headline series'!P303:P333)</f>
        <v>7.5118001124821054</v>
      </c>
      <c r="D314" s="2">
        <f>_xlfn.STDEV.S('II. Headline series'!K303:K333)</f>
        <v>0.58470594492154704</v>
      </c>
      <c r="E314" s="2">
        <f>_xlfn.STDEV.S('II. Headline series'!N303:N333)</f>
        <v>0.34749741237847082</v>
      </c>
      <c r="F314" s="2">
        <f t="shared" si="8"/>
        <v>8.3493785157070217</v>
      </c>
      <c r="G314" s="2">
        <f t="shared" si="9"/>
        <v>21.616851938744102</v>
      </c>
    </row>
    <row r="315" spans="1:7" x14ac:dyDescent="0.25">
      <c r="A315" s="2">
        <f>'III. GDP shares, 1310-2018'!A317</f>
        <v>1621</v>
      </c>
      <c r="B315" s="2">
        <f>_xlfn.STDEV.S('II. Headline series'!M304:M334)</f>
        <v>4.8941291508280376</v>
      </c>
      <c r="C315" s="2">
        <f>_xlfn.STDEV.S('II. Headline series'!P304:P334)</f>
        <v>7.4116413556424163</v>
      </c>
      <c r="D315" s="2">
        <f>_xlfn.STDEV.S('II. Headline series'!K304:K334)</f>
        <v>0.5876471383971017</v>
      </c>
      <c r="E315" s="2">
        <f>_xlfn.STDEV.S('II. Headline series'!N304:N334)</f>
        <v>0.35795441679453849</v>
      </c>
      <c r="F315" s="2">
        <f t="shared" si="8"/>
        <v>8.328346776566514</v>
      </c>
      <c r="G315" s="2">
        <f t="shared" si="9"/>
        <v>20.705545197663</v>
      </c>
    </row>
    <row r="316" spans="1:7" x14ac:dyDescent="0.25">
      <c r="A316" s="2">
        <f>'III. GDP shares, 1310-2018'!A318</f>
        <v>1622</v>
      </c>
      <c r="B316" s="2">
        <f>_xlfn.STDEV.S('II. Headline series'!M305:M335)</f>
        <v>4.9356469933835969</v>
      </c>
      <c r="C316" s="2">
        <f>_xlfn.STDEV.S('II. Headline series'!P305:P335)</f>
        <v>7.4483900742631004</v>
      </c>
      <c r="D316" s="2">
        <f>_xlfn.STDEV.S('II. Headline series'!K305:K335)</f>
        <v>0.59176822612088953</v>
      </c>
      <c r="E316" s="2">
        <f>_xlfn.STDEV.S('II. Headline series'!N305:N335)</f>
        <v>0.36661599664961425</v>
      </c>
      <c r="F316" s="2">
        <f t="shared" si="8"/>
        <v>8.3405069341714153</v>
      </c>
      <c r="G316" s="2">
        <f t="shared" si="9"/>
        <v>20.31659868181297</v>
      </c>
    </row>
    <row r="317" spans="1:7" x14ac:dyDescent="0.25">
      <c r="A317" s="2">
        <f>'III. GDP shares, 1310-2018'!A319</f>
        <v>1623</v>
      </c>
      <c r="B317" s="2">
        <f>_xlfn.STDEV.S('II. Headline series'!M306:M336)</f>
        <v>4.9398708738605235</v>
      </c>
      <c r="C317" s="2">
        <f>_xlfn.STDEV.S('II. Headline series'!P306:P336)</f>
        <v>7.4435634134634698</v>
      </c>
      <c r="D317" s="2">
        <f>_xlfn.STDEV.S('II. Headline series'!K306:K336)</f>
        <v>0.58225319869453462</v>
      </c>
      <c r="E317" s="2">
        <f>_xlfn.STDEV.S('II. Headline series'!N306:N336)</f>
        <v>0.37360704637325609</v>
      </c>
      <c r="F317" s="2">
        <f t="shared" si="8"/>
        <v>8.4840596581284053</v>
      </c>
      <c r="G317" s="2">
        <f t="shared" si="9"/>
        <v>19.923509167508843</v>
      </c>
    </row>
    <row r="318" spans="1:7" x14ac:dyDescent="0.25">
      <c r="A318" s="2">
        <f>'III. GDP shares, 1310-2018'!A320</f>
        <v>1624</v>
      </c>
      <c r="B318" s="2">
        <f>_xlfn.STDEV.S('II. Headline series'!M307:M337)</f>
        <v>5.1008986144052315</v>
      </c>
      <c r="C318" s="2">
        <f>_xlfn.STDEV.S('II. Headline series'!P307:P337)</f>
        <v>6.9853673277946386</v>
      </c>
      <c r="D318" s="2">
        <f>_xlfn.STDEV.S('II. Headline series'!K307:K337)</f>
        <v>0.57811150514269805</v>
      </c>
      <c r="E318" s="2">
        <f>_xlfn.STDEV.S('II. Headline series'!N307:N337)</f>
        <v>0.42389076331245074</v>
      </c>
      <c r="F318" s="2">
        <f t="shared" si="8"/>
        <v>8.82338194107753</v>
      </c>
      <c r="G318" s="2">
        <f t="shared" si="9"/>
        <v>16.479168532025103</v>
      </c>
    </row>
    <row r="319" spans="1:7" x14ac:dyDescent="0.25">
      <c r="A319" s="2">
        <f>'III. GDP shares, 1310-2018'!A321</f>
        <v>1625</v>
      </c>
      <c r="B319" s="2">
        <f>_xlfn.STDEV.S('II. Headline series'!M308:M338)</f>
        <v>5.132067377477429</v>
      </c>
      <c r="C319" s="2">
        <f>_xlfn.STDEV.S('II. Headline series'!P308:P338)</f>
        <v>7.0522990711139766</v>
      </c>
      <c r="D319" s="2">
        <f>_xlfn.STDEV.S('II. Headline series'!K308:K338)</f>
        <v>0.56198067925616224</v>
      </c>
      <c r="E319" s="2">
        <f>_xlfn.STDEV.S('II. Headline series'!N308:N338)</f>
        <v>0.46463745432652709</v>
      </c>
      <c r="F319" s="2">
        <f t="shared" si="8"/>
        <v>9.1321064351718189</v>
      </c>
      <c r="G319" s="2">
        <f t="shared" si="9"/>
        <v>15.1780684175278</v>
      </c>
    </row>
    <row r="320" spans="1:7" x14ac:dyDescent="0.25">
      <c r="A320" s="2">
        <f>'III. GDP shares, 1310-2018'!A322</f>
        <v>1626</v>
      </c>
      <c r="B320" s="2">
        <f>_xlfn.STDEV.S('II. Headline series'!M309:M339)</f>
        <v>5.1820798497450919</v>
      </c>
      <c r="C320" s="2">
        <f>_xlfn.STDEV.S('II. Headline series'!P309:P339)</f>
        <v>6.9720761749437958</v>
      </c>
      <c r="D320" s="2">
        <f>_xlfn.STDEV.S('II. Headline series'!K309:K339)</f>
        <v>0.53996782287061407</v>
      </c>
      <c r="E320" s="2">
        <f>_xlfn.STDEV.S('II. Headline series'!N309:N339)</f>
        <v>0.50995104963713467</v>
      </c>
      <c r="F320" s="2">
        <f t="shared" si="8"/>
        <v>9.5970160262434945</v>
      </c>
      <c r="G320" s="2">
        <f t="shared" si="9"/>
        <v>13.672049856363486</v>
      </c>
    </row>
    <row r="321" spans="1:7" x14ac:dyDescent="0.25">
      <c r="A321" s="2">
        <f>'III. GDP shares, 1310-2018'!A323</f>
        <v>1627</v>
      </c>
      <c r="B321" s="2">
        <f>_xlfn.STDEV.S('II. Headline series'!M310:M340)</f>
        <v>5.2254989878687432</v>
      </c>
      <c r="C321" s="2">
        <f>_xlfn.STDEV.S('II. Headline series'!P310:P340)</f>
        <v>6.9998223623641369</v>
      </c>
      <c r="D321" s="2">
        <f>_xlfn.STDEV.S('II. Headline series'!K310:K340)</f>
        <v>0.5101259936595528</v>
      </c>
      <c r="E321" s="2">
        <f>_xlfn.STDEV.S('II. Headline series'!N310:N340)</f>
        <v>0.54049016867763433</v>
      </c>
      <c r="F321" s="2">
        <f t="shared" si="8"/>
        <v>10.243545815773759</v>
      </c>
      <c r="G321" s="2">
        <f t="shared" si="9"/>
        <v>12.95087823612025</v>
      </c>
    </row>
    <row r="322" spans="1:7" x14ac:dyDescent="0.25">
      <c r="A322" s="2">
        <f>'III. GDP shares, 1310-2018'!A324</f>
        <v>1628</v>
      </c>
      <c r="B322" s="2">
        <f>_xlfn.STDEV.S('II. Headline series'!M311:M341)</f>
        <v>5.2146834583506276</v>
      </c>
      <c r="C322" s="2">
        <f>_xlfn.STDEV.S('II. Headline series'!P311:P341)</f>
        <v>7.0685441611505722</v>
      </c>
      <c r="D322" s="2">
        <f>_xlfn.STDEV.S('II. Headline series'!K311:K341)</f>
        <v>0.47914885322240242</v>
      </c>
      <c r="E322" s="2">
        <f>_xlfn.STDEV.S('II. Headline series'!N311:N341)</f>
        <v>0.56622396759105487</v>
      </c>
      <c r="F322" s="2">
        <f t="shared" si="8"/>
        <v>10.883222245614293</v>
      </c>
      <c r="G322" s="2">
        <f t="shared" si="9"/>
        <v>12.483654111681302</v>
      </c>
    </row>
    <row r="323" spans="1:7" x14ac:dyDescent="0.25">
      <c r="A323" s="2">
        <f>'III. GDP shares, 1310-2018'!A325</f>
        <v>1629</v>
      </c>
      <c r="B323" s="2">
        <f>_xlfn.STDEV.S('II. Headline series'!M312:M342)</f>
        <v>5.1894736114264086</v>
      </c>
      <c r="C323" s="2">
        <f>_xlfn.STDEV.S('II. Headline series'!P312:P342)</f>
        <v>7.0955685185555941</v>
      </c>
      <c r="D323" s="2">
        <f>_xlfn.STDEV.S('II. Headline series'!K312:K342)</f>
        <v>0.45553280136255403</v>
      </c>
      <c r="E323" s="2">
        <f>_xlfn.STDEV.S('II. Headline series'!N312:N342)</f>
        <v>0.58778393150727548</v>
      </c>
      <c r="F323" s="2">
        <f t="shared" si="8"/>
        <v>11.392096454753778</v>
      </c>
      <c r="G323" s="2">
        <f t="shared" si="9"/>
        <v>12.071729317880759</v>
      </c>
    </row>
    <row r="324" spans="1:7" x14ac:dyDescent="0.25">
      <c r="A324" s="2">
        <f>'III. GDP shares, 1310-2018'!A326</f>
        <v>1630</v>
      </c>
      <c r="B324" s="2">
        <f>_xlfn.STDEV.S('II. Headline series'!M313:M343)</f>
        <v>5.2616959973121835</v>
      </c>
      <c r="C324" s="2">
        <f>_xlfn.STDEV.S('II. Headline series'!P313:P343)</f>
        <v>7.0622570821416382</v>
      </c>
      <c r="D324" s="2">
        <f>_xlfn.STDEV.S('II. Headline series'!K313:K343)</f>
        <v>0.43762162926417408</v>
      </c>
      <c r="E324" s="2">
        <f>_xlfn.STDEV.S('II. Headline series'!N313:N343)</f>
        <v>0.60561599089518847</v>
      </c>
      <c r="F324" s="2">
        <f t="shared" si="8"/>
        <v>12.023391088231417</v>
      </c>
      <c r="G324" s="2">
        <f t="shared" si="9"/>
        <v>11.661279075049844</v>
      </c>
    </row>
    <row r="325" spans="1:7" x14ac:dyDescent="0.25">
      <c r="A325" s="2">
        <f>'III. GDP shares, 1310-2018'!A327</f>
        <v>1631</v>
      </c>
      <c r="B325" s="2">
        <f>_xlfn.STDEV.S('II. Headline series'!M314:M344)</f>
        <v>5.2459276395430408</v>
      </c>
      <c r="C325" s="2">
        <f>_xlfn.STDEV.S('II. Headline series'!P314:P344)</f>
        <v>7.0436453717882861</v>
      </c>
      <c r="D325" s="2">
        <f>_xlfn.STDEV.S('II. Headline series'!K314:K344)</f>
        <v>0.4104541618931572</v>
      </c>
      <c r="E325" s="2">
        <f>_xlfn.STDEV.S('II. Headline series'!N314:N344)</f>
        <v>0.62004186660578531</v>
      </c>
      <c r="F325" s="2">
        <f t="shared" si="8"/>
        <v>12.780788030865615</v>
      </c>
      <c r="G325" s="2">
        <f t="shared" si="9"/>
        <v>11.359951240625733</v>
      </c>
    </row>
    <row r="326" spans="1:7" x14ac:dyDescent="0.25">
      <c r="A326" s="2">
        <f>'III. GDP shares, 1310-2018'!A328</f>
        <v>1632</v>
      </c>
      <c r="B326" s="2">
        <f>_xlfn.STDEV.S('II. Headline series'!M315:M345)</f>
        <v>5.3401278751656296</v>
      </c>
      <c r="C326" s="2">
        <f>_xlfn.STDEV.S('II. Headline series'!P315:P345)</f>
        <v>7.0281325521154629</v>
      </c>
      <c r="D326" s="2">
        <f>_xlfn.STDEV.S('II. Headline series'!K315:K345)</f>
        <v>0.38301745482027028</v>
      </c>
      <c r="E326" s="2">
        <f>_xlfn.STDEV.S('II. Headline series'!N315:N345)</f>
        <v>0.63129510839719172</v>
      </c>
      <c r="F326" s="2">
        <f t="shared" si="8"/>
        <v>13.942257220813781</v>
      </c>
      <c r="G326" s="2">
        <f t="shared" si="9"/>
        <v>11.132879787330104</v>
      </c>
    </row>
    <row r="327" spans="1:7" x14ac:dyDescent="0.25">
      <c r="A327" s="2">
        <f>'III. GDP shares, 1310-2018'!A329</f>
        <v>1633</v>
      </c>
      <c r="B327" s="2">
        <f>_xlfn.STDEV.S('II. Headline series'!M316:M346)</f>
        <v>5.4275163099707386</v>
      </c>
      <c r="C327" s="2">
        <f>_xlfn.STDEV.S('II. Headline series'!P316:P346)</f>
        <v>7.4399544779956805</v>
      </c>
      <c r="D327" s="2">
        <f>_xlfn.STDEV.S('II. Headline series'!K316:K346)</f>
        <v>0.3798893666161634</v>
      </c>
      <c r="E327" s="2">
        <f>_xlfn.STDEV.S('II. Headline series'!N316:N346)</f>
        <v>0.63954321281260706</v>
      </c>
      <c r="F327" s="2">
        <f t="shared" si="8"/>
        <v>14.287097210211334</v>
      </c>
      <c r="G327" s="2">
        <f t="shared" si="9"/>
        <v>11.633231858213255</v>
      </c>
    </row>
    <row r="328" spans="1:7" x14ac:dyDescent="0.25">
      <c r="A328" s="2">
        <f>'III. GDP shares, 1310-2018'!A330</f>
        <v>1634</v>
      </c>
      <c r="B328" s="2">
        <f>_xlfn.STDEV.S('II. Headline series'!M317:M347)</f>
        <v>5.4680214017712885</v>
      </c>
      <c r="C328" s="2">
        <f>_xlfn.STDEV.S('II. Headline series'!P317:P347)</f>
        <v>7.3631063418101288</v>
      </c>
      <c r="D328" s="2">
        <f>_xlfn.STDEV.S('II. Headline series'!K317:K347)</f>
        <v>0.37682953811390274</v>
      </c>
      <c r="E328" s="2">
        <f>_xlfn.STDEV.S('II. Headline series'!N317:N347)</f>
        <v>0.64490149468687208</v>
      </c>
      <c r="F328" s="2">
        <f t="shared" si="8"/>
        <v>14.510596566128243</v>
      </c>
      <c r="G328" s="2">
        <f t="shared" si="9"/>
        <v>11.417412430382472</v>
      </c>
    </row>
    <row r="329" spans="1:7" x14ac:dyDescent="0.25">
      <c r="A329" s="2">
        <f>'III. GDP shares, 1310-2018'!A331</f>
        <v>1635</v>
      </c>
      <c r="B329" s="2">
        <f>_xlfn.STDEV.S('II. Headline series'!M318:M348)</f>
        <v>5.466614086069729</v>
      </c>
      <c r="C329" s="2">
        <f>_xlfn.STDEV.S('II. Headline series'!P318:P348)</f>
        <v>7.3033189664039124</v>
      </c>
      <c r="D329" s="2">
        <f>_xlfn.STDEV.S('II. Headline series'!K318:K348)</f>
        <v>0.42207708869565397</v>
      </c>
      <c r="E329" s="2">
        <f>_xlfn.STDEV.S('II. Headline series'!N318:N348)</f>
        <v>0.6474417072372205</v>
      </c>
      <c r="F329" s="2">
        <f t="shared" si="8"/>
        <v>12.951695869025306</v>
      </c>
      <c r="G329" s="2">
        <f t="shared" si="9"/>
        <v>11.280272624957725</v>
      </c>
    </row>
    <row r="330" spans="1:7" x14ac:dyDescent="0.25">
      <c r="A330" s="2">
        <f>'III. GDP shares, 1310-2018'!A332</f>
        <v>1636</v>
      </c>
      <c r="B330" s="2">
        <f>_xlfn.STDEV.S('II. Headline series'!M319:M349)</f>
        <v>5.6036808108103182</v>
      </c>
      <c r="C330" s="2">
        <f>_xlfn.STDEV.S('II. Headline series'!P319:P349)</f>
        <v>7.2956555728850025</v>
      </c>
      <c r="D330" s="2">
        <f>_xlfn.STDEV.S('II. Headline series'!K319:K349)</f>
        <v>0.40899695969735972</v>
      </c>
      <c r="E330" s="2">
        <f>_xlfn.STDEV.S('II. Headline series'!N319:N349)</f>
        <v>0.64719703361292114</v>
      </c>
      <c r="F330" s="2">
        <f t="shared" si="8"/>
        <v>13.701032924442281</v>
      </c>
      <c r="G330" s="2">
        <f t="shared" si="9"/>
        <v>11.272696248556086</v>
      </c>
    </row>
    <row r="331" spans="1:7" x14ac:dyDescent="0.25">
      <c r="A331" s="2">
        <f>'III. GDP shares, 1310-2018'!A333</f>
        <v>1637</v>
      </c>
      <c r="B331" s="2">
        <f>_xlfn.STDEV.S('II. Headline series'!M320:M350)</f>
        <v>4.883441058351397</v>
      </c>
      <c r="C331" s="2">
        <f>_xlfn.STDEV.S('II. Headline series'!P320:P350)</f>
        <v>7.2320024762789288</v>
      </c>
      <c r="D331" s="2">
        <f>_xlfn.STDEV.S('II. Headline series'!K320:K350)</f>
        <v>0.38204162384567136</v>
      </c>
      <c r="E331" s="2">
        <f>_xlfn.STDEV.S('II. Headline series'!N320:N350)</f>
        <v>0.64416430046276629</v>
      </c>
      <c r="F331" s="2">
        <f t="shared" si="8"/>
        <v>12.782484298946704</v>
      </c>
      <c r="G331" s="2">
        <f t="shared" si="9"/>
        <v>11.226953233955177</v>
      </c>
    </row>
    <row r="332" spans="1:7" x14ac:dyDescent="0.25">
      <c r="A332" s="2">
        <f>'III. GDP shares, 1310-2018'!A334</f>
        <v>1638</v>
      </c>
      <c r="B332" s="2">
        <f>_xlfn.STDEV.S('II. Headline series'!M321:M351)</f>
        <v>4.4773230719156674</v>
      </c>
      <c r="C332" s="2">
        <f>_xlfn.STDEV.S('II. Headline series'!P321:P351)</f>
        <v>6.8031082322477232</v>
      </c>
      <c r="D332" s="2">
        <f>_xlfn.STDEV.S('II. Headline series'!K321:K351)</f>
        <v>0.37578858579390878</v>
      </c>
      <c r="E332" s="2">
        <f>_xlfn.STDEV.S('II. Headline series'!N321:N351)</f>
        <v>0.6646661815782835</v>
      </c>
      <c r="F332" s="2">
        <f t="shared" si="8"/>
        <v>11.914473300078187</v>
      </c>
      <c r="G332" s="2">
        <f t="shared" si="9"/>
        <v>10.235375923735729</v>
      </c>
    </row>
    <row r="333" spans="1:7" x14ac:dyDescent="0.25">
      <c r="A333" s="2">
        <f>'III. GDP shares, 1310-2018'!A335</f>
        <v>1639</v>
      </c>
      <c r="B333" s="2">
        <f>_xlfn.STDEV.S('II. Headline series'!M322:M352)</f>
        <v>4.7853550022890365</v>
      </c>
      <c r="C333" s="2">
        <f>_xlfn.STDEV.S('II. Headline series'!P322:P352)</f>
        <v>7.1581837376004218</v>
      </c>
      <c r="D333" s="2">
        <f>_xlfn.STDEV.S('II. Headline series'!K322:K352)</f>
        <v>0.95349571053481863</v>
      </c>
      <c r="E333" s="2">
        <f>_xlfn.STDEV.S('II. Headline series'!N322:N352)</f>
        <v>0.6793830793219171</v>
      </c>
      <c r="F333" s="2">
        <f t="shared" si="8"/>
        <v>5.0187483272524807</v>
      </c>
      <c r="G333" s="2">
        <f t="shared" si="9"/>
        <v>10.536299704056372</v>
      </c>
    </row>
    <row r="334" spans="1:7" x14ac:dyDescent="0.25">
      <c r="A334" s="2">
        <f>'III. GDP shares, 1310-2018'!A336</f>
        <v>1640</v>
      </c>
      <c r="B334" s="2">
        <f>_xlfn.STDEV.S('II. Headline series'!M323:M353)</f>
        <v>4.725213941831913</v>
      </c>
      <c r="C334" s="2">
        <f>_xlfn.STDEV.S('II. Headline series'!P323:P353)</f>
        <v>7.198218517034821</v>
      </c>
      <c r="D334" s="2">
        <f>_xlfn.STDEV.S('II. Headline series'!K323:K353)</f>
        <v>0.94462241164935956</v>
      </c>
      <c r="E334" s="2">
        <f>_xlfn.STDEV.S('II. Headline series'!N323:N353)</f>
        <v>0.68868596079484323</v>
      </c>
      <c r="F334" s="2">
        <f t="shared" si="8"/>
        <v>5.0022251045065138</v>
      </c>
      <c r="G334" s="2">
        <f t="shared" si="9"/>
        <v>10.452105788140411</v>
      </c>
    </row>
    <row r="335" spans="1:7" x14ac:dyDescent="0.25">
      <c r="A335" s="2">
        <f>'III. GDP shares, 1310-2018'!A337</f>
        <v>1641</v>
      </c>
      <c r="B335" s="2">
        <f>_xlfn.STDEV.S('II. Headline series'!M324:M354)</f>
        <v>4.7236921832743226</v>
      </c>
      <c r="C335" s="2">
        <f>_xlfn.STDEV.S('II. Headline series'!P324:P354)</f>
        <v>7.3851654458846916</v>
      </c>
      <c r="D335" s="2">
        <f>_xlfn.STDEV.S('II. Headline series'!K324:K354)</f>
        <v>0.93762590940192703</v>
      </c>
      <c r="E335" s="2">
        <f>_xlfn.STDEV.S('II. Headline series'!N324:N354)</f>
        <v>0.69279295992006595</v>
      </c>
      <c r="F335" s="2">
        <f t="shared" si="8"/>
        <v>5.0379283847727407</v>
      </c>
      <c r="G335" s="2">
        <f t="shared" si="9"/>
        <v>10.659989164348303</v>
      </c>
    </row>
    <row r="336" spans="1:7" x14ac:dyDescent="0.25">
      <c r="A336" s="2">
        <f>'III. GDP shares, 1310-2018'!A338</f>
        <v>1642</v>
      </c>
      <c r="B336" s="2">
        <f>_xlfn.STDEV.S('II. Headline series'!M325:M355)</f>
        <v>4.3942608538014216</v>
      </c>
      <c r="C336" s="2">
        <f>_xlfn.STDEV.S('II. Headline series'!P325:P355)</f>
        <v>7.3343784896149202</v>
      </c>
      <c r="D336" s="2">
        <f>_xlfn.STDEV.S('II. Headline series'!K325:K355)</f>
        <v>0.93807914196939157</v>
      </c>
      <c r="E336" s="2">
        <f>_xlfn.STDEV.S('II. Headline series'!N325:N355)</f>
        <v>0.6917966222999411</v>
      </c>
      <c r="F336" s="2">
        <f t="shared" si="8"/>
        <v>4.6843178333292492</v>
      </c>
      <c r="G336" s="2">
        <f t="shared" si="9"/>
        <v>10.60192873626805</v>
      </c>
    </row>
    <row r="337" spans="1:7" x14ac:dyDescent="0.25">
      <c r="A337" s="2">
        <f>'III. GDP shares, 1310-2018'!A339</f>
        <v>1643</v>
      </c>
      <c r="B337" s="2">
        <f>_xlfn.STDEV.S('II. Headline series'!M326:M356)</f>
        <v>4.4004332974926319</v>
      </c>
      <c r="C337" s="2">
        <f>_xlfn.STDEV.S('II. Headline series'!P326:P356)</f>
        <v>7.8707353348593667</v>
      </c>
      <c r="D337" s="2">
        <f>_xlfn.STDEV.S('II. Headline series'!K326:K356)</f>
        <v>0.94221748918075421</v>
      </c>
      <c r="E337" s="2">
        <f>_xlfn.STDEV.S('II. Headline series'!N326:N356)</f>
        <v>0.68567470168318156</v>
      </c>
      <c r="F337" s="2">
        <f t="shared" si="8"/>
        <v>4.6702946485516321</v>
      </c>
      <c r="G337" s="2">
        <f t="shared" si="9"/>
        <v>11.478818331110119</v>
      </c>
    </row>
    <row r="338" spans="1:7" x14ac:dyDescent="0.25">
      <c r="A338" s="2">
        <f>'III. GDP shares, 1310-2018'!A340</f>
        <v>1644</v>
      </c>
      <c r="B338" s="2">
        <f>_xlfn.STDEV.S('II. Headline series'!M327:M357)</f>
        <v>4.4582349997283259</v>
      </c>
      <c r="C338" s="2">
        <f>_xlfn.STDEV.S('II. Headline series'!P327:P357)</f>
        <v>8.1222109050278739</v>
      </c>
      <c r="D338" s="2">
        <f>_xlfn.STDEV.S('II. Headline series'!K327:K357)</f>
        <v>0.96085110274821584</v>
      </c>
      <c r="E338" s="2">
        <f>_xlfn.STDEV.S('II. Headline series'!N327:N357)</f>
        <v>0.67428760556823819</v>
      </c>
      <c r="F338" s="2">
        <f t="shared" si="8"/>
        <v>4.6398812333949877</v>
      </c>
      <c r="G338" s="2">
        <f t="shared" si="9"/>
        <v>12.045617979560953</v>
      </c>
    </row>
    <row r="339" spans="1:7" x14ac:dyDescent="0.25">
      <c r="A339" s="2">
        <f>'III. GDP shares, 1310-2018'!A341</f>
        <v>1645</v>
      </c>
      <c r="B339" s="2">
        <f>_xlfn.STDEV.S('II. Headline series'!M328:M358)</f>
        <v>4.4851043742768502</v>
      </c>
      <c r="C339" s="2">
        <f>_xlfn.STDEV.S('II. Headline series'!P328:P358)</f>
        <v>7.9819058426278575</v>
      </c>
      <c r="D339" s="2">
        <f>_xlfn.STDEV.S('II. Headline series'!K328:K358)</f>
        <v>0.96921095035796112</v>
      </c>
      <c r="E339" s="2">
        <f>_xlfn.STDEV.S('II. Headline series'!N328:N358)</f>
        <v>0.65736177414683317</v>
      </c>
      <c r="F339" s="2">
        <f t="shared" si="8"/>
        <v>4.6275832651502293</v>
      </c>
      <c r="G339" s="2">
        <f t="shared" si="9"/>
        <v>12.142333425133053</v>
      </c>
    </row>
    <row r="340" spans="1:7" x14ac:dyDescent="0.25">
      <c r="A340" s="2">
        <f>'III. GDP shares, 1310-2018'!A342</f>
        <v>1646</v>
      </c>
      <c r="B340" s="2">
        <f>_xlfn.STDEV.S('II. Headline series'!M329:M359)</f>
        <v>4.9389682090630718</v>
      </c>
      <c r="C340" s="2">
        <f>_xlfn.STDEV.S('II. Headline series'!P329:P359)</f>
        <v>7.8932577973297091</v>
      </c>
      <c r="D340" s="2">
        <f>_xlfn.STDEV.S('II. Headline series'!K329:K359)</f>
        <v>1.002864656256766</v>
      </c>
      <c r="E340" s="2">
        <f>_xlfn.STDEV.S('II. Headline series'!N329:N359)</f>
        <v>0.6344540785493612</v>
      </c>
      <c r="F340" s="2">
        <f t="shared" si="8"/>
        <v>4.9248601775417793</v>
      </c>
      <c r="G340" s="2">
        <f t="shared" si="9"/>
        <v>12.44102302151976</v>
      </c>
    </row>
    <row r="341" spans="1:7" x14ac:dyDescent="0.25">
      <c r="A341" s="2">
        <f>'III. GDP shares, 1310-2018'!A343</f>
        <v>1647</v>
      </c>
      <c r="B341" s="2">
        <f>_xlfn.STDEV.S('II. Headline series'!M330:M360)</f>
        <v>4.8243065019604208</v>
      </c>
      <c r="C341" s="2">
        <f>_xlfn.STDEV.S('II. Headline series'!P330:P360)</f>
        <v>7.8907539348386804</v>
      </c>
      <c r="D341" s="2">
        <f>_xlfn.STDEV.S('II. Headline series'!K330:K360)</f>
        <v>1.0308947135588546</v>
      </c>
      <c r="E341" s="2">
        <f>_xlfn.STDEV.S('II. Headline series'!N330:N360)</f>
        <v>0.62907886312824501</v>
      </c>
      <c r="F341" s="2">
        <f t="shared" si="8"/>
        <v>4.6797276564800203</v>
      </c>
      <c r="G341" s="2">
        <f t="shared" si="9"/>
        <v>12.543346148366869</v>
      </c>
    </row>
    <row r="342" spans="1:7" x14ac:dyDescent="0.25">
      <c r="A342" s="2">
        <f>'III. GDP shares, 1310-2018'!A344</f>
        <v>1648</v>
      </c>
      <c r="B342" s="2">
        <f>_xlfn.STDEV.S('II. Headline series'!M331:M361)</f>
        <v>4.9617366241629615</v>
      </c>
      <c r="C342" s="2">
        <f>_xlfn.STDEV.S('II. Headline series'!P331:P361)</f>
        <v>7.2661477866029225</v>
      </c>
      <c r="D342" s="2">
        <f>_xlfn.STDEV.S('II. Headline series'!K331:K361)</f>
        <v>1.0519951642182028</v>
      </c>
      <c r="E342" s="2">
        <f>_xlfn.STDEV.S('II. Headline series'!N331:N361)</f>
        <v>0.6201074411282711</v>
      </c>
      <c r="F342" s="2">
        <f t="shared" si="8"/>
        <v>4.7165013613444779</v>
      </c>
      <c r="G342" s="2">
        <f t="shared" si="9"/>
        <v>11.717562642664529</v>
      </c>
    </row>
    <row r="343" spans="1:7" x14ac:dyDescent="0.25">
      <c r="A343" s="2">
        <f>'III. GDP shares, 1310-2018'!A345</f>
        <v>1649</v>
      </c>
      <c r="B343" s="2">
        <f>_xlfn.STDEV.S('II. Headline series'!M332:M362)</f>
        <v>4.944585095866775</v>
      </c>
      <c r="C343" s="2">
        <f>_xlfn.STDEV.S('II. Headline series'!P332:P362)</f>
        <v>7.4688911265684306</v>
      </c>
      <c r="D343" s="2">
        <f>_xlfn.STDEV.S('II. Headline series'!K332:K362)</f>
        <v>1.0689699590925683</v>
      </c>
      <c r="E343" s="2">
        <f>_xlfn.STDEV.S('II. Headline series'!N332:N362)</f>
        <v>0.60738047821092644</v>
      </c>
      <c r="F343" s="2">
        <f t="shared" si="8"/>
        <v>4.6255603853116272</v>
      </c>
      <c r="G343" s="2">
        <f t="shared" si="9"/>
        <v>12.296890325761657</v>
      </c>
    </row>
    <row r="344" spans="1:7" x14ac:dyDescent="0.25">
      <c r="A344" s="2">
        <f>'III. GDP shares, 1310-2018'!A346</f>
        <v>1650</v>
      </c>
      <c r="B344" s="2">
        <f>_xlfn.STDEV.S('II. Headline series'!M333:M363)</f>
        <v>4.9484466644374567</v>
      </c>
      <c r="C344" s="2">
        <f>_xlfn.STDEV.S('II. Headline series'!P333:P363)</f>
        <v>7.813918755848313</v>
      </c>
      <c r="D344" s="2">
        <f>_xlfn.STDEV.S('II. Headline series'!K333:K363)</f>
        <v>1.0919962289280816</v>
      </c>
      <c r="E344" s="2">
        <f>_xlfn.STDEV.S('II. Headline series'!N333:N363)</f>
        <v>0.59065526014921732</v>
      </c>
      <c r="F344" s="2">
        <f t="shared" ref="F344:F407" si="10">B344/D344</f>
        <v>4.5315602136235578</v>
      </c>
      <c r="G344" s="2">
        <f t="shared" ref="G344:G407" si="11">C344/E344</f>
        <v>13.229237565537437</v>
      </c>
    </row>
    <row r="345" spans="1:7" x14ac:dyDescent="0.25">
      <c r="A345" s="2">
        <f>'III. GDP shares, 1310-2018'!A347</f>
        <v>1651</v>
      </c>
      <c r="B345" s="2">
        <f>_xlfn.STDEV.S('II. Headline series'!M334:M364)</f>
        <v>4.9470320380886772</v>
      </c>
      <c r="C345" s="2">
        <f>_xlfn.STDEV.S('II. Headline series'!P334:P364)</f>
        <v>7.7370308658452132</v>
      </c>
      <c r="D345" s="2">
        <f>_xlfn.STDEV.S('II. Headline series'!K334:K364)</f>
        <v>1.1091063586380459</v>
      </c>
      <c r="E345" s="2">
        <f>_xlfn.STDEV.S('II. Headline series'!N334:N364)</f>
        <v>0.56957967979316904</v>
      </c>
      <c r="F345" s="2">
        <f t="shared" si="10"/>
        <v>4.4603765901797781</v>
      </c>
      <c r="G345" s="2">
        <f t="shared" si="11"/>
        <v>13.583755074715366</v>
      </c>
    </row>
    <row r="346" spans="1:7" x14ac:dyDescent="0.25">
      <c r="A346" s="2">
        <f>'III. GDP shares, 1310-2018'!A348</f>
        <v>1652</v>
      </c>
      <c r="B346" s="2">
        <f>_xlfn.STDEV.S('II. Headline series'!M335:M365)</f>
        <v>4.9947031698764315</v>
      </c>
      <c r="C346" s="2">
        <f>_xlfn.STDEV.S('II. Headline series'!P335:P365)</f>
        <v>7.8766573263364732</v>
      </c>
      <c r="D346" s="2">
        <f>_xlfn.STDEV.S('II. Headline series'!K335:K365)</f>
        <v>1.1325453474135516</v>
      </c>
      <c r="E346" s="2">
        <f>_xlfn.STDEV.S('II. Headline series'!N335:N365)</f>
        <v>0.54364802141253721</v>
      </c>
      <c r="F346" s="2">
        <f t="shared" si="10"/>
        <v>4.410157333905504</v>
      </c>
      <c r="G346" s="2">
        <f t="shared" si="11"/>
        <v>14.488523853854732</v>
      </c>
    </row>
    <row r="347" spans="1:7" x14ac:dyDescent="0.25">
      <c r="A347" s="2">
        <f>'III. GDP shares, 1310-2018'!A349</f>
        <v>1653</v>
      </c>
      <c r="B347" s="2">
        <f>_xlfn.STDEV.S('II. Headline series'!M336:M366)</f>
        <v>4.9899399519607996</v>
      </c>
      <c r="C347" s="2">
        <f>_xlfn.STDEV.S('II. Headline series'!P336:P366)</f>
        <v>7.8419141639555461</v>
      </c>
      <c r="D347" s="2">
        <f>_xlfn.STDEV.S('II. Headline series'!K336:K366)</f>
        <v>1.1577052136020092</v>
      </c>
      <c r="E347" s="2">
        <f>_xlfn.STDEV.S('II. Headline series'!N336:N366)</f>
        <v>0.51212314436997575</v>
      </c>
      <c r="F347" s="2">
        <f t="shared" si="10"/>
        <v>4.3101990846490388</v>
      </c>
      <c r="G347" s="2">
        <f t="shared" si="11"/>
        <v>15.312555681510601</v>
      </c>
    </row>
    <row r="348" spans="1:7" x14ac:dyDescent="0.25">
      <c r="A348" s="2">
        <f>'III. GDP shares, 1310-2018'!A350</f>
        <v>1654</v>
      </c>
      <c r="B348" s="2">
        <f>_xlfn.STDEV.S('II. Headline series'!M337:M367)</f>
        <v>4.9972858669872497</v>
      </c>
      <c r="C348" s="2">
        <f>_xlfn.STDEV.S('II. Headline series'!P337:P367)</f>
        <v>8.2701591343747776</v>
      </c>
      <c r="D348" s="2">
        <f>_xlfn.STDEV.S('II. Headline series'!K337:K367)</f>
        <v>1.1818219337397458</v>
      </c>
      <c r="E348" s="2">
        <f>_xlfn.STDEV.S('II. Headline series'!N337:N367)</f>
        <v>0.47389011708849116</v>
      </c>
      <c r="F348" s="2">
        <f t="shared" si="10"/>
        <v>4.2284592325798922</v>
      </c>
      <c r="G348" s="2">
        <f t="shared" si="11"/>
        <v>17.45163875791582</v>
      </c>
    </row>
    <row r="349" spans="1:7" x14ac:dyDescent="0.25">
      <c r="A349" s="2">
        <f>'III. GDP shares, 1310-2018'!A351</f>
        <v>1655</v>
      </c>
      <c r="B349" s="2">
        <f>_xlfn.STDEV.S('II. Headline series'!M338:M368)</f>
        <v>4.8817718075681036</v>
      </c>
      <c r="C349" s="2">
        <f>_xlfn.STDEV.S('II. Headline series'!P338:P368)</f>
        <v>8.3273364764305278</v>
      </c>
      <c r="D349" s="2">
        <f>_xlfn.STDEV.S('II. Headline series'!K338:K368)</f>
        <v>1.2010175711409359</v>
      </c>
      <c r="E349" s="2">
        <f>_xlfn.STDEV.S('II. Headline series'!N338:N368)</f>
        <v>0.47090396315055988</v>
      </c>
      <c r="F349" s="2">
        <f t="shared" si="10"/>
        <v>4.0646964081720682</v>
      </c>
      <c r="G349" s="2">
        <f t="shared" si="11"/>
        <v>17.683725617250897</v>
      </c>
    </row>
    <row r="350" spans="1:7" x14ac:dyDescent="0.25">
      <c r="A350" s="2">
        <f>'III. GDP shares, 1310-2018'!A352</f>
        <v>1656</v>
      </c>
      <c r="B350" s="2">
        <f>_xlfn.STDEV.S('II. Headline series'!M339:M369)</f>
        <v>4.862038501941301</v>
      </c>
      <c r="C350" s="2">
        <f>_xlfn.STDEV.S('II. Headline series'!P339:P369)</f>
        <v>8.2951381477569086</v>
      </c>
      <c r="D350" s="2">
        <f>_xlfn.STDEV.S('II. Headline series'!K339:K369)</f>
        <v>1.26685576255565</v>
      </c>
      <c r="E350" s="2">
        <f>_xlfn.STDEV.S('II. Headline series'!N339:N369)</f>
        <v>0.45391216859280942</v>
      </c>
      <c r="F350" s="2">
        <f t="shared" si="10"/>
        <v>3.8378785064947145</v>
      </c>
      <c r="G350" s="2">
        <f t="shared" si="11"/>
        <v>18.274764859186273</v>
      </c>
    </row>
    <row r="351" spans="1:7" x14ac:dyDescent="0.25">
      <c r="A351" s="2">
        <f>'III. GDP shares, 1310-2018'!A353</f>
        <v>1657</v>
      </c>
      <c r="B351" s="2">
        <f>_xlfn.STDEV.S('II. Headline series'!M340:M370)</f>
        <v>4.7980781045109575</v>
      </c>
      <c r="C351" s="2">
        <f>_xlfn.STDEV.S('II. Headline series'!P340:P370)</f>
        <v>8.3229179635857147</v>
      </c>
      <c r="D351" s="2">
        <f>_xlfn.STDEV.S('II. Headline series'!K340:K370)</f>
        <v>1.3196617335828622</v>
      </c>
      <c r="E351" s="2">
        <f>_xlfn.STDEV.S('II. Headline series'!N340:N370)</f>
        <v>0.61555921688265047</v>
      </c>
      <c r="F351" s="2">
        <f t="shared" si="10"/>
        <v>3.6358393839944467</v>
      </c>
      <c r="G351" s="2">
        <f t="shared" si="11"/>
        <v>13.520905439017067</v>
      </c>
    </row>
    <row r="352" spans="1:7" x14ac:dyDescent="0.25">
      <c r="A352" s="2">
        <f>'III. GDP shares, 1310-2018'!A354</f>
        <v>1658</v>
      </c>
      <c r="B352" s="2">
        <f>_xlfn.STDEV.S('II. Headline series'!M341:M371)</f>
        <v>4.7805918779671552</v>
      </c>
      <c r="C352" s="2">
        <f>_xlfn.STDEV.S('II. Headline series'!P341:P371)</f>
        <v>8.2808676587183037</v>
      </c>
      <c r="D352" s="2">
        <f>_xlfn.STDEV.S('II. Headline series'!K341:K371)</f>
        <v>1.3680061119602371</v>
      </c>
      <c r="E352" s="2">
        <f>_xlfn.STDEV.S('II. Headline series'!N341:N371)</f>
        <v>0.63745405344298367</v>
      </c>
      <c r="F352" s="2">
        <f t="shared" si="10"/>
        <v>3.4945690930554187</v>
      </c>
      <c r="G352" s="2">
        <f t="shared" si="11"/>
        <v>12.990532594454631</v>
      </c>
    </row>
    <row r="353" spans="1:7" x14ac:dyDescent="0.25">
      <c r="A353" s="2">
        <f>'III. GDP shares, 1310-2018'!A355</f>
        <v>1659</v>
      </c>
      <c r="B353" s="2">
        <f>_xlfn.STDEV.S('II. Headline series'!M342:M372)</f>
        <v>4.8716060476514942</v>
      </c>
      <c r="C353" s="2">
        <f>_xlfn.STDEV.S('II. Headline series'!P342:P372)</f>
        <v>8.2452464580979257</v>
      </c>
      <c r="D353" s="2">
        <f>_xlfn.STDEV.S('II. Headline series'!K342:K372)</f>
        <v>1.4089982764049618</v>
      </c>
      <c r="E353" s="2">
        <f>_xlfn.STDEV.S('II. Headline series'!N342:N372)</f>
        <v>0.65896628073049268</v>
      </c>
      <c r="F353" s="2">
        <f t="shared" si="10"/>
        <v>3.4574961014724055</v>
      </c>
      <c r="G353" s="2">
        <f t="shared" si="11"/>
        <v>12.512395093960972</v>
      </c>
    </row>
    <row r="354" spans="1:7" x14ac:dyDescent="0.25">
      <c r="A354" s="2">
        <f>'III. GDP shares, 1310-2018'!A356</f>
        <v>1660</v>
      </c>
      <c r="B354" s="2">
        <f>_xlfn.STDEV.S('II. Headline series'!M343:M373)</f>
        <v>5.0593743364457788</v>
      </c>
      <c r="C354" s="2">
        <f>_xlfn.STDEV.S('II. Headline series'!P343:P373)</f>
        <v>8.2360544741581876</v>
      </c>
      <c r="D354" s="2">
        <f>_xlfn.STDEV.S('II. Headline series'!K343:K373)</f>
        <v>1.4433507276293038</v>
      </c>
      <c r="E354" s="2">
        <f>_xlfn.STDEV.S('II. Headline series'!N343:N373)</f>
        <v>0.68003439998699566</v>
      </c>
      <c r="F354" s="2">
        <f t="shared" si="10"/>
        <v>3.5052979429024678</v>
      </c>
      <c r="G354" s="2">
        <f t="shared" si="11"/>
        <v>12.111232129309467</v>
      </c>
    </row>
    <row r="355" spans="1:7" x14ac:dyDescent="0.25">
      <c r="A355" s="2">
        <f>'III. GDP shares, 1310-2018'!A357</f>
        <v>1661</v>
      </c>
      <c r="B355" s="2">
        <f>_xlfn.STDEV.S('II. Headline series'!M344:M374)</f>
        <v>4.9566335869881391</v>
      </c>
      <c r="C355" s="2">
        <f>_xlfn.STDEV.S('II. Headline series'!P344:P374)</f>
        <v>8.1661201835216417</v>
      </c>
      <c r="D355" s="2">
        <f>_xlfn.STDEV.S('II. Headline series'!K344:K374)</f>
        <v>1.4734889480123032</v>
      </c>
      <c r="E355" s="2">
        <f>_xlfn.STDEV.S('II. Headline series'!N344:N374)</f>
        <v>0.70060037961188204</v>
      </c>
      <c r="F355" s="2">
        <f t="shared" si="10"/>
        <v>3.3638756460810266</v>
      </c>
      <c r="G355" s="2">
        <f t="shared" si="11"/>
        <v>11.655888893530863</v>
      </c>
    </row>
    <row r="356" spans="1:7" x14ac:dyDescent="0.25">
      <c r="A356" s="2">
        <f>'III. GDP shares, 1310-2018'!A358</f>
        <v>1662</v>
      </c>
      <c r="B356" s="2">
        <f>_xlfn.STDEV.S('II. Headline series'!M345:M375)</f>
        <v>4.9569186274330246</v>
      </c>
      <c r="C356" s="2">
        <f>_xlfn.STDEV.S('II. Headline series'!P345:P375)</f>
        <v>8.2273300492337977</v>
      </c>
      <c r="D356" s="2">
        <f>_xlfn.STDEV.S('II. Headline series'!K345:K375)</f>
        <v>1.5006779354425697</v>
      </c>
      <c r="E356" s="2">
        <f>_xlfn.STDEV.S('II. Headline series'!N345:N375)</f>
        <v>0.69711036818635042</v>
      </c>
      <c r="F356" s="2">
        <f t="shared" si="10"/>
        <v>3.3031195504125033</v>
      </c>
      <c r="G356" s="2">
        <f t="shared" si="11"/>
        <v>11.802048032420716</v>
      </c>
    </row>
    <row r="357" spans="1:7" x14ac:dyDescent="0.25">
      <c r="A357" s="2">
        <f>'III. GDP shares, 1310-2018'!A359</f>
        <v>1663</v>
      </c>
      <c r="B357" s="2">
        <f>_xlfn.STDEV.S('II. Headline series'!M346:M376)</f>
        <v>4.9015573295888064</v>
      </c>
      <c r="C357" s="2">
        <f>_xlfn.STDEV.S('II. Headline series'!P346:P376)</f>
        <v>8.2646511121081208</v>
      </c>
      <c r="D357" s="2">
        <f>_xlfn.STDEV.S('II. Headline series'!K346:K376)</f>
        <v>1.5221903245113808</v>
      </c>
      <c r="E357" s="2">
        <f>_xlfn.STDEV.S('II. Headline series'!N346:N376)</f>
        <v>0.69274640472161331</v>
      </c>
      <c r="F357" s="2">
        <f t="shared" si="10"/>
        <v>3.2200686409974351</v>
      </c>
      <c r="G357" s="2">
        <f t="shared" si="11"/>
        <v>11.930269223741909</v>
      </c>
    </row>
    <row r="358" spans="1:7" x14ac:dyDescent="0.25">
      <c r="A358" s="2">
        <f>'III. GDP shares, 1310-2018'!A360</f>
        <v>1664</v>
      </c>
      <c r="B358" s="2">
        <f>_xlfn.STDEV.S('II. Headline series'!M347:M377)</f>
        <v>4.7801304085619565</v>
      </c>
      <c r="C358" s="2">
        <f>_xlfn.STDEV.S('II. Headline series'!P347:P377)</f>
        <v>7.9318870307026863</v>
      </c>
      <c r="D358" s="2">
        <f>_xlfn.STDEV.S('II. Headline series'!K347:K377)</f>
        <v>1.5459604025903328</v>
      </c>
      <c r="E358" s="2">
        <f>_xlfn.STDEV.S('II. Headline series'!N347:N377)</f>
        <v>0.69410805692241695</v>
      </c>
      <c r="F358" s="2">
        <f t="shared" si="10"/>
        <v>3.0920134827209109</v>
      </c>
      <c r="G358" s="2">
        <f t="shared" si="11"/>
        <v>11.427452759836301</v>
      </c>
    </row>
    <row r="359" spans="1:7" x14ac:dyDescent="0.25">
      <c r="A359" s="2">
        <f>'III. GDP shares, 1310-2018'!A361</f>
        <v>1665</v>
      </c>
      <c r="B359" s="2">
        <f>_xlfn.STDEV.S('II. Headline series'!M348:M378)</f>
        <v>4.7367675652126238</v>
      </c>
      <c r="C359" s="2">
        <f>_xlfn.STDEV.S('II. Headline series'!P348:P378)</f>
        <v>7.9009255061338495</v>
      </c>
      <c r="D359" s="2">
        <f>_xlfn.STDEV.S('II. Headline series'!K348:K378)</f>
        <v>1.5662569415071037</v>
      </c>
      <c r="E359" s="2">
        <f>_xlfn.STDEV.S('II. Headline series'!N348:N378)</f>
        <v>0.69595238226618139</v>
      </c>
      <c r="F359" s="2">
        <f t="shared" si="10"/>
        <v>3.024259583267833</v>
      </c>
      <c r="G359" s="2">
        <f t="shared" si="11"/>
        <v>11.352681171097675</v>
      </c>
    </row>
    <row r="360" spans="1:7" x14ac:dyDescent="0.25">
      <c r="A360" s="2">
        <f>'III. GDP shares, 1310-2018'!A362</f>
        <v>1666</v>
      </c>
      <c r="B360" s="2">
        <f>_xlfn.STDEV.S('II. Headline series'!M349:M379)</f>
        <v>4.7293929121203844</v>
      </c>
      <c r="C360" s="2">
        <f>_xlfn.STDEV.S('II. Headline series'!P349:P379)</f>
        <v>7.8280581212409457</v>
      </c>
      <c r="D360" s="2">
        <f>_xlfn.STDEV.S('II. Headline series'!K349:K379)</f>
        <v>1.588910914261455</v>
      </c>
      <c r="E360" s="2">
        <f>_xlfn.STDEV.S('II. Headline series'!N349:N379)</f>
        <v>0.69823186342960264</v>
      </c>
      <c r="F360" s="2">
        <f t="shared" si="10"/>
        <v>2.9764997330379992</v>
      </c>
      <c r="G360" s="2">
        <f t="shared" si="11"/>
        <v>11.211258797028803</v>
      </c>
    </row>
    <row r="361" spans="1:7" x14ac:dyDescent="0.25">
      <c r="A361" s="2">
        <f>'III. GDP shares, 1310-2018'!A363</f>
        <v>1667</v>
      </c>
      <c r="B361" s="2">
        <f>_xlfn.STDEV.S('II. Headline series'!M350:M380)</f>
        <v>4.5932008991471927</v>
      </c>
      <c r="C361" s="2">
        <f>_xlfn.STDEV.S('II. Headline series'!P350:P380)</f>
        <v>7.8271178904259724</v>
      </c>
      <c r="D361" s="2">
        <f>_xlfn.STDEV.S('II. Headline series'!K350:K380)</f>
        <v>1.5907952354267567</v>
      </c>
      <c r="E361" s="2">
        <f>_xlfn.STDEV.S('II. Headline series'!N350:N380)</f>
        <v>0.70089557153636861</v>
      </c>
      <c r="F361" s="2">
        <f t="shared" si="10"/>
        <v>2.8873614886802144</v>
      </c>
      <c r="G361" s="2">
        <f t="shared" si="11"/>
        <v>11.167309665359802</v>
      </c>
    </row>
    <row r="362" spans="1:7" x14ac:dyDescent="0.25">
      <c r="A362" s="2">
        <f>'III. GDP shares, 1310-2018'!A364</f>
        <v>1668</v>
      </c>
      <c r="B362" s="2">
        <f>_xlfn.STDEV.S('II. Headline series'!M351:M381)</f>
        <v>4.6517844639061652</v>
      </c>
      <c r="C362" s="2">
        <f>_xlfn.STDEV.S('II. Headline series'!P351:P381)</f>
        <v>7.8096006299199408</v>
      </c>
      <c r="D362" s="2">
        <f>_xlfn.STDEV.S('II. Headline series'!K351:K381)</f>
        <v>1.5835671204213795</v>
      </c>
      <c r="E362" s="2">
        <f>_xlfn.STDEV.S('II. Headline series'!N351:N381)</f>
        <v>0.70388951658916465</v>
      </c>
      <c r="F362" s="2">
        <f t="shared" si="10"/>
        <v>2.9375353933013892</v>
      </c>
      <c r="G362" s="2">
        <f t="shared" si="11"/>
        <v>11.094923913290966</v>
      </c>
    </row>
    <row r="363" spans="1:7" x14ac:dyDescent="0.25">
      <c r="A363" s="2">
        <f>'III. GDP shares, 1310-2018'!A365</f>
        <v>1669</v>
      </c>
      <c r="B363" s="2">
        <f>_xlfn.STDEV.S('II. Headline series'!M352:M382)</f>
        <v>4.2402739350972656</v>
      </c>
      <c r="C363" s="2">
        <f>_xlfn.STDEV.S('II. Headline series'!P352:P382)</f>
        <v>7.6348572718114802</v>
      </c>
      <c r="D363" s="2">
        <f>_xlfn.STDEV.S('II. Headline series'!K352:K382)</f>
        <v>1.570796914591015</v>
      </c>
      <c r="E363" s="2">
        <f>_xlfn.STDEV.S('II. Headline series'!N352:N382)</f>
        <v>0.70704835750828143</v>
      </c>
      <c r="F363" s="2">
        <f t="shared" si="10"/>
        <v>2.6994412171998037</v>
      </c>
      <c r="G363" s="2">
        <f t="shared" si="11"/>
        <v>10.798210887183986</v>
      </c>
    </row>
    <row r="364" spans="1:7" x14ac:dyDescent="0.25">
      <c r="A364" s="2">
        <f>'III. GDP shares, 1310-2018'!A366</f>
        <v>1670</v>
      </c>
      <c r="B364" s="2">
        <f>_xlfn.STDEV.S('II. Headline series'!M353:M383)</f>
        <v>3.6957474451879126</v>
      </c>
      <c r="C364" s="2">
        <f>_xlfn.STDEV.S('II. Headline series'!P353:P383)</f>
        <v>7.2107169285315216</v>
      </c>
      <c r="D364" s="2">
        <f>_xlfn.STDEV.S('II. Headline series'!K353:K383)</f>
        <v>1.0118105763194591</v>
      </c>
      <c r="E364" s="2">
        <f>_xlfn.STDEV.S('II. Headline series'!N353:N383)</f>
        <v>0.70909339103028191</v>
      </c>
      <c r="F364" s="2">
        <f t="shared" si="10"/>
        <v>3.6526080391761528</v>
      </c>
      <c r="G364" s="2">
        <f t="shared" si="11"/>
        <v>10.168924178033395</v>
      </c>
    </row>
    <row r="365" spans="1:7" x14ac:dyDescent="0.25">
      <c r="A365" s="2">
        <f>'III. GDP shares, 1310-2018'!A367</f>
        <v>1671</v>
      </c>
      <c r="B365" s="2">
        <f>_xlfn.STDEV.S('II. Headline series'!M354:M384)</f>
        <v>3.6821265287073821</v>
      </c>
      <c r="C365" s="2">
        <f>_xlfn.STDEV.S('II. Headline series'!P354:P384)</f>
        <v>7.2403037181652179</v>
      </c>
      <c r="D365" s="2">
        <f>_xlfn.STDEV.S('II. Headline series'!K354:K384)</f>
        <v>0.95881833579262199</v>
      </c>
      <c r="E365" s="2">
        <f>_xlfn.STDEV.S('II. Headline series'!N354:N384)</f>
        <v>0.70991618789207145</v>
      </c>
      <c r="F365" s="2">
        <f t="shared" si="10"/>
        <v>3.8402754633008716</v>
      </c>
      <c r="G365" s="2">
        <f t="shared" si="11"/>
        <v>10.198814792015929</v>
      </c>
    </row>
    <row r="366" spans="1:7" x14ac:dyDescent="0.25">
      <c r="A366" s="2">
        <f>'III. GDP shares, 1310-2018'!A368</f>
        <v>1672</v>
      </c>
      <c r="B366" s="2">
        <f>_xlfn.STDEV.S('II. Headline series'!M355:M385)</f>
        <v>3.7035834409288313</v>
      </c>
      <c r="C366" s="2">
        <f>_xlfn.STDEV.S('II. Headline series'!P355:P385)</f>
        <v>7.1405847754193559</v>
      </c>
      <c r="D366" s="2">
        <f>_xlfn.STDEV.S('II. Headline series'!K355:K385)</f>
        <v>0.89422075244403953</v>
      </c>
      <c r="E366" s="2">
        <f>_xlfn.STDEV.S('II. Headline series'!N355:N385)</f>
        <v>0.70939974241488712</v>
      </c>
      <c r="F366" s="2">
        <f t="shared" si="10"/>
        <v>4.1416880907833793</v>
      </c>
      <c r="G366" s="2">
        <f t="shared" si="11"/>
        <v>10.065671508579769</v>
      </c>
    </row>
    <row r="367" spans="1:7" x14ac:dyDescent="0.25">
      <c r="A367" s="2">
        <f>'III. GDP shares, 1310-2018'!A369</f>
        <v>1673</v>
      </c>
      <c r="B367" s="2">
        <f>_xlfn.STDEV.S('II. Headline series'!M356:M386)</f>
        <v>3.6657646439055886</v>
      </c>
      <c r="C367" s="2">
        <f>_xlfn.STDEV.S('II. Headline series'!P356:P386)</f>
        <v>7.0534282400576469</v>
      </c>
      <c r="D367" s="2">
        <f>_xlfn.STDEV.S('II. Headline series'!K356:K386)</f>
        <v>0.81217112488484211</v>
      </c>
      <c r="E367" s="2">
        <f>_xlfn.STDEV.S('II. Headline series'!N356:N386)</f>
        <v>0.70741639696575809</v>
      </c>
      <c r="F367" s="2">
        <f t="shared" si="10"/>
        <v>4.5135372726103231</v>
      </c>
      <c r="G367" s="2">
        <f t="shared" si="11"/>
        <v>9.9706880845724335</v>
      </c>
    </row>
    <row r="368" spans="1:7" x14ac:dyDescent="0.25">
      <c r="A368" s="2">
        <f>'III. GDP shares, 1310-2018'!A370</f>
        <v>1674</v>
      </c>
      <c r="B368" s="2">
        <f>_xlfn.STDEV.S('II. Headline series'!M357:M387)</f>
        <v>3.6475085624140178</v>
      </c>
      <c r="C368" s="2">
        <f>_xlfn.STDEV.S('II. Headline series'!P357:P387)</f>
        <v>6.4439137547234564</v>
      </c>
      <c r="D368" s="2">
        <f>_xlfn.STDEV.S('II. Headline series'!K357:K387)</f>
        <v>0.7380433360733748</v>
      </c>
      <c r="E368" s="2">
        <f>_xlfn.STDEV.S('II. Headline series'!N357:N387)</f>
        <v>0.70382524837501181</v>
      </c>
      <c r="F368" s="2">
        <f t="shared" si="10"/>
        <v>4.9421333194605115</v>
      </c>
      <c r="G368" s="2">
        <f t="shared" si="11"/>
        <v>9.1555592380369024</v>
      </c>
    </row>
    <row r="369" spans="1:7" x14ac:dyDescent="0.25">
      <c r="A369" s="2">
        <f>'III. GDP shares, 1310-2018'!A371</f>
        <v>1675</v>
      </c>
      <c r="B369" s="2">
        <f>_xlfn.STDEV.S('II. Headline series'!M358:M388)</f>
        <v>3.6371623670888145</v>
      </c>
      <c r="C369" s="2">
        <f>_xlfn.STDEV.S('II. Headline series'!P358:P388)</f>
        <v>6.00087072065502</v>
      </c>
      <c r="D369" s="2">
        <f>_xlfn.STDEV.S('II. Headline series'!K358:K388)</f>
        <v>0.69933353917610008</v>
      </c>
      <c r="E369" s="2">
        <f>_xlfn.STDEV.S('II. Headline series'!N358:N388)</f>
        <v>0.6984688452038923</v>
      </c>
      <c r="F369" s="2">
        <f t="shared" si="10"/>
        <v>5.2008979454550888</v>
      </c>
      <c r="G369" s="2">
        <f t="shared" si="11"/>
        <v>8.5914651195405671</v>
      </c>
    </row>
    <row r="370" spans="1:7" x14ac:dyDescent="0.25">
      <c r="A370" s="2">
        <f>'III. GDP shares, 1310-2018'!A372</f>
        <v>1676</v>
      </c>
      <c r="B370" s="2">
        <f>_xlfn.STDEV.S('II. Headline series'!M359:M389)</f>
        <v>3.6449260329977839</v>
      </c>
      <c r="C370" s="2">
        <f>_xlfn.STDEV.S('II. Headline series'!P359:P389)</f>
        <v>5.9816838445479954</v>
      </c>
      <c r="D370" s="2">
        <f>_xlfn.STDEV.S('II. Headline series'!K359:K389)</f>
        <v>0.62509010693903677</v>
      </c>
      <c r="E370" s="2">
        <f>_xlfn.STDEV.S('II. Headline series'!N359:N389)</f>
        <v>0.69116889701476247</v>
      </c>
      <c r="F370" s="2">
        <f t="shared" si="10"/>
        <v>5.8310409851891372</v>
      </c>
      <c r="G370" s="2">
        <f t="shared" si="11"/>
        <v>8.654445925422241</v>
      </c>
    </row>
    <row r="371" spans="1:7" x14ac:dyDescent="0.25">
      <c r="A371" s="2">
        <f>'III. GDP shares, 1310-2018'!A373</f>
        <v>1677</v>
      </c>
      <c r="B371" s="2">
        <f>_xlfn.STDEV.S('II. Headline series'!M360:M390)</f>
        <v>3.3404233034091346</v>
      </c>
      <c r="C371" s="2">
        <f>_xlfn.STDEV.S('II. Headline series'!P360:P390)</f>
        <v>5.9095357561109987</v>
      </c>
      <c r="D371" s="2">
        <f>_xlfn.STDEV.S('II. Headline series'!K360:K390)</f>
        <v>0.60295800956233458</v>
      </c>
      <c r="E371" s="2">
        <f>_xlfn.STDEV.S('II. Headline series'!N360:N390)</f>
        <v>0.68172057865238456</v>
      </c>
      <c r="F371" s="2">
        <f t="shared" si="10"/>
        <v>5.5400595902753276</v>
      </c>
      <c r="G371" s="2">
        <f t="shared" si="11"/>
        <v>8.668560024684723</v>
      </c>
    </row>
    <row r="372" spans="1:7" x14ac:dyDescent="0.25">
      <c r="A372" s="2">
        <f>'III. GDP shares, 1310-2018'!A374</f>
        <v>1678</v>
      </c>
      <c r="B372" s="2">
        <f>_xlfn.STDEV.S('II. Headline series'!M361:M391)</f>
        <v>3.833028296884728</v>
      </c>
      <c r="C372" s="2">
        <f>_xlfn.STDEV.S('II. Headline series'!P361:P391)</f>
        <v>6.0568815975372159</v>
      </c>
      <c r="D372" s="2">
        <f>_xlfn.STDEV.S('II. Headline series'!K361:K391)</f>
        <v>0.56815418146874974</v>
      </c>
      <c r="E372" s="2">
        <f>_xlfn.STDEV.S('II. Headline series'!N361:N391)</f>
        <v>0.66988478817969288</v>
      </c>
      <c r="F372" s="2">
        <f t="shared" si="10"/>
        <v>6.7464579543810972</v>
      </c>
      <c r="G372" s="2">
        <f t="shared" si="11"/>
        <v>9.0416765754538844</v>
      </c>
    </row>
    <row r="373" spans="1:7" x14ac:dyDescent="0.25">
      <c r="A373" s="2">
        <f>'III. GDP shares, 1310-2018'!A375</f>
        <v>1679</v>
      </c>
      <c r="B373" s="2">
        <f>_xlfn.STDEV.S('II. Headline series'!M362:M392)</f>
        <v>3.5807667731673507</v>
      </c>
      <c r="C373" s="2">
        <f>_xlfn.STDEV.S('II. Headline series'!P362:P392)</f>
        <v>5.9184365749203662</v>
      </c>
      <c r="D373" s="2">
        <f>_xlfn.STDEV.S('II. Headline series'!K362:K392)</f>
        <v>0.52429251243300001</v>
      </c>
      <c r="E373" s="2">
        <f>_xlfn.STDEV.S('II. Headline series'!N362:N392)</f>
        <v>0.65537733958784472</v>
      </c>
      <c r="F373" s="2">
        <f t="shared" si="10"/>
        <v>6.8297118273741155</v>
      </c>
      <c r="G373" s="2">
        <f t="shared" si="11"/>
        <v>9.0305785955955802</v>
      </c>
    </row>
    <row r="374" spans="1:7" x14ac:dyDescent="0.25">
      <c r="A374" s="2">
        <f>'III. GDP shares, 1310-2018'!A376</f>
        <v>1680</v>
      </c>
      <c r="B374" s="2">
        <f>_xlfn.STDEV.S('II. Headline series'!M363:M393)</f>
        <v>3.9366111002195949</v>
      </c>
      <c r="C374" s="2">
        <f>_xlfn.STDEV.S('II. Headline series'!P363:P393)</f>
        <v>5.6588364767723638</v>
      </c>
      <c r="D374" s="2">
        <f>_xlfn.STDEV.S('II. Headline series'!K363:K393)</f>
        <v>0.47323671203895529</v>
      </c>
      <c r="E374" s="2">
        <f>_xlfn.STDEV.S('II. Headline series'!N363:N393)</f>
        <v>0.6378534096322922</v>
      </c>
      <c r="F374" s="2">
        <f t="shared" si="10"/>
        <v>8.318482062092313</v>
      </c>
      <c r="G374" s="2">
        <f t="shared" si="11"/>
        <v>8.8716880576597568</v>
      </c>
    </row>
    <row r="375" spans="1:7" x14ac:dyDescent="0.25">
      <c r="A375" s="2">
        <f>'III. GDP shares, 1310-2018'!A377</f>
        <v>1681</v>
      </c>
      <c r="B375" s="2">
        <f>_xlfn.STDEV.S('II. Headline series'!M364:M394)</f>
        <v>3.8903671102173303</v>
      </c>
      <c r="C375" s="2">
        <f>_xlfn.STDEV.S('II. Headline series'!P364:P394)</f>
        <v>5.0936522235396584</v>
      </c>
      <c r="D375" s="2">
        <f>_xlfn.STDEV.S('II. Headline series'!K364:K394)</f>
        <v>0.42310663367532381</v>
      </c>
      <c r="E375" s="2">
        <f>_xlfn.STDEV.S('II. Headline series'!N364:N394)</f>
        <v>0.61688434102403678</v>
      </c>
      <c r="F375" s="2">
        <f t="shared" si="10"/>
        <v>9.1947674665924826</v>
      </c>
      <c r="G375" s="2">
        <f t="shared" si="11"/>
        <v>8.257061956029105</v>
      </c>
    </row>
    <row r="376" spans="1:7" x14ac:dyDescent="0.25">
      <c r="A376" s="2">
        <f>'III. GDP shares, 1310-2018'!A378</f>
        <v>1682</v>
      </c>
      <c r="B376" s="2">
        <f>_xlfn.STDEV.S('II. Headline series'!M365:M395)</f>
        <v>3.8713759689891525</v>
      </c>
      <c r="C376" s="2">
        <f>_xlfn.STDEV.S('II. Headline series'!P365:P395)</f>
        <v>5.1145657734832231</v>
      </c>
      <c r="D376" s="2">
        <f>_xlfn.STDEV.S('II. Headline series'!K365:K395)</f>
        <v>0.38308006644442372</v>
      </c>
      <c r="E376" s="2">
        <f>_xlfn.STDEV.S('II. Headline series'!N365:N395)</f>
        <v>0.59192153352090748</v>
      </c>
      <c r="F376" s="2">
        <f t="shared" si="10"/>
        <v>10.105918600572243</v>
      </c>
      <c r="G376" s="2">
        <f t="shared" si="11"/>
        <v>8.6406144798625899</v>
      </c>
    </row>
    <row r="377" spans="1:7" x14ac:dyDescent="0.25">
      <c r="A377" s="2">
        <f>'III. GDP shares, 1310-2018'!A379</f>
        <v>1683</v>
      </c>
      <c r="B377" s="2">
        <f>_xlfn.STDEV.S('II. Headline series'!M366:M396)</f>
        <v>3.8548627140651424</v>
      </c>
      <c r="C377" s="2">
        <f>_xlfn.STDEV.S('II. Headline series'!P366:P396)</f>
        <v>5.0560391330952532</v>
      </c>
      <c r="D377" s="2">
        <f>_xlfn.STDEV.S('II. Headline series'!K366:K396)</f>
        <v>0.33925728241235348</v>
      </c>
      <c r="E377" s="2">
        <f>_xlfn.STDEV.S('II. Headline series'!N366:N396)</f>
        <v>0.56223720281200829</v>
      </c>
      <c r="F377" s="2">
        <f t="shared" si="10"/>
        <v>11.362652812209092</v>
      </c>
      <c r="G377" s="2">
        <f t="shared" si="11"/>
        <v>8.9927153660548669</v>
      </c>
    </row>
    <row r="378" spans="1:7" x14ac:dyDescent="0.25">
      <c r="A378" s="2">
        <f>'III. GDP shares, 1310-2018'!A380</f>
        <v>1684</v>
      </c>
      <c r="B378" s="2">
        <f>_xlfn.STDEV.S('II. Headline series'!M367:M397)</f>
        <v>3.9065717742844526</v>
      </c>
      <c r="C378" s="2">
        <f>_xlfn.STDEV.S('II. Headline series'!P367:P397)</f>
        <v>4.9556900960192438</v>
      </c>
      <c r="D378" s="2">
        <f>_xlfn.STDEV.S('II. Headline series'!K367:K397)</f>
        <v>0.29297445381991016</v>
      </c>
      <c r="E378" s="2">
        <f>_xlfn.STDEV.S('II. Headline series'!N367:N397)</f>
        <v>0.52682050171383166</v>
      </c>
      <c r="F378" s="2">
        <f t="shared" si="10"/>
        <v>13.334172052713516</v>
      </c>
      <c r="G378" s="2">
        <f t="shared" si="11"/>
        <v>9.4067905100458091</v>
      </c>
    </row>
    <row r="379" spans="1:7" x14ac:dyDescent="0.25">
      <c r="A379" s="2">
        <f>'III. GDP shares, 1310-2018'!A381</f>
        <v>1685</v>
      </c>
      <c r="B379" s="2">
        <f>_xlfn.STDEV.S('II. Headline series'!M368:M398)</f>
        <v>4.1270946928500836</v>
      </c>
      <c r="C379" s="2">
        <f>_xlfn.STDEV.S('II. Headline series'!P368:P398)</f>
        <v>6.0405990332171484</v>
      </c>
      <c r="D379" s="2">
        <f>_xlfn.STDEV.S('II. Headline series'!K368:K398)</f>
        <v>0.23985065151275076</v>
      </c>
      <c r="E379" s="2">
        <f>_xlfn.STDEV.S('II. Headline series'!N368:N398)</f>
        <v>0.83746824298357148</v>
      </c>
      <c r="F379" s="2">
        <f t="shared" si="10"/>
        <v>17.206935510995191</v>
      </c>
      <c r="G379" s="2">
        <f t="shared" si="11"/>
        <v>7.2129290678496165</v>
      </c>
    </row>
    <row r="380" spans="1:7" x14ac:dyDescent="0.25">
      <c r="A380" s="2">
        <f>'III. GDP shares, 1310-2018'!A382</f>
        <v>1686</v>
      </c>
      <c r="B380" s="2">
        <f>_xlfn.STDEV.S('II. Headline series'!M369:M399)</f>
        <v>4.4016911117187592</v>
      </c>
      <c r="C380" s="2">
        <f>_xlfn.STDEV.S('II. Headline series'!P369:P399)</f>
        <v>5.9402521877801995</v>
      </c>
      <c r="D380" s="2">
        <f>_xlfn.STDEV.S('II. Headline series'!K369:K399)</f>
        <v>0.17723425731121928</v>
      </c>
      <c r="E380" s="2">
        <f>_xlfn.STDEV.S('II. Headline series'!N369:N399)</f>
        <v>0.85314485485711089</v>
      </c>
      <c r="F380" s="2">
        <f t="shared" si="10"/>
        <v>24.835441965316505</v>
      </c>
      <c r="G380" s="2">
        <f t="shared" si="11"/>
        <v>6.9627709221490921</v>
      </c>
    </row>
    <row r="381" spans="1:7" x14ac:dyDescent="0.25">
      <c r="A381" s="2">
        <f>'III. GDP shares, 1310-2018'!A383</f>
        <v>1687</v>
      </c>
      <c r="B381" s="2">
        <f>_xlfn.STDEV.S('II. Headline series'!M370:M400)</f>
        <v>4.5462998611857754</v>
      </c>
      <c r="C381" s="2">
        <f>_xlfn.STDEV.S('II. Headline series'!P370:P400)</f>
        <v>6.0468830286546682</v>
      </c>
      <c r="D381" s="2">
        <f>_xlfn.STDEV.S('II. Headline series'!K370:K400)</f>
        <v>0.19157795445153578</v>
      </c>
      <c r="E381" s="2">
        <f>_xlfn.STDEV.S('II. Headline series'!N370:N400)</f>
        <v>0.88721638711348838</v>
      </c>
      <c r="F381" s="2">
        <f t="shared" si="10"/>
        <v>23.730809080832266</v>
      </c>
      <c r="G381" s="2">
        <f t="shared" si="11"/>
        <v>6.8155673367664935</v>
      </c>
    </row>
    <row r="382" spans="1:7" x14ac:dyDescent="0.25">
      <c r="A382" s="2">
        <f>'III. GDP shares, 1310-2018'!A384</f>
        <v>1688</v>
      </c>
      <c r="B382" s="2">
        <f>_xlfn.STDEV.S('II. Headline series'!M371:M401)</f>
        <v>4.5464681069875494</v>
      </c>
      <c r="C382" s="2">
        <f>_xlfn.STDEV.S('II. Headline series'!P371:P401)</f>
        <v>6.0295952889296256</v>
      </c>
      <c r="D382" s="2">
        <f>_xlfn.STDEV.S('II. Headline series'!K371:K401)</f>
        <v>0.19590595062336996</v>
      </c>
      <c r="E382" s="2">
        <f>_xlfn.STDEV.S('II. Headline series'!N371:N401)</f>
        <v>0.87224787670875625</v>
      </c>
      <c r="F382" s="2">
        <f t="shared" si="10"/>
        <v>23.207401778867627</v>
      </c>
      <c r="G382" s="2">
        <f t="shared" si="11"/>
        <v>6.9127084742023497</v>
      </c>
    </row>
    <row r="383" spans="1:7" x14ac:dyDescent="0.25">
      <c r="A383" s="2">
        <f>'III. GDP shares, 1310-2018'!A385</f>
        <v>1689</v>
      </c>
      <c r="B383" s="2">
        <f>_xlfn.STDEV.S('II. Headline series'!M372:M402)</f>
        <v>4.567116770772107</v>
      </c>
      <c r="C383" s="2">
        <f>_xlfn.STDEV.S('II. Headline series'!P372:P402)</f>
        <v>6.0532067083787853</v>
      </c>
      <c r="D383" s="2">
        <f>_xlfn.STDEV.S('II. Headline series'!K372:K402)</f>
        <v>0.23279759177461906</v>
      </c>
      <c r="E383" s="2">
        <f>_xlfn.STDEV.S('II. Headline series'!N372:N402)</f>
        <v>0.90757340017350752</v>
      </c>
      <c r="F383" s="2">
        <f t="shared" si="10"/>
        <v>19.618402131898858</v>
      </c>
      <c r="G383" s="2">
        <f t="shared" si="11"/>
        <v>6.6696607758904669</v>
      </c>
    </row>
    <row r="384" spans="1:7" x14ac:dyDescent="0.25">
      <c r="A384" s="2">
        <f>'III. GDP shares, 1310-2018'!A386</f>
        <v>1690</v>
      </c>
      <c r="B384" s="2">
        <f>_xlfn.STDEV.S('II. Headline series'!M373:M403)</f>
        <v>4.6509070849067253</v>
      </c>
      <c r="C384" s="2">
        <f>_xlfn.STDEV.S('II. Headline series'!P373:P403)</f>
        <v>6.3223832575419463</v>
      </c>
      <c r="D384" s="2">
        <f>_xlfn.STDEV.S('II. Headline series'!K373:K403)</f>
        <v>0.2406496565460757</v>
      </c>
      <c r="E384" s="2">
        <f>_xlfn.STDEV.S('II. Headline series'!N373:N403)</f>
        <v>0.94043184620027986</v>
      </c>
      <c r="F384" s="2">
        <f t="shared" si="10"/>
        <v>19.326464669257671</v>
      </c>
      <c r="G384" s="2">
        <f t="shared" si="11"/>
        <v>6.7228510849424108</v>
      </c>
    </row>
    <row r="385" spans="1:7" x14ac:dyDescent="0.25">
      <c r="A385" s="2">
        <f>'III. GDP shares, 1310-2018'!A387</f>
        <v>1691</v>
      </c>
      <c r="B385" s="2">
        <f>_xlfn.STDEV.S('II. Headline series'!M374:M404)</f>
        <v>4.5579809977721917</v>
      </c>
      <c r="C385" s="2">
        <f>_xlfn.STDEV.S('II. Headline series'!P374:P404)</f>
        <v>6.6929079753559995</v>
      </c>
      <c r="D385" s="2">
        <f>_xlfn.STDEV.S('II. Headline series'!K374:K404)</f>
        <v>0.25650736921919176</v>
      </c>
      <c r="E385" s="2">
        <f>_xlfn.STDEV.S('II. Headline series'!N374:N404)</f>
        <v>0.97107368430950136</v>
      </c>
      <c r="F385" s="2">
        <f t="shared" si="10"/>
        <v>17.7693959111065</v>
      </c>
      <c r="G385" s="2">
        <f t="shared" si="11"/>
        <v>6.8922761305339115</v>
      </c>
    </row>
    <row r="386" spans="1:7" x14ac:dyDescent="0.25">
      <c r="A386" s="2">
        <f>'III. GDP shares, 1310-2018'!A388</f>
        <v>1692</v>
      </c>
      <c r="B386" s="2">
        <f>_xlfn.STDEV.S('II. Headline series'!M375:M405)</f>
        <v>4.5537991928456023</v>
      </c>
      <c r="C386" s="2">
        <f>_xlfn.STDEV.S('II. Headline series'!P375:P405)</f>
        <v>7.1499893783388178</v>
      </c>
      <c r="D386" s="2">
        <f>_xlfn.STDEV.S('II. Headline series'!K375:K405)</f>
        <v>0.25766906439351839</v>
      </c>
      <c r="E386" s="2">
        <f>_xlfn.STDEV.S('II. Headline series'!N375:N405)</f>
        <v>0.9997027586911813</v>
      </c>
      <c r="F386" s="2">
        <f t="shared" si="10"/>
        <v>17.67305362622395</v>
      </c>
      <c r="G386" s="2">
        <f t="shared" si="11"/>
        <v>7.1521152824461947</v>
      </c>
    </row>
    <row r="387" spans="1:7" x14ac:dyDescent="0.25">
      <c r="A387" s="2">
        <f>'III. GDP shares, 1310-2018'!A389</f>
        <v>1693</v>
      </c>
      <c r="B387" s="2">
        <f>_xlfn.STDEV.S('II. Headline series'!M376:M406)</f>
        <v>4.7344285216958841</v>
      </c>
      <c r="C387" s="2">
        <f>_xlfn.STDEV.S('II. Headline series'!P376:P406)</f>
        <v>7.1031948869749453</v>
      </c>
      <c r="D387" s="2">
        <f>_xlfn.STDEV.S('II. Headline series'!K376:K406)</f>
        <v>0.25588283364287323</v>
      </c>
      <c r="E387" s="2">
        <f>_xlfn.STDEV.S('II. Headline series'!N376:N406)</f>
        <v>1.0122949617605215</v>
      </c>
      <c r="F387" s="2">
        <f t="shared" si="10"/>
        <v>18.502329579105574</v>
      </c>
      <c r="G387" s="2">
        <f t="shared" si="11"/>
        <v>7.0169220981022207</v>
      </c>
    </row>
    <row r="388" spans="1:7" x14ac:dyDescent="0.25">
      <c r="A388" s="2">
        <f>'III. GDP shares, 1310-2018'!A390</f>
        <v>1694</v>
      </c>
      <c r="B388" s="2">
        <f>_xlfn.STDEV.S('II. Headline series'!M377:M407)</f>
        <v>7.4245989518173019</v>
      </c>
      <c r="C388" s="2">
        <f>_xlfn.STDEV.S('II. Headline series'!P377:P407)</f>
        <v>7.5651777979382739</v>
      </c>
      <c r="D388" s="2">
        <f>_xlfn.STDEV.S('II. Headline series'!K377:K407)</f>
        <v>0.25430430551905858</v>
      </c>
      <c r="E388" s="2">
        <f>_xlfn.STDEV.S('II. Headline series'!N377:N407)</f>
        <v>1.0270289194729099</v>
      </c>
      <c r="F388" s="2">
        <f t="shared" si="10"/>
        <v>29.195726500434233</v>
      </c>
      <c r="G388" s="2">
        <f t="shared" si="11"/>
        <v>7.3660805986075468</v>
      </c>
    </row>
    <row r="389" spans="1:7" x14ac:dyDescent="0.25">
      <c r="A389" s="2">
        <f>'III. GDP shares, 1310-2018'!A391</f>
        <v>1695</v>
      </c>
      <c r="B389" s="2">
        <f>_xlfn.STDEV.S('II. Headline series'!M378:M408)</f>
        <v>7.4425009677954952</v>
      </c>
      <c r="C389" s="2">
        <f>_xlfn.STDEV.S('II. Headline series'!P378:P408)</f>
        <v>7.7365786824117579</v>
      </c>
      <c r="D389" s="2">
        <f>_xlfn.STDEV.S('II. Headline series'!K378:K408)</f>
        <v>0.25891593337518776</v>
      </c>
      <c r="E389" s="2">
        <f>_xlfn.STDEV.S('II. Headline series'!N378:N408)</f>
        <v>1.2000921071779747</v>
      </c>
      <c r="F389" s="2">
        <f t="shared" si="10"/>
        <v>28.744855022154152</v>
      </c>
      <c r="G389" s="2">
        <f t="shared" si="11"/>
        <v>6.4466540827473482</v>
      </c>
    </row>
    <row r="390" spans="1:7" x14ac:dyDescent="0.25">
      <c r="A390" s="2">
        <f>'III. GDP shares, 1310-2018'!A392</f>
        <v>1696</v>
      </c>
      <c r="B390" s="2">
        <f>_xlfn.STDEV.S('II. Headline series'!M379:M409)</f>
        <v>7.7184337909322487</v>
      </c>
      <c r="C390" s="2">
        <f>_xlfn.STDEV.S('II. Headline series'!P379:P409)</f>
        <v>7.7871990118718957</v>
      </c>
      <c r="D390" s="2">
        <f>_xlfn.STDEV.S('II. Headline series'!K379:K409)</f>
        <v>0.26160039473566365</v>
      </c>
      <c r="E390" s="2">
        <f>_xlfn.STDEV.S('II. Headline series'!N379:N409)</f>
        <v>1.3728993259302689</v>
      </c>
      <c r="F390" s="2">
        <f t="shared" si="10"/>
        <v>29.504671805757042</v>
      </c>
      <c r="G390" s="2">
        <f t="shared" si="11"/>
        <v>5.6720830615859859</v>
      </c>
    </row>
    <row r="391" spans="1:7" x14ac:dyDescent="0.25">
      <c r="A391" s="2">
        <f>'III. GDP shares, 1310-2018'!A393</f>
        <v>1697</v>
      </c>
      <c r="B391" s="2">
        <f>_xlfn.STDEV.S('II. Headline series'!M380:M410)</f>
        <v>7.7542994720653278</v>
      </c>
      <c r="C391" s="2">
        <f>_xlfn.STDEV.S('II. Headline series'!P380:P410)</f>
        <v>9.4896235626053311</v>
      </c>
      <c r="D391" s="2">
        <f>_xlfn.STDEV.S('II. Headline series'!K380:K410)</f>
        <v>0.26151458451651821</v>
      </c>
      <c r="E391" s="2">
        <f>_xlfn.STDEV.S('II. Headline series'!N380:N410)</f>
        <v>1.513283931740679</v>
      </c>
      <c r="F391" s="2">
        <f t="shared" si="10"/>
        <v>29.651499117730996</v>
      </c>
      <c r="G391" s="2">
        <f t="shared" si="11"/>
        <v>6.2708810710028091</v>
      </c>
    </row>
    <row r="392" spans="1:7" x14ac:dyDescent="0.25">
      <c r="A392" s="2">
        <f>'III. GDP shares, 1310-2018'!A394</f>
        <v>1698</v>
      </c>
      <c r="B392" s="2">
        <f>_xlfn.STDEV.S('II. Headline series'!M381:M411)</f>
        <v>7.7829529446155199</v>
      </c>
      <c r="C392" s="2">
        <f>_xlfn.STDEV.S('II. Headline series'!P381:P411)</f>
        <v>9.5176823494805323</v>
      </c>
      <c r="D392" s="2">
        <f>_xlfn.STDEV.S('II. Headline series'!K381:K411)</f>
        <v>0.31758454850326395</v>
      </c>
      <c r="E392" s="2">
        <f>_xlfn.STDEV.S('II. Headline series'!N381:N411)</f>
        <v>1.5108606312538877</v>
      </c>
      <c r="F392" s="2">
        <f t="shared" si="10"/>
        <v>24.506711618356746</v>
      </c>
      <c r="G392" s="2">
        <f t="shared" si="11"/>
        <v>6.2995104595330238</v>
      </c>
    </row>
    <row r="393" spans="1:7" x14ac:dyDescent="0.25">
      <c r="A393" s="2">
        <f>'III. GDP shares, 1310-2018'!A395</f>
        <v>1699</v>
      </c>
      <c r="B393" s="2">
        <f>_xlfn.STDEV.S('II. Headline series'!M382:M412)</f>
        <v>7.7756119115622182</v>
      </c>
      <c r="C393" s="2">
        <f>_xlfn.STDEV.S('II. Headline series'!P382:P412)</f>
        <v>9.5527459841296327</v>
      </c>
      <c r="D393" s="2">
        <f>_xlfn.STDEV.S('II. Headline series'!K382:K412)</f>
        <v>0.32579845505357341</v>
      </c>
      <c r="E393" s="2">
        <f>_xlfn.STDEV.S('II. Headline series'!N382:N412)</f>
        <v>1.5185795853327104</v>
      </c>
      <c r="F393" s="2">
        <f t="shared" si="10"/>
        <v>23.866325303119126</v>
      </c>
      <c r="G393" s="2">
        <f t="shared" si="11"/>
        <v>6.2905797472818596</v>
      </c>
    </row>
    <row r="394" spans="1:7" x14ac:dyDescent="0.25">
      <c r="A394" s="2">
        <f>'III. GDP shares, 1310-2018'!A396</f>
        <v>1700</v>
      </c>
      <c r="B394" s="2">
        <f>_xlfn.STDEV.S('II. Headline series'!M383:M413)</f>
        <v>7.7573563751017272</v>
      </c>
      <c r="C394" s="2">
        <f>_xlfn.STDEV.S('II. Headline series'!P383:P413)</f>
        <v>9.5173527233075124</v>
      </c>
      <c r="D394" s="2">
        <f>_xlfn.STDEV.S('II. Headline series'!K383:K413)</f>
        <v>0.37031807526870475</v>
      </c>
      <c r="E394" s="2">
        <f>_xlfn.STDEV.S('II. Headline series'!N383:N413)</f>
        <v>1.5105602274377714</v>
      </c>
      <c r="F394" s="2">
        <f t="shared" si="10"/>
        <v>20.947819977388217</v>
      </c>
      <c r="G394" s="2">
        <f t="shared" si="11"/>
        <v>6.3005450232533589</v>
      </c>
    </row>
    <row r="395" spans="1:7" x14ac:dyDescent="0.25">
      <c r="A395" s="2">
        <f>'III. GDP shares, 1310-2018'!A397</f>
        <v>1701</v>
      </c>
      <c r="B395" s="2">
        <f>_xlfn.STDEV.S('II. Headline series'!M384:M414)</f>
        <v>7.8350496253209085</v>
      </c>
      <c r="C395" s="2">
        <f>_xlfn.STDEV.S('II. Headline series'!P384:P414)</f>
        <v>9.5518481725532478</v>
      </c>
      <c r="D395" s="2">
        <f>_xlfn.STDEV.S('II. Headline series'!K384:K414)</f>
        <v>0.42810436240063277</v>
      </c>
      <c r="E395" s="2">
        <f>_xlfn.STDEV.S('II. Headline series'!N384:N414)</f>
        <v>1.5022545271282064</v>
      </c>
      <c r="F395" s="2">
        <f t="shared" si="10"/>
        <v>18.301728067859855</v>
      </c>
      <c r="G395" s="2">
        <f t="shared" si="11"/>
        <v>6.3583420785644718</v>
      </c>
    </row>
    <row r="396" spans="1:7" x14ac:dyDescent="0.25">
      <c r="A396" s="2">
        <f>'III. GDP shares, 1310-2018'!A398</f>
        <v>1702</v>
      </c>
      <c r="B396" s="2">
        <f>_xlfn.STDEV.S('II. Headline series'!M385:M415)</f>
        <v>7.8019970711267685</v>
      </c>
      <c r="C396" s="2">
        <f>_xlfn.STDEV.S('II. Headline series'!P385:P415)</f>
        <v>9.5329610228934598</v>
      </c>
      <c r="D396" s="2">
        <f>_xlfn.STDEV.S('II. Headline series'!K385:K415)</f>
        <v>0.4462890434230064</v>
      </c>
      <c r="E396" s="2">
        <f>_xlfn.STDEV.S('II. Headline series'!N385:N415)</f>
        <v>1.5005816363369986</v>
      </c>
      <c r="F396" s="2">
        <f t="shared" si="10"/>
        <v>17.481937291773924</v>
      </c>
      <c r="G396" s="2">
        <f t="shared" si="11"/>
        <v>6.3528439853255412</v>
      </c>
    </row>
    <row r="397" spans="1:7" x14ac:dyDescent="0.25">
      <c r="A397" s="2">
        <f>'III. GDP shares, 1310-2018'!A399</f>
        <v>1703</v>
      </c>
      <c r="B397" s="2">
        <f>_xlfn.STDEV.S('II. Headline series'!M386:M416)</f>
        <v>7.8113852490247124</v>
      </c>
      <c r="C397" s="2">
        <f>_xlfn.STDEV.S('II. Headline series'!P386:P416)</f>
        <v>9.4979313621876518</v>
      </c>
      <c r="D397" s="2">
        <f>_xlfn.STDEV.S('II. Headline series'!K386:K416)</f>
        <v>0.46665461629788063</v>
      </c>
      <c r="E397" s="2">
        <f>_xlfn.STDEV.S('II. Headline series'!N386:N416)</f>
        <v>1.498901896742197</v>
      </c>
      <c r="F397" s="2">
        <f t="shared" si="10"/>
        <v>16.739114917569903</v>
      </c>
      <c r="G397" s="2">
        <f t="shared" si="11"/>
        <v>6.3365930637829093</v>
      </c>
    </row>
    <row r="398" spans="1:7" x14ac:dyDescent="0.25">
      <c r="A398" s="2">
        <f>'III. GDP shares, 1310-2018'!A400</f>
        <v>1704</v>
      </c>
      <c r="B398" s="2">
        <f>_xlfn.STDEV.S('II. Headline series'!M387:M417)</f>
        <v>7.8086550657900862</v>
      </c>
      <c r="C398" s="2">
        <f>_xlfn.STDEV.S('II. Headline series'!P387:P417)</f>
        <v>9.5314922224378744</v>
      </c>
      <c r="D398" s="2">
        <f>_xlfn.STDEV.S('II. Headline series'!K387:K417)</f>
        <v>0.54732082462764464</v>
      </c>
      <c r="E398" s="2">
        <f>_xlfn.STDEV.S('II. Headline series'!N387:N417)</f>
        <v>1.509534283771957</v>
      </c>
      <c r="F398" s="2">
        <f t="shared" si="10"/>
        <v>14.267052731096975</v>
      </c>
      <c r="G398" s="2">
        <f t="shared" si="11"/>
        <v>6.31419393710026</v>
      </c>
    </row>
    <row r="399" spans="1:7" x14ac:dyDescent="0.25">
      <c r="A399" s="2">
        <f>'III. GDP shares, 1310-2018'!A401</f>
        <v>1705</v>
      </c>
      <c r="B399" s="2">
        <f>_xlfn.STDEV.S('II. Headline series'!M388:M418)</f>
        <v>7.8089496099296269</v>
      </c>
      <c r="C399" s="2">
        <f>_xlfn.STDEV.S('II. Headline series'!P388:P418)</f>
        <v>9.5814801377301642</v>
      </c>
      <c r="D399" s="2">
        <f>_xlfn.STDEV.S('II. Headline series'!K388:K418)</f>
        <v>0.61419888561641944</v>
      </c>
      <c r="E399" s="2">
        <f>_xlfn.STDEV.S('II. Headline series'!N388:N418)</f>
        <v>1.5199694912991819</v>
      </c>
      <c r="F399" s="2">
        <f t="shared" si="10"/>
        <v>12.714040667938439</v>
      </c>
      <c r="G399" s="2">
        <f t="shared" si="11"/>
        <v>6.303731879210595</v>
      </c>
    </row>
    <row r="400" spans="1:7" x14ac:dyDescent="0.25">
      <c r="A400" s="2">
        <f>'III. GDP shares, 1310-2018'!A402</f>
        <v>1706</v>
      </c>
      <c r="B400" s="2">
        <f>_xlfn.STDEV.S('II. Headline series'!M389:M419)</f>
        <v>7.8091169661033399</v>
      </c>
      <c r="C400" s="2">
        <f>_xlfn.STDEV.S('II. Headline series'!P389:P419)</f>
        <v>9.5853462092858077</v>
      </c>
      <c r="D400" s="2">
        <f>_xlfn.STDEV.S('II. Headline series'!K389:K419)</f>
        <v>0.65454808608188253</v>
      </c>
      <c r="E400" s="2">
        <f>_xlfn.STDEV.S('II. Headline series'!N389:N419)</f>
        <v>1.5117500646815007</v>
      </c>
      <c r="F400" s="2">
        <f t="shared" si="10"/>
        <v>11.930547399273026</v>
      </c>
      <c r="G400" s="2">
        <f t="shared" si="11"/>
        <v>6.3405627909169446</v>
      </c>
    </row>
    <row r="401" spans="1:7" x14ac:dyDescent="0.25">
      <c r="A401" s="2">
        <f>'III. GDP shares, 1310-2018'!A403</f>
        <v>1707</v>
      </c>
      <c r="B401" s="2">
        <f>_xlfn.STDEV.S('II. Headline series'!M390:M420)</f>
        <v>7.8225280936528501</v>
      </c>
      <c r="C401" s="2">
        <f>_xlfn.STDEV.S('II. Headline series'!P390:P420)</f>
        <v>9.6335692957609602</v>
      </c>
      <c r="D401" s="2">
        <f>_xlfn.STDEV.S('II. Headline series'!K390:K420)</f>
        <v>0.68556939007465767</v>
      </c>
      <c r="E401" s="2">
        <f>_xlfn.STDEV.S('II. Headline series'!N390:N420)</f>
        <v>1.5617556949334652</v>
      </c>
      <c r="F401" s="2">
        <f t="shared" si="10"/>
        <v>11.41026452887721</v>
      </c>
      <c r="G401" s="2">
        <f t="shared" si="11"/>
        <v>6.1684227097832833</v>
      </c>
    </row>
    <row r="402" spans="1:7" x14ac:dyDescent="0.25">
      <c r="A402" s="2">
        <f>'III. GDP shares, 1310-2018'!A404</f>
        <v>1708</v>
      </c>
      <c r="B402" s="2">
        <f>_xlfn.STDEV.S('II. Headline series'!M391:M421)</f>
        <v>7.7889191411929692</v>
      </c>
      <c r="C402" s="2">
        <f>_xlfn.STDEV.S('II. Headline series'!P391:P421)</f>
        <v>9.582280449749895</v>
      </c>
      <c r="D402" s="2">
        <f>_xlfn.STDEV.S('II. Headline series'!K391:K421)</f>
        <v>0.72402498851821973</v>
      </c>
      <c r="E402" s="2">
        <f>_xlfn.STDEV.S('II. Headline series'!N391:N421)</f>
        <v>1.6088683705299716</v>
      </c>
      <c r="F402" s="2">
        <f t="shared" si="10"/>
        <v>10.757804308845294</v>
      </c>
      <c r="G402" s="2">
        <f t="shared" si="11"/>
        <v>5.9559132526133451</v>
      </c>
    </row>
    <row r="403" spans="1:7" x14ac:dyDescent="0.25">
      <c r="A403" s="2">
        <f>'III. GDP shares, 1310-2018'!A405</f>
        <v>1709</v>
      </c>
      <c r="B403" s="2">
        <f>_xlfn.STDEV.S('II. Headline series'!M392:M422)</f>
        <v>7.7151119796440986</v>
      </c>
      <c r="C403" s="2">
        <f>_xlfn.STDEV.S('II. Headline series'!P392:P422)</f>
        <v>9.5660421883074367</v>
      </c>
      <c r="D403" s="2">
        <f>_xlfn.STDEV.S('II. Headline series'!K392:K422)</f>
        <v>0.75099701206379277</v>
      </c>
      <c r="E403" s="2">
        <f>_xlfn.STDEV.S('II. Headline series'!N392:N422)</f>
        <v>1.653335418833231</v>
      </c>
      <c r="F403" s="2">
        <f t="shared" si="10"/>
        <v>10.273159354445934</v>
      </c>
      <c r="G403" s="2">
        <f t="shared" si="11"/>
        <v>5.7859053156063469</v>
      </c>
    </row>
    <row r="404" spans="1:7" x14ac:dyDescent="0.25">
      <c r="A404" s="2">
        <f>'III. GDP shares, 1310-2018'!A406</f>
        <v>1710</v>
      </c>
      <c r="B404" s="2">
        <f>_xlfn.STDEV.S('II. Headline series'!M393:M423)</f>
        <v>7.76944393153848</v>
      </c>
      <c r="C404" s="2">
        <f>_xlfn.STDEV.S('II. Headline series'!P393:P423)</f>
        <v>9.6057666184046671</v>
      </c>
      <c r="D404" s="2">
        <f>_xlfn.STDEV.S('II. Headline series'!K393:K423)</f>
        <v>0.7692849196025936</v>
      </c>
      <c r="E404" s="2">
        <f>_xlfn.STDEV.S('II. Headline series'!N393:N423)</f>
        <v>1.695365025912478</v>
      </c>
      <c r="F404" s="2">
        <f t="shared" si="10"/>
        <v>10.099566147159251</v>
      </c>
      <c r="G404" s="2">
        <f t="shared" si="11"/>
        <v>5.6658987719972931</v>
      </c>
    </row>
    <row r="405" spans="1:7" x14ac:dyDescent="0.25">
      <c r="A405" s="2">
        <f>'III. GDP shares, 1310-2018'!A407</f>
        <v>1711</v>
      </c>
      <c r="B405" s="2">
        <f>_xlfn.STDEV.S('II. Headline series'!M394:M424)</f>
        <v>7.5516975832501627</v>
      </c>
      <c r="C405" s="2">
        <f>_xlfn.STDEV.S('II. Headline series'!P394:P424)</f>
        <v>9.6255036102758211</v>
      </c>
      <c r="D405" s="2">
        <f>_xlfn.STDEV.S('II. Headline series'!K394:K424)</f>
        <v>0.7750500655514958</v>
      </c>
      <c r="E405" s="2">
        <f>_xlfn.STDEV.S('II. Headline series'!N394:N424)</f>
        <v>1.7351343249005344</v>
      </c>
      <c r="F405" s="2">
        <f t="shared" si="10"/>
        <v>9.7434964770652144</v>
      </c>
      <c r="G405" s="2">
        <f t="shared" si="11"/>
        <v>5.5474112131506574</v>
      </c>
    </row>
    <row r="406" spans="1:7" x14ac:dyDescent="0.25">
      <c r="A406" s="2">
        <f>'III. GDP shares, 1310-2018'!A408</f>
        <v>1712</v>
      </c>
      <c r="B406" s="2">
        <f>_xlfn.STDEV.S('II. Headline series'!M395:M425)</f>
        <v>7.635174033166547</v>
      </c>
      <c r="C406" s="2">
        <f>_xlfn.STDEV.S('II. Headline series'!P395:P425)</f>
        <v>9.6513535326308393</v>
      </c>
      <c r="D406" s="2">
        <f>_xlfn.STDEV.S('II. Headline series'!K395:K425)</f>
        <v>0.76624047562181274</v>
      </c>
      <c r="E406" s="2">
        <f>_xlfn.STDEV.S('II. Headline series'!N395:N425)</f>
        <v>1.7533054660690695</v>
      </c>
      <c r="F406" s="2">
        <f t="shared" si="10"/>
        <v>9.9644619099121812</v>
      </c>
      <c r="G406" s="2">
        <f t="shared" si="11"/>
        <v>5.5046617485709906</v>
      </c>
    </row>
    <row r="407" spans="1:7" x14ac:dyDescent="0.25">
      <c r="A407" s="2">
        <f>'III. GDP shares, 1310-2018'!A409</f>
        <v>1713</v>
      </c>
      <c r="B407" s="2">
        <f>_xlfn.STDEV.S('II. Headline series'!M396:M426)</f>
        <v>7.6225865208421455</v>
      </c>
      <c r="C407" s="2">
        <f>_xlfn.STDEV.S('II. Headline series'!P396:P426)</f>
        <v>9.5688977102009147</v>
      </c>
      <c r="D407" s="2">
        <f>_xlfn.STDEV.S('II. Headline series'!K396:K426)</f>
        <v>0.76462432753437848</v>
      </c>
      <c r="E407" s="2">
        <f>_xlfn.STDEV.S('II. Headline series'!N396:N426)</f>
        <v>1.775771660558324</v>
      </c>
      <c r="F407" s="2">
        <f t="shared" si="10"/>
        <v>9.9690609445060119</v>
      </c>
      <c r="G407" s="2">
        <f t="shared" si="11"/>
        <v>5.3885856626365678</v>
      </c>
    </row>
    <row r="408" spans="1:7" x14ac:dyDescent="0.25">
      <c r="A408" s="2">
        <f>'III. GDP shares, 1310-2018'!A410</f>
        <v>1714</v>
      </c>
      <c r="B408" s="2">
        <f>_xlfn.STDEV.S('II. Headline series'!M397:M427)</f>
        <v>7.5823211669567616</v>
      </c>
      <c r="C408" s="2">
        <f>_xlfn.STDEV.S('II. Headline series'!P397:P427)</f>
        <v>9.517079458002442</v>
      </c>
      <c r="D408" s="2">
        <f>_xlfn.STDEV.S('II. Headline series'!K397:K427)</f>
        <v>0.76069402555841314</v>
      </c>
      <c r="E408" s="2">
        <f>_xlfn.STDEV.S('II. Headline series'!N397:N427)</f>
        <v>1.8025770411406323</v>
      </c>
      <c r="F408" s="2">
        <f t="shared" ref="F408:F471" si="12">B408/D408</f>
        <v>9.9676360168475124</v>
      </c>
      <c r="G408" s="2">
        <f t="shared" ref="G408:G471" si="13">C408/E408</f>
        <v>5.2797074636988812</v>
      </c>
    </row>
    <row r="409" spans="1:7" x14ac:dyDescent="0.25">
      <c r="A409" s="2">
        <f>'III. GDP shares, 1310-2018'!A411</f>
        <v>1715</v>
      </c>
      <c r="B409" s="2">
        <f>_xlfn.STDEV.S('II. Headline series'!M398:M428)</f>
        <v>7.5970601659749448</v>
      </c>
      <c r="C409" s="2">
        <f>_xlfn.STDEV.S('II. Headline series'!P398:P428)</f>
        <v>9.5375819293172981</v>
      </c>
      <c r="D409" s="2">
        <f>_xlfn.STDEV.S('II. Headline series'!K398:K428)</f>
        <v>0.75710499505421935</v>
      </c>
      <c r="E409" s="2">
        <f>_xlfn.STDEV.S('II. Headline series'!N398:N428)</f>
        <v>1.8262872055044468</v>
      </c>
      <c r="F409" s="2">
        <f t="shared" si="12"/>
        <v>10.034354832688548</v>
      </c>
      <c r="G409" s="2">
        <f t="shared" si="13"/>
        <v>5.2223888447397195</v>
      </c>
    </row>
    <row r="410" spans="1:7" x14ac:dyDescent="0.25">
      <c r="A410" s="2">
        <f>'III. GDP shares, 1310-2018'!A412</f>
        <v>1716</v>
      </c>
      <c r="B410" s="2">
        <f>_xlfn.STDEV.S('II. Headline series'!M399:M429)</f>
        <v>7.5052371713484298</v>
      </c>
      <c r="C410" s="2">
        <f>_xlfn.STDEV.S('II. Headline series'!P399:P429)</f>
        <v>8.7072097652147864</v>
      </c>
      <c r="D410" s="2">
        <f>_xlfn.STDEV.S('II. Headline series'!K399:K429)</f>
        <v>0.76532164780097789</v>
      </c>
      <c r="E410" s="2">
        <f>_xlfn.STDEV.S('II. Headline series'!N399:N429)</f>
        <v>1.7516347050069925</v>
      </c>
      <c r="F410" s="2">
        <f t="shared" si="12"/>
        <v>9.8066442951319317</v>
      </c>
      <c r="G410" s="2">
        <f t="shared" si="13"/>
        <v>4.9709050296420267</v>
      </c>
    </row>
    <row r="411" spans="1:7" x14ac:dyDescent="0.25">
      <c r="A411" s="2">
        <f>'III. GDP shares, 1310-2018'!A413</f>
        <v>1717</v>
      </c>
      <c r="B411" s="2">
        <f>_xlfn.STDEV.S('II. Headline series'!M400:M430)</f>
        <v>7.3931587321709351</v>
      </c>
      <c r="C411" s="2">
        <f>_xlfn.STDEV.S('II. Headline series'!P400:P430)</f>
        <v>8.7180832000131279</v>
      </c>
      <c r="D411" s="2">
        <f>_xlfn.STDEV.S('II. Headline series'!K400:K430)</f>
        <v>0.76389440624400728</v>
      </c>
      <c r="E411" s="2">
        <f>_xlfn.STDEV.S('II. Headline series'!N400:N430)</f>
        <v>1.7505978548662637</v>
      </c>
      <c r="F411" s="2">
        <f t="shared" si="12"/>
        <v>9.6782469824885364</v>
      </c>
      <c r="G411" s="2">
        <f t="shared" si="13"/>
        <v>4.9800604837820632</v>
      </c>
    </row>
    <row r="412" spans="1:7" x14ac:dyDescent="0.25">
      <c r="A412" s="2">
        <f>'III. GDP shares, 1310-2018'!A414</f>
        <v>1718</v>
      </c>
      <c r="B412" s="2">
        <f>_xlfn.STDEV.S('II. Headline series'!M401:M431)</f>
        <v>7.2926185935921692</v>
      </c>
      <c r="C412" s="2">
        <f>_xlfn.STDEV.S('II. Headline series'!P401:P431)</f>
        <v>8.6701247979013125</v>
      </c>
      <c r="D412" s="2">
        <f>_xlfn.STDEV.S('II. Headline series'!K401:K431)</f>
        <v>0.74150888306491347</v>
      </c>
      <c r="E412" s="2">
        <f>_xlfn.STDEV.S('II. Headline series'!N401:N431)</f>
        <v>1.7475317924408094</v>
      </c>
      <c r="F412" s="2">
        <f t="shared" si="12"/>
        <v>9.8348364532724766</v>
      </c>
      <c r="G412" s="2">
        <f t="shared" si="13"/>
        <v>4.9613545432507369</v>
      </c>
    </row>
    <row r="413" spans="1:7" x14ac:dyDescent="0.25">
      <c r="A413" s="2">
        <f>'III. GDP shares, 1310-2018'!A415</f>
        <v>1719</v>
      </c>
      <c r="B413" s="2">
        <f>_xlfn.STDEV.S('II. Headline series'!M402:M432)</f>
        <v>7.3474565185531686</v>
      </c>
      <c r="C413" s="2">
        <f>_xlfn.STDEV.S('II. Headline series'!P402:P432)</f>
        <v>8.6443951299547628</v>
      </c>
      <c r="D413" s="2">
        <f>_xlfn.STDEV.S('II. Headline series'!K402:K432)</f>
        <v>0.73451942607679732</v>
      </c>
      <c r="E413" s="2">
        <f>_xlfn.STDEV.S('II. Headline series'!N402:N432)</f>
        <v>1.757883854286534</v>
      </c>
      <c r="F413" s="2">
        <f t="shared" si="12"/>
        <v>10.003079915526916</v>
      </c>
      <c r="G413" s="2">
        <f t="shared" si="13"/>
        <v>4.9175007261576065</v>
      </c>
    </row>
    <row r="414" spans="1:7" x14ac:dyDescent="0.25">
      <c r="A414" s="2">
        <f>'III. GDP shares, 1310-2018'!A416</f>
        <v>1720</v>
      </c>
      <c r="B414" s="2">
        <f>_xlfn.STDEV.S('II. Headline series'!M403:M433)</f>
        <v>7.3285898120376611</v>
      </c>
      <c r="C414" s="2">
        <f>_xlfn.STDEV.S('II. Headline series'!P403:P433)</f>
        <v>8.6411886501917117</v>
      </c>
      <c r="D414" s="2">
        <f>_xlfn.STDEV.S('II. Headline series'!K403:K433)</f>
        <v>0.69370595736861917</v>
      </c>
      <c r="E414" s="2">
        <f>_xlfn.STDEV.S('II. Headline series'!N403:N433)</f>
        <v>1.763366968193556</v>
      </c>
      <c r="F414" s="2">
        <f t="shared" si="12"/>
        <v>10.564403742237749</v>
      </c>
      <c r="G414" s="2">
        <f t="shared" si="13"/>
        <v>4.9003915838595953</v>
      </c>
    </row>
    <row r="415" spans="1:7" x14ac:dyDescent="0.25">
      <c r="A415" s="2">
        <f>'III. GDP shares, 1310-2018'!A417</f>
        <v>1721</v>
      </c>
      <c r="B415" s="2">
        <f>_xlfn.STDEV.S('II. Headline series'!M404:M434)</f>
        <v>7.2082800192244525</v>
      </c>
      <c r="C415" s="2">
        <f>_xlfn.STDEV.S('II. Headline series'!P404:P434)</f>
        <v>8.4162013647184928</v>
      </c>
      <c r="D415" s="2">
        <f>_xlfn.STDEV.S('II. Headline series'!K404:K434)</f>
        <v>0.66885729616385781</v>
      </c>
      <c r="E415" s="2">
        <f>_xlfn.STDEV.S('II. Headline series'!N404:N434)</f>
        <v>1.7735525523406344</v>
      </c>
      <c r="F415" s="2">
        <f t="shared" si="12"/>
        <v>10.777007383438269</v>
      </c>
      <c r="G415" s="2">
        <f t="shared" si="13"/>
        <v>4.7453915891081246</v>
      </c>
    </row>
    <row r="416" spans="1:7" x14ac:dyDescent="0.25">
      <c r="A416" s="2">
        <f>'III. GDP shares, 1310-2018'!A418</f>
        <v>1722</v>
      </c>
      <c r="B416" s="2">
        <f>_xlfn.STDEV.S('II. Headline series'!M405:M435)</f>
        <v>7.2084265515424688</v>
      </c>
      <c r="C416" s="2">
        <f>_xlfn.STDEV.S('II. Headline series'!P405:P435)</f>
        <v>8.2784017527474916</v>
      </c>
      <c r="D416" s="2">
        <f>_xlfn.STDEV.S('II. Headline series'!K405:K435)</f>
        <v>0.63617761750211776</v>
      </c>
      <c r="E416" s="2">
        <f>_xlfn.STDEV.S('II. Headline series'!N405:N435)</f>
        <v>1.778628730592845</v>
      </c>
      <c r="F416" s="2">
        <f t="shared" si="12"/>
        <v>11.330839616529692</v>
      </c>
      <c r="G416" s="2">
        <f t="shared" si="13"/>
        <v>4.6543731192221154</v>
      </c>
    </row>
    <row r="417" spans="1:7" x14ac:dyDescent="0.25">
      <c r="A417" s="2">
        <f>'III. GDP shares, 1310-2018'!A419</f>
        <v>1723</v>
      </c>
      <c r="B417" s="2">
        <f>_xlfn.STDEV.S('II. Headline series'!M406:M436)</f>
        <v>7.1944356169726591</v>
      </c>
      <c r="C417" s="2">
        <f>_xlfn.STDEV.S('II. Headline series'!P406:P436)</f>
        <v>7.8319182626645558</v>
      </c>
      <c r="D417" s="2">
        <f>_xlfn.STDEV.S('II. Headline series'!K406:K436)</f>
        <v>0.66126867779363452</v>
      </c>
      <c r="E417" s="2">
        <f>_xlfn.STDEV.S('II. Headline series'!N406:N436)</f>
        <v>1.7767769388200043</v>
      </c>
      <c r="F417" s="2">
        <f t="shared" si="12"/>
        <v>10.879746551700221</v>
      </c>
      <c r="G417" s="2">
        <f t="shared" si="13"/>
        <v>4.4079355666704574</v>
      </c>
    </row>
    <row r="418" spans="1:7" x14ac:dyDescent="0.25">
      <c r="A418" s="2">
        <f>'III. GDP shares, 1310-2018'!A420</f>
        <v>1724</v>
      </c>
      <c r="B418" s="2">
        <f>_xlfn.STDEV.S('II. Headline series'!M407:M437)</f>
        <v>7.1264107633429008</v>
      </c>
      <c r="C418" s="2">
        <f>_xlfn.STDEV.S('II. Headline series'!P407:P437)</f>
        <v>7.8215789778462872</v>
      </c>
      <c r="D418" s="2">
        <f>_xlfn.STDEV.S('II. Headline series'!K407:K437)</f>
        <v>0.65049503675285081</v>
      </c>
      <c r="E418" s="2">
        <f>_xlfn.STDEV.S('II. Headline series'!N407:N437)</f>
        <v>1.7640723140031034</v>
      </c>
      <c r="F418" s="2">
        <f t="shared" si="12"/>
        <v>10.955365315186118</v>
      </c>
      <c r="G418" s="2">
        <f t="shared" si="13"/>
        <v>4.4338199266317195</v>
      </c>
    </row>
    <row r="419" spans="1:7" x14ac:dyDescent="0.25">
      <c r="A419" s="2">
        <f>'III. GDP shares, 1310-2018'!A421</f>
        <v>1725</v>
      </c>
      <c r="B419" s="2">
        <f>_xlfn.STDEV.S('II. Headline series'!M408:M438)</f>
        <v>4.7486047599821539</v>
      </c>
      <c r="C419" s="2">
        <f>_xlfn.STDEV.S('II. Headline series'!P408:P438)</f>
        <v>7.7653972956174107</v>
      </c>
      <c r="D419" s="2">
        <f>_xlfn.STDEV.S('II. Headline series'!K408:K438)</f>
        <v>0.63149828022818022</v>
      </c>
      <c r="E419" s="2">
        <f>_xlfn.STDEV.S('II. Headline series'!N408:N438)</f>
        <v>1.7472511590790913</v>
      </c>
      <c r="F419" s="2">
        <f t="shared" si="12"/>
        <v>7.519584627002204</v>
      </c>
      <c r="G419" s="2">
        <f t="shared" si="13"/>
        <v>4.44435091959547</v>
      </c>
    </row>
    <row r="420" spans="1:7" x14ac:dyDescent="0.25">
      <c r="A420" s="2">
        <f>'III. GDP shares, 1310-2018'!A422</f>
        <v>1726</v>
      </c>
      <c r="B420" s="2">
        <f>_xlfn.STDEV.S('II. Headline series'!M409:M439)</f>
        <v>4.9240759771710323</v>
      </c>
      <c r="C420" s="2">
        <f>_xlfn.STDEV.S('II. Headline series'!P409:P439)</f>
        <v>7.7349907641004725</v>
      </c>
      <c r="D420" s="2">
        <f>_xlfn.STDEV.S('II. Headline series'!K409:K439)</f>
        <v>0.61611274681847938</v>
      </c>
      <c r="E420" s="2">
        <f>_xlfn.STDEV.S('II. Headline series'!N409:N439)</f>
        <v>1.578912055679446</v>
      </c>
      <c r="F420" s="2">
        <f t="shared" si="12"/>
        <v>7.9921670223482248</v>
      </c>
      <c r="G420" s="2">
        <f t="shared" si="13"/>
        <v>4.898937047365763</v>
      </c>
    </row>
    <row r="421" spans="1:7" x14ac:dyDescent="0.25">
      <c r="A421" s="2">
        <f>'III. GDP shares, 1310-2018'!A423</f>
        <v>1727</v>
      </c>
      <c r="B421" s="2">
        <f>_xlfn.STDEV.S('II. Headline series'!M410:M440)</f>
        <v>4.9852902079890447</v>
      </c>
      <c r="C421" s="2">
        <f>_xlfn.STDEV.S('II. Headline series'!P410:P440)</f>
        <v>7.7558080350199221</v>
      </c>
      <c r="D421" s="2">
        <f>_xlfn.STDEV.S('II. Headline series'!K410:K440)</f>
        <v>0.59564480252937979</v>
      </c>
      <c r="E421" s="2">
        <f>_xlfn.STDEV.S('II. Headline series'!N410:N440)</f>
        <v>1.3228069089173859</v>
      </c>
      <c r="F421" s="2">
        <f t="shared" si="12"/>
        <v>8.3695688887391047</v>
      </c>
      <c r="G421" s="2">
        <f t="shared" si="13"/>
        <v>5.863144486724404</v>
      </c>
    </row>
    <row r="422" spans="1:7" x14ac:dyDescent="0.25">
      <c r="A422" s="2">
        <f>'III. GDP shares, 1310-2018'!A424</f>
        <v>1728</v>
      </c>
      <c r="B422" s="2">
        <f>_xlfn.STDEV.S('II. Headline series'!M411:M441)</f>
        <v>4.9785015641176722</v>
      </c>
      <c r="C422" s="2">
        <f>_xlfn.STDEV.S('II. Headline series'!P411:P441)</f>
        <v>5.579505407489413</v>
      </c>
      <c r="D422" s="2">
        <f>_xlfn.STDEV.S('II. Headline series'!K411:K441)</f>
        <v>0.54479739571082109</v>
      </c>
      <c r="E422" s="2">
        <f>_xlfn.STDEV.S('II. Headline series'!N411:N441)</f>
        <v>0.96853916713758781</v>
      </c>
      <c r="F422" s="2">
        <f t="shared" si="12"/>
        <v>9.1382624133546067</v>
      </c>
      <c r="G422" s="2">
        <f t="shared" si="13"/>
        <v>5.7607431860283302</v>
      </c>
    </row>
    <row r="423" spans="1:7" x14ac:dyDescent="0.25">
      <c r="A423" s="2">
        <f>'III. GDP shares, 1310-2018'!A425</f>
        <v>1729</v>
      </c>
      <c r="B423" s="2">
        <f>_xlfn.STDEV.S('II. Headline series'!M412:M442)</f>
        <v>4.9446634992314715</v>
      </c>
      <c r="C423" s="2">
        <f>_xlfn.STDEV.S('II. Headline series'!P412:P442)</f>
        <v>5.7706566982909528</v>
      </c>
      <c r="D423" s="2">
        <f>_xlfn.STDEV.S('II. Headline series'!K412:K442)</f>
        <v>0.58762110842457116</v>
      </c>
      <c r="E423" s="2">
        <f>_xlfn.STDEV.S('II. Headline series'!N412:N442)</f>
        <v>0.87267648490825467</v>
      </c>
      <c r="F423" s="2">
        <f t="shared" si="12"/>
        <v>8.4147138833869572</v>
      </c>
      <c r="G423" s="2">
        <f t="shared" si="13"/>
        <v>6.6125956160003874</v>
      </c>
    </row>
    <row r="424" spans="1:7" x14ac:dyDescent="0.25">
      <c r="A424" s="2">
        <f>'III. GDP shares, 1310-2018'!A426</f>
        <v>1730</v>
      </c>
      <c r="B424" s="2">
        <f>_xlfn.STDEV.S('II. Headline series'!M413:M443)</f>
        <v>4.9534097588874122</v>
      </c>
      <c r="C424" s="2">
        <f>_xlfn.STDEV.S('II. Headline series'!P413:P443)</f>
        <v>5.7408667259107879</v>
      </c>
      <c r="D424" s="2">
        <f>_xlfn.STDEV.S('II. Headline series'!K413:K443)</f>
        <v>0.57126452855221921</v>
      </c>
      <c r="E424" s="2">
        <f>_xlfn.STDEV.S('II. Headline series'!N413:N443)</f>
        <v>0.6770529513448188</v>
      </c>
      <c r="F424" s="2">
        <f t="shared" si="12"/>
        <v>8.6709562931223054</v>
      </c>
      <c r="G424" s="2">
        <f t="shared" si="13"/>
        <v>8.4791990264687591</v>
      </c>
    </row>
    <row r="425" spans="1:7" x14ac:dyDescent="0.25">
      <c r="A425" s="2">
        <f>'III. GDP shares, 1310-2018'!A427</f>
        <v>1731</v>
      </c>
      <c r="B425" s="2">
        <f>_xlfn.STDEV.S('II. Headline series'!M414:M444)</f>
        <v>5.0019948041013844</v>
      </c>
      <c r="C425" s="2">
        <f>_xlfn.STDEV.S('II. Headline series'!P414:P444)</f>
        <v>6.009724613744778</v>
      </c>
      <c r="D425" s="2">
        <f>_xlfn.STDEV.S('II. Headline series'!K414:K444)</f>
        <v>0.57159901033571381</v>
      </c>
      <c r="E425" s="2">
        <f>_xlfn.STDEV.S('II. Headline series'!N414:N444)</f>
        <v>0.61169019321313134</v>
      </c>
      <c r="F425" s="2">
        <f t="shared" si="12"/>
        <v>8.7508807986976613</v>
      </c>
      <c r="G425" s="2">
        <f t="shared" si="13"/>
        <v>9.8247849653702204</v>
      </c>
    </row>
    <row r="426" spans="1:7" x14ac:dyDescent="0.25">
      <c r="A426" s="2">
        <f>'III. GDP shares, 1310-2018'!A428</f>
        <v>1732</v>
      </c>
      <c r="B426" s="2">
        <f>_xlfn.STDEV.S('II. Headline series'!M415:M445)</f>
        <v>4.8350741721507244</v>
      </c>
      <c r="C426" s="2">
        <f>_xlfn.STDEV.S('II. Headline series'!P415:P445)</f>
        <v>5.9311326802746063</v>
      </c>
      <c r="D426" s="2">
        <f>_xlfn.STDEV.S('II. Headline series'!K415:K445)</f>
        <v>0.5760187860043855</v>
      </c>
      <c r="E426" s="2">
        <f>_xlfn.STDEV.S('II. Headline series'!N415:N445)</f>
        <v>0.53645626343686781</v>
      </c>
      <c r="F426" s="2">
        <f t="shared" si="12"/>
        <v>8.3939522279988843</v>
      </c>
      <c r="G426" s="2">
        <f t="shared" si="13"/>
        <v>11.05613464604949</v>
      </c>
    </row>
    <row r="427" spans="1:7" x14ac:dyDescent="0.25">
      <c r="A427" s="2">
        <f>'III. GDP shares, 1310-2018'!A429</f>
        <v>1733</v>
      </c>
      <c r="B427" s="2">
        <f>_xlfn.STDEV.S('II. Headline series'!M416:M446)</f>
        <v>4.7965369752947273</v>
      </c>
      <c r="C427" s="2">
        <f>_xlfn.STDEV.S('II. Headline series'!P416:P446)</f>
        <v>5.9081910915134586</v>
      </c>
      <c r="D427" s="2">
        <f>_xlfn.STDEV.S('II. Headline series'!K416:K446)</f>
        <v>0.57109887604371867</v>
      </c>
      <c r="E427" s="2">
        <f>_xlfn.STDEV.S('II. Headline series'!N416:N446)</f>
        <v>0.49185697064278111</v>
      </c>
      <c r="F427" s="2">
        <f t="shared" si="12"/>
        <v>8.3987855282130575</v>
      </c>
      <c r="G427" s="2">
        <f t="shared" si="13"/>
        <v>12.012010491164464</v>
      </c>
    </row>
    <row r="428" spans="1:7" x14ac:dyDescent="0.25">
      <c r="A428" s="2">
        <f>'III. GDP shares, 1310-2018'!A430</f>
        <v>1734</v>
      </c>
      <c r="B428" s="2">
        <f>_xlfn.STDEV.S('II. Headline series'!M417:M447)</f>
        <v>4.7024934214713676</v>
      </c>
      <c r="C428" s="2">
        <f>_xlfn.STDEV.S('II. Headline series'!P417:P447)</f>
        <v>5.8872242904236902</v>
      </c>
      <c r="D428" s="2">
        <f>_xlfn.STDEV.S('II. Headline series'!K417:K447)</f>
        <v>0.5682747870157171</v>
      </c>
      <c r="E428" s="2">
        <f>_xlfn.STDEV.S('II. Headline series'!N417:N447)</f>
        <v>0.4423548300843162</v>
      </c>
      <c r="F428" s="2">
        <f t="shared" si="12"/>
        <v>8.2750344180610433</v>
      </c>
      <c r="G428" s="2">
        <f t="shared" si="13"/>
        <v>13.308827868572251</v>
      </c>
    </row>
    <row r="429" spans="1:7" x14ac:dyDescent="0.25">
      <c r="A429" s="2">
        <f>'III. GDP shares, 1310-2018'!A431</f>
        <v>1735</v>
      </c>
      <c r="B429" s="2">
        <f>_xlfn.STDEV.S('II. Headline series'!M418:M448)</f>
        <v>4.7133139184806883</v>
      </c>
      <c r="C429" s="2">
        <f>_xlfn.STDEV.S('II. Headline series'!P418:P448)</f>
        <v>5.8579678742201438</v>
      </c>
      <c r="D429" s="2">
        <f>_xlfn.STDEV.S('II. Headline series'!K418:K448)</f>
        <v>0.56448856671932157</v>
      </c>
      <c r="E429" s="2">
        <f>_xlfn.STDEV.S('II. Headline series'!N418:N448)</f>
        <v>0.42237214137115336</v>
      </c>
      <c r="F429" s="2">
        <f t="shared" si="12"/>
        <v>8.3497066129671857</v>
      </c>
      <c r="G429" s="2">
        <f t="shared" si="13"/>
        <v>13.869209875450899</v>
      </c>
    </row>
    <row r="430" spans="1:7" x14ac:dyDescent="0.25">
      <c r="A430" s="2">
        <f>'III. GDP shares, 1310-2018'!A432</f>
        <v>1736</v>
      </c>
      <c r="B430" s="2">
        <f>_xlfn.STDEV.S('II. Headline series'!M419:M449)</f>
        <v>4.7009238977200116</v>
      </c>
      <c r="C430" s="2">
        <f>_xlfn.STDEV.S('II. Headline series'!P419:P449)</f>
        <v>5.8266852607466033</v>
      </c>
      <c r="D430" s="2">
        <f>_xlfn.STDEV.S('II. Headline series'!K419:K449)</f>
        <v>0.55619174904299451</v>
      </c>
      <c r="E430" s="2">
        <f>_xlfn.STDEV.S('II. Headline series'!N419:N449)</f>
        <v>0.39826161229518492</v>
      </c>
      <c r="F430" s="2">
        <f t="shared" si="12"/>
        <v>8.4519842407022523</v>
      </c>
      <c r="G430" s="2">
        <f t="shared" si="13"/>
        <v>14.630295968439862</v>
      </c>
    </row>
    <row r="431" spans="1:7" x14ac:dyDescent="0.25">
      <c r="A431" s="2">
        <f>'III. GDP shares, 1310-2018'!A433</f>
        <v>1737</v>
      </c>
      <c r="B431" s="2">
        <f>_xlfn.STDEV.S('II. Headline series'!M420:M450)</f>
        <v>4.6971328209705279</v>
      </c>
      <c r="C431" s="2">
        <f>_xlfn.STDEV.S('II. Headline series'!P420:P450)</f>
        <v>5.904488826368083</v>
      </c>
      <c r="D431" s="2">
        <f>_xlfn.STDEV.S('II. Headline series'!K420:K450)</f>
        <v>0.55724939466115986</v>
      </c>
      <c r="E431" s="2">
        <f>_xlfn.STDEV.S('II. Headline series'!N420:N450)</f>
        <v>0.22044932121874736</v>
      </c>
      <c r="F431" s="2">
        <f t="shared" si="12"/>
        <v>8.429139387090153</v>
      </c>
      <c r="G431" s="2">
        <f t="shared" si="13"/>
        <v>26.783882997349668</v>
      </c>
    </row>
    <row r="432" spans="1:7" x14ac:dyDescent="0.25">
      <c r="A432" s="2">
        <f>'III. GDP shares, 1310-2018'!A434</f>
        <v>1738</v>
      </c>
      <c r="B432" s="2">
        <f>_xlfn.STDEV.S('II. Headline series'!M421:M451)</f>
        <v>4.7661739517228874</v>
      </c>
      <c r="C432" s="2">
        <f>_xlfn.STDEV.S('II. Headline series'!P421:P451)</f>
        <v>5.7133241623283446</v>
      </c>
      <c r="D432" s="2">
        <f>_xlfn.STDEV.S('II. Headline series'!K421:K451)</f>
        <v>0.55960006175114141</v>
      </c>
      <c r="E432" s="2">
        <f>_xlfn.STDEV.S('II. Headline series'!N421:N451)</f>
        <v>0.22404240954722959</v>
      </c>
      <c r="F432" s="2">
        <f t="shared" si="12"/>
        <v>8.5171076229123841</v>
      </c>
      <c r="G432" s="2">
        <f t="shared" si="13"/>
        <v>25.50108336129075</v>
      </c>
    </row>
    <row r="433" spans="1:7" x14ac:dyDescent="0.25">
      <c r="A433" s="2">
        <f>'III. GDP shares, 1310-2018'!A435</f>
        <v>1739</v>
      </c>
      <c r="B433" s="2">
        <f>_xlfn.STDEV.S('II. Headline series'!M422:M452)</f>
        <v>4.7773567672010486</v>
      </c>
      <c r="C433" s="2">
        <f>_xlfn.STDEV.S('II. Headline series'!P422:P452)</f>
        <v>5.6806132423952187</v>
      </c>
      <c r="D433" s="2">
        <f>_xlfn.STDEV.S('II. Headline series'!K422:K452)</f>
        <v>0.56288032164157642</v>
      </c>
      <c r="E433" s="2">
        <f>_xlfn.STDEV.S('II. Headline series'!N422:N452)</f>
        <v>0.22657862487553065</v>
      </c>
      <c r="F433" s="2">
        <f t="shared" si="12"/>
        <v>8.4873401743170405</v>
      </c>
      <c r="G433" s="2">
        <f t="shared" si="13"/>
        <v>25.071267183812342</v>
      </c>
    </row>
    <row r="434" spans="1:7" x14ac:dyDescent="0.25">
      <c r="A434" s="2">
        <f>'III. GDP shares, 1310-2018'!A436</f>
        <v>1740</v>
      </c>
      <c r="B434" s="2">
        <f>_xlfn.STDEV.S('II. Headline series'!M423:M453)</f>
        <v>4.6387178323965124</v>
      </c>
      <c r="C434" s="2">
        <f>_xlfn.STDEV.S('II. Headline series'!P423:P453)</f>
        <v>5.6811752845689565</v>
      </c>
      <c r="D434" s="2">
        <f>_xlfn.STDEV.S('II. Headline series'!K423:K453)</f>
        <v>0.56174800266790448</v>
      </c>
      <c r="E434" s="2">
        <f>_xlfn.STDEV.S('II. Headline series'!N423:N453)</f>
        <v>0.22554924361068662</v>
      </c>
      <c r="F434" s="2">
        <f t="shared" si="12"/>
        <v>8.2576489998467171</v>
      </c>
      <c r="G434" s="2">
        <f t="shared" si="13"/>
        <v>25.188181496964152</v>
      </c>
    </row>
    <row r="435" spans="1:7" x14ac:dyDescent="0.25">
      <c r="A435" s="2">
        <f>'III. GDP shares, 1310-2018'!A437</f>
        <v>1741</v>
      </c>
      <c r="B435" s="2">
        <f>_xlfn.STDEV.S('II. Headline series'!M424:M454)</f>
        <v>4.6073106491787366</v>
      </c>
      <c r="C435" s="2">
        <f>_xlfn.STDEV.S('II. Headline series'!P424:P454)</f>
        <v>5.8073238199190325</v>
      </c>
      <c r="D435" s="2">
        <f>_xlfn.STDEV.S('II. Headline series'!K424:K454)</f>
        <v>0.56287737826285067</v>
      </c>
      <c r="E435" s="2">
        <f>_xlfn.STDEV.S('II. Headline series'!N424:N454)</f>
        <v>0.22850327076133686</v>
      </c>
      <c r="F435" s="2">
        <f t="shared" si="12"/>
        <v>8.185283024515563</v>
      </c>
      <c r="G435" s="2">
        <f t="shared" si="13"/>
        <v>25.41462010836845</v>
      </c>
    </row>
    <row r="436" spans="1:7" x14ac:dyDescent="0.25">
      <c r="A436" s="2">
        <f>'III. GDP shares, 1310-2018'!A438</f>
        <v>1742</v>
      </c>
      <c r="B436" s="2">
        <f>_xlfn.STDEV.S('II. Headline series'!M425:M455)</f>
        <v>5.0041474242121877</v>
      </c>
      <c r="C436" s="2">
        <f>_xlfn.STDEV.S('II. Headline series'!P425:P455)</f>
        <v>7.5438071524904879</v>
      </c>
      <c r="D436" s="2">
        <f>_xlfn.STDEV.S('II. Headline series'!K425:K455)</f>
        <v>0.56201433697896797</v>
      </c>
      <c r="E436" s="2">
        <f>_xlfn.STDEV.S('II. Headline series'!N425:N455)</f>
        <v>0.23017933974654137</v>
      </c>
      <c r="F436" s="2">
        <f t="shared" si="12"/>
        <v>8.9039497659638105</v>
      </c>
      <c r="G436" s="2">
        <f t="shared" si="13"/>
        <v>32.773606705090224</v>
      </c>
    </row>
    <row r="437" spans="1:7" x14ac:dyDescent="0.25">
      <c r="A437" s="2">
        <f>'III. GDP shares, 1310-2018'!A439</f>
        <v>1743</v>
      </c>
      <c r="B437" s="2">
        <f>_xlfn.STDEV.S('II. Headline series'!M426:M456)</f>
        <v>4.7992876476402859</v>
      </c>
      <c r="C437" s="2">
        <f>_xlfn.STDEV.S('II. Headline series'!P426:P456)</f>
        <v>7.526597034604575</v>
      </c>
      <c r="D437" s="2">
        <f>_xlfn.STDEV.S('II. Headline series'!K426:K456)</f>
        <v>0.5617658831398713</v>
      </c>
      <c r="E437" s="2">
        <f>_xlfn.STDEV.S('II. Headline series'!N426:N456)</f>
        <v>0.21722132721687845</v>
      </c>
      <c r="F437" s="2">
        <f t="shared" si="12"/>
        <v>8.5432166524881943</v>
      </c>
      <c r="G437" s="2">
        <f t="shared" si="13"/>
        <v>34.649438575107581</v>
      </c>
    </row>
    <row r="438" spans="1:7" x14ac:dyDescent="0.25">
      <c r="A438" s="2">
        <f>'III. GDP shares, 1310-2018'!A440</f>
        <v>1744</v>
      </c>
      <c r="B438" s="2">
        <f>_xlfn.STDEV.S('II. Headline series'!M427:M457)</f>
        <v>4.8284422093512003</v>
      </c>
      <c r="C438" s="2">
        <f>_xlfn.STDEV.S('II. Headline series'!P427:P457)</f>
        <v>7.9609541389202194</v>
      </c>
      <c r="D438" s="2">
        <f>_xlfn.STDEV.S('II. Headline series'!K427:K457)</f>
        <v>0.56086719427117915</v>
      </c>
      <c r="E438" s="2">
        <f>_xlfn.STDEV.S('II. Headline series'!N427:N457)</f>
        <v>0.22999798769486821</v>
      </c>
      <c r="F438" s="2">
        <f t="shared" si="12"/>
        <v>8.608886842856867</v>
      </c>
      <c r="G438" s="2">
        <f t="shared" si="13"/>
        <v>34.613146917971264</v>
      </c>
    </row>
    <row r="439" spans="1:7" x14ac:dyDescent="0.25">
      <c r="A439" s="2">
        <f>'III. GDP shares, 1310-2018'!A441</f>
        <v>1745</v>
      </c>
      <c r="B439" s="2">
        <f>_xlfn.STDEV.S('II. Headline series'!M428:M458)</f>
        <v>4.8424048453804494</v>
      </c>
      <c r="C439" s="2">
        <f>_xlfn.STDEV.S('II. Headline series'!P428:P458)</f>
        <v>8.08424346965365</v>
      </c>
      <c r="D439" s="2">
        <f>_xlfn.STDEV.S('II. Headline series'!K428:K458)</f>
        <v>0.56160285380075969</v>
      </c>
      <c r="E439" s="2">
        <f>_xlfn.STDEV.S('II. Headline series'!N428:N458)</f>
        <v>0.24909786448422142</v>
      </c>
      <c r="F439" s="2">
        <f t="shared" si="12"/>
        <v>8.6224719347640519</v>
      </c>
      <c r="G439" s="2">
        <f t="shared" si="13"/>
        <v>32.454085812388527</v>
      </c>
    </row>
    <row r="440" spans="1:7" x14ac:dyDescent="0.25">
      <c r="A440" s="2">
        <f>'III. GDP shares, 1310-2018'!A442</f>
        <v>1746</v>
      </c>
      <c r="B440" s="2">
        <f>_xlfn.STDEV.S('II. Headline series'!M429:M459)</f>
        <v>4.6927041350120033</v>
      </c>
      <c r="C440" s="2">
        <f>_xlfn.STDEV.S('II. Headline series'!P429:P459)</f>
        <v>7.9235640568439374</v>
      </c>
      <c r="D440" s="2">
        <f>_xlfn.STDEV.S('II. Headline series'!K429:K459)</f>
        <v>0.55470237271751388</v>
      </c>
      <c r="E440" s="2">
        <f>_xlfn.STDEV.S('II. Headline series'!N429:N459)</f>
        <v>0.28360882625548051</v>
      </c>
      <c r="F440" s="2">
        <f t="shared" si="12"/>
        <v>8.4598594955024584</v>
      </c>
      <c r="G440" s="2">
        <f t="shared" si="13"/>
        <v>27.938354956930123</v>
      </c>
    </row>
    <row r="441" spans="1:7" x14ac:dyDescent="0.25">
      <c r="A441" s="2">
        <f>'III. GDP shares, 1310-2018'!A443</f>
        <v>1747</v>
      </c>
      <c r="B441" s="2">
        <f>_xlfn.STDEV.S('II. Headline series'!M430:M460)</f>
        <v>4.6388097214509054</v>
      </c>
      <c r="C441" s="2">
        <f>_xlfn.STDEV.S('II. Headline series'!P430:P460)</f>
        <v>7.8040962316829221</v>
      </c>
      <c r="D441" s="2">
        <f>_xlfn.STDEV.S('II. Headline series'!K430:K460)</f>
        <v>0.55362474892921676</v>
      </c>
      <c r="E441" s="2">
        <f>_xlfn.STDEV.S('II. Headline series'!N430:N460)</f>
        <v>0.31735961703556304</v>
      </c>
      <c r="F441" s="2">
        <f t="shared" si="12"/>
        <v>8.378978234667029</v>
      </c>
      <c r="G441" s="2">
        <f t="shared" si="13"/>
        <v>24.590703456792998</v>
      </c>
    </row>
    <row r="442" spans="1:7" x14ac:dyDescent="0.25">
      <c r="A442" s="2">
        <f>'III. GDP shares, 1310-2018'!A444</f>
        <v>1748</v>
      </c>
      <c r="B442" s="2">
        <f>_xlfn.STDEV.S('II. Headline series'!M431:M461)</f>
        <v>4.4949479897097788</v>
      </c>
      <c r="C442" s="2">
        <f>_xlfn.STDEV.S('II. Headline series'!P431:P461)</f>
        <v>7.8082924092771995</v>
      </c>
      <c r="D442" s="2">
        <f>_xlfn.STDEV.S('II. Headline series'!K431:K461)</f>
        <v>0.53854904824388072</v>
      </c>
      <c r="E442" s="2">
        <f>_xlfn.STDEV.S('II. Headline series'!N431:N461)</f>
        <v>0.31689981511221427</v>
      </c>
      <c r="F442" s="2">
        <f t="shared" si="12"/>
        <v>8.3464041100194315</v>
      </c>
      <c r="G442" s="2">
        <f t="shared" si="13"/>
        <v>24.639624376278928</v>
      </c>
    </row>
    <row r="443" spans="1:7" x14ac:dyDescent="0.25">
      <c r="A443" s="2">
        <f>'III. GDP shares, 1310-2018'!A445</f>
        <v>1749</v>
      </c>
      <c r="B443" s="2">
        <f>_xlfn.STDEV.S('II. Headline series'!M432:M462)</f>
        <v>4.572603652035089</v>
      </c>
      <c r="C443" s="2">
        <f>_xlfn.STDEV.S('II. Headline series'!P432:P462)</f>
        <v>7.8884236839206823</v>
      </c>
      <c r="D443" s="2">
        <f>_xlfn.STDEV.S('II. Headline series'!K432:K462)</f>
        <v>0.51008637916604571</v>
      </c>
      <c r="E443" s="2">
        <f>_xlfn.STDEV.S('II. Headline series'!N432:N462)</f>
        <v>0.32087527490432144</v>
      </c>
      <c r="F443" s="2">
        <f t="shared" si="12"/>
        <v>8.9643712100506683</v>
      </c>
      <c r="G443" s="2">
        <f t="shared" si="13"/>
        <v>24.584080796729669</v>
      </c>
    </row>
    <row r="444" spans="1:7" x14ac:dyDescent="0.25">
      <c r="A444" s="2">
        <f>'III. GDP shares, 1310-2018'!A446</f>
        <v>1750</v>
      </c>
      <c r="B444" s="2">
        <f>_xlfn.STDEV.S('II. Headline series'!M433:M463)</f>
        <v>4.5392354144921123</v>
      </c>
      <c r="C444" s="2">
        <f>_xlfn.STDEV.S('II. Headline series'!P433:P463)</f>
        <v>7.9112964074069287</v>
      </c>
      <c r="D444" s="2">
        <f>_xlfn.STDEV.S('II. Headline series'!K433:K463)</f>
        <v>0.45169474879004257</v>
      </c>
      <c r="E444" s="2">
        <f>_xlfn.STDEV.S('II. Headline series'!N433:N463)</f>
        <v>0.32177581892338764</v>
      </c>
      <c r="F444" s="2">
        <f t="shared" si="12"/>
        <v>10.049342895066612</v>
      </c>
      <c r="G444" s="2">
        <f t="shared" si="13"/>
        <v>24.58636088279383</v>
      </c>
    </row>
    <row r="445" spans="1:7" x14ac:dyDescent="0.25">
      <c r="A445" s="2">
        <f>'III. GDP shares, 1310-2018'!A447</f>
        <v>1751</v>
      </c>
      <c r="B445" s="2">
        <f>_xlfn.STDEV.S('II. Headline series'!M434:M464)</f>
        <v>4.5075406253054746</v>
      </c>
      <c r="C445" s="2">
        <f>_xlfn.STDEV.S('II. Headline series'!P434:P464)</f>
        <v>7.9155619172717584</v>
      </c>
      <c r="D445" s="2">
        <f>_xlfn.STDEV.S('II. Headline series'!K434:K464)</f>
        <v>0.45196221329429165</v>
      </c>
      <c r="E445" s="2">
        <f>_xlfn.STDEV.S('II. Headline series'!N434:N464)</f>
        <v>0.32242578831701585</v>
      </c>
      <c r="F445" s="2">
        <f t="shared" si="12"/>
        <v>9.9732687661001975</v>
      </c>
      <c r="G445" s="2">
        <f t="shared" si="13"/>
        <v>24.550027336799161</v>
      </c>
    </row>
    <row r="446" spans="1:7" x14ac:dyDescent="0.25">
      <c r="A446" s="2">
        <f>'III. GDP shares, 1310-2018'!A448</f>
        <v>1752</v>
      </c>
      <c r="B446" s="2">
        <f>_xlfn.STDEV.S('II. Headline series'!M435:M465)</f>
        <v>4.5855481449948963</v>
      </c>
      <c r="C446" s="2">
        <f>_xlfn.STDEV.S('II. Headline series'!P435:P465)</f>
        <v>8.2814792067263792</v>
      </c>
      <c r="D446" s="2">
        <f>_xlfn.STDEV.S('II. Headline series'!K435:K465)</f>
        <v>0.4516768638566882</v>
      </c>
      <c r="E446" s="2">
        <f>_xlfn.STDEV.S('II. Headline series'!N435:N465)</f>
        <v>0.31535578703851663</v>
      </c>
      <c r="F446" s="2">
        <f t="shared" si="12"/>
        <v>10.152275912121629</v>
      </c>
      <c r="G446" s="2">
        <f t="shared" si="13"/>
        <v>26.260749119263519</v>
      </c>
    </row>
    <row r="447" spans="1:7" x14ac:dyDescent="0.25">
      <c r="A447" s="2">
        <f>'III. GDP shares, 1310-2018'!A449</f>
        <v>1753</v>
      </c>
      <c r="B447" s="2">
        <f>_xlfn.STDEV.S('II. Headline series'!M436:M466)</f>
        <v>4.5853573967311965</v>
      </c>
      <c r="C447" s="2">
        <f>_xlfn.STDEV.S('II. Headline series'!P436:P466)</f>
        <v>8.2571385548597807</v>
      </c>
      <c r="D447" s="2">
        <f>_xlfn.STDEV.S('II. Headline series'!K436:K466)</f>
        <v>0.44607078349938711</v>
      </c>
      <c r="E447" s="2">
        <f>_xlfn.STDEV.S('II. Headline series'!N436:N466)</f>
        <v>0.30538536452468312</v>
      </c>
      <c r="F447" s="2">
        <f t="shared" si="12"/>
        <v>10.27943897324873</v>
      </c>
      <c r="G447" s="2">
        <f t="shared" si="13"/>
        <v>27.03842264252447</v>
      </c>
    </row>
    <row r="448" spans="1:7" x14ac:dyDescent="0.25">
      <c r="A448" s="2">
        <f>'III. GDP shares, 1310-2018'!A450</f>
        <v>1754</v>
      </c>
      <c r="B448" s="2">
        <f>_xlfn.STDEV.S('II. Headline series'!M437:M467)</f>
        <v>4.6938259122588315</v>
      </c>
      <c r="C448" s="2">
        <f>_xlfn.STDEV.S('II. Headline series'!P437:P467)</f>
        <v>8.6951118007913415</v>
      </c>
      <c r="D448" s="2">
        <f>_xlfn.STDEV.S('II. Headline series'!K437:K467)</f>
        <v>0.41068132792530648</v>
      </c>
      <c r="E448" s="2">
        <f>_xlfn.STDEV.S('II. Headline series'!N437:N467)</f>
        <v>0.29643308581685973</v>
      </c>
      <c r="F448" s="2">
        <f t="shared" si="12"/>
        <v>11.429362849222429</v>
      </c>
      <c r="G448" s="2">
        <f t="shared" si="13"/>
        <v>29.332460568059854</v>
      </c>
    </row>
    <row r="449" spans="1:7" x14ac:dyDescent="0.25">
      <c r="A449" s="2">
        <f>'III. GDP shares, 1310-2018'!A451</f>
        <v>1755</v>
      </c>
      <c r="B449" s="2">
        <f>_xlfn.STDEV.S('II. Headline series'!M438:M468)</f>
        <v>4.7644482105263428</v>
      </c>
      <c r="C449" s="2">
        <f>_xlfn.STDEV.S('II. Headline series'!P438:P468)</f>
        <v>8.6884445825435321</v>
      </c>
      <c r="D449" s="2">
        <f>_xlfn.STDEV.S('II. Headline series'!K438:K468)</f>
        <v>0.42004579394273101</v>
      </c>
      <c r="E449" s="2">
        <f>_xlfn.STDEV.S('II. Headline series'!N438:N468)</f>
        <v>0.29907703477461478</v>
      </c>
      <c r="F449" s="2">
        <f t="shared" si="12"/>
        <v>11.34268758128769</v>
      </c>
      <c r="G449" s="2">
        <f t="shared" si="13"/>
        <v>29.050858381992338</v>
      </c>
    </row>
    <row r="450" spans="1:7" x14ac:dyDescent="0.25">
      <c r="A450" s="2">
        <f>'III. GDP shares, 1310-2018'!A452</f>
        <v>1756</v>
      </c>
      <c r="B450" s="2">
        <f>_xlfn.STDEV.S('II. Headline series'!M439:M469)</f>
        <v>4.5673438880761683</v>
      </c>
      <c r="C450" s="2">
        <f>_xlfn.STDEV.S('II. Headline series'!P439:P469)</f>
        <v>8.4768247755133501</v>
      </c>
      <c r="D450" s="2">
        <f>_xlfn.STDEV.S('II. Headline series'!K439:K469)</f>
        <v>0.39867140642830778</v>
      </c>
      <c r="E450" s="2">
        <f>_xlfn.STDEV.S('II. Headline series'!N439:N469)</f>
        <v>0.29452401169761921</v>
      </c>
      <c r="F450" s="2">
        <f t="shared" si="12"/>
        <v>11.456412008563507</v>
      </c>
      <c r="G450" s="2">
        <f t="shared" si="13"/>
        <v>28.781438656405047</v>
      </c>
    </row>
    <row r="451" spans="1:7" x14ac:dyDescent="0.25">
      <c r="A451" s="2">
        <f>'III. GDP shares, 1310-2018'!A453</f>
        <v>1757</v>
      </c>
      <c r="B451" s="2">
        <f>_xlfn.STDEV.S('II. Headline series'!M440:M470)</f>
        <v>4.4166199521907163</v>
      </c>
      <c r="C451" s="2">
        <f>_xlfn.STDEV.S('II. Headline series'!P440:P470)</f>
        <v>8.4012299944471227</v>
      </c>
      <c r="D451" s="2">
        <f>_xlfn.STDEV.S('II. Headline series'!K440:K470)</f>
        <v>0.41747524792518942</v>
      </c>
      <c r="E451" s="2">
        <f>_xlfn.STDEV.S('II. Headline series'!N440:N470)</f>
        <v>0.28978923585670829</v>
      </c>
      <c r="F451" s="2">
        <f t="shared" si="12"/>
        <v>10.579357636508702</v>
      </c>
      <c r="G451" s="2">
        <f t="shared" si="13"/>
        <v>28.990828350164353</v>
      </c>
    </row>
    <row r="452" spans="1:7" x14ac:dyDescent="0.25">
      <c r="A452" s="2">
        <f>'III. GDP shares, 1310-2018'!A454</f>
        <v>1758</v>
      </c>
      <c r="B452" s="2">
        <f>_xlfn.STDEV.S('II. Headline series'!M441:M471)</f>
        <v>3.793017082162276</v>
      </c>
      <c r="C452" s="2">
        <f>_xlfn.STDEV.S('II. Headline series'!P441:P471)</f>
        <v>8.232968794292109</v>
      </c>
      <c r="D452" s="2">
        <f>_xlfn.STDEV.S('II. Headline series'!K441:K471)</f>
        <v>0.41837501897009949</v>
      </c>
      <c r="E452" s="2">
        <f>_xlfn.STDEV.S('II. Headline series'!N441:N471)</f>
        <v>0.28395528299466322</v>
      </c>
      <c r="F452" s="2">
        <f t="shared" si="12"/>
        <v>9.0660696986627585</v>
      </c>
      <c r="G452" s="2">
        <f t="shared" si="13"/>
        <v>28.993891951807225</v>
      </c>
    </row>
    <row r="453" spans="1:7" x14ac:dyDescent="0.25">
      <c r="A453" s="2">
        <f>'III. GDP shares, 1310-2018'!A455</f>
        <v>1759</v>
      </c>
      <c r="B453" s="2">
        <f>_xlfn.STDEV.S('II. Headline series'!M442:M472)</f>
        <v>3.6352973893384002</v>
      </c>
      <c r="C453" s="2">
        <f>_xlfn.STDEV.S('II. Headline series'!P442:P472)</f>
        <v>8.1750763461485914</v>
      </c>
      <c r="D453" s="2">
        <f>_xlfn.STDEV.S('II. Headline series'!K442:K472)</f>
        <v>0.41547534007498577</v>
      </c>
      <c r="E453" s="2">
        <f>_xlfn.STDEV.S('II. Headline series'!N442:N472)</f>
        <v>0.27534386253066001</v>
      </c>
      <c r="F453" s="2">
        <f t="shared" si="12"/>
        <v>8.7497308232115412</v>
      </c>
      <c r="G453" s="2">
        <f t="shared" si="13"/>
        <v>29.690425168777033</v>
      </c>
    </row>
    <row r="454" spans="1:7" x14ac:dyDescent="0.25">
      <c r="A454" s="2">
        <f>'III. GDP shares, 1310-2018'!A456</f>
        <v>1760</v>
      </c>
      <c r="B454" s="2">
        <f>_xlfn.STDEV.S('II. Headline series'!M443:M473)</f>
        <v>3.5175555525143896</v>
      </c>
      <c r="C454" s="2">
        <f>_xlfn.STDEV.S('II. Headline series'!P443:P473)</f>
        <v>7.8821359740926882</v>
      </c>
      <c r="D454" s="2">
        <f>_xlfn.STDEV.S('II. Headline series'!K443:K473)</f>
        <v>0.35195680453443839</v>
      </c>
      <c r="E454" s="2">
        <f>_xlfn.STDEV.S('II. Headline series'!N443:N473)</f>
        <v>0.27446894809129907</v>
      </c>
      <c r="F454" s="2">
        <f t="shared" si="12"/>
        <v>9.9942819891416601</v>
      </c>
      <c r="G454" s="2">
        <f t="shared" si="13"/>
        <v>28.717769455912304</v>
      </c>
    </row>
    <row r="455" spans="1:7" x14ac:dyDescent="0.25">
      <c r="A455" s="2">
        <f>'III. GDP shares, 1310-2018'!A457</f>
        <v>1761</v>
      </c>
      <c r="B455" s="2">
        <f>_xlfn.STDEV.S('II. Headline series'!M444:M474)</f>
        <v>3.6541775352142474</v>
      </c>
      <c r="C455" s="2">
        <f>_xlfn.STDEV.S('II. Headline series'!P444:P474)</f>
        <v>8.0234735249829949</v>
      </c>
      <c r="D455" s="2">
        <f>_xlfn.STDEV.S('II. Headline series'!K444:K474)</f>
        <v>0.35477488637139398</v>
      </c>
      <c r="E455" s="2">
        <f>_xlfn.STDEV.S('II. Headline series'!N444:N474)</f>
        <v>0.27515660292491234</v>
      </c>
      <c r="F455" s="2">
        <f t="shared" si="12"/>
        <v>10.299989304735886</v>
      </c>
      <c r="G455" s="2">
        <f t="shared" si="13"/>
        <v>29.159661951388916</v>
      </c>
    </row>
    <row r="456" spans="1:7" x14ac:dyDescent="0.25">
      <c r="A456" s="2">
        <f>'III. GDP shares, 1310-2018'!A458</f>
        <v>1762</v>
      </c>
      <c r="B456" s="2">
        <f>_xlfn.STDEV.S('II. Headline series'!M445:M475)</f>
        <v>3.6851773661952612</v>
      </c>
      <c r="C456" s="2">
        <f>_xlfn.STDEV.S('II. Headline series'!P445:P475)</f>
        <v>7.9049989756289971</v>
      </c>
      <c r="D456" s="2">
        <f>_xlfn.STDEV.S('II. Headline series'!K445:K475)</f>
        <v>0.35095063533898002</v>
      </c>
      <c r="E456" s="2">
        <f>_xlfn.STDEV.S('II. Headline series'!N445:N475)</f>
        <v>0.28738339772182808</v>
      </c>
      <c r="F456" s="2">
        <f t="shared" si="12"/>
        <v>10.500557614422844</v>
      </c>
      <c r="G456" s="2">
        <f t="shared" si="13"/>
        <v>27.506804632049821</v>
      </c>
    </row>
    <row r="457" spans="1:7" x14ac:dyDescent="0.25">
      <c r="A457" s="2">
        <f>'III. GDP shares, 1310-2018'!A459</f>
        <v>1763</v>
      </c>
      <c r="B457" s="2">
        <f>_xlfn.STDEV.S('II. Headline series'!M446:M476)</f>
        <v>3.6864333531998867</v>
      </c>
      <c r="C457" s="2">
        <f>_xlfn.STDEV.S('II. Headline series'!P446:P476)</f>
        <v>7.856513955805819</v>
      </c>
      <c r="D457" s="2">
        <f>_xlfn.STDEV.S('II. Headline series'!K446:K476)</f>
        <v>0.3513428212374618</v>
      </c>
      <c r="E457" s="2">
        <f>_xlfn.STDEV.S('II. Headline series'!N446:N476)</f>
        <v>0.37186152256847388</v>
      </c>
      <c r="F457" s="2">
        <f t="shared" si="12"/>
        <v>10.492411201731485</v>
      </c>
      <c r="G457" s="2">
        <f t="shared" si="13"/>
        <v>21.127525917552106</v>
      </c>
    </row>
    <row r="458" spans="1:7" x14ac:dyDescent="0.25">
      <c r="A458" s="2">
        <f>'III. GDP shares, 1310-2018'!A460</f>
        <v>1764</v>
      </c>
      <c r="B458" s="2">
        <f>_xlfn.STDEV.S('II. Headline series'!M447:M477)</f>
        <v>3.9472974679577377</v>
      </c>
      <c r="C458" s="2">
        <f>_xlfn.STDEV.S('II. Headline series'!P447:P477)</f>
        <v>7.96940225115201</v>
      </c>
      <c r="D458" s="2">
        <f>_xlfn.STDEV.S('II. Headline series'!K447:K477)</f>
        <v>0.35911270490461489</v>
      </c>
      <c r="E458" s="2">
        <f>_xlfn.STDEV.S('II. Headline series'!N447:N477)</f>
        <v>0.4560197036896193</v>
      </c>
      <c r="F458" s="2">
        <f t="shared" si="12"/>
        <v>10.99180678947628</v>
      </c>
      <c r="G458" s="2">
        <f t="shared" si="13"/>
        <v>17.476004187258155</v>
      </c>
    </row>
    <row r="459" spans="1:7" x14ac:dyDescent="0.25">
      <c r="A459" s="2">
        <f>'III. GDP shares, 1310-2018'!A461</f>
        <v>1765</v>
      </c>
      <c r="B459" s="2">
        <f>_xlfn.STDEV.S('II. Headline series'!M448:M478)</f>
        <v>3.9493754280458431</v>
      </c>
      <c r="C459" s="2">
        <f>_xlfn.STDEV.S('II. Headline series'!P448:P478)</f>
        <v>7.9701367281411537</v>
      </c>
      <c r="D459" s="2">
        <f>_xlfn.STDEV.S('II. Headline series'!K448:K478)</f>
        <v>0.36176334522931985</v>
      </c>
      <c r="E459" s="2">
        <f>_xlfn.STDEV.S('II. Headline series'!N448:N478)</f>
        <v>0.51466717351494795</v>
      </c>
      <c r="F459" s="2">
        <f t="shared" si="12"/>
        <v>10.9170137885096</v>
      </c>
      <c r="G459" s="2">
        <f t="shared" si="13"/>
        <v>15.486001708072157</v>
      </c>
    </row>
    <row r="460" spans="1:7" x14ac:dyDescent="0.25">
      <c r="A460" s="2">
        <f>'III. GDP shares, 1310-2018'!A462</f>
        <v>1766</v>
      </c>
      <c r="B460" s="2">
        <f>_xlfn.STDEV.S('II. Headline series'!M449:M479)</f>
        <v>4.0487085381833374</v>
      </c>
      <c r="C460" s="2">
        <f>_xlfn.STDEV.S('II. Headline series'!P449:P479)</f>
        <v>8.0622486615570264</v>
      </c>
      <c r="D460" s="2">
        <f>_xlfn.STDEV.S('II. Headline series'!K449:K479)</f>
        <v>0.36248661801753868</v>
      </c>
      <c r="E460" s="2">
        <f>_xlfn.STDEV.S('II. Headline series'!N449:N479)</f>
        <v>0.58001794581123489</v>
      </c>
      <c r="F460" s="2">
        <f t="shared" si="12"/>
        <v>11.169263462265091</v>
      </c>
      <c r="G460" s="2">
        <f t="shared" si="13"/>
        <v>13.899998646215787</v>
      </c>
    </row>
    <row r="461" spans="1:7" x14ac:dyDescent="0.25">
      <c r="A461" s="2">
        <f>'III. GDP shares, 1310-2018'!A463</f>
        <v>1767</v>
      </c>
      <c r="B461" s="2">
        <f>_xlfn.STDEV.S('II. Headline series'!M450:M480)</f>
        <v>4.0492247844762641</v>
      </c>
      <c r="C461" s="2">
        <f>_xlfn.STDEV.S('II. Headline series'!P450:P480)</f>
        <v>8.0677997067198373</v>
      </c>
      <c r="D461" s="2">
        <f>_xlfn.STDEV.S('II. Headline series'!K450:K480)</f>
        <v>0.38921616330796066</v>
      </c>
      <c r="E461" s="2">
        <f>_xlfn.STDEV.S('II. Headline series'!N450:N480)</f>
        <v>0.63448926226526714</v>
      </c>
      <c r="F461" s="2">
        <f t="shared" si="12"/>
        <v>10.403537073233991</v>
      </c>
      <c r="G461" s="2">
        <f t="shared" si="13"/>
        <v>12.715423548565671</v>
      </c>
    </row>
    <row r="462" spans="1:7" x14ac:dyDescent="0.25">
      <c r="A462" s="2">
        <f>'III. GDP shares, 1310-2018'!A464</f>
        <v>1768</v>
      </c>
      <c r="B462" s="2">
        <f>_xlfn.STDEV.S('II. Headline series'!M451:M481)</f>
        <v>4.04245208326659</v>
      </c>
      <c r="C462" s="2">
        <f>_xlfn.STDEV.S('II. Headline series'!P451:P481)</f>
        <v>8.005961825614893</v>
      </c>
      <c r="D462" s="2">
        <f>_xlfn.STDEV.S('II. Headline series'!K451:K481)</f>
        <v>0.38869416461373146</v>
      </c>
      <c r="E462" s="2">
        <f>_xlfn.STDEV.S('II. Headline series'!N451:N481)</f>
        <v>0.64408551172904371</v>
      </c>
      <c r="F462" s="2">
        <f t="shared" si="12"/>
        <v>10.400084311231724</v>
      </c>
      <c r="G462" s="2">
        <f t="shared" si="13"/>
        <v>12.429967263388578</v>
      </c>
    </row>
    <row r="463" spans="1:7" x14ac:dyDescent="0.25">
      <c r="A463" s="2">
        <f>'III. GDP shares, 1310-2018'!A465</f>
        <v>1769</v>
      </c>
      <c r="B463" s="2">
        <f>_xlfn.STDEV.S('II. Headline series'!M452:M482)</f>
        <v>3.9564409136867091</v>
      </c>
      <c r="C463" s="2">
        <f>_xlfn.STDEV.S('II. Headline series'!P452:P482)</f>
        <v>8.1188565219121731</v>
      </c>
      <c r="D463" s="2">
        <f>_xlfn.STDEV.S('II. Headline series'!K452:K482)</f>
        <v>0.37566147282318446</v>
      </c>
      <c r="E463" s="2">
        <f>_xlfn.STDEV.S('II. Headline series'!N452:N482)</f>
        <v>0.66881044716598348</v>
      </c>
      <c r="F463" s="2">
        <f t="shared" si="12"/>
        <v>10.53193153919438</v>
      </c>
      <c r="G463" s="2">
        <f t="shared" si="13"/>
        <v>12.139248955088853</v>
      </c>
    </row>
    <row r="464" spans="1:7" x14ac:dyDescent="0.25">
      <c r="A464" s="2">
        <f>'III. GDP shares, 1310-2018'!A466</f>
        <v>1770</v>
      </c>
      <c r="B464" s="2">
        <f>_xlfn.STDEV.S('II. Headline series'!M453:M483)</f>
        <v>4.0311289323478379</v>
      </c>
      <c r="C464" s="2">
        <f>_xlfn.STDEV.S('II. Headline series'!P453:P483)</f>
        <v>8.2038187131939821</v>
      </c>
      <c r="D464" s="2">
        <f>_xlfn.STDEV.S('II. Headline series'!K453:K483)</f>
        <v>0.35548349574488847</v>
      </c>
      <c r="E464" s="2">
        <f>_xlfn.STDEV.S('II. Headline series'!N453:N483)</f>
        <v>0.67865439375943126</v>
      </c>
      <c r="F464" s="2">
        <f t="shared" si="12"/>
        <v>11.339848349079936</v>
      </c>
      <c r="G464" s="2">
        <f t="shared" si="13"/>
        <v>12.088360126497706</v>
      </c>
    </row>
    <row r="465" spans="1:7" x14ac:dyDescent="0.25">
      <c r="A465" s="2">
        <f>'III. GDP shares, 1310-2018'!A467</f>
        <v>1771</v>
      </c>
      <c r="B465" s="2">
        <f>_xlfn.STDEV.S('II. Headline series'!M454:M484)</f>
        <v>4.0453025475671645</v>
      </c>
      <c r="C465" s="2">
        <f>_xlfn.STDEV.S('II. Headline series'!P454:P484)</f>
        <v>8.1537557501894824</v>
      </c>
      <c r="D465" s="2">
        <f>_xlfn.STDEV.S('II. Headline series'!K454:K484)</f>
        <v>0.46844938350264803</v>
      </c>
      <c r="E465" s="2">
        <f>_xlfn.STDEV.S('II. Headline series'!N454:N484)</f>
        <v>0.66620859950298461</v>
      </c>
      <c r="F465" s="2">
        <f t="shared" si="12"/>
        <v>8.635516856314311</v>
      </c>
      <c r="G465" s="2">
        <f t="shared" si="13"/>
        <v>12.239043080909605</v>
      </c>
    </row>
    <row r="466" spans="1:7" x14ac:dyDescent="0.25">
      <c r="A466" s="2">
        <f>'III. GDP shares, 1310-2018'!A468</f>
        <v>1772</v>
      </c>
      <c r="B466" s="2">
        <f>_xlfn.STDEV.S('II. Headline series'!M455:M485)</f>
        <v>4.0462251632812389</v>
      </c>
      <c r="C466" s="2">
        <f>_xlfn.STDEV.S('II. Headline series'!P455:P485)</f>
        <v>8.0470006972782642</v>
      </c>
      <c r="D466" s="2">
        <f>_xlfn.STDEV.S('II. Headline series'!K455:K485)</f>
        <v>0.50062421931775825</v>
      </c>
      <c r="E466" s="2">
        <f>_xlfn.STDEV.S('II. Headline series'!N455:N485)</f>
        <v>0.65941837228409483</v>
      </c>
      <c r="F466" s="2">
        <f t="shared" si="12"/>
        <v>8.0823599960772228</v>
      </c>
      <c r="G466" s="2">
        <f t="shared" si="13"/>
        <v>12.203179400969745</v>
      </c>
    </row>
    <row r="467" spans="1:7" x14ac:dyDescent="0.25">
      <c r="A467" s="2">
        <f>'III. GDP shares, 1310-2018'!A469</f>
        <v>1773</v>
      </c>
      <c r="B467" s="2">
        <f>_xlfn.STDEV.S('II. Headline series'!M456:M486)</f>
        <v>3.5925320220265613</v>
      </c>
      <c r="C467" s="2">
        <f>_xlfn.STDEV.S('II. Headline series'!P456:P486)</f>
        <v>6.2606023918699512</v>
      </c>
      <c r="D467" s="2">
        <f>_xlfn.STDEV.S('II. Headline series'!K456:K486)</f>
        <v>0.58529073191073888</v>
      </c>
      <c r="E467" s="2">
        <f>_xlfn.STDEV.S('II. Headline series'!N456:N486)</f>
        <v>0.65123475208229886</v>
      </c>
      <c r="F467" s="2">
        <f t="shared" si="12"/>
        <v>6.138029916001555</v>
      </c>
      <c r="G467" s="2">
        <f t="shared" si="13"/>
        <v>9.6134341293241921</v>
      </c>
    </row>
    <row r="468" spans="1:7" x14ac:dyDescent="0.25">
      <c r="A468" s="2">
        <f>'III. GDP shares, 1310-2018'!A470</f>
        <v>1774</v>
      </c>
      <c r="B468" s="2">
        <f>_xlfn.STDEV.S('II. Headline series'!M457:M487)</f>
        <v>3.591546495969645</v>
      </c>
      <c r="C468" s="2">
        <f>_xlfn.STDEV.S('II. Headline series'!P457:P487)</f>
        <v>6.1885354219308395</v>
      </c>
      <c r="D468" s="2">
        <f>_xlfn.STDEV.S('II. Headline series'!K457:K487)</f>
        <v>0.59133803990393896</v>
      </c>
      <c r="E468" s="2">
        <f>_xlfn.STDEV.S('II. Headline series'!N457:N487)</f>
        <v>0.63891249186572807</v>
      </c>
      <c r="F468" s="2">
        <f t="shared" si="12"/>
        <v>6.073592858245819</v>
      </c>
      <c r="G468" s="2">
        <f t="shared" si="13"/>
        <v>9.6860454298824443</v>
      </c>
    </row>
    <row r="469" spans="1:7" x14ac:dyDescent="0.25">
      <c r="A469" s="2">
        <f>'III. GDP shares, 1310-2018'!A471</f>
        <v>1775</v>
      </c>
      <c r="B469" s="2">
        <f>_xlfn.STDEV.S('II. Headline series'!M458:M488)</f>
        <v>3.5558279568364668</v>
      </c>
      <c r="C469" s="2">
        <f>_xlfn.STDEV.S('II. Headline series'!P458:P488)</f>
        <v>5.7920774339440317</v>
      </c>
      <c r="D469" s="2">
        <f>_xlfn.STDEV.S('II. Headline series'!K458:K488)</f>
        <v>0.58995848777168891</v>
      </c>
      <c r="E469" s="2">
        <f>_xlfn.STDEV.S('II. Headline series'!N458:N488)</f>
        <v>0.63627073169079773</v>
      </c>
      <c r="F469" s="2">
        <f t="shared" si="12"/>
        <v>6.0272511211205</v>
      </c>
      <c r="G469" s="2">
        <f t="shared" si="13"/>
        <v>9.1031649665110645</v>
      </c>
    </row>
    <row r="470" spans="1:7" x14ac:dyDescent="0.25">
      <c r="A470" s="2">
        <f>'III. GDP shares, 1310-2018'!A472</f>
        <v>1776</v>
      </c>
      <c r="B470" s="2">
        <f>_xlfn.STDEV.S('II. Headline series'!M459:M489)</f>
        <v>3.6073687942218617</v>
      </c>
      <c r="C470" s="2">
        <f>_xlfn.STDEV.S('II. Headline series'!P459:P489)</f>
        <v>5.5739117460718672</v>
      </c>
      <c r="D470" s="2">
        <f>_xlfn.STDEV.S('II. Headline series'!K459:K489)</f>
        <v>0.60093006767280988</v>
      </c>
      <c r="E470" s="2">
        <f>_xlfn.STDEV.S('II. Headline series'!N459:N489)</f>
        <v>0.6363285828154982</v>
      </c>
      <c r="F470" s="2">
        <f t="shared" si="12"/>
        <v>6.0029760337869735</v>
      </c>
      <c r="G470" s="2">
        <f t="shared" si="13"/>
        <v>8.7594866812512944</v>
      </c>
    </row>
    <row r="471" spans="1:7" x14ac:dyDescent="0.25">
      <c r="A471" s="2">
        <f>'III. GDP shares, 1310-2018'!A473</f>
        <v>1777</v>
      </c>
      <c r="B471" s="2">
        <f>_xlfn.STDEV.S('II. Headline series'!M460:M490)</f>
        <v>3.6263456209250058</v>
      </c>
      <c r="C471" s="2">
        <f>_xlfn.STDEV.S('II. Headline series'!P460:P490)</f>
        <v>5.5813182957754019</v>
      </c>
      <c r="D471" s="2">
        <f>_xlfn.STDEV.S('II. Headline series'!K460:K490)</f>
        <v>0.60764389189097523</v>
      </c>
      <c r="E471" s="2">
        <f>_xlfn.STDEV.S('II. Headline series'!N460:N490)</f>
        <v>0.64631668069893178</v>
      </c>
      <c r="F471" s="2">
        <f t="shared" si="12"/>
        <v>5.9678796566849268</v>
      </c>
      <c r="G471" s="2">
        <f t="shared" si="13"/>
        <v>8.6355782891750863</v>
      </c>
    </row>
    <row r="472" spans="1:7" x14ac:dyDescent="0.25">
      <c r="A472" s="2">
        <f>'III. GDP shares, 1310-2018'!A474</f>
        <v>1778</v>
      </c>
      <c r="B472" s="2">
        <f>_xlfn.STDEV.S('II. Headline series'!M461:M491)</f>
        <v>4.1629028588404173</v>
      </c>
      <c r="C472" s="2">
        <f>_xlfn.STDEV.S('II. Headline series'!P461:P491)</f>
        <v>5.6332798511157165</v>
      </c>
      <c r="D472" s="2">
        <f>_xlfn.STDEV.S('II. Headline series'!K461:K491)</f>
        <v>0.60689678644336009</v>
      </c>
      <c r="E472" s="2">
        <f>_xlfn.STDEV.S('II. Headline series'!N461:N491)</f>
        <v>0.64630141031222799</v>
      </c>
      <c r="F472" s="2">
        <f t="shared" ref="F472:F535" si="14">B472/D472</f>
        <v>6.8593259213589999</v>
      </c>
      <c r="G472" s="2">
        <f t="shared" ref="G472:G535" si="15">C472/E472</f>
        <v>8.7161806569388123</v>
      </c>
    </row>
    <row r="473" spans="1:7" x14ac:dyDescent="0.25">
      <c r="A473" s="2">
        <f>'III. GDP shares, 1310-2018'!A475</f>
        <v>1779</v>
      </c>
      <c r="B473" s="2">
        <f>_xlfn.STDEV.S('II. Headline series'!M462:M492)</f>
        <v>4.1617085415835273</v>
      </c>
      <c r="C473" s="2">
        <f>_xlfn.STDEV.S('II. Headline series'!P462:P492)</f>
        <v>5.6290685371821612</v>
      </c>
      <c r="D473" s="2">
        <f>_xlfn.STDEV.S('II. Headline series'!K462:K492)</f>
        <v>0.59638215591812138</v>
      </c>
      <c r="E473" s="2">
        <f>_xlfn.STDEV.S('II. Headline series'!N462:N492)</f>
        <v>0.64317517746341124</v>
      </c>
      <c r="F473" s="2">
        <f t="shared" si="14"/>
        <v>6.9782579848933262</v>
      </c>
      <c r="G473" s="2">
        <f t="shared" si="15"/>
        <v>8.7519990422864016</v>
      </c>
    </row>
    <row r="474" spans="1:7" x14ac:dyDescent="0.25">
      <c r="A474" s="2">
        <f>'III. GDP shares, 1310-2018'!A476</f>
        <v>1780</v>
      </c>
      <c r="B474" s="2">
        <f>_xlfn.STDEV.S('II. Headline series'!M463:M493)</f>
        <v>4.3233918075197879</v>
      </c>
      <c r="C474" s="2">
        <f>_xlfn.STDEV.S('II. Headline series'!P463:P493)</f>
        <v>5.9641480665045803</v>
      </c>
      <c r="D474" s="2">
        <f>_xlfn.STDEV.S('II. Headline series'!K463:K493)</f>
        <v>0.59392516222943537</v>
      </c>
      <c r="E474" s="2">
        <f>_xlfn.STDEV.S('II. Headline series'!N463:N493)</f>
        <v>0.64487780086974877</v>
      </c>
      <c r="F474" s="2">
        <f t="shared" si="14"/>
        <v>7.2793545087245297</v>
      </c>
      <c r="G474" s="2">
        <f t="shared" si="15"/>
        <v>9.2484933710862958</v>
      </c>
    </row>
    <row r="475" spans="1:7" x14ac:dyDescent="0.25">
      <c r="A475" s="2">
        <f>'III. GDP shares, 1310-2018'!A477</f>
        <v>1781</v>
      </c>
      <c r="B475" s="2">
        <f>_xlfn.STDEV.S('II. Headline series'!M464:M494)</f>
        <v>4.3639626670286571</v>
      </c>
      <c r="C475" s="2">
        <f>_xlfn.STDEV.S('II. Headline series'!P464:P494)</f>
        <v>5.9022021973884593</v>
      </c>
      <c r="D475" s="2">
        <f>_xlfn.STDEV.S('II. Headline series'!K464:K494)</f>
        <v>0.60264556554087712</v>
      </c>
      <c r="E475" s="2">
        <f>_xlfn.STDEV.S('II. Headline series'!N464:N494)</f>
        <v>0.64967227674640593</v>
      </c>
      <c r="F475" s="2">
        <f t="shared" si="14"/>
        <v>7.2413420367774233</v>
      </c>
      <c r="G475" s="2">
        <f t="shared" si="15"/>
        <v>9.0848915809475645</v>
      </c>
    </row>
    <row r="476" spans="1:7" x14ac:dyDescent="0.25">
      <c r="A476" s="2">
        <f>'III. GDP shares, 1310-2018'!A478</f>
        <v>1782</v>
      </c>
      <c r="B476" s="2">
        <f>_xlfn.STDEV.S('II. Headline series'!M465:M495)</f>
        <v>4.6208073645720429</v>
      </c>
      <c r="C476" s="2">
        <f>_xlfn.STDEV.S('II. Headline series'!P465:P495)</f>
        <v>6.3494983491638735</v>
      </c>
      <c r="D476" s="2">
        <f>_xlfn.STDEV.S('II. Headline series'!K465:K495)</f>
        <v>0.93285278393870685</v>
      </c>
      <c r="E476" s="2">
        <f>_xlfn.STDEV.S('II. Headline series'!N465:N495)</f>
        <v>0.704873402650805</v>
      </c>
      <c r="F476" s="2">
        <f t="shared" si="14"/>
        <v>4.9534154200215728</v>
      </c>
      <c r="G476" s="2">
        <f t="shared" si="15"/>
        <v>9.007998209728763</v>
      </c>
    </row>
    <row r="477" spans="1:7" x14ac:dyDescent="0.25">
      <c r="A477" s="2">
        <f>'III. GDP shares, 1310-2018'!A479</f>
        <v>1783</v>
      </c>
      <c r="B477" s="2">
        <f>_xlfn.STDEV.S('II. Headline series'!M466:M496)</f>
        <v>5.0242406895754401</v>
      </c>
      <c r="C477" s="2">
        <f>_xlfn.STDEV.S('II. Headline series'!P466:P496)</f>
        <v>5.6906412736118392</v>
      </c>
      <c r="D477" s="2">
        <f>_xlfn.STDEV.S('II. Headline series'!K466:K496)</f>
        <v>2.1091167045339669</v>
      </c>
      <c r="E477" s="2">
        <f>_xlfn.STDEV.S('II. Headline series'!N466:N496)</f>
        <v>0.76048743221139692</v>
      </c>
      <c r="F477" s="2">
        <f t="shared" si="14"/>
        <v>2.3821539504072167</v>
      </c>
      <c r="G477" s="2">
        <f t="shared" si="15"/>
        <v>7.482886675805025</v>
      </c>
    </row>
    <row r="478" spans="1:7" x14ac:dyDescent="0.25">
      <c r="A478" s="2">
        <f>'III. GDP shares, 1310-2018'!A480</f>
        <v>1784</v>
      </c>
      <c r="B478" s="2">
        <f>_xlfn.STDEV.S('II. Headline series'!M467:M497)</f>
        <v>5.0754430225029763</v>
      </c>
      <c r="C478" s="2">
        <f>_xlfn.STDEV.S('II. Headline series'!P467:P497)</f>
        <v>6.6613358394602153</v>
      </c>
      <c r="D478" s="2">
        <f>_xlfn.STDEV.S('II. Headline series'!K467:K497)</f>
        <v>2.2023280401474299</v>
      </c>
      <c r="E478" s="2">
        <f>_xlfn.STDEV.S('II. Headline series'!N467:N497)</f>
        <v>0.75668337081537629</v>
      </c>
      <c r="F478" s="2">
        <f t="shared" si="14"/>
        <v>2.3045808480752994</v>
      </c>
      <c r="G478" s="2">
        <f t="shared" si="15"/>
        <v>8.8033331990396277</v>
      </c>
    </row>
    <row r="479" spans="1:7" x14ac:dyDescent="0.25">
      <c r="A479" s="2">
        <f>'III. GDP shares, 1310-2018'!A481</f>
        <v>1785</v>
      </c>
      <c r="B479" s="2">
        <f>_xlfn.STDEV.S('II. Headline series'!M468:M498)</f>
        <v>5.7012186764779971</v>
      </c>
      <c r="C479" s="2">
        <f>_xlfn.STDEV.S('II. Headline series'!P468:P498)</f>
        <v>8.676483064021367</v>
      </c>
      <c r="D479" s="2">
        <f>_xlfn.STDEV.S('II. Headline series'!K468:K498)</f>
        <v>2.1970808796768302</v>
      </c>
      <c r="E479" s="2">
        <f>_xlfn.STDEV.S('II. Headline series'!N468:N498)</f>
        <v>0.74256045893279421</v>
      </c>
      <c r="F479" s="2">
        <f t="shared" si="14"/>
        <v>2.5949061453379869</v>
      </c>
      <c r="G479" s="2">
        <f t="shared" si="15"/>
        <v>11.684547648135188</v>
      </c>
    </row>
    <row r="480" spans="1:7" x14ac:dyDescent="0.25">
      <c r="A480" s="2">
        <f>'III. GDP shares, 1310-2018'!A482</f>
        <v>1786</v>
      </c>
      <c r="B480" s="2">
        <f>_xlfn.STDEV.S('II. Headline series'!M469:M499)</f>
        <v>5.6798456681384559</v>
      </c>
      <c r="C480" s="2">
        <f>_xlfn.STDEV.S('II. Headline series'!P469:P499)</f>
        <v>8.7935654006092303</v>
      </c>
      <c r="D480" s="2">
        <f>_xlfn.STDEV.S('II. Headline series'!K469:K499)</f>
        <v>2.1958473058726637</v>
      </c>
      <c r="E480" s="2">
        <f>_xlfn.STDEV.S('II. Headline series'!N469:N499)</f>
        <v>0.73825043648990141</v>
      </c>
      <c r="F480" s="2">
        <f t="shared" si="14"/>
        <v>2.5866305243301957</v>
      </c>
      <c r="G480" s="2">
        <f t="shared" si="15"/>
        <v>11.911358213913523</v>
      </c>
    </row>
    <row r="481" spans="1:7" x14ac:dyDescent="0.25">
      <c r="A481" s="2">
        <f>'III. GDP shares, 1310-2018'!A483</f>
        <v>1787</v>
      </c>
      <c r="B481" s="2">
        <f>_xlfn.STDEV.S('II. Headline series'!M470:M500)</f>
        <v>6.0252004076009431</v>
      </c>
      <c r="C481" s="2">
        <f>_xlfn.STDEV.S('II. Headline series'!P470:P500)</f>
        <v>9.9280163909295052</v>
      </c>
      <c r="D481" s="2">
        <f>_xlfn.STDEV.S('II. Headline series'!K470:K500)</f>
        <v>2.1949224877870623</v>
      </c>
      <c r="E481" s="2">
        <f>_xlfn.STDEV.S('II. Headline series'!N470:N500)</f>
        <v>0.71907117802034881</v>
      </c>
      <c r="F481" s="2">
        <f t="shared" si="14"/>
        <v>2.7450629537608848</v>
      </c>
      <c r="G481" s="2">
        <f t="shared" si="15"/>
        <v>13.806722747895417</v>
      </c>
    </row>
    <row r="482" spans="1:7" x14ac:dyDescent="0.25">
      <c r="A482" s="2">
        <f>'III. GDP shares, 1310-2018'!A484</f>
        <v>1788</v>
      </c>
      <c r="B482" s="2">
        <f>_xlfn.STDEV.S('II. Headline series'!M471:M501)</f>
        <v>6.039096280440674</v>
      </c>
      <c r="C482" s="2">
        <f>_xlfn.STDEV.S('II. Headline series'!P471:P501)</f>
        <v>10.029815836700161</v>
      </c>
      <c r="D482" s="2">
        <f>_xlfn.STDEV.S('II. Headline series'!K471:K501)</f>
        <v>2.1973352509855819</v>
      </c>
      <c r="E482" s="2">
        <f>_xlfn.STDEV.S('II. Headline series'!N471:N501)</f>
        <v>0.70543399068043544</v>
      </c>
      <c r="F482" s="2">
        <f t="shared" si="14"/>
        <v>2.748372729073512</v>
      </c>
      <c r="G482" s="2">
        <f t="shared" si="15"/>
        <v>14.21793671584463</v>
      </c>
    </row>
    <row r="483" spans="1:7" x14ac:dyDescent="0.25">
      <c r="A483" s="2">
        <f>'III. GDP shares, 1310-2018'!A485</f>
        <v>1789</v>
      </c>
      <c r="B483" s="2">
        <f>_xlfn.STDEV.S('II. Headline series'!M472:M502)</f>
        <v>5.9953788806599286</v>
      </c>
      <c r="C483" s="2">
        <f>_xlfn.STDEV.S('II. Headline series'!P472:P502)</f>
        <v>10.029633103624235</v>
      </c>
      <c r="D483" s="2">
        <f>_xlfn.STDEV.S('II. Headline series'!K472:K502)</f>
        <v>2.1936094327610474</v>
      </c>
      <c r="E483" s="2">
        <f>_xlfn.STDEV.S('II. Headline series'!N472:N502)</f>
        <v>0.69619444697732369</v>
      </c>
      <c r="F483" s="2">
        <f t="shared" si="14"/>
        <v>2.7331113693806826</v>
      </c>
      <c r="G483" s="2">
        <f t="shared" si="15"/>
        <v>14.40636757039649</v>
      </c>
    </row>
    <row r="484" spans="1:7" x14ac:dyDescent="0.25">
      <c r="A484" s="2">
        <f>'III. GDP shares, 1310-2018'!A486</f>
        <v>1790</v>
      </c>
      <c r="B484" s="2">
        <f>_xlfn.STDEV.S('II. Headline series'!M473:M503)</f>
        <v>6.0301182122300183</v>
      </c>
      <c r="C484" s="2">
        <f>_xlfn.STDEV.S('II. Headline series'!P473:P503)</f>
        <v>10.310940100370839</v>
      </c>
      <c r="D484" s="2">
        <f>_xlfn.STDEV.S('II. Headline series'!K473:K503)</f>
        <v>2.1831706890575937</v>
      </c>
      <c r="E484" s="2">
        <f>_xlfn.STDEV.S('II. Headline series'!N473:N503)</f>
        <v>0.67282150047758438</v>
      </c>
      <c r="F484" s="2">
        <f t="shared" si="14"/>
        <v>2.7620919621420126</v>
      </c>
      <c r="G484" s="2">
        <f t="shared" si="15"/>
        <v>15.324926586103288</v>
      </c>
    </row>
    <row r="485" spans="1:7" x14ac:dyDescent="0.25">
      <c r="A485" s="2">
        <f>'III. GDP shares, 1310-2018'!A487</f>
        <v>1791</v>
      </c>
      <c r="B485" s="2">
        <f>_xlfn.STDEV.S('II. Headline series'!M474:M504)</f>
        <v>6.0953558920747843</v>
      </c>
      <c r="C485" s="2">
        <f>_xlfn.STDEV.S('II. Headline series'!P474:P504)</f>
        <v>10.387294143922491</v>
      </c>
      <c r="D485" s="2">
        <f>_xlfn.STDEV.S('II. Headline series'!K474:K504)</f>
        <v>2.1638199828635494</v>
      </c>
      <c r="E485" s="2">
        <f>_xlfn.STDEV.S('II. Headline series'!N474:N504)</f>
        <v>0.63943568060723999</v>
      </c>
      <c r="F485" s="2">
        <f t="shared" si="14"/>
        <v>2.8169422319542181</v>
      </c>
      <c r="G485" s="2">
        <f t="shared" si="15"/>
        <v>16.244470646458449</v>
      </c>
    </row>
    <row r="486" spans="1:7" x14ac:dyDescent="0.25">
      <c r="A486" s="2">
        <f>'III. GDP shares, 1310-2018'!A488</f>
        <v>1792</v>
      </c>
      <c r="B486" s="2">
        <f>_xlfn.STDEV.S('II. Headline series'!M475:M505)</f>
        <v>6.1287227089914325</v>
      </c>
      <c r="C486" s="2">
        <f>_xlfn.STDEV.S('II. Headline series'!P475:P505)</f>
        <v>10.321835390223111</v>
      </c>
      <c r="D486" s="2">
        <f>_xlfn.STDEV.S('II. Headline series'!K475:K505)</f>
        <v>2.1421651958500201</v>
      </c>
      <c r="E486" s="2">
        <f>_xlfn.STDEV.S('II. Headline series'!N475:N505)</f>
        <v>0.61049043137437464</v>
      </c>
      <c r="F486" s="2">
        <f t="shared" si="14"/>
        <v>2.8609944372471841</v>
      </c>
      <c r="G486" s="2">
        <f t="shared" si="15"/>
        <v>16.90744827398186</v>
      </c>
    </row>
    <row r="487" spans="1:7" x14ac:dyDescent="0.25">
      <c r="A487" s="2">
        <f>'III. GDP shares, 1310-2018'!A489</f>
        <v>1793</v>
      </c>
      <c r="B487" s="2">
        <f>_xlfn.STDEV.S('II. Headline series'!M476:M506)</f>
        <v>6.0712184359472818</v>
      </c>
      <c r="C487" s="2">
        <f>_xlfn.STDEV.S('II. Headline series'!P476:P506)</f>
        <v>10.312403726863884</v>
      </c>
      <c r="D487" s="2">
        <f>_xlfn.STDEV.S('II. Headline series'!K476:K506)</f>
        <v>2.1242346576697413</v>
      </c>
      <c r="E487" s="2">
        <f>_xlfn.STDEV.S('II. Headline series'!N476:N506)</f>
        <v>0.592401785725021</v>
      </c>
      <c r="F487" s="2">
        <f t="shared" si="14"/>
        <v>2.858073336684626</v>
      </c>
      <c r="G487" s="2">
        <f t="shared" si="15"/>
        <v>17.407786362836287</v>
      </c>
    </row>
    <row r="488" spans="1:7" x14ac:dyDescent="0.25">
      <c r="A488" s="2">
        <f>'III. GDP shares, 1310-2018'!A490</f>
        <v>1794</v>
      </c>
      <c r="B488" s="2">
        <f>_xlfn.STDEV.S('II. Headline series'!M477:M507)</f>
        <v>6.0770532589311097</v>
      </c>
      <c r="C488" s="2">
        <f>_xlfn.STDEV.S('II. Headline series'!P477:P507)</f>
        <v>10.394823191694597</v>
      </c>
      <c r="D488" s="2">
        <f>_xlfn.STDEV.S('II. Headline series'!K477:K507)</f>
        <v>2.1149810360342283</v>
      </c>
      <c r="E488" s="2">
        <f>_xlfn.STDEV.S('II. Headline series'!N477:N507)</f>
        <v>0.59428177032320439</v>
      </c>
      <c r="F488" s="2">
        <f t="shared" si="14"/>
        <v>2.8733369970664646</v>
      </c>
      <c r="G488" s="2">
        <f t="shared" si="15"/>
        <v>17.491405105765399</v>
      </c>
    </row>
    <row r="489" spans="1:7" x14ac:dyDescent="0.25">
      <c r="A489" s="2">
        <f>'III. GDP shares, 1310-2018'!A491</f>
        <v>1795</v>
      </c>
      <c r="B489" s="2">
        <f>_xlfn.STDEV.S('II. Headline series'!M478:M508)</f>
        <v>5.9169235630622961</v>
      </c>
      <c r="C489" s="2">
        <f>_xlfn.STDEV.S('II. Headline series'!P478:P508)</f>
        <v>10.283156840640777</v>
      </c>
      <c r="D489" s="2">
        <f>_xlfn.STDEV.S('II. Headline series'!K478:K508)</f>
        <v>2.1390649062619636</v>
      </c>
      <c r="E489" s="2">
        <f>_xlfn.STDEV.S('II. Headline series'!N478:N508)</f>
        <v>0.59407614580467727</v>
      </c>
      <c r="F489" s="2">
        <f t="shared" si="14"/>
        <v>2.7661262384983805</v>
      </c>
      <c r="G489" s="2">
        <f t="shared" si="15"/>
        <v>17.309492921504567</v>
      </c>
    </row>
    <row r="490" spans="1:7" x14ac:dyDescent="0.25">
      <c r="A490" s="2">
        <f>'III. GDP shares, 1310-2018'!A492</f>
        <v>1796</v>
      </c>
      <c r="B490" s="2">
        <f>_xlfn.STDEV.S('II. Headline series'!M479:M509)</f>
        <v>6.0060699584859591</v>
      </c>
      <c r="C490" s="2">
        <f>_xlfn.STDEV.S('II. Headline series'!P479:P509)</f>
        <v>10.33292831953432</v>
      </c>
      <c r="D490" s="2">
        <f>_xlfn.STDEV.S('II. Headline series'!K479:K509)</f>
        <v>2.2203315037562539</v>
      </c>
      <c r="E490" s="2">
        <f>_xlfn.STDEV.S('II. Headline series'!N479:N509)</f>
        <v>0.5920683582220917</v>
      </c>
      <c r="F490" s="2">
        <f t="shared" si="14"/>
        <v>2.7050329864370113</v>
      </c>
      <c r="G490" s="2">
        <f t="shared" si="15"/>
        <v>17.452255598598157</v>
      </c>
    </row>
    <row r="491" spans="1:7" x14ac:dyDescent="0.25">
      <c r="A491" s="2">
        <f>'III. GDP shares, 1310-2018'!A493</f>
        <v>1797</v>
      </c>
      <c r="B491" s="2">
        <f>_xlfn.STDEV.S('II. Headline series'!M480:M510)</f>
        <v>6.0273795035113773</v>
      </c>
      <c r="C491" s="2">
        <f>_xlfn.STDEV.S('II. Headline series'!P480:P510)</f>
        <v>10.422512067018088</v>
      </c>
      <c r="D491" s="2">
        <f>_xlfn.STDEV.S('II. Headline series'!K480:K510)</f>
        <v>2.2546761603219463</v>
      </c>
      <c r="E491" s="2">
        <f>_xlfn.STDEV.S('II. Headline series'!N480:N510)</f>
        <v>0.58927897532069429</v>
      </c>
      <c r="F491" s="2">
        <f t="shared" si="14"/>
        <v>2.6732794755991587</v>
      </c>
      <c r="G491" s="2">
        <f t="shared" si="15"/>
        <v>17.686889408104207</v>
      </c>
    </row>
    <row r="492" spans="1:7" x14ac:dyDescent="0.25">
      <c r="A492" s="2">
        <f>'III. GDP shares, 1310-2018'!A494</f>
        <v>1798</v>
      </c>
      <c r="B492" s="2">
        <f>_xlfn.STDEV.S('II. Headline series'!M481:M511)</f>
        <v>6.364239975729677</v>
      </c>
      <c r="C492" s="2">
        <f>_xlfn.STDEV.S('II. Headline series'!P481:P511)</f>
        <v>10.410009664261104</v>
      </c>
      <c r="D492" s="2">
        <f>_xlfn.STDEV.S('II. Headline series'!K481:K511)</f>
        <v>2.2909440507007837</v>
      </c>
      <c r="E492" s="2">
        <f>_xlfn.STDEV.S('II. Headline series'!N481:N511)</f>
        <v>0.5863568841543616</v>
      </c>
      <c r="F492" s="2">
        <f t="shared" si="14"/>
        <v>2.7779988663550736</v>
      </c>
      <c r="G492" s="2">
        <f t="shared" si="15"/>
        <v>17.753709294765631</v>
      </c>
    </row>
    <row r="493" spans="1:7" x14ac:dyDescent="0.25">
      <c r="A493" s="2">
        <f>'III. GDP shares, 1310-2018'!A495</f>
        <v>1799</v>
      </c>
      <c r="B493" s="2">
        <f>_xlfn.STDEV.S('II. Headline series'!M482:M512)</f>
        <v>6.5872956763748949</v>
      </c>
      <c r="C493" s="2">
        <f>_xlfn.STDEV.S('II. Headline series'!P482:P512)</f>
        <v>10.778176982286602</v>
      </c>
      <c r="D493" s="2">
        <f>_xlfn.STDEV.S('II. Headline series'!K482:K512)</f>
        <v>2.2852451402363934</v>
      </c>
      <c r="E493" s="2">
        <f>_xlfn.STDEV.S('II. Headline series'!N482:N512)</f>
        <v>0.58628656480413766</v>
      </c>
      <c r="F493" s="2">
        <f t="shared" si="14"/>
        <v>2.8825335017202938</v>
      </c>
      <c r="G493" s="2">
        <f t="shared" si="15"/>
        <v>18.383803466291774</v>
      </c>
    </row>
    <row r="494" spans="1:7" x14ac:dyDescent="0.25">
      <c r="A494" s="2">
        <f>'III. GDP shares, 1310-2018'!A496</f>
        <v>1800</v>
      </c>
      <c r="B494" s="2">
        <f>_xlfn.STDEV.S('II. Headline series'!M483:M513)</f>
        <v>6.6347663028838806</v>
      </c>
      <c r="C494" s="2">
        <f>_xlfn.STDEV.S('II. Headline series'!P483:P513)</f>
        <v>10.967639790243556</v>
      </c>
      <c r="D494" s="2">
        <f>_xlfn.STDEV.S('II. Headline series'!K483:K513)</f>
        <v>2.2761143907386665</v>
      </c>
      <c r="E494" s="2">
        <f>_xlfn.STDEV.S('II. Headline series'!N483:N513)</f>
        <v>0.5851788030676961</v>
      </c>
      <c r="F494" s="2">
        <f t="shared" si="14"/>
        <v>2.9149529258635822</v>
      </c>
      <c r="G494" s="2">
        <f t="shared" si="15"/>
        <v>18.742373668949813</v>
      </c>
    </row>
    <row r="495" spans="1:7" x14ac:dyDescent="0.25">
      <c r="A495" s="2">
        <f>'III. GDP shares, 1310-2018'!A497</f>
        <v>1801</v>
      </c>
      <c r="B495" s="2">
        <f>_xlfn.STDEV.S('II. Headline series'!M484:M514)</f>
        <v>6.6012995456530277</v>
      </c>
      <c r="C495" s="2">
        <f>_xlfn.STDEV.S('II. Headline series'!P484:P514)</f>
        <v>11.07517554787449</v>
      </c>
      <c r="D495" s="2">
        <f>_xlfn.STDEV.S('II. Headline series'!K484:K514)</f>
        <v>2.2679125417441415</v>
      </c>
      <c r="E495" s="2">
        <f>_xlfn.STDEV.S('II. Headline series'!N484:N514)</f>
        <v>0.58312554210999235</v>
      </c>
      <c r="F495" s="2">
        <f t="shared" si="14"/>
        <v>2.910738145385575</v>
      </c>
      <c r="G495" s="2">
        <f t="shared" si="15"/>
        <v>18.992780710307883</v>
      </c>
    </row>
    <row r="496" spans="1:7" x14ac:dyDescent="0.25">
      <c r="A496" s="2">
        <f>'III. GDP shares, 1310-2018'!A498</f>
        <v>1802</v>
      </c>
      <c r="B496" s="2">
        <f>_xlfn.STDEV.S('II. Headline series'!M485:M515)</f>
        <v>6.7380224375054825</v>
      </c>
      <c r="C496" s="2">
        <f>_xlfn.STDEV.S('II. Headline series'!P485:P515)</f>
        <v>11.260280256974593</v>
      </c>
      <c r="D496" s="2">
        <f>_xlfn.STDEV.S('II. Headline series'!K485:K515)</f>
        <v>2.2777478175238857</v>
      </c>
      <c r="E496" s="2">
        <f>_xlfn.STDEV.S('II. Headline series'!N485:N515)</f>
        <v>0.58572252725108398</v>
      </c>
      <c r="F496" s="2">
        <f t="shared" si="14"/>
        <v>2.9581951020505475</v>
      </c>
      <c r="G496" s="2">
        <f t="shared" si="15"/>
        <v>19.224598223703975</v>
      </c>
    </row>
    <row r="497" spans="1:7" x14ac:dyDescent="0.25">
      <c r="A497" s="2">
        <f>'III. GDP shares, 1310-2018'!A499</f>
        <v>1803</v>
      </c>
      <c r="B497" s="2">
        <f>_xlfn.STDEV.S('II. Headline series'!M486:M516)</f>
        <v>7.303161484979011</v>
      </c>
      <c r="C497" s="2">
        <f>_xlfn.STDEV.S('II. Headline series'!P486:P516)</f>
        <v>11.264705282307498</v>
      </c>
      <c r="D497" s="2">
        <f>_xlfn.STDEV.S('II. Headline series'!K486:K516)</f>
        <v>2.3138830597066167</v>
      </c>
      <c r="E497" s="2">
        <f>_xlfn.STDEV.S('II. Headline series'!N486:N516)</f>
        <v>0.59188693817058424</v>
      </c>
      <c r="F497" s="2">
        <f t="shared" si="14"/>
        <v>3.1562362040478389</v>
      </c>
      <c r="G497" s="2">
        <f t="shared" si="15"/>
        <v>19.031853139257759</v>
      </c>
    </row>
    <row r="498" spans="1:7" x14ac:dyDescent="0.25">
      <c r="A498" s="2">
        <f>'III. GDP shares, 1310-2018'!A500</f>
        <v>1804</v>
      </c>
      <c r="B498" s="2">
        <f>_xlfn.STDEV.S('II. Headline series'!M487:M517)</f>
        <v>7.7578703299318059</v>
      </c>
      <c r="C498" s="2">
        <f>_xlfn.STDEV.S('II. Headline series'!P487:P517)</f>
        <v>11.29878057257503</v>
      </c>
      <c r="D498" s="2">
        <f>_xlfn.STDEV.S('II. Headline series'!K487:K517)</f>
        <v>2.3979610531968722</v>
      </c>
      <c r="E498" s="2">
        <f>_xlfn.STDEV.S('II. Headline series'!N487:N517)</f>
        <v>0.58671652726727141</v>
      </c>
      <c r="F498" s="2">
        <f t="shared" si="14"/>
        <v>3.235194466394399</v>
      </c>
      <c r="G498" s="2">
        <f t="shared" si="15"/>
        <v>19.257648365899893</v>
      </c>
    </row>
    <row r="499" spans="1:7" x14ac:dyDescent="0.25">
      <c r="A499" s="2">
        <f>'III. GDP shares, 1310-2018'!A501</f>
        <v>1805</v>
      </c>
      <c r="B499" s="2">
        <f>_xlfn.STDEV.S('II. Headline series'!M488:M518)</f>
        <v>7.8722508788194689</v>
      </c>
      <c r="C499" s="2">
        <f>_xlfn.STDEV.S('II. Headline series'!P488:P518)</f>
        <v>11.489229451654319</v>
      </c>
      <c r="D499" s="2">
        <f>_xlfn.STDEV.S('II. Headline series'!K488:K518)</f>
        <v>2.3878901113656075</v>
      </c>
      <c r="E499" s="2">
        <f>_xlfn.STDEV.S('II. Headline series'!N488:N518)</f>
        <v>0.57413408738823191</v>
      </c>
      <c r="F499" s="2">
        <f t="shared" si="14"/>
        <v>3.2967391762920855</v>
      </c>
      <c r="G499" s="2">
        <f t="shared" si="15"/>
        <v>20.011404485526135</v>
      </c>
    </row>
    <row r="500" spans="1:7" x14ac:dyDescent="0.25">
      <c r="A500" s="2">
        <f>'III. GDP shares, 1310-2018'!A502</f>
        <v>1806</v>
      </c>
      <c r="B500" s="2">
        <f>_xlfn.STDEV.S('II. Headline series'!M489:M519)</f>
        <v>7.9778601800394702</v>
      </c>
      <c r="C500" s="2">
        <f>_xlfn.STDEV.S('II. Headline series'!P489:P519)</f>
        <v>11.712630325933983</v>
      </c>
      <c r="D500" s="2">
        <f>_xlfn.STDEV.S('II. Headline series'!K489:K519)</f>
        <v>2.3628927875948706</v>
      </c>
      <c r="E500" s="2">
        <f>_xlfn.STDEV.S('II. Headline series'!N489:N519)</f>
        <v>0.56997433699593769</v>
      </c>
      <c r="F500" s="2">
        <f t="shared" si="14"/>
        <v>3.3763106908290723</v>
      </c>
      <c r="G500" s="2">
        <f t="shared" si="15"/>
        <v>20.549399447816651</v>
      </c>
    </row>
    <row r="501" spans="1:7" x14ac:dyDescent="0.25">
      <c r="A501" s="2">
        <f>'III. GDP shares, 1310-2018'!A503</f>
        <v>1807</v>
      </c>
      <c r="B501" s="2">
        <f>_xlfn.STDEV.S('II. Headline series'!M490:M520)</f>
        <v>7.9647722886919752</v>
      </c>
      <c r="C501" s="2">
        <f>_xlfn.STDEV.S('II. Headline series'!P490:P520)</f>
        <v>11.993406303262612</v>
      </c>
      <c r="D501" s="2">
        <f>_xlfn.STDEV.S('II. Headline series'!K490:K520)</f>
        <v>2.3324708993617462</v>
      </c>
      <c r="E501" s="2">
        <f>_xlfn.STDEV.S('II. Headline series'!N490:N520)</f>
        <v>0.56533846159558809</v>
      </c>
      <c r="F501" s="2">
        <f t="shared" si="14"/>
        <v>3.4147359741428898</v>
      </c>
      <c r="G501" s="2">
        <f t="shared" si="15"/>
        <v>21.214559273771879</v>
      </c>
    </row>
    <row r="502" spans="1:7" x14ac:dyDescent="0.25">
      <c r="A502" s="2">
        <f>'III. GDP shares, 1310-2018'!A504</f>
        <v>1808</v>
      </c>
      <c r="B502" s="2">
        <f>_xlfn.STDEV.S('II. Headline series'!M491:M521)</f>
        <v>7.9325197966708663</v>
      </c>
      <c r="C502" s="2">
        <f>_xlfn.STDEV.S('II. Headline series'!P491:P521)</f>
        <v>12.035895125705583</v>
      </c>
      <c r="D502" s="2">
        <f>_xlfn.STDEV.S('II. Headline series'!K491:K521)</f>
        <v>2.2896027763281759</v>
      </c>
      <c r="E502" s="2">
        <f>_xlfn.STDEV.S('II. Headline series'!N491:N521)</f>
        <v>0.53588181910822086</v>
      </c>
      <c r="F502" s="2">
        <f t="shared" si="14"/>
        <v>3.4645834110107985</v>
      </c>
      <c r="G502" s="2">
        <f t="shared" si="15"/>
        <v>22.459980347411161</v>
      </c>
    </row>
    <row r="503" spans="1:7" x14ac:dyDescent="0.25">
      <c r="A503" s="2">
        <f>'III. GDP shares, 1310-2018'!A505</f>
        <v>1809</v>
      </c>
      <c r="B503" s="2">
        <f>_xlfn.STDEV.S('II. Headline series'!M492:M522)</f>
        <v>7.5153262696427729</v>
      </c>
      <c r="C503" s="2">
        <f>_xlfn.STDEV.S('II. Headline series'!P492:P522)</f>
        <v>12.095332295280286</v>
      </c>
      <c r="D503" s="2">
        <f>_xlfn.STDEV.S('II. Headline series'!K492:K522)</f>
        <v>2.2599003861274789</v>
      </c>
      <c r="E503" s="2">
        <f>_xlfn.STDEV.S('II. Headline series'!N492:N522)</f>
        <v>0.58235952089131149</v>
      </c>
      <c r="F503" s="2">
        <f t="shared" si="14"/>
        <v>3.3255121844201678</v>
      </c>
      <c r="G503" s="2">
        <f t="shared" si="15"/>
        <v>20.769527862733604</v>
      </c>
    </row>
    <row r="504" spans="1:7" x14ac:dyDescent="0.25">
      <c r="A504" s="2">
        <f>'III. GDP shares, 1310-2018'!A506</f>
        <v>1810</v>
      </c>
      <c r="B504" s="2">
        <f>_xlfn.STDEV.S('II. Headline series'!M493:M523)</f>
        <v>7.5241835209949608</v>
      </c>
      <c r="C504" s="2">
        <f>_xlfn.STDEV.S('II. Headline series'!P493:P523)</f>
        <v>12.467288666197751</v>
      </c>
      <c r="D504" s="2">
        <f>_xlfn.STDEV.S('II. Headline series'!K493:K523)</f>
        <v>2.2121394783119457</v>
      </c>
      <c r="E504" s="2">
        <f>_xlfn.STDEV.S('II. Headline series'!N493:N523)</f>
        <v>0.62216554648804911</v>
      </c>
      <c r="F504" s="2">
        <f t="shared" si="14"/>
        <v>3.4013151497737231</v>
      </c>
      <c r="G504" s="2">
        <f t="shared" si="15"/>
        <v>20.038539158222626</v>
      </c>
    </row>
    <row r="505" spans="1:7" x14ac:dyDescent="0.25">
      <c r="A505" s="2">
        <f>'III. GDP shares, 1310-2018'!A507</f>
        <v>1811</v>
      </c>
      <c r="B505" s="2">
        <f>_xlfn.STDEV.S('II. Headline series'!M494:M524)</f>
        <v>7.2378615461154547</v>
      </c>
      <c r="C505" s="2">
        <f>_xlfn.STDEV.S('II. Headline series'!P494:P524)</f>
        <v>12.268041255314353</v>
      </c>
      <c r="D505" s="2">
        <f>_xlfn.STDEV.S('II. Headline series'!K494:K524)</f>
        <v>2.1599259656035517</v>
      </c>
      <c r="E505" s="2">
        <f>_xlfn.STDEV.S('II. Headline series'!N494:N524)</f>
        <v>0.63741071270437999</v>
      </c>
      <c r="F505" s="2">
        <f t="shared" si="14"/>
        <v>3.3509766822461282</v>
      </c>
      <c r="G505" s="2">
        <f t="shared" si="15"/>
        <v>19.246681944305596</v>
      </c>
    </row>
    <row r="506" spans="1:7" x14ac:dyDescent="0.25">
      <c r="A506" s="2">
        <f>'III. GDP shares, 1310-2018'!A508</f>
        <v>1812</v>
      </c>
      <c r="B506" s="2">
        <f>_xlfn.STDEV.S('II. Headline series'!M495:M525)</f>
        <v>7.2573814529564817</v>
      </c>
      <c r="C506" s="2">
        <f>_xlfn.STDEV.S('II. Headline series'!P495:P525)</f>
        <v>12.332981193720574</v>
      </c>
      <c r="D506" s="2">
        <f>_xlfn.STDEV.S('II. Headline series'!K495:K525)</f>
        <v>2.1385652157122923</v>
      </c>
      <c r="E506" s="2">
        <f>_xlfn.STDEV.S('II. Headline series'!N495:N525)</f>
        <v>0.65866221946354853</v>
      </c>
      <c r="F506" s="2">
        <f t="shared" si="14"/>
        <v>3.3935750004889442</v>
      </c>
      <c r="G506" s="2">
        <f t="shared" si="15"/>
        <v>18.724288154503906</v>
      </c>
    </row>
    <row r="507" spans="1:7" x14ac:dyDescent="0.25">
      <c r="A507" s="2">
        <f>'III. GDP shares, 1310-2018'!A509</f>
        <v>1813</v>
      </c>
      <c r="B507" s="2">
        <f>_xlfn.STDEV.S('II. Headline series'!M496:M526)</f>
        <v>7.1977134506480152</v>
      </c>
      <c r="C507" s="2">
        <f>_xlfn.STDEV.S('II. Headline series'!P496:P526)</f>
        <v>12.130268957347226</v>
      </c>
      <c r="D507" s="2">
        <f>_xlfn.STDEV.S('II. Headline series'!K496:K526)</f>
        <v>2.1220273905960374</v>
      </c>
      <c r="E507" s="2">
        <f>_xlfn.STDEV.S('II. Headline series'!N496:N526)</f>
        <v>0.64081944663393753</v>
      </c>
      <c r="F507" s="2">
        <f t="shared" si="14"/>
        <v>3.3919041208164207</v>
      </c>
      <c r="G507" s="2">
        <f t="shared" si="15"/>
        <v>18.92930843635358</v>
      </c>
    </row>
    <row r="508" spans="1:7" x14ac:dyDescent="0.25">
      <c r="A508" s="2">
        <f>'III. GDP shares, 1310-2018'!A510</f>
        <v>1814</v>
      </c>
      <c r="B508" s="2">
        <f>_xlfn.STDEV.S('II. Headline series'!M497:M527)</f>
        <v>6.990835357659007</v>
      </c>
      <c r="C508" s="2">
        <f>_xlfn.STDEV.S('II. Headline series'!P497:P527)</f>
        <v>12.129477454995827</v>
      </c>
      <c r="D508" s="2">
        <f>_xlfn.STDEV.S('II. Headline series'!K497:K527)</f>
        <v>1.4772104379235245</v>
      </c>
      <c r="E508" s="2">
        <f>_xlfn.STDEV.S('II. Headline series'!N497:N527)</f>
        <v>0.60592097206358875</v>
      </c>
      <c r="F508" s="2">
        <f t="shared" si="14"/>
        <v>4.7324573250956981</v>
      </c>
      <c r="G508" s="2">
        <f t="shared" si="15"/>
        <v>20.018249927356685</v>
      </c>
    </row>
    <row r="509" spans="1:7" x14ac:dyDescent="0.25">
      <c r="A509" s="2">
        <f>'III. GDP shares, 1310-2018'!A511</f>
        <v>1815</v>
      </c>
      <c r="B509" s="2">
        <f>_xlfn.STDEV.S('II. Headline series'!M498:M528)</f>
        <v>6.8892309019564246</v>
      </c>
      <c r="C509" s="2">
        <f>_xlfn.STDEV.S('II. Headline series'!P498:P528)</f>
        <v>11.632878976694803</v>
      </c>
      <c r="D509" s="2">
        <f>_xlfn.STDEV.S('II. Headline series'!K498:K528)</f>
        <v>1.4269423661451401</v>
      </c>
      <c r="E509" s="2">
        <f>_xlfn.STDEV.S('II. Headline series'!N498:N528)</f>
        <v>0.61455383054249368</v>
      </c>
      <c r="F509" s="2">
        <f t="shared" si="14"/>
        <v>4.8279671733116745</v>
      </c>
      <c r="G509" s="2">
        <f t="shared" si="15"/>
        <v>18.928982944302778</v>
      </c>
    </row>
    <row r="510" spans="1:7" x14ac:dyDescent="0.25">
      <c r="A510" s="2">
        <f>'III. GDP shares, 1310-2018'!A512</f>
        <v>1816</v>
      </c>
      <c r="B510" s="2">
        <f>_xlfn.STDEV.S('II. Headline series'!M499:M529)</f>
        <v>6.2114249705347957</v>
      </c>
      <c r="C510" s="2">
        <f>_xlfn.STDEV.S('II. Headline series'!P499:P529)</f>
        <v>9.7934003138922048</v>
      </c>
      <c r="D510" s="2">
        <f>_xlfn.STDEV.S('II. Headline series'!K499:K529)</f>
        <v>1.4177615285487362</v>
      </c>
      <c r="E510" s="2">
        <f>_xlfn.STDEV.S('II. Headline series'!N499:N529)</f>
        <v>0.61895388837892484</v>
      </c>
      <c r="F510" s="2">
        <f t="shared" si="14"/>
        <v>4.3811493297416524</v>
      </c>
      <c r="G510" s="2">
        <f t="shared" si="15"/>
        <v>15.82250390177154</v>
      </c>
    </row>
    <row r="511" spans="1:7" x14ac:dyDescent="0.25">
      <c r="A511" s="2">
        <f>'III. GDP shares, 1310-2018'!A513</f>
        <v>1817</v>
      </c>
      <c r="B511" s="2">
        <f>_xlfn.STDEV.S('II. Headline series'!M500:M530)</f>
        <v>6.071145607940851</v>
      </c>
      <c r="C511" s="2">
        <f>_xlfn.STDEV.S('II. Headline series'!P500:P530)</f>
        <v>9.6291689988007452</v>
      </c>
      <c r="D511" s="2">
        <f>_xlfn.STDEV.S('II. Headline series'!K500:K530)</f>
        <v>1.3973669003044051</v>
      </c>
      <c r="E511" s="2">
        <f>_xlfn.STDEV.S('II. Headline series'!N500:N530)</f>
        <v>0.61892684818090993</v>
      </c>
      <c r="F511" s="2">
        <f t="shared" si="14"/>
        <v>4.3447040334348133</v>
      </c>
      <c r="G511" s="2">
        <f t="shared" si="15"/>
        <v>15.557846661688485</v>
      </c>
    </row>
    <row r="512" spans="1:7" x14ac:dyDescent="0.25">
      <c r="A512" s="2">
        <f>'III. GDP shares, 1310-2018'!A514</f>
        <v>1818</v>
      </c>
      <c r="B512" s="2">
        <f>_xlfn.STDEV.S('II. Headline series'!M501:M531)</f>
        <v>5.8866370437122866</v>
      </c>
      <c r="C512" s="2">
        <f>_xlfn.STDEV.S('II. Headline series'!P501:P531)</f>
        <v>8.7577078256180663</v>
      </c>
      <c r="D512" s="2">
        <f>_xlfn.STDEV.S('II. Headline series'!K501:K531)</f>
        <v>1.4185177150170998</v>
      </c>
      <c r="E512" s="2">
        <f>_xlfn.STDEV.S('II. Headline series'!N501:N531)</f>
        <v>0.63537352842484984</v>
      </c>
      <c r="F512" s="2">
        <f t="shared" si="14"/>
        <v>4.1498509193036934</v>
      </c>
      <c r="G512" s="2">
        <f t="shared" si="15"/>
        <v>13.78355791329431</v>
      </c>
    </row>
    <row r="513" spans="1:7" x14ac:dyDescent="0.25">
      <c r="A513" s="2">
        <f>'III. GDP shares, 1310-2018'!A515</f>
        <v>1819</v>
      </c>
      <c r="B513" s="2">
        <f>_xlfn.STDEV.S('II. Headline series'!M502:M532)</f>
        <v>5.98307020827398</v>
      </c>
      <c r="C513" s="2">
        <f>_xlfn.STDEV.S('II. Headline series'!P502:P532)</f>
        <v>8.7613482965151928</v>
      </c>
      <c r="D513" s="2">
        <f>_xlfn.STDEV.S('II. Headline series'!K502:K532)</f>
        <v>1.4956199755891098</v>
      </c>
      <c r="E513" s="2">
        <f>_xlfn.STDEV.S('II. Headline series'!N502:N532)</f>
        <v>0.63328907180382543</v>
      </c>
      <c r="F513" s="2">
        <f t="shared" si="14"/>
        <v>4.000394689778938</v>
      </c>
      <c r="G513" s="2">
        <f t="shared" si="15"/>
        <v>13.83467469533282</v>
      </c>
    </row>
    <row r="514" spans="1:7" x14ac:dyDescent="0.25">
      <c r="A514" s="2">
        <f>'III. GDP shares, 1310-2018'!A516</f>
        <v>1820</v>
      </c>
      <c r="B514" s="2">
        <f>_xlfn.STDEV.S('II. Headline series'!M503:M533)</f>
        <v>6.1275809252838531</v>
      </c>
      <c r="C514" s="2">
        <f>_xlfn.STDEV.S('II. Headline series'!P503:P533)</f>
        <v>8.7657663408436886</v>
      </c>
      <c r="D514" s="2">
        <f>_xlfn.STDEV.S('II. Headline series'!K503:K533)</f>
        <v>1.5701355283280134</v>
      </c>
      <c r="E514" s="2">
        <f>_xlfn.STDEV.S('II. Headline series'!N503:N533)</f>
        <v>0.6162589896039774</v>
      </c>
      <c r="F514" s="2">
        <f t="shared" si="14"/>
        <v>3.9025809012862198</v>
      </c>
      <c r="G514" s="2">
        <f t="shared" si="15"/>
        <v>14.224159791124146</v>
      </c>
    </row>
    <row r="515" spans="1:7" x14ac:dyDescent="0.25">
      <c r="A515" s="2">
        <f>'III. GDP shares, 1310-2018'!A517</f>
        <v>1821</v>
      </c>
      <c r="B515" s="2">
        <f>_xlfn.STDEV.S('II. Headline series'!M504:M534)</f>
        <v>6.1392737308415741</v>
      </c>
      <c r="C515" s="2">
        <f>_xlfn.STDEV.S('II. Headline series'!P504:P534)</f>
        <v>8.5794246383623722</v>
      </c>
      <c r="D515" s="2">
        <f>_xlfn.STDEV.S('II. Headline series'!K504:K534)</f>
        <v>1.5904498178823274</v>
      </c>
      <c r="E515" s="2">
        <f>_xlfn.STDEV.S('II. Headline series'!N504:N534)</f>
        <v>0.60253220108884264</v>
      </c>
      <c r="F515" s="2">
        <f t="shared" si="14"/>
        <v>3.8600864119158271</v>
      </c>
      <c r="G515" s="2">
        <f t="shared" si="15"/>
        <v>14.23894793151038</v>
      </c>
    </row>
    <row r="516" spans="1:7" x14ac:dyDescent="0.25">
      <c r="A516" s="2">
        <f>'III. GDP shares, 1310-2018'!A518</f>
        <v>1822</v>
      </c>
      <c r="B516" s="2">
        <f>_xlfn.STDEV.S('II. Headline series'!M505:M535)</f>
        <v>6.2557203820686897</v>
      </c>
      <c r="C516" s="2">
        <f>_xlfn.STDEV.S('II. Headline series'!P505:P535)</f>
        <v>8.5604596234973016</v>
      </c>
      <c r="D516" s="2">
        <f>_xlfn.STDEV.S('II. Headline series'!K505:K535)</f>
        <v>1.6076281895264295</v>
      </c>
      <c r="E516" s="2">
        <f>_xlfn.STDEV.S('II. Headline series'!N505:N535)</f>
        <v>0.59451024835551458</v>
      </c>
      <c r="F516" s="2">
        <f t="shared" si="14"/>
        <v>3.8912731331934918</v>
      </c>
      <c r="G516" s="2">
        <f t="shared" si="15"/>
        <v>14.399179235642348</v>
      </c>
    </row>
    <row r="517" spans="1:7" x14ac:dyDescent="0.25">
      <c r="A517" s="2">
        <f>'III. GDP shares, 1310-2018'!A519</f>
        <v>1823</v>
      </c>
      <c r="B517" s="2">
        <f>_xlfn.STDEV.S('II. Headline series'!M506:M536)</f>
        <v>6.2647322126609257</v>
      </c>
      <c r="C517" s="2">
        <f>_xlfn.STDEV.S('II. Headline series'!P506:P536)</f>
        <v>8.5551900835238204</v>
      </c>
      <c r="D517" s="2">
        <f>_xlfn.STDEV.S('II. Headline series'!K506:K536)</f>
        <v>1.6089258536100892</v>
      </c>
      <c r="E517" s="2">
        <f>_xlfn.STDEV.S('II. Headline series'!N506:N536)</f>
        <v>0.5910490053020323</v>
      </c>
      <c r="F517" s="2">
        <f t="shared" si="14"/>
        <v>3.8937358105124558</v>
      </c>
      <c r="G517" s="2">
        <f t="shared" si="15"/>
        <v>14.474586720862558</v>
      </c>
    </row>
    <row r="518" spans="1:7" x14ac:dyDescent="0.25">
      <c r="A518" s="2">
        <f>'III. GDP shares, 1310-2018'!A520</f>
        <v>1824</v>
      </c>
      <c r="B518" s="2">
        <f>_xlfn.STDEV.S('II. Headline series'!M507:M537)</f>
        <v>6.2789081974272571</v>
      </c>
      <c r="C518" s="2">
        <f>_xlfn.STDEV.S('II. Headline series'!P507:P537)</f>
        <v>8.6657223401226791</v>
      </c>
      <c r="D518" s="2">
        <f>_xlfn.STDEV.S('II. Headline series'!K507:K537)</f>
        <v>1.6323554716161692</v>
      </c>
      <c r="E518" s="2">
        <f>_xlfn.STDEV.S('II. Headline series'!N507:N537)</f>
        <v>0.59152891606960933</v>
      </c>
      <c r="F518" s="2">
        <f t="shared" si="14"/>
        <v>3.8465323923658672</v>
      </c>
      <c r="G518" s="2">
        <f t="shared" si="15"/>
        <v>14.649701992088115</v>
      </c>
    </row>
    <row r="519" spans="1:7" x14ac:dyDescent="0.25">
      <c r="A519" s="2">
        <f>'III. GDP shares, 1310-2018'!A521</f>
        <v>1825</v>
      </c>
      <c r="B519" s="2">
        <f>_xlfn.STDEV.S('II. Headline series'!M508:M538)</f>
        <v>6.2835572258544516</v>
      </c>
      <c r="C519" s="2">
        <f>_xlfn.STDEV.S('II. Headline series'!P508:P538)</f>
        <v>8.5048683630398791</v>
      </c>
      <c r="D519" s="2">
        <f>_xlfn.STDEV.S('II. Headline series'!K508:K538)</f>
        <v>1.6573896680295601</v>
      </c>
      <c r="E519" s="2">
        <f>_xlfn.STDEV.S('II. Headline series'!N508:N538)</f>
        <v>0.59203302542907166</v>
      </c>
      <c r="F519" s="2">
        <f t="shared" si="14"/>
        <v>3.7912371164500236</v>
      </c>
      <c r="G519" s="2">
        <f t="shared" si="15"/>
        <v>14.365530296010155</v>
      </c>
    </row>
    <row r="520" spans="1:7" x14ac:dyDescent="0.25">
      <c r="A520" s="2">
        <f>'III. GDP shares, 1310-2018'!A522</f>
        <v>1826</v>
      </c>
      <c r="B520" s="2">
        <f>_xlfn.STDEV.S('II. Headline series'!M509:M539)</f>
        <v>6.2703899023305114</v>
      </c>
      <c r="C520" s="2">
        <f>_xlfn.STDEV.S('II. Headline series'!P509:P539)</f>
        <v>8.4893031854360537</v>
      </c>
      <c r="D520" s="2">
        <f>_xlfn.STDEV.S('II. Headline series'!K509:K539)</f>
        <v>1.6685133890014261</v>
      </c>
      <c r="E520" s="2">
        <f>_xlfn.STDEV.S('II. Headline series'!N509:N539)</f>
        <v>0.58901714297684293</v>
      </c>
      <c r="F520" s="2">
        <f t="shared" si="14"/>
        <v>3.7580698744546615</v>
      </c>
      <c r="G520" s="2">
        <f t="shared" si="15"/>
        <v>14.41265892963969</v>
      </c>
    </row>
    <row r="521" spans="1:7" x14ac:dyDescent="0.25">
      <c r="A521" s="2">
        <f>'III. GDP shares, 1310-2018'!A523</f>
        <v>1827</v>
      </c>
      <c r="B521" s="2">
        <f>_xlfn.STDEV.S('II. Headline series'!M510:M540)</f>
        <v>6.0617204798471533</v>
      </c>
      <c r="C521" s="2">
        <f>_xlfn.STDEV.S('II. Headline series'!P510:P540)</f>
        <v>8.5511823153257929</v>
      </c>
      <c r="D521" s="2">
        <f>_xlfn.STDEV.S('II. Headline series'!K510:K540)</f>
        <v>1.5972863152198793</v>
      </c>
      <c r="E521" s="2">
        <f>_xlfn.STDEV.S('II. Headline series'!N510:N540)</f>
        <v>0.57505186644470863</v>
      </c>
      <c r="F521" s="2">
        <f t="shared" si="14"/>
        <v>3.7950118410754108</v>
      </c>
      <c r="G521" s="2">
        <f t="shared" si="15"/>
        <v>14.870280081332439</v>
      </c>
    </row>
    <row r="522" spans="1:7" x14ac:dyDescent="0.25">
      <c r="A522" s="2">
        <f>'III. GDP shares, 1310-2018'!A524</f>
        <v>1828</v>
      </c>
      <c r="B522" s="2">
        <f>_xlfn.STDEV.S('II. Headline series'!M511:M541)</f>
        <v>5.8245510201332236</v>
      </c>
      <c r="C522" s="2">
        <f>_xlfn.STDEV.S('II. Headline series'!P511:P541)</f>
        <v>8.3962343899684395</v>
      </c>
      <c r="D522" s="2">
        <f>_xlfn.STDEV.S('II. Headline series'!K511:K541)</f>
        <v>1.5578246082397806</v>
      </c>
      <c r="E522" s="2">
        <f>_xlfn.STDEV.S('II. Headline series'!N511:N541)</f>
        <v>0.53792133319285151</v>
      </c>
      <c r="F522" s="2">
        <f t="shared" si="14"/>
        <v>3.7389003802645719</v>
      </c>
      <c r="G522" s="2">
        <f t="shared" si="15"/>
        <v>15.608665936582748</v>
      </c>
    </row>
    <row r="523" spans="1:7" x14ac:dyDescent="0.25">
      <c r="A523" s="2">
        <f>'III. GDP shares, 1310-2018'!A525</f>
        <v>1829</v>
      </c>
      <c r="B523" s="2">
        <f>_xlfn.STDEV.S('II. Headline series'!M512:M542)</f>
        <v>5.6368610143135234</v>
      </c>
      <c r="C523" s="2">
        <f>_xlfn.STDEV.S('II. Headline series'!P512:P542)</f>
        <v>8.3905495435451289</v>
      </c>
      <c r="D523" s="2">
        <f>_xlfn.STDEV.S('II. Headline series'!K512:K542)</f>
        <v>1.5188485547502544</v>
      </c>
      <c r="E523" s="2">
        <f>_xlfn.STDEV.S('II. Headline series'!N512:N542)</f>
        <v>0.49197911474158357</v>
      </c>
      <c r="F523" s="2">
        <f t="shared" si="14"/>
        <v>3.7112725930995785</v>
      </c>
      <c r="G523" s="2">
        <f t="shared" si="15"/>
        <v>17.054686453412437</v>
      </c>
    </row>
    <row r="524" spans="1:7" x14ac:dyDescent="0.25">
      <c r="A524" s="2">
        <f>'III. GDP shares, 1310-2018'!A526</f>
        <v>1830</v>
      </c>
      <c r="B524" s="2">
        <f>_xlfn.STDEV.S('II. Headline series'!M513:M543)</f>
        <v>5.6126115321721741</v>
      </c>
      <c r="C524" s="2">
        <f>_xlfn.STDEV.S('II. Headline series'!P513:P543)</f>
        <v>8.1803902184849129</v>
      </c>
      <c r="D524" s="2">
        <f>_xlfn.STDEV.S('II. Headline series'!K513:K543)</f>
        <v>1.5162513260346882</v>
      </c>
      <c r="E524" s="2">
        <f>_xlfn.STDEV.S('II. Headline series'!N513:N543)</f>
        <v>0.47584572204739678</v>
      </c>
      <c r="F524" s="2">
        <f t="shared" si="14"/>
        <v>3.7016366850278826</v>
      </c>
      <c r="G524" s="2">
        <f t="shared" si="15"/>
        <v>17.191265654942889</v>
      </c>
    </row>
    <row r="525" spans="1:7" x14ac:dyDescent="0.25">
      <c r="A525" s="2">
        <f>'III. GDP shares, 1310-2018'!A527</f>
        <v>1831</v>
      </c>
      <c r="B525" s="2">
        <f>_xlfn.STDEV.S('II. Headline series'!M514:M544)</f>
        <v>5.9000326663744449</v>
      </c>
      <c r="C525" s="2">
        <f>_xlfn.STDEV.S('II. Headline series'!P514:P544)</f>
        <v>7.9704267780981208</v>
      </c>
      <c r="D525" s="2">
        <f>_xlfn.STDEV.S('II. Headline series'!K514:K544)</f>
        <v>1.4950077634465544</v>
      </c>
      <c r="E525" s="2">
        <f>_xlfn.STDEV.S('II. Headline series'!N514:N544)</f>
        <v>0.40225022951262118</v>
      </c>
      <c r="F525" s="2">
        <f t="shared" si="14"/>
        <v>3.9464896508447915</v>
      </c>
      <c r="G525" s="2">
        <f t="shared" si="15"/>
        <v>19.814598459658647</v>
      </c>
    </row>
    <row r="526" spans="1:7" x14ac:dyDescent="0.25">
      <c r="A526" s="2">
        <f>'III. GDP shares, 1310-2018'!A528</f>
        <v>1832</v>
      </c>
      <c r="B526" s="2">
        <f>_xlfn.STDEV.S('II. Headline series'!M515:M545)</f>
        <v>6.1272042512383491</v>
      </c>
      <c r="C526" s="2">
        <f>_xlfn.STDEV.S('II. Headline series'!P515:P545)</f>
        <v>8.0990981644763735</v>
      </c>
      <c r="D526" s="2">
        <f>_xlfn.STDEV.S('II. Headline series'!K515:K545)</f>
        <v>1.4371225618048371</v>
      </c>
      <c r="E526" s="2">
        <f>_xlfn.STDEV.S('II. Headline series'!N515:N545)</f>
        <v>0.3277176183144952</v>
      </c>
      <c r="F526" s="2">
        <f t="shared" si="14"/>
        <v>4.2635224121339972</v>
      </c>
      <c r="G526" s="2">
        <f t="shared" si="15"/>
        <v>24.713648921688581</v>
      </c>
    </row>
    <row r="527" spans="1:7" x14ac:dyDescent="0.25">
      <c r="A527" s="2">
        <f>'III. GDP shares, 1310-2018'!A529</f>
        <v>1833</v>
      </c>
      <c r="B527" s="2">
        <f>_xlfn.STDEV.S('II. Headline series'!M516:M546)</f>
        <v>6.4743033478599399</v>
      </c>
      <c r="C527" s="2">
        <f>_xlfn.STDEV.S('II. Headline series'!P516:P546)</f>
        <v>8.0202647447364495</v>
      </c>
      <c r="D527" s="2">
        <f>_xlfn.STDEV.S('II. Headline series'!K516:K546)</f>
        <v>1.3992331314019617</v>
      </c>
      <c r="E527" s="2">
        <f>_xlfn.STDEV.S('II. Headline series'!N516:N546)</f>
        <v>0.3150699901057295</v>
      </c>
      <c r="F527" s="2">
        <f t="shared" si="14"/>
        <v>4.6270369122642281</v>
      </c>
      <c r="G527" s="2">
        <f t="shared" si="15"/>
        <v>25.455501941156161</v>
      </c>
    </row>
    <row r="528" spans="1:7" x14ac:dyDescent="0.25">
      <c r="A528" s="2">
        <f>'III. GDP shares, 1310-2018'!A530</f>
        <v>1834</v>
      </c>
      <c r="B528" s="2">
        <f>_xlfn.STDEV.S('II. Headline series'!M517:M547)</f>
        <v>5.9347782236395235</v>
      </c>
      <c r="C528" s="2">
        <f>_xlfn.STDEV.S('II. Headline series'!P517:P547)</f>
        <v>8.0757869888979261</v>
      </c>
      <c r="D528" s="2">
        <f>_xlfn.STDEV.S('II. Headline series'!K517:K547)</f>
        <v>1.2532681728156323</v>
      </c>
      <c r="E528" s="2">
        <f>_xlfn.STDEV.S('II. Headline series'!N517:N547)</f>
        <v>0.31074233729856621</v>
      </c>
      <c r="F528" s="2">
        <f t="shared" si="14"/>
        <v>4.7354415857431862</v>
      </c>
      <c r="G528" s="2">
        <f t="shared" si="15"/>
        <v>25.988692300845315</v>
      </c>
    </row>
    <row r="529" spans="1:7" x14ac:dyDescent="0.25">
      <c r="A529" s="2">
        <f>'III. GDP shares, 1310-2018'!A531</f>
        <v>1835</v>
      </c>
      <c r="B529" s="2">
        <f>_xlfn.STDEV.S('II. Headline series'!M518:M548)</f>
        <v>5.478805769315672</v>
      </c>
      <c r="C529" s="2">
        <f>_xlfn.STDEV.S('II. Headline series'!P518:P548)</f>
        <v>8.1185775593906673</v>
      </c>
      <c r="D529" s="2">
        <f>_xlfn.STDEV.S('II. Headline series'!K518:K548)</f>
        <v>0.91193491359283707</v>
      </c>
      <c r="E529" s="2">
        <f>_xlfn.STDEV.S('II. Headline series'!N518:N548)</f>
        <v>0.28678111335552903</v>
      </c>
      <c r="F529" s="2">
        <f t="shared" si="14"/>
        <v>6.0078912295728406</v>
      </c>
      <c r="G529" s="2">
        <f t="shared" si="15"/>
        <v>28.309317389830632</v>
      </c>
    </row>
    <row r="530" spans="1:7" x14ac:dyDescent="0.25">
      <c r="A530" s="2">
        <f>'III. GDP shares, 1310-2018'!A532</f>
        <v>1836</v>
      </c>
      <c r="B530" s="2">
        <f>_xlfn.STDEV.S('II. Headline series'!M519:M549)</f>
        <v>5.4697252603248536</v>
      </c>
      <c r="C530" s="2">
        <f>_xlfn.STDEV.S('II. Headline series'!P519:P549)</f>
        <v>7.9456786797533905</v>
      </c>
      <c r="D530" s="2">
        <f>_xlfn.STDEV.S('II. Headline series'!K519:K549)</f>
        <v>0.94736177306047165</v>
      </c>
      <c r="E530" s="2">
        <f>_xlfn.STDEV.S('II. Headline series'!N519:N549)</f>
        <v>0.23432320354768518</v>
      </c>
      <c r="F530" s="2">
        <f t="shared" si="14"/>
        <v>5.7736394014029022</v>
      </c>
      <c r="G530" s="2">
        <f t="shared" si="15"/>
        <v>33.909056207216075</v>
      </c>
    </row>
    <row r="531" spans="1:7" x14ac:dyDescent="0.25">
      <c r="A531" s="2">
        <f>'III. GDP shares, 1310-2018'!A533</f>
        <v>1837</v>
      </c>
      <c r="B531" s="2">
        <f>_xlfn.STDEV.S('II. Headline series'!M520:M550)</f>
        <v>5.3324504283589276</v>
      </c>
      <c r="C531" s="2">
        <f>_xlfn.STDEV.S('II. Headline series'!P520:P550)</f>
        <v>7.6428370973465407</v>
      </c>
      <c r="D531" s="2">
        <f>_xlfn.STDEV.S('II. Headline series'!K520:K550)</f>
        <v>1.0004723561148368</v>
      </c>
      <c r="E531" s="2">
        <f>_xlfn.STDEV.S('II. Headline series'!N520:N550)</f>
        <v>0.21542761427337631</v>
      </c>
      <c r="F531" s="2">
        <f t="shared" si="14"/>
        <v>5.3299328020082299</v>
      </c>
      <c r="G531" s="2">
        <f t="shared" si="15"/>
        <v>35.47751815905935</v>
      </c>
    </row>
    <row r="532" spans="1:7" x14ac:dyDescent="0.25">
      <c r="A532" s="2">
        <f>'III. GDP shares, 1310-2018'!A534</f>
        <v>1838</v>
      </c>
      <c r="B532" s="2">
        <f>_xlfn.STDEV.S('II. Headline series'!M521:M551)</f>
        <v>5.5879138536621777</v>
      </c>
      <c r="C532" s="2">
        <f>_xlfn.STDEV.S('II. Headline series'!P521:P551)</f>
        <v>7.4284143070023507</v>
      </c>
      <c r="D532" s="2">
        <f>_xlfn.STDEV.S('II. Headline series'!K521:K551)</f>
        <v>1.0359890950932475</v>
      </c>
      <c r="E532" s="2">
        <f>_xlfn.STDEV.S('II. Headline series'!N521:N551)</f>
        <v>0.20752271629066377</v>
      </c>
      <c r="F532" s="2">
        <f t="shared" si="14"/>
        <v>5.3937960159312484</v>
      </c>
      <c r="G532" s="2">
        <f t="shared" si="15"/>
        <v>35.795668251555881</v>
      </c>
    </row>
    <row r="533" spans="1:7" x14ac:dyDescent="0.25">
      <c r="A533" s="2">
        <f>'III. GDP shares, 1310-2018'!A535</f>
        <v>1839</v>
      </c>
      <c r="B533" s="2">
        <f>_xlfn.STDEV.S('II. Headline series'!M522:M552)</f>
        <v>6.0533306396212758</v>
      </c>
      <c r="C533" s="2">
        <f>_xlfn.STDEV.S('II. Headline series'!P522:P552)</f>
        <v>7.8258244224555655</v>
      </c>
      <c r="D533" s="2">
        <f>_xlfn.STDEV.S('II. Headline series'!K522:K552)</f>
        <v>1.0604119984731997</v>
      </c>
      <c r="E533" s="2">
        <f>_xlfn.STDEV.S('II. Headline series'!N522:N552)</f>
        <v>0.19133523358042032</v>
      </c>
      <c r="F533" s="2">
        <f t="shared" si="14"/>
        <v>5.7084705268678313</v>
      </c>
      <c r="G533" s="2">
        <f t="shared" si="15"/>
        <v>40.901115157999818</v>
      </c>
    </row>
    <row r="534" spans="1:7" x14ac:dyDescent="0.25">
      <c r="A534" s="2">
        <f>'III. GDP shares, 1310-2018'!A536</f>
        <v>1840</v>
      </c>
      <c r="B534" s="2">
        <f>_xlfn.STDEV.S('II. Headline series'!M523:M553)</f>
        <v>6.0380539925822623</v>
      </c>
      <c r="C534" s="2">
        <f>_xlfn.STDEV.S('II. Headline series'!P523:P553)</f>
        <v>7.6958933391013895</v>
      </c>
      <c r="D534" s="2">
        <f>_xlfn.STDEV.S('II. Headline series'!K523:K553)</f>
        <v>1.0850445650592382</v>
      </c>
      <c r="E534" s="2">
        <f>_xlfn.STDEV.S('II. Headline series'!N523:N553)</f>
        <v>0.19006724298879607</v>
      </c>
      <c r="F534" s="2">
        <f t="shared" si="14"/>
        <v>5.564798153938141</v>
      </c>
      <c r="G534" s="2">
        <f t="shared" si="15"/>
        <v>40.490371818330843</v>
      </c>
    </row>
    <row r="535" spans="1:7" x14ac:dyDescent="0.25">
      <c r="A535" s="2">
        <f>'III. GDP shares, 1310-2018'!A537</f>
        <v>1841</v>
      </c>
      <c r="B535" s="2">
        <f>_xlfn.STDEV.S('II. Headline series'!M524:M554)</f>
        <v>6.0342341432796136</v>
      </c>
      <c r="C535" s="2">
        <f>_xlfn.STDEV.S('II. Headline series'!P524:P554)</f>
        <v>7.0202240650810603</v>
      </c>
      <c r="D535" s="2">
        <f>_xlfn.STDEV.S('II. Headline series'!K524:K554)</f>
        <v>1.0666045994603663</v>
      </c>
      <c r="E535" s="2">
        <f>_xlfn.STDEV.S('II. Headline series'!N524:N554)</f>
        <v>0.19072366488768616</v>
      </c>
      <c r="F535" s="2">
        <f t="shared" si="14"/>
        <v>5.6574237035285142</v>
      </c>
      <c r="G535" s="2">
        <f t="shared" si="15"/>
        <v>36.808353432255757</v>
      </c>
    </row>
    <row r="536" spans="1:7" x14ac:dyDescent="0.25">
      <c r="A536" s="2">
        <f>'III. GDP shares, 1310-2018'!A538</f>
        <v>1842</v>
      </c>
      <c r="B536" s="2">
        <f>_xlfn.STDEV.S('II. Headline series'!M525:M555)</f>
        <v>6.1356612426143879</v>
      </c>
      <c r="C536" s="2">
        <f>_xlfn.STDEV.S('II. Headline series'!P525:P555)</f>
        <v>7.0090350832758306</v>
      </c>
      <c r="D536" s="2">
        <f>_xlfn.STDEV.S('II. Headline series'!K525:K555)</f>
        <v>1.0411020702446818</v>
      </c>
      <c r="E536" s="2">
        <f>_xlfn.STDEV.S('II. Headline series'!N525:N555)</f>
        <v>0.16897996102229232</v>
      </c>
      <c r="F536" s="2">
        <f t="shared" ref="F536:F599" si="16">B536/D536</f>
        <v>5.8934291055365717</v>
      </c>
      <c r="G536" s="2">
        <f t="shared" ref="G536:G599" si="17">C536/E536</f>
        <v>41.47849863896689</v>
      </c>
    </row>
    <row r="537" spans="1:7" x14ac:dyDescent="0.25">
      <c r="A537" s="2">
        <f>'III. GDP shares, 1310-2018'!A539</f>
        <v>1843</v>
      </c>
      <c r="B537" s="2">
        <f>_xlfn.STDEV.S('II. Headline series'!M526:M556)</f>
        <v>6.2093082369232757</v>
      </c>
      <c r="C537" s="2">
        <f>_xlfn.STDEV.S('II. Headline series'!P526:P556)</f>
        <v>7.0581486790670551</v>
      </c>
      <c r="D537" s="2">
        <f>_xlfn.STDEV.S('II. Headline series'!K526:K556)</f>
        <v>0.98637250644348828</v>
      </c>
      <c r="E537" s="2">
        <f>_xlfn.STDEV.S('II. Headline series'!N526:N556)</f>
        <v>0.16488427103495962</v>
      </c>
      <c r="F537" s="2">
        <f t="shared" si="16"/>
        <v>6.2950945979950852</v>
      </c>
      <c r="G537" s="2">
        <f t="shared" si="17"/>
        <v>42.806682740347924</v>
      </c>
    </row>
    <row r="538" spans="1:7" x14ac:dyDescent="0.25">
      <c r="A538" s="2">
        <f>'III. GDP shares, 1310-2018'!A540</f>
        <v>1844</v>
      </c>
      <c r="B538" s="2">
        <f>_xlfn.STDEV.S('II. Headline series'!M527:M557)</f>
        <v>6.1958969557028878</v>
      </c>
      <c r="C538" s="2">
        <f>_xlfn.STDEV.S('II. Headline series'!P527:P557)</f>
        <v>7.0437188442234113</v>
      </c>
      <c r="D538" s="2">
        <f>_xlfn.STDEV.S('II. Headline series'!K527:K557)</f>
        <v>0.90885518265919718</v>
      </c>
      <c r="E538" s="2">
        <f>_xlfn.STDEV.S('II. Headline series'!N527:N557)</f>
        <v>0.16101295882785116</v>
      </c>
      <c r="F538" s="2">
        <f t="shared" si="16"/>
        <v>6.8172543590217138</v>
      </c>
      <c r="G538" s="2">
        <f t="shared" si="17"/>
        <v>43.746285364237565</v>
      </c>
    </row>
    <row r="539" spans="1:7" x14ac:dyDescent="0.25">
      <c r="A539" s="2">
        <f>'III. GDP shares, 1310-2018'!A541</f>
        <v>1845</v>
      </c>
      <c r="B539" s="2">
        <f>_xlfn.STDEV.S('II. Headline series'!M528:M558)</f>
        <v>6.1887456167006789</v>
      </c>
      <c r="C539" s="2">
        <f>_xlfn.STDEV.S('II. Headline series'!P528:P558)</f>
        <v>7.077977093284133</v>
      </c>
      <c r="D539" s="2">
        <f>_xlfn.STDEV.S('II. Headline series'!K528:K558)</f>
        <v>0.84390616037433097</v>
      </c>
      <c r="E539" s="2">
        <f>_xlfn.STDEV.S('II. Headline series'!N528:N558)</f>
        <v>0.16032389067196007</v>
      </c>
      <c r="F539" s="2">
        <f t="shared" si="16"/>
        <v>7.3334523520429578</v>
      </c>
      <c r="G539" s="2">
        <f t="shared" si="17"/>
        <v>44.147987325023415</v>
      </c>
    </row>
    <row r="540" spans="1:7" x14ac:dyDescent="0.25">
      <c r="A540" s="2">
        <f>'III. GDP shares, 1310-2018'!A542</f>
        <v>1846</v>
      </c>
      <c r="B540" s="2">
        <f>_xlfn.STDEV.S('II. Headline series'!M529:M559)</f>
        <v>6.1876492224043886</v>
      </c>
      <c r="C540" s="2">
        <f>_xlfn.STDEV.S('II. Headline series'!P529:P559)</f>
        <v>7.0620081329578479</v>
      </c>
      <c r="D540" s="2">
        <f>_xlfn.STDEV.S('II. Headline series'!K529:K559)</f>
        <v>0.77740235075688335</v>
      </c>
      <c r="E540" s="2">
        <f>_xlfn.STDEV.S('II. Headline series'!N529:N559)</f>
        <v>0.15898462830889398</v>
      </c>
      <c r="F540" s="2">
        <f t="shared" si="16"/>
        <v>7.9593909336395212</v>
      </c>
      <c r="G540" s="2">
        <f t="shared" si="17"/>
        <v>44.419439841925787</v>
      </c>
    </row>
    <row r="541" spans="1:7" x14ac:dyDescent="0.25">
      <c r="A541" s="2">
        <f>'III. GDP shares, 1310-2018'!A543</f>
        <v>1847</v>
      </c>
      <c r="B541" s="2">
        <f>_xlfn.STDEV.S('II. Headline series'!M530:M560)</f>
        <v>6.1174472748713393</v>
      </c>
      <c r="C541" s="2">
        <f>_xlfn.STDEV.S('II. Headline series'!P530:P560)</f>
        <v>6.8589278651827943</v>
      </c>
      <c r="D541" s="2">
        <f>_xlfn.STDEV.S('II. Headline series'!K530:K560)</f>
        <v>0.71910704574537343</v>
      </c>
      <c r="E541" s="2">
        <f>_xlfn.STDEV.S('II. Headline series'!N530:N560)</f>
        <v>0.13690426043429998</v>
      </c>
      <c r="F541" s="2">
        <f t="shared" si="16"/>
        <v>8.5070050572657703</v>
      </c>
      <c r="G541" s="2">
        <f t="shared" si="17"/>
        <v>50.100178354013877</v>
      </c>
    </row>
    <row r="542" spans="1:7" x14ac:dyDescent="0.25">
      <c r="A542" s="2">
        <f>'III. GDP shares, 1310-2018'!A544</f>
        <v>1848</v>
      </c>
      <c r="B542" s="2">
        <f>_xlfn.STDEV.S('II. Headline series'!M531:M561)</f>
        <v>6.0707485092962159</v>
      </c>
      <c r="C542" s="2">
        <f>_xlfn.STDEV.S('II. Headline series'!P531:P561)</f>
        <v>6.7479936990665088</v>
      </c>
      <c r="D542" s="2">
        <f>_xlfn.STDEV.S('II. Headline series'!K531:K561)</f>
        <v>0.68650121213796134</v>
      </c>
      <c r="E542" s="2">
        <f>_xlfn.STDEV.S('II. Headline series'!N531:N561)</f>
        <v>0.12090989567484239</v>
      </c>
      <c r="F542" s="2">
        <f t="shared" si="16"/>
        <v>8.8430266428666116</v>
      </c>
      <c r="G542" s="2">
        <f t="shared" si="17"/>
        <v>55.810102733142607</v>
      </c>
    </row>
    <row r="543" spans="1:7" x14ac:dyDescent="0.25">
      <c r="A543" s="2">
        <f>'III. GDP shares, 1310-2018'!A545</f>
        <v>1849</v>
      </c>
      <c r="B543" s="2">
        <f>_xlfn.STDEV.S('II. Headline series'!M532:M562)</f>
        <v>6.0318596524299917</v>
      </c>
      <c r="C543" s="2">
        <f>_xlfn.STDEV.S('II. Headline series'!P532:P562)</f>
        <v>6.6542929511801692</v>
      </c>
      <c r="D543" s="2">
        <f>_xlfn.STDEV.S('II. Headline series'!K532:K562)</f>
        <v>0.68184461427301801</v>
      </c>
      <c r="E543" s="2">
        <f>_xlfn.STDEV.S('II. Headline series'!N532:N562)</f>
        <v>0.11748880591464651</v>
      </c>
      <c r="F543" s="2">
        <f t="shared" si="16"/>
        <v>8.8463845371297012</v>
      </c>
      <c r="G543" s="2">
        <f t="shared" si="17"/>
        <v>56.637676239678463</v>
      </c>
    </row>
    <row r="544" spans="1:7" x14ac:dyDescent="0.25">
      <c r="A544" s="2">
        <f>'III. GDP shares, 1310-2018'!A546</f>
        <v>1850</v>
      </c>
      <c r="B544" s="2">
        <f>_xlfn.STDEV.S('II. Headline series'!M533:M563)</f>
        <v>5.7855400552155558</v>
      </c>
      <c r="C544" s="2">
        <f>_xlfn.STDEV.S('II. Headline series'!P533:P563)</f>
        <v>6.4921170011038365</v>
      </c>
      <c r="D544" s="2">
        <f>_xlfn.STDEV.S('II. Headline series'!K533:K563)</f>
        <v>0.67709966120682508</v>
      </c>
      <c r="E544" s="2">
        <f>_xlfn.STDEV.S('II. Headline series'!N533:N563)</f>
        <v>0.11868889219173112</v>
      </c>
      <c r="F544" s="2">
        <f t="shared" si="16"/>
        <v>8.5445915670726063</v>
      </c>
      <c r="G544" s="2">
        <f t="shared" si="17"/>
        <v>54.698606425750533</v>
      </c>
    </row>
    <row r="545" spans="1:7" x14ac:dyDescent="0.25">
      <c r="A545" s="2">
        <f>'III. GDP shares, 1310-2018'!A547</f>
        <v>1851</v>
      </c>
      <c r="B545" s="2">
        <f>_xlfn.STDEV.S('II. Headline series'!M534:M564)</f>
        <v>5.7634753055277965</v>
      </c>
      <c r="C545" s="2">
        <f>_xlfn.STDEV.S('II. Headline series'!P534:P564)</f>
        <v>6.5786219545769828</v>
      </c>
      <c r="D545" s="2">
        <f>_xlfn.STDEV.S('II. Headline series'!K534:K564)</f>
        <v>0.66895748017382295</v>
      </c>
      <c r="E545" s="2">
        <f>_xlfn.STDEV.S('II. Headline series'!N534:N564)</f>
        <v>0.12230578384864745</v>
      </c>
      <c r="F545" s="2">
        <f t="shared" si="16"/>
        <v>8.6156078321004887</v>
      </c>
      <c r="G545" s="2">
        <f t="shared" si="17"/>
        <v>53.788314399897729</v>
      </c>
    </row>
    <row r="546" spans="1:7" x14ac:dyDescent="0.25">
      <c r="A546" s="2">
        <f>'III. GDP shares, 1310-2018'!A548</f>
        <v>1852</v>
      </c>
      <c r="B546" s="2">
        <f>_xlfn.STDEV.S('II. Headline series'!M535:M565)</f>
        <v>5.7727923523053475</v>
      </c>
      <c r="C546" s="2">
        <f>_xlfn.STDEV.S('II. Headline series'!P535:P565)</f>
        <v>6.3775991349041146</v>
      </c>
      <c r="D546" s="2">
        <f>_xlfn.STDEV.S('II. Headline series'!K535:K565)</f>
        <v>0.66269331668075904</v>
      </c>
      <c r="E546" s="2">
        <f>_xlfn.STDEV.S('II. Headline series'!N535:N565)</f>
        <v>0.12115140384338104</v>
      </c>
      <c r="F546" s="2">
        <f t="shared" si="16"/>
        <v>8.711106943434423</v>
      </c>
      <c r="G546" s="2">
        <f t="shared" si="17"/>
        <v>52.641561984281928</v>
      </c>
    </row>
    <row r="547" spans="1:7" x14ac:dyDescent="0.25">
      <c r="A547" s="2">
        <f>'III. GDP shares, 1310-2018'!A549</f>
        <v>1853</v>
      </c>
      <c r="B547" s="2">
        <f>_xlfn.STDEV.S('II. Headline series'!M536:M566)</f>
        <v>5.7508935041387899</v>
      </c>
      <c r="C547" s="2">
        <f>_xlfn.STDEV.S('II. Headline series'!P536:P566)</f>
        <v>6.3739960597121019</v>
      </c>
      <c r="D547" s="2">
        <f>_xlfn.STDEV.S('II. Headline series'!K536:K566)</f>
        <v>0.65573051917918801</v>
      </c>
      <c r="E547" s="2">
        <f>_xlfn.STDEV.S('II. Headline series'!N536:N566)</f>
        <v>0.1207360635932949</v>
      </c>
      <c r="F547" s="2">
        <f t="shared" si="16"/>
        <v>8.7702086999663855</v>
      </c>
      <c r="G547" s="2">
        <f t="shared" si="17"/>
        <v>52.792809952651815</v>
      </c>
    </row>
    <row r="548" spans="1:7" x14ac:dyDescent="0.25">
      <c r="A548" s="2">
        <f>'III. GDP shares, 1310-2018'!A550</f>
        <v>1854</v>
      </c>
      <c r="B548" s="2">
        <f>_xlfn.STDEV.S('II. Headline series'!M537:M567)</f>
        <v>5.8512542182064644</v>
      </c>
      <c r="C548" s="2">
        <f>_xlfn.STDEV.S('II. Headline series'!P537:P567)</f>
        <v>6.4392816446973251</v>
      </c>
      <c r="D548" s="2">
        <f>_xlfn.STDEV.S('II. Headline series'!K537:K567)</f>
        <v>0.64103240935083039</v>
      </c>
      <c r="E548" s="2">
        <f>_xlfn.STDEV.S('II. Headline series'!N537:N567)</f>
        <v>0.12069798325810162</v>
      </c>
      <c r="F548" s="2">
        <f t="shared" si="16"/>
        <v>9.1278602030933094</v>
      </c>
      <c r="G548" s="2">
        <f t="shared" si="17"/>
        <v>53.350366517123234</v>
      </c>
    </row>
    <row r="549" spans="1:7" x14ac:dyDescent="0.25">
      <c r="A549" s="2">
        <f>'III. GDP shares, 1310-2018'!A551</f>
        <v>1855</v>
      </c>
      <c r="B549" s="2">
        <f>_xlfn.STDEV.S('II. Headline series'!M538:M568)</f>
        <v>5.8456284987264322</v>
      </c>
      <c r="C549" s="2">
        <f>_xlfn.STDEV.S('II. Headline series'!P538:P568)</f>
        <v>6.2956173722252755</v>
      </c>
      <c r="D549" s="2">
        <f>_xlfn.STDEV.S('II. Headline series'!K538:K568)</f>
        <v>0.65125286663222803</v>
      </c>
      <c r="E549" s="2">
        <f>_xlfn.STDEV.S('II. Headline series'!N538:N568)</f>
        <v>0.12050079326548788</v>
      </c>
      <c r="F549" s="2">
        <f t="shared" si="16"/>
        <v>8.9759735399791243</v>
      </c>
      <c r="G549" s="2">
        <f t="shared" si="17"/>
        <v>52.245443383553031</v>
      </c>
    </row>
    <row r="550" spans="1:7" x14ac:dyDescent="0.25">
      <c r="A550" s="2">
        <f>'III. GDP shares, 1310-2018'!A552</f>
        <v>1856</v>
      </c>
      <c r="B550" s="2">
        <f>_xlfn.STDEV.S('II. Headline series'!M539:M569)</f>
        <v>5.8130620948344021</v>
      </c>
      <c r="C550" s="2">
        <f>_xlfn.STDEV.S('II. Headline series'!P539:P569)</f>
        <v>6.2927524256448386</v>
      </c>
      <c r="D550" s="2">
        <f>_xlfn.STDEV.S('II. Headline series'!K539:K569)</f>
        <v>0.6510360114690189</v>
      </c>
      <c r="E550" s="2">
        <f>_xlfn.STDEV.S('II. Headline series'!N539:N569)</f>
        <v>0.11890405070912173</v>
      </c>
      <c r="F550" s="2">
        <f t="shared" si="16"/>
        <v>8.9289409378716531</v>
      </c>
      <c r="G550" s="2">
        <f t="shared" si="17"/>
        <v>52.922944072266915</v>
      </c>
    </row>
    <row r="551" spans="1:7" x14ac:dyDescent="0.25">
      <c r="A551" s="2">
        <f>'III. GDP shares, 1310-2018'!A553</f>
        <v>1857</v>
      </c>
      <c r="B551" s="2">
        <f>_xlfn.STDEV.S('II. Headline series'!M540:M570)</f>
        <v>5.7711962510600756</v>
      </c>
      <c r="C551" s="2">
        <f>_xlfn.STDEV.S('II. Headline series'!P540:P570)</f>
        <v>6.3412541053153255</v>
      </c>
      <c r="D551" s="2">
        <f>_xlfn.STDEV.S('II. Headline series'!K540:K570)</f>
        <v>0.65198419113238804</v>
      </c>
      <c r="E551" s="2">
        <f>_xlfn.STDEV.S('II. Headline series'!N540:N570)</f>
        <v>0.11611059764240914</v>
      </c>
      <c r="F551" s="2">
        <f t="shared" si="16"/>
        <v>8.8517426182319969</v>
      </c>
      <c r="G551" s="2">
        <f t="shared" si="17"/>
        <v>54.613913235075771</v>
      </c>
    </row>
    <row r="552" spans="1:7" x14ac:dyDescent="0.25">
      <c r="A552" s="2">
        <f>'III. GDP shares, 1310-2018'!A554</f>
        <v>1858</v>
      </c>
      <c r="B552" s="2">
        <f>_xlfn.STDEV.S('II. Headline series'!M541:M571)</f>
        <v>5.7787812394252205</v>
      </c>
      <c r="C552" s="2">
        <f>_xlfn.STDEV.S('II. Headline series'!P541:P571)</f>
        <v>6.2045574555217549</v>
      </c>
      <c r="D552" s="2">
        <f>_xlfn.STDEV.S('II. Headline series'!K541:K571)</f>
        <v>0.65865013981803588</v>
      </c>
      <c r="E552" s="2">
        <f>_xlfn.STDEV.S('II. Headline series'!N541:N571)</f>
        <v>0.11581610880144252</v>
      </c>
      <c r="F552" s="2">
        <f t="shared" si="16"/>
        <v>8.7736734422036466</v>
      </c>
      <c r="G552" s="2">
        <f t="shared" si="17"/>
        <v>53.572491078585394</v>
      </c>
    </row>
    <row r="553" spans="1:7" x14ac:dyDescent="0.25">
      <c r="A553" s="2">
        <f>'III. GDP shares, 1310-2018'!A555</f>
        <v>1859</v>
      </c>
      <c r="B553" s="2">
        <f>_xlfn.STDEV.S('II. Headline series'!M542:M572)</f>
        <v>5.7021093833657268</v>
      </c>
      <c r="C553" s="2">
        <f>_xlfn.STDEV.S('II. Headline series'!P542:P572)</f>
        <v>5.8691425795402736</v>
      </c>
      <c r="D553" s="2">
        <f>_xlfn.STDEV.S('II. Headline series'!K542:K572)</f>
        <v>0.65912369698158646</v>
      </c>
      <c r="E553" s="2">
        <f>_xlfn.STDEV.S('II. Headline series'!N542:N572)</f>
        <v>0.11501939611781464</v>
      </c>
      <c r="F553" s="2">
        <f t="shared" si="16"/>
        <v>8.6510459409639822</v>
      </c>
      <c r="G553" s="2">
        <f t="shared" si="17"/>
        <v>51.027416050145987</v>
      </c>
    </row>
    <row r="554" spans="1:7" x14ac:dyDescent="0.25">
      <c r="A554" s="2">
        <f>'III. GDP shares, 1310-2018'!A556</f>
        <v>1860</v>
      </c>
      <c r="B554" s="2">
        <f>_xlfn.STDEV.S('II. Headline series'!M543:M573)</f>
        <v>5.7868285714189129</v>
      </c>
      <c r="C554" s="2">
        <f>_xlfn.STDEV.S('II. Headline series'!P543:P573)</f>
        <v>5.8847991760428195</v>
      </c>
      <c r="D554" s="2">
        <f>_xlfn.STDEV.S('II. Headline series'!K543:K573)</f>
        <v>0.65952019004038476</v>
      </c>
      <c r="E554" s="2">
        <f>_xlfn.STDEV.S('II. Headline series'!N543:N573)</f>
        <v>0.10901295696258007</v>
      </c>
      <c r="F554" s="2">
        <f t="shared" si="16"/>
        <v>8.7743008611526587</v>
      </c>
      <c r="G554" s="2">
        <f t="shared" si="17"/>
        <v>53.98256629313196</v>
      </c>
    </row>
    <row r="555" spans="1:7" x14ac:dyDescent="0.25">
      <c r="A555" s="2">
        <f>'III. GDP shares, 1310-2018'!A557</f>
        <v>1861</v>
      </c>
      <c r="B555" s="2">
        <f>_xlfn.STDEV.S('II. Headline series'!M544:M574)</f>
        <v>5.7838371992757684</v>
      </c>
      <c r="C555" s="2">
        <f>_xlfn.STDEV.S('II. Headline series'!P544:P574)</f>
        <v>5.8237088689396819</v>
      </c>
      <c r="D555" s="2">
        <f>_xlfn.STDEV.S('II. Headline series'!K544:K574)</f>
        <v>0.66113198848282939</v>
      </c>
      <c r="E555" s="2">
        <f>_xlfn.STDEV.S('II. Headline series'!N544:N574)</f>
        <v>0.10500370383407566</v>
      </c>
      <c r="F555" s="2">
        <f t="shared" si="16"/>
        <v>8.7483850426728882</v>
      </c>
      <c r="G555" s="2">
        <f t="shared" si="17"/>
        <v>55.461937591669788</v>
      </c>
    </row>
    <row r="556" spans="1:7" x14ac:dyDescent="0.25">
      <c r="A556" s="2">
        <f>'III. GDP shares, 1310-2018'!A558</f>
        <v>1862</v>
      </c>
      <c r="B556" s="2">
        <f>_xlfn.STDEV.S('II. Headline series'!M545:M575)</f>
        <v>5.6118827131586109</v>
      </c>
      <c r="C556" s="2">
        <f>_xlfn.STDEV.S('II. Headline series'!P545:P575)</f>
        <v>5.7833567442866594</v>
      </c>
      <c r="D556" s="2">
        <f>_xlfn.STDEV.S('II. Headline series'!K545:K575)</f>
        <v>0.66197618917790557</v>
      </c>
      <c r="E556" s="2">
        <f>_xlfn.STDEV.S('II. Headline series'!N545:N575)</f>
        <v>0.10502986012389601</v>
      </c>
      <c r="F556" s="2">
        <f t="shared" si="16"/>
        <v>8.4774691369607886</v>
      </c>
      <c r="G556" s="2">
        <f t="shared" si="17"/>
        <v>55.063928843325684</v>
      </c>
    </row>
    <row r="557" spans="1:7" x14ac:dyDescent="0.25">
      <c r="A557" s="2">
        <f>'III. GDP shares, 1310-2018'!A559</f>
        <v>1863</v>
      </c>
      <c r="B557" s="2">
        <f>_xlfn.STDEV.S('II. Headline series'!M546:M576)</f>
        <v>5.5138537347957453</v>
      </c>
      <c r="C557" s="2">
        <f>_xlfn.STDEV.S('II. Headline series'!P546:P576)</f>
        <v>5.3769780390436805</v>
      </c>
      <c r="D557" s="2">
        <f>_xlfn.STDEV.S('II. Headline series'!K546:K576)</f>
        <v>0.64594738727622025</v>
      </c>
      <c r="E557" s="2">
        <f>_xlfn.STDEV.S('II. Headline series'!N546:N576)</f>
        <v>9.83332384185608E-2</v>
      </c>
      <c r="F557" s="2">
        <f t="shared" si="16"/>
        <v>8.536072509010566</v>
      </c>
      <c r="G557" s="2">
        <f t="shared" si="17"/>
        <v>54.681185380636805</v>
      </c>
    </row>
    <row r="558" spans="1:7" x14ac:dyDescent="0.25">
      <c r="A558" s="2">
        <f>'III. GDP shares, 1310-2018'!A560</f>
        <v>1864</v>
      </c>
      <c r="B558" s="2">
        <f>_xlfn.STDEV.S('II. Headline series'!M547:M577)</f>
        <v>4.5690842901973152</v>
      </c>
      <c r="C558" s="2">
        <f>_xlfn.STDEV.S('II. Headline series'!P547:P577)</f>
        <v>4.9489071850950035</v>
      </c>
      <c r="D558" s="2">
        <f>_xlfn.STDEV.S('II. Headline series'!K547:K577)</f>
        <v>0.51098010166591279</v>
      </c>
      <c r="E558" s="2">
        <f>_xlfn.STDEV.S('II. Headline series'!N547:N577)</f>
        <v>8.7413090448809766E-2</v>
      </c>
      <c r="F558" s="2">
        <f t="shared" si="16"/>
        <v>8.9418047303623922</v>
      </c>
      <c r="G558" s="2">
        <f t="shared" si="17"/>
        <v>56.615172392207633</v>
      </c>
    </row>
    <row r="559" spans="1:7" x14ac:dyDescent="0.25">
      <c r="A559" s="2">
        <f>'III. GDP shares, 1310-2018'!A561</f>
        <v>1865</v>
      </c>
      <c r="B559" s="2">
        <f>_xlfn.STDEV.S('II. Headline series'!M548:M578)</f>
        <v>4.4971033775960452</v>
      </c>
      <c r="C559" s="2">
        <f>_xlfn.STDEV.S('II. Headline series'!P548:P578)</f>
        <v>4.8396801911596503</v>
      </c>
      <c r="D559" s="2">
        <f>_xlfn.STDEV.S('II. Headline series'!K548:K578)</f>
        <v>0.48265123210639221</v>
      </c>
      <c r="E559" s="2">
        <f>_xlfn.STDEV.S('II. Headline series'!N548:N578)</f>
        <v>9.2387282949422334E-2</v>
      </c>
      <c r="F559" s="2">
        <f t="shared" si="16"/>
        <v>9.3175010824477411</v>
      </c>
      <c r="G559" s="2">
        <f t="shared" si="17"/>
        <v>52.384700974582685</v>
      </c>
    </row>
    <row r="560" spans="1:7" x14ac:dyDescent="0.25">
      <c r="A560" s="2">
        <f>'III. GDP shares, 1310-2018'!A562</f>
        <v>1866</v>
      </c>
      <c r="B560" s="2">
        <f>_xlfn.STDEV.S('II. Headline series'!M549:M579)</f>
        <v>4.2713899762031966</v>
      </c>
      <c r="C560" s="2">
        <f>_xlfn.STDEV.S('II. Headline series'!P549:P579)</f>
        <v>4.6891494709920751</v>
      </c>
      <c r="D560" s="2">
        <f>_xlfn.STDEV.S('II. Headline series'!K549:K579)</f>
        <v>0.4528650769227478</v>
      </c>
      <c r="E560" s="2">
        <f>_xlfn.STDEV.S('II. Headline series'!N549:N579)</f>
        <v>0.10565134050120392</v>
      </c>
      <c r="F560" s="2">
        <f t="shared" si="16"/>
        <v>9.4319261825787315</v>
      </c>
      <c r="G560" s="2">
        <f t="shared" si="17"/>
        <v>44.383246334093045</v>
      </c>
    </row>
    <row r="561" spans="1:7" x14ac:dyDescent="0.25">
      <c r="A561" s="2">
        <f>'III. GDP shares, 1310-2018'!A563</f>
        <v>1867</v>
      </c>
      <c r="B561" s="2">
        <f>_xlfn.STDEV.S('II. Headline series'!M550:M580)</f>
        <v>4.2163568791215411</v>
      </c>
      <c r="C561" s="2">
        <f>_xlfn.STDEV.S('II. Headline series'!P550:P580)</f>
        <v>4.6502156300031601</v>
      </c>
      <c r="D561" s="2">
        <f>_xlfn.STDEV.S('II. Headline series'!K550:K580)</f>
        <v>0.46687276450669707</v>
      </c>
      <c r="E561" s="2">
        <f>_xlfn.STDEV.S('II. Headline series'!N550:N580)</f>
        <v>0.1152965343379691</v>
      </c>
      <c r="F561" s="2">
        <f t="shared" si="16"/>
        <v>9.0310619930391329</v>
      </c>
      <c r="G561" s="2">
        <f t="shared" si="17"/>
        <v>40.332657496642248</v>
      </c>
    </row>
    <row r="562" spans="1:7" x14ac:dyDescent="0.25">
      <c r="A562" s="2">
        <f>'III. GDP shares, 1310-2018'!A564</f>
        <v>1868</v>
      </c>
      <c r="B562" s="2">
        <f>_xlfn.STDEV.S('II. Headline series'!M551:M581)</f>
        <v>4.2014260858340355</v>
      </c>
      <c r="C562" s="2">
        <f>_xlfn.STDEV.S('II. Headline series'!P551:P581)</f>
        <v>4.6514425440524647</v>
      </c>
      <c r="D562" s="2">
        <f>_xlfn.STDEV.S('II. Headline series'!K551:K581)</f>
        <v>0.47588822093193228</v>
      </c>
      <c r="E562" s="2">
        <f>_xlfn.STDEV.S('II. Headline series'!N551:N581)</f>
        <v>0.12835203932002998</v>
      </c>
      <c r="F562" s="2">
        <f t="shared" si="16"/>
        <v>8.8285986099979095</v>
      </c>
      <c r="G562" s="2">
        <f t="shared" si="17"/>
        <v>36.239724500634281</v>
      </c>
    </row>
    <row r="563" spans="1:7" x14ac:dyDescent="0.25">
      <c r="A563" s="2">
        <f>'III. GDP shares, 1310-2018'!A565</f>
        <v>1869</v>
      </c>
      <c r="B563" s="2">
        <f>_xlfn.STDEV.S('II. Headline series'!M552:M582)</f>
        <v>3.9881653177851306</v>
      </c>
      <c r="C563" s="2">
        <f>_xlfn.STDEV.S('II. Headline series'!P552:P582)</f>
        <v>4.3737690070277964</v>
      </c>
      <c r="D563" s="2">
        <f>_xlfn.STDEV.S('II. Headline series'!K552:K582)</f>
        <v>0.49866583179241525</v>
      </c>
      <c r="E563" s="2">
        <f>_xlfn.STDEV.S('II. Headline series'!N552:N582)</f>
        <v>0.15275693658759734</v>
      </c>
      <c r="F563" s="2">
        <f t="shared" si="16"/>
        <v>7.9976711126366586</v>
      </c>
      <c r="G563" s="2">
        <f t="shared" si="17"/>
        <v>28.632212092834756</v>
      </c>
    </row>
    <row r="564" spans="1:7" x14ac:dyDescent="0.25">
      <c r="A564" s="2">
        <f>'III. GDP shares, 1310-2018'!A566</f>
        <v>1870</v>
      </c>
      <c r="B564" s="2">
        <f>_xlfn.STDEV.S('II. Headline series'!M553:M583)</f>
        <v>3.2845181277087683</v>
      </c>
      <c r="C564" s="2">
        <f>_xlfn.STDEV.S('II. Headline series'!P553:P583)</f>
        <v>3.4238417277813307</v>
      </c>
      <c r="D564" s="2">
        <f>_xlfn.STDEV.S('II. Headline series'!K553:K583)</f>
        <v>0.52610847897208468</v>
      </c>
      <c r="E564" s="2">
        <f>_xlfn.STDEV.S('II. Headline series'!N553:N583)</f>
        <v>0.16229196613818808</v>
      </c>
      <c r="F564" s="2">
        <f t="shared" si="16"/>
        <v>6.243043514763511</v>
      </c>
      <c r="G564" s="2">
        <f t="shared" si="17"/>
        <v>21.096803552592394</v>
      </c>
    </row>
    <row r="565" spans="1:7" x14ac:dyDescent="0.25">
      <c r="A565" s="2">
        <f>'III. GDP shares, 1310-2018'!A567</f>
        <v>1871</v>
      </c>
      <c r="B565" s="2">
        <f>_xlfn.STDEV.S('II. Headline series'!M554:M584)</f>
        <v>3.2176240955022752</v>
      </c>
      <c r="C565" s="2">
        <f>_xlfn.STDEV.S('II. Headline series'!P554:P584)</f>
        <v>3.3620066848712344</v>
      </c>
      <c r="D565" s="2">
        <f>_xlfn.STDEV.S('II. Headline series'!K554:K584)</f>
        <v>0.55951971579159532</v>
      </c>
      <c r="E565" s="2">
        <f>_xlfn.STDEV.S('II. Headline series'!N554:N584)</f>
        <v>0.1704896154477091</v>
      </c>
      <c r="F565" s="2">
        <f t="shared" si="16"/>
        <v>5.7506893942960637</v>
      </c>
      <c r="G565" s="2">
        <f t="shared" si="17"/>
        <v>19.719715338922775</v>
      </c>
    </row>
    <row r="566" spans="1:7" x14ac:dyDescent="0.25">
      <c r="A566" s="2">
        <f>'III. GDP shares, 1310-2018'!A568</f>
        <v>1872</v>
      </c>
      <c r="B566" s="2">
        <f>_xlfn.STDEV.S('II. Headline series'!M555:M585)</f>
        <v>3.2139494114040472</v>
      </c>
      <c r="C566" s="2">
        <f>_xlfn.STDEV.S('II. Headline series'!P555:P585)</f>
        <v>3.3619141872280052</v>
      </c>
      <c r="D566" s="2">
        <f>_xlfn.STDEV.S('II. Headline series'!K555:K585)</f>
        <v>0.58834815782908001</v>
      </c>
      <c r="E566" s="2">
        <f>_xlfn.STDEV.S('II. Headline series'!N555:N585)</f>
        <v>0.18526585216035488</v>
      </c>
      <c r="F566" s="2">
        <f t="shared" si="16"/>
        <v>5.4626658869181437</v>
      </c>
      <c r="G566" s="2">
        <f t="shared" si="17"/>
        <v>18.146431995023757</v>
      </c>
    </row>
    <row r="567" spans="1:7" x14ac:dyDescent="0.25">
      <c r="A567" s="2">
        <f>'III. GDP shares, 1310-2018'!A569</f>
        <v>1873</v>
      </c>
      <c r="B567" s="2">
        <f>_xlfn.STDEV.S('II. Headline series'!M556:M586)</f>
        <v>3.0062803756203698</v>
      </c>
      <c r="C567" s="2">
        <f>_xlfn.STDEV.S('II. Headline series'!P556:P586)</f>
        <v>3.2372927442551691</v>
      </c>
      <c r="D567" s="2">
        <f>_xlfn.STDEV.S('II. Headline series'!K556:K586)</f>
        <v>0.61987375376869103</v>
      </c>
      <c r="E567" s="2">
        <f>_xlfn.STDEV.S('II. Headline series'!N556:N586)</f>
        <v>0.20405304540854505</v>
      </c>
      <c r="F567" s="2">
        <f t="shared" si="16"/>
        <v>4.8498268515852958</v>
      </c>
      <c r="G567" s="2">
        <f t="shared" si="17"/>
        <v>15.864956770302642</v>
      </c>
    </row>
    <row r="568" spans="1:7" x14ac:dyDescent="0.25">
      <c r="A568" s="2">
        <f>'III. GDP shares, 1310-2018'!A570</f>
        <v>1874</v>
      </c>
      <c r="B568" s="2">
        <f>_xlfn.STDEV.S('II. Headline series'!M557:M587)</f>
        <v>2.8976043659870747</v>
      </c>
      <c r="C568" s="2">
        <f>_xlfn.STDEV.S('II. Headline series'!P557:P587)</f>
        <v>2.9004280173752823</v>
      </c>
      <c r="D568" s="2">
        <f>_xlfn.STDEV.S('II. Headline series'!K557:K587)</f>
        <v>0.64404052813673207</v>
      </c>
      <c r="E568" s="2">
        <f>_xlfn.STDEV.S('II. Headline series'!N557:N587)</f>
        <v>0.22148156091415394</v>
      </c>
      <c r="F568" s="2">
        <f t="shared" si="16"/>
        <v>4.4991025244484355</v>
      </c>
      <c r="G568" s="2">
        <f t="shared" si="17"/>
        <v>13.095573308242512</v>
      </c>
    </row>
    <row r="569" spans="1:7" x14ac:dyDescent="0.25">
      <c r="A569" s="2">
        <f>'III. GDP shares, 1310-2018'!A571</f>
        <v>1875</v>
      </c>
      <c r="B569" s="2">
        <f>_xlfn.STDEV.S('II. Headline series'!M558:M588)</f>
        <v>2.9019915987383333</v>
      </c>
      <c r="C569" s="2">
        <f>_xlfn.STDEV.S('II. Headline series'!P558:P588)</f>
        <v>2.8834262186465152</v>
      </c>
      <c r="D569" s="2">
        <f>_xlfn.STDEV.S('II. Headline series'!K558:K588)</f>
        <v>0.66777982143462811</v>
      </c>
      <c r="E569" s="2">
        <f>_xlfn.STDEV.S('II. Headline series'!N558:N588)</f>
        <v>0.23344563800811932</v>
      </c>
      <c r="F569" s="2">
        <f t="shared" si="16"/>
        <v>4.3457311910141661</v>
      </c>
      <c r="G569" s="2">
        <f t="shared" si="17"/>
        <v>12.351596042870712</v>
      </c>
    </row>
    <row r="570" spans="1:7" x14ac:dyDescent="0.25">
      <c r="A570" s="2">
        <f>'III. GDP shares, 1310-2018'!A572</f>
        <v>1876</v>
      </c>
      <c r="B570" s="2">
        <f>_xlfn.STDEV.S('II. Headline series'!M559:M589)</f>
        <v>2.879911789945615</v>
      </c>
      <c r="C570" s="2">
        <f>_xlfn.STDEV.S('II. Headline series'!P559:P589)</f>
        <v>2.8139317420116496</v>
      </c>
      <c r="D570" s="2">
        <f>_xlfn.STDEV.S('II. Headline series'!K559:K589)</f>
        <v>0.68704224120843504</v>
      </c>
      <c r="E570" s="2">
        <f>_xlfn.STDEV.S('II. Headline series'!N559:N589)</f>
        <v>0.24235076173073913</v>
      </c>
      <c r="F570" s="2">
        <f t="shared" si="16"/>
        <v>4.1917536029228026</v>
      </c>
      <c r="G570" s="2">
        <f t="shared" si="17"/>
        <v>11.610987817476037</v>
      </c>
    </row>
    <row r="571" spans="1:7" x14ac:dyDescent="0.25">
      <c r="A571" s="2">
        <f>'III. GDP shares, 1310-2018'!A573</f>
        <v>1877</v>
      </c>
      <c r="B571" s="2">
        <f>_xlfn.STDEV.S('II. Headline series'!M560:M590)</f>
        <v>2.8670657881989241</v>
      </c>
      <c r="C571" s="2">
        <f>_xlfn.STDEV.S('II. Headline series'!P560:P590)</f>
        <v>2.7780719962185709</v>
      </c>
      <c r="D571" s="2">
        <f>_xlfn.STDEV.S('II. Headline series'!K560:K590)</f>
        <v>0.69821123905806215</v>
      </c>
      <c r="E571" s="2">
        <f>_xlfn.STDEV.S('II. Headline series'!N560:N590)</f>
        <v>0.24970118710270831</v>
      </c>
      <c r="F571" s="2">
        <f t="shared" si="16"/>
        <v>4.1063013996549307</v>
      </c>
      <c r="G571" s="2">
        <f t="shared" si="17"/>
        <v>11.125585859052729</v>
      </c>
    </row>
    <row r="572" spans="1:7" x14ac:dyDescent="0.25">
      <c r="A572" s="2">
        <f>'III. GDP shares, 1310-2018'!A574</f>
        <v>1878</v>
      </c>
      <c r="B572" s="2">
        <f>_xlfn.STDEV.S('II. Headline series'!M561:M591)</f>
        <v>2.8842243866631581</v>
      </c>
      <c r="C572" s="2">
        <f>_xlfn.STDEV.S('II. Headline series'!P561:P591)</f>
        <v>2.7363332782589338</v>
      </c>
      <c r="D572" s="2">
        <f>_xlfn.STDEV.S('II. Headline series'!K561:K591)</f>
        <v>0.71226347801642476</v>
      </c>
      <c r="E572" s="2">
        <f>_xlfn.STDEV.S('II. Headline series'!N561:N591)</f>
        <v>0.25934451359606103</v>
      </c>
      <c r="F572" s="2">
        <f t="shared" si="16"/>
        <v>4.0493784613180015</v>
      </c>
      <c r="G572" s="2">
        <f t="shared" si="17"/>
        <v>10.550958801160055</v>
      </c>
    </row>
    <row r="573" spans="1:7" x14ac:dyDescent="0.25">
      <c r="A573" s="2">
        <f>'III. GDP shares, 1310-2018'!A575</f>
        <v>1879</v>
      </c>
      <c r="B573" s="2">
        <f>_xlfn.STDEV.S('II. Headline series'!M562:M592)</f>
        <v>2.8905495916219679</v>
      </c>
      <c r="C573" s="2">
        <f>_xlfn.STDEV.S('II. Headline series'!P562:P592)</f>
        <v>2.6627426581778049</v>
      </c>
      <c r="D573" s="2">
        <f>_xlfn.STDEV.S('II. Headline series'!K562:K592)</f>
        <v>0.7310521324848841</v>
      </c>
      <c r="E573" s="2">
        <f>_xlfn.STDEV.S('II. Headline series'!N562:N592)</f>
        <v>0.2708734469328537</v>
      </c>
      <c r="F573" s="2">
        <f t="shared" si="16"/>
        <v>3.9539582242881091</v>
      </c>
      <c r="G573" s="2">
        <f t="shared" si="17"/>
        <v>9.8302092299134323</v>
      </c>
    </row>
    <row r="574" spans="1:7" x14ac:dyDescent="0.25">
      <c r="A574" s="2">
        <f>'III. GDP shares, 1310-2018'!A576</f>
        <v>1880</v>
      </c>
      <c r="B574" s="2">
        <f>_xlfn.STDEV.S('II. Headline series'!M563:M593)</f>
        <v>2.6963533435318516</v>
      </c>
      <c r="C574" s="2">
        <f>_xlfn.STDEV.S('II. Headline series'!P563:P593)</f>
        <v>2.6548417882304483</v>
      </c>
      <c r="D574" s="2">
        <f>_xlfn.STDEV.S('II. Headline series'!K563:K593)</f>
        <v>0.74641039435141643</v>
      </c>
      <c r="E574" s="2">
        <f>_xlfn.STDEV.S('II. Headline series'!N563:N593)</f>
        <v>0.2845802595382837</v>
      </c>
      <c r="F574" s="2">
        <f t="shared" si="16"/>
        <v>3.6124273776691074</v>
      </c>
      <c r="G574" s="2">
        <f t="shared" si="17"/>
        <v>9.3289738105439479</v>
      </c>
    </row>
    <row r="575" spans="1:7" x14ac:dyDescent="0.25">
      <c r="A575" s="2">
        <f>'III. GDP shares, 1310-2018'!A577</f>
        <v>1881</v>
      </c>
      <c r="B575" s="2">
        <f>_xlfn.STDEV.S('II. Headline series'!M564:M594)</f>
        <v>2.7037306145988489</v>
      </c>
      <c r="C575" s="2">
        <f>_xlfn.STDEV.S('II. Headline series'!P564:P594)</f>
        <v>2.6539636094430366</v>
      </c>
      <c r="D575" s="2">
        <f>_xlfn.STDEV.S('II. Headline series'!K564:K594)</f>
        <v>0.76272478533727894</v>
      </c>
      <c r="E575" s="2">
        <f>_xlfn.STDEV.S('II. Headline series'!N564:N594)</f>
        <v>0.30045886310766773</v>
      </c>
      <c r="F575" s="2">
        <f t="shared" si="16"/>
        <v>3.5448311980621581</v>
      </c>
      <c r="G575" s="2">
        <f t="shared" si="17"/>
        <v>8.8330348520689288</v>
      </c>
    </row>
    <row r="576" spans="1:7" x14ac:dyDescent="0.25">
      <c r="A576" s="2">
        <f>'III. GDP shares, 1310-2018'!A578</f>
        <v>1882</v>
      </c>
      <c r="B576" s="2">
        <f>_xlfn.STDEV.S('II. Headline series'!M565:M595)</f>
        <v>2.6907416119697372</v>
      </c>
      <c r="C576" s="2">
        <f>_xlfn.STDEV.S('II. Headline series'!P565:P595)</f>
        <v>2.4387838678605354</v>
      </c>
      <c r="D576" s="2">
        <f>_xlfn.STDEV.S('II. Headline series'!K565:K595)</f>
        <v>0.77868202334578118</v>
      </c>
      <c r="E576" s="2">
        <f>_xlfn.STDEV.S('II. Headline series'!N565:N595)</f>
        <v>0.31117429570715543</v>
      </c>
      <c r="F576" s="2">
        <f t="shared" si="16"/>
        <v>3.4555075516041387</v>
      </c>
      <c r="G576" s="2">
        <f t="shared" si="17"/>
        <v>7.8373564317653752</v>
      </c>
    </row>
    <row r="577" spans="1:7" x14ac:dyDescent="0.25">
      <c r="A577" s="2">
        <f>'III. GDP shares, 1310-2018'!A579</f>
        <v>1883</v>
      </c>
      <c r="B577" s="2">
        <f>_xlfn.STDEV.S('II. Headline series'!M566:M596)</f>
        <v>2.556553628004933</v>
      </c>
      <c r="C577" s="2">
        <f>_xlfn.STDEV.S('II. Headline series'!P566:P596)</f>
        <v>2.1794664990622459</v>
      </c>
      <c r="D577" s="2">
        <f>_xlfn.STDEV.S('II. Headline series'!K566:K596)</f>
        <v>0.7845016072779869</v>
      </c>
      <c r="E577" s="2">
        <f>_xlfn.STDEV.S('II. Headline series'!N566:N596)</f>
        <v>0.32423677976418747</v>
      </c>
      <c r="F577" s="2">
        <f t="shared" si="16"/>
        <v>3.2588252264714894</v>
      </c>
      <c r="G577" s="2">
        <f t="shared" si="17"/>
        <v>6.7218361243512819</v>
      </c>
    </row>
    <row r="578" spans="1:7" x14ac:dyDescent="0.25">
      <c r="A578" s="2">
        <f>'III. GDP shares, 1310-2018'!A580</f>
        <v>1884</v>
      </c>
      <c r="B578" s="2">
        <f>_xlfn.STDEV.S('II. Headline series'!M567:M597)</f>
        <v>2.5965966472764626</v>
      </c>
      <c r="C578" s="2">
        <f>_xlfn.STDEV.S('II. Headline series'!P567:P597)</f>
        <v>2.1793477982590526</v>
      </c>
      <c r="D578" s="2">
        <f>_xlfn.STDEV.S('II. Headline series'!K567:K597)</f>
        <v>0.78952278994442704</v>
      </c>
      <c r="E578" s="2">
        <f>_xlfn.STDEV.S('II. Headline series'!N567:N597)</f>
        <v>0.33010709890022649</v>
      </c>
      <c r="F578" s="2">
        <f t="shared" si="16"/>
        <v>3.288817853451997</v>
      </c>
      <c r="G578" s="2">
        <f t="shared" si="17"/>
        <v>6.6019416290037176</v>
      </c>
    </row>
    <row r="579" spans="1:7" x14ac:dyDescent="0.25">
      <c r="A579" s="2">
        <f>'III. GDP shares, 1310-2018'!A581</f>
        <v>1885</v>
      </c>
      <c r="B579" s="2">
        <f>_xlfn.STDEV.S('II. Headline series'!M568:M598)</f>
        <v>2.4745719771546137</v>
      </c>
      <c r="C579" s="2">
        <f>_xlfn.STDEV.S('II. Headline series'!P568:P598)</f>
        <v>2.2159478636081187</v>
      </c>
      <c r="D579" s="2">
        <f>_xlfn.STDEV.S('II. Headline series'!K568:K598)</f>
        <v>0.78872418383657272</v>
      </c>
      <c r="E579" s="2">
        <f>_xlfn.STDEV.S('II. Headline series'!N568:N598)</f>
        <v>0.32628824718475197</v>
      </c>
      <c r="F579" s="2">
        <f t="shared" si="16"/>
        <v>3.1374364167681672</v>
      </c>
      <c r="G579" s="2">
        <f t="shared" si="17"/>
        <v>6.7913811874241299</v>
      </c>
    </row>
    <row r="580" spans="1:7" x14ac:dyDescent="0.25">
      <c r="A580" s="2">
        <f>'III. GDP shares, 1310-2018'!A582</f>
        <v>1886</v>
      </c>
      <c r="B580" s="2">
        <f>_xlfn.STDEV.S('II. Headline series'!M569:M599)</f>
        <v>2.4539189275353137</v>
      </c>
      <c r="C580" s="2">
        <f>_xlfn.STDEV.S('II. Headline series'!P569:P599)</f>
        <v>2.2183454894455932</v>
      </c>
      <c r="D580" s="2">
        <f>_xlfn.STDEV.S('II. Headline series'!K569:K599)</f>
        <v>0.75422301650991352</v>
      </c>
      <c r="E580" s="2">
        <f>_xlfn.STDEV.S('II. Headline series'!N569:N599)</f>
        <v>0.31676711616597425</v>
      </c>
      <c r="F580" s="2">
        <f t="shared" si="16"/>
        <v>3.2535720520577076</v>
      </c>
      <c r="G580" s="2">
        <f t="shared" si="17"/>
        <v>7.0030801059642256</v>
      </c>
    </row>
    <row r="581" spans="1:7" x14ac:dyDescent="0.25">
      <c r="A581" s="2">
        <f>'III. GDP shares, 1310-2018'!A583</f>
        <v>1887</v>
      </c>
      <c r="B581" s="2">
        <f>_xlfn.STDEV.S('II. Headline series'!M570:M600)</f>
        <v>2.4501943717607269</v>
      </c>
      <c r="C581" s="2">
        <f>_xlfn.STDEV.S('II. Headline series'!P570:P600)</f>
        <v>2.2107536343777827</v>
      </c>
      <c r="D581" s="2">
        <f>_xlfn.STDEV.S('II. Headline series'!K570:K600)</f>
        <v>0.74125208699290457</v>
      </c>
      <c r="E581" s="2">
        <f>_xlfn.STDEV.S('II. Headline series'!N570:N600)</f>
        <v>0.30694611101738389</v>
      </c>
      <c r="F581" s="2">
        <f t="shared" si="16"/>
        <v>3.3054805709898538</v>
      </c>
      <c r="G581" s="2">
        <f t="shared" si="17"/>
        <v>7.2024161734780101</v>
      </c>
    </row>
    <row r="582" spans="1:7" x14ac:dyDescent="0.25">
      <c r="A582" s="2">
        <f>'III. GDP shares, 1310-2018'!A584</f>
        <v>1888</v>
      </c>
      <c r="B582" s="2">
        <f>_xlfn.STDEV.S('II. Headline series'!M571:M601)</f>
        <v>2.4692745941866288</v>
      </c>
      <c r="C582" s="2">
        <f>_xlfn.STDEV.S('II. Headline series'!P571:P601)</f>
        <v>2.0630917505727568</v>
      </c>
      <c r="D582" s="2">
        <f>_xlfn.STDEV.S('II. Headline series'!K571:K601)</f>
        <v>0.71398925218418707</v>
      </c>
      <c r="E582" s="2">
        <f>_xlfn.STDEV.S('II. Headline series'!N571:N601)</f>
        <v>0.29440671394661516</v>
      </c>
      <c r="F582" s="2">
        <f t="shared" si="16"/>
        <v>3.4584198384398546</v>
      </c>
      <c r="G582" s="2">
        <f t="shared" si="17"/>
        <v>7.0076246662868487</v>
      </c>
    </row>
    <row r="583" spans="1:7" x14ac:dyDescent="0.25">
      <c r="A583" s="2">
        <f>'III. GDP shares, 1310-2018'!A585</f>
        <v>1889</v>
      </c>
      <c r="B583" s="2">
        <f>_xlfn.STDEV.S('II. Headline series'!M572:M602)</f>
        <v>2.4473279150115159</v>
      </c>
      <c r="C583" s="2">
        <f>_xlfn.STDEV.S('II. Headline series'!P572:P602)</f>
        <v>1.9939634612754147</v>
      </c>
      <c r="D583" s="2">
        <f>_xlfn.STDEV.S('II. Headline series'!K572:K602)</f>
        <v>0.65740303572734293</v>
      </c>
      <c r="E583" s="2">
        <f>_xlfn.STDEV.S('II. Headline series'!N572:N602)</f>
        <v>0.2812467729006416</v>
      </c>
      <c r="F583" s="2">
        <f t="shared" si="16"/>
        <v>3.7227207390422548</v>
      </c>
      <c r="G583" s="2">
        <f t="shared" si="17"/>
        <v>7.0897292107946743</v>
      </c>
    </row>
    <row r="584" spans="1:7" x14ac:dyDescent="0.25">
      <c r="A584" s="2">
        <f>'III. GDP shares, 1310-2018'!A586</f>
        <v>1890</v>
      </c>
      <c r="B584" s="2">
        <f>_xlfn.STDEV.S('II. Headline series'!M573:M603)</f>
        <v>2.5392226288785893</v>
      </c>
      <c r="C584" s="2">
        <f>_xlfn.STDEV.S('II. Headline series'!P573:P603)</f>
        <v>1.890698117911338</v>
      </c>
      <c r="D584" s="2">
        <f>_xlfn.STDEV.S('II. Headline series'!K573:K603)</f>
        <v>0.61275415584092319</v>
      </c>
      <c r="E584" s="2">
        <f>_xlfn.STDEV.S('II. Headline series'!N573:N603)</f>
        <v>0.2659216749931882</v>
      </c>
      <c r="F584" s="2">
        <f t="shared" si="16"/>
        <v>4.1439500730824834</v>
      </c>
      <c r="G584" s="2">
        <f t="shared" si="17"/>
        <v>7.1099812302241618</v>
      </c>
    </row>
    <row r="585" spans="1:7" x14ac:dyDescent="0.25">
      <c r="A585" s="2">
        <f>'III. GDP shares, 1310-2018'!A587</f>
        <v>1891</v>
      </c>
      <c r="B585" s="2">
        <f>_xlfn.STDEV.S('II. Headline series'!M574:M604)</f>
        <v>2.2798483306768218</v>
      </c>
      <c r="C585" s="2">
        <f>_xlfn.STDEV.S('II. Headline series'!P574:P604)</f>
        <v>1.8483449742249238</v>
      </c>
      <c r="D585" s="2">
        <f>_xlfn.STDEV.S('II. Headline series'!K574:K604)</f>
        <v>0.56863038092744522</v>
      </c>
      <c r="E585" s="2">
        <f>_xlfn.STDEV.S('II. Headline series'!N574:N604)</f>
        <v>0.25256690163178663</v>
      </c>
      <c r="F585" s="2">
        <f t="shared" si="16"/>
        <v>4.0093677846729765</v>
      </c>
      <c r="G585" s="2">
        <f t="shared" si="17"/>
        <v>7.3182390973762557</v>
      </c>
    </row>
    <row r="586" spans="1:7" x14ac:dyDescent="0.25">
      <c r="A586" s="2">
        <f>'III. GDP shares, 1310-2018'!A588</f>
        <v>1892</v>
      </c>
      <c r="B586" s="2">
        <f>_xlfn.STDEV.S('II. Headline series'!M575:M605)</f>
        <v>2.2383683202674582</v>
      </c>
      <c r="C586" s="2">
        <f>_xlfn.STDEV.S('II. Headline series'!P575:P605)</f>
        <v>1.8554065181103137</v>
      </c>
      <c r="D586" s="2">
        <f>_xlfn.STDEV.S('II. Headline series'!K575:K605)</f>
        <v>0.49942614652971362</v>
      </c>
      <c r="E586" s="2">
        <f>_xlfn.STDEV.S('II. Headline series'!N575:N605)</f>
        <v>0.24440032628711317</v>
      </c>
      <c r="F586" s="2">
        <f t="shared" si="16"/>
        <v>4.4818805259213343</v>
      </c>
      <c r="G586" s="2">
        <f t="shared" si="17"/>
        <v>7.5916695623828483</v>
      </c>
    </row>
    <row r="587" spans="1:7" x14ac:dyDescent="0.25">
      <c r="A587" s="2">
        <f>'III. GDP shares, 1310-2018'!A589</f>
        <v>1893</v>
      </c>
      <c r="B587" s="2">
        <f>_xlfn.STDEV.S('II. Headline series'!M576:M606)</f>
        <v>2.2509469074561137</v>
      </c>
      <c r="C587" s="2">
        <f>_xlfn.STDEV.S('II. Headline series'!P576:P606)</f>
        <v>1.8470389482032608</v>
      </c>
      <c r="D587" s="2">
        <f>_xlfn.STDEV.S('II. Headline series'!K576:K606)</f>
        <v>0.41438698224672688</v>
      </c>
      <c r="E587" s="2">
        <f>_xlfn.STDEV.S('II. Headline series'!N576:N606)</f>
        <v>0.23403421964480992</v>
      </c>
      <c r="F587" s="2">
        <f t="shared" si="16"/>
        <v>5.4319923257528764</v>
      </c>
      <c r="G587" s="2">
        <f t="shared" si="17"/>
        <v>7.8921747042226684</v>
      </c>
    </row>
    <row r="588" spans="1:7" x14ac:dyDescent="0.25">
      <c r="A588" s="2">
        <f>'III. GDP shares, 1310-2018'!A590</f>
        <v>1894</v>
      </c>
      <c r="B588" s="2">
        <f>_xlfn.STDEV.S('II. Headline series'!M577:M607)</f>
        <v>2.2062926412339778</v>
      </c>
      <c r="C588" s="2">
        <f>_xlfn.STDEV.S('II. Headline series'!P577:P607)</f>
        <v>1.7845383458337059</v>
      </c>
      <c r="D588" s="2">
        <f>_xlfn.STDEV.S('II. Headline series'!K577:K607)</f>
        <v>0.3282807918698562</v>
      </c>
      <c r="E588" s="2">
        <f>_xlfn.STDEV.S('II. Headline series'!N577:N607)</f>
        <v>0.22567833281339555</v>
      </c>
      <c r="F588" s="2">
        <f t="shared" si="16"/>
        <v>6.7207485051657896</v>
      </c>
      <c r="G588" s="2">
        <f t="shared" si="17"/>
        <v>7.9074420817760549</v>
      </c>
    </row>
    <row r="589" spans="1:7" x14ac:dyDescent="0.25">
      <c r="A589" s="2">
        <f>'III. GDP shares, 1310-2018'!A591</f>
        <v>1895</v>
      </c>
      <c r="B589" s="2">
        <f>_xlfn.STDEV.S('II. Headline series'!M578:M608)</f>
        <v>2.1830075959759148</v>
      </c>
      <c r="C589" s="2">
        <f>_xlfn.STDEV.S('II. Headline series'!P578:P608)</f>
        <v>1.5489683124068425</v>
      </c>
      <c r="D589" s="2">
        <f>_xlfn.STDEV.S('II. Headline series'!K578:K608)</f>
        <v>0.25850265809381801</v>
      </c>
      <c r="E589" s="2">
        <f>_xlfn.STDEV.S('II. Headline series'!N578:N608)</f>
        <v>0.22734233074696494</v>
      </c>
      <c r="F589" s="2">
        <f t="shared" si="16"/>
        <v>8.4448168234449597</v>
      </c>
      <c r="G589" s="2">
        <f t="shared" si="17"/>
        <v>6.8133739428002302</v>
      </c>
    </row>
    <row r="590" spans="1:7" x14ac:dyDescent="0.25">
      <c r="A590" s="2">
        <f>'III. GDP shares, 1310-2018'!A592</f>
        <v>1896</v>
      </c>
      <c r="B590" s="2">
        <f>_xlfn.STDEV.S('II. Headline series'!M579:M609)</f>
        <v>2.1805727085448714</v>
      </c>
      <c r="C590" s="2">
        <f>_xlfn.STDEV.S('II. Headline series'!P579:P609)</f>
        <v>1.4816163584669344</v>
      </c>
      <c r="D590" s="2">
        <f>_xlfn.STDEV.S('II. Headline series'!K579:K609)</f>
        <v>0.21339698897408604</v>
      </c>
      <c r="E590" s="2">
        <f>_xlfn.STDEV.S('II. Headline series'!N579:N609)</f>
        <v>0.23471318114758832</v>
      </c>
      <c r="F590" s="2">
        <f t="shared" si="16"/>
        <v>10.218385549993258</v>
      </c>
      <c r="G590" s="2">
        <f t="shared" si="17"/>
        <v>6.3124548490324868</v>
      </c>
    </row>
    <row r="591" spans="1:7" x14ac:dyDescent="0.25">
      <c r="A591" s="2">
        <f>'III. GDP shares, 1310-2018'!A593</f>
        <v>1897</v>
      </c>
      <c r="B591" s="2">
        <f>_xlfn.STDEV.S('II. Headline series'!M580:M610)</f>
        <v>2.2116947164825973</v>
      </c>
      <c r="C591" s="2">
        <f>_xlfn.STDEV.S('II. Headline series'!P580:P610)</f>
        <v>1.5146129523610896</v>
      </c>
      <c r="D591" s="2">
        <f>_xlfn.STDEV.S('II. Headline series'!K580:K610)</f>
        <v>0.1963333826943319</v>
      </c>
      <c r="E591" s="2">
        <f>_xlfn.STDEV.S('II. Headline series'!N580:N610)</f>
        <v>0.25563311897585533</v>
      </c>
      <c r="F591" s="2">
        <f t="shared" si="16"/>
        <v>11.264995723758028</v>
      </c>
      <c r="G591" s="2">
        <f t="shared" si="17"/>
        <v>5.9249480600522091</v>
      </c>
    </row>
    <row r="592" spans="1:7" x14ac:dyDescent="0.25">
      <c r="A592" s="2">
        <f>'III. GDP shares, 1310-2018'!A594</f>
        <v>1898</v>
      </c>
      <c r="B592" s="2">
        <f>_xlfn.STDEV.S('II. Headline series'!M581:M611)</f>
        <v>2.1557177394078391</v>
      </c>
      <c r="C592" s="2">
        <f>_xlfn.STDEV.S('II. Headline series'!P581:P611)</f>
        <v>1.5286814343619282</v>
      </c>
      <c r="D592" s="2">
        <f>_xlfn.STDEV.S('II. Headline series'!K581:K611)</f>
        <v>0.17562903084839715</v>
      </c>
      <c r="E592" s="2">
        <f>_xlfn.STDEV.S('II. Headline series'!N581:N611)</f>
        <v>0.28203845695880625</v>
      </c>
      <c r="F592" s="2">
        <f t="shared" si="16"/>
        <v>12.274267693640313</v>
      </c>
      <c r="G592" s="2">
        <f t="shared" si="17"/>
        <v>5.4201169969711014</v>
      </c>
    </row>
    <row r="593" spans="1:7" x14ac:dyDescent="0.25">
      <c r="A593" s="2">
        <f>'III. GDP shares, 1310-2018'!A595</f>
        <v>1899</v>
      </c>
      <c r="B593" s="2">
        <f>_xlfn.STDEV.S('II. Headline series'!M582:M612)</f>
        <v>2.1103682336469447</v>
      </c>
      <c r="C593" s="2">
        <f>_xlfn.STDEV.S('II. Headline series'!P582:P612)</f>
        <v>1.53791871629877</v>
      </c>
      <c r="D593" s="2">
        <f>_xlfn.STDEV.S('II. Headline series'!K582:K612)</f>
        <v>0.18228642327120853</v>
      </c>
      <c r="E593" s="2">
        <f>_xlfn.STDEV.S('II. Headline series'!N582:N612)</f>
        <v>0.31057372534385214</v>
      </c>
      <c r="F593" s="2">
        <f t="shared" si="16"/>
        <v>11.577210171637997</v>
      </c>
      <c r="G593" s="2">
        <f t="shared" si="17"/>
        <v>4.9518635699013531</v>
      </c>
    </row>
    <row r="594" spans="1:7" x14ac:dyDescent="0.25">
      <c r="A594" s="2">
        <f>'III. GDP shares, 1310-2018'!A596</f>
        <v>1900</v>
      </c>
      <c r="B594" s="2">
        <f>_xlfn.STDEV.S('II. Headline series'!M583:M613)</f>
        <v>2.2091485620114262</v>
      </c>
      <c r="C594" s="2">
        <f>_xlfn.STDEV.S('II. Headline series'!P583:P613)</f>
        <v>2.4669513725884924</v>
      </c>
      <c r="D594" s="2">
        <f>_xlfn.STDEV.S('II. Headline series'!K583:K613)</f>
        <v>0.232865320811625</v>
      </c>
      <c r="E594" s="2">
        <f>_xlfn.STDEV.S('II. Headline series'!N583:N613)</f>
        <v>0.36624612660598171</v>
      </c>
      <c r="F594" s="2">
        <f t="shared" si="16"/>
        <v>9.4868078866861563</v>
      </c>
      <c r="G594" s="2">
        <f t="shared" si="17"/>
        <v>6.7357746427241008</v>
      </c>
    </row>
    <row r="595" spans="1:7" x14ac:dyDescent="0.25">
      <c r="A595" s="2">
        <f>'III. GDP shares, 1310-2018'!A597</f>
        <v>1901</v>
      </c>
      <c r="B595" s="2">
        <f>_xlfn.STDEV.S('II. Headline series'!M584:M614)</f>
        <v>3.0329719623371276</v>
      </c>
      <c r="C595" s="2">
        <f>_xlfn.STDEV.S('II. Headline series'!P584:P614)</f>
        <v>3.6949426499547458</v>
      </c>
      <c r="D595" s="2">
        <f>_xlfn.STDEV.S('II. Headline series'!K584:K614)</f>
        <v>0.29065697655919598</v>
      </c>
      <c r="E595" s="2">
        <f>_xlfn.STDEV.S('II. Headline series'!N584:N614)</f>
        <v>0.45530017283820068</v>
      </c>
      <c r="F595" s="2">
        <f t="shared" si="16"/>
        <v>10.434884440901849</v>
      </c>
      <c r="G595" s="2">
        <f t="shared" si="17"/>
        <v>8.1153991814270885</v>
      </c>
    </row>
    <row r="596" spans="1:7" x14ac:dyDescent="0.25">
      <c r="A596" s="2">
        <f>'III. GDP shares, 1310-2018'!A598</f>
        <v>1902</v>
      </c>
      <c r="B596" s="2">
        <f>_xlfn.STDEV.S('II. Headline series'!M585:M615)</f>
        <v>4.5620618333681398</v>
      </c>
      <c r="C596" s="2">
        <f>_xlfn.STDEV.S('II. Headline series'!P585:P615)</f>
        <v>5.385004188775274</v>
      </c>
      <c r="D596" s="2">
        <f>_xlfn.STDEV.S('II. Headline series'!K585:K615)</f>
        <v>0.35768798950943048</v>
      </c>
      <c r="E596" s="2">
        <f>_xlfn.STDEV.S('II. Headline series'!N585:N615)</f>
        <v>0.55050708641700397</v>
      </c>
      <c r="F596" s="2">
        <f t="shared" si="16"/>
        <v>12.754305336405098</v>
      </c>
      <c r="G596" s="2">
        <f t="shared" si="17"/>
        <v>9.7818980384499241</v>
      </c>
    </row>
    <row r="597" spans="1:7" x14ac:dyDescent="0.25">
      <c r="A597" s="2">
        <f>'III. GDP shares, 1310-2018'!A599</f>
        <v>1903</v>
      </c>
      <c r="B597" s="2">
        <f>_xlfn.STDEV.S('II. Headline series'!M586:M616)</f>
        <v>5.727684226552169</v>
      </c>
      <c r="C597" s="2">
        <f>_xlfn.STDEV.S('II. Headline series'!P586:P616)</f>
        <v>6.2795463130765654</v>
      </c>
      <c r="D597" s="2">
        <f>_xlfn.STDEV.S('II. Headline series'!K586:K616)</f>
        <v>0.40872727435106043</v>
      </c>
      <c r="E597" s="2">
        <f>_xlfn.STDEV.S('II. Headline series'!N586:N616)</f>
        <v>0.61279068023814987</v>
      </c>
      <c r="F597" s="2">
        <f t="shared" si="16"/>
        <v>14.013462242386586</v>
      </c>
      <c r="G597" s="2">
        <f t="shared" si="17"/>
        <v>10.247457273071017</v>
      </c>
    </row>
    <row r="598" spans="1:7" x14ac:dyDescent="0.25">
      <c r="A598" s="2">
        <f>'III. GDP shares, 1310-2018'!A600</f>
        <v>1904</v>
      </c>
      <c r="B598" s="2">
        <f>_xlfn.STDEV.S('II. Headline series'!M587:M617)</f>
        <v>5.8797027639786945</v>
      </c>
      <c r="C598" s="2">
        <f>_xlfn.STDEV.S('II. Headline series'!P587:P617)</f>
        <v>6.3444999768200159</v>
      </c>
      <c r="D598" s="2">
        <f>_xlfn.STDEV.S('II. Headline series'!K587:K617)</f>
        <v>0.47785235204212267</v>
      </c>
      <c r="E598" s="2">
        <f>_xlfn.STDEV.S('II. Headline series'!N587:N617)</f>
        <v>0.67858974490532553</v>
      </c>
      <c r="F598" s="2">
        <f t="shared" si="16"/>
        <v>12.304434076449621</v>
      </c>
      <c r="G598" s="2">
        <f t="shared" si="17"/>
        <v>9.3495370722190589</v>
      </c>
    </row>
    <row r="599" spans="1:7" x14ac:dyDescent="0.25">
      <c r="A599" s="2">
        <f>'III. GDP shares, 1310-2018'!A601</f>
        <v>1905</v>
      </c>
      <c r="B599" s="2">
        <f>_xlfn.STDEV.S('II. Headline series'!M588:M618)</f>
        <v>6.011098450143086</v>
      </c>
      <c r="C599" s="2">
        <f>_xlfn.STDEV.S('II. Headline series'!P588:P618)</f>
        <v>6.3618713385103351</v>
      </c>
      <c r="D599" s="2">
        <f>_xlfn.STDEV.S('II. Headline series'!K588:K618)</f>
        <v>0.58362181928399282</v>
      </c>
      <c r="E599" s="2">
        <f>_xlfn.STDEV.S('II. Headline series'!N588:N618)</f>
        <v>0.79627047322644051</v>
      </c>
      <c r="F599" s="2">
        <f t="shared" si="16"/>
        <v>10.299646537406204</v>
      </c>
      <c r="G599" s="2">
        <f t="shared" si="17"/>
        <v>7.9895858912517648</v>
      </c>
    </row>
    <row r="600" spans="1:7" x14ac:dyDescent="0.25">
      <c r="A600" s="2">
        <f>'III. GDP shares, 1310-2018'!A602</f>
        <v>1906</v>
      </c>
      <c r="B600" s="2">
        <f>_xlfn.STDEV.S('II. Headline series'!M589:M619)</f>
        <v>6.6503459591230927</v>
      </c>
      <c r="C600" s="2">
        <f>_xlfn.STDEV.S('II. Headline series'!P589:P619)</f>
        <v>6.9306211219950677</v>
      </c>
      <c r="D600" s="2">
        <f>_xlfn.STDEV.S('II. Headline series'!K589:K619)</f>
        <v>0.62536571984757006</v>
      </c>
      <c r="E600" s="2">
        <f>_xlfn.STDEV.S('II. Headline series'!N589:N619)</f>
        <v>0.82757174937187283</v>
      </c>
      <c r="F600" s="2">
        <f t="shared" ref="F600:F663" si="18">B600/D600</f>
        <v>10.634330837232465</v>
      </c>
      <c r="G600" s="2">
        <f t="shared" ref="G600:G663" si="19">C600/E600</f>
        <v>8.3746468233786509</v>
      </c>
    </row>
    <row r="601" spans="1:7" x14ac:dyDescent="0.25">
      <c r="A601" s="2">
        <f>'III. GDP shares, 1310-2018'!A603</f>
        <v>1907</v>
      </c>
      <c r="B601" s="2">
        <f>_xlfn.STDEV.S('II. Headline series'!M590:M620)</f>
        <v>6.8023717309203313</v>
      </c>
      <c r="C601" s="2">
        <f>_xlfn.STDEV.S('II. Headline series'!P590:P620)</f>
        <v>7.0190964297899603</v>
      </c>
      <c r="D601" s="2">
        <f>_xlfn.STDEV.S('II. Headline series'!K590:K620)</f>
        <v>0.64462271139971539</v>
      </c>
      <c r="E601" s="2">
        <f>_xlfn.STDEV.S('II. Headline series'!N590:N620)</f>
        <v>0.84727463482039445</v>
      </c>
      <c r="F601" s="2">
        <f t="shared" si="18"/>
        <v>10.552485369542527</v>
      </c>
      <c r="G601" s="2">
        <f t="shared" si="19"/>
        <v>8.2843226284920828</v>
      </c>
    </row>
    <row r="602" spans="1:7" x14ac:dyDescent="0.25">
      <c r="A602" s="2">
        <f>'III. GDP shares, 1310-2018'!A604</f>
        <v>1908</v>
      </c>
      <c r="B602" s="2">
        <f>_xlfn.STDEV.S('II. Headline series'!M591:M621)</f>
        <v>6.7446341756386934</v>
      </c>
      <c r="C602" s="2">
        <f>_xlfn.STDEV.S('II. Headline series'!P591:P621)</f>
        <v>7.0167366313466522</v>
      </c>
      <c r="D602" s="2">
        <f>_xlfn.STDEV.S('II. Headline series'!K591:K621)</f>
        <v>0.66424011739453759</v>
      </c>
      <c r="E602" s="2">
        <f>_xlfn.STDEV.S('II. Headline series'!N591:N621)</f>
        <v>0.86369531716691483</v>
      </c>
      <c r="F602" s="2">
        <f t="shared" si="18"/>
        <v>10.153909706770381</v>
      </c>
      <c r="G602" s="2">
        <f t="shared" si="19"/>
        <v>8.1240878488989434</v>
      </c>
    </row>
    <row r="603" spans="1:7" x14ac:dyDescent="0.25">
      <c r="A603" s="2">
        <f>'III. GDP shares, 1310-2018'!A605</f>
        <v>1909</v>
      </c>
      <c r="B603" s="2">
        <f>_xlfn.STDEV.S('II. Headline series'!M592:M622)</f>
        <v>6.6941829018861077</v>
      </c>
      <c r="C603" s="2">
        <f>_xlfn.STDEV.S('II. Headline series'!P592:P622)</f>
        <v>7.0266200300277903</v>
      </c>
      <c r="D603" s="2">
        <f>_xlfn.STDEV.S('II. Headline series'!K592:K622)</f>
        <v>0.69595782061050082</v>
      </c>
      <c r="E603" s="2">
        <f>_xlfn.STDEV.S('II. Headline series'!N592:N622)</f>
        <v>0.86274742256547432</v>
      </c>
      <c r="F603" s="2">
        <f t="shared" si="18"/>
        <v>9.6186617976559372</v>
      </c>
      <c r="G603" s="2">
        <f t="shared" si="19"/>
        <v>8.1444694544938336</v>
      </c>
    </row>
    <row r="604" spans="1:7" x14ac:dyDescent="0.25">
      <c r="A604" s="2">
        <f>'III. GDP shares, 1310-2018'!A606</f>
        <v>1910</v>
      </c>
      <c r="B604" s="2">
        <f>_xlfn.STDEV.S('II. Headline series'!M593:M623)</f>
        <v>6.6386744697901374</v>
      </c>
      <c r="C604" s="2">
        <f>_xlfn.STDEV.S('II. Headline series'!P593:P623)</f>
        <v>6.9846237442264476</v>
      </c>
      <c r="D604" s="2">
        <f>_xlfn.STDEV.S('II. Headline series'!K593:K623)</f>
        <v>0.72187194660162302</v>
      </c>
      <c r="E604" s="2">
        <f>_xlfn.STDEV.S('II. Headline series'!N593:N623)</f>
        <v>0.85389367708645036</v>
      </c>
      <c r="F604" s="2">
        <f t="shared" si="18"/>
        <v>9.1964710653228909</v>
      </c>
      <c r="G604" s="2">
        <f t="shared" si="19"/>
        <v>8.1797347042766617</v>
      </c>
    </row>
    <row r="605" spans="1:7" x14ac:dyDescent="0.25">
      <c r="A605" s="2">
        <f>'III. GDP shares, 1310-2018'!A607</f>
        <v>1911</v>
      </c>
      <c r="B605" s="2">
        <f>_xlfn.STDEV.S('II. Headline series'!M594:M624)</f>
        <v>6.6075299912855741</v>
      </c>
      <c r="C605" s="2">
        <f>_xlfn.STDEV.S('II. Headline series'!P594:P624)</f>
        <v>7.0073476390812948</v>
      </c>
      <c r="D605" s="2">
        <f>_xlfn.STDEV.S('II. Headline series'!K594:K624)</f>
        <v>0.72656832124005832</v>
      </c>
      <c r="E605" s="2">
        <f>_xlfn.STDEV.S('II. Headline series'!N594:N624)</f>
        <v>0.83544615226079377</v>
      </c>
      <c r="F605" s="2">
        <f t="shared" si="18"/>
        <v>9.0941619640232627</v>
      </c>
      <c r="G605" s="2">
        <f t="shared" si="19"/>
        <v>8.3875515137855032</v>
      </c>
    </row>
    <row r="606" spans="1:7" x14ac:dyDescent="0.25">
      <c r="A606" s="2">
        <f>'III. GDP shares, 1310-2018'!A608</f>
        <v>1912</v>
      </c>
      <c r="B606" s="2">
        <f>_xlfn.STDEV.S('II. Headline series'!M595:M625)</f>
        <v>6.7206310451892621</v>
      </c>
      <c r="C606" s="2">
        <f>_xlfn.STDEV.S('II. Headline series'!P595:P625)</f>
        <v>7.0564284808903661</v>
      </c>
      <c r="D606" s="2">
        <f>_xlfn.STDEV.S('II. Headline series'!K595:K625)</f>
        <v>0.72260504903247003</v>
      </c>
      <c r="E606" s="2">
        <f>_xlfn.STDEV.S('II. Headline series'!N595:N625)</f>
        <v>0.81134139123811677</v>
      </c>
      <c r="F606" s="2">
        <f t="shared" si="18"/>
        <v>9.3005592116853215</v>
      </c>
      <c r="G606" s="2">
        <f t="shared" si="19"/>
        <v>8.6972371397472656</v>
      </c>
    </row>
    <row r="607" spans="1:7" x14ac:dyDescent="0.25">
      <c r="A607" s="2">
        <f>'III. GDP shares, 1310-2018'!A609</f>
        <v>1913</v>
      </c>
      <c r="B607" s="2">
        <f>_xlfn.STDEV.S('II. Headline series'!M596:M626)</f>
        <v>6.7377892398392651</v>
      </c>
      <c r="C607" s="2">
        <f>_xlfn.STDEV.S('II. Headline series'!P596:P626)</f>
        <v>7.096648016293357</v>
      </c>
      <c r="D607" s="2">
        <f>_xlfn.STDEV.S('II. Headline series'!K596:K626)</f>
        <v>0.71341062812460188</v>
      </c>
      <c r="E607" s="2">
        <f>_xlfn.STDEV.S('II. Headline series'!N596:N626)</f>
        <v>0.78168059790338507</v>
      </c>
      <c r="F607" s="2">
        <f t="shared" si="18"/>
        <v>9.4444755575781318</v>
      </c>
      <c r="G607" s="2">
        <f t="shared" si="19"/>
        <v>9.0787055932153198</v>
      </c>
    </row>
    <row r="608" spans="1:7" x14ac:dyDescent="0.25">
      <c r="A608" s="2">
        <f>'III. GDP shares, 1310-2018'!A610</f>
        <v>1914</v>
      </c>
      <c r="B608" s="2">
        <f>_xlfn.STDEV.S('II. Headline series'!M597:M627)</f>
        <v>6.7587206511024194</v>
      </c>
      <c r="C608" s="2">
        <f>_xlfn.STDEV.S('II. Headline series'!P597:P627)</f>
        <v>7.103455979268845</v>
      </c>
      <c r="D608" s="2">
        <f>_xlfn.STDEV.S('II. Headline series'!K597:K627)</f>
        <v>0.70478001255381995</v>
      </c>
      <c r="E608" s="2">
        <f>_xlfn.STDEV.S('II. Headline series'!N597:N627)</f>
        <v>0.75064853576976298</v>
      </c>
      <c r="F608" s="2">
        <f t="shared" si="18"/>
        <v>9.5898302033448992</v>
      </c>
      <c r="G608" s="2">
        <f t="shared" si="19"/>
        <v>9.4630917676866009</v>
      </c>
    </row>
    <row r="609" spans="1:7" x14ac:dyDescent="0.25">
      <c r="A609" s="2">
        <f>'III. GDP shares, 1310-2018'!A611</f>
        <v>1915</v>
      </c>
      <c r="B609" s="2">
        <f>_xlfn.STDEV.S('II. Headline series'!M598:M628)</f>
        <v>6.9478519778765717</v>
      </c>
      <c r="C609" s="2">
        <f>_xlfn.STDEV.S('II. Headline series'!P598:P628)</f>
        <v>7.2861687308920864</v>
      </c>
      <c r="D609" s="2">
        <f>_xlfn.STDEV.S('II. Headline series'!K598:K628)</f>
        <v>0.69095353341091836</v>
      </c>
      <c r="E609" s="2">
        <f>_xlfn.STDEV.S('II. Headline series'!N598:N628)</f>
        <v>0.72313787663216167</v>
      </c>
      <c r="F609" s="2">
        <f t="shared" si="18"/>
        <v>10.05545473308203</v>
      </c>
      <c r="G609" s="2">
        <f t="shared" si="19"/>
        <v>10.075766968293294</v>
      </c>
    </row>
    <row r="610" spans="1:7" x14ac:dyDescent="0.25">
      <c r="A610" s="2">
        <f>'III. GDP shares, 1310-2018'!A612</f>
        <v>1916</v>
      </c>
      <c r="B610" s="2">
        <f>_xlfn.STDEV.S('II. Headline series'!M599:M629)</f>
        <v>7.2512041579729845</v>
      </c>
      <c r="C610" s="2">
        <f>_xlfn.STDEV.S('II. Headline series'!P599:P629)</f>
        <v>7.5896548427943031</v>
      </c>
      <c r="D610" s="2">
        <f>_xlfn.STDEV.S('II. Headline series'!K599:K629)</f>
        <v>0.68013568265768176</v>
      </c>
      <c r="E610" s="2">
        <f>_xlfn.STDEV.S('II. Headline series'!N599:N629)</f>
        <v>0.70253394496788479</v>
      </c>
      <c r="F610" s="2">
        <f t="shared" si="18"/>
        <v>10.661408220251516</v>
      </c>
      <c r="G610" s="2">
        <f t="shared" si="19"/>
        <v>10.803257119684448</v>
      </c>
    </row>
    <row r="611" spans="1:7" x14ac:dyDescent="0.25">
      <c r="A611" s="2">
        <f>'III. GDP shares, 1310-2018'!A613</f>
        <v>1917</v>
      </c>
      <c r="B611" s="2">
        <f>_xlfn.STDEV.S('II. Headline series'!M600:M630)</f>
        <v>7.4636592892412823</v>
      </c>
      <c r="C611" s="2">
        <f>_xlfn.STDEV.S('II. Headline series'!P600:P630)</f>
        <v>7.9048432286468069</v>
      </c>
      <c r="D611" s="2">
        <f>_xlfn.STDEV.S('II. Headline series'!K600:K630)</f>
        <v>0.66259607268809184</v>
      </c>
      <c r="E611" s="2">
        <f>_xlfn.STDEV.S('II. Headline series'!N600:N630)</f>
        <v>0.68447007032118024</v>
      </c>
      <c r="F611" s="2">
        <f t="shared" si="18"/>
        <v>11.264267321962681</v>
      </c>
      <c r="G611" s="2">
        <f t="shared" si="19"/>
        <v>11.548851544286727</v>
      </c>
    </row>
    <row r="612" spans="1:7" x14ac:dyDescent="0.25">
      <c r="A612" s="2">
        <f>'III. GDP shares, 1310-2018'!A614</f>
        <v>1918</v>
      </c>
      <c r="B612" s="2">
        <f>_xlfn.STDEV.S('II. Headline series'!M601:M631)</f>
        <v>7.4761576696062066</v>
      </c>
      <c r="C612" s="2">
        <f>_xlfn.STDEV.S('II. Headline series'!P601:P631)</f>
        <v>7.9052410181455377</v>
      </c>
      <c r="D612" s="2">
        <f>_xlfn.STDEV.S('II. Headline series'!K601:K631)</f>
        <v>0.64004464781532011</v>
      </c>
      <c r="E612" s="2">
        <f>_xlfn.STDEV.S('II. Headline series'!N601:N631)</f>
        <v>0.66282150224034442</v>
      </c>
      <c r="F612" s="2">
        <f t="shared" si="18"/>
        <v>11.680681488587956</v>
      </c>
      <c r="G612" s="2">
        <f t="shared" si="19"/>
        <v>11.926651430929338</v>
      </c>
    </row>
    <row r="613" spans="1:7" x14ac:dyDescent="0.25">
      <c r="A613" s="2">
        <f>'III. GDP shares, 1310-2018'!A615</f>
        <v>1919</v>
      </c>
      <c r="B613" s="2">
        <f>_xlfn.STDEV.S('II. Headline series'!M602:M632)</f>
        <v>7.4968211645272813</v>
      </c>
      <c r="C613" s="2">
        <f>_xlfn.STDEV.S('II. Headline series'!P602:P632)</f>
        <v>7.9042480548416236</v>
      </c>
      <c r="D613" s="2">
        <f>_xlfn.STDEV.S('II. Headline series'!K602:K632)</f>
        <v>0.62070928228611311</v>
      </c>
      <c r="E613" s="2">
        <f>_xlfn.STDEV.S('II. Headline series'!N602:N632)</f>
        <v>0.65518923209532121</v>
      </c>
      <c r="F613" s="2">
        <f t="shared" si="18"/>
        <v>12.077829957554357</v>
      </c>
      <c r="G613" s="2">
        <f t="shared" si="19"/>
        <v>12.064068924886822</v>
      </c>
    </row>
    <row r="614" spans="1:7" x14ac:dyDescent="0.25">
      <c r="A614" s="2">
        <f>'III. GDP shares, 1310-2018'!A616</f>
        <v>1920</v>
      </c>
      <c r="B614" s="2">
        <f>_xlfn.STDEV.S('II. Headline series'!M603:M633)</f>
        <v>7.496665683035074</v>
      </c>
      <c r="C614" s="2">
        <f>_xlfn.STDEV.S('II. Headline series'!P603:P633)</f>
        <v>7.9064029586963693</v>
      </c>
      <c r="D614" s="2">
        <f>_xlfn.STDEV.S('II. Headline series'!K603:K633)</f>
        <v>0.60912606912655676</v>
      </c>
      <c r="E614" s="2">
        <f>_xlfn.STDEV.S('II. Headline series'!N603:N633)</f>
        <v>0.65681376266955915</v>
      </c>
      <c r="F614" s="2">
        <f t="shared" si="18"/>
        <v>12.307248142875837</v>
      </c>
      <c r="G614" s="2">
        <f t="shared" si="19"/>
        <v>12.037511099891576</v>
      </c>
    </row>
    <row r="615" spans="1:7" x14ac:dyDescent="0.25">
      <c r="A615" s="2">
        <f>'III. GDP shares, 1310-2018'!A617</f>
        <v>1921</v>
      </c>
      <c r="B615" s="2">
        <f>_xlfn.STDEV.S('II. Headline series'!M604:M634)</f>
        <v>7.4971907801765987</v>
      </c>
      <c r="C615" s="2">
        <f>_xlfn.STDEV.S('II. Headline series'!P604:P634)</f>
        <v>7.9052268340175704</v>
      </c>
      <c r="D615" s="2">
        <f>_xlfn.STDEV.S('II. Headline series'!K604:K634)</f>
        <v>0.60384645819939997</v>
      </c>
      <c r="E615" s="2">
        <f>_xlfn.STDEV.S('II. Headline series'!N604:N634)</f>
        <v>0.67087317581320638</v>
      </c>
      <c r="F615" s="2">
        <f t="shared" si="18"/>
        <v>12.415723696603854</v>
      </c>
      <c r="G615" s="2">
        <f t="shared" si="19"/>
        <v>11.783489218264185</v>
      </c>
    </row>
    <row r="616" spans="1:7" x14ac:dyDescent="0.25">
      <c r="A616" s="2">
        <f>'III. GDP shares, 1310-2018'!A618</f>
        <v>1922</v>
      </c>
      <c r="B616" s="2">
        <f>_xlfn.STDEV.S('II. Headline series'!M605:M635)</f>
        <v>7.5330491561095627</v>
      </c>
      <c r="C616" s="2">
        <f>_xlfn.STDEV.S('II. Headline series'!P605:P635)</f>
        <v>7.9067775275608208</v>
      </c>
      <c r="D616" s="2">
        <f>_xlfn.STDEV.S('II. Headline series'!K605:K635)</f>
        <v>0.59754522774696905</v>
      </c>
      <c r="E616" s="2">
        <f>_xlfn.STDEV.S('II. Headline series'!N605:N635)</f>
        <v>0.67838998879454571</v>
      </c>
      <c r="F616" s="2">
        <f t="shared" si="18"/>
        <v>12.606659389637763</v>
      </c>
      <c r="G616" s="2">
        <f t="shared" si="19"/>
        <v>11.655209625971402</v>
      </c>
    </row>
    <row r="617" spans="1:7" x14ac:dyDescent="0.25">
      <c r="A617" s="2">
        <f>'III. GDP shares, 1310-2018'!A619</f>
        <v>1923</v>
      </c>
      <c r="B617" s="2">
        <f>_xlfn.STDEV.S('II. Headline series'!M606:M636)</f>
        <v>7.5329849166063472</v>
      </c>
      <c r="C617" s="2">
        <f>_xlfn.STDEV.S('II. Headline series'!P606:P636)</f>
        <v>7.9367544951502476</v>
      </c>
      <c r="D617" s="2">
        <f>_xlfn.STDEV.S('II. Headline series'!K606:K636)</f>
        <v>0.60576611333914721</v>
      </c>
      <c r="E617" s="2">
        <f>_xlfn.STDEV.S('II. Headline series'!N606:N636)</f>
        <v>0.70024666532151891</v>
      </c>
      <c r="F617" s="2">
        <f t="shared" si="18"/>
        <v>12.435467667681987</v>
      </c>
      <c r="G617" s="2">
        <f t="shared" si="19"/>
        <v>11.334226763516366</v>
      </c>
    </row>
    <row r="618" spans="1:7" x14ac:dyDescent="0.25">
      <c r="A618" s="2">
        <f>'III. GDP shares, 1310-2018'!A620</f>
        <v>1924</v>
      </c>
      <c r="B618" s="2">
        <f>_xlfn.STDEV.S('II. Headline series'!M607:M637)</f>
        <v>7.4965378576182689</v>
      </c>
      <c r="C618" s="2">
        <f>_xlfn.STDEV.S('II. Headline series'!P607:P637)</f>
        <v>7.936313143029035</v>
      </c>
      <c r="D618" s="2">
        <f>_xlfn.STDEV.S('II. Headline series'!K607:K637)</f>
        <v>0.60881407177388369</v>
      </c>
      <c r="E618" s="2">
        <f>_xlfn.STDEV.S('II. Headline series'!N607:N637)</f>
        <v>0.72880338376845766</v>
      </c>
      <c r="F618" s="2">
        <f t="shared" si="18"/>
        <v>12.313345248042356</v>
      </c>
      <c r="G618" s="2">
        <f t="shared" si="19"/>
        <v>10.889511931177337</v>
      </c>
    </row>
    <row r="619" spans="1:7" x14ac:dyDescent="0.25">
      <c r="A619" s="2">
        <f>'III. GDP shares, 1310-2018'!A621</f>
        <v>1925</v>
      </c>
      <c r="B619" s="2">
        <f>_xlfn.STDEV.S('II. Headline series'!M608:M638)</f>
        <v>7.5443772211840576</v>
      </c>
      <c r="C619" s="2">
        <f>_xlfn.STDEV.S('II. Headline series'!P608:P638)</f>
        <v>7.9343753038562737</v>
      </c>
      <c r="D619" s="2">
        <f>_xlfn.STDEV.S('II. Headline series'!K608:K638)</f>
        <v>0.62540732511875829</v>
      </c>
      <c r="E619" s="2">
        <f>_xlfn.STDEV.S('II. Headline series'!N608:N638)</f>
        <v>0.78460342036921926</v>
      </c>
      <c r="F619" s="2">
        <f t="shared" si="18"/>
        <v>12.063141760853952</v>
      </c>
      <c r="G619" s="2">
        <f t="shared" si="19"/>
        <v>10.112593315133026</v>
      </c>
    </row>
    <row r="620" spans="1:7" x14ac:dyDescent="0.25">
      <c r="A620" s="2">
        <f>'III. GDP shares, 1310-2018'!A622</f>
        <v>1926</v>
      </c>
      <c r="B620" s="2">
        <f>_xlfn.STDEV.S('II. Headline series'!M609:M639)</f>
        <v>7.6415753902478878</v>
      </c>
      <c r="C620" s="2">
        <f>_xlfn.STDEV.S('II. Headline series'!P609:P639)</f>
        <v>8.1075291389906301</v>
      </c>
      <c r="D620" s="2">
        <f>_xlfn.STDEV.S('II. Headline series'!K609:K639)</f>
        <v>0.64771193731285048</v>
      </c>
      <c r="E620" s="2">
        <f>_xlfn.STDEV.S('II. Headline series'!N609:N639)</f>
        <v>0.82517695130846536</v>
      </c>
      <c r="F620" s="2">
        <f t="shared" si="18"/>
        <v>11.79779922221341</v>
      </c>
      <c r="G620" s="2">
        <f t="shared" si="19"/>
        <v>9.8252006750003087</v>
      </c>
    </row>
    <row r="621" spans="1:7" x14ac:dyDescent="0.25">
      <c r="A621" s="2">
        <f>'III. GDP shares, 1310-2018'!A623</f>
        <v>1927</v>
      </c>
      <c r="B621" s="2">
        <f>_xlfn.STDEV.S('II. Headline series'!M610:M640)</f>
        <v>7.709178340025308</v>
      </c>
      <c r="C621" s="2">
        <f>_xlfn.STDEV.S('II. Headline series'!P610:P640)</f>
        <v>8.2263284211409591</v>
      </c>
      <c r="D621" s="2">
        <f>_xlfn.STDEV.S('II. Headline series'!K610:K640)</f>
        <v>0.67733670975516813</v>
      </c>
      <c r="E621" s="2">
        <f>_xlfn.STDEV.S('II. Headline series'!N610:N640)</f>
        <v>0.86116953190368928</v>
      </c>
      <c r="F621" s="2">
        <f t="shared" si="18"/>
        <v>11.381604199205277</v>
      </c>
      <c r="G621" s="2">
        <f t="shared" si="19"/>
        <v>9.5525075102877288</v>
      </c>
    </row>
    <row r="622" spans="1:7" x14ac:dyDescent="0.25">
      <c r="A622" s="2">
        <f>'III. GDP shares, 1310-2018'!A624</f>
        <v>1928</v>
      </c>
      <c r="B622" s="2">
        <f>_xlfn.STDEV.S('II. Headline series'!M611:M641)</f>
        <v>7.7611699758933783</v>
      </c>
      <c r="C622" s="2">
        <f>_xlfn.STDEV.S('II. Headline series'!P611:P641)</f>
        <v>8.2313475401454372</v>
      </c>
      <c r="D622" s="2">
        <f>_xlfn.STDEV.S('II. Headline series'!K611:K641)</f>
        <v>0.71117645216959169</v>
      </c>
      <c r="E622" s="2">
        <f>_xlfn.STDEV.S('II. Headline series'!N611:N641)</f>
        <v>0.894754754858054</v>
      </c>
      <c r="F622" s="2">
        <f t="shared" si="18"/>
        <v>10.913142515076695</v>
      </c>
      <c r="G622" s="2">
        <f t="shared" si="19"/>
        <v>9.1995571920165737</v>
      </c>
    </row>
    <row r="623" spans="1:7" x14ac:dyDescent="0.25">
      <c r="A623" s="2">
        <f>'III. GDP shares, 1310-2018'!A625</f>
        <v>1929</v>
      </c>
      <c r="B623" s="2">
        <f>_xlfn.STDEV.S('II. Headline series'!M612:M642)</f>
        <v>8.5494033835147309</v>
      </c>
      <c r="C623" s="2">
        <f>_xlfn.STDEV.S('II. Headline series'!P612:P642)</f>
        <v>8.2135926200400178</v>
      </c>
      <c r="D623" s="2">
        <f>_xlfn.STDEV.S('II. Headline series'!K612:K642)</f>
        <v>0.79578637769241545</v>
      </c>
      <c r="E623" s="2">
        <f>_xlfn.STDEV.S('II. Headline series'!N612:N642)</f>
        <v>0.92646983633112712</v>
      </c>
      <c r="F623" s="2">
        <f t="shared" si="18"/>
        <v>10.743339699161345</v>
      </c>
      <c r="G623" s="2">
        <f t="shared" si="19"/>
        <v>8.8654722452339172</v>
      </c>
    </row>
    <row r="624" spans="1:7" x14ac:dyDescent="0.25">
      <c r="A624" s="2">
        <f>'III. GDP shares, 1310-2018'!A626</f>
        <v>1930</v>
      </c>
      <c r="B624" s="2">
        <f>_xlfn.STDEV.S('II. Headline series'!M613:M643)</f>
        <v>8.6307443768765051</v>
      </c>
      <c r="C624" s="2">
        <f>_xlfn.STDEV.S('II. Headline series'!P613:P643)</f>
        <v>8.1956816213120227</v>
      </c>
      <c r="D624" s="2">
        <f>_xlfn.STDEV.S('II. Headline series'!K613:K643)</f>
        <v>0.89095934390101506</v>
      </c>
      <c r="E624" s="2">
        <f>_xlfn.STDEV.S('II. Headline series'!N613:N643)</f>
        <v>0.9765999791828337</v>
      </c>
      <c r="F624" s="2">
        <f t="shared" si="18"/>
        <v>9.6870238086142955</v>
      </c>
      <c r="G624" s="2">
        <f t="shared" si="19"/>
        <v>8.3920559041683855</v>
      </c>
    </row>
    <row r="625" spans="1:7" x14ac:dyDescent="0.25">
      <c r="A625" s="2">
        <f>'III. GDP shares, 1310-2018'!A627</f>
        <v>1931</v>
      </c>
      <c r="B625" s="2">
        <f>_xlfn.STDEV.S('II. Headline series'!M614:M644)</f>
        <v>9.1090624493416108</v>
      </c>
      <c r="C625" s="2">
        <f>_xlfn.STDEV.S('II. Headline series'!P614:P644)</f>
        <v>8.5879045806894272</v>
      </c>
      <c r="D625" s="2">
        <f>_xlfn.STDEV.S('II. Headline series'!K614:K644)</f>
        <v>0.92982535550576184</v>
      </c>
      <c r="E625" s="2">
        <f>_xlfn.STDEV.S('II. Headline series'!N614:N644)</f>
        <v>1.0084046138421037</v>
      </c>
      <c r="F625" s="2">
        <f t="shared" si="18"/>
        <v>9.7965304940376683</v>
      </c>
      <c r="G625" s="2">
        <f t="shared" si="19"/>
        <v>8.5163281313924291</v>
      </c>
    </row>
    <row r="626" spans="1:7" x14ac:dyDescent="0.25">
      <c r="A626" s="2">
        <f>'III. GDP shares, 1310-2018'!A628</f>
        <v>1932</v>
      </c>
      <c r="B626" s="2">
        <f>_xlfn.STDEV.S('II. Headline series'!M615:M645)</f>
        <v>9.1724136860409438</v>
      </c>
      <c r="C626" s="2">
        <f>_xlfn.STDEV.S('II. Headline series'!P615:P645)</f>
        <v>8.2892686336976187</v>
      </c>
      <c r="D626" s="2">
        <f>_xlfn.STDEV.S('II. Headline series'!K615:K645)</f>
        <v>0.94358962965643856</v>
      </c>
      <c r="E626" s="2">
        <f>_xlfn.STDEV.S('II. Headline series'!N615:N645)</f>
        <v>1.0075626703399077</v>
      </c>
      <c r="F626" s="2">
        <f t="shared" si="18"/>
        <v>9.7207656779575071</v>
      </c>
      <c r="G626" s="2">
        <f t="shared" si="19"/>
        <v>8.2270501654266148</v>
      </c>
    </row>
    <row r="627" spans="1:7" x14ac:dyDescent="0.25">
      <c r="A627" s="2">
        <f>'III. GDP shares, 1310-2018'!A629</f>
        <v>1933</v>
      </c>
      <c r="B627" s="2">
        <f>_xlfn.STDEV.S('II. Headline series'!M616:M646)</f>
        <v>8.7649698362478485</v>
      </c>
      <c r="C627" s="2">
        <f>_xlfn.STDEV.S('II. Headline series'!P616:P646)</f>
        <v>7.3133803579059702</v>
      </c>
      <c r="D627" s="2">
        <f>_xlfn.STDEV.S('II. Headline series'!K616:K646)</f>
        <v>0.94186383976062593</v>
      </c>
      <c r="E627" s="2">
        <f>_xlfn.STDEV.S('II. Headline series'!N616:N646)</f>
        <v>0.99205036217281872</v>
      </c>
      <c r="F627" s="2">
        <f t="shared" si="18"/>
        <v>9.3059840140751771</v>
      </c>
      <c r="G627" s="2">
        <f t="shared" si="19"/>
        <v>7.371984968472753</v>
      </c>
    </row>
    <row r="628" spans="1:7" x14ac:dyDescent="0.25">
      <c r="A628" s="2">
        <f>'III. GDP shares, 1310-2018'!A630</f>
        <v>1934</v>
      </c>
      <c r="B628" s="2">
        <f>_xlfn.STDEV.S('II. Headline series'!M617:M647)</f>
        <v>8.1791605824298692</v>
      </c>
      <c r="C628" s="2">
        <f>_xlfn.STDEV.S('II. Headline series'!P617:P647)</f>
        <v>6.4474155337208972</v>
      </c>
      <c r="D628" s="2">
        <f>_xlfn.STDEV.S('II. Headline series'!K617:K647)</f>
        <v>0.94111521219958938</v>
      </c>
      <c r="E628" s="2">
        <f>_xlfn.STDEV.S('II. Headline series'!N617:N647)</f>
        <v>0.98901753004240778</v>
      </c>
      <c r="F628" s="2">
        <f t="shared" si="18"/>
        <v>8.6909237853178531</v>
      </c>
      <c r="G628" s="2">
        <f t="shared" si="19"/>
        <v>6.5190103692544668</v>
      </c>
    </row>
    <row r="629" spans="1:7" x14ac:dyDescent="0.25">
      <c r="A629" s="2">
        <f>'III. GDP shares, 1310-2018'!A631</f>
        <v>1935</v>
      </c>
      <c r="B629" s="2">
        <f>_xlfn.STDEV.S('II. Headline series'!M618:M648)</f>
        <v>8.0699807391698233</v>
      </c>
      <c r="C629" s="2">
        <f>_xlfn.STDEV.S('II. Headline series'!P618:P648)</f>
        <v>6.3899621731272216</v>
      </c>
      <c r="D629" s="2">
        <f>_xlfn.STDEV.S('II. Headline series'!K618:K648)</f>
        <v>0.91874577016319847</v>
      </c>
      <c r="E629" s="2">
        <f>_xlfn.STDEV.S('II. Headline series'!N618:N648)</f>
        <v>0.95441115100426488</v>
      </c>
      <c r="F629" s="2">
        <f t="shared" si="18"/>
        <v>8.7836929444979521</v>
      </c>
      <c r="G629" s="2">
        <f t="shared" si="19"/>
        <v>6.6951880920539111</v>
      </c>
    </row>
    <row r="630" spans="1:7" x14ac:dyDescent="0.25">
      <c r="A630" s="2">
        <f>'III. GDP shares, 1310-2018'!A632</f>
        <v>1936</v>
      </c>
      <c r="B630" s="2">
        <f>_xlfn.STDEV.S('II. Headline series'!M619:M649)</f>
        <v>8.0381277182341133</v>
      </c>
      <c r="C630" s="2">
        <f>_xlfn.STDEV.S('II. Headline series'!P619:P649)</f>
        <v>6.4597615942593576</v>
      </c>
      <c r="D630" s="2">
        <f>_xlfn.STDEV.S('II. Headline series'!K619:K649)</f>
        <v>0.85842199264411467</v>
      </c>
      <c r="E630" s="2">
        <f>_xlfn.STDEV.S('II. Headline series'!N619:N649)</f>
        <v>0.84255908187593054</v>
      </c>
      <c r="F630" s="2">
        <f t="shared" si="18"/>
        <v>9.3638417784183758</v>
      </c>
      <c r="G630" s="2">
        <f t="shared" si="19"/>
        <v>7.6668351611342285</v>
      </c>
    </row>
    <row r="631" spans="1:7" x14ac:dyDescent="0.25">
      <c r="A631" s="2">
        <f>'III. GDP shares, 1310-2018'!A633</f>
        <v>1937</v>
      </c>
      <c r="B631" s="2">
        <f>_xlfn.STDEV.S('II. Headline series'!M620:M650)</f>
        <v>7.4896063619696696</v>
      </c>
      <c r="C631" s="2">
        <f>_xlfn.STDEV.S('II. Headline series'!P620:P650)</f>
        <v>5.9463130886670701</v>
      </c>
      <c r="D631" s="2">
        <f>_xlfn.STDEV.S('II. Headline series'!K620:K650)</f>
        <v>0.82443771656378151</v>
      </c>
      <c r="E631" s="2">
        <f>_xlfn.STDEV.S('II. Headline series'!N620:N650)</f>
        <v>0.78989750253822533</v>
      </c>
      <c r="F631" s="2">
        <f t="shared" si="18"/>
        <v>9.0845023359508641</v>
      </c>
      <c r="G631" s="2">
        <f t="shared" si="19"/>
        <v>7.5279552974397603</v>
      </c>
    </row>
    <row r="632" spans="1:7" x14ac:dyDescent="0.25">
      <c r="A632" s="2">
        <f>'III. GDP shares, 1310-2018'!A634</f>
        <v>1938</v>
      </c>
      <c r="B632" s="2">
        <f>_xlfn.STDEV.S('II. Headline series'!M621:M651)</f>
        <v>7.3175756046049178</v>
      </c>
      <c r="C632" s="2">
        <f>_xlfn.STDEV.S('II. Headline series'!P621:P651)</f>
        <v>5.8634354644156224</v>
      </c>
      <c r="D632" s="2">
        <f>_xlfn.STDEV.S('II. Headline series'!K621:K651)</f>
        <v>0.8068247405478155</v>
      </c>
      <c r="E632" s="2">
        <f>_xlfn.STDEV.S('II. Headline series'!N621:N651)</f>
        <v>0.73853706017186826</v>
      </c>
      <c r="F632" s="2">
        <f t="shared" si="18"/>
        <v>9.0695974439708582</v>
      </c>
      <c r="G632" s="2">
        <f t="shared" si="19"/>
        <v>7.9392569183340864</v>
      </c>
    </row>
    <row r="633" spans="1:7" x14ac:dyDescent="0.25">
      <c r="A633" s="2">
        <f>'III. GDP shares, 1310-2018'!A635</f>
        <v>1939</v>
      </c>
      <c r="B633" s="2">
        <f>_xlfn.STDEV.S('II. Headline series'!M622:M652)</f>
        <v>7.3307767652989186</v>
      </c>
      <c r="C633" s="2">
        <f>_xlfn.STDEV.S('II. Headline series'!P622:P652)</f>
        <v>5.8742786809188239</v>
      </c>
      <c r="D633" s="2">
        <f>_xlfn.STDEV.S('II. Headline series'!K622:K652)</f>
        <v>0.78244309770294762</v>
      </c>
      <c r="E633" s="2">
        <f>_xlfn.STDEV.S('II. Headline series'!N622:N652)</f>
        <v>0.67671852123999399</v>
      </c>
      <c r="F633" s="2">
        <f t="shared" si="18"/>
        <v>9.3690861186202543</v>
      </c>
      <c r="G633" s="2">
        <f t="shared" si="19"/>
        <v>8.6805348110688811</v>
      </c>
    </row>
    <row r="634" spans="1:7" x14ac:dyDescent="0.25">
      <c r="A634" s="2">
        <f>'III. GDP shares, 1310-2018'!A636</f>
        <v>1940</v>
      </c>
      <c r="B634" s="2">
        <f>_xlfn.STDEV.S('II. Headline series'!M623:M653)</f>
        <v>7.3125571213243816</v>
      </c>
      <c r="C634" s="2">
        <f>_xlfn.STDEV.S('II. Headline series'!P623:P653)</f>
        <v>5.857415520729095</v>
      </c>
      <c r="D634" s="2">
        <f>_xlfn.STDEV.S('II. Headline series'!K623:K653)</f>
        <v>0.74676829942253031</v>
      </c>
      <c r="E634" s="2">
        <f>_xlfn.STDEV.S('II. Headline series'!N623:N653)</f>
        <v>0.63666773630490281</v>
      </c>
      <c r="F634" s="2">
        <f t="shared" si="18"/>
        <v>9.7922704096827911</v>
      </c>
      <c r="G634" s="2">
        <f t="shared" si="19"/>
        <v>9.2001136334069784</v>
      </c>
    </row>
    <row r="635" spans="1:7" x14ac:dyDescent="0.25">
      <c r="A635" s="2">
        <f>'III. GDP shares, 1310-2018'!A637</f>
        <v>1941</v>
      </c>
      <c r="B635" s="2">
        <f>_xlfn.STDEV.S('II. Headline series'!M624:M654)</f>
        <v>7.3136096930466463</v>
      </c>
      <c r="C635" s="2">
        <f>_xlfn.STDEV.S('II. Headline series'!P624:P654)</f>
        <v>5.8564397876607774</v>
      </c>
      <c r="D635" s="2">
        <f>_xlfn.STDEV.S('II. Headline series'!K624:K654)</f>
        <v>0.74117182242501545</v>
      </c>
      <c r="E635" s="2">
        <f>_xlfn.STDEV.S('II. Headline series'!N624:N654)</f>
        <v>0.62508889690367797</v>
      </c>
      <c r="F635" s="2">
        <f t="shared" si="18"/>
        <v>9.8676305166560301</v>
      </c>
      <c r="G635" s="2">
        <f t="shared" si="19"/>
        <v>9.3689710642280311</v>
      </c>
    </row>
    <row r="636" spans="1:7" x14ac:dyDescent="0.25">
      <c r="A636" s="2">
        <f>'III. GDP shares, 1310-2018'!A638</f>
        <v>1942</v>
      </c>
      <c r="B636" s="2">
        <f>_xlfn.STDEV.S('II. Headline series'!M625:M655)</f>
        <v>7.3015268322379754</v>
      </c>
      <c r="C636" s="2">
        <f>_xlfn.STDEV.S('II. Headline series'!P625:P655)</f>
        <v>5.8199379706766603</v>
      </c>
      <c r="D636" s="2">
        <f>_xlfn.STDEV.S('II. Headline series'!K625:K655)</f>
        <v>0.77456647117827182</v>
      </c>
      <c r="E636" s="2">
        <f>_xlfn.STDEV.S('II. Headline series'!N625:N655)</f>
        <v>0.6110722112089777</v>
      </c>
      <c r="F636" s="2">
        <f t="shared" si="18"/>
        <v>9.4265981086566786</v>
      </c>
      <c r="G636" s="2">
        <f t="shared" si="19"/>
        <v>9.5241411144555013</v>
      </c>
    </row>
    <row r="637" spans="1:7" x14ac:dyDescent="0.25">
      <c r="A637" s="2">
        <f>'III. GDP shares, 1310-2018'!A639</f>
        <v>1943</v>
      </c>
      <c r="B637" s="2">
        <f>_xlfn.STDEV.S('II. Headline series'!M626:M656)</f>
        <v>7.1704165473144137</v>
      </c>
      <c r="C637" s="2">
        <f>_xlfn.STDEV.S('II. Headline series'!P626:P656)</f>
        <v>5.7651494555069061</v>
      </c>
      <c r="D637" s="2">
        <f>_xlfn.STDEV.S('II. Headline series'!K626:K656)</f>
        <v>0.80209582327551554</v>
      </c>
      <c r="E637" s="2">
        <f>_xlfn.STDEV.S('II. Headline series'!N626:N656)</f>
        <v>0.6428807812687608</v>
      </c>
      <c r="F637" s="2">
        <f t="shared" si="18"/>
        <v>8.939600904580967</v>
      </c>
      <c r="G637" s="2">
        <f t="shared" si="19"/>
        <v>8.9676805147745497</v>
      </c>
    </row>
    <row r="638" spans="1:7" x14ac:dyDescent="0.25">
      <c r="A638" s="2">
        <f>'III. GDP shares, 1310-2018'!A640</f>
        <v>1944</v>
      </c>
      <c r="B638" s="2">
        <f>_xlfn.STDEV.S('II. Headline series'!M627:M657)</f>
        <v>7.1728706194119276</v>
      </c>
      <c r="C638" s="2">
        <f>_xlfn.STDEV.S('II. Headline series'!P627:P657)</f>
        <v>5.7369325195413339</v>
      </c>
      <c r="D638" s="2">
        <f>_xlfn.STDEV.S('II. Headline series'!K627:K657)</f>
        <v>0.85973704165780229</v>
      </c>
      <c r="E638" s="2">
        <f>_xlfn.STDEV.S('II. Headline series'!N627:N657)</f>
        <v>0.72683035544162578</v>
      </c>
      <c r="F638" s="2">
        <f t="shared" si="18"/>
        <v>8.3430982636047872</v>
      </c>
      <c r="G638" s="2">
        <f t="shared" si="19"/>
        <v>7.8930832712064491</v>
      </c>
    </row>
    <row r="639" spans="1:7" x14ac:dyDescent="0.25">
      <c r="A639" s="2">
        <f>'III. GDP shares, 1310-2018'!A641</f>
        <v>1945</v>
      </c>
      <c r="B639" s="2">
        <f>_xlfn.STDEV.S('II. Headline series'!M628:M658)</f>
        <v>7.1514407655204977</v>
      </c>
      <c r="C639" s="2">
        <f>_xlfn.STDEV.S('II. Headline series'!P628:P658)</f>
        <v>5.7337818182353546</v>
      </c>
      <c r="D639" s="2">
        <f>_xlfn.STDEV.S('II. Headline series'!K628:K658)</f>
        <v>0.89262600691103</v>
      </c>
      <c r="E639" s="2">
        <f>_xlfn.STDEV.S('II. Headline series'!N628:N658)</f>
        <v>0.74623427380270513</v>
      </c>
      <c r="F639" s="2">
        <f t="shared" si="18"/>
        <v>8.0116876610713597</v>
      </c>
      <c r="G639" s="2">
        <f t="shared" si="19"/>
        <v>7.683621644737392</v>
      </c>
    </row>
    <row r="640" spans="1:7" x14ac:dyDescent="0.25">
      <c r="A640" s="2">
        <f>'III. GDP shares, 1310-2018'!A642</f>
        <v>1946</v>
      </c>
      <c r="B640" s="2">
        <f>_xlfn.STDEV.S('II. Headline series'!M629:M659)</f>
        <v>6.9419825283587615</v>
      </c>
      <c r="C640" s="2">
        <f>_xlfn.STDEV.S('II. Headline series'!P629:P659)</f>
        <v>5.5193557327932323</v>
      </c>
      <c r="D640" s="2">
        <f>_xlfn.STDEV.S('II. Headline series'!K629:K659)</f>
        <v>0.96509858631898471</v>
      </c>
      <c r="E640" s="2">
        <f>_xlfn.STDEV.S('II. Headline series'!N629:N659)</f>
        <v>0.77970121103832057</v>
      </c>
      <c r="F640" s="2">
        <f t="shared" si="18"/>
        <v>7.1930294239020833</v>
      </c>
      <c r="G640" s="2">
        <f t="shared" si="19"/>
        <v>7.0788087214115771</v>
      </c>
    </row>
    <row r="641" spans="1:7" x14ac:dyDescent="0.25">
      <c r="A641" s="2">
        <f>'III. GDP shares, 1310-2018'!A643</f>
        <v>1947</v>
      </c>
      <c r="B641" s="2">
        <f>_xlfn.STDEV.S('II. Headline series'!M630:M660)</f>
        <v>6.5249117829208485</v>
      </c>
      <c r="C641" s="2">
        <f>_xlfn.STDEV.S('II. Headline series'!P630:P660)</f>
        <v>5.0122341160903012</v>
      </c>
      <c r="D641" s="2">
        <f>_xlfn.STDEV.S('II. Headline series'!K630:K660)</f>
        <v>0.98950407205528756</v>
      </c>
      <c r="E641" s="2">
        <f>_xlfn.STDEV.S('II. Headline series'!N630:N660)</f>
        <v>0.77575921882462762</v>
      </c>
      <c r="F641" s="2">
        <f t="shared" si="18"/>
        <v>6.5941232251505841</v>
      </c>
      <c r="G641" s="2">
        <f t="shared" si="19"/>
        <v>6.4610693556235965</v>
      </c>
    </row>
    <row r="642" spans="1:7" x14ac:dyDescent="0.25">
      <c r="A642" s="2">
        <f>'III. GDP shares, 1310-2018'!A644</f>
        <v>1948</v>
      </c>
      <c r="B642" s="2">
        <f>_xlfn.STDEV.S('II. Headline series'!M631:M661)</f>
        <v>6.1530618746849468</v>
      </c>
      <c r="C642" s="2">
        <f>_xlfn.STDEV.S('II. Headline series'!P631:P661)</f>
        <v>4.380609049323736</v>
      </c>
      <c r="D642" s="2">
        <f>_xlfn.STDEV.S('II. Headline series'!K631:K661)</f>
        <v>1.0264701654500707</v>
      </c>
      <c r="E642" s="2">
        <f>_xlfn.STDEV.S('II. Headline series'!N631:N661)</f>
        <v>0.80877206805410573</v>
      </c>
      <c r="F642" s="2">
        <f t="shared" si="18"/>
        <v>5.9943893956109751</v>
      </c>
      <c r="G642" s="2">
        <f t="shared" si="19"/>
        <v>5.4163703500090206</v>
      </c>
    </row>
    <row r="643" spans="1:7" x14ac:dyDescent="0.25">
      <c r="A643" s="2">
        <f>'III. GDP shares, 1310-2018'!A645</f>
        <v>1949</v>
      </c>
      <c r="B643" s="2">
        <f>_xlfn.STDEV.S('II. Headline series'!M632:M662)</f>
        <v>6.1304505802820701</v>
      </c>
      <c r="C643" s="2">
        <f>_xlfn.STDEV.S('II. Headline series'!P632:P662)</f>
        <v>4.3917822019454569</v>
      </c>
      <c r="D643" s="2">
        <f>_xlfn.STDEV.S('II. Headline series'!K632:K662)</f>
        <v>1.0750748377133814</v>
      </c>
      <c r="E643" s="2">
        <f>_xlfn.STDEV.S('II. Headline series'!N632:N662)</f>
        <v>0.83888635856154281</v>
      </c>
      <c r="F643" s="2">
        <f t="shared" si="18"/>
        <v>5.7023477484796912</v>
      </c>
      <c r="G643" s="2">
        <f t="shared" si="19"/>
        <v>5.2352528529324802</v>
      </c>
    </row>
    <row r="644" spans="1:7" x14ac:dyDescent="0.25">
      <c r="A644" s="2">
        <f>'III. GDP shares, 1310-2018'!A646</f>
        <v>1950</v>
      </c>
      <c r="B644" s="2">
        <f>_xlfn.STDEV.S('II. Headline series'!M633:M663)</f>
        <v>6.07080851295302</v>
      </c>
      <c r="C644" s="2">
        <f>_xlfn.STDEV.S('II. Headline series'!P633:P663)</f>
        <v>4.4124682557863109</v>
      </c>
      <c r="D644" s="2">
        <f>_xlfn.STDEV.S('II. Headline series'!K633:K663)</f>
        <v>1.1337361499646674</v>
      </c>
      <c r="E644" s="2">
        <f>_xlfn.STDEV.S('II. Headline series'!N633:N663)</f>
        <v>0.90285473176290465</v>
      </c>
      <c r="F644" s="2">
        <f t="shared" si="18"/>
        <v>5.3546925474169766</v>
      </c>
      <c r="G644" s="2">
        <f t="shared" si="19"/>
        <v>4.8872405499504579</v>
      </c>
    </row>
    <row r="645" spans="1:7" x14ac:dyDescent="0.25">
      <c r="A645" s="2">
        <f>'III. GDP shares, 1310-2018'!A647</f>
        <v>1951</v>
      </c>
      <c r="B645" s="2">
        <f>_xlfn.STDEV.S('II. Headline series'!M634:M664)</f>
        <v>6.0767567632900565</v>
      </c>
      <c r="C645" s="2">
        <f>_xlfn.STDEV.S('II. Headline series'!P634:P664)</f>
        <v>4.4180264964667106</v>
      </c>
      <c r="D645" s="2">
        <f>_xlfn.STDEV.S('II. Headline series'!K634:K664)</f>
        <v>1.1817177927557594</v>
      </c>
      <c r="E645" s="2">
        <f>_xlfn.STDEV.S('II. Headline series'!N634:N664)</f>
        <v>0.95894296644963473</v>
      </c>
      <c r="F645" s="2">
        <f t="shared" si="18"/>
        <v>5.1423079186436667</v>
      </c>
      <c r="G645" s="2">
        <f t="shared" si="19"/>
        <v>4.6071837961582807</v>
      </c>
    </row>
    <row r="646" spans="1:7" x14ac:dyDescent="0.25">
      <c r="A646" s="2">
        <f>'III. GDP shares, 1310-2018'!A648</f>
        <v>1952</v>
      </c>
      <c r="B646" s="2">
        <f>_xlfn.STDEV.S('II. Headline series'!M635:M665)</f>
        <v>6.1296347086951295</v>
      </c>
      <c r="C646" s="2">
        <f>_xlfn.STDEV.S('II. Headline series'!P635:P665)</f>
        <v>4.4402485725352863</v>
      </c>
      <c r="D646" s="2">
        <f>_xlfn.STDEV.S('II. Headline series'!K635:K665)</f>
        <v>1.2428519272386769</v>
      </c>
      <c r="E646" s="2">
        <f>_xlfn.STDEV.S('II. Headline series'!N635:N665)</f>
        <v>1.0795793685057271</v>
      </c>
      <c r="F646" s="2">
        <f t="shared" si="18"/>
        <v>4.9319106921399145</v>
      </c>
      <c r="G646" s="2">
        <f t="shared" si="19"/>
        <v>4.1129431536665484</v>
      </c>
    </row>
    <row r="647" spans="1:7" x14ac:dyDescent="0.25">
      <c r="A647" s="2">
        <f>'III. GDP shares, 1310-2018'!A649</f>
        <v>1953</v>
      </c>
      <c r="B647" s="2">
        <f>_xlfn.STDEV.S('II. Headline series'!M636:M666)</f>
        <v>6.1680602261805078</v>
      </c>
      <c r="C647" s="2">
        <f>_xlfn.STDEV.S('II. Headline series'!P636:P666)</f>
        <v>4.4471829263009104</v>
      </c>
      <c r="D647" s="2">
        <f>_xlfn.STDEV.S('II. Headline series'!K636:K666)</f>
        <v>1.3110448374813091</v>
      </c>
      <c r="E647" s="2">
        <f>_xlfn.STDEV.S('II. Headline series'!N636:N666)</f>
        <v>1.2172141646319461</v>
      </c>
      <c r="F647" s="2">
        <f t="shared" si="18"/>
        <v>4.7046905260922802</v>
      </c>
      <c r="G647" s="2">
        <f t="shared" si="19"/>
        <v>3.6535747410116794</v>
      </c>
    </row>
    <row r="648" spans="1:7" x14ac:dyDescent="0.25">
      <c r="A648" s="2">
        <f>'III. GDP shares, 1310-2018'!A650</f>
        <v>1954</v>
      </c>
      <c r="B648" s="2">
        <f>_xlfn.STDEV.S('II. Headline series'!M637:M667)</f>
        <v>6.1823404465131135</v>
      </c>
      <c r="C648" s="2">
        <f>_xlfn.STDEV.S('II. Headline series'!P637:P667)</f>
        <v>4.3539785403599094</v>
      </c>
      <c r="D648" s="2">
        <f>_xlfn.STDEV.S('II. Headline series'!K637:K667)</f>
        <v>1.4465021538632672</v>
      </c>
      <c r="E648" s="2">
        <f>_xlfn.STDEV.S('II. Headline series'!N637:N667)</f>
        <v>1.4812758232402679</v>
      </c>
      <c r="F648" s="2">
        <f t="shared" si="18"/>
        <v>4.2739932533121614</v>
      </c>
      <c r="G648" s="2">
        <f t="shared" si="19"/>
        <v>2.9393435523950218</v>
      </c>
    </row>
    <row r="649" spans="1:7" x14ac:dyDescent="0.25">
      <c r="A649" s="2">
        <f>'III. GDP shares, 1310-2018'!A651</f>
        <v>1955</v>
      </c>
      <c r="B649" s="2">
        <f>_xlfn.STDEV.S('II. Headline series'!M638:M668)</f>
        <v>6.2062942491776649</v>
      </c>
      <c r="C649" s="2">
        <f>_xlfn.STDEV.S('II. Headline series'!P638:P668)</f>
        <v>4.3364636282831919</v>
      </c>
      <c r="D649" s="2">
        <f>_xlfn.STDEV.S('II. Headline series'!K638:K668)</f>
        <v>1.5408509277311726</v>
      </c>
      <c r="E649" s="2">
        <f>_xlfn.STDEV.S('II. Headline series'!N638:N668)</f>
        <v>1.5769091859219933</v>
      </c>
      <c r="F649" s="2">
        <f t="shared" si="18"/>
        <v>4.0278356182814701</v>
      </c>
      <c r="G649" s="2">
        <f t="shared" si="19"/>
        <v>2.7499767691109822</v>
      </c>
    </row>
    <row r="650" spans="1:7" x14ac:dyDescent="0.25">
      <c r="A650" s="2">
        <f>'III. GDP shares, 1310-2018'!A652</f>
        <v>1956</v>
      </c>
      <c r="B650" s="2">
        <f>_xlfn.STDEV.S('II. Headline series'!M639:M669)</f>
        <v>6.2071190889934336</v>
      </c>
      <c r="C650" s="2">
        <f>_xlfn.STDEV.S('II. Headline series'!P639:P669)</f>
        <v>4.3582024468523315</v>
      </c>
      <c r="D650" s="2">
        <f>_xlfn.STDEV.S('II. Headline series'!K639:K669)</f>
        <v>1.5884170050761586</v>
      </c>
      <c r="E650" s="2">
        <f>_xlfn.STDEV.S('II. Headline series'!N639:N669)</f>
        <v>1.6102173098517607</v>
      </c>
      <c r="F650" s="2">
        <f t="shared" si="18"/>
        <v>3.9077390062918811</v>
      </c>
      <c r="G650" s="2">
        <f t="shared" si="19"/>
        <v>2.7065927189998691</v>
      </c>
    </row>
    <row r="651" spans="1:7" x14ac:dyDescent="0.25">
      <c r="A651" s="2">
        <f>'III. GDP shares, 1310-2018'!A653</f>
        <v>1957</v>
      </c>
      <c r="B651" s="2">
        <f>_xlfn.STDEV.S('II. Headline series'!M640:M670)</f>
        <v>6.1603454442335801</v>
      </c>
      <c r="C651" s="2">
        <f>_xlfn.STDEV.S('II. Headline series'!P640:P670)</f>
        <v>4.1386083221643748</v>
      </c>
      <c r="D651" s="2">
        <f>_xlfn.STDEV.S('II. Headline series'!K640:K670)</f>
        <v>1.6350258960403889</v>
      </c>
      <c r="E651" s="2">
        <f>_xlfn.STDEV.S('II. Headline series'!N640:N670)</f>
        <v>1.6647641829839548</v>
      </c>
      <c r="F651" s="2">
        <f t="shared" si="18"/>
        <v>3.7677357032401431</v>
      </c>
      <c r="G651" s="2">
        <f t="shared" si="19"/>
        <v>2.4860027410886838</v>
      </c>
    </row>
    <row r="652" spans="1:7" x14ac:dyDescent="0.25">
      <c r="A652" s="2">
        <f>'III. GDP shares, 1310-2018'!A654</f>
        <v>1958</v>
      </c>
      <c r="B652" s="2">
        <f>_xlfn.STDEV.S('II. Headline series'!M641:M671)</f>
        <v>6.1220146686143559</v>
      </c>
      <c r="C652" s="2">
        <f>_xlfn.STDEV.S('II. Headline series'!P641:P671)</f>
        <v>3.9371147160482041</v>
      </c>
      <c r="D652" s="2">
        <f>_xlfn.STDEV.S('II. Headline series'!K641:K671)</f>
        <v>1.706209194158167</v>
      </c>
      <c r="E652" s="2">
        <f>_xlfn.STDEV.S('II. Headline series'!N641:N671)</f>
        <v>1.7338400417346973</v>
      </c>
      <c r="F652" s="2">
        <f t="shared" si="18"/>
        <v>3.5880797557388151</v>
      </c>
      <c r="G652" s="2">
        <f t="shared" si="19"/>
        <v>2.2707485242462981</v>
      </c>
    </row>
    <row r="653" spans="1:7" x14ac:dyDescent="0.25">
      <c r="A653" s="2">
        <f>'III. GDP shares, 1310-2018'!A655</f>
        <v>1959</v>
      </c>
      <c r="B653" s="2">
        <f>_xlfn.STDEV.S('II. Headline series'!M642:M672)</f>
        <v>6.1409827253065021</v>
      </c>
      <c r="C653" s="2">
        <f>_xlfn.STDEV.S('II. Headline series'!P642:P672)</f>
        <v>4.0503935659811141</v>
      </c>
      <c r="D653" s="2">
        <f>_xlfn.STDEV.S('II. Headline series'!K642:K672)</f>
        <v>1.8461923139563534</v>
      </c>
      <c r="E653" s="2">
        <f>_xlfn.STDEV.S('II. Headline series'!N642:N672)</f>
        <v>1.8159202767778384</v>
      </c>
      <c r="F653" s="2">
        <f t="shared" si="18"/>
        <v>3.3262963337478633</v>
      </c>
      <c r="G653" s="2">
        <f t="shared" si="19"/>
        <v>2.2304908523672173</v>
      </c>
    </row>
    <row r="654" spans="1:7" x14ac:dyDescent="0.25">
      <c r="A654" s="2">
        <f>'III. GDP shares, 1310-2018'!A656</f>
        <v>1960</v>
      </c>
      <c r="B654" s="2">
        <f>_xlfn.STDEV.S('II. Headline series'!M643:M673)</f>
        <v>4.9804284154456804</v>
      </c>
      <c r="C654" s="2">
        <f>_xlfn.STDEV.S('II. Headline series'!P643:P673)</f>
        <v>4.049880839419215</v>
      </c>
      <c r="D654" s="2">
        <f>_xlfn.STDEV.S('II. Headline series'!K643:K673)</f>
        <v>1.9036574267375592</v>
      </c>
      <c r="E654" s="2">
        <f>_xlfn.STDEV.S('II. Headline series'!N643:N673)</f>
        <v>1.8993332163332102</v>
      </c>
      <c r="F654" s="2">
        <f t="shared" si="18"/>
        <v>2.6162419485217017</v>
      </c>
      <c r="G654" s="2">
        <f t="shared" si="19"/>
        <v>2.1322645255674413</v>
      </c>
    </row>
    <row r="655" spans="1:7" x14ac:dyDescent="0.25">
      <c r="A655" s="2">
        <f>'III. GDP shares, 1310-2018'!A657</f>
        <v>1961</v>
      </c>
      <c r="B655" s="2">
        <f>_xlfn.STDEV.S('II. Headline series'!M644:M674)</f>
        <v>4.8090067614400995</v>
      </c>
      <c r="C655" s="2">
        <f>_xlfn.STDEV.S('II. Headline series'!P644:P674)</f>
        <v>4.055140219786078</v>
      </c>
      <c r="D655" s="2">
        <f>_xlfn.STDEV.S('II. Headline series'!K644:K674)</f>
        <v>1.8971902386272148</v>
      </c>
      <c r="E655" s="2">
        <f>_xlfn.STDEV.S('II. Headline series'!N644:N674)</f>
        <v>1.8954590898487664</v>
      </c>
      <c r="F655" s="2">
        <f t="shared" si="18"/>
        <v>2.5348047146393933</v>
      </c>
      <c r="G655" s="2">
        <f t="shared" si="19"/>
        <v>2.1393973847832437</v>
      </c>
    </row>
    <row r="656" spans="1:7" x14ac:dyDescent="0.25">
      <c r="A656" s="2">
        <f>'III. GDP shares, 1310-2018'!A658</f>
        <v>1962</v>
      </c>
      <c r="B656" s="2">
        <f>_xlfn.STDEV.S('II. Headline series'!M645:M675)</f>
        <v>3.5976498369020531</v>
      </c>
      <c r="C656" s="2">
        <f>_xlfn.STDEV.S('II. Headline series'!P645:P675)</f>
        <v>2.5965893981751065</v>
      </c>
      <c r="D656" s="2">
        <f>_xlfn.STDEV.S('II. Headline series'!K645:K675)</f>
        <v>1.8986974777464487</v>
      </c>
      <c r="E656" s="2">
        <f>_xlfn.STDEV.S('II. Headline series'!N645:N675)</f>
        <v>1.930567134902484</v>
      </c>
      <c r="F656" s="2">
        <f t="shared" si="18"/>
        <v>1.8947988708406984</v>
      </c>
      <c r="G656" s="2">
        <f t="shared" si="19"/>
        <v>1.3449878801061557</v>
      </c>
    </row>
    <row r="657" spans="1:7" x14ac:dyDescent="0.25">
      <c r="A657" s="2">
        <f>'III. GDP shares, 1310-2018'!A659</f>
        <v>1963</v>
      </c>
      <c r="B657" s="2">
        <f>_xlfn.STDEV.S('II. Headline series'!M646:M676)</f>
        <v>2.8431166508524126</v>
      </c>
      <c r="C657" s="2">
        <f>_xlfn.STDEV.S('II. Headline series'!P646:P676)</f>
        <v>2.179180331913499</v>
      </c>
      <c r="D657" s="2">
        <f>_xlfn.STDEV.S('II. Headline series'!K646:K676)</f>
        <v>1.9198676290896952</v>
      </c>
      <c r="E657" s="2">
        <f>_xlfn.STDEV.S('II. Headline series'!N646:N676)</f>
        <v>2.0467554707363638</v>
      </c>
      <c r="F657" s="2">
        <f t="shared" si="18"/>
        <v>1.4808920197276703</v>
      </c>
      <c r="G657" s="2">
        <f t="shared" si="19"/>
        <v>1.0646998935976912</v>
      </c>
    </row>
    <row r="658" spans="1:7" x14ac:dyDescent="0.25">
      <c r="A658" s="2">
        <f>'III. GDP shares, 1310-2018'!A660</f>
        <v>1964</v>
      </c>
      <c r="B658" s="2">
        <f>_xlfn.STDEV.S('II. Headline series'!M647:M677)</f>
        <v>2.3416161505169484</v>
      </c>
      <c r="C658" s="2">
        <f>_xlfn.STDEV.S('II. Headline series'!P647:P677)</f>
        <v>2.2773171410865629</v>
      </c>
      <c r="D658" s="2">
        <f>_xlfn.STDEV.S('II. Headline series'!K647:K677)</f>
        <v>2.0059214564347192</v>
      </c>
      <c r="E658" s="2">
        <f>_xlfn.STDEV.S('II. Headline series'!N647:N677)</f>
        <v>2.2149578019718836</v>
      </c>
      <c r="F658" s="2">
        <f t="shared" si="18"/>
        <v>1.1673518636561602</v>
      </c>
      <c r="G658" s="2">
        <f t="shared" si="19"/>
        <v>1.0281537368608844</v>
      </c>
    </row>
    <row r="659" spans="1:7" x14ac:dyDescent="0.25">
      <c r="A659" s="2">
        <f>'III. GDP shares, 1310-2018'!A661</f>
        <v>1965</v>
      </c>
      <c r="B659" s="2">
        <f>_xlfn.STDEV.S('II. Headline series'!M648:M678)</f>
        <v>2.2984228918674923</v>
      </c>
      <c r="C659" s="2">
        <f>_xlfn.STDEV.S('II. Headline series'!P648:P678)</f>
        <v>2.2319669088776082</v>
      </c>
      <c r="D659" s="2">
        <f>_xlfn.STDEV.S('II. Headline series'!K648:K678)</f>
        <v>2.1837105061769955</v>
      </c>
      <c r="E659" s="2">
        <f>_xlfn.STDEV.S('II. Headline series'!N648:N678)</f>
        <v>2.4999065788996573</v>
      </c>
      <c r="F659" s="2">
        <f t="shared" si="18"/>
        <v>1.0525309492105357</v>
      </c>
      <c r="G659" s="2">
        <f t="shared" si="19"/>
        <v>0.89282012684650647</v>
      </c>
    </row>
    <row r="660" spans="1:7" x14ac:dyDescent="0.25">
      <c r="A660" s="2">
        <f>'III. GDP shares, 1310-2018'!A662</f>
        <v>1966</v>
      </c>
      <c r="B660" s="2">
        <f>_xlfn.STDEV.S('II. Headline series'!M649:M679)</f>
        <v>2.2763836937746329</v>
      </c>
      <c r="C660" s="2">
        <f>_xlfn.STDEV.S('II. Headline series'!P649:P679)</f>
        <v>2.0880748335842747</v>
      </c>
      <c r="D660" s="2">
        <f>_xlfn.STDEV.S('II. Headline series'!K649:K679)</f>
        <v>2.4268636011493356</v>
      </c>
      <c r="E660" s="2">
        <f>_xlfn.STDEV.S('II. Headline series'!N649:N679)</f>
        <v>2.8606750234348164</v>
      </c>
      <c r="F660" s="2">
        <f t="shared" si="18"/>
        <v>0.93799408120693839</v>
      </c>
      <c r="G660" s="2">
        <f t="shared" si="19"/>
        <v>0.72992381744820511</v>
      </c>
    </row>
    <row r="661" spans="1:7" x14ac:dyDescent="0.25">
      <c r="A661" s="2">
        <f>'III. GDP shares, 1310-2018'!A663</f>
        <v>1967</v>
      </c>
      <c r="B661" s="2">
        <f>_xlfn.STDEV.S('II. Headline series'!M650:M680)</f>
        <v>2.0041535052317396</v>
      </c>
      <c r="C661" s="2">
        <f>_xlfn.STDEV.S('II. Headline series'!P650:P680)</f>
        <v>2.1241693593047106</v>
      </c>
      <c r="D661" s="2">
        <f>_xlfn.STDEV.S('II. Headline series'!K650:K680)</f>
        <v>2.5456056810249175</v>
      </c>
      <c r="E661" s="2">
        <f>_xlfn.STDEV.S('II. Headline series'!N650:N680)</f>
        <v>3.0751040619238745</v>
      </c>
      <c r="F661" s="2">
        <f t="shared" si="18"/>
        <v>0.7872992742634134</v>
      </c>
      <c r="G661" s="2">
        <f t="shared" si="19"/>
        <v>0.6907634071985741</v>
      </c>
    </row>
    <row r="662" spans="1:7" x14ac:dyDescent="0.25">
      <c r="A662" s="2">
        <f>'III. GDP shares, 1310-2018'!A664</f>
        <v>1968</v>
      </c>
      <c r="B662" s="2">
        <f>_xlfn.STDEV.S('II. Headline series'!M651:M681)</f>
        <v>2.1759827738080837</v>
      </c>
      <c r="C662" s="2">
        <f>_xlfn.STDEV.S('II. Headline series'!P651:P681)</f>
        <v>2.4085882981908417</v>
      </c>
      <c r="D662" s="2">
        <f>_xlfn.STDEV.S('II. Headline series'!K651:K681)</f>
        <v>2.5580519185334665</v>
      </c>
      <c r="E662" s="2">
        <f>_xlfn.STDEV.S('II. Headline series'!N651:N681)</f>
        <v>3.1272377287478115</v>
      </c>
      <c r="F662" s="2">
        <f t="shared" si="18"/>
        <v>0.85064058240677798</v>
      </c>
      <c r="G662" s="2">
        <f t="shared" si="19"/>
        <v>0.77019673817867162</v>
      </c>
    </row>
    <row r="663" spans="1:7" x14ac:dyDescent="0.25">
      <c r="A663" s="2">
        <f>'III. GDP shares, 1310-2018'!A665</f>
        <v>1969</v>
      </c>
      <c r="B663" s="2">
        <f>_xlfn.STDEV.S('II. Headline series'!M652:M682)</f>
        <v>2.3079666403619141</v>
      </c>
      <c r="C663" s="2">
        <f>_xlfn.STDEV.S('II. Headline series'!P652:P682)</f>
        <v>2.6585769599444542</v>
      </c>
      <c r="D663" s="2">
        <f>_xlfn.STDEV.S('II. Headline series'!K652:K682)</f>
        <v>2.5618202462995932</v>
      </c>
      <c r="E663" s="2">
        <f>_xlfn.STDEV.S('II. Headline series'!N652:N682)</f>
        <v>3.2286794669641972</v>
      </c>
      <c r="F663" s="2">
        <f t="shared" si="18"/>
        <v>0.90090889229860815</v>
      </c>
      <c r="G663" s="2">
        <f t="shared" si="19"/>
        <v>0.82342548622338518</v>
      </c>
    </row>
    <row r="664" spans="1:7" x14ac:dyDescent="0.25">
      <c r="A664" s="2">
        <f>'III. GDP shares, 1310-2018'!A666</f>
        <v>1970</v>
      </c>
      <c r="B664" s="2">
        <f>_xlfn.STDEV.S('II. Headline series'!M653:M683)</f>
        <v>2.4044866119027573</v>
      </c>
      <c r="C664" s="2">
        <f>_xlfn.STDEV.S('II. Headline series'!P653:P683)</f>
        <v>2.8031272711397901</v>
      </c>
      <c r="D664" s="2">
        <f>_xlfn.STDEV.S('II. Headline series'!K653:K683)</f>
        <v>2.4906261461137889</v>
      </c>
      <c r="E664" s="2">
        <f>_xlfn.STDEV.S('II. Headline series'!N653:N683)</f>
        <v>3.2060724305705506</v>
      </c>
      <c r="F664" s="2">
        <f t="shared" ref="F664:F712" si="20">B664/D664</f>
        <v>0.9654145065707922</v>
      </c>
      <c r="G664" s="2">
        <f t="shared" ref="G664:G712" si="21">C664/E664</f>
        <v>0.87431813592587715</v>
      </c>
    </row>
    <row r="665" spans="1:7" x14ac:dyDescent="0.25">
      <c r="A665" s="2">
        <f>'III. GDP shares, 1310-2018'!A667</f>
        <v>1971</v>
      </c>
      <c r="B665" s="2">
        <f>_xlfn.STDEV.S('II. Headline series'!M654:M684)</f>
        <v>2.5018127456337309</v>
      </c>
      <c r="C665" s="2">
        <f>_xlfn.STDEV.S('II. Headline series'!P654:P684)</f>
        <v>2.875354024151898</v>
      </c>
      <c r="D665" s="2">
        <f>_xlfn.STDEV.S('II. Headline series'!K654:K684)</f>
        <v>2.4057526650483467</v>
      </c>
      <c r="E665" s="2">
        <f>_xlfn.STDEV.S('II. Headline series'!N654:N684)</f>
        <v>3.1204366242076054</v>
      </c>
      <c r="F665" s="2">
        <f t="shared" si="20"/>
        <v>1.0399293252298876</v>
      </c>
      <c r="G665" s="2">
        <f t="shared" si="21"/>
        <v>0.92145887592960074</v>
      </c>
    </row>
    <row r="666" spans="1:7" x14ac:dyDescent="0.25">
      <c r="A666" s="2">
        <f>'III. GDP shares, 1310-2018'!A668</f>
        <v>1972</v>
      </c>
      <c r="B666" s="2">
        <f>_xlfn.STDEV.S('II. Headline series'!M655:M685)</f>
        <v>2.5581691282559005</v>
      </c>
      <c r="C666" s="2">
        <f>_xlfn.STDEV.S('II. Headline series'!P655:P685)</f>
        <v>2.8943733117716008</v>
      </c>
      <c r="D666" s="2">
        <f>_xlfn.STDEV.S('II. Headline series'!K655:K685)</f>
        <v>2.3468026502201869</v>
      </c>
      <c r="E666" s="2">
        <f>_xlfn.STDEV.S('II. Headline series'!N655:N685)</f>
        <v>3.0581001380452024</v>
      </c>
      <c r="F666" s="2">
        <f t="shared" si="20"/>
        <v>1.0900657232579323</v>
      </c>
      <c r="G666" s="2">
        <f t="shared" si="21"/>
        <v>0.94646126062495162</v>
      </c>
    </row>
    <row r="667" spans="1:7" x14ac:dyDescent="0.25">
      <c r="A667" s="2">
        <f>'III. GDP shares, 1310-2018'!A669</f>
        <v>1973</v>
      </c>
      <c r="B667" s="2">
        <f>_xlfn.STDEV.S('II. Headline series'!M656:M686)</f>
        <v>2.5894727451881838</v>
      </c>
      <c r="C667" s="2">
        <f>_xlfn.STDEV.S('II. Headline series'!P656:P686)</f>
        <v>2.8980283021268183</v>
      </c>
      <c r="D667" s="2">
        <f>_xlfn.STDEV.S('II. Headline series'!K656:K686)</f>
        <v>2.2911133933268708</v>
      </c>
      <c r="E667" s="2">
        <f>_xlfn.STDEV.S('II. Headline series'!N656:N686)</f>
        <v>2.9750126178106022</v>
      </c>
      <c r="F667" s="2">
        <f t="shared" si="20"/>
        <v>1.13022461163656</v>
      </c>
      <c r="G667" s="2">
        <f t="shared" si="21"/>
        <v>0.97412302884939062</v>
      </c>
    </row>
    <row r="668" spans="1:7" x14ac:dyDescent="0.25">
      <c r="A668" s="2">
        <f>'III. GDP shares, 1310-2018'!A670</f>
        <v>1974</v>
      </c>
      <c r="B668" s="2">
        <f>_xlfn.STDEV.S('II. Headline series'!M657:M687)</f>
        <v>2.6056615830275356</v>
      </c>
      <c r="C668" s="2">
        <f>_xlfn.STDEV.S('II. Headline series'!P657:P687)</f>
        <v>2.9043922509538902</v>
      </c>
      <c r="D668" s="2">
        <f>_xlfn.STDEV.S('II. Headline series'!K657:K687)</f>
        <v>2.2225368978022462</v>
      </c>
      <c r="E668" s="2">
        <f>_xlfn.STDEV.S('II. Headline series'!N657:N687)</f>
        <v>2.9039992916656363</v>
      </c>
      <c r="F668" s="2">
        <f t="shared" si="20"/>
        <v>1.1723816984114603</v>
      </c>
      <c r="G668" s="2">
        <f t="shared" si="21"/>
        <v>1.0001353165923221</v>
      </c>
    </row>
    <row r="669" spans="1:7" x14ac:dyDescent="0.25">
      <c r="A669" s="2">
        <f>'III. GDP shares, 1310-2018'!A671</f>
        <v>1975</v>
      </c>
      <c r="B669" s="2">
        <f>_xlfn.STDEV.S('II. Headline series'!M658:M688)</f>
        <v>2.616270980384988</v>
      </c>
      <c r="C669" s="2">
        <f>_xlfn.STDEV.S('II. Headline series'!P658:P688)</f>
        <v>2.9053115997276531</v>
      </c>
      <c r="D669" s="2">
        <f>_xlfn.STDEV.S('II. Headline series'!K658:K688)</f>
        <v>2.1761635609492975</v>
      </c>
      <c r="E669" s="2">
        <f>_xlfn.STDEV.S('II. Headline series'!N658:N688)</f>
        <v>2.857332175780638</v>
      </c>
      <c r="F669" s="2">
        <f t="shared" si="20"/>
        <v>1.2022400463518947</v>
      </c>
      <c r="G669" s="2">
        <f t="shared" si="21"/>
        <v>1.0167916857387806</v>
      </c>
    </row>
    <row r="670" spans="1:7" x14ac:dyDescent="0.25">
      <c r="A670" s="2">
        <f>'III. GDP shares, 1310-2018'!A672</f>
        <v>1976</v>
      </c>
      <c r="B670" s="2">
        <f>_xlfn.STDEV.S('II. Headline series'!M659:M689)</f>
        <v>2.6272732366444016</v>
      </c>
      <c r="C670" s="2">
        <f>_xlfn.STDEV.S('II. Headline series'!P659:P689)</f>
        <v>2.911427830398206</v>
      </c>
      <c r="D670" s="2">
        <f>_xlfn.STDEV.S('II. Headline series'!K659:K689)</f>
        <v>2.1003786872341572</v>
      </c>
      <c r="E670" s="2">
        <f>_xlfn.STDEV.S('II. Headline series'!N659:N689)</f>
        <v>2.7647347963929434</v>
      </c>
      <c r="F670" s="2">
        <f t="shared" si="20"/>
        <v>1.2508569300443984</v>
      </c>
      <c r="G670" s="2">
        <f t="shared" si="21"/>
        <v>1.0530586276110996</v>
      </c>
    </row>
    <row r="671" spans="1:7" x14ac:dyDescent="0.25">
      <c r="A671" s="2">
        <f>'III. GDP shares, 1310-2018'!A673</f>
        <v>1977</v>
      </c>
      <c r="B671" s="2">
        <f>_xlfn.STDEV.S('II. Headline series'!M660:M690)</f>
        <v>2.6536679305825519</v>
      </c>
      <c r="C671" s="2">
        <f>_xlfn.STDEV.S('II. Headline series'!P660:P690)</f>
        <v>2.9183332937353659</v>
      </c>
      <c r="D671" s="2">
        <f>_xlfn.STDEV.S('II. Headline series'!K660:K690)</f>
        <v>2.0530377006103064</v>
      </c>
      <c r="E671" s="2">
        <f>_xlfn.STDEV.S('II. Headline series'!N660:N690)</f>
        <v>2.6791289701136818</v>
      </c>
      <c r="F671" s="2">
        <f t="shared" si="20"/>
        <v>1.2925568438386184</v>
      </c>
      <c r="G671" s="2">
        <f t="shared" si="21"/>
        <v>1.089284363048612</v>
      </c>
    </row>
    <row r="672" spans="1:7" x14ac:dyDescent="0.25">
      <c r="A672" s="2">
        <f>'III. GDP shares, 1310-2018'!A674</f>
        <v>1978</v>
      </c>
      <c r="B672" s="2">
        <f>_xlfn.STDEV.S('II. Headline series'!M661:M691)</f>
        <v>2.6538566813438509</v>
      </c>
      <c r="C672" s="2">
        <f>_xlfn.STDEV.S('II. Headline series'!P661:P691)</f>
        <v>2.9185816429509619</v>
      </c>
      <c r="D672" s="2">
        <f>_xlfn.STDEV.S('II. Headline series'!K661:K691)</f>
        <v>2.0273176029284601</v>
      </c>
      <c r="E672" s="2">
        <f>_xlfn.STDEV.S('II. Headline series'!N661:N691)</f>
        <v>2.5995029708299047</v>
      </c>
      <c r="F672" s="2">
        <f t="shared" si="20"/>
        <v>1.3090483097026115</v>
      </c>
      <c r="G672" s="2">
        <f t="shared" si="21"/>
        <v>1.1227460309534441</v>
      </c>
    </row>
    <row r="673" spans="1:7" x14ac:dyDescent="0.25">
      <c r="A673" s="2">
        <f>'III. GDP shares, 1310-2018'!A675</f>
        <v>1979</v>
      </c>
      <c r="B673" s="2">
        <f>_xlfn.STDEV.S('II. Headline series'!M662:M692)</f>
        <v>2.6925629669530191</v>
      </c>
      <c r="C673" s="2">
        <f>_xlfn.STDEV.S('II. Headline series'!P662:P692)</f>
        <v>2.9368534129551578</v>
      </c>
      <c r="D673" s="2">
        <f>_xlfn.STDEV.S('II. Headline series'!K662:K692)</f>
        <v>1.9573809287143655</v>
      </c>
      <c r="E673" s="2">
        <f>_xlfn.STDEV.S('II. Headline series'!N662:N692)</f>
        <v>2.5051706709746315</v>
      </c>
      <c r="F673" s="2">
        <f t="shared" si="20"/>
        <v>1.3755947692417394</v>
      </c>
      <c r="G673" s="2">
        <f t="shared" si="21"/>
        <v>1.1723166996093648</v>
      </c>
    </row>
    <row r="674" spans="1:7" x14ac:dyDescent="0.25">
      <c r="A674" s="2">
        <f>'III. GDP shares, 1310-2018'!A676</f>
        <v>1980</v>
      </c>
      <c r="B674" s="2">
        <f>_xlfn.STDEV.S('II. Headline series'!M663:M693)</f>
        <v>2.7052299704525877</v>
      </c>
      <c r="C674" s="2">
        <f>_xlfn.STDEV.S('II. Headline series'!P663:P693)</f>
        <v>2.9415085867335033</v>
      </c>
      <c r="D674" s="2">
        <f>_xlfn.STDEV.S('II. Headline series'!K663:K693)</f>
        <v>1.9216939138075442</v>
      </c>
      <c r="E674" s="2">
        <f>_xlfn.STDEV.S('II. Headline series'!N663:N693)</f>
        <v>2.4168399256625182</v>
      </c>
      <c r="F674" s="2">
        <f t="shared" si="20"/>
        <v>1.4077319759485454</v>
      </c>
      <c r="G674" s="2">
        <f t="shared" si="21"/>
        <v>1.217088709723777</v>
      </c>
    </row>
    <row r="675" spans="1:7" x14ac:dyDescent="0.25">
      <c r="A675" s="2">
        <f>'III. GDP shares, 1310-2018'!A677</f>
        <v>1981</v>
      </c>
      <c r="B675" s="2">
        <f>_xlfn.STDEV.S('II. Headline series'!M664:M694)</f>
        <v>2.7098158472854688</v>
      </c>
      <c r="C675" s="2">
        <f>_xlfn.STDEV.S('II. Headline series'!P664:P694)</f>
        <v>2.9447535744338986</v>
      </c>
      <c r="D675" s="2">
        <f>_xlfn.STDEV.S('II. Headline series'!K664:K694)</f>
        <v>1.9196907584296319</v>
      </c>
      <c r="E675" s="2">
        <f>_xlfn.STDEV.S('II. Headline series'!N664:N694)</f>
        <v>2.3498396950042348</v>
      </c>
      <c r="F675" s="2">
        <f t="shared" si="20"/>
        <v>1.4115897757939848</v>
      </c>
      <c r="G675" s="2">
        <f t="shared" si="21"/>
        <v>1.2531721124187545</v>
      </c>
    </row>
    <row r="676" spans="1:7" x14ac:dyDescent="0.25">
      <c r="A676" s="2">
        <f>'III. GDP shares, 1310-2018'!A678</f>
        <v>1982</v>
      </c>
      <c r="B676" s="2">
        <f>_xlfn.STDEV.S('II. Headline series'!M665:M695)</f>
        <v>2.7098893859272204</v>
      </c>
      <c r="C676" s="2">
        <f>_xlfn.STDEV.S('II. Headline series'!P665:P695)</f>
        <v>2.9380306865896708</v>
      </c>
      <c r="D676" s="2">
        <f>_xlfn.STDEV.S('II. Headline series'!K665:K695)</f>
        <v>1.9395433746065474</v>
      </c>
      <c r="E676" s="2">
        <f>_xlfn.STDEV.S('II. Headline series'!N665:N695)</f>
        <v>2.2813141223836504</v>
      </c>
      <c r="F676" s="2">
        <f t="shared" si="20"/>
        <v>1.3971790584353103</v>
      </c>
      <c r="G676" s="2">
        <f t="shared" si="21"/>
        <v>1.28786766266096</v>
      </c>
    </row>
    <row r="677" spans="1:7" x14ac:dyDescent="0.25">
      <c r="A677" s="2">
        <f>'III. GDP shares, 1310-2018'!A679</f>
        <v>1983</v>
      </c>
      <c r="B677" s="2">
        <f>_xlfn.STDEV.S('II. Headline series'!M666:M696)</f>
        <v>2.7099888455727723</v>
      </c>
      <c r="C677" s="2">
        <f>_xlfn.STDEV.S('II. Headline series'!P666:P696)</f>
        <v>2.9418307391482021</v>
      </c>
      <c r="D677" s="2">
        <f>_xlfn.STDEV.S('II. Headline series'!K666:K696)</f>
        <v>2.0362530547506243</v>
      </c>
      <c r="E677" s="2">
        <f>_xlfn.STDEV.S('II. Headline series'!N666:N696)</f>
        <v>2.2992135936420479</v>
      </c>
      <c r="F677" s="2">
        <f t="shared" si="20"/>
        <v>1.3308703646878797</v>
      </c>
      <c r="G677" s="2">
        <f t="shared" si="21"/>
        <v>1.2794943224427542</v>
      </c>
    </row>
    <row r="678" spans="1:7" x14ac:dyDescent="0.25">
      <c r="A678" s="2">
        <f>'III. GDP shares, 1310-2018'!A680</f>
        <v>1984</v>
      </c>
      <c r="B678" s="2">
        <f>_xlfn.STDEV.S('II. Headline series'!M667:M697)</f>
        <v>2.712115463272565</v>
      </c>
      <c r="C678" s="2">
        <f>_xlfn.STDEV.S('II. Headline series'!P667:P697)</f>
        <v>2.9310125680979042</v>
      </c>
      <c r="D678" s="2">
        <f>_xlfn.STDEV.S('II. Headline series'!K667:K697)</f>
        <v>2.1042763086453529</v>
      </c>
      <c r="E678" s="2">
        <f>_xlfn.STDEV.S('II. Headline series'!N667:N697)</f>
        <v>2.3168507595454089</v>
      </c>
      <c r="F678" s="2">
        <f t="shared" si="20"/>
        <v>1.2888590020853841</v>
      </c>
      <c r="G678" s="2">
        <f t="shared" si="21"/>
        <v>1.2650847518003276</v>
      </c>
    </row>
    <row r="679" spans="1:7" x14ac:dyDescent="0.25">
      <c r="A679" s="2">
        <f>'III. GDP shares, 1310-2018'!A681</f>
        <v>1985</v>
      </c>
      <c r="B679" s="2">
        <f>_xlfn.STDEV.S('II. Headline series'!M668:M698)</f>
        <v>2.7105634010746269</v>
      </c>
      <c r="C679" s="2">
        <f>_xlfn.STDEV.S('II. Headline series'!P668:P698)</f>
        <v>2.9221297138036406</v>
      </c>
      <c r="D679" s="2">
        <f>_xlfn.STDEV.S('II. Headline series'!K668:K698)</f>
        <v>2.1872282364446498</v>
      </c>
      <c r="E679" s="2">
        <f>_xlfn.STDEV.S('II. Headline series'!N668:N698)</f>
        <v>2.3508342347496458</v>
      </c>
      <c r="F679" s="2">
        <f t="shared" si="20"/>
        <v>1.2392686578885159</v>
      </c>
      <c r="G679" s="2">
        <f t="shared" si="21"/>
        <v>1.2430181892917838</v>
      </c>
    </row>
    <row r="680" spans="1:7" x14ac:dyDescent="0.25">
      <c r="A680" s="2">
        <f>'III. GDP shares, 1310-2018'!A682</f>
        <v>1986</v>
      </c>
      <c r="B680" s="2">
        <f>_xlfn.STDEV.S('II. Headline series'!M669:M699)</f>
        <v>2.702905117422056</v>
      </c>
      <c r="C680" s="2">
        <f>_xlfn.STDEV.S('II. Headline series'!P669:P699)</f>
        <v>2.9011524774604851</v>
      </c>
      <c r="D680" s="2">
        <f>_xlfn.STDEV.S('II. Headline series'!K669:K699)</f>
        <v>2.287328417734765</v>
      </c>
      <c r="E680" s="2">
        <f>_xlfn.STDEV.S('II. Headline series'!N669:N699)</f>
        <v>2.4012117595349807</v>
      </c>
      <c r="F680" s="2">
        <f t="shared" si="20"/>
        <v>1.1816865022377738</v>
      </c>
      <c r="G680" s="2">
        <f t="shared" si="21"/>
        <v>1.2082035105568212</v>
      </c>
    </row>
    <row r="681" spans="1:7" x14ac:dyDescent="0.25">
      <c r="A681" s="2">
        <f>'III. GDP shares, 1310-2018'!A683</f>
        <v>1987</v>
      </c>
      <c r="B681" s="2">
        <f>_xlfn.STDEV.S('II. Headline series'!M670:M700)</f>
        <v>2.7001419304720433</v>
      </c>
      <c r="C681" s="2">
        <f>_xlfn.STDEV.S('II. Headline series'!P670:P700)</f>
        <v>2.9001972327129626</v>
      </c>
      <c r="D681" s="2">
        <f>_xlfn.STDEV.S('II. Headline series'!K670:K700)</f>
        <v>2.4006456092600188</v>
      </c>
      <c r="E681" s="2">
        <f>_xlfn.STDEV.S('II. Headline series'!N670:N700)</f>
        <v>2.4519359378141781</v>
      </c>
      <c r="F681" s="2">
        <f t="shared" si="20"/>
        <v>1.1247565738386276</v>
      </c>
      <c r="G681" s="2">
        <f t="shared" si="21"/>
        <v>1.1828193338927098</v>
      </c>
    </row>
    <row r="682" spans="1:7" x14ac:dyDescent="0.25">
      <c r="A682" s="2">
        <f>'III. GDP shares, 1310-2018'!A684</f>
        <v>1988</v>
      </c>
      <c r="B682" s="2">
        <f>_xlfn.STDEV.S('II. Headline series'!M671:M701)</f>
        <v>2.7019302460415009</v>
      </c>
      <c r="C682" s="2">
        <f>_xlfn.STDEV.S('II. Headline series'!P671:P701)</f>
        <v>2.9099121612622172</v>
      </c>
      <c r="D682" s="2">
        <f>_xlfn.STDEV.S('II. Headline series'!K671:K701)</f>
        <v>2.5196000023355287</v>
      </c>
      <c r="E682" s="2">
        <f>_xlfn.STDEV.S('II. Headline series'!N671:N701)</f>
        <v>2.5437747162332154</v>
      </c>
      <c r="F682" s="2">
        <f t="shared" si="20"/>
        <v>1.0723647577143047</v>
      </c>
      <c r="G682" s="2">
        <f t="shared" si="21"/>
        <v>1.1439346977908378</v>
      </c>
    </row>
    <row r="683" spans="1:7" x14ac:dyDescent="0.25">
      <c r="A683" s="2">
        <f>'III. GDP shares, 1310-2018'!A685</f>
        <v>1989</v>
      </c>
      <c r="B683" s="2">
        <f>_xlfn.STDEV.S('II. Headline series'!M672:M702)</f>
        <v>2.5168510360012832</v>
      </c>
      <c r="C683" s="2">
        <f>_xlfn.STDEV.S('II. Headline series'!P672:P702)</f>
        <v>2.7840603288857477</v>
      </c>
      <c r="D683" s="2">
        <f>_xlfn.STDEV.S('II. Headline series'!K672:K702)</f>
        <v>2.6322046556278176</v>
      </c>
      <c r="E683" s="2">
        <f>_xlfn.STDEV.S('II. Headline series'!N672:N702)</f>
        <v>2.6257235202236084</v>
      </c>
      <c r="F683" s="2">
        <f t="shared" si="20"/>
        <v>0.95617604452605875</v>
      </c>
      <c r="G683" s="2">
        <f t="shared" si="21"/>
        <v>1.0603021633628262</v>
      </c>
    </row>
    <row r="684" spans="1:7" x14ac:dyDescent="0.25">
      <c r="A684" s="2">
        <f>'III. GDP shares, 1310-2018'!A686</f>
        <v>1990</v>
      </c>
      <c r="B684" s="2">
        <f>_xlfn.STDEV.S('II. Headline series'!M673:M703)</f>
        <v>2.0281853766226776</v>
      </c>
      <c r="C684" s="2">
        <f>_xlfn.STDEV.S('II. Headline series'!P673:P703)</f>
        <v>2.3908242031573272</v>
      </c>
      <c r="D684" s="2">
        <f>_xlfn.STDEV.S('II. Headline series'!K673:K703)</f>
        <v>2.7220150365965456</v>
      </c>
      <c r="E684" s="2">
        <f>_xlfn.STDEV.S('II. Headline series'!N673:N703)</f>
        <v>2.7060918651573838</v>
      </c>
      <c r="F684" s="2">
        <f t="shared" si="20"/>
        <v>0.74510439852624999</v>
      </c>
      <c r="G684" s="2">
        <f t="shared" si="21"/>
        <v>0.88349705859607952</v>
      </c>
    </row>
    <row r="685" spans="1:7" x14ac:dyDescent="0.25">
      <c r="A685" s="2">
        <f>'III. GDP shares, 1310-2018'!A687</f>
        <v>1991</v>
      </c>
      <c r="B685" s="2">
        <f>_xlfn.STDEV.S('II. Headline series'!M674:M704)</f>
        <v>1.9576840345457158</v>
      </c>
      <c r="C685" s="2">
        <f>_xlfn.STDEV.S('II. Headline series'!P674:P704)</f>
        <v>2.3686848125095885</v>
      </c>
      <c r="D685" s="2">
        <f>_xlfn.STDEV.S('II. Headline series'!K674:K704)</f>
        <v>2.7812752012059221</v>
      </c>
      <c r="E685" s="2">
        <f>_xlfn.STDEV.S('II. Headline series'!N674:N704)</f>
        <v>2.7615834812347471</v>
      </c>
      <c r="F685" s="2">
        <f t="shared" si="20"/>
        <v>0.70388001651073273</v>
      </c>
      <c r="G685" s="2">
        <f t="shared" si="21"/>
        <v>0.8577270354508757</v>
      </c>
    </row>
    <row r="686" spans="1:7" x14ac:dyDescent="0.25">
      <c r="A686" s="2">
        <f>'III. GDP shares, 1310-2018'!A688</f>
        <v>1992</v>
      </c>
      <c r="B686" s="2">
        <f>_xlfn.STDEV.S('II. Headline series'!M675:M705)</f>
        <v>1.9026616033624646</v>
      </c>
      <c r="C686" s="2">
        <f>_xlfn.STDEV.S('II. Headline series'!P675:P705)</f>
        <v>2.3724066230007232</v>
      </c>
      <c r="D686" s="2">
        <f>_xlfn.STDEV.S('II. Headline series'!K675:K705)</f>
        <v>2.8339147787085368</v>
      </c>
      <c r="E686" s="2">
        <f>_xlfn.STDEV.S('II. Headline series'!N675:N705)</f>
        <v>2.8137937774744994</v>
      </c>
      <c r="F686" s="2">
        <f t="shared" si="20"/>
        <v>0.67138984476785846</v>
      </c>
      <c r="G686" s="2">
        <f t="shared" si="21"/>
        <v>0.84313450473618567</v>
      </c>
    </row>
    <row r="687" spans="1:7" x14ac:dyDescent="0.25">
      <c r="A687" s="2">
        <f>'III. GDP shares, 1310-2018'!A689</f>
        <v>1993</v>
      </c>
      <c r="B687" s="2">
        <f>_xlfn.STDEV.S('II. Headline series'!M676:M706)</f>
        <v>1.8962041150064011</v>
      </c>
      <c r="C687" s="2">
        <f>_xlfn.STDEV.S('II. Headline series'!P676:P706)</f>
        <v>2.4208051119706546</v>
      </c>
      <c r="D687" s="2">
        <f>_xlfn.STDEV.S('II. Headline series'!K676:K706)</f>
        <v>2.9096592027250132</v>
      </c>
      <c r="E687" s="2">
        <f>_xlfn.STDEV.S('II. Headline series'!N676:N706)</f>
        <v>2.9052357107304494</v>
      </c>
      <c r="F687" s="2">
        <f t="shared" si="20"/>
        <v>0.65169285572362889</v>
      </c>
      <c r="G687" s="2">
        <f t="shared" si="21"/>
        <v>0.83325600846411296</v>
      </c>
    </row>
    <row r="688" spans="1:7" x14ac:dyDescent="0.25">
      <c r="A688" s="2">
        <f>'III. GDP shares, 1310-2018'!A690</f>
        <v>1994</v>
      </c>
      <c r="B688" s="2">
        <f>_xlfn.STDEV.S('II. Headline series'!M677:M707)</f>
        <v>1.8608169517752864</v>
      </c>
      <c r="C688" s="2">
        <f>_xlfn.STDEV.S('II. Headline series'!P677:P707)</f>
        <v>2.3498177989494491</v>
      </c>
      <c r="D688" s="2">
        <f>_xlfn.STDEV.S('II. Headline series'!K677:K707)</f>
        <v>2.9705455041052939</v>
      </c>
      <c r="E688" s="2">
        <f>_xlfn.STDEV.S('II. Headline series'!N677:N707)</f>
        <v>2.9890955995757174</v>
      </c>
      <c r="F688" s="2">
        <f t="shared" si="20"/>
        <v>0.62642263826749578</v>
      </c>
      <c r="G688" s="2">
        <f t="shared" si="21"/>
        <v>0.78613002517650843</v>
      </c>
    </row>
    <row r="689" spans="1:7" x14ac:dyDescent="0.25">
      <c r="A689" s="2">
        <f>'III. GDP shares, 1310-2018'!A691</f>
        <v>1995</v>
      </c>
      <c r="B689" s="2">
        <f>_xlfn.STDEV.S('II. Headline series'!M678:M708)</f>
        <v>1.7042432432699883</v>
      </c>
      <c r="C689" s="2">
        <f>_xlfn.STDEV.S('II. Headline series'!P678:P708)</f>
        <v>2.0651618217926644</v>
      </c>
      <c r="D689" s="2">
        <f>_xlfn.STDEV.S('II. Headline series'!K678:K708)</f>
        <v>2.9781896374520542</v>
      </c>
      <c r="E689" s="2">
        <f>_xlfn.STDEV.S('II. Headline series'!N678:N708)</f>
        <v>3.027296802434575</v>
      </c>
      <c r="F689" s="2">
        <f t="shared" si="20"/>
        <v>0.57224134482182543</v>
      </c>
      <c r="G689" s="2">
        <f t="shared" si="21"/>
        <v>0.68218016156587147</v>
      </c>
    </row>
    <row r="690" spans="1:7" x14ac:dyDescent="0.25">
      <c r="A690" s="2">
        <f>'III. GDP shares, 1310-2018'!A692</f>
        <v>1996</v>
      </c>
      <c r="B690" s="2">
        <f>_xlfn.STDEV.S('II. Headline series'!M679:M709)</f>
        <v>1.6896957567233273</v>
      </c>
      <c r="C690" s="2">
        <f>_xlfn.STDEV.S('II. Headline series'!P679:P709)</f>
        <v>2.0815418696618604</v>
      </c>
      <c r="D690" s="2">
        <f>_xlfn.STDEV.S('II. Headline series'!K679:K709)</f>
        <v>2.8868032820428708</v>
      </c>
      <c r="E690" s="2">
        <f>_xlfn.STDEV.S('II. Headline series'!N679:N709)</f>
        <v>2.960792432342441</v>
      </c>
      <c r="F690" s="2">
        <f t="shared" si="20"/>
        <v>0.58531724944125729</v>
      </c>
      <c r="G690" s="2">
        <f t="shared" si="21"/>
        <v>0.70303539245911995</v>
      </c>
    </row>
    <row r="691" spans="1:7" x14ac:dyDescent="0.25">
      <c r="A691" s="2">
        <f>'III. GDP shares, 1310-2018'!A693</f>
        <v>1997</v>
      </c>
      <c r="B691" s="2">
        <f>_xlfn.STDEV.S('II. Headline series'!M680:M710)</f>
        <v>1.7850104555621138</v>
      </c>
      <c r="C691" s="2">
        <f>_xlfn.STDEV.S('II. Headline series'!P680:P710)</f>
        <v>2.1901410697483406</v>
      </c>
      <c r="D691" s="2">
        <f>_xlfn.STDEV.S('II. Headline series'!K680:K710)</f>
        <v>2.7002098343375578</v>
      </c>
      <c r="E691" s="2">
        <f>_xlfn.STDEV.S('II. Headline series'!N680:N710)</f>
        <v>2.7884096282792417</v>
      </c>
      <c r="F691" s="2">
        <f t="shared" si="20"/>
        <v>0.66106360804364306</v>
      </c>
      <c r="G691" s="2">
        <f t="shared" si="21"/>
        <v>0.78544452276185139</v>
      </c>
    </row>
    <row r="692" spans="1:7" x14ac:dyDescent="0.25">
      <c r="A692" s="2">
        <f>'III. GDP shares, 1310-2018'!A694</f>
        <v>1998</v>
      </c>
      <c r="B692" s="2">
        <f>_xlfn.STDEV.S('II. Headline series'!M681:M711)</f>
        <v>1.784978452449578</v>
      </c>
      <c r="C692" s="2">
        <f>_xlfn.STDEV.S('II. Headline series'!P681:P711)</f>
        <v>2.1385617020226504</v>
      </c>
      <c r="D692" s="2">
        <f>_xlfn.STDEV.S('II. Headline series'!K681:K711)</f>
        <v>2.5255948613997479</v>
      </c>
      <c r="E692" s="2">
        <f>_xlfn.STDEV.S('II. Headline series'!N681:N711)</f>
        <v>2.6026855663708535</v>
      </c>
      <c r="F692" s="2">
        <f t="shared" si="20"/>
        <v>0.70675565575877763</v>
      </c>
      <c r="G692" s="2">
        <f t="shared" si="21"/>
        <v>0.82167501509013607</v>
      </c>
    </row>
    <row r="693" spans="1:7" x14ac:dyDescent="0.25">
      <c r="A693" s="2">
        <f>'III. GDP shares, 1310-2018'!A695</f>
        <v>1999</v>
      </c>
      <c r="B693" s="2">
        <f>_xlfn.STDEV.S('II. Headline series'!M682:M712)</f>
        <v>1.7579398961520729</v>
      </c>
      <c r="C693" s="2">
        <f>_xlfn.STDEV.S('II. Headline series'!P682:P712)</f>
        <v>1.9865235882865091</v>
      </c>
      <c r="D693" s="2">
        <f>_xlfn.STDEV.S('II. Headline series'!K682:K712)</f>
        <v>2.4322587231149342</v>
      </c>
      <c r="E693" s="2">
        <f>_xlfn.STDEV.S('II. Headline series'!N682:N712)</f>
        <v>2.5062565526114229</v>
      </c>
      <c r="F693" s="2">
        <f t="shared" si="20"/>
        <v>0.72276023905085329</v>
      </c>
      <c r="G693" s="2">
        <f t="shared" si="21"/>
        <v>0.79262579332376326</v>
      </c>
    </row>
    <row r="694" spans="1:7" x14ac:dyDescent="0.25">
      <c r="A694" s="2">
        <f>'III. GDP shares, 1310-2018'!A696</f>
        <v>2000</v>
      </c>
      <c r="B694" s="2">
        <f>_xlfn.STDEV.S('II. Headline series'!M683:M713)</f>
        <v>1.6764640441174903</v>
      </c>
      <c r="C694" s="2">
        <f>_xlfn.STDEV.S('II. Headline series'!P683:P713)</f>
        <v>1.7515019512380141</v>
      </c>
      <c r="D694" s="2">
        <f>_xlfn.STDEV.S('II. Headline series'!K683:K713)</f>
        <v>2.3200751120390377</v>
      </c>
      <c r="E694" s="2">
        <f>_xlfn.STDEV.S('II. Headline series'!N683:N713)</f>
        <v>2.2693551373595087</v>
      </c>
      <c r="F694" s="2">
        <f t="shared" si="20"/>
        <v>0.72259041761975595</v>
      </c>
      <c r="G694" s="2">
        <f t="shared" si="21"/>
        <v>0.77180601766718682</v>
      </c>
    </row>
    <row r="695" spans="1:7" x14ac:dyDescent="0.25">
      <c r="A695" s="2">
        <f>'III. GDP shares, 1310-2018'!A697</f>
        <v>2001</v>
      </c>
      <c r="B695" s="2">
        <f>_xlfn.STDEV.S('II. Headline series'!M684:M714)</f>
        <v>1.6372774818862139</v>
      </c>
      <c r="C695" s="2">
        <f>_xlfn.STDEV.S('II. Headline series'!P684:P714)</f>
        <v>1.6021073185846679</v>
      </c>
      <c r="D695" s="2">
        <f>_xlfn.STDEV.S('II. Headline series'!K684:K714)</f>
        <v>2.274339698603979</v>
      </c>
      <c r="E695" s="2">
        <f>_xlfn.STDEV.S('II. Headline series'!N684:N714)</f>
        <v>2.1524437015977131</v>
      </c>
      <c r="F695" s="2">
        <f t="shared" si="20"/>
        <v>0.71989135259398473</v>
      </c>
      <c r="G695" s="2">
        <f t="shared" si="21"/>
        <v>0.74432019634030744</v>
      </c>
    </row>
    <row r="696" spans="1:7" x14ac:dyDescent="0.25">
      <c r="A696" s="2">
        <f>'III. GDP shares, 1310-2018'!A698</f>
        <v>2002</v>
      </c>
      <c r="B696" s="2">
        <f>_xlfn.STDEV.S('II. Headline series'!M685:M715)</f>
        <v>1.6038358937531247</v>
      </c>
      <c r="C696" s="2">
        <f>_xlfn.STDEV.S('II. Headline series'!P685:P715)</f>
        <v>1.5465569878394967</v>
      </c>
      <c r="D696" s="2">
        <f>_xlfn.STDEV.S('II. Headline series'!K685:K715)</f>
        <v>2.2932987541343146</v>
      </c>
      <c r="E696" s="2">
        <f>_xlfn.STDEV.S('II. Headline series'!N685:N715)</f>
        <v>2.1620768617940174</v>
      </c>
      <c r="F696" s="2">
        <f t="shared" si="20"/>
        <v>0.69935759170572975</v>
      </c>
      <c r="G696" s="2">
        <f t="shared" si="21"/>
        <v>0.71531082690382086</v>
      </c>
    </row>
    <row r="697" spans="1:7" x14ac:dyDescent="0.25">
      <c r="A697" s="2">
        <f>'III. GDP shares, 1310-2018'!A699</f>
        <v>2003</v>
      </c>
      <c r="B697" s="2">
        <f>_xlfn.STDEV.S('II. Headline series'!M686:M716)</f>
        <v>1.5953226741910032</v>
      </c>
      <c r="C697" s="2">
        <f>_xlfn.STDEV.S('II. Headline series'!P686:P716)</f>
        <v>1.5195237748321744</v>
      </c>
      <c r="D697" s="2">
        <f>_xlfn.STDEV.S('II. Headline series'!K686:K716)</f>
        <v>2.2621132179454042</v>
      </c>
      <c r="E697" s="2">
        <f>_xlfn.STDEV.S('II. Headline series'!N686:N716)</f>
        <v>2.1035646697288448</v>
      </c>
      <c r="F697" s="2">
        <f t="shared" si="20"/>
        <v>0.70523555652973779</v>
      </c>
      <c r="G697" s="2">
        <f t="shared" si="21"/>
        <v>0.72235657724183255</v>
      </c>
    </row>
    <row r="698" spans="1:7" x14ac:dyDescent="0.25">
      <c r="A698" s="2">
        <f>'III. GDP shares, 1310-2018'!A700</f>
        <v>2004</v>
      </c>
      <c r="B698" s="2">
        <f>_xlfn.STDEV.S('II. Headline series'!M687:M717)</f>
        <v>1.55690505855858</v>
      </c>
      <c r="C698" s="2">
        <f>_xlfn.STDEV.S('II. Headline series'!P687:P717)</f>
        <v>1.4720785437418262</v>
      </c>
      <c r="D698" s="2">
        <f>_xlfn.STDEV.S('II. Headline series'!K687:K717)</f>
        <v>2.1967398585654823</v>
      </c>
      <c r="E698" s="2">
        <f>_xlfn.STDEV.S('II. Headline series'!N687:N717)</f>
        <v>2.0021854362515485</v>
      </c>
      <c r="F698" s="2">
        <f t="shared" si="20"/>
        <v>0.70873437857829558</v>
      </c>
      <c r="G698" s="2">
        <f t="shared" si="21"/>
        <v>0.73523586631307347</v>
      </c>
    </row>
    <row r="699" spans="1:7" x14ac:dyDescent="0.25">
      <c r="A699" s="2">
        <f>'III. GDP shares, 1310-2018'!A701</f>
        <v>2005</v>
      </c>
      <c r="B699" s="2">
        <f>_xlfn.STDEV.S('II. Headline series'!M688:M718)</f>
        <v>1.5466155840209765</v>
      </c>
      <c r="C699" s="2">
        <f>_xlfn.STDEV.S('II. Headline series'!P688:P718)</f>
        <v>1.4689346344962109</v>
      </c>
      <c r="D699" s="2">
        <f>_xlfn.STDEV.S('II. Headline series'!K688:K718)</f>
        <v>2.0884377895793422</v>
      </c>
      <c r="E699" s="2">
        <f>_xlfn.STDEV.S('II. Headline series'!N688:N718)</f>
        <v>1.9040984987522871</v>
      </c>
      <c r="F699" s="2">
        <f t="shared" si="20"/>
        <v>0.74056100293631411</v>
      </c>
      <c r="G699" s="2">
        <f t="shared" si="21"/>
        <v>0.77145937327232317</v>
      </c>
    </row>
    <row r="700" spans="1:7" x14ac:dyDescent="0.25">
      <c r="A700" s="2">
        <f>'III. GDP shares, 1310-2018'!A702</f>
        <v>2006</v>
      </c>
      <c r="B700" s="2">
        <f>_xlfn.STDEV.S('II. Headline series'!M689:M719)</f>
        <v>1.6978858061583257</v>
      </c>
      <c r="C700" s="2">
        <f>_xlfn.STDEV.S('II. Headline series'!P689:P719)</f>
        <v>1.5311445882930335</v>
      </c>
      <c r="D700" s="2">
        <f>_xlfn.STDEV.S('II. Headline series'!K689:K719)</f>
        <v>1.9941721228534177</v>
      </c>
      <c r="E700" s="2">
        <f>_xlfn.STDEV.S('II. Headline series'!N689:N719)</f>
        <v>1.7732934158097193</v>
      </c>
      <c r="F700" s="2">
        <f t="shared" si="20"/>
        <v>0.85142390002366375</v>
      </c>
      <c r="G700" s="2">
        <f t="shared" si="21"/>
        <v>0.86344683549951817</v>
      </c>
    </row>
    <row r="701" spans="1:7" x14ac:dyDescent="0.25">
      <c r="A701" s="2">
        <f>'III. GDP shares, 1310-2018'!A703</f>
        <v>2007</v>
      </c>
      <c r="B701" s="2">
        <f>_xlfn.STDEV.S('II. Headline series'!M690:M720)</f>
        <v>1.6883287480998488</v>
      </c>
      <c r="C701" s="2">
        <f>_xlfn.STDEV.S('II. Headline series'!P690:P720)</f>
        <v>1.5321958144394252</v>
      </c>
      <c r="D701" s="2">
        <f>_xlfn.STDEV.S('II. Headline series'!K690:K720)</f>
        <v>1.8728227890907299</v>
      </c>
      <c r="E701" s="2">
        <f>_xlfn.STDEV.S('II. Headline series'!N690:N720)</f>
        <v>1.6819576262079317</v>
      </c>
      <c r="F701" s="2">
        <f t="shared" si="20"/>
        <v>0.90148878897375317</v>
      </c>
      <c r="G701" s="2">
        <f t="shared" si="21"/>
        <v>0.91095981882364485</v>
      </c>
    </row>
    <row r="702" spans="1:7" x14ac:dyDescent="0.25">
      <c r="A702" s="2">
        <f>'III. GDP shares, 1310-2018'!A704</f>
        <v>2008</v>
      </c>
      <c r="B702" s="2">
        <f>_xlfn.STDEV.S('II. Headline series'!M691:M721)</f>
        <v>1.6446555903824744</v>
      </c>
      <c r="C702" s="2">
        <f>_xlfn.STDEV.S('II. Headline series'!P691:P721)</f>
        <v>1.5170539230294839</v>
      </c>
      <c r="D702" s="2">
        <f>_xlfn.STDEV.S('II. Headline series'!K691:K721)</f>
        <v>1.7760849877123437</v>
      </c>
      <c r="E702" s="2">
        <f>_xlfn.STDEV.S('II. Headline series'!N691:N721)</f>
        <v>1.6320254591090098</v>
      </c>
      <c r="F702" s="2">
        <f t="shared" si="20"/>
        <v>0.92600050209356555</v>
      </c>
      <c r="G702" s="2">
        <f t="shared" si="21"/>
        <v>0.92955285382478436</v>
      </c>
    </row>
    <row r="703" spans="1:7" x14ac:dyDescent="0.25">
      <c r="A703" s="2">
        <f>'III. GDP shares, 1310-2018'!A705</f>
        <v>2009</v>
      </c>
      <c r="B703" s="2">
        <f>_xlfn.STDEV.S('II. Headline series'!M692:M722)</f>
        <v>1.6661564434821279</v>
      </c>
      <c r="C703" s="2">
        <f>_xlfn.STDEV.S('II. Headline series'!P692:P722)</f>
        <v>1.5374225294260764</v>
      </c>
      <c r="D703" s="2">
        <f>_xlfn.STDEV.S('II. Headline series'!K692:K722)</f>
        <v>1.7723091740609993</v>
      </c>
      <c r="E703" s="2">
        <f>_xlfn.STDEV.S('II. Headline series'!N692:N722)</f>
        <v>1.6330212770458088</v>
      </c>
      <c r="F703" s="2">
        <f t="shared" si="20"/>
        <v>0.94010484619021795</v>
      </c>
      <c r="G703" s="2">
        <f t="shared" si="21"/>
        <v>0.94145896996965417</v>
      </c>
    </row>
    <row r="704" spans="1:7" x14ac:dyDescent="0.25">
      <c r="A704" s="2">
        <f>'III. GDP shares, 1310-2018'!A706</f>
        <v>2010</v>
      </c>
      <c r="B704" s="2">
        <f>_xlfn.STDEV.S('II. Headline series'!M693:M723)</f>
        <v>1.5740628909770891</v>
      </c>
      <c r="C704" s="2">
        <f>_xlfn.STDEV.S('II. Headline series'!P693:P723)</f>
        <v>1.4822637380238899</v>
      </c>
      <c r="D704" s="2">
        <f>_xlfn.STDEV.S('II. Headline series'!K693:K723)</f>
        <v>1.6460859125054568</v>
      </c>
      <c r="E704" s="2">
        <f>_xlfn.STDEV.S('II. Headline series'!N693:N723)</f>
        <v>1.5570181999516586</v>
      </c>
      <c r="F704" s="2">
        <f t="shared" si="20"/>
        <v>0.95624589155328854</v>
      </c>
      <c r="G704" s="2">
        <f t="shared" si="21"/>
        <v>0.95198870383782952</v>
      </c>
    </row>
    <row r="705" spans="1:8" x14ac:dyDescent="0.25">
      <c r="A705" s="2">
        <f>'III. GDP shares, 1310-2018'!A707</f>
        <v>2011</v>
      </c>
      <c r="B705" s="2">
        <f>_xlfn.STDEV.S('II. Headline series'!M694:M724)</f>
        <v>1.5364216061221594</v>
      </c>
      <c r="C705" s="2">
        <f>_xlfn.STDEV.S('II. Headline series'!P694:P724)</f>
        <v>1.4620053635191359</v>
      </c>
      <c r="D705" s="2">
        <f>_xlfn.STDEV.S('II. Headline series'!K694:K724)</f>
        <v>1.5744001827639862</v>
      </c>
      <c r="E705" s="2">
        <f>_xlfn.STDEV.S('II. Headline series'!N694:N724)</f>
        <v>1.5019185690834771</v>
      </c>
      <c r="F705" s="2">
        <f t="shared" si="20"/>
        <v>0.97587743125438897</v>
      </c>
      <c r="G705" s="2">
        <f t="shared" si="21"/>
        <v>0.97342518670056954</v>
      </c>
    </row>
    <row r="706" spans="1:8" x14ac:dyDescent="0.25">
      <c r="A706" s="2">
        <f>'III. GDP shares, 1310-2018'!A708</f>
        <v>2012</v>
      </c>
      <c r="B706" s="2">
        <f>_xlfn.STDEV.S('II. Headline series'!M695:M725)</f>
        <v>1.5210434124465306</v>
      </c>
      <c r="C706" s="2">
        <f>_xlfn.STDEV.S('II. Headline series'!P695:P725)</f>
        <v>1.4501354375789772</v>
      </c>
      <c r="D706" s="2">
        <f>_xlfn.STDEV.S('II. Headline series'!K695:K725)</f>
        <v>1.530638602916125</v>
      </c>
      <c r="E706" s="2">
        <f>_xlfn.STDEV.S('II. Headline series'!N695:N725)</f>
        <v>1.4414810570807093</v>
      </c>
      <c r="F706" s="2">
        <f t="shared" si="20"/>
        <v>0.99373125017798858</v>
      </c>
      <c r="G706" s="2">
        <f t="shared" si="21"/>
        <v>1.0060038114658232</v>
      </c>
    </row>
    <row r="707" spans="1:8" x14ac:dyDescent="0.25">
      <c r="A707" s="2">
        <f>'III. GDP shares, 1310-2018'!A709</f>
        <v>2013</v>
      </c>
      <c r="B707" s="2">
        <f>_xlfn.STDEV.S('II. Headline series'!M696:M726)</f>
        <v>1.5223152249837126</v>
      </c>
      <c r="C707" s="2">
        <f>_xlfn.STDEV.S('II. Headline series'!P696:P726)</f>
        <v>1.3969049063271537</v>
      </c>
      <c r="D707" s="2">
        <f>_xlfn.STDEV.S('II. Headline series'!K696:K726)</f>
        <v>1.5089981571481219</v>
      </c>
      <c r="E707" s="2">
        <f>_xlfn.STDEV.S('II. Headline series'!N696:N726)</f>
        <v>1.3706039897316791</v>
      </c>
      <c r="F707" s="2">
        <f t="shared" si="20"/>
        <v>1.0088251054333683</v>
      </c>
      <c r="G707" s="2">
        <f t="shared" si="21"/>
        <v>1.0191892893881211</v>
      </c>
    </row>
    <row r="708" spans="1:8" x14ac:dyDescent="0.25">
      <c r="A708" s="2">
        <f>'III. GDP shares, 1310-2018'!A710</f>
        <v>2014</v>
      </c>
      <c r="B708" s="2">
        <f>_xlfn.STDEV.S('II. Headline series'!M697:M727)</f>
        <v>1.5282724480538248</v>
      </c>
      <c r="C708" s="2">
        <f>_xlfn.STDEV.S('II. Headline series'!P697:P727)</f>
        <v>1.3523113494447614</v>
      </c>
      <c r="D708" s="2">
        <f>_xlfn.STDEV.S('II. Headline series'!K697:K727)</f>
        <v>1.5303660661112573</v>
      </c>
      <c r="E708" s="2">
        <f>_xlfn.STDEV.S('II. Headline series'!N697:N727)</f>
        <v>1.3636802267365971</v>
      </c>
      <c r="F708" s="2">
        <f t="shared" si="20"/>
        <v>0.99863194950293654</v>
      </c>
      <c r="G708" s="2">
        <f t="shared" si="21"/>
        <v>0.99166309148659992</v>
      </c>
    </row>
    <row r="709" spans="1:8" x14ac:dyDescent="0.25">
      <c r="A709" s="2">
        <f>'III. GDP shares, 1310-2018'!A711</f>
        <v>2015</v>
      </c>
      <c r="B709" s="2">
        <f>_xlfn.STDEV.S('II. Headline series'!M698:M728)</f>
        <v>1.5086393275246401</v>
      </c>
      <c r="C709" s="2">
        <f>_xlfn.STDEV.S('II. Headline series'!P698:P728)</f>
        <v>1.3147822935903137</v>
      </c>
      <c r="D709" s="2">
        <f>_xlfn.STDEV.S('II. Headline series'!K698:K728)</f>
        <v>1.5269059652008472</v>
      </c>
      <c r="E709" s="2">
        <f>_xlfn.STDEV.S('II. Headline series'!N698:N728)</f>
        <v>1.3242218249899995</v>
      </c>
      <c r="F709" s="2">
        <f t="shared" si="20"/>
        <v>0.98803682866364051</v>
      </c>
      <c r="G709" s="2">
        <f t="shared" si="21"/>
        <v>0.99287163885872587</v>
      </c>
    </row>
    <row r="710" spans="1:8" x14ac:dyDescent="0.25">
      <c r="A710" s="2">
        <f>'III. GDP shares, 1310-2018'!A712</f>
        <v>2016</v>
      </c>
      <c r="B710" s="2">
        <f>_xlfn.STDEV.S('II. Headline series'!M699:M729)</f>
        <v>1.5306774802015159</v>
      </c>
      <c r="C710" s="2">
        <f>_xlfn.STDEV.S('II. Headline series'!P699:P729)</f>
        <v>1.3198142616153075</v>
      </c>
      <c r="D710" s="2">
        <f>_xlfn.STDEV.S('II. Headline series'!K699:K729)</f>
        <v>1.513310629847894</v>
      </c>
      <c r="E710" s="2">
        <f>_xlfn.STDEV.S('II. Headline series'!N699:N729)</f>
        <v>1.2303679212272396</v>
      </c>
      <c r="F710" s="2">
        <f t="shared" si="20"/>
        <v>1.0114760644715537</v>
      </c>
      <c r="G710" s="2">
        <f t="shared" si="21"/>
        <v>1.0726988560453112</v>
      </c>
    </row>
    <row r="711" spans="1:8" x14ac:dyDescent="0.25">
      <c r="A711" s="2">
        <f>'III. GDP shares, 1310-2018'!A713</f>
        <v>2017</v>
      </c>
      <c r="B711" s="2">
        <f>_xlfn.STDEV.S('II. Headline series'!M700:M730)</f>
        <v>1.5481404136827257</v>
      </c>
      <c r="C711" s="2">
        <f>_xlfn.STDEV.S('II. Headline series'!P700:P730)</f>
        <v>1.343631381223567</v>
      </c>
      <c r="D711" s="2">
        <f>_xlfn.STDEV.S('II. Headline series'!K700:K730)</f>
        <v>1.5238376514538026</v>
      </c>
      <c r="E711" s="2">
        <f>_xlfn.STDEV.S('II. Headline series'!N700:N730)</f>
        <v>1.208212236790531</v>
      </c>
      <c r="F711" s="2">
        <f t="shared" si="20"/>
        <v>1.0159483933250615</v>
      </c>
      <c r="G711" s="2">
        <f t="shared" si="21"/>
        <v>1.1120822487220958</v>
      </c>
    </row>
    <row r="712" spans="1:8" x14ac:dyDescent="0.25">
      <c r="A712" s="2">
        <f>'III. GDP shares, 1310-2018'!A714</f>
        <v>2018</v>
      </c>
      <c r="B712" s="2">
        <f>_xlfn.STDEV.S('II. Headline series'!M701:M731)</f>
        <v>1.5730238547949089</v>
      </c>
      <c r="C712" s="2">
        <f>_xlfn.STDEV.S('II. Headline series'!P701:P731)</f>
        <v>1.3183182532705282</v>
      </c>
      <c r="D712" s="2">
        <f>_xlfn.STDEV.S('II. Headline series'!K701:K731)</f>
        <v>1.5549410847688709</v>
      </c>
      <c r="E712" s="2">
        <f>_xlfn.STDEV.S('II. Headline series'!N701:N731)</f>
        <v>1.2068790513358278</v>
      </c>
      <c r="F712" s="2">
        <f t="shared" si="20"/>
        <v>1.0116292316173032</v>
      </c>
      <c r="G712" s="2">
        <f t="shared" si="21"/>
        <v>1.0923366776574293</v>
      </c>
    </row>
    <row r="713" spans="1:8" x14ac:dyDescent="0.25">
      <c r="A713" s="2"/>
    </row>
    <row r="714" spans="1:8" x14ac:dyDescent="0.25">
      <c r="A714" s="2" t="s">
        <v>609</v>
      </c>
      <c r="B714">
        <f>AVERAGE(B23:B712)</f>
        <v>6.1108086696603277</v>
      </c>
      <c r="C714" s="2">
        <f t="shared" ref="C714:G714" si="22">AVERAGE(C23:C712)</f>
        <v>10.4329947562942</v>
      </c>
      <c r="D714" s="2">
        <f t="shared" si="22"/>
        <v>0.972585022364712</v>
      </c>
      <c r="E714" s="2">
        <f t="shared" si="22"/>
        <v>1.2337311416090606</v>
      </c>
      <c r="F714" s="2">
        <f t="shared" si="22"/>
        <v>8.7091804700305779</v>
      </c>
      <c r="G714" s="2">
        <f t="shared" si="22"/>
        <v>13.476385515030719</v>
      </c>
      <c r="H714" s="2"/>
    </row>
    <row r="715" spans="1:8" x14ac:dyDescent="0.25">
      <c r="A715" s="2"/>
    </row>
    <row r="716" spans="1:8" x14ac:dyDescent="0.25">
      <c r="A716" s="2"/>
    </row>
    <row r="717" spans="1:8" x14ac:dyDescent="0.25">
      <c r="A717" s="2"/>
    </row>
    <row r="718" spans="1:8" x14ac:dyDescent="0.25">
      <c r="A718" s="2"/>
    </row>
    <row r="719" spans="1:8" x14ac:dyDescent="0.25">
      <c r="A719" s="2"/>
    </row>
    <row r="720" spans="1:8"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sheetData>
  <hyperlinks>
    <hyperlink ref="A1" location="'0. Contents'!A1" display="back to contents"/>
  </hyperlink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4"/>
  <sheetViews>
    <sheetView zoomScale="60" zoomScaleNormal="60" workbookViewId="0"/>
  </sheetViews>
  <sheetFormatPr defaultRowHeight="15" x14ac:dyDescent="0.25"/>
  <cols>
    <col min="2" max="2" width="9.140625" style="2"/>
    <col min="7" max="7" width="9.140625" style="2"/>
  </cols>
  <sheetData>
    <row r="1" spans="1:16" x14ac:dyDescent="0.25">
      <c r="A1" s="17" t="s">
        <v>616</v>
      </c>
      <c r="C1" s="103" t="s">
        <v>28</v>
      </c>
      <c r="D1" s="103"/>
      <c r="E1" s="103"/>
      <c r="F1" s="103"/>
      <c r="G1" s="10"/>
      <c r="I1" s="122" t="s">
        <v>35</v>
      </c>
      <c r="J1" s="122"/>
      <c r="K1" s="123"/>
      <c r="L1" s="124" t="s">
        <v>36</v>
      </c>
      <c r="M1" s="122"/>
      <c r="N1" s="122"/>
      <c r="O1" s="122"/>
    </row>
    <row r="2" spans="1:16" x14ac:dyDescent="0.25">
      <c r="C2" t="s">
        <v>560</v>
      </c>
      <c r="D2" t="s">
        <v>27</v>
      </c>
      <c r="E2" t="s">
        <v>29</v>
      </c>
      <c r="I2" t="s">
        <v>7</v>
      </c>
      <c r="J2" t="s">
        <v>30</v>
      </c>
      <c r="K2" t="s">
        <v>40</v>
      </c>
      <c r="L2" t="s">
        <v>31</v>
      </c>
      <c r="M2" t="s">
        <v>591</v>
      </c>
      <c r="N2" t="s">
        <v>32</v>
      </c>
      <c r="O2" t="s">
        <v>39</v>
      </c>
      <c r="P2" t="s">
        <v>592</v>
      </c>
    </row>
    <row r="3" spans="1:16" s="2" customFormat="1" x14ac:dyDescent="0.25"/>
    <row r="4" spans="1:16" s="2" customFormat="1" x14ac:dyDescent="0.25">
      <c r="B4" s="2" t="s">
        <v>41</v>
      </c>
      <c r="C4" s="2" t="s">
        <v>561</v>
      </c>
      <c r="D4" s="17" t="s">
        <v>275</v>
      </c>
      <c r="E4" s="2" t="s">
        <v>276</v>
      </c>
      <c r="O4" s="2" t="s">
        <v>277</v>
      </c>
    </row>
    <row r="5" spans="1:16" s="2" customFormat="1" x14ac:dyDescent="0.25"/>
    <row r="6" spans="1:16" s="2" customFormat="1" x14ac:dyDescent="0.25">
      <c r="A6" s="2">
        <v>1310</v>
      </c>
    </row>
    <row r="7" spans="1:16" x14ac:dyDescent="0.25">
      <c r="A7">
        <v>1311</v>
      </c>
      <c r="E7">
        <v>8.3821610841880617E-16</v>
      </c>
      <c r="I7" s="2"/>
      <c r="J7" s="2"/>
    </row>
    <row r="8" spans="1:16" x14ac:dyDescent="0.25">
      <c r="A8">
        <v>1312</v>
      </c>
      <c r="E8">
        <v>1.9108280254777097E-2</v>
      </c>
      <c r="I8" s="2"/>
      <c r="J8" s="2"/>
    </row>
    <row r="9" spans="1:16" x14ac:dyDescent="0.25">
      <c r="A9">
        <v>1313</v>
      </c>
      <c r="E9">
        <v>0</v>
      </c>
      <c r="I9" s="2"/>
      <c r="J9" s="2"/>
    </row>
    <row r="10" spans="1:16" x14ac:dyDescent="0.25">
      <c r="A10">
        <v>1314</v>
      </c>
      <c r="C10">
        <v>-3.6394759777302922E-3</v>
      </c>
      <c r="E10">
        <v>1.2499999999999879E-2</v>
      </c>
      <c r="F10">
        <v>3.792047724723887E-3</v>
      </c>
      <c r="I10" s="2"/>
      <c r="J10" s="2"/>
    </row>
    <row r="11" spans="1:16" x14ac:dyDescent="0.25">
      <c r="A11">
        <v>1315</v>
      </c>
      <c r="C11">
        <v>2.5301523266333982E-3</v>
      </c>
      <c r="E11">
        <v>3.0864197530864106E-2</v>
      </c>
      <c r="F11">
        <v>3.7920477247237678E-3</v>
      </c>
      <c r="I11" s="2"/>
      <c r="J11" s="2"/>
    </row>
    <row r="12" spans="1:16" x14ac:dyDescent="0.25">
      <c r="A12" s="2">
        <v>1316</v>
      </c>
      <c r="C12">
        <v>3.3690491077884646E-3</v>
      </c>
      <c r="E12">
        <v>0</v>
      </c>
      <c r="F12">
        <v>3.7242277415657295E-3</v>
      </c>
      <c r="I12" s="2"/>
      <c r="J12" s="2"/>
    </row>
    <row r="13" spans="1:16" x14ac:dyDescent="0.25">
      <c r="A13" s="2">
        <v>1317</v>
      </c>
      <c r="C13">
        <v>-1.5710629879205147E-3</v>
      </c>
      <c r="D13">
        <v>-6.1997891040113315E-4</v>
      </c>
      <c r="E13">
        <v>-3.592814371257471E-2</v>
      </c>
      <c r="F13">
        <v>-6.3117295529836845E-4</v>
      </c>
      <c r="I13" s="2">
        <f>'II. Headline series'!E15</f>
        <v>13.3491020330995</v>
      </c>
      <c r="J13" s="2">
        <f>'II. Headline series'!H15</f>
        <v>11.894460562640344</v>
      </c>
      <c r="K13" s="2">
        <v>8.4200003481421302</v>
      </c>
      <c r="L13">
        <f>(I13/100)-C13</f>
        <v>0.1350620833189155</v>
      </c>
      <c r="M13">
        <f>(I13/100)-D13</f>
        <v>0.13411099924139613</v>
      </c>
      <c r="N13">
        <f>(J13/100)-F13</f>
        <v>0.11957577858170181</v>
      </c>
      <c r="O13">
        <f>(K13/100)-F13</f>
        <v>8.4831176436719669E-2</v>
      </c>
    </row>
    <row r="14" spans="1:16" x14ac:dyDescent="0.25">
      <c r="A14" s="2">
        <v>1318</v>
      </c>
      <c r="C14">
        <v>-6.0560578638229768E-3</v>
      </c>
      <c r="D14">
        <v>-6.0938910439463595E-4</v>
      </c>
      <c r="E14">
        <v>0</v>
      </c>
      <c r="F14">
        <v>-6.1994204784101669E-4</v>
      </c>
      <c r="I14" s="2">
        <f>'II. Headline series'!E16</f>
        <v>12.97706536420637</v>
      </c>
      <c r="J14" s="2">
        <f>'II. Headline series'!H16</f>
        <v>11.371912128061835</v>
      </c>
      <c r="K14" s="2">
        <v>8.4200003481421302</v>
      </c>
      <c r="L14" s="2">
        <f t="shared" ref="L14:L77" si="0">(I14/100)-C14</f>
        <v>0.13582671150588668</v>
      </c>
      <c r="M14" s="2">
        <f t="shared" ref="M14:M77" si="1">(I14/100)-D14</f>
        <v>0.13038004274645834</v>
      </c>
      <c r="N14" s="2">
        <f t="shared" ref="N14:N77" si="2">(J14/100)-F14</f>
        <v>0.11433906332845938</v>
      </c>
      <c r="O14" s="2">
        <f t="shared" ref="O14:O77" si="3">(K14/100)-F14</f>
        <v>8.4819945529262322E-2</v>
      </c>
    </row>
    <row r="15" spans="1:16" x14ac:dyDescent="0.25">
      <c r="A15" s="2">
        <v>1319</v>
      </c>
      <c r="C15">
        <v>-1.0753479379853274E-2</v>
      </c>
      <c r="D15">
        <v>-1.1787553754018128E-2</v>
      </c>
      <c r="E15">
        <v>1.8633540372670832E-2</v>
      </c>
      <c r="F15">
        <v>-1.2127604694220025E-2</v>
      </c>
      <c r="I15" s="2">
        <f>'II. Headline series'!E17</f>
        <v>0.69946480011682766</v>
      </c>
      <c r="J15" s="2">
        <f>'II. Headline series'!H17</f>
        <v>-3.0222668601240028</v>
      </c>
      <c r="K15" s="2">
        <v>8.4200003481421302</v>
      </c>
      <c r="L15" s="2">
        <f t="shared" si="0"/>
        <v>1.774812738102155E-2</v>
      </c>
      <c r="M15" s="2">
        <f t="shared" si="1"/>
        <v>1.8782201755186405E-2</v>
      </c>
      <c r="N15" s="2">
        <f t="shared" si="2"/>
        <v>-1.8095063907020002E-2</v>
      </c>
      <c r="O15" s="2">
        <f t="shared" si="3"/>
        <v>9.632760817564133E-2</v>
      </c>
    </row>
    <row r="16" spans="1:16" x14ac:dyDescent="0.25">
      <c r="A16" s="2">
        <v>1320</v>
      </c>
      <c r="C16">
        <v>-1.1013722764928324E-2</v>
      </c>
      <c r="D16">
        <v>-1.5409760266972964E-2</v>
      </c>
      <c r="E16">
        <v>-3.0487804878048686E-2</v>
      </c>
      <c r="F16">
        <v>-1.5862431958459048E-2</v>
      </c>
      <c r="I16" s="2">
        <f>'II. Headline series'!E18</f>
        <v>-1.8709522328895785</v>
      </c>
      <c r="J16" s="2">
        <f>'II. Headline series'!H18</f>
        <v>-8.2740242297385151</v>
      </c>
      <c r="K16" s="2">
        <v>8.4200003481421302</v>
      </c>
      <c r="L16" s="2">
        <f t="shared" si="0"/>
        <v>-7.695799563967461E-3</v>
      </c>
      <c r="M16" s="2">
        <f t="shared" si="1"/>
        <v>-3.2997620619228205E-3</v>
      </c>
      <c r="N16" s="2">
        <f t="shared" si="2"/>
        <v>-6.6877810338926105E-2</v>
      </c>
      <c r="O16" s="2">
        <f t="shared" si="3"/>
        <v>0.10006243543988035</v>
      </c>
    </row>
    <row r="17" spans="1:15" x14ac:dyDescent="0.25">
      <c r="A17" s="2">
        <v>1321</v>
      </c>
      <c r="C17">
        <v>-8.5581287923162143E-3</v>
      </c>
      <c r="D17">
        <v>-7.6319933784191702E-3</v>
      </c>
      <c r="E17">
        <v>1.2578616352201342E-2</v>
      </c>
      <c r="F17">
        <v>-7.8535216869598766E-3</v>
      </c>
      <c r="I17" s="2">
        <f>'II. Headline series'!E19</f>
        <v>5.9609984272948813</v>
      </c>
      <c r="J17" s="2">
        <f>'II. Headline series'!H19</f>
        <v>0.96575871322243201</v>
      </c>
      <c r="K17" s="2">
        <v>6.7766631012400795</v>
      </c>
      <c r="L17" s="2">
        <f t="shared" si="0"/>
        <v>6.8168113065265032E-2</v>
      </c>
      <c r="M17" s="2">
        <f t="shared" si="1"/>
        <v>6.7241977651367982E-2</v>
      </c>
      <c r="N17" s="2">
        <f t="shared" si="2"/>
        <v>1.7511108819184197E-2</v>
      </c>
      <c r="O17" s="2">
        <f t="shared" si="3"/>
        <v>7.5620152699360677E-2</v>
      </c>
    </row>
    <row r="18" spans="1:15" x14ac:dyDescent="0.25">
      <c r="A18" s="2">
        <v>1322</v>
      </c>
      <c r="C18">
        <v>-5.4292181913743031E-3</v>
      </c>
      <c r="D18">
        <v>-3.0753513147451761E-3</v>
      </c>
      <c r="E18">
        <v>-4.9689440993788948E-2</v>
      </c>
      <c r="F18">
        <v>-3.1542735666591085E-3</v>
      </c>
      <c r="I18" s="2">
        <f>'II. Headline series'!E20</f>
        <v>7.9649824210272522</v>
      </c>
      <c r="J18" s="2">
        <f>'II. Headline series'!H20</f>
        <v>4.6990101619500697</v>
      </c>
      <c r="K18" s="2">
        <v>4.7393687199346841</v>
      </c>
      <c r="L18" s="2">
        <f t="shared" si="0"/>
        <v>8.5079042401646821E-2</v>
      </c>
      <c r="M18" s="2">
        <f t="shared" si="1"/>
        <v>8.2725175525017694E-2</v>
      </c>
      <c r="N18" s="2">
        <f t="shared" si="2"/>
        <v>5.0144375186159808E-2</v>
      </c>
      <c r="O18" s="2">
        <f t="shared" si="3"/>
        <v>5.0547960766005949E-2</v>
      </c>
    </row>
    <row r="19" spans="1:15" x14ac:dyDescent="0.25">
      <c r="A19" s="2">
        <v>1323</v>
      </c>
      <c r="C19">
        <v>-5.6688289512840662E-3</v>
      </c>
      <c r="D19">
        <v>-3.8945736797770867E-3</v>
      </c>
      <c r="E19">
        <v>-2.6143790849673165E-2</v>
      </c>
      <c r="F19">
        <v>-3.9963716908714012E-3</v>
      </c>
      <c r="I19" s="2">
        <f>'II. Headline series'!E21</f>
        <v>6.2972895255224328</v>
      </c>
      <c r="J19" s="2">
        <f>'II. Headline series'!H21</f>
        <v>3.7421711676110756</v>
      </c>
      <c r="K19" s="2">
        <v>5.6104098847243149</v>
      </c>
      <c r="L19" s="2">
        <f t="shared" si="0"/>
        <v>6.8641724206508395E-2</v>
      </c>
      <c r="M19" s="2">
        <f t="shared" si="1"/>
        <v>6.6867468935001409E-2</v>
      </c>
      <c r="N19" s="2">
        <f t="shared" si="2"/>
        <v>4.1418083366982154E-2</v>
      </c>
      <c r="O19" s="2">
        <f t="shared" si="3"/>
        <v>6.0100470538114549E-2</v>
      </c>
    </row>
    <row r="20" spans="1:15" x14ac:dyDescent="0.25">
      <c r="A20" s="2">
        <v>1324</v>
      </c>
      <c r="C20">
        <v>-4.4304242797884794E-3</v>
      </c>
      <c r="D20">
        <v>-3.1514361287663011E-3</v>
      </c>
      <c r="E20">
        <v>2.013422818791949E-2</v>
      </c>
      <c r="F20">
        <v>-3.2348613803505114E-3</v>
      </c>
      <c r="I20" s="2">
        <f>'II. Headline series'!E22</f>
        <v>4.0718119570842859</v>
      </c>
      <c r="J20" s="2">
        <f>'II. Headline series'!H22</f>
        <v>-0.22425749236725029</v>
      </c>
      <c r="K20" s="2">
        <v>8.0340230925179323</v>
      </c>
      <c r="L20" s="2">
        <f t="shared" si="0"/>
        <v>4.5148543850631336E-2</v>
      </c>
      <c r="M20" s="2">
        <f t="shared" si="1"/>
        <v>4.386955569960916E-2</v>
      </c>
      <c r="N20" s="2">
        <f t="shared" si="2"/>
        <v>9.9228645667800855E-4</v>
      </c>
      <c r="O20" s="2">
        <f t="shared" si="3"/>
        <v>8.3575092305529827E-2</v>
      </c>
    </row>
    <row r="21" spans="1:15" x14ac:dyDescent="0.25">
      <c r="A21" s="2">
        <v>1325</v>
      </c>
      <c r="C21">
        <v>-6.2145222248705711E-3</v>
      </c>
      <c r="D21">
        <v>-8.4730412745579568E-3</v>
      </c>
      <c r="E21">
        <v>3.2894736842105372E-2</v>
      </c>
      <c r="F21">
        <v>-8.7184425182226157E-3</v>
      </c>
      <c r="I21" s="2">
        <f>'II. Headline series'!E23</f>
        <v>1.9623555749534651</v>
      </c>
      <c r="J21" s="2">
        <f>'II. Headline series'!H23</f>
        <v>-3.4666637743559479</v>
      </c>
      <c r="K21" s="2">
        <v>9.2323214484237788</v>
      </c>
      <c r="L21" s="2">
        <f t="shared" si="0"/>
        <v>2.5838077974405221E-2</v>
      </c>
      <c r="M21" s="2">
        <f t="shared" si="1"/>
        <v>2.8096597024092607E-2</v>
      </c>
      <c r="N21" s="2">
        <f t="shared" si="2"/>
        <v>-2.5948195225336861E-2</v>
      </c>
      <c r="O21" s="2">
        <f t="shared" si="3"/>
        <v>0.1010416570024604</v>
      </c>
    </row>
    <row r="22" spans="1:15" x14ac:dyDescent="0.25">
      <c r="A22" s="2">
        <v>1326</v>
      </c>
      <c r="C22">
        <v>-6.4106560053323108E-3</v>
      </c>
      <c r="D22">
        <v>-8.9157033219774678E-3</v>
      </c>
      <c r="E22">
        <v>1.2738853503184797E-2</v>
      </c>
      <c r="F22">
        <v>-9.1885412977286453E-3</v>
      </c>
      <c r="I22" s="2">
        <f>'II. Headline series'!E24</f>
        <v>8.942448107702246</v>
      </c>
      <c r="J22" s="2">
        <f>'II. Headline series'!H24</f>
        <v>2.5807772750344404</v>
      </c>
      <c r="K22" s="2">
        <v>9.5402040532861854</v>
      </c>
      <c r="L22" s="2">
        <f t="shared" si="0"/>
        <v>9.5835137082354763E-2</v>
      </c>
      <c r="M22" s="2">
        <f t="shared" si="1"/>
        <v>9.8340184398999927E-2</v>
      </c>
      <c r="N22" s="2">
        <f t="shared" si="2"/>
        <v>3.4996314048073046E-2</v>
      </c>
      <c r="O22" s="2">
        <f t="shared" si="3"/>
        <v>0.1045905818305905</v>
      </c>
    </row>
    <row r="23" spans="1:15" x14ac:dyDescent="0.25">
      <c r="A23" s="2">
        <v>1327</v>
      </c>
      <c r="C23">
        <v>-4.3084166469298645E-3</v>
      </c>
      <c r="D23">
        <v>-4.3266586499398681E-3</v>
      </c>
      <c r="E23">
        <v>-2.5157232704402472E-2</v>
      </c>
      <c r="F23">
        <v>-4.4547130344886167E-3</v>
      </c>
      <c r="I23" s="2">
        <f>'II. Headline series'!E25</f>
        <v>13.033558689002161</v>
      </c>
      <c r="J23" s="2">
        <f>'II. Headline series'!H25</f>
        <v>8.3275453865510709</v>
      </c>
      <c r="K23" s="2">
        <v>9.3863754932751675</v>
      </c>
      <c r="L23" s="2">
        <f t="shared" si="0"/>
        <v>0.13464400353695147</v>
      </c>
      <c r="M23" s="2">
        <f t="shared" si="1"/>
        <v>0.13466224553996148</v>
      </c>
      <c r="N23" s="2">
        <f t="shared" si="2"/>
        <v>8.7730166899999323E-2</v>
      </c>
      <c r="O23" s="2">
        <f t="shared" si="3"/>
        <v>9.8318467967240294E-2</v>
      </c>
    </row>
    <row r="24" spans="1:15" x14ac:dyDescent="0.25">
      <c r="A24" s="2">
        <v>1328</v>
      </c>
      <c r="C24">
        <v>2.6947507416514816E-3</v>
      </c>
      <c r="D24">
        <v>2.4893996431567048E-3</v>
      </c>
      <c r="E24">
        <v>-2.5806451612903392E-2</v>
      </c>
      <c r="F24">
        <v>2.5896035735863778E-3</v>
      </c>
      <c r="I24" s="2">
        <f>'II. Headline series'!E26</f>
        <v>12.164874196451526</v>
      </c>
      <c r="J24" s="2">
        <f>'II. Headline series'!H26</f>
        <v>9.0553787853174263</v>
      </c>
      <c r="K24" s="2">
        <v>9.8680869987505435</v>
      </c>
      <c r="L24" s="2">
        <f t="shared" si="0"/>
        <v>0.11895399122286378</v>
      </c>
      <c r="M24" s="2">
        <f t="shared" si="1"/>
        <v>0.11915934232135855</v>
      </c>
      <c r="N24" s="2">
        <f t="shared" si="2"/>
        <v>8.7964184279587881E-2</v>
      </c>
      <c r="O24" s="2">
        <f t="shared" si="3"/>
        <v>9.6091266413919046E-2</v>
      </c>
    </row>
    <row r="25" spans="1:15" x14ac:dyDescent="0.25">
      <c r="A25" s="2">
        <v>1329</v>
      </c>
      <c r="C25">
        <v>1.2327770905464438E-3</v>
      </c>
      <c r="D25">
        <v>1.5321480550965336E-3</v>
      </c>
      <c r="E25">
        <v>-5.2980132450331154E-2</v>
      </c>
      <c r="F25">
        <v>1.6009305924321721E-3</v>
      </c>
      <c r="I25" s="2">
        <f>'II. Headline series'!E27</f>
        <v>9.9629687834699645</v>
      </c>
      <c r="J25" s="2">
        <f>'II. Headline series'!H27</f>
        <v>6.5363452213226418</v>
      </c>
      <c r="K25" s="2">
        <v>11.044517071967489</v>
      </c>
      <c r="L25" s="2">
        <f t="shared" si="0"/>
        <v>9.8396910744153201E-2</v>
      </c>
      <c r="M25" s="2">
        <f t="shared" si="1"/>
        <v>9.8097539779603116E-2</v>
      </c>
      <c r="N25" s="2">
        <f t="shared" si="2"/>
        <v>6.3762521620794252E-2</v>
      </c>
      <c r="O25" s="2">
        <f t="shared" si="3"/>
        <v>0.10884424012724271</v>
      </c>
    </row>
    <row r="26" spans="1:15" x14ac:dyDescent="0.25">
      <c r="A26" s="2">
        <v>1330</v>
      </c>
      <c r="C26">
        <v>-5.4787646524623885E-3</v>
      </c>
      <c r="D26">
        <v>-7.2560294726093863E-3</v>
      </c>
      <c r="E26">
        <v>6.9930069930070398E-3</v>
      </c>
      <c r="F26">
        <v>-7.4521786783663998E-3</v>
      </c>
      <c r="I26" s="2">
        <f>'II. Headline series'!E28</f>
        <v>8.0557708876742975</v>
      </c>
      <c r="J26" s="2">
        <f>'II. Headline series'!H28</f>
        <v>2.2923421023775883</v>
      </c>
      <c r="K26" s="2">
        <v>12.036749868871045</v>
      </c>
      <c r="L26" s="2">
        <f t="shared" si="0"/>
        <v>8.6036473529205362E-2</v>
      </c>
      <c r="M26" s="2">
        <f t="shared" si="1"/>
        <v>8.7813738349352355E-2</v>
      </c>
      <c r="N26" s="2">
        <f t="shared" si="2"/>
        <v>3.0375599702142285E-2</v>
      </c>
      <c r="O26" s="2">
        <f t="shared" si="3"/>
        <v>0.12781967736707686</v>
      </c>
    </row>
    <row r="27" spans="1:15" x14ac:dyDescent="0.25">
      <c r="A27" s="2">
        <v>1331</v>
      </c>
      <c r="C27">
        <v>-4.5961549907163682E-3</v>
      </c>
      <c r="D27">
        <v>-5.6127512265044125E-3</v>
      </c>
      <c r="E27">
        <v>6.9444444444444448E-2</v>
      </c>
      <c r="F27">
        <v>-5.7630501967850757E-3</v>
      </c>
      <c r="I27" s="2">
        <f>'II. Headline series'!E29</f>
        <v>8.3019108170547007</v>
      </c>
      <c r="J27" s="2">
        <f>'II. Headline series'!H29</f>
        <v>2.7129441847989844</v>
      </c>
      <c r="K27" s="2">
        <v>12.112465638021783</v>
      </c>
      <c r="L27" s="2">
        <f t="shared" si="0"/>
        <v>8.7615263161263363E-2</v>
      </c>
      <c r="M27" s="2">
        <f t="shared" si="1"/>
        <v>8.8631859397051413E-2</v>
      </c>
      <c r="N27" s="2">
        <f t="shared" si="2"/>
        <v>3.2892492044774915E-2</v>
      </c>
      <c r="O27" s="2">
        <f t="shared" si="3"/>
        <v>0.12688770657700291</v>
      </c>
    </row>
    <row r="28" spans="1:15" x14ac:dyDescent="0.25">
      <c r="A28" s="2">
        <v>1332</v>
      </c>
      <c r="C28">
        <v>-2.3403177764527361E-3</v>
      </c>
      <c r="D28">
        <v>-3.9062749280226756E-3</v>
      </c>
      <c r="E28">
        <v>2.5974025974025934E-2</v>
      </c>
      <c r="F28">
        <v>-4.0069161825865172E-3</v>
      </c>
      <c r="I28" s="2">
        <f>'II. Headline series'!E30</f>
        <v>9.2074227683255518</v>
      </c>
      <c r="J28" s="2">
        <f>'II. Headline series'!H30</f>
        <v>4.2920358857215399</v>
      </c>
      <c r="K28" s="2">
        <v>11.546638597296168</v>
      </c>
      <c r="L28" s="2">
        <f t="shared" si="0"/>
        <v>9.4414545459708246E-2</v>
      </c>
      <c r="M28" s="2">
        <f t="shared" si="1"/>
        <v>9.598050261127819E-2</v>
      </c>
      <c r="N28" s="2">
        <f t="shared" si="2"/>
        <v>4.6927275039801916E-2</v>
      </c>
      <c r="O28" s="2">
        <f t="shared" si="3"/>
        <v>0.11947330215554819</v>
      </c>
    </row>
    <row r="29" spans="1:15" x14ac:dyDescent="0.25">
      <c r="A29" s="2">
        <v>1333</v>
      </c>
      <c r="C29">
        <v>6.6711064751532765E-3</v>
      </c>
      <c r="D29">
        <v>7.2215540526311545E-3</v>
      </c>
      <c r="E29">
        <v>-5.0632911392405194E-2</v>
      </c>
      <c r="F29">
        <v>7.4755684923140265E-3</v>
      </c>
      <c r="I29" s="2">
        <f>'II. Headline series'!E31</f>
        <v>11.685731269474593</v>
      </c>
      <c r="J29" s="2">
        <f>'II. Headline series'!H31</f>
        <v>9.0777772775982228</v>
      </c>
      <c r="K29" s="2">
        <v>11.073520266394556</v>
      </c>
      <c r="L29" s="2">
        <f t="shared" si="0"/>
        <v>0.11018620621959264</v>
      </c>
      <c r="M29" s="2">
        <f t="shared" si="1"/>
        <v>0.10963575864211476</v>
      </c>
      <c r="N29" s="2">
        <f t="shared" si="2"/>
        <v>8.3302204283668205E-2</v>
      </c>
      <c r="O29" s="2">
        <f t="shared" si="3"/>
        <v>0.10325963417163155</v>
      </c>
    </row>
    <row r="30" spans="1:15" x14ac:dyDescent="0.25">
      <c r="A30" s="2">
        <v>1334</v>
      </c>
      <c r="C30">
        <v>1.2079993528576758E-2</v>
      </c>
      <c r="D30">
        <v>9.0240337443311548E-3</v>
      </c>
      <c r="E30">
        <v>-1.3333333333333204E-2</v>
      </c>
      <c r="F30">
        <v>9.3337103504558816E-3</v>
      </c>
      <c r="I30" s="2">
        <f>'II. Headline series'!E32</f>
        <v>11.340019658996543</v>
      </c>
      <c r="J30" s="2">
        <f>'II. Headline series'!H32</f>
        <v>8.4111687800664505</v>
      </c>
      <c r="K30" s="2">
        <v>11.602804656610918</v>
      </c>
      <c r="L30" s="2">
        <f t="shared" si="0"/>
        <v>0.10132020306138866</v>
      </c>
      <c r="M30" s="2">
        <f t="shared" si="1"/>
        <v>0.10437616284563427</v>
      </c>
      <c r="N30" s="2">
        <f t="shared" si="2"/>
        <v>7.477797745020863E-2</v>
      </c>
      <c r="O30" s="2">
        <f t="shared" si="3"/>
        <v>0.10669433621565329</v>
      </c>
    </row>
    <row r="31" spans="1:15" x14ac:dyDescent="0.25">
      <c r="A31" s="2">
        <v>1335</v>
      </c>
      <c r="C31">
        <v>3.8852750372069425E-3</v>
      </c>
      <c r="D31">
        <v>-3.2960082831898206E-3</v>
      </c>
      <c r="E31">
        <v>-1.3513513513513492E-2</v>
      </c>
      <c r="F31">
        <v>-3.3880450183583128E-3</v>
      </c>
      <c r="I31" s="2">
        <f>'II. Headline series'!E33</f>
        <v>9.56180245722142</v>
      </c>
      <c r="J31" s="2">
        <f>'II. Headline series'!H33</f>
        <v>4.6890534835382356</v>
      </c>
      <c r="K31" s="2">
        <v>12.153014944475574</v>
      </c>
      <c r="L31" s="2">
        <f t="shared" si="0"/>
        <v>9.1732749535007263E-2</v>
      </c>
      <c r="M31" s="2">
        <f t="shared" si="1"/>
        <v>9.8914032855404024E-2</v>
      </c>
      <c r="N31" s="2">
        <f t="shared" si="2"/>
        <v>5.0278579853740672E-2</v>
      </c>
      <c r="O31" s="2">
        <f t="shared" si="3"/>
        <v>0.12491819446311404</v>
      </c>
    </row>
    <row r="32" spans="1:15" x14ac:dyDescent="0.25">
      <c r="A32" s="2">
        <v>1336</v>
      </c>
      <c r="C32">
        <v>-1.1291239702063268E-2</v>
      </c>
      <c r="D32">
        <v>-1.3357140410630073E-2</v>
      </c>
      <c r="E32">
        <v>2.7397260273972671E-2</v>
      </c>
      <c r="F32">
        <v>-1.3765286824171552E-2</v>
      </c>
      <c r="I32" s="2">
        <f>'II. Headline series'!E34</f>
        <v>7.965037216154621</v>
      </c>
      <c r="J32" s="2">
        <f>'II. Headline series'!H34</f>
        <v>2.9134786003045101</v>
      </c>
      <c r="K32" s="2">
        <v>12.531139568642461</v>
      </c>
      <c r="L32" s="2">
        <f t="shared" si="0"/>
        <v>9.0941611863609467E-2</v>
      </c>
      <c r="M32" s="2">
        <f t="shared" si="1"/>
        <v>9.3007512572176279E-2</v>
      </c>
      <c r="N32" s="2">
        <f t="shared" si="2"/>
        <v>4.2900072827216654E-2</v>
      </c>
      <c r="O32" s="2">
        <f t="shared" si="3"/>
        <v>0.13907668251059616</v>
      </c>
    </row>
    <row r="33" spans="1:15" x14ac:dyDescent="0.25">
      <c r="A33" s="2">
        <v>1337</v>
      </c>
      <c r="C33">
        <v>2.9767676665815826E-4</v>
      </c>
      <c r="D33">
        <v>-2.4679277360702355E-3</v>
      </c>
      <c r="E33">
        <v>2.0000000000000021E-2</v>
      </c>
      <c r="F33">
        <v>-2.5360097721096797E-3</v>
      </c>
      <c r="I33" s="2">
        <f>'II. Headline series'!E35</f>
        <v>9.299205938774131</v>
      </c>
      <c r="J33" s="2">
        <f>'II. Headline series'!H35</f>
        <v>5.8110784470813881</v>
      </c>
      <c r="K33" s="2">
        <v>12.126064303604537</v>
      </c>
      <c r="L33" s="2">
        <f t="shared" si="0"/>
        <v>9.2694382621083149E-2</v>
      </c>
      <c r="M33" s="2">
        <f t="shared" si="1"/>
        <v>9.5459987123811554E-2</v>
      </c>
      <c r="N33" s="2">
        <f t="shared" si="2"/>
        <v>6.064679424292356E-2</v>
      </c>
      <c r="O33" s="2">
        <f t="shared" si="3"/>
        <v>0.12379665280815504</v>
      </c>
    </row>
    <row r="34" spans="1:15" x14ac:dyDescent="0.25">
      <c r="A34" s="2">
        <v>1338</v>
      </c>
      <c r="C34">
        <v>6.1797377517315349E-3</v>
      </c>
      <c r="D34">
        <v>3.1437014261648305E-3</v>
      </c>
      <c r="E34">
        <v>-1.9607843137254923E-2</v>
      </c>
      <c r="F34">
        <v>3.2560213260438603E-3</v>
      </c>
      <c r="I34" s="2">
        <f>'II. Headline series'!E36</f>
        <v>10.728028074308337</v>
      </c>
      <c r="J34" s="2">
        <f>'II. Headline series'!H36</f>
        <v>6.4950246783829275</v>
      </c>
      <c r="K34" s="2">
        <v>11.767647066112884</v>
      </c>
      <c r="L34" s="2">
        <f t="shared" si="0"/>
        <v>0.10110054299135185</v>
      </c>
      <c r="M34" s="2">
        <f t="shared" si="1"/>
        <v>0.10413657931691855</v>
      </c>
      <c r="N34" s="2">
        <f t="shared" si="2"/>
        <v>6.1694225457785405E-2</v>
      </c>
      <c r="O34" s="2">
        <f t="shared" si="3"/>
        <v>0.11442044933508498</v>
      </c>
    </row>
    <row r="35" spans="1:15" x14ac:dyDescent="0.25">
      <c r="A35" s="2">
        <v>1339</v>
      </c>
      <c r="C35">
        <v>2.0200223235132026E-3</v>
      </c>
      <c r="D35">
        <v>-5.074887914906962E-3</v>
      </c>
      <c r="E35">
        <v>-4.6666666666666752E-2</v>
      </c>
      <c r="F35">
        <v>-5.2202884747692474E-3</v>
      </c>
      <c r="I35" s="2">
        <f>'II. Headline series'!E37</f>
        <v>11.817661785664113</v>
      </c>
      <c r="J35" s="2">
        <f>'II. Headline series'!H37</f>
        <v>6.9459991966330943</v>
      </c>
      <c r="K35" s="2">
        <v>11.935891807150711</v>
      </c>
      <c r="L35" s="2">
        <f t="shared" si="0"/>
        <v>0.11615659553312793</v>
      </c>
      <c r="M35" s="2">
        <f t="shared" si="1"/>
        <v>0.12325150577154809</v>
      </c>
      <c r="N35" s="2">
        <f t="shared" si="2"/>
        <v>7.4680280441100186E-2</v>
      </c>
      <c r="O35" s="2">
        <f t="shared" si="3"/>
        <v>0.12457920654627634</v>
      </c>
    </row>
    <row r="36" spans="1:15" x14ac:dyDescent="0.25">
      <c r="A36" s="2">
        <v>1340</v>
      </c>
      <c r="C36">
        <v>-1.63004190920014E-2</v>
      </c>
      <c r="D36">
        <v>-2.4655286404683029E-2</v>
      </c>
      <c r="E36">
        <v>2.7972027972027927E-2</v>
      </c>
      <c r="F36">
        <v>-2.5460713411867373E-2</v>
      </c>
      <c r="I36" s="2">
        <f>'II. Headline series'!E38</f>
        <v>11.672412742611927</v>
      </c>
      <c r="J36" s="2">
        <f>'II. Headline series'!H38</f>
        <v>6.1934349347732374</v>
      </c>
      <c r="K36" s="2">
        <v>12.402310105939408</v>
      </c>
      <c r="L36" s="2">
        <f t="shared" si="0"/>
        <v>0.13302454651812068</v>
      </c>
      <c r="M36" s="2">
        <f t="shared" si="1"/>
        <v>0.1413794138308023</v>
      </c>
      <c r="N36" s="2">
        <f t="shared" si="2"/>
        <v>8.739506275959974E-2</v>
      </c>
      <c r="O36" s="2">
        <f t="shared" si="3"/>
        <v>0.14948381447126147</v>
      </c>
    </row>
    <row r="37" spans="1:15" x14ac:dyDescent="0.25">
      <c r="A37" s="2">
        <v>1341</v>
      </c>
      <c r="C37">
        <v>-2.3429921406143341E-2</v>
      </c>
      <c r="D37">
        <v>-3.1862641811911736E-2</v>
      </c>
      <c r="E37">
        <v>2.7210884353741568E-2</v>
      </c>
      <c r="F37">
        <v>-3.2926151199885803E-2</v>
      </c>
      <c r="I37" s="2">
        <f>'II. Headline series'!E39</f>
        <v>11.14706888023972</v>
      </c>
      <c r="J37" s="2">
        <f>'II. Headline series'!H39</f>
        <v>5.7230368471508291</v>
      </c>
      <c r="K37" s="2">
        <v>12.280599910731306</v>
      </c>
      <c r="L37" s="2">
        <f t="shared" si="0"/>
        <v>0.13490061020854055</v>
      </c>
      <c r="M37" s="2">
        <f t="shared" si="1"/>
        <v>0.14333333061430895</v>
      </c>
      <c r="N37" s="2">
        <f t="shared" si="2"/>
        <v>9.0156519671394098E-2</v>
      </c>
      <c r="O37" s="2">
        <f t="shared" si="3"/>
        <v>0.15573215030719886</v>
      </c>
    </row>
    <row r="38" spans="1:15" x14ac:dyDescent="0.25">
      <c r="A38" s="2">
        <v>1342</v>
      </c>
      <c r="C38">
        <v>-2.4722894445946043E-2</v>
      </c>
      <c r="D38">
        <v>-3.0291069760647778E-2</v>
      </c>
      <c r="E38">
        <v>-7.284768211920524E-2</v>
      </c>
      <c r="F38">
        <v>-3.1315506942182707E-2</v>
      </c>
      <c r="I38" s="2">
        <f>'II. Headline series'!E40</f>
        <v>11.086309738458553</v>
      </c>
      <c r="J38" s="2">
        <f>'II. Headline series'!H40</f>
        <v>5.5180437349140758</v>
      </c>
      <c r="K38" s="2">
        <v>12.148089357289804</v>
      </c>
      <c r="L38" s="2">
        <f t="shared" si="0"/>
        <v>0.13558599183053158</v>
      </c>
      <c r="M38" s="2">
        <f t="shared" si="1"/>
        <v>0.14115416714523329</v>
      </c>
      <c r="N38" s="2">
        <f t="shared" si="2"/>
        <v>8.6495944291323457E-2</v>
      </c>
      <c r="O38" s="2">
        <f t="shared" si="3"/>
        <v>0.15279640051508075</v>
      </c>
    </row>
    <row r="39" spans="1:15" x14ac:dyDescent="0.25">
      <c r="A39" s="2">
        <v>1343</v>
      </c>
      <c r="C39">
        <v>-2.4100624917877369E-2</v>
      </c>
      <c r="D39">
        <v>-3.4218347625223598E-2</v>
      </c>
      <c r="E39">
        <v>-0.11428571428571421</v>
      </c>
      <c r="F39">
        <v>-3.5453162004207471E-2</v>
      </c>
      <c r="I39" s="2">
        <f>'II. Headline series'!E41</f>
        <v>11.990113075058648</v>
      </c>
      <c r="J39" s="2">
        <f>'II. Headline series'!H41</f>
        <v>5.7403406288741978</v>
      </c>
      <c r="K39" s="2">
        <v>11.697499128703267</v>
      </c>
      <c r="L39" s="2">
        <f t="shared" si="0"/>
        <v>0.14400175566846385</v>
      </c>
      <c r="M39" s="2">
        <f t="shared" si="1"/>
        <v>0.15411947837581008</v>
      </c>
      <c r="N39" s="2">
        <f t="shared" si="2"/>
        <v>9.2856568292949443E-2</v>
      </c>
      <c r="O39" s="2">
        <f t="shared" si="3"/>
        <v>0.15242815329124015</v>
      </c>
    </row>
    <row r="40" spans="1:15" x14ac:dyDescent="0.25">
      <c r="A40" s="2">
        <v>1344</v>
      </c>
      <c r="C40">
        <v>-3.0693346727419711E-2</v>
      </c>
      <c r="D40">
        <v>-3.9330566328425298E-2</v>
      </c>
      <c r="E40">
        <v>-3.2258064516128976E-2</v>
      </c>
      <c r="F40">
        <v>-4.074786729891277E-2</v>
      </c>
      <c r="I40" s="2">
        <f>'II. Headline series'!E42</f>
        <v>10.640362583506416</v>
      </c>
      <c r="J40" s="2">
        <f>'II. Headline series'!H42</f>
        <v>4.4549642240565142</v>
      </c>
      <c r="K40" s="2">
        <v>11.244514283399454</v>
      </c>
      <c r="L40" s="2">
        <f t="shared" si="0"/>
        <v>0.13709697256248388</v>
      </c>
      <c r="M40" s="2">
        <f t="shared" si="1"/>
        <v>0.14573419216348946</v>
      </c>
      <c r="N40" s="2">
        <f t="shared" si="2"/>
        <v>8.5297509539477914E-2</v>
      </c>
      <c r="O40" s="2">
        <f t="shared" si="3"/>
        <v>0.15319301013290731</v>
      </c>
    </row>
    <row r="41" spans="1:15" x14ac:dyDescent="0.25">
      <c r="A41" s="2">
        <v>1345</v>
      </c>
      <c r="C41">
        <v>-2.7085583744505672E-2</v>
      </c>
      <c r="D41">
        <v>-3.5561127986496376E-2</v>
      </c>
      <c r="E41">
        <v>-8.33333333333325E-3</v>
      </c>
      <c r="F41">
        <v>-3.6771440555214009E-2</v>
      </c>
      <c r="I41" s="2">
        <f>'II. Headline series'!E43</f>
        <v>9.591157893923155</v>
      </c>
      <c r="J41" s="2">
        <f>'II. Headline series'!H43</f>
        <v>4.9306601227766054</v>
      </c>
      <c r="K41" s="2">
        <v>10.62628945260831</v>
      </c>
      <c r="L41" s="2">
        <f t="shared" si="0"/>
        <v>0.12299716268373723</v>
      </c>
      <c r="M41" s="2">
        <f t="shared" si="1"/>
        <v>0.13147270692572793</v>
      </c>
      <c r="N41" s="2">
        <f t="shared" si="2"/>
        <v>8.6078041782980064E-2</v>
      </c>
      <c r="O41" s="2">
        <f t="shared" si="3"/>
        <v>0.14303433508129712</v>
      </c>
    </row>
    <row r="42" spans="1:15" x14ac:dyDescent="0.25">
      <c r="A42" s="2">
        <v>1346</v>
      </c>
      <c r="C42">
        <v>-3.2109350764675061E-2</v>
      </c>
      <c r="D42">
        <v>-3.1436611948013206E-2</v>
      </c>
      <c r="E42">
        <v>-7.5630252100840123E-2</v>
      </c>
      <c r="F42">
        <v>-3.257580894812255E-2</v>
      </c>
      <c r="I42" s="2">
        <f>'II. Headline series'!E44</f>
        <v>8.3877277426356169</v>
      </c>
      <c r="J42" s="2">
        <f>'II. Headline series'!H44</f>
        <v>2.9921246068747465</v>
      </c>
      <c r="K42" s="2">
        <v>9.8948721209081203</v>
      </c>
      <c r="L42" s="2">
        <f t="shared" si="0"/>
        <v>0.11598662819103123</v>
      </c>
      <c r="M42" s="2">
        <f t="shared" si="1"/>
        <v>0.11531388937436937</v>
      </c>
      <c r="N42" s="2">
        <f t="shared" si="2"/>
        <v>6.2497055016870015E-2</v>
      </c>
      <c r="O42" s="2">
        <f t="shared" si="3"/>
        <v>0.13152453015720375</v>
      </c>
    </row>
    <row r="43" spans="1:15" x14ac:dyDescent="0.25">
      <c r="A43" s="2">
        <v>1347</v>
      </c>
      <c r="C43">
        <v>-9.1865029304366696E-3</v>
      </c>
      <c r="D43">
        <v>-1.95308071053679E-3</v>
      </c>
      <c r="E43">
        <v>-9.090909090909146E-3</v>
      </c>
      <c r="F43">
        <v>-1.9635640501633961E-3</v>
      </c>
      <c r="I43" s="2">
        <f>'II. Headline series'!E45</f>
        <v>7.7051491957437799</v>
      </c>
      <c r="J43" s="2">
        <f>'II. Headline series'!H45</f>
        <v>2.1857706928328478</v>
      </c>
      <c r="K43" s="2">
        <v>8.8173001613921702</v>
      </c>
      <c r="L43" s="2">
        <f t="shared" si="0"/>
        <v>8.6237994887874467E-2</v>
      </c>
      <c r="M43" s="2">
        <f t="shared" si="1"/>
        <v>7.9004572667974587E-2</v>
      </c>
      <c r="N43" s="2">
        <f t="shared" si="2"/>
        <v>2.3821270978491873E-2</v>
      </c>
      <c r="O43" s="2">
        <f t="shared" si="3"/>
        <v>9.0136565664085108E-2</v>
      </c>
    </row>
    <row r="44" spans="1:15" x14ac:dyDescent="0.25">
      <c r="A44" s="2">
        <v>1348</v>
      </c>
      <c r="C44">
        <v>-2.0671704467393675E-2</v>
      </c>
      <c r="D44">
        <v>-1.1146770953066988E-2</v>
      </c>
      <c r="E44">
        <v>5.5045871559632913E-2</v>
      </c>
      <c r="F44">
        <v>-1.1522919650574717E-2</v>
      </c>
      <c r="I44" s="2">
        <f>'II. Headline series'!E46</f>
        <v>7.2672893359711699</v>
      </c>
      <c r="J44" s="2">
        <f>'II. Headline series'!H46</f>
        <v>1.3826281801377998</v>
      </c>
      <c r="K44" s="2">
        <v>8.0320519524321004</v>
      </c>
      <c r="L44" s="2">
        <f t="shared" si="0"/>
        <v>9.3344597827105372E-2</v>
      </c>
      <c r="M44" s="2">
        <f t="shared" si="1"/>
        <v>8.381966431277868E-2</v>
      </c>
      <c r="N44" s="2">
        <f t="shared" si="2"/>
        <v>2.5349201451952713E-2</v>
      </c>
      <c r="O44" s="2">
        <f t="shared" si="3"/>
        <v>9.1843439174895722E-2</v>
      </c>
    </row>
    <row r="45" spans="1:15" x14ac:dyDescent="0.25">
      <c r="A45" s="2">
        <v>1349</v>
      </c>
      <c r="C45">
        <v>-2.9400598724790221E-2</v>
      </c>
      <c r="D45">
        <v>-2.507139932689913E-2</v>
      </c>
      <c r="E45">
        <v>-4.3478260869565064E-2</v>
      </c>
      <c r="F45">
        <v>-2.6059835334279413E-2</v>
      </c>
      <c r="I45" s="2">
        <f>'II. Headline series'!E47</f>
        <v>6.9449847753107887</v>
      </c>
      <c r="J45" s="2">
        <f>'II. Headline series'!H47</f>
        <v>1.4263406657202324</v>
      </c>
      <c r="K45" s="2">
        <v>7.0755121212604504</v>
      </c>
      <c r="L45" s="2">
        <f t="shared" si="0"/>
        <v>9.8850446477898118E-2</v>
      </c>
      <c r="M45" s="2">
        <f t="shared" si="1"/>
        <v>9.4521247080007018E-2</v>
      </c>
      <c r="N45" s="2">
        <f t="shared" si="2"/>
        <v>4.032324199148174E-2</v>
      </c>
      <c r="O45" s="2">
        <f t="shared" si="3"/>
        <v>9.6814956546883921E-2</v>
      </c>
    </row>
    <row r="46" spans="1:15" x14ac:dyDescent="0.25">
      <c r="A46" s="2">
        <v>1350</v>
      </c>
      <c r="C46">
        <v>-1.5954528883344817E-2</v>
      </c>
      <c r="D46">
        <v>-1.0470666931225421E-2</v>
      </c>
      <c r="E46">
        <v>9.9999999999999867E-2</v>
      </c>
      <c r="F46">
        <v>-1.0837251455367026E-2</v>
      </c>
      <c r="I46" s="2">
        <f>'II. Headline series'!E48</f>
        <v>6.7265665369073862</v>
      </c>
      <c r="J46" s="2">
        <f>'II. Headline series'!H48</f>
        <v>9.5157058290566532E-2</v>
      </c>
      <c r="K46" s="2">
        <v>6.4740456657947618</v>
      </c>
      <c r="L46" s="2">
        <f t="shared" si="0"/>
        <v>8.3220194252418667E-2</v>
      </c>
      <c r="M46" s="2">
        <f t="shared" si="1"/>
        <v>7.7736332300299277E-2</v>
      </c>
      <c r="N46" s="2">
        <f t="shared" si="2"/>
        <v>1.1788822038272691E-2</v>
      </c>
      <c r="O46" s="2">
        <f t="shared" si="3"/>
        <v>7.5577708113314643E-2</v>
      </c>
    </row>
    <row r="47" spans="1:15" x14ac:dyDescent="0.25">
      <c r="A47" s="2">
        <v>1351</v>
      </c>
      <c r="C47">
        <v>-1.4098243608989777E-2</v>
      </c>
      <c r="D47">
        <v>-5.1347017294998427E-3</v>
      </c>
      <c r="E47">
        <v>-9.9173553719008212E-2</v>
      </c>
      <c r="F47">
        <v>-5.2528358709514325E-3</v>
      </c>
      <c r="I47" s="2">
        <f>'II. Headline series'!E49</f>
        <v>8.1332954354458575</v>
      </c>
      <c r="J47" s="2">
        <f>'II. Headline series'!H49</f>
        <v>1.685632500490662</v>
      </c>
      <c r="K47" s="2">
        <v>6.1122221292558176</v>
      </c>
      <c r="L47" s="2">
        <f t="shared" si="0"/>
        <v>9.5431197963448344E-2</v>
      </c>
      <c r="M47" s="2">
        <f t="shared" si="1"/>
        <v>8.6467656083958414E-2</v>
      </c>
      <c r="N47" s="2">
        <f t="shared" si="2"/>
        <v>2.2109160875858055E-2</v>
      </c>
      <c r="O47" s="2">
        <f t="shared" si="3"/>
        <v>6.637505716350961E-2</v>
      </c>
    </row>
    <row r="48" spans="1:15" x14ac:dyDescent="0.25">
      <c r="A48" s="2">
        <v>1352</v>
      </c>
      <c r="C48">
        <v>-2.0439783399938367E-2</v>
      </c>
      <c r="D48">
        <v>-1.2669557333141995E-2</v>
      </c>
      <c r="E48">
        <v>-0.11009174311926613</v>
      </c>
      <c r="F48">
        <v>-1.3116531808041846E-2</v>
      </c>
      <c r="I48" s="2">
        <f>'II. Headline series'!E50</f>
        <v>8.3555966427283774</v>
      </c>
      <c r="J48" s="2">
        <f>'II. Headline series'!H50</f>
        <v>1.9465016935552022</v>
      </c>
      <c r="K48" s="2">
        <v>6.1762217573151057</v>
      </c>
      <c r="L48" s="2">
        <f t="shared" si="0"/>
        <v>0.10399574982722214</v>
      </c>
      <c r="M48" s="2">
        <f t="shared" si="1"/>
        <v>9.6225523760425771E-2</v>
      </c>
      <c r="N48" s="2">
        <f t="shared" si="2"/>
        <v>3.2581548743593869E-2</v>
      </c>
      <c r="O48" s="2">
        <f t="shared" si="3"/>
        <v>7.4878749381192905E-2</v>
      </c>
    </row>
    <row r="49" spans="1:15" x14ac:dyDescent="0.25">
      <c r="A49" s="2">
        <v>1353</v>
      </c>
      <c r="C49">
        <v>-9.1116631034857693E-3</v>
      </c>
      <c r="D49">
        <v>-6.7051002565568724E-3</v>
      </c>
      <c r="E49">
        <v>3.0927835051546587E-2</v>
      </c>
      <c r="F49">
        <v>-6.9053516838182673E-3</v>
      </c>
      <c r="I49" s="2">
        <f>'II. Headline series'!E51</f>
        <v>8.7274654647962624</v>
      </c>
      <c r="J49" s="2">
        <f>'II. Headline series'!H51</f>
        <v>3.5564863499249282</v>
      </c>
      <c r="K49" s="2">
        <v>6.4051000000873666</v>
      </c>
      <c r="L49" s="2">
        <f t="shared" si="0"/>
        <v>9.6386317751448389E-2</v>
      </c>
      <c r="M49" s="2">
        <f t="shared" si="1"/>
        <v>9.39797549045195E-2</v>
      </c>
      <c r="N49" s="2">
        <f t="shared" si="2"/>
        <v>4.2470215183067553E-2</v>
      </c>
      <c r="O49" s="2">
        <f t="shared" si="3"/>
        <v>7.0956351684691929E-2</v>
      </c>
    </row>
    <row r="50" spans="1:15" x14ac:dyDescent="0.25">
      <c r="A50" s="2">
        <v>1354</v>
      </c>
      <c r="C50">
        <v>-1.8992712724101801E-2</v>
      </c>
      <c r="D50">
        <v>-2.1724360746250827E-2</v>
      </c>
      <c r="E50">
        <v>3.000000000000002E-2</v>
      </c>
      <c r="F50">
        <v>-2.2578028521543635E-2</v>
      </c>
      <c r="I50" s="2">
        <f>'II. Headline series'!E52</f>
        <v>9.9844461111220593</v>
      </c>
      <c r="J50" s="2">
        <f>'II. Headline series'!H52</f>
        <v>5.3914918520261725</v>
      </c>
      <c r="K50" s="2">
        <v>7.0519972654137764</v>
      </c>
      <c r="L50" s="2">
        <f t="shared" si="0"/>
        <v>0.1188371738353224</v>
      </c>
      <c r="M50" s="2">
        <f t="shared" si="1"/>
        <v>0.12156882185747142</v>
      </c>
      <c r="N50" s="2">
        <f t="shared" si="2"/>
        <v>7.649294704180537E-2</v>
      </c>
      <c r="O50" s="2">
        <f t="shared" si="3"/>
        <v>9.30980011756814E-2</v>
      </c>
    </row>
    <row r="51" spans="1:15" x14ac:dyDescent="0.25">
      <c r="A51" s="2">
        <v>1355</v>
      </c>
      <c r="C51">
        <v>-4.7767304316180302E-3</v>
      </c>
      <c r="D51">
        <v>-6.7544809603576157E-3</v>
      </c>
      <c r="E51">
        <v>0</v>
      </c>
      <c r="F51">
        <v>-7.0098177661671295E-3</v>
      </c>
      <c r="I51" s="2">
        <f>'II. Headline series'!E53</f>
        <v>11.138162846541096</v>
      </c>
      <c r="J51" s="2">
        <f>'II. Headline series'!H53</f>
        <v>7.1423394741867989</v>
      </c>
      <c r="K51" s="2">
        <v>7.7678822085453367</v>
      </c>
      <c r="L51" s="2">
        <f t="shared" si="0"/>
        <v>0.11615835889702898</v>
      </c>
      <c r="M51" s="2">
        <f t="shared" si="1"/>
        <v>0.11813610942576858</v>
      </c>
      <c r="N51" s="2">
        <f t="shared" si="2"/>
        <v>7.8433212508035116E-2</v>
      </c>
      <c r="O51" s="2">
        <f t="shared" si="3"/>
        <v>8.4688639851620492E-2</v>
      </c>
    </row>
    <row r="52" spans="1:15" x14ac:dyDescent="0.25">
      <c r="A52" s="2">
        <v>1356</v>
      </c>
      <c r="C52">
        <v>-4.0447681268856927E-3</v>
      </c>
      <c r="D52">
        <v>-4.9421072942402878E-3</v>
      </c>
      <c r="E52">
        <v>0</v>
      </c>
      <c r="F52">
        <v>-5.1520514120972066E-3</v>
      </c>
      <c r="I52" s="2">
        <f>'II. Headline series'!E54</f>
        <v>11.479370078860944</v>
      </c>
      <c r="J52" s="2">
        <f>'II. Headline series'!H54</f>
        <v>7.534285824887986</v>
      </c>
      <c r="K52" s="2">
        <v>8.5984753699733325</v>
      </c>
      <c r="L52" s="2">
        <f t="shared" si="0"/>
        <v>0.11883846891549513</v>
      </c>
      <c r="M52" s="2">
        <f t="shared" si="1"/>
        <v>0.11973580808284973</v>
      </c>
      <c r="N52" s="2">
        <f t="shared" si="2"/>
        <v>8.0494909660977068E-2</v>
      </c>
      <c r="O52" s="2">
        <f t="shared" si="3"/>
        <v>9.1136805111830532E-2</v>
      </c>
    </row>
    <row r="53" spans="1:15" x14ac:dyDescent="0.25">
      <c r="A53" s="2">
        <v>1357</v>
      </c>
      <c r="C53">
        <v>-6.6215206934328724E-3</v>
      </c>
      <c r="D53">
        <v>-7.69247124755746E-3</v>
      </c>
      <c r="E53">
        <v>-9.708737864077728E-3</v>
      </c>
      <c r="F53">
        <v>-8.0342152520262791E-3</v>
      </c>
      <c r="I53" s="2">
        <f>'II. Headline series'!E55</f>
        <v>11.345579474381791</v>
      </c>
      <c r="J53" s="2">
        <f>'II. Headline series'!H55</f>
        <v>8.4238195327249823</v>
      </c>
      <c r="K53" s="2">
        <v>9.2250637478556445</v>
      </c>
      <c r="L53" s="2">
        <f t="shared" si="0"/>
        <v>0.12007731543725078</v>
      </c>
      <c r="M53" s="2">
        <f t="shared" si="1"/>
        <v>0.12114826599137538</v>
      </c>
      <c r="N53" s="2">
        <f t="shared" si="2"/>
        <v>9.2272410579276098E-2</v>
      </c>
      <c r="O53" s="2">
        <f t="shared" si="3"/>
        <v>0.10028485273058271</v>
      </c>
    </row>
    <row r="54" spans="1:15" x14ac:dyDescent="0.25">
      <c r="A54" s="2">
        <v>1358</v>
      </c>
      <c r="C54">
        <v>3.4880884964877423E-3</v>
      </c>
      <c r="D54">
        <v>4.1284962328789693E-3</v>
      </c>
      <c r="E54">
        <v>9.8039215686273502E-3</v>
      </c>
      <c r="F54">
        <v>4.3973956902229622E-3</v>
      </c>
      <c r="I54" s="2">
        <f>'II. Headline series'!E56</f>
        <v>11.786841424161036</v>
      </c>
      <c r="J54" s="2">
        <f>'II. Headline series'!H56</f>
        <v>9.7571097140822047</v>
      </c>
      <c r="K54" s="2">
        <v>9.6021536580152951</v>
      </c>
      <c r="L54" s="2">
        <f t="shared" si="0"/>
        <v>0.11438032574512262</v>
      </c>
      <c r="M54" s="2">
        <f t="shared" si="1"/>
        <v>0.11373991800873139</v>
      </c>
      <c r="N54" s="2">
        <f t="shared" si="2"/>
        <v>9.3173701450599083E-2</v>
      </c>
      <c r="O54" s="2">
        <f t="shared" si="3"/>
        <v>9.1624140889929984E-2</v>
      </c>
    </row>
    <row r="55" spans="1:15" x14ac:dyDescent="0.25">
      <c r="A55" s="2">
        <v>1359</v>
      </c>
      <c r="C55">
        <v>4.0055771403124923E-3</v>
      </c>
      <c r="D55">
        <v>6.7316485250604558E-3</v>
      </c>
      <c r="E55">
        <v>-9.708737864077667E-2</v>
      </c>
      <c r="F55">
        <v>7.1184841255971061E-3</v>
      </c>
      <c r="I55" s="2">
        <f>'II. Headline series'!E57</f>
        <v>11.921763199832412</v>
      </c>
      <c r="J55" s="2">
        <f>'II. Headline series'!H57</f>
        <v>9.8853225348795508</v>
      </c>
      <c r="K55" s="2">
        <v>9.8174548831626911</v>
      </c>
      <c r="L55" s="2">
        <f t="shared" si="0"/>
        <v>0.11521205485801163</v>
      </c>
      <c r="M55" s="2">
        <f t="shared" si="1"/>
        <v>0.11248598347326366</v>
      </c>
      <c r="N55" s="2">
        <f t="shared" si="2"/>
        <v>9.1734741223198399E-2</v>
      </c>
      <c r="O55" s="2">
        <f t="shared" si="3"/>
        <v>9.1056064706029796E-2</v>
      </c>
    </row>
    <row r="56" spans="1:15" x14ac:dyDescent="0.25">
      <c r="A56" s="2">
        <v>1360</v>
      </c>
      <c r="C56">
        <v>-1.7618004162158879E-3</v>
      </c>
      <c r="D56">
        <v>3.4023259775685675E-4</v>
      </c>
      <c r="E56">
        <v>1.0752688172043078E-2</v>
      </c>
      <c r="F56">
        <v>4.4291670236613505E-4</v>
      </c>
      <c r="I56" s="2">
        <f>'II. Headline series'!E58</f>
        <v>11.244388706010639</v>
      </c>
      <c r="J56" s="2">
        <f>'II. Headline series'!H58</f>
        <v>9.0569039370211577</v>
      </c>
      <c r="K56" s="2">
        <v>10.648494621608098</v>
      </c>
      <c r="L56" s="2">
        <f t="shared" si="0"/>
        <v>0.11420568747632227</v>
      </c>
      <c r="M56" s="2">
        <f t="shared" si="1"/>
        <v>0.11210365446234953</v>
      </c>
      <c r="N56" s="2">
        <f t="shared" si="2"/>
        <v>9.0126122667845435E-2</v>
      </c>
      <c r="O56" s="2">
        <f t="shared" si="3"/>
        <v>0.10604202951371484</v>
      </c>
    </row>
    <row r="57" spans="1:15" x14ac:dyDescent="0.25">
      <c r="A57" s="2">
        <v>1361</v>
      </c>
      <c r="C57">
        <v>6.4756391389940637E-3</v>
      </c>
      <c r="D57">
        <v>7.0185742995418354E-3</v>
      </c>
      <c r="E57">
        <v>0.1170212765957447</v>
      </c>
      <c r="F57">
        <v>7.4321201507357923E-3</v>
      </c>
      <c r="I57" s="2">
        <f>'II. Headline series'!E59</f>
        <v>10.68265727876614</v>
      </c>
      <c r="J57" s="2">
        <f>'II. Headline series'!H59</f>
        <v>8.2268812152780288</v>
      </c>
      <c r="K57" s="2">
        <v>10.971292125281751</v>
      </c>
      <c r="L57" s="2">
        <f t="shared" si="0"/>
        <v>0.10035093364866735</v>
      </c>
      <c r="M57" s="2">
        <f t="shared" si="1"/>
        <v>9.9807998488119568E-2</v>
      </c>
      <c r="N57" s="2">
        <f t="shared" si="2"/>
        <v>7.4836692002044486E-2</v>
      </c>
      <c r="O57" s="2">
        <f t="shared" si="3"/>
        <v>0.10228080110208171</v>
      </c>
    </row>
    <row r="58" spans="1:15" x14ac:dyDescent="0.25">
      <c r="A58" s="2">
        <v>1362</v>
      </c>
      <c r="C58">
        <v>8.2112515621497913E-3</v>
      </c>
      <c r="D58">
        <v>1.0839720362085468E-2</v>
      </c>
      <c r="E58">
        <v>1.9047619047619008E-2</v>
      </c>
      <c r="F58">
        <v>1.1422395506160981E-2</v>
      </c>
      <c r="I58" s="2">
        <f>'II. Headline series'!E60</f>
        <v>11.040971028509315</v>
      </c>
      <c r="J58" s="2">
        <f>'II. Headline series'!H60</f>
        <v>8.5262627397212167</v>
      </c>
      <c r="K58" s="2">
        <v>10.595100903106214</v>
      </c>
      <c r="L58" s="2">
        <f t="shared" si="0"/>
        <v>0.10219845872294336</v>
      </c>
      <c r="M58" s="2">
        <f t="shared" si="1"/>
        <v>9.9569989923007682E-2</v>
      </c>
      <c r="N58" s="2">
        <f t="shared" si="2"/>
        <v>7.3840231891051197E-2</v>
      </c>
      <c r="O58" s="2">
        <f t="shared" si="3"/>
        <v>9.4528613524901162E-2</v>
      </c>
    </row>
    <row r="59" spans="1:15" x14ac:dyDescent="0.25">
      <c r="A59" s="2">
        <v>1363</v>
      </c>
      <c r="C59">
        <v>1.3612436622740694E-2</v>
      </c>
      <c r="D59">
        <v>1.6627861502028527E-2</v>
      </c>
      <c r="E59">
        <v>-4.67289719626168E-2</v>
      </c>
      <c r="F59">
        <v>1.7499813234064139E-2</v>
      </c>
      <c r="I59" s="2">
        <f>'II. Headline series'!E61</f>
        <v>13.591322278220401</v>
      </c>
      <c r="J59" s="2">
        <f>'II. Headline series'!H61</f>
        <v>13.044953764037876</v>
      </c>
      <c r="K59" s="2">
        <v>10.166257350105351</v>
      </c>
      <c r="L59" s="2">
        <f t="shared" si="0"/>
        <v>0.12230078615946333</v>
      </c>
      <c r="M59" s="2">
        <f t="shared" si="1"/>
        <v>0.1192853612801755</v>
      </c>
      <c r="N59" s="2">
        <f t="shared" si="2"/>
        <v>0.11294972440631462</v>
      </c>
      <c r="O59" s="2">
        <f t="shared" si="3"/>
        <v>8.4162760266989378E-2</v>
      </c>
    </row>
    <row r="60" spans="1:15" x14ac:dyDescent="0.25">
      <c r="A60" s="2">
        <v>1364</v>
      </c>
      <c r="C60">
        <v>1.4079369839445896E-2</v>
      </c>
      <c r="D60">
        <v>1.9107144239562553E-2</v>
      </c>
      <c r="E60">
        <v>3.921568627450988E-2</v>
      </c>
      <c r="F60">
        <v>2.0084594044651422E-2</v>
      </c>
      <c r="I60" s="2">
        <f>'II. Headline series'!E62</f>
        <v>12.322375336221608</v>
      </c>
      <c r="J60" s="2">
        <f>'II. Headline series'!H62</f>
        <v>10.188289946678841</v>
      </c>
      <c r="K60" s="2">
        <v>9.5959155084135084</v>
      </c>
      <c r="L60" s="2">
        <f t="shared" si="0"/>
        <v>0.10914438352277019</v>
      </c>
      <c r="M60" s="2">
        <f t="shared" si="1"/>
        <v>0.10411660912265353</v>
      </c>
      <c r="N60" s="2">
        <f t="shared" si="2"/>
        <v>8.1798305422136994E-2</v>
      </c>
      <c r="O60" s="2">
        <f t="shared" si="3"/>
        <v>7.5874561039483659E-2</v>
      </c>
    </row>
    <row r="61" spans="1:15" x14ac:dyDescent="0.25">
      <c r="A61" s="2">
        <v>1365</v>
      </c>
      <c r="C61">
        <v>-1.3306836320599187E-2</v>
      </c>
      <c r="D61">
        <v>-1.4700886972178818E-2</v>
      </c>
      <c r="E61">
        <v>3.7735849056603689E-2</v>
      </c>
      <c r="F61">
        <v>-1.5324319968358842E-2</v>
      </c>
      <c r="I61" s="2">
        <f>'II. Headline series'!E63</f>
        <v>10.492920064468574</v>
      </c>
      <c r="J61" s="2">
        <f>'II. Headline series'!H63</f>
        <v>6.5609569684625999</v>
      </c>
      <c r="K61" s="2">
        <v>9.4245324339575927</v>
      </c>
      <c r="L61" s="2">
        <f t="shared" si="0"/>
        <v>0.11823603696528494</v>
      </c>
      <c r="M61" s="2">
        <f t="shared" si="1"/>
        <v>0.11963008761686457</v>
      </c>
      <c r="N61" s="2">
        <f t="shared" si="2"/>
        <v>8.0933889652984842E-2</v>
      </c>
      <c r="O61" s="2">
        <f t="shared" si="3"/>
        <v>0.10956964430793477</v>
      </c>
    </row>
    <row r="62" spans="1:15" x14ac:dyDescent="0.25">
      <c r="A62" s="2">
        <v>1366</v>
      </c>
      <c r="C62">
        <v>-1.418808682081966E-2</v>
      </c>
      <c r="D62">
        <v>-1.4381341412451731E-2</v>
      </c>
      <c r="E62">
        <v>-5.4545454545454577E-2</v>
      </c>
      <c r="F62">
        <v>-1.4973211783149273E-2</v>
      </c>
      <c r="I62" s="2">
        <f>'II. Headline series'!E64</f>
        <v>10.413218033464224</v>
      </c>
      <c r="J62" s="2">
        <f>'II. Headline series'!H64</f>
        <v>6.4307440412925905</v>
      </c>
      <c r="K62" s="2">
        <v>9.7901826890065831</v>
      </c>
      <c r="L62" s="2">
        <f t="shared" si="0"/>
        <v>0.1183202671554619</v>
      </c>
      <c r="M62" s="2">
        <f t="shared" si="1"/>
        <v>0.11851352174709397</v>
      </c>
      <c r="N62" s="2">
        <f t="shared" si="2"/>
        <v>7.9280652196075177E-2</v>
      </c>
      <c r="O62" s="2">
        <f t="shared" si="3"/>
        <v>0.11287503867321509</v>
      </c>
    </row>
    <row r="63" spans="1:15" x14ac:dyDescent="0.25">
      <c r="A63" s="2">
        <v>1367</v>
      </c>
      <c r="C63">
        <v>-3.0878253038389786E-2</v>
      </c>
      <c r="D63">
        <v>-3.9495042295560924E-2</v>
      </c>
      <c r="E63">
        <v>2.8846153846154025E-2</v>
      </c>
      <c r="F63">
        <v>-4.1380351126835586E-2</v>
      </c>
      <c r="I63" s="2">
        <f>'II. Headline series'!E65</f>
        <v>9.231336001762191</v>
      </c>
      <c r="J63" s="2">
        <f>'II. Headline series'!H65</f>
        <v>4.8076038142604087</v>
      </c>
      <c r="K63" s="2">
        <v>8.9390084742712101</v>
      </c>
      <c r="L63" s="2">
        <f t="shared" si="0"/>
        <v>0.1231916130560117</v>
      </c>
      <c r="M63" s="2">
        <f t="shared" si="1"/>
        <v>0.13180840231318283</v>
      </c>
      <c r="N63" s="2">
        <f t="shared" si="2"/>
        <v>8.9456389269439676E-2</v>
      </c>
      <c r="O63" s="2">
        <f t="shared" si="3"/>
        <v>0.13077043586954767</v>
      </c>
    </row>
    <row r="64" spans="1:15" x14ac:dyDescent="0.25">
      <c r="A64" s="2">
        <v>1368</v>
      </c>
      <c r="C64">
        <v>-3.326539848757197E-2</v>
      </c>
      <c r="D64">
        <v>-3.7498751876485763E-2</v>
      </c>
      <c r="E64">
        <v>-0.13084112149532712</v>
      </c>
      <c r="F64">
        <v>-3.9154803373487687E-2</v>
      </c>
      <c r="I64" s="2">
        <f>'II. Headline series'!E66</f>
        <v>10.932202257795385</v>
      </c>
      <c r="J64" s="2">
        <f>'II. Headline series'!H66</f>
        <v>6.8547041189287325</v>
      </c>
      <c r="K64" s="2">
        <v>7.4563760018248217</v>
      </c>
      <c r="L64" s="2">
        <f t="shared" si="0"/>
        <v>0.14258742106552583</v>
      </c>
      <c r="M64" s="2">
        <f t="shared" si="1"/>
        <v>0.14682077445443961</v>
      </c>
      <c r="N64" s="2">
        <f t="shared" si="2"/>
        <v>0.10770184456277501</v>
      </c>
      <c r="O64" s="2">
        <f t="shared" si="3"/>
        <v>0.1137185633917359</v>
      </c>
    </row>
    <row r="65" spans="1:15" x14ac:dyDescent="0.25">
      <c r="A65" s="2">
        <v>1369</v>
      </c>
      <c r="C65">
        <v>-3.1649948739377619E-2</v>
      </c>
      <c r="D65">
        <v>-3.3921362179682078E-2</v>
      </c>
      <c r="E65">
        <v>2.1505376344085975E-2</v>
      </c>
      <c r="F65">
        <v>-3.5269201105136087E-2</v>
      </c>
      <c r="I65" s="2">
        <f>'II. Headline series'!E67</f>
        <v>13.187249611701583</v>
      </c>
      <c r="J65" s="2">
        <f>'II. Headline series'!H67</f>
        <v>11.005103300777421</v>
      </c>
      <c r="K65" s="2">
        <v>6.0834469426430493</v>
      </c>
      <c r="L65" s="2">
        <f t="shared" si="0"/>
        <v>0.16352244485639345</v>
      </c>
      <c r="M65" s="2">
        <f t="shared" si="1"/>
        <v>0.1657938582966979</v>
      </c>
      <c r="N65" s="2">
        <f t="shared" si="2"/>
        <v>0.14532023411291028</v>
      </c>
      <c r="O65" s="2">
        <f t="shared" si="3"/>
        <v>9.6103670531566571E-2</v>
      </c>
    </row>
    <row r="66" spans="1:15" x14ac:dyDescent="0.25">
      <c r="A66" s="2">
        <v>1370</v>
      </c>
      <c r="C66">
        <v>-2.1141903536277699E-2</v>
      </c>
      <c r="D66">
        <v>-2.3158896535248493E-2</v>
      </c>
      <c r="E66">
        <v>-0.231578947368421</v>
      </c>
      <c r="F66">
        <v>-2.3992672755437011E-2</v>
      </c>
      <c r="I66" s="2">
        <f>'II. Headline series'!E68</f>
        <v>11.134407376925717</v>
      </c>
      <c r="J66" s="2">
        <f>'II. Headline series'!H68</f>
        <v>7.2107594021985264</v>
      </c>
      <c r="K66" s="2">
        <v>5.5820589481924632</v>
      </c>
      <c r="L66" s="2">
        <f t="shared" si="0"/>
        <v>0.13248597730553488</v>
      </c>
      <c r="M66" s="2">
        <f t="shared" si="1"/>
        <v>0.13450297030450567</v>
      </c>
      <c r="N66" s="2">
        <f t="shared" si="2"/>
        <v>9.6100266777422269E-2</v>
      </c>
      <c r="O66" s="2">
        <f t="shared" si="3"/>
        <v>7.981326223736164E-2</v>
      </c>
    </row>
    <row r="67" spans="1:15" x14ac:dyDescent="0.25">
      <c r="A67" s="2">
        <v>1371</v>
      </c>
      <c r="C67">
        <v>-4.393295750521499E-2</v>
      </c>
      <c r="D67">
        <v>-4.9632952469537854E-2</v>
      </c>
      <c r="E67">
        <v>5.4794520547945195E-2</v>
      </c>
      <c r="F67">
        <v>-5.1923075685839981E-2</v>
      </c>
      <c r="I67" s="2">
        <f>'II. Headline series'!E69</f>
        <v>8.0327292791472242</v>
      </c>
      <c r="J67" s="2">
        <f>'II. Headline series'!H69</f>
        <v>0.20890022486436319</v>
      </c>
      <c r="K67" s="2">
        <v>5.9106513365152322</v>
      </c>
      <c r="L67" s="2">
        <f t="shared" si="0"/>
        <v>0.12426025029668723</v>
      </c>
      <c r="M67" s="2">
        <f t="shared" si="1"/>
        <v>0.1299602452610101</v>
      </c>
      <c r="N67" s="2">
        <f t="shared" si="2"/>
        <v>5.4012077934483614E-2</v>
      </c>
      <c r="O67" s="2">
        <f t="shared" si="3"/>
        <v>0.11102958905099231</v>
      </c>
    </row>
    <row r="68" spans="1:15" x14ac:dyDescent="0.25">
      <c r="A68" s="2">
        <v>1372</v>
      </c>
      <c r="C68">
        <v>1.2570900144992157E-2</v>
      </c>
      <c r="D68">
        <v>1.9620115627434129E-2</v>
      </c>
      <c r="E68">
        <v>6.4935064935064901E-2</v>
      </c>
      <c r="F68">
        <v>1.9829737589002677E-2</v>
      </c>
      <c r="I68" s="2">
        <f>'II. Headline series'!E70</f>
        <v>6.3627091483276716</v>
      </c>
      <c r="J68" s="2">
        <f>'II. Headline series'!H70</f>
        <v>-2.6323621423528465</v>
      </c>
      <c r="K68" s="2">
        <v>5.6919428611721301</v>
      </c>
      <c r="L68" s="2">
        <f t="shared" si="0"/>
        <v>5.1056191338284568E-2</v>
      </c>
      <c r="M68" s="2">
        <f t="shared" si="1"/>
        <v>4.4006975855842595E-2</v>
      </c>
      <c r="N68" s="2">
        <f t="shared" si="2"/>
        <v>-4.6153359012531141E-2</v>
      </c>
      <c r="O68" s="2">
        <f t="shared" si="3"/>
        <v>3.7089691022718627E-2</v>
      </c>
    </row>
    <row r="69" spans="1:15" x14ac:dyDescent="0.25">
      <c r="A69" s="2">
        <v>1373</v>
      </c>
      <c r="C69">
        <v>3.4083249794121429E-3</v>
      </c>
      <c r="D69">
        <v>1.1751063646255233E-3</v>
      </c>
      <c r="E69">
        <v>2.439024390243897E-2</v>
      </c>
      <c r="F69">
        <v>3.8849334937134106E-4</v>
      </c>
      <c r="I69" s="2">
        <f>'II. Headline series'!E71</f>
        <v>9.6210550829706829</v>
      </c>
      <c r="J69" s="2">
        <f>'II. Headline series'!H71</f>
        <v>3.4439151265910186</v>
      </c>
      <c r="K69" s="2">
        <v>4.4310832317365714</v>
      </c>
      <c r="L69" s="2">
        <f t="shared" si="0"/>
        <v>9.2802225850294684E-2</v>
      </c>
      <c r="M69" s="2">
        <f t="shared" si="1"/>
        <v>9.5035444465081304E-2</v>
      </c>
      <c r="N69" s="2">
        <f t="shared" si="2"/>
        <v>3.4050657916538843E-2</v>
      </c>
      <c r="O69" s="2">
        <f t="shared" si="3"/>
        <v>4.392233896799437E-2</v>
      </c>
    </row>
    <row r="70" spans="1:15" x14ac:dyDescent="0.25">
      <c r="A70" s="2">
        <v>1374</v>
      </c>
      <c r="C70">
        <v>3.1135984393546343E-2</v>
      </c>
      <c r="D70">
        <v>3.7429633629166646E-2</v>
      </c>
      <c r="E70">
        <v>-0.1666666666666668</v>
      </c>
      <c r="F70">
        <v>3.851321692301133E-2</v>
      </c>
      <c r="I70" s="2">
        <f>'II. Headline series'!E72</f>
        <v>13.266480326029685</v>
      </c>
      <c r="J70" s="2">
        <f>'II. Headline series'!H72</f>
        <v>7.8379207740214669</v>
      </c>
      <c r="K70" s="2">
        <v>3.7389944811741138</v>
      </c>
      <c r="L70" s="2">
        <f t="shared" si="0"/>
        <v>0.1015288188667505</v>
      </c>
      <c r="M70" s="2">
        <f t="shared" si="1"/>
        <v>9.5235169631130184E-2</v>
      </c>
      <c r="N70" s="2">
        <f t="shared" si="2"/>
        <v>3.9865990817203344E-2</v>
      </c>
      <c r="O70" s="2">
        <f t="shared" si="3"/>
        <v>-1.1232721112701891E-3</v>
      </c>
    </row>
    <row r="71" spans="1:15" x14ac:dyDescent="0.25">
      <c r="A71" s="2">
        <v>1375</v>
      </c>
      <c r="C71">
        <v>1.6272144116708406E-2</v>
      </c>
      <c r="D71">
        <v>1.9355352259242644E-2</v>
      </c>
      <c r="E71">
        <v>0.3714285714285715</v>
      </c>
      <c r="F71">
        <v>1.9321791909668515E-2</v>
      </c>
      <c r="I71" s="2">
        <f>'II. Headline series'!E73</f>
        <v>12.437255332943726</v>
      </c>
      <c r="J71" s="2">
        <f>'II. Headline series'!H73</f>
        <v>6.4002438257058012</v>
      </c>
      <c r="K71" s="2">
        <v>4.8018226494981224</v>
      </c>
      <c r="L71" s="2">
        <f t="shared" si="0"/>
        <v>0.10810040921272886</v>
      </c>
      <c r="M71" s="2">
        <f t="shared" si="1"/>
        <v>0.10501720107019462</v>
      </c>
      <c r="N71" s="2">
        <f t="shared" si="2"/>
        <v>4.4680646347389497E-2</v>
      </c>
      <c r="O71" s="2">
        <f t="shared" si="3"/>
        <v>2.8696434585312711E-2</v>
      </c>
    </row>
    <row r="72" spans="1:15" x14ac:dyDescent="0.25">
      <c r="A72" s="2">
        <v>1376</v>
      </c>
      <c r="C72">
        <v>4.9191417897757814E-3</v>
      </c>
      <c r="D72">
        <v>5.6489577372468855E-3</v>
      </c>
      <c r="E72">
        <v>-0.11458333333333336</v>
      </c>
      <c r="F72">
        <v>4.7543487707968025E-3</v>
      </c>
      <c r="I72" s="2">
        <f>'II. Headline series'!E74</f>
        <v>11.336454782074307</v>
      </c>
      <c r="J72" s="2">
        <f>'II. Headline series'!H74</f>
        <v>3.8396984773065506</v>
      </c>
      <c r="K72" s="2">
        <v>7.0170880373851103</v>
      </c>
      <c r="L72" s="2">
        <f t="shared" si="0"/>
        <v>0.10844540603096728</v>
      </c>
      <c r="M72" s="2">
        <f t="shared" si="1"/>
        <v>0.10771559008349618</v>
      </c>
      <c r="N72" s="2">
        <f t="shared" si="2"/>
        <v>3.3642636002268703E-2</v>
      </c>
      <c r="O72" s="2">
        <f t="shared" si="3"/>
        <v>6.5416531603054301E-2</v>
      </c>
    </row>
    <row r="73" spans="1:15" x14ac:dyDescent="0.25">
      <c r="A73" s="2">
        <v>1377</v>
      </c>
      <c r="C73">
        <v>2.7214734097093567E-2</v>
      </c>
      <c r="D73">
        <v>3.3248631215791587E-2</v>
      </c>
      <c r="E73">
        <v>3.5294117647058851E-2</v>
      </c>
      <c r="F73">
        <v>3.4237061180338452E-2</v>
      </c>
      <c r="I73" s="2">
        <f>'II. Headline series'!E75</f>
        <v>11.719529487025881</v>
      </c>
      <c r="J73" s="2">
        <f>'II. Headline series'!H75</f>
        <v>4.7654244734287712</v>
      </c>
      <c r="K73" s="2">
        <v>7.1660920318714076</v>
      </c>
      <c r="L73" s="2">
        <f t="shared" si="0"/>
        <v>8.9980560773165241E-2</v>
      </c>
      <c r="M73" s="2">
        <f t="shared" si="1"/>
        <v>8.3946663654467207E-2</v>
      </c>
      <c r="N73" s="2">
        <f t="shared" si="2"/>
        <v>1.3417183553949261E-2</v>
      </c>
      <c r="O73" s="2">
        <f t="shared" si="3"/>
        <v>3.742385913837562E-2</v>
      </c>
    </row>
    <row r="74" spans="1:15" x14ac:dyDescent="0.25">
      <c r="A74" s="2">
        <v>1378</v>
      </c>
      <c r="C74">
        <v>4.312272388253395E-2</v>
      </c>
      <c r="D74">
        <v>4.872645939072897E-2</v>
      </c>
      <c r="E74">
        <v>-7.9545454545454475E-2</v>
      </c>
      <c r="F74">
        <v>5.0606108799386089E-2</v>
      </c>
      <c r="I74" s="2">
        <f>'II. Headline series'!E76</f>
        <v>14.484290478808045</v>
      </c>
      <c r="J74" s="2">
        <f>'II. Headline series'!H76</f>
        <v>10.615670803129804</v>
      </c>
      <c r="K74" s="2">
        <v>6.3537408683167138</v>
      </c>
      <c r="L74" s="2">
        <f t="shared" si="0"/>
        <v>0.10172018090554651</v>
      </c>
      <c r="M74" s="2">
        <f t="shared" si="1"/>
        <v>9.611644539735148E-2</v>
      </c>
      <c r="N74" s="2">
        <f t="shared" si="2"/>
        <v>5.5550599231911947E-2</v>
      </c>
      <c r="O74" s="2">
        <f t="shared" si="3"/>
        <v>1.2931299883781049E-2</v>
      </c>
    </row>
    <row r="75" spans="1:15" x14ac:dyDescent="0.25">
      <c r="A75" s="2">
        <v>1379</v>
      </c>
      <c r="C75">
        <v>5.0242865864866945E-3</v>
      </c>
      <c r="D75">
        <v>3.3822428220233299E-4</v>
      </c>
      <c r="E75">
        <v>-3.7037037037037063E-2</v>
      </c>
      <c r="F75">
        <v>6.8460173502186777E-4</v>
      </c>
      <c r="I75" s="2">
        <f>'II. Headline series'!E77</f>
        <v>18.08849280993055</v>
      </c>
      <c r="J75" s="2">
        <f>'II. Headline series'!H77</f>
        <v>16.145540060748065</v>
      </c>
      <c r="K75" s="2">
        <v>5.790828848889281</v>
      </c>
      <c r="L75" s="2">
        <f t="shared" si="0"/>
        <v>0.17586064151281883</v>
      </c>
      <c r="M75" s="2">
        <f t="shared" si="1"/>
        <v>0.18054670381710317</v>
      </c>
      <c r="N75" s="2">
        <f t="shared" si="2"/>
        <v>0.16077079887245879</v>
      </c>
      <c r="O75" s="2">
        <f t="shared" si="3"/>
        <v>5.7223686753870941E-2</v>
      </c>
    </row>
    <row r="76" spans="1:15" x14ac:dyDescent="0.25">
      <c r="A76" s="2">
        <v>1380</v>
      </c>
      <c r="C76">
        <v>3.6351892614964643E-3</v>
      </c>
      <c r="D76">
        <v>5.6810472514856681E-3</v>
      </c>
      <c r="E76">
        <v>0.2307692307692305</v>
      </c>
      <c r="F76">
        <v>6.3009611820264589E-3</v>
      </c>
      <c r="I76" s="2">
        <f>'II. Headline series'!E78</f>
        <v>13.878092614194641</v>
      </c>
      <c r="J76" s="2">
        <f>'II. Headline series'!H78</f>
        <v>7.7755723968843373</v>
      </c>
      <c r="K76" s="2">
        <v>5.3712342017591954</v>
      </c>
      <c r="L76" s="2">
        <f t="shared" si="0"/>
        <v>0.13514573688044992</v>
      </c>
      <c r="M76" s="2">
        <f t="shared" si="1"/>
        <v>0.13309987889046074</v>
      </c>
      <c r="N76" s="2">
        <f t="shared" si="2"/>
        <v>7.1454762786816922E-2</v>
      </c>
      <c r="O76" s="2">
        <f t="shared" si="3"/>
        <v>4.7411380835565495E-2</v>
      </c>
    </row>
    <row r="77" spans="1:15" x14ac:dyDescent="0.25">
      <c r="A77" s="2">
        <v>1381</v>
      </c>
      <c r="C77">
        <v>2.317296619302031E-3</v>
      </c>
      <c r="D77">
        <v>9.3163679735733056E-4</v>
      </c>
      <c r="E77">
        <v>-5.2083333333333322E-2</v>
      </c>
      <c r="F77">
        <v>1.2589443753037682E-3</v>
      </c>
      <c r="I77" s="2">
        <f>'II. Headline series'!E79</f>
        <v>11.983781612466037</v>
      </c>
      <c r="J77" s="2">
        <f>'II. Headline series'!H79</f>
        <v>5.1884226216526406</v>
      </c>
      <c r="K77" s="2">
        <v>5.3795344672705552</v>
      </c>
      <c r="L77" s="2">
        <f t="shared" si="0"/>
        <v>0.11752051950535834</v>
      </c>
      <c r="M77" s="2">
        <f t="shared" si="1"/>
        <v>0.11890617932730305</v>
      </c>
      <c r="N77" s="2">
        <f t="shared" si="2"/>
        <v>5.0625281841222641E-2</v>
      </c>
      <c r="O77" s="2">
        <f t="shared" si="3"/>
        <v>5.2536400297401788E-2</v>
      </c>
    </row>
    <row r="78" spans="1:15" x14ac:dyDescent="0.25">
      <c r="A78" s="2">
        <v>1382</v>
      </c>
      <c r="C78">
        <v>1.1857117713402549E-2</v>
      </c>
      <c r="D78">
        <v>1.4788589513448084E-2</v>
      </c>
      <c r="E78">
        <v>2.1978021978021935E-2</v>
      </c>
      <c r="F78">
        <v>1.5944839875152741E-2</v>
      </c>
      <c r="I78" s="2">
        <f>'II. Headline series'!E80</f>
        <v>11.777241553570891</v>
      </c>
      <c r="J78" s="2">
        <f>'II. Headline series'!H80</f>
        <v>5.0656907532799664</v>
      </c>
      <c r="K78" s="2">
        <v>4.8410072722686364</v>
      </c>
      <c r="L78" s="2">
        <f t="shared" ref="L78:L141" si="4">(I78/100)-C78</f>
        <v>0.10591529782230635</v>
      </c>
      <c r="M78" s="2">
        <f t="shared" ref="M78:M141" si="5">(I78/100)-D78</f>
        <v>0.10298382602226082</v>
      </c>
      <c r="N78" s="2">
        <f t="shared" ref="N78:N141" si="6">(J78/100)-F78</f>
        <v>3.4712067657646922E-2</v>
      </c>
      <c r="O78" s="2">
        <f t="shared" ref="O78:O141" si="7">(K78/100)-F78</f>
        <v>3.2465232847533623E-2</v>
      </c>
    </row>
    <row r="79" spans="1:15" x14ac:dyDescent="0.25">
      <c r="A79" s="2">
        <v>1383</v>
      </c>
      <c r="C79">
        <v>2.0485458042264371E-2</v>
      </c>
      <c r="D79">
        <v>1.8226098717296489E-2</v>
      </c>
      <c r="E79">
        <v>-7.5268817204301203E-2</v>
      </c>
      <c r="F79">
        <v>1.9612468542781401E-2</v>
      </c>
      <c r="I79" s="2">
        <f>'II. Headline series'!E81</f>
        <v>9.8600884746272772</v>
      </c>
      <c r="J79" s="2">
        <f>'II. Headline series'!H81</f>
        <v>2.6178479204430825</v>
      </c>
      <c r="K79" s="2">
        <v>2.6387714775615829</v>
      </c>
      <c r="L79" s="2">
        <f t="shared" si="4"/>
        <v>7.8115426704008395E-2</v>
      </c>
      <c r="M79" s="2">
        <f t="shared" si="5"/>
        <v>8.0374786028976269E-2</v>
      </c>
      <c r="N79" s="2">
        <f t="shared" si="6"/>
        <v>6.5660106616494233E-3</v>
      </c>
      <c r="O79" s="2">
        <f t="shared" si="7"/>
        <v>6.7752462328344275E-3</v>
      </c>
    </row>
    <row r="80" spans="1:15" x14ac:dyDescent="0.25">
      <c r="A80" s="2">
        <v>1384</v>
      </c>
      <c r="C80">
        <v>-1.0026523831710421E-3</v>
      </c>
      <c r="D80">
        <v>-1.8882696571043332E-4</v>
      </c>
      <c r="E80">
        <v>0</v>
      </c>
      <c r="F80">
        <v>-2.1827542589358619E-4</v>
      </c>
      <c r="I80" s="2">
        <f>'II. Headline series'!E82</f>
        <v>11.031070692389429</v>
      </c>
      <c r="J80" s="2">
        <f>'II. Headline series'!H82</f>
        <v>5.2276178974004157</v>
      </c>
      <c r="K80" s="2">
        <v>2.347555542367799</v>
      </c>
      <c r="L80" s="2">
        <f t="shared" si="4"/>
        <v>0.11131335930706533</v>
      </c>
      <c r="M80" s="2">
        <f t="shared" si="5"/>
        <v>0.11049953388960472</v>
      </c>
      <c r="N80" s="2">
        <f t="shared" si="6"/>
        <v>5.2494454399897743E-2</v>
      </c>
      <c r="O80" s="2">
        <f t="shared" si="7"/>
        <v>2.3693830849571575E-2</v>
      </c>
    </row>
    <row r="81" spans="1:15" x14ac:dyDescent="0.25">
      <c r="A81" s="2">
        <v>1385</v>
      </c>
      <c r="C81">
        <v>-3.6936852164289901E-3</v>
      </c>
      <c r="D81">
        <v>-1.1838720649668508E-3</v>
      </c>
      <c r="E81">
        <v>2.3255813953488334E-2</v>
      </c>
      <c r="F81">
        <v>-7.8153932203798068E-3</v>
      </c>
      <c r="I81" s="2">
        <f>'II. Headline series'!E83</f>
        <v>11.932830686732673</v>
      </c>
      <c r="J81" s="2">
        <f>'II. Headline series'!H83</f>
        <v>5.9400010759126678</v>
      </c>
      <c r="K81" s="2">
        <v>2.6013763594276575</v>
      </c>
      <c r="L81" s="2">
        <f t="shared" si="4"/>
        <v>0.12302199208375572</v>
      </c>
      <c r="M81" s="2">
        <f t="shared" si="5"/>
        <v>0.12051217893229359</v>
      </c>
      <c r="N81" s="2">
        <f t="shared" si="6"/>
        <v>6.7215403979506483E-2</v>
      </c>
      <c r="O81" s="2">
        <f t="shared" si="7"/>
        <v>3.3829156814656383E-2</v>
      </c>
    </row>
    <row r="82" spans="1:15" x14ac:dyDescent="0.25">
      <c r="A82" s="2">
        <v>1386</v>
      </c>
      <c r="C82">
        <v>-8.7979839457723863E-3</v>
      </c>
      <c r="D82">
        <v>-6.7121680478946164E-3</v>
      </c>
      <c r="E82">
        <v>-1.1363636363636439E-2</v>
      </c>
      <c r="F82">
        <v>-1.5997127452534208E-2</v>
      </c>
      <c r="I82" s="2">
        <f>'II. Headline series'!E84</f>
        <v>9.612089834579475</v>
      </c>
      <c r="J82" s="2">
        <f>'II. Headline series'!H84</f>
        <v>-0.52804545493790811</v>
      </c>
      <c r="K82" s="2">
        <v>3.1718663824421571</v>
      </c>
      <c r="L82" s="2">
        <f t="shared" si="4"/>
        <v>0.10491888229156714</v>
      </c>
      <c r="M82" s="2">
        <f t="shared" si="5"/>
        <v>0.10283306639368936</v>
      </c>
      <c r="N82" s="2">
        <f t="shared" si="6"/>
        <v>1.0716672903155127E-2</v>
      </c>
      <c r="O82" s="2">
        <f t="shared" si="7"/>
        <v>4.7715791276955785E-2</v>
      </c>
    </row>
    <row r="83" spans="1:15" x14ac:dyDescent="0.25">
      <c r="A83" s="2">
        <v>1387</v>
      </c>
      <c r="C83">
        <v>1.7303357110476287E-3</v>
      </c>
      <c r="D83">
        <v>5.204732925335403E-3</v>
      </c>
      <c r="E83">
        <v>9.1954022988505593E-2</v>
      </c>
      <c r="F83">
        <v>-1.7601187229998941E-3</v>
      </c>
      <c r="I83" s="2">
        <f>'II. Headline series'!E85</f>
        <v>11.273727851583134</v>
      </c>
      <c r="J83" s="2">
        <f>'II. Headline series'!H85</f>
        <v>4.2249866745343843</v>
      </c>
      <c r="K83" s="2">
        <v>4.3278602748176827</v>
      </c>
      <c r="L83" s="2">
        <f t="shared" si="4"/>
        <v>0.11100694280478371</v>
      </c>
      <c r="M83" s="2">
        <f t="shared" si="5"/>
        <v>0.10753254559049592</v>
      </c>
      <c r="N83" s="2">
        <f t="shared" si="6"/>
        <v>4.4009985468343733E-2</v>
      </c>
      <c r="O83" s="2">
        <f t="shared" si="7"/>
        <v>4.5038721471176719E-2</v>
      </c>
    </row>
    <row r="84" spans="1:15" x14ac:dyDescent="0.25">
      <c r="A84" s="2">
        <v>1388</v>
      </c>
      <c r="C84">
        <v>8.1434382991682562E-4</v>
      </c>
      <c r="D84">
        <v>6.0630010308085347E-3</v>
      </c>
      <c r="E84">
        <v>-0.10526315789473686</v>
      </c>
      <c r="F84">
        <v>-5.9438450891066748E-5</v>
      </c>
      <c r="I84" s="2">
        <f>'II. Headline series'!E86</f>
        <v>11.483389515982774</v>
      </c>
      <c r="J84" s="2">
        <f>'II. Headline series'!H86</f>
        <v>5.2749908985859966</v>
      </c>
      <c r="K84" s="2">
        <v>4.9995147462211635</v>
      </c>
      <c r="L84" s="2">
        <f t="shared" si="4"/>
        <v>0.11401955132991091</v>
      </c>
      <c r="M84" s="2">
        <f t="shared" si="5"/>
        <v>0.1087708941290192</v>
      </c>
      <c r="N84" s="2">
        <f t="shared" si="6"/>
        <v>5.2809347436751038E-2</v>
      </c>
      <c r="O84" s="2">
        <f t="shared" si="7"/>
        <v>5.0054585913102703E-2</v>
      </c>
    </row>
    <row r="85" spans="1:15" x14ac:dyDescent="0.25">
      <c r="A85" s="2">
        <v>1389</v>
      </c>
      <c r="C85">
        <v>5.3686281438156797E-4</v>
      </c>
      <c r="D85">
        <v>3.7200372696591675E-4</v>
      </c>
      <c r="E85">
        <v>-3.5294117647058872E-2</v>
      </c>
      <c r="F85">
        <v>-8.4237143938263818E-3</v>
      </c>
      <c r="I85" s="2">
        <f>'II. Headline series'!E87</f>
        <v>12.232548043378497</v>
      </c>
      <c r="J85" s="2">
        <f>'II. Headline series'!H87</f>
        <v>7.1623525836716251</v>
      </c>
      <c r="K85" s="2">
        <v>5.5529067470560367</v>
      </c>
      <c r="L85" s="2">
        <f t="shared" si="4"/>
        <v>0.12178861761940341</v>
      </c>
      <c r="M85" s="2">
        <f t="shared" si="5"/>
        <v>0.12195347670681905</v>
      </c>
      <c r="N85" s="2">
        <f t="shared" si="6"/>
        <v>8.0047240230542632E-2</v>
      </c>
      <c r="O85" s="2">
        <f t="shared" si="7"/>
        <v>6.3952781864386757E-2</v>
      </c>
    </row>
    <row r="86" spans="1:15" x14ac:dyDescent="0.25">
      <c r="A86" s="2">
        <v>1390</v>
      </c>
      <c r="C86">
        <v>2.1112672798142911E-3</v>
      </c>
      <c r="D86">
        <v>8.8538514253022321E-3</v>
      </c>
      <c r="E86">
        <v>2.4390243902438991E-2</v>
      </c>
      <c r="F86">
        <v>7.1369444595154206E-3</v>
      </c>
      <c r="I86" s="2">
        <f>'II. Headline series'!E88</f>
        <v>13.513690327828225</v>
      </c>
      <c r="J86" s="2">
        <f>'II. Headline series'!H88</f>
        <v>8.9133515921114643</v>
      </c>
      <c r="K86" s="2">
        <v>7.8347303671485866</v>
      </c>
      <c r="L86" s="2">
        <f t="shared" si="4"/>
        <v>0.13302563599846798</v>
      </c>
      <c r="M86" s="2">
        <f t="shared" si="5"/>
        <v>0.12628305185298003</v>
      </c>
      <c r="N86" s="2">
        <f t="shared" si="6"/>
        <v>8.1996571461599221E-2</v>
      </c>
      <c r="O86" s="2">
        <f t="shared" si="7"/>
        <v>7.1210359211970442E-2</v>
      </c>
    </row>
    <row r="87" spans="1:15" x14ac:dyDescent="0.25">
      <c r="A87" s="2">
        <v>1391</v>
      </c>
      <c r="C87">
        <v>5.5600604895222677E-3</v>
      </c>
      <c r="D87">
        <v>5.488303982089722E-3</v>
      </c>
      <c r="E87">
        <v>1.1904761904761791E-2</v>
      </c>
      <c r="F87">
        <v>1.1460972921474933E-2</v>
      </c>
      <c r="I87" s="2">
        <f>'II. Headline series'!E89</f>
        <v>12.551770747845836</v>
      </c>
      <c r="J87" s="2">
        <f>'II. Headline series'!H89</f>
        <v>8.3389228871320693</v>
      </c>
      <c r="K87" s="2">
        <v>8.4886314371941065</v>
      </c>
      <c r="L87" s="2">
        <f t="shared" si="4"/>
        <v>0.1199576469889361</v>
      </c>
      <c r="M87" s="2">
        <f t="shared" si="5"/>
        <v>0.12002940349636865</v>
      </c>
      <c r="N87" s="2">
        <f t="shared" si="6"/>
        <v>7.1928255949845754E-2</v>
      </c>
      <c r="O87" s="2">
        <f t="shared" si="7"/>
        <v>7.3425341450466128E-2</v>
      </c>
    </row>
    <row r="88" spans="1:15" x14ac:dyDescent="0.25">
      <c r="A88" s="2">
        <v>1392</v>
      </c>
      <c r="C88">
        <v>1.0992242883200344E-2</v>
      </c>
      <c r="D88">
        <v>1.120274600414504E-2</v>
      </c>
      <c r="E88">
        <v>-3.5294117647058879E-2</v>
      </c>
      <c r="F88">
        <v>2.2255285435433089E-2</v>
      </c>
      <c r="I88" s="2">
        <f>'II. Headline series'!E90</f>
        <v>13.301275940499886</v>
      </c>
      <c r="J88" s="2">
        <f>'II. Headline series'!H90</f>
        <v>8.5187478258250895</v>
      </c>
      <c r="K88" s="2">
        <v>9.1994168728742292</v>
      </c>
      <c r="L88" s="2">
        <f t="shared" si="4"/>
        <v>0.12202051652179853</v>
      </c>
      <c r="M88" s="2">
        <f t="shared" si="5"/>
        <v>0.12181001340085383</v>
      </c>
      <c r="N88" s="2">
        <f t="shared" si="6"/>
        <v>6.2932192822817798E-2</v>
      </c>
      <c r="O88" s="2">
        <f t="shared" si="7"/>
        <v>6.9738883293309198E-2</v>
      </c>
    </row>
    <row r="89" spans="1:15" x14ac:dyDescent="0.25">
      <c r="A89" s="2">
        <v>1393</v>
      </c>
      <c r="C89">
        <v>1.1520907968800351E-2</v>
      </c>
      <c r="D89">
        <v>1.2178814178991292E-2</v>
      </c>
      <c r="E89">
        <v>9.7560975609756184E-2</v>
      </c>
      <c r="F89">
        <v>2.4381850347112054E-2</v>
      </c>
      <c r="I89" s="2">
        <f>'II. Headline series'!E91</f>
        <v>14.950378769676059</v>
      </c>
      <c r="J89" s="2">
        <f>'II. Headline series'!H91</f>
        <v>13.924789747742475</v>
      </c>
      <c r="K89" s="2">
        <v>9.224530047967674</v>
      </c>
      <c r="L89" s="2">
        <f t="shared" si="4"/>
        <v>0.13798287972796025</v>
      </c>
      <c r="M89" s="2">
        <f t="shared" si="5"/>
        <v>0.13732497351776929</v>
      </c>
      <c r="N89" s="2">
        <f t="shared" si="6"/>
        <v>0.11486604713031269</v>
      </c>
      <c r="O89" s="2">
        <f t="shared" si="7"/>
        <v>6.7863450132564687E-2</v>
      </c>
    </row>
    <row r="90" spans="1:15" x14ac:dyDescent="0.25">
      <c r="A90" s="2">
        <v>1394</v>
      </c>
      <c r="C90">
        <v>9.9536181042911582E-3</v>
      </c>
      <c r="D90">
        <v>9.6408490013436769E-3</v>
      </c>
      <c r="E90">
        <v>0.12222222222222216</v>
      </c>
      <c r="F90">
        <v>1.9409434551525547E-2</v>
      </c>
      <c r="I90" s="2">
        <f>'II. Headline series'!E92</f>
        <v>12.820048666095186</v>
      </c>
      <c r="J90" s="2">
        <f>'II. Headline series'!H92</f>
        <v>7.0987069575004238</v>
      </c>
      <c r="K90" s="2">
        <v>9.2898177528254831</v>
      </c>
      <c r="L90" s="2">
        <f t="shared" si="4"/>
        <v>0.11824686855666069</v>
      </c>
      <c r="M90" s="2">
        <f t="shared" si="5"/>
        <v>0.11855963765960817</v>
      </c>
      <c r="N90" s="2">
        <f t="shared" si="6"/>
        <v>5.1577635023478688E-2</v>
      </c>
      <c r="O90" s="2">
        <f t="shared" si="7"/>
        <v>7.3488742976729277E-2</v>
      </c>
    </row>
    <row r="91" spans="1:15" x14ac:dyDescent="0.25">
      <c r="A91" s="2">
        <v>1395</v>
      </c>
      <c r="C91">
        <v>7.7287565310553063E-3</v>
      </c>
      <c r="D91">
        <v>7.9775167763585352E-3</v>
      </c>
      <c r="E91">
        <v>-2.9702970297029747E-2</v>
      </c>
      <c r="F91">
        <v>1.6204994880920469E-2</v>
      </c>
      <c r="I91" s="2">
        <f>'II. Headline series'!E93</f>
        <v>13.650939636760748</v>
      </c>
      <c r="J91" s="2">
        <f>'II. Headline series'!H93</f>
        <v>8.4613317420691683</v>
      </c>
      <c r="K91" s="2">
        <v>8.4496635116775707</v>
      </c>
      <c r="L91" s="2">
        <f t="shared" si="4"/>
        <v>0.12878063983655216</v>
      </c>
      <c r="M91" s="2">
        <f t="shared" si="5"/>
        <v>0.12853187959124895</v>
      </c>
      <c r="N91" s="2">
        <f t="shared" si="6"/>
        <v>6.8408322539771221E-2</v>
      </c>
      <c r="O91" s="2">
        <f t="shared" si="7"/>
        <v>6.8291640235855239E-2</v>
      </c>
    </row>
    <row r="92" spans="1:15" x14ac:dyDescent="0.25">
      <c r="A92" s="2">
        <v>1396</v>
      </c>
      <c r="C92">
        <v>8.0399891342656325E-3</v>
      </c>
      <c r="D92">
        <v>1.1346571096813973E-2</v>
      </c>
      <c r="E92">
        <v>-2.04081632653061E-2</v>
      </c>
      <c r="F92">
        <v>2.2766768526548957E-2</v>
      </c>
      <c r="I92" s="2">
        <f>'II. Headline series'!E94</f>
        <v>12.72621540340957</v>
      </c>
      <c r="J92" s="2">
        <f>'II. Headline series'!H94</f>
        <v>5.5741232601477861</v>
      </c>
      <c r="K92" s="2">
        <v>8.1529342982316457</v>
      </c>
      <c r="L92" s="2">
        <f t="shared" si="4"/>
        <v>0.11922216489983008</v>
      </c>
      <c r="M92" s="2">
        <f t="shared" si="5"/>
        <v>0.11591558293728174</v>
      </c>
      <c r="N92" s="2">
        <f t="shared" si="6"/>
        <v>3.2974464074928905E-2</v>
      </c>
      <c r="O92" s="2">
        <f t="shared" si="7"/>
        <v>5.8762574455767498E-2</v>
      </c>
    </row>
    <row r="93" spans="1:15" x14ac:dyDescent="0.25">
      <c r="A93" s="2">
        <v>1397</v>
      </c>
      <c r="C93">
        <v>1.1371355177010425E-2</v>
      </c>
      <c r="D93">
        <v>9.3549913800135692E-3</v>
      </c>
      <c r="E93">
        <v>-1.0416666666666569E-2</v>
      </c>
      <c r="F93">
        <v>2.5370839680042445E-2</v>
      </c>
      <c r="I93" s="2">
        <f>'II. Headline series'!E95</f>
        <v>13.17830636379492</v>
      </c>
      <c r="J93" s="2">
        <f>'II. Headline series'!H95</f>
        <v>7.5176054380443462</v>
      </c>
      <c r="K93" s="2">
        <v>7.3306588943546203</v>
      </c>
      <c r="L93" s="2">
        <f t="shared" si="4"/>
        <v>0.12041170846093878</v>
      </c>
      <c r="M93" s="2">
        <f t="shared" si="5"/>
        <v>0.12242807225793563</v>
      </c>
      <c r="N93" s="2">
        <f t="shared" si="6"/>
        <v>4.9805214700401015E-2</v>
      </c>
      <c r="O93" s="2">
        <f t="shared" si="7"/>
        <v>4.793574926350376E-2</v>
      </c>
    </row>
    <row r="94" spans="1:15" x14ac:dyDescent="0.25">
      <c r="A94" s="2">
        <v>1398</v>
      </c>
      <c r="C94">
        <v>1.78514442021302E-3</v>
      </c>
      <c r="D94">
        <v>2.4252178447865019E-4</v>
      </c>
      <c r="E94">
        <v>-1.0526315789473757E-2</v>
      </c>
      <c r="F94">
        <v>7.9105222197249948E-3</v>
      </c>
      <c r="I94" s="2">
        <f>'II. Headline series'!E96</f>
        <v>11.367069365740871</v>
      </c>
      <c r="J94" s="2">
        <f>'II. Headline series'!H96</f>
        <v>0.55650277313698837</v>
      </c>
      <c r="K94" s="2">
        <v>8.0541276481075919</v>
      </c>
      <c r="L94" s="2">
        <f t="shared" si="4"/>
        <v>0.11188554923719569</v>
      </c>
      <c r="M94" s="2">
        <f t="shared" si="5"/>
        <v>0.11342817187293007</v>
      </c>
      <c r="N94" s="2">
        <f t="shared" si="6"/>
        <v>-2.3454944883551107E-3</v>
      </c>
      <c r="O94" s="2">
        <f t="shared" si="7"/>
        <v>7.2630754261350933E-2</v>
      </c>
    </row>
    <row r="95" spans="1:15" x14ac:dyDescent="0.25">
      <c r="A95" s="2">
        <v>1399</v>
      </c>
      <c r="C95">
        <v>1.938108674696669E-3</v>
      </c>
      <c r="D95">
        <v>-1.2051474415957011E-3</v>
      </c>
      <c r="E95">
        <v>1.06382978723405E-2</v>
      </c>
      <c r="F95">
        <v>5.4152592163357119E-3</v>
      </c>
      <c r="I95" s="2">
        <f>'II. Headline series'!E97</f>
        <v>12.268692124231267</v>
      </c>
      <c r="J95" s="2">
        <f>'II. Headline series'!H97</f>
        <v>4.543619711728728</v>
      </c>
      <c r="K95" s="2">
        <v>7.9476737673404028</v>
      </c>
      <c r="L95" s="2">
        <f t="shared" si="4"/>
        <v>0.12074881256761601</v>
      </c>
      <c r="M95" s="2">
        <f t="shared" si="5"/>
        <v>0.12389206868390837</v>
      </c>
      <c r="N95" s="2">
        <f t="shared" si="6"/>
        <v>4.002093790095157E-2</v>
      </c>
      <c r="O95" s="2">
        <f t="shared" si="7"/>
        <v>7.4061478457068314E-2</v>
      </c>
    </row>
    <row r="96" spans="1:15" x14ac:dyDescent="0.25">
      <c r="A96" s="2">
        <v>1400</v>
      </c>
      <c r="C96">
        <v>9.0991303465223043E-3</v>
      </c>
      <c r="D96">
        <v>7.3744859530759472E-3</v>
      </c>
      <c r="E96">
        <v>0.11578947368421064</v>
      </c>
      <c r="F96">
        <v>2.1060555524392188E-2</v>
      </c>
      <c r="I96" s="2">
        <f>'II. Headline series'!E98</f>
        <v>13.006792152522902</v>
      </c>
      <c r="J96" s="2">
        <f>'II. Headline series'!H98</f>
        <v>6.2867665362001643</v>
      </c>
      <c r="K96" s="2">
        <v>8.4358936475542166</v>
      </c>
      <c r="L96" s="2">
        <f t="shared" si="4"/>
        <v>0.12096879117870672</v>
      </c>
      <c r="M96" s="2">
        <f t="shared" si="5"/>
        <v>0.12269343557215308</v>
      </c>
      <c r="N96" s="2">
        <f t="shared" si="6"/>
        <v>4.1807109837609449E-2</v>
      </c>
      <c r="O96" s="2">
        <f t="shared" si="7"/>
        <v>6.329838095114998E-2</v>
      </c>
    </row>
    <row r="97" spans="1:15" x14ac:dyDescent="0.25">
      <c r="A97" s="2">
        <v>1401</v>
      </c>
      <c r="C97">
        <v>8.2002528039481822E-3</v>
      </c>
      <c r="D97">
        <v>5.2107560286089221E-3</v>
      </c>
      <c r="E97">
        <v>0</v>
      </c>
      <c r="F97">
        <v>1.7353845567682224E-2</v>
      </c>
      <c r="I97" s="2">
        <f>'II. Headline series'!E99</f>
        <v>14.687360839836513</v>
      </c>
      <c r="J97" s="2">
        <f>'II. Headline series'!H99</f>
        <v>10.330340610818206</v>
      </c>
      <c r="K97" s="2">
        <v>8.2615956641666433</v>
      </c>
      <c r="L97" s="2">
        <f t="shared" si="4"/>
        <v>0.13867335559441696</v>
      </c>
      <c r="M97" s="2">
        <f t="shared" si="5"/>
        <v>0.1416628523697562</v>
      </c>
      <c r="N97" s="2">
        <f t="shared" si="6"/>
        <v>8.5949560540499834E-2</v>
      </c>
      <c r="O97" s="2">
        <f t="shared" si="7"/>
        <v>6.5262111073984205E-2</v>
      </c>
    </row>
    <row r="98" spans="1:15" x14ac:dyDescent="0.25">
      <c r="A98" s="2">
        <v>1402</v>
      </c>
      <c r="C98">
        <v>1.34365607356704E-3</v>
      </c>
      <c r="D98">
        <v>-2.3086903299851871E-3</v>
      </c>
      <c r="E98">
        <v>-4.7169811320754727E-2</v>
      </c>
      <c r="F98">
        <v>4.0328071225126955E-3</v>
      </c>
      <c r="I98" s="2">
        <f>'II. Headline series'!E100</f>
        <v>13.623581421118649</v>
      </c>
      <c r="J98" s="2">
        <f>'II. Headline series'!H100</f>
        <v>5.9896215284180139</v>
      </c>
      <c r="K98" s="2">
        <v>8.9295458393764928</v>
      </c>
      <c r="L98" s="2">
        <f t="shared" si="4"/>
        <v>0.13489215813761946</v>
      </c>
      <c r="M98" s="2">
        <f t="shared" si="5"/>
        <v>0.13854450454117168</v>
      </c>
      <c r="N98" s="2">
        <f t="shared" si="6"/>
        <v>5.5863408161667447E-2</v>
      </c>
      <c r="O98" s="2">
        <f t="shared" si="7"/>
        <v>8.5262651271252238E-2</v>
      </c>
    </row>
    <row r="99" spans="1:15" x14ac:dyDescent="0.25">
      <c r="A99" s="2">
        <v>1403</v>
      </c>
      <c r="C99">
        <v>9.0898324230842716E-4</v>
      </c>
      <c r="D99">
        <v>-2.3147162990242959E-3</v>
      </c>
      <c r="E99">
        <v>8.910891089108923E-2</v>
      </c>
      <c r="F99">
        <v>4.0168096821031635E-3</v>
      </c>
      <c r="I99" s="2">
        <f>'II. Headline series'!E101</f>
        <v>14.159896489699909</v>
      </c>
      <c r="J99" s="2">
        <f>'II. Headline series'!H101</f>
        <v>7.5004788065306496</v>
      </c>
      <c r="K99" s="2">
        <v>8.9736752629266299</v>
      </c>
      <c r="L99" s="2">
        <f t="shared" si="4"/>
        <v>0.14068998165469065</v>
      </c>
      <c r="M99" s="2">
        <f t="shared" si="5"/>
        <v>0.14391368119602338</v>
      </c>
      <c r="N99" s="2">
        <f t="shared" si="6"/>
        <v>7.0987978383203337E-2</v>
      </c>
      <c r="O99" s="2">
        <f t="shared" si="7"/>
        <v>8.5719942947163133E-2</v>
      </c>
    </row>
    <row r="100" spans="1:15" x14ac:dyDescent="0.25">
      <c r="A100" s="2">
        <v>1404</v>
      </c>
      <c r="C100">
        <v>-8.4342720879004192E-3</v>
      </c>
      <c r="D100">
        <v>-1.0469209217699116E-2</v>
      </c>
      <c r="E100">
        <v>-3.6363636363636306E-2</v>
      </c>
      <c r="F100">
        <v>-1.8476924653736442E-2</v>
      </c>
      <c r="I100" s="2">
        <f>'II. Headline series'!E102</f>
        <v>13.340021314502007</v>
      </c>
      <c r="J100" s="2">
        <f>'II. Headline series'!H102</f>
        <v>5.1269253478828869</v>
      </c>
      <c r="K100" s="2">
        <v>8.7759100861325212</v>
      </c>
      <c r="L100" s="2">
        <f t="shared" si="4"/>
        <v>0.1418344852329205</v>
      </c>
      <c r="M100" s="2">
        <f t="shared" si="5"/>
        <v>0.14386942236271918</v>
      </c>
      <c r="N100" s="2">
        <f t="shared" si="6"/>
        <v>6.9746178132565312E-2</v>
      </c>
      <c r="O100" s="2">
        <f t="shared" si="7"/>
        <v>0.10623602551506166</v>
      </c>
    </row>
    <row r="101" spans="1:15" x14ac:dyDescent="0.25">
      <c r="A101" s="2">
        <v>1405</v>
      </c>
      <c r="C101">
        <v>-1.0772467610513549E-2</v>
      </c>
      <c r="D101">
        <v>-1.2103998820190486E-2</v>
      </c>
      <c r="E101">
        <v>-0.10377358490566045</v>
      </c>
      <c r="F101">
        <v>-2.1582514715848239E-2</v>
      </c>
      <c r="I101" s="2">
        <f>'II. Headline series'!E103</f>
        <v>12.961784467360035</v>
      </c>
      <c r="J101" s="2">
        <f>'II. Headline series'!H103</f>
        <v>4.5114846061661744</v>
      </c>
      <c r="K101" s="2">
        <v>7.7021094933362635</v>
      </c>
      <c r="L101" s="2">
        <f t="shared" si="4"/>
        <v>0.14039031228411389</v>
      </c>
      <c r="M101" s="2">
        <f t="shared" si="5"/>
        <v>0.14172184349379083</v>
      </c>
      <c r="N101" s="2">
        <f t="shared" si="6"/>
        <v>6.6697360777509984E-2</v>
      </c>
      <c r="O101" s="2">
        <f t="shared" si="7"/>
        <v>9.8603609649210874E-2</v>
      </c>
    </row>
    <row r="102" spans="1:15" x14ac:dyDescent="0.25">
      <c r="A102" s="2">
        <v>1406</v>
      </c>
      <c r="C102">
        <v>-8.3780420565570148E-3</v>
      </c>
      <c r="D102">
        <v>-9.1469873824396291E-3</v>
      </c>
      <c r="E102">
        <v>1.0526315789473755E-2</v>
      </c>
      <c r="F102">
        <v>-1.6431271828756276E-2</v>
      </c>
      <c r="I102" s="2">
        <f>'II. Headline series'!E104</f>
        <v>13.021786581081779</v>
      </c>
      <c r="J102" s="2">
        <f>'II. Headline series'!H104</f>
        <v>4.5502816753974313</v>
      </c>
      <c r="K102" s="2">
        <v>7.9850764338246147</v>
      </c>
      <c r="L102" s="2">
        <f t="shared" si="4"/>
        <v>0.1385959078673748</v>
      </c>
      <c r="M102" s="2">
        <f t="shared" si="5"/>
        <v>0.13936485319325742</v>
      </c>
      <c r="N102" s="2">
        <f t="shared" si="6"/>
        <v>6.1934088582730591E-2</v>
      </c>
      <c r="O102" s="2">
        <f t="shared" si="7"/>
        <v>9.6282036167002427E-2</v>
      </c>
    </row>
    <row r="103" spans="1:15" x14ac:dyDescent="0.25">
      <c r="A103" s="2">
        <v>1407</v>
      </c>
      <c r="C103">
        <v>-7.6003737260568697E-3</v>
      </c>
      <c r="D103">
        <v>-9.489895999659036E-3</v>
      </c>
      <c r="E103">
        <v>-4.1666666666666602E-2</v>
      </c>
      <c r="F103">
        <v>-1.6320024748992138E-2</v>
      </c>
      <c r="I103" s="2">
        <f>'II. Headline series'!E105</f>
        <v>13.183012964588247</v>
      </c>
      <c r="J103" s="2">
        <f>'II. Headline series'!H105</f>
        <v>5.014046614308393</v>
      </c>
      <c r="K103" s="2">
        <v>8.4675241952885223</v>
      </c>
      <c r="L103" s="2">
        <f t="shared" si="4"/>
        <v>0.13943050337193935</v>
      </c>
      <c r="M103" s="2">
        <f t="shared" si="5"/>
        <v>0.14132002564554152</v>
      </c>
      <c r="N103" s="2">
        <f t="shared" si="6"/>
        <v>6.6460490892076063E-2</v>
      </c>
      <c r="O103" s="2">
        <f t="shared" si="7"/>
        <v>0.10099526670187736</v>
      </c>
    </row>
    <row r="104" spans="1:15" x14ac:dyDescent="0.25">
      <c r="A104" s="2">
        <v>1408</v>
      </c>
      <c r="C104">
        <v>-1.2382975202370734E-2</v>
      </c>
      <c r="D104">
        <v>-1.4472218464105433E-2</v>
      </c>
      <c r="E104">
        <v>-2.1739130434782573E-2</v>
      </c>
      <c r="F104">
        <v>-2.5852760054923325E-2</v>
      </c>
      <c r="I104" s="2">
        <f>'II. Headline series'!E106</f>
        <v>12.632794161169068</v>
      </c>
      <c r="J104" s="2">
        <f>'II. Headline series'!H106</f>
        <v>3.1813711175396833</v>
      </c>
      <c r="K104" s="2">
        <v>8.6474475178525143</v>
      </c>
      <c r="L104" s="2">
        <f t="shared" si="4"/>
        <v>0.13871091681406139</v>
      </c>
      <c r="M104" s="2">
        <f t="shared" si="5"/>
        <v>0.1408001600757961</v>
      </c>
      <c r="N104" s="2">
        <f t="shared" si="6"/>
        <v>5.7666471230320156E-2</v>
      </c>
      <c r="O104" s="2">
        <f t="shared" si="7"/>
        <v>0.11232723523344848</v>
      </c>
    </row>
    <row r="105" spans="1:15" x14ac:dyDescent="0.25">
      <c r="A105" s="2">
        <v>1409</v>
      </c>
      <c r="C105">
        <v>-9.8636584854160155E-3</v>
      </c>
      <c r="D105">
        <v>-1.0355049047091934E-2</v>
      </c>
      <c r="E105">
        <v>-1.1111111111111002E-2</v>
      </c>
      <c r="F105">
        <v>-1.9238142835231269E-2</v>
      </c>
      <c r="I105" s="2">
        <f>'II. Headline series'!E107</f>
        <v>14.112335157172</v>
      </c>
      <c r="J105" s="2">
        <f>'II. Headline series'!H107</f>
        <v>8.5307613998320839</v>
      </c>
      <c r="K105" s="2">
        <v>9.2632923925689408</v>
      </c>
      <c r="L105" s="2">
        <f t="shared" si="4"/>
        <v>0.150987010057136</v>
      </c>
      <c r="M105" s="2">
        <f t="shared" si="5"/>
        <v>0.15147840061881193</v>
      </c>
      <c r="N105" s="2">
        <f t="shared" si="6"/>
        <v>0.10454575683355211</v>
      </c>
      <c r="O105" s="2">
        <f t="shared" si="7"/>
        <v>0.11187106676092068</v>
      </c>
    </row>
    <row r="106" spans="1:15" x14ac:dyDescent="0.25">
      <c r="A106" s="2">
        <v>1410</v>
      </c>
      <c r="C106">
        <v>1.2890036510093962E-2</v>
      </c>
      <c r="D106">
        <v>1.5718432124092581E-2</v>
      </c>
      <c r="E106">
        <v>8.9887640449438228E-2</v>
      </c>
      <c r="F106">
        <v>3.3265066407387439E-2</v>
      </c>
      <c r="I106" s="2">
        <f>'II. Headline series'!E108</f>
        <v>14.860652877939506</v>
      </c>
      <c r="J106" s="2">
        <f>'II. Headline series'!H108</f>
        <v>11.377369430201641</v>
      </c>
      <c r="K106" s="2">
        <v>9.2075922862406134</v>
      </c>
      <c r="L106" s="2">
        <f t="shared" si="4"/>
        <v>0.1357164922693011</v>
      </c>
      <c r="M106" s="2">
        <f t="shared" si="5"/>
        <v>0.13288809665530249</v>
      </c>
      <c r="N106" s="2">
        <f t="shared" si="6"/>
        <v>8.0508627894628967E-2</v>
      </c>
      <c r="O106" s="2">
        <f t="shared" si="7"/>
        <v>5.8810856455018698E-2</v>
      </c>
    </row>
    <row r="107" spans="1:15" x14ac:dyDescent="0.25">
      <c r="A107" s="2">
        <v>1411</v>
      </c>
      <c r="C107">
        <v>1.3185779099599632E-2</v>
      </c>
      <c r="D107">
        <v>1.3077138847672023E-2</v>
      </c>
      <c r="E107">
        <v>-0.10309278350515462</v>
      </c>
      <c r="F107">
        <v>2.9103667334483947E-2</v>
      </c>
      <c r="I107" s="2">
        <f>'II. Headline series'!E109</f>
        <v>13.368788342110546</v>
      </c>
      <c r="J107" s="2">
        <f>'II. Headline series'!H109</f>
        <v>6.7413935387402777</v>
      </c>
      <c r="K107" s="2">
        <v>9.0423309129276781</v>
      </c>
      <c r="L107" s="2">
        <f t="shared" si="4"/>
        <v>0.12050210432150583</v>
      </c>
      <c r="M107" s="2">
        <f t="shared" si="5"/>
        <v>0.12061074457343345</v>
      </c>
      <c r="N107" s="2">
        <f t="shared" si="6"/>
        <v>3.8310268052918824E-2</v>
      </c>
      <c r="O107" s="2">
        <f t="shared" si="7"/>
        <v>6.131964179479283E-2</v>
      </c>
    </row>
    <row r="108" spans="1:15" x14ac:dyDescent="0.25">
      <c r="A108" s="2">
        <v>1412</v>
      </c>
      <c r="C108">
        <v>1.0111219163913601E-2</v>
      </c>
      <c r="D108">
        <v>7.1038887022308967E-3</v>
      </c>
      <c r="E108">
        <v>-5.7471264367816084E-2</v>
      </c>
      <c r="F108">
        <v>1.8603815219724977E-2</v>
      </c>
      <c r="I108" s="2">
        <f>'II. Headline series'!E110</f>
        <v>14.225538584313364</v>
      </c>
      <c r="J108" s="2">
        <f>'II. Headline series'!H110</f>
        <v>9.1350585616228894</v>
      </c>
      <c r="K108" s="2">
        <v>9.7126912468944386</v>
      </c>
      <c r="L108" s="2">
        <f t="shared" si="4"/>
        <v>0.13214416667922002</v>
      </c>
      <c r="M108" s="2">
        <f t="shared" si="5"/>
        <v>0.13515149714090274</v>
      </c>
      <c r="N108" s="2">
        <f t="shared" si="6"/>
        <v>7.2746770396503929E-2</v>
      </c>
      <c r="O108" s="2">
        <f t="shared" si="7"/>
        <v>7.8523097249219409E-2</v>
      </c>
    </row>
    <row r="109" spans="1:15" x14ac:dyDescent="0.25">
      <c r="A109" s="2">
        <v>1413</v>
      </c>
      <c r="C109">
        <v>4.4125380513227253E-3</v>
      </c>
      <c r="D109">
        <v>1.5019395797482699E-3</v>
      </c>
      <c r="E109">
        <v>0.37804878048780471</v>
      </c>
      <c r="F109">
        <v>8.1610416190566366E-3</v>
      </c>
      <c r="I109" s="2">
        <f>'II. Headline series'!E111</f>
        <v>12.380615728174009</v>
      </c>
      <c r="J109" s="2">
        <f>'II. Headline series'!H111</f>
        <v>4.313829273972237</v>
      </c>
      <c r="K109" s="2">
        <v>8.8684387380040661</v>
      </c>
      <c r="L109" s="2">
        <f t="shared" si="4"/>
        <v>0.11939361923041736</v>
      </c>
      <c r="M109" s="2">
        <f t="shared" si="5"/>
        <v>0.12230421770199182</v>
      </c>
      <c r="N109" s="2">
        <f t="shared" si="6"/>
        <v>3.4977251120665728E-2</v>
      </c>
      <c r="O109" s="2">
        <f t="shared" si="7"/>
        <v>8.0523345760984022E-2</v>
      </c>
    </row>
    <row r="110" spans="1:15" x14ac:dyDescent="0.25">
      <c r="A110" s="2">
        <v>1414</v>
      </c>
      <c r="C110">
        <v>1.4153705441660744E-3</v>
      </c>
      <c r="D110">
        <v>-2.6270211449622312E-3</v>
      </c>
      <c r="E110">
        <v>-7.0796460176991038E-2</v>
      </c>
      <c r="F110">
        <v>2.460585006639908E-4</v>
      </c>
      <c r="I110" s="2">
        <f>'II. Headline series'!E112</f>
        <v>11.734569131284941</v>
      </c>
      <c r="J110" s="2">
        <f>'II. Headline series'!H112</f>
        <v>3.8100983905832568</v>
      </c>
      <c r="K110" s="2">
        <v>6.3576822656722385</v>
      </c>
      <c r="L110" s="2">
        <f t="shared" si="4"/>
        <v>0.11593032076868333</v>
      </c>
      <c r="M110" s="2">
        <f t="shared" si="5"/>
        <v>0.11997271245781163</v>
      </c>
      <c r="N110" s="2">
        <f t="shared" si="6"/>
        <v>3.7854925405168577E-2</v>
      </c>
      <c r="O110" s="2">
        <f t="shared" si="7"/>
        <v>6.33307641560584E-2</v>
      </c>
    </row>
    <row r="111" spans="1:15" x14ac:dyDescent="0.25">
      <c r="A111" s="2">
        <v>1415</v>
      </c>
      <c r="C111">
        <v>1.4388767512454296E-2</v>
      </c>
      <c r="D111">
        <v>1.3588153503868158E-2</v>
      </c>
      <c r="E111">
        <v>-9.5238095238095385E-2</v>
      </c>
      <c r="F111">
        <v>3.0846614874416232E-2</v>
      </c>
      <c r="I111" s="2">
        <f>'II. Headline series'!E113</f>
        <v>12.972991028277866</v>
      </c>
      <c r="J111" s="2">
        <f>'II. Headline series'!H113</f>
        <v>7.9047801670384228</v>
      </c>
      <c r="K111" s="2">
        <v>5.3643344112713667</v>
      </c>
      <c r="L111" s="2">
        <f t="shared" si="4"/>
        <v>0.11534114277032437</v>
      </c>
      <c r="M111" s="2">
        <f t="shared" si="5"/>
        <v>0.1161417567789105</v>
      </c>
      <c r="N111" s="2">
        <f t="shared" si="6"/>
        <v>4.8201186795967993E-2</v>
      </c>
      <c r="O111" s="2">
        <f t="shared" si="7"/>
        <v>2.2796729238297436E-2</v>
      </c>
    </row>
    <row r="112" spans="1:15" x14ac:dyDescent="0.25">
      <c r="A112" s="2">
        <v>1416</v>
      </c>
      <c r="C112">
        <v>1.6686566894816162E-2</v>
      </c>
      <c r="D112">
        <v>1.4669026643014961E-2</v>
      </c>
      <c r="E112">
        <v>-8.4210526315789333E-2</v>
      </c>
      <c r="F112">
        <v>3.3342509784104232E-2</v>
      </c>
      <c r="I112" s="2">
        <f>'II. Headline series'!E114</f>
        <v>11.14400951042515</v>
      </c>
      <c r="J112" s="2">
        <f>'II. Headline series'!H114</f>
        <v>2.5879046039115243</v>
      </c>
      <c r="K112" s="2">
        <v>4.8952943885636113</v>
      </c>
      <c r="L112" s="2">
        <f t="shared" si="4"/>
        <v>9.4753528209435334E-2</v>
      </c>
      <c r="M112" s="2">
        <f t="shared" si="5"/>
        <v>9.6771068461236537E-2</v>
      </c>
      <c r="N112" s="2">
        <f t="shared" si="6"/>
        <v>-7.4634637449889907E-3</v>
      </c>
      <c r="O112" s="2">
        <f t="shared" si="7"/>
        <v>1.561043410153188E-2</v>
      </c>
    </row>
    <row r="113" spans="1:15" x14ac:dyDescent="0.25">
      <c r="A113" s="2">
        <v>1417</v>
      </c>
      <c r="C113">
        <v>-1.0548632807756555E-2</v>
      </c>
      <c r="D113">
        <v>-1.7801794679441738E-2</v>
      </c>
      <c r="E113">
        <v>3.4482758620689689E-2</v>
      </c>
      <c r="F113">
        <v>-3.1081125523677391E-2</v>
      </c>
      <c r="I113" s="2">
        <f>'II. Headline series'!E115</f>
        <v>8.1594055814285884</v>
      </c>
      <c r="J113" s="2">
        <f>'II. Headline series'!H115</f>
        <v>-6.3188501090900591</v>
      </c>
      <c r="K113" s="2">
        <v>5.5081770067744653</v>
      </c>
      <c r="L113" s="2">
        <f t="shared" si="4"/>
        <v>9.2142688622042446E-2</v>
      </c>
      <c r="M113" s="2">
        <f t="shared" si="5"/>
        <v>9.9395850493727622E-2</v>
      </c>
      <c r="N113" s="2">
        <f t="shared" si="6"/>
        <v>-3.2107375567223193E-2</v>
      </c>
      <c r="O113" s="2">
        <f t="shared" si="7"/>
        <v>8.616289559142204E-2</v>
      </c>
    </row>
    <row r="114" spans="1:15" x14ac:dyDescent="0.25">
      <c r="A114" s="2">
        <v>1418</v>
      </c>
      <c r="C114">
        <v>-3.6425385890705756E-3</v>
      </c>
      <c r="D114">
        <v>-5.3107135326332438E-3</v>
      </c>
      <c r="E114">
        <v>0.11111111111111109</v>
      </c>
      <c r="F114">
        <v>-8.1262540056160591E-3</v>
      </c>
      <c r="I114" s="2">
        <f>'II. Headline series'!E116</f>
        <v>9.5221115770094169</v>
      </c>
      <c r="J114" s="2">
        <f>'II. Headline series'!H116</f>
        <v>-0.3859260872912153</v>
      </c>
      <c r="K114" s="2">
        <v>6.470006130798807</v>
      </c>
      <c r="L114" s="2">
        <f t="shared" si="4"/>
        <v>9.8863654359164735E-2</v>
      </c>
      <c r="M114" s="2">
        <f t="shared" si="5"/>
        <v>0.1005318293027274</v>
      </c>
      <c r="N114" s="2">
        <f t="shared" si="6"/>
        <v>4.2669931327039062E-3</v>
      </c>
      <c r="O114" s="2">
        <f t="shared" si="7"/>
        <v>7.2826315313604131E-2</v>
      </c>
    </row>
    <row r="115" spans="1:15" x14ac:dyDescent="0.25">
      <c r="A115" s="2">
        <v>1419</v>
      </c>
      <c r="C115">
        <v>9.6122193638953773E-3</v>
      </c>
      <c r="D115">
        <v>1.1038591753741769E-2</v>
      </c>
      <c r="E115">
        <v>-4.0000000000000091E-2</v>
      </c>
      <c r="F115">
        <v>2.1679482722064731E-2</v>
      </c>
      <c r="I115" s="2">
        <f>'II. Headline series'!E117</f>
        <v>11.292123050511515</v>
      </c>
      <c r="J115" s="2">
        <f>'II. Headline series'!H117</f>
        <v>5.4581926335017767</v>
      </c>
      <c r="K115" s="2">
        <v>6.2302762438021526</v>
      </c>
      <c r="L115" s="2">
        <f t="shared" si="4"/>
        <v>0.10330901114121978</v>
      </c>
      <c r="M115" s="2">
        <f t="shared" si="5"/>
        <v>0.10188263875137339</v>
      </c>
      <c r="N115" s="2">
        <f t="shared" si="6"/>
        <v>3.2902443612953039E-2</v>
      </c>
      <c r="O115" s="2">
        <f t="shared" si="7"/>
        <v>4.0623279715956792E-2</v>
      </c>
    </row>
    <row r="116" spans="1:15" x14ac:dyDescent="0.25">
      <c r="A116" s="2">
        <v>1420</v>
      </c>
      <c r="C116">
        <v>1.4587472233434652E-2</v>
      </c>
      <c r="D116">
        <v>1.5220878294192662E-2</v>
      </c>
      <c r="E116">
        <v>-7.291666666666663E-2</v>
      </c>
      <c r="F116">
        <v>2.9741303941780668E-2</v>
      </c>
      <c r="I116" s="2">
        <f>'II. Headline series'!E118</f>
        <v>12.342739678937097</v>
      </c>
      <c r="J116" s="2">
        <f>'II. Headline series'!H118</f>
        <v>8.1404249041677854</v>
      </c>
      <c r="K116" s="2">
        <v>7.0272486273493815</v>
      </c>
      <c r="L116" s="2">
        <f t="shared" si="4"/>
        <v>0.10883992455593632</v>
      </c>
      <c r="M116" s="2">
        <f t="shared" si="5"/>
        <v>0.1082065184951783</v>
      </c>
      <c r="N116" s="2">
        <f t="shared" si="6"/>
        <v>5.166294509989719E-2</v>
      </c>
      <c r="O116" s="2">
        <f t="shared" si="7"/>
        <v>4.0531182331713156E-2</v>
      </c>
    </row>
    <row r="117" spans="1:15" x14ac:dyDescent="0.25">
      <c r="A117" s="2">
        <v>1421</v>
      </c>
      <c r="C117">
        <v>1.4071753341691366E-2</v>
      </c>
      <c r="D117">
        <v>1.6500493531503378E-2</v>
      </c>
      <c r="E117">
        <v>8.9887640449438228E-2</v>
      </c>
      <c r="F117">
        <v>3.1617916655831795E-2</v>
      </c>
      <c r="I117" s="2">
        <f>'II. Headline series'!E119</f>
        <v>12.979212988610024</v>
      </c>
      <c r="J117" s="2">
        <f>'II. Headline series'!H119</f>
        <v>10.130917558921668</v>
      </c>
      <c r="K117" s="2">
        <v>9.9566488571341321</v>
      </c>
      <c r="L117" s="2">
        <f t="shared" si="4"/>
        <v>0.11572037654440889</v>
      </c>
      <c r="M117" s="2">
        <f t="shared" si="5"/>
        <v>0.11329163635459688</v>
      </c>
      <c r="N117" s="2">
        <f t="shared" si="6"/>
        <v>6.9691258933384875E-2</v>
      </c>
      <c r="O117" s="2">
        <f t="shared" si="7"/>
        <v>6.7948571915509515E-2</v>
      </c>
    </row>
    <row r="118" spans="1:15" x14ac:dyDescent="0.25">
      <c r="A118" s="2">
        <v>1422</v>
      </c>
      <c r="C118">
        <v>2.217700592383525E-3</v>
      </c>
      <c r="D118">
        <v>1.562288133992682E-3</v>
      </c>
      <c r="E118">
        <v>0.11340206185567016</v>
      </c>
      <c r="F118">
        <v>4.056589094504225E-3</v>
      </c>
      <c r="I118" s="2">
        <f>'II. Headline series'!E120</f>
        <v>11.078818331394213</v>
      </c>
      <c r="J118" s="2">
        <f>'II. Headline series'!H120</f>
        <v>5.5486642097026051</v>
      </c>
      <c r="K118" s="2">
        <v>11.983159604571053</v>
      </c>
      <c r="L118" s="2">
        <f t="shared" si="4"/>
        <v>0.10857048272155861</v>
      </c>
      <c r="M118" s="2">
        <f t="shared" si="5"/>
        <v>0.10922589517994945</v>
      </c>
      <c r="N118" s="2">
        <f t="shared" si="6"/>
        <v>5.1430053002521826E-2</v>
      </c>
      <c r="O118" s="2">
        <f t="shared" si="7"/>
        <v>0.11577500695120631</v>
      </c>
    </row>
    <row r="119" spans="1:15" x14ac:dyDescent="0.25">
      <c r="A119" s="2">
        <v>1423</v>
      </c>
      <c r="C119">
        <v>1.5532685708627553E-3</v>
      </c>
      <c r="D119">
        <v>2.3566647297433539E-3</v>
      </c>
      <c r="E119">
        <v>-2.7777777777777804E-2</v>
      </c>
      <c r="F119">
        <v>5.5275933377857056E-3</v>
      </c>
      <c r="I119" s="2">
        <f>'II. Headline series'!E121</f>
        <v>11.727782680901155</v>
      </c>
      <c r="J119" s="2">
        <f>'II. Headline series'!H121</f>
        <v>7.3084465130609697</v>
      </c>
      <c r="K119" s="2">
        <v>12.562844474194216</v>
      </c>
      <c r="L119" s="2">
        <f t="shared" si="4"/>
        <v>0.1157245582381488</v>
      </c>
      <c r="M119" s="2">
        <f t="shared" si="5"/>
        <v>0.1149211620792682</v>
      </c>
      <c r="N119" s="2">
        <f t="shared" si="6"/>
        <v>6.7556871792823991E-2</v>
      </c>
      <c r="O119" s="2">
        <f t="shared" si="7"/>
        <v>0.12010085140415645</v>
      </c>
    </row>
    <row r="120" spans="1:15" x14ac:dyDescent="0.25">
      <c r="A120" s="2">
        <v>1424</v>
      </c>
      <c r="C120">
        <v>7.387538169026096E-3</v>
      </c>
      <c r="D120">
        <v>9.5309332390653614E-3</v>
      </c>
      <c r="E120">
        <v>4.7619047619047609E-2</v>
      </c>
      <c r="F120">
        <v>1.8859711899496097E-2</v>
      </c>
      <c r="I120" s="2">
        <f>'II. Headline series'!E122</f>
        <v>13.734425862200457</v>
      </c>
      <c r="J120" s="2">
        <f>'II. Headline series'!H122</f>
        <v>13.565042855051241</v>
      </c>
      <c r="K120" s="2">
        <v>12.625486494372883</v>
      </c>
      <c r="L120" s="2">
        <f t="shared" si="4"/>
        <v>0.12995672045297846</v>
      </c>
      <c r="M120" s="2">
        <f t="shared" si="5"/>
        <v>0.12781332538293919</v>
      </c>
      <c r="N120" s="2">
        <f t="shared" si="6"/>
        <v>0.11679071665101631</v>
      </c>
      <c r="O120" s="2">
        <f t="shared" si="7"/>
        <v>0.10739515304423275</v>
      </c>
    </row>
    <row r="121" spans="1:15" x14ac:dyDescent="0.25">
      <c r="A121" s="2">
        <v>1425</v>
      </c>
      <c r="C121">
        <v>8.7293427285690499E-3</v>
      </c>
      <c r="D121">
        <v>1.1475354663050276E-2</v>
      </c>
      <c r="E121">
        <v>-8.1818181818181901E-2</v>
      </c>
      <c r="F121">
        <v>2.1732906121004928E-2</v>
      </c>
      <c r="I121" s="2">
        <f>'II. Headline series'!E123</f>
        <v>13.806867966438242</v>
      </c>
      <c r="J121" s="2">
        <f>'II. Headline series'!H123</f>
        <v>13.424510336343291</v>
      </c>
      <c r="K121" s="2">
        <v>10.819908815829795</v>
      </c>
      <c r="L121" s="2">
        <f t="shared" si="4"/>
        <v>0.12933933693581337</v>
      </c>
      <c r="M121" s="2">
        <f t="shared" si="5"/>
        <v>0.12659332500133214</v>
      </c>
      <c r="N121" s="2">
        <f t="shared" si="6"/>
        <v>0.11251219724242797</v>
      </c>
      <c r="O121" s="2">
        <f t="shared" si="7"/>
        <v>8.6466182037293018E-2</v>
      </c>
    </row>
    <row r="122" spans="1:15" x14ac:dyDescent="0.25">
      <c r="A122" s="2">
        <v>1426</v>
      </c>
      <c r="C122">
        <v>1.0680111470963624E-3</v>
      </c>
      <c r="D122">
        <v>1.9968429424960599E-3</v>
      </c>
      <c r="E122">
        <v>-2.9702970297029733E-2</v>
      </c>
      <c r="F122">
        <v>4.2456102831936087E-3</v>
      </c>
      <c r="I122" s="2">
        <f>'II. Headline series'!E124</f>
        <v>11.776456313246317</v>
      </c>
      <c r="J122" s="2">
        <f>'II. Headline series'!H124</f>
        <v>9.4055008177878268</v>
      </c>
      <c r="K122" s="2">
        <v>9.6829661832085403</v>
      </c>
      <c r="L122" s="2">
        <f t="shared" si="4"/>
        <v>0.11669655198536681</v>
      </c>
      <c r="M122" s="2">
        <f t="shared" si="5"/>
        <v>0.1157677201899671</v>
      </c>
      <c r="N122" s="2">
        <f t="shared" si="6"/>
        <v>8.9809397894684659E-2</v>
      </c>
      <c r="O122" s="2">
        <f t="shared" si="7"/>
        <v>9.2584051548891794E-2</v>
      </c>
    </row>
    <row r="123" spans="1:15" x14ac:dyDescent="0.25">
      <c r="A123" s="2">
        <v>1427</v>
      </c>
      <c r="C123">
        <v>-1.0270250555446576E-3</v>
      </c>
      <c r="D123">
        <v>-2.0306136983595145E-4</v>
      </c>
      <c r="E123">
        <v>2.040816326530609E-2</v>
      </c>
      <c r="F123">
        <v>4.2165645923977958E-4</v>
      </c>
      <c r="I123" s="2">
        <f>'II. Headline series'!E125</f>
        <v>11.207562966849295</v>
      </c>
      <c r="J123" s="2">
        <f>'II. Headline series'!H125</f>
        <v>8.8596827389645192</v>
      </c>
      <c r="K123" s="2">
        <v>9.0595903609012023</v>
      </c>
      <c r="L123" s="2">
        <f t="shared" si="4"/>
        <v>0.1131026547240376</v>
      </c>
      <c r="M123" s="2">
        <f t="shared" si="5"/>
        <v>0.11227869103832891</v>
      </c>
      <c r="N123" s="2">
        <f t="shared" si="6"/>
        <v>8.8175170930405417E-2</v>
      </c>
      <c r="O123" s="2">
        <f t="shared" si="7"/>
        <v>9.0174247149772249E-2</v>
      </c>
    </row>
    <row r="124" spans="1:15" x14ac:dyDescent="0.25">
      <c r="A124" s="2">
        <v>1428</v>
      </c>
      <c r="C124">
        <v>-1.131412619542981E-2</v>
      </c>
      <c r="D124">
        <v>-1.3185610371422556E-2</v>
      </c>
      <c r="E124">
        <v>0.11000000000000007</v>
      </c>
      <c r="F124">
        <v>-2.2864581112712074E-2</v>
      </c>
      <c r="I124" s="2">
        <f>'II. Headline series'!E126</f>
        <v>8.4143253159527962</v>
      </c>
      <c r="J124" s="2">
        <f>'II. Headline series'!H126</f>
        <v>-1.7921974654675401</v>
      </c>
      <c r="K124" s="2">
        <v>7.5297664942895386</v>
      </c>
      <c r="L124" s="2">
        <f t="shared" si="4"/>
        <v>9.5457379354957766E-2</v>
      </c>
      <c r="M124" s="2">
        <f t="shared" si="5"/>
        <v>9.7328863530950521E-2</v>
      </c>
      <c r="N124" s="2">
        <f t="shared" si="6"/>
        <v>4.9426064580366733E-3</v>
      </c>
      <c r="O124" s="2">
        <f t="shared" si="7"/>
        <v>9.8162246055607458E-2</v>
      </c>
    </row>
    <row r="125" spans="1:15" x14ac:dyDescent="0.25">
      <c r="A125" s="2">
        <v>1429</v>
      </c>
      <c r="C125">
        <v>-9.2473583247578151E-3</v>
      </c>
      <c r="D125">
        <v>-1.0602948594022962E-2</v>
      </c>
      <c r="E125">
        <v>-9.0090090090090679E-3</v>
      </c>
      <c r="F125">
        <v>-1.8940244579679875E-2</v>
      </c>
      <c r="I125" s="2">
        <f>'II. Headline series'!E127</f>
        <v>8.3748260068176474</v>
      </c>
      <c r="J125" s="2">
        <f>'II. Headline series'!H127</f>
        <v>-1.0687494490397829</v>
      </c>
      <c r="K125" s="2">
        <v>5.4249942779782279</v>
      </c>
      <c r="L125" s="2">
        <f t="shared" si="4"/>
        <v>9.2995618392934284E-2</v>
      </c>
      <c r="M125" s="2">
        <f t="shared" si="5"/>
        <v>9.4351208662199426E-2</v>
      </c>
      <c r="N125" s="2">
        <f t="shared" si="6"/>
        <v>8.2527500892820467E-3</v>
      </c>
      <c r="O125" s="2">
        <f t="shared" si="7"/>
        <v>7.3190187359462144E-2</v>
      </c>
    </row>
    <row r="126" spans="1:15" x14ac:dyDescent="0.25">
      <c r="A126" s="2">
        <v>1430</v>
      </c>
      <c r="C126">
        <v>2.2166536680450271E-3</v>
      </c>
      <c r="D126">
        <v>1.8267612787944223E-3</v>
      </c>
      <c r="E126">
        <v>-5.4545454545454605E-2</v>
      </c>
      <c r="F126">
        <v>5.0074703888613138E-3</v>
      </c>
      <c r="I126" s="2">
        <f>'II. Headline series'!E128</f>
        <v>9.2841345685912575</v>
      </c>
      <c r="J126" s="2">
        <f>'II. Headline series'!H128</f>
        <v>4.8345003314606823</v>
      </c>
      <c r="K126" s="2">
        <v>3.1809447258162673</v>
      </c>
      <c r="L126" s="2">
        <f t="shared" si="4"/>
        <v>9.0624692017867547E-2</v>
      </c>
      <c r="M126" s="2">
        <f t="shared" si="5"/>
        <v>9.101458440711814E-2</v>
      </c>
      <c r="N126" s="2">
        <f t="shared" si="6"/>
        <v>4.3337532925745513E-2</v>
      </c>
      <c r="O126" s="2">
        <f t="shared" si="7"/>
        <v>2.6801976869301362E-2</v>
      </c>
    </row>
    <row r="127" spans="1:15" x14ac:dyDescent="0.25">
      <c r="A127" s="2">
        <v>1431</v>
      </c>
      <c r="C127">
        <v>4.1834940240504876E-3</v>
      </c>
      <c r="D127">
        <v>2.6039831089609148E-3</v>
      </c>
      <c r="E127">
        <v>-0.11538461538461536</v>
      </c>
      <c r="F127">
        <v>6.421022822821921E-3</v>
      </c>
      <c r="I127" s="2">
        <f>'II. Headline series'!E129</f>
        <v>11.012498871607741</v>
      </c>
      <c r="J127" s="2">
        <f>'II. Headline series'!H129</f>
        <v>5.0830156816994281</v>
      </c>
      <c r="K127" s="2">
        <v>1.8654555862184135</v>
      </c>
      <c r="L127" s="2">
        <f t="shared" si="4"/>
        <v>0.10594149469202692</v>
      </c>
      <c r="M127" s="2">
        <f t="shared" si="5"/>
        <v>0.1075210056071165</v>
      </c>
      <c r="N127" s="2">
        <f t="shared" si="6"/>
        <v>4.4409133994172359E-2</v>
      </c>
      <c r="O127" s="2">
        <f t="shared" si="7"/>
        <v>1.2233533039362213E-2</v>
      </c>
    </row>
    <row r="128" spans="1:15" x14ac:dyDescent="0.25">
      <c r="A128" s="2">
        <v>1432</v>
      </c>
      <c r="C128">
        <v>-4.7516557130743127E-3</v>
      </c>
      <c r="D128">
        <v>-7.5401168920320042E-3</v>
      </c>
      <c r="E128">
        <v>-5.434782608695652E-2</v>
      </c>
      <c r="F128">
        <v>-1.2094383339643073E-2</v>
      </c>
      <c r="I128" s="2">
        <f>'II. Headline series'!E130</f>
        <v>10.359382848212491</v>
      </c>
      <c r="J128" s="2">
        <f>'II. Headline series'!H130</f>
        <v>1.3713383890029185</v>
      </c>
      <c r="K128" s="2">
        <v>3.4319123971369572</v>
      </c>
      <c r="L128" s="2">
        <f t="shared" si="4"/>
        <v>0.10834548419519922</v>
      </c>
      <c r="M128" s="2">
        <f t="shared" si="5"/>
        <v>0.11113394537415691</v>
      </c>
      <c r="N128" s="2">
        <f t="shared" si="6"/>
        <v>2.5807767229672256E-2</v>
      </c>
      <c r="O128" s="2">
        <f t="shared" si="7"/>
        <v>4.6413507311012646E-2</v>
      </c>
    </row>
    <row r="129" spans="1:15" x14ac:dyDescent="0.25">
      <c r="A129" s="2">
        <v>1433</v>
      </c>
      <c r="C129">
        <v>-9.5746232306837941E-3</v>
      </c>
      <c r="D129">
        <v>-1.1492572592839007E-2</v>
      </c>
      <c r="E129">
        <v>0.13793103448275859</v>
      </c>
      <c r="F129">
        <v>-1.9378810624070358E-2</v>
      </c>
      <c r="I129" s="2">
        <f>'II. Headline series'!E131</f>
        <v>9.2212766665613941</v>
      </c>
      <c r="J129" s="2">
        <f>'II. Headline series'!H131</f>
        <v>-3.1372275962839664</v>
      </c>
      <c r="K129" s="2">
        <v>4.5366555282212078</v>
      </c>
      <c r="L129" s="2">
        <f t="shared" si="4"/>
        <v>0.10178738989629774</v>
      </c>
      <c r="M129" s="2">
        <f t="shared" si="5"/>
        <v>0.10370533925845295</v>
      </c>
      <c r="N129" s="2">
        <f t="shared" si="6"/>
        <v>-1.199346533876931E-2</v>
      </c>
      <c r="O129" s="2">
        <f t="shared" si="7"/>
        <v>6.4745365906282437E-2</v>
      </c>
    </row>
    <row r="130" spans="1:15" x14ac:dyDescent="0.25">
      <c r="A130" s="2">
        <v>1434</v>
      </c>
      <c r="C130">
        <v>-2.5678675656193866E-3</v>
      </c>
      <c r="D130">
        <v>-1.3891214738241228E-3</v>
      </c>
      <c r="E130">
        <v>3.0303030303030339E-2</v>
      </c>
      <c r="F130">
        <v>-9.4830495952210757E-4</v>
      </c>
      <c r="I130" s="2">
        <f>'II. Headline series'!E132</f>
        <v>9.1122617196195179</v>
      </c>
      <c r="J130" s="2">
        <f>'II. Headline series'!H132</f>
        <v>2.9311631646116787</v>
      </c>
      <c r="K130" s="2">
        <v>3.932804548727947</v>
      </c>
      <c r="L130" s="2">
        <f t="shared" si="4"/>
        <v>9.369048476181456E-2</v>
      </c>
      <c r="M130" s="2">
        <f t="shared" si="5"/>
        <v>9.25117386700193E-2</v>
      </c>
      <c r="N130" s="2">
        <f t="shared" si="6"/>
        <v>3.0259936605638894E-2</v>
      </c>
      <c r="O130" s="2">
        <f t="shared" si="7"/>
        <v>4.0276350446801577E-2</v>
      </c>
    </row>
    <row r="131" spans="1:15" x14ac:dyDescent="0.25">
      <c r="A131" s="2">
        <v>1435</v>
      </c>
      <c r="C131">
        <v>1.2280683488664814E-2</v>
      </c>
      <c r="D131">
        <v>1.5291469545104701E-2</v>
      </c>
      <c r="E131">
        <v>-1.960784313725487E-2</v>
      </c>
      <c r="F131">
        <v>1.5535211523994371E-2</v>
      </c>
      <c r="I131" s="2">
        <f>'II. Headline series'!E133</f>
        <v>10.717993645020446</v>
      </c>
      <c r="J131" s="2">
        <f>'II. Headline series'!H133</f>
        <v>12.3036322523641</v>
      </c>
      <c r="K131" s="2">
        <v>3.0659708769382972</v>
      </c>
      <c r="L131" s="2">
        <f t="shared" si="4"/>
        <v>9.4899252961539643E-2</v>
      </c>
      <c r="M131" s="2">
        <f t="shared" si="5"/>
        <v>9.1888466905099761E-2</v>
      </c>
      <c r="N131" s="2">
        <f t="shared" si="6"/>
        <v>0.10750111099964663</v>
      </c>
      <c r="O131" s="2">
        <f t="shared" si="7"/>
        <v>1.5124497245388601E-2</v>
      </c>
    </row>
    <row r="132" spans="1:15" x14ac:dyDescent="0.25">
      <c r="A132" s="2">
        <v>1436</v>
      </c>
      <c r="C132">
        <v>1.0952693858668974E-2</v>
      </c>
      <c r="D132">
        <v>1.2692471146005484E-2</v>
      </c>
      <c r="E132">
        <v>-6.0000000000000067E-2</v>
      </c>
      <c r="F132">
        <v>1.0569342266261156E-2</v>
      </c>
      <c r="I132" s="2">
        <f>'II. Headline series'!E134</f>
        <v>11.308053231651197</v>
      </c>
      <c r="J132" s="2">
        <f>'II. Headline series'!H134</f>
        <v>10.145859307210531</v>
      </c>
      <c r="K132" s="2">
        <v>3.0132793997602221</v>
      </c>
      <c r="L132" s="2">
        <f t="shared" si="4"/>
        <v>0.102127838457843</v>
      </c>
      <c r="M132" s="2">
        <f t="shared" si="5"/>
        <v>0.10038806117050648</v>
      </c>
      <c r="N132" s="2">
        <f t="shared" si="6"/>
        <v>9.0889250805844146E-2</v>
      </c>
      <c r="O132" s="2">
        <f t="shared" si="7"/>
        <v>1.9563451731341067E-2</v>
      </c>
    </row>
    <row r="133" spans="1:15" x14ac:dyDescent="0.25">
      <c r="A133" s="2">
        <v>1437</v>
      </c>
      <c r="C133">
        <v>1.9705553997473131E-3</v>
      </c>
      <c r="D133">
        <v>2.594852599383243E-3</v>
      </c>
      <c r="E133">
        <v>7.4468085106383128E-2</v>
      </c>
      <c r="F133">
        <v>-9.1350912312757864E-3</v>
      </c>
      <c r="I133" s="2">
        <f>'II. Headline series'!E135</f>
        <v>11.703689968413565</v>
      </c>
      <c r="J133" s="2">
        <f>'II. Headline series'!H135</f>
        <v>4.7634652517661262</v>
      </c>
      <c r="K133" s="2">
        <v>5.3526897069010761</v>
      </c>
      <c r="L133" s="2">
        <f t="shared" si="4"/>
        <v>0.11506634428438833</v>
      </c>
      <c r="M133" s="2">
        <f t="shared" si="5"/>
        <v>0.1144420470847524</v>
      </c>
      <c r="N133" s="2">
        <f t="shared" si="6"/>
        <v>5.6769743748937049E-2</v>
      </c>
      <c r="O133" s="2">
        <f t="shared" si="7"/>
        <v>6.2661988300286547E-2</v>
      </c>
    </row>
    <row r="134" spans="1:15" x14ac:dyDescent="0.25">
      <c r="A134" s="2">
        <v>1438</v>
      </c>
      <c r="C134">
        <v>-2.6771902001531743E-3</v>
      </c>
      <c r="D134">
        <v>2.3710165068306744E-4</v>
      </c>
      <c r="E134">
        <v>0</v>
      </c>
      <c r="F134">
        <v>-1.3464095560280121E-2</v>
      </c>
      <c r="I134" s="2">
        <f>'II. Headline series'!E136</f>
        <v>9.7777332452070684</v>
      </c>
      <c r="J134" s="2">
        <f>'II. Headline series'!H136</f>
        <v>3.8107698087053699</v>
      </c>
      <c r="K134" s="2">
        <v>6.0463833058282148</v>
      </c>
      <c r="L134" s="2">
        <f t="shared" si="4"/>
        <v>0.10045452265222385</v>
      </c>
      <c r="M134" s="2">
        <f t="shared" si="5"/>
        <v>9.7540230801387615E-2</v>
      </c>
      <c r="N134" s="2">
        <f t="shared" si="6"/>
        <v>5.1571793647333823E-2</v>
      </c>
      <c r="O134" s="2">
        <f t="shared" si="7"/>
        <v>7.3927928618562275E-2</v>
      </c>
    </row>
    <row r="135" spans="1:15" x14ac:dyDescent="0.25">
      <c r="A135" s="2">
        <v>1439</v>
      </c>
      <c r="C135">
        <v>-3.9496590700618525E-3</v>
      </c>
      <c r="D135">
        <v>-3.6721145261983498E-3</v>
      </c>
      <c r="E135">
        <v>-8.9108910891089035E-2</v>
      </c>
      <c r="F135">
        <v>-2.1532540329492176E-2</v>
      </c>
      <c r="I135" s="2">
        <f>'II. Headline series'!E137</f>
        <v>9.6139524177608138</v>
      </c>
      <c r="J135" s="2">
        <f>'II. Headline series'!H137</f>
        <v>6.2574091245109473</v>
      </c>
      <c r="K135" s="2">
        <v>5.5539895126783829</v>
      </c>
      <c r="L135" s="2">
        <f t="shared" si="4"/>
        <v>0.10008918324766999</v>
      </c>
      <c r="M135" s="2">
        <f t="shared" si="5"/>
        <v>9.9811638703806493E-2</v>
      </c>
      <c r="N135" s="2">
        <f t="shared" si="6"/>
        <v>8.4106631574601645E-2</v>
      </c>
      <c r="O135" s="2">
        <f t="shared" si="7"/>
        <v>7.7072435456276012E-2</v>
      </c>
    </row>
    <row r="136" spans="1:15" x14ac:dyDescent="0.25">
      <c r="A136" s="2">
        <v>1440</v>
      </c>
      <c r="C136">
        <v>1.6793541197538057E-2</v>
      </c>
      <c r="D136">
        <v>1.4792787221380974E-2</v>
      </c>
      <c r="E136">
        <v>0</v>
      </c>
      <c r="F136">
        <v>1.561031681336497E-2</v>
      </c>
      <c r="I136" s="2">
        <f>'II. Headline series'!E138</f>
        <v>13.533665703716675</v>
      </c>
      <c r="J136" s="2">
        <f>'II. Headline series'!H138</f>
        <v>18.603333662835151</v>
      </c>
      <c r="K136" s="2">
        <v>6.3289294594967549</v>
      </c>
      <c r="L136" s="2">
        <f t="shared" si="4"/>
        <v>0.11854311583962868</v>
      </c>
      <c r="M136" s="2">
        <f t="shared" si="5"/>
        <v>0.12054386981578577</v>
      </c>
      <c r="N136" s="2">
        <f t="shared" si="6"/>
        <v>0.17042301981498653</v>
      </c>
      <c r="O136" s="2">
        <f t="shared" si="7"/>
        <v>4.7678977781602572E-2</v>
      </c>
    </row>
    <row r="137" spans="1:15" x14ac:dyDescent="0.25">
      <c r="A137" s="2">
        <v>1441</v>
      </c>
      <c r="C137">
        <v>9.634037178746906E-3</v>
      </c>
      <c r="D137">
        <v>5.4405466948659947E-3</v>
      </c>
      <c r="E137">
        <v>0</v>
      </c>
      <c r="F137">
        <v>-2.0307821794236561E-3</v>
      </c>
      <c r="I137" s="2">
        <f>'II. Headline series'!E139</f>
        <v>14.574772314767852</v>
      </c>
      <c r="J137" s="2">
        <f>'II. Headline series'!H139</f>
        <v>13.313572468893467</v>
      </c>
      <c r="K137" s="2">
        <v>7.654632485184349</v>
      </c>
      <c r="L137" s="2">
        <f t="shared" si="4"/>
        <v>0.13611368596893161</v>
      </c>
      <c r="M137" s="2">
        <f t="shared" si="5"/>
        <v>0.14030717645281254</v>
      </c>
      <c r="N137" s="2">
        <f t="shared" si="6"/>
        <v>0.13516650686835832</v>
      </c>
      <c r="O137" s="2">
        <f t="shared" si="7"/>
        <v>7.8577107031267135E-2</v>
      </c>
    </row>
    <row r="138" spans="1:15" x14ac:dyDescent="0.25">
      <c r="A138" s="2">
        <v>1442</v>
      </c>
      <c r="C138">
        <v>3.7206472347949952E-3</v>
      </c>
      <c r="D138">
        <v>2.4904849999605526E-3</v>
      </c>
      <c r="E138">
        <v>-7.608695652173926E-2</v>
      </c>
      <c r="F138">
        <v>6.8057421210181799E-3</v>
      </c>
      <c r="I138" s="2">
        <f>'II. Headline series'!E140</f>
        <v>15.61674964269832</v>
      </c>
      <c r="J138" s="2">
        <f>'II. Headline series'!H140</f>
        <v>14.312064032023885</v>
      </c>
      <c r="K138" s="2">
        <v>9.3828358438965012</v>
      </c>
      <c r="L138" s="2">
        <f t="shared" si="4"/>
        <v>0.15244684919218821</v>
      </c>
      <c r="M138" s="2">
        <f t="shared" si="5"/>
        <v>0.15367701142702264</v>
      </c>
      <c r="N138" s="2">
        <f t="shared" si="6"/>
        <v>0.13631489819922069</v>
      </c>
      <c r="O138" s="2">
        <f t="shared" si="7"/>
        <v>8.7022616317946833E-2</v>
      </c>
    </row>
    <row r="139" spans="1:15" x14ac:dyDescent="0.25">
      <c r="A139" s="2">
        <v>1443</v>
      </c>
      <c r="C139">
        <v>8.420532978783115E-3</v>
      </c>
      <c r="D139">
        <v>7.7059793221499456E-3</v>
      </c>
      <c r="E139">
        <v>0.19999999999999996</v>
      </c>
      <c r="F139">
        <v>1.6761661430008713E-2</v>
      </c>
      <c r="I139" s="2">
        <f>'II. Headline series'!E141</f>
        <v>16.176028584014649</v>
      </c>
      <c r="J139" s="2">
        <f>'II. Headline series'!H141</f>
        <v>19.995764795097553</v>
      </c>
      <c r="K139" s="2">
        <v>11.063976442782247</v>
      </c>
      <c r="L139" s="2">
        <f t="shared" si="4"/>
        <v>0.15333975286136337</v>
      </c>
      <c r="M139" s="2">
        <f t="shared" si="5"/>
        <v>0.15405430651799654</v>
      </c>
      <c r="N139" s="2">
        <f t="shared" si="6"/>
        <v>0.18319598652096683</v>
      </c>
      <c r="O139" s="2">
        <f t="shared" si="7"/>
        <v>9.3878102997813767E-2</v>
      </c>
    </row>
    <row r="140" spans="1:15" x14ac:dyDescent="0.25">
      <c r="A140" s="2">
        <v>1444</v>
      </c>
      <c r="C140">
        <v>1.677973996043134E-2</v>
      </c>
      <c r="D140">
        <v>1.7363495018734319E-2</v>
      </c>
      <c r="E140">
        <v>-4.9019607843137254E-2</v>
      </c>
      <c r="F140">
        <v>3.5149214471027083E-2</v>
      </c>
      <c r="I140" s="2">
        <f>'II. Headline series'!E142</f>
        <v>13.917219886000987</v>
      </c>
      <c r="J140" s="2">
        <f>'II. Headline series'!H142</f>
        <v>17.139318115477675</v>
      </c>
      <c r="K140" s="2">
        <v>10.184862799867341</v>
      </c>
      <c r="L140" s="2">
        <f t="shared" si="4"/>
        <v>0.12239245889957853</v>
      </c>
      <c r="M140" s="2">
        <f t="shared" si="5"/>
        <v>0.12180870384127554</v>
      </c>
      <c r="N140" s="2">
        <f t="shared" si="6"/>
        <v>0.13624396668374966</v>
      </c>
      <c r="O140" s="2">
        <f t="shared" si="7"/>
        <v>6.6699413527646328E-2</v>
      </c>
    </row>
    <row r="141" spans="1:15" x14ac:dyDescent="0.25">
      <c r="A141" s="2">
        <v>1445</v>
      </c>
      <c r="C141">
        <v>1.7442413333257745E-2</v>
      </c>
      <c r="D141">
        <v>1.5275960342604982E-2</v>
      </c>
      <c r="E141">
        <v>6.1855670103092855E-2</v>
      </c>
      <c r="F141">
        <v>3.1389815974786496E-2</v>
      </c>
      <c r="I141" s="2">
        <f>'II. Headline series'!E143</f>
        <v>15.16505506585372</v>
      </c>
      <c r="J141" s="2">
        <f>'II. Headline series'!H143</f>
        <v>17.527859927130468</v>
      </c>
      <c r="K141" s="2">
        <v>10.543708211942144</v>
      </c>
      <c r="L141" s="2">
        <f t="shared" si="4"/>
        <v>0.13420813732527945</v>
      </c>
      <c r="M141" s="2">
        <f t="shared" si="5"/>
        <v>0.13637459031593221</v>
      </c>
      <c r="N141" s="2">
        <f t="shared" si="6"/>
        <v>0.14388878329651819</v>
      </c>
      <c r="O141" s="2">
        <f t="shared" si="7"/>
        <v>7.4047266144634943E-2</v>
      </c>
    </row>
    <row r="142" spans="1:15" x14ac:dyDescent="0.25">
      <c r="A142" s="2">
        <v>1446</v>
      </c>
      <c r="C142">
        <v>2.0413765115388643E-2</v>
      </c>
      <c r="D142">
        <v>2.0731489735128346E-2</v>
      </c>
      <c r="E142">
        <v>-1.9417475728155307E-2</v>
      </c>
      <c r="F142">
        <v>4.2259381192177821E-2</v>
      </c>
      <c r="I142" s="2">
        <f>'II. Headline series'!E144</f>
        <v>15.183374848605904</v>
      </c>
      <c r="J142" s="2">
        <f>'II. Headline series'!H144</f>
        <v>18.139815373019463</v>
      </c>
      <c r="K142" s="2">
        <v>10.347554950964124</v>
      </c>
      <c r="L142" s="2">
        <f t="shared" ref="L142:L205" si="8">(I142/100)-C142</f>
        <v>0.1314199833706704</v>
      </c>
      <c r="M142" s="2">
        <f t="shared" ref="M142:M205" si="9">(I142/100)-D142</f>
        <v>0.13110225875093071</v>
      </c>
      <c r="N142" s="2">
        <f t="shared" ref="N142:N205" si="10">(J142/100)-F142</f>
        <v>0.13913877253801682</v>
      </c>
      <c r="O142" s="2">
        <f t="shared" ref="O142:O205" si="11">(K142/100)-F142</f>
        <v>6.1216168317463425E-2</v>
      </c>
    </row>
    <row r="143" spans="1:15" x14ac:dyDescent="0.25">
      <c r="A143" s="2">
        <v>1447</v>
      </c>
      <c r="C143">
        <v>1.8005234447975374E-3</v>
      </c>
      <c r="D143">
        <v>-4.4544097107474624E-2</v>
      </c>
      <c r="E143">
        <v>0.12871287128712858</v>
      </c>
      <c r="F143">
        <v>3.391942324738953E-3</v>
      </c>
      <c r="I143" s="2">
        <f>'II. Headline series'!E145</f>
        <v>13.691153499198142</v>
      </c>
      <c r="J143" s="2">
        <f>'II. Headline series'!H145</f>
        <v>11.603009879405915</v>
      </c>
      <c r="K143" s="2">
        <v>8.9191090586821549</v>
      </c>
      <c r="L143" s="2">
        <f t="shared" si="8"/>
        <v>0.13511101154718388</v>
      </c>
      <c r="M143" s="2">
        <f t="shared" si="9"/>
        <v>0.18145563209945603</v>
      </c>
      <c r="N143" s="2">
        <f t="shared" si="10"/>
        <v>0.1126381564693202</v>
      </c>
      <c r="O143" s="2">
        <f t="shared" si="11"/>
        <v>8.5799148262082597E-2</v>
      </c>
    </row>
    <row r="144" spans="1:15" x14ac:dyDescent="0.25">
      <c r="A144" s="2">
        <v>1448</v>
      </c>
      <c r="C144">
        <v>5.3812170575986843E-3</v>
      </c>
      <c r="D144">
        <v>-4.0191330988571229E-2</v>
      </c>
      <c r="E144">
        <v>-2.6315789473684098E-2</v>
      </c>
      <c r="F144">
        <v>1.1781705997198235E-2</v>
      </c>
      <c r="I144" s="2">
        <f>'II. Headline series'!E146</f>
        <v>13.460351878965769</v>
      </c>
      <c r="J144" s="2">
        <f>'II. Headline series'!H146</f>
        <v>13.024022653165741</v>
      </c>
      <c r="K144" s="2">
        <v>8.2617639377412022</v>
      </c>
      <c r="L144" s="2">
        <f t="shared" si="8"/>
        <v>0.12922230173205898</v>
      </c>
      <c r="M144" s="2">
        <f t="shared" si="9"/>
        <v>0.1747948497782289</v>
      </c>
      <c r="N144" s="2">
        <f t="shared" si="10"/>
        <v>0.11845852053445917</v>
      </c>
      <c r="O144" s="2">
        <f t="shared" si="11"/>
        <v>7.0835933380213795E-2</v>
      </c>
    </row>
    <row r="145" spans="1:15" x14ac:dyDescent="0.25">
      <c r="A145" s="2">
        <v>1449</v>
      </c>
      <c r="C145">
        <v>5.1300310292015294E-3</v>
      </c>
      <c r="D145">
        <v>-4.1896262382990213E-2</v>
      </c>
      <c r="E145">
        <v>0</v>
      </c>
      <c r="F145">
        <v>8.4396871912619086E-3</v>
      </c>
      <c r="I145" s="2">
        <f>'II. Headline series'!E147</f>
        <v>12.808135344746322</v>
      </c>
      <c r="J145" s="2">
        <f>'II. Headline series'!H147</f>
        <v>10.174884149348072</v>
      </c>
      <c r="K145" s="2">
        <v>8.1776355281516349</v>
      </c>
      <c r="L145" s="2">
        <f t="shared" si="8"/>
        <v>0.12295132241826169</v>
      </c>
      <c r="M145" s="2">
        <f t="shared" si="9"/>
        <v>0.16997761583045343</v>
      </c>
      <c r="N145" s="2">
        <f t="shared" si="10"/>
        <v>9.3309154302218811E-2</v>
      </c>
      <c r="O145" s="2">
        <f t="shared" si="11"/>
        <v>7.3336668090254437E-2</v>
      </c>
    </row>
    <row r="146" spans="1:15" x14ac:dyDescent="0.25">
      <c r="A146" s="2">
        <v>1450</v>
      </c>
      <c r="C146">
        <v>5.8770608875308222E-3</v>
      </c>
      <c r="D146">
        <v>-3.9786583017697379E-2</v>
      </c>
      <c r="E146">
        <v>-7.2072072072072099E-2</v>
      </c>
      <c r="F146">
        <v>1.2536363618035425E-2</v>
      </c>
      <c r="I146" s="2">
        <f>'II. Headline series'!E148</f>
        <v>12.709105458529203</v>
      </c>
      <c r="J146" s="2">
        <f>'II. Headline series'!H148</f>
        <v>9.2492381742768419</v>
      </c>
      <c r="K146" s="2">
        <v>7.4704492634635979</v>
      </c>
      <c r="L146" s="2">
        <f t="shared" si="8"/>
        <v>0.1212139936977612</v>
      </c>
      <c r="M146" s="2">
        <f t="shared" si="9"/>
        <v>0.1668776376029894</v>
      </c>
      <c r="N146" s="2">
        <f t="shared" si="10"/>
        <v>7.9956018124732992E-2</v>
      </c>
      <c r="O146" s="2">
        <f t="shared" si="11"/>
        <v>6.2168129016600557E-2</v>
      </c>
    </row>
    <row r="147" spans="1:15" x14ac:dyDescent="0.25">
      <c r="A147" s="2">
        <v>1451</v>
      </c>
      <c r="C147">
        <v>-3.3594399799970992E-3</v>
      </c>
      <c r="D147">
        <v>-5.0946921278896058E-2</v>
      </c>
      <c r="E147">
        <v>9.7087378640777332E-3</v>
      </c>
      <c r="F147">
        <v>-8.4724214020130799E-3</v>
      </c>
      <c r="I147" s="2">
        <f>'II. Headline series'!E149</f>
        <v>14.430287377148586</v>
      </c>
      <c r="J147" s="2">
        <f>'II. Headline series'!H149</f>
        <v>14.525346864076425</v>
      </c>
      <c r="K147" s="2">
        <v>7.6190044918958515</v>
      </c>
      <c r="L147" s="2">
        <f t="shared" si="8"/>
        <v>0.14766231375148298</v>
      </c>
      <c r="M147" s="2">
        <f t="shared" si="9"/>
        <v>0.19524979505038192</v>
      </c>
      <c r="N147" s="2">
        <f t="shared" si="10"/>
        <v>0.15372589004277731</v>
      </c>
      <c r="O147" s="2">
        <f t="shared" si="11"/>
        <v>8.4662466320971602E-2</v>
      </c>
    </row>
    <row r="148" spans="1:15" x14ac:dyDescent="0.25">
      <c r="A148" s="2">
        <v>1452</v>
      </c>
      <c r="C148">
        <v>-4.2248617146305656E-3</v>
      </c>
      <c r="D148">
        <v>-5.2536604642871229E-2</v>
      </c>
      <c r="E148">
        <v>3.8461538461538554E-2</v>
      </c>
      <c r="F148">
        <v>-1.1388590329003467E-2</v>
      </c>
      <c r="I148" s="2">
        <f>'II. Headline series'!E150</f>
        <v>12.328793956646212</v>
      </c>
      <c r="J148" s="2">
        <f>'II. Headline series'!H150</f>
        <v>14.286473321082727</v>
      </c>
      <c r="K148" s="2">
        <v>6.2232082667851216</v>
      </c>
      <c r="L148" s="2">
        <f t="shared" si="8"/>
        <v>0.12751280128109269</v>
      </c>
      <c r="M148" s="2">
        <f t="shared" si="9"/>
        <v>0.17582454420933336</v>
      </c>
      <c r="N148" s="2">
        <f t="shared" si="10"/>
        <v>0.15425332353983073</v>
      </c>
      <c r="O148" s="2">
        <f t="shared" si="11"/>
        <v>7.362067299685468E-2</v>
      </c>
    </row>
    <row r="149" spans="1:15" x14ac:dyDescent="0.25">
      <c r="A149" s="2">
        <v>1453</v>
      </c>
      <c r="C149">
        <v>-4.4383128950273984E-3</v>
      </c>
      <c r="D149">
        <v>-5.5568260123481157E-2</v>
      </c>
      <c r="E149">
        <v>9.2592592592593177E-3</v>
      </c>
      <c r="F149">
        <v>-1.6990831225362022E-2</v>
      </c>
      <c r="I149" s="2">
        <f>'II. Headline series'!E151</f>
        <v>10.692134022184005</v>
      </c>
      <c r="J149" s="2">
        <f>'II. Headline series'!H151</f>
        <v>8.4915005152898821</v>
      </c>
      <c r="K149" s="2">
        <v>5.7623660993509853</v>
      </c>
      <c r="L149" s="2">
        <f t="shared" si="8"/>
        <v>0.11135965311686745</v>
      </c>
      <c r="M149" s="2">
        <f t="shared" si="9"/>
        <v>0.1624896003453212</v>
      </c>
      <c r="N149" s="2">
        <f t="shared" si="10"/>
        <v>0.10190583637826084</v>
      </c>
      <c r="O149" s="2">
        <f t="shared" si="11"/>
        <v>7.461449221887187E-2</v>
      </c>
    </row>
    <row r="150" spans="1:15" x14ac:dyDescent="0.25">
      <c r="A150" s="2">
        <v>1454</v>
      </c>
      <c r="C150">
        <v>-2.5775530419564186E-3</v>
      </c>
      <c r="D150">
        <v>-4.1449114781302952E-3</v>
      </c>
      <c r="E150">
        <v>-1.8348623853210975E-2</v>
      </c>
      <c r="F150">
        <v>-6.6948209293517229E-3</v>
      </c>
      <c r="I150" s="2">
        <f>'II. Headline series'!E152</f>
        <v>10.801840269115615</v>
      </c>
      <c r="J150" s="2">
        <f>'II. Headline series'!H152</f>
        <v>8.8062407632146424</v>
      </c>
      <c r="K150" s="2">
        <v>6.4967419888798172</v>
      </c>
      <c r="L150" s="2">
        <f t="shared" si="8"/>
        <v>0.11059595573311258</v>
      </c>
      <c r="M150" s="2">
        <f t="shared" si="9"/>
        <v>0.11216331416928646</v>
      </c>
      <c r="N150" s="2">
        <f t="shared" si="10"/>
        <v>9.4757228561498152E-2</v>
      </c>
      <c r="O150" s="2">
        <f t="shared" si="11"/>
        <v>7.1662240818149897E-2</v>
      </c>
    </row>
    <row r="151" spans="1:15" x14ac:dyDescent="0.25">
      <c r="A151" s="2">
        <v>1455</v>
      </c>
      <c r="C151">
        <v>3.5809708806328407E-3</v>
      </c>
      <c r="D151">
        <v>5.6800698337865574E-3</v>
      </c>
      <c r="E151">
        <v>-4.6728971962616807E-2</v>
      </c>
      <c r="F151">
        <v>1.2326379783943306E-2</v>
      </c>
      <c r="I151" s="2">
        <f>'II. Headline series'!E153</f>
        <v>13.065280555654594</v>
      </c>
      <c r="J151" s="2">
        <f>'II. Headline series'!H153</f>
        <v>14.112889950099609</v>
      </c>
      <c r="K151" s="2">
        <v>7.5277246066227423</v>
      </c>
      <c r="L151" s="2">
        <f t="shared" si="8"/>
        <v>0.1270718346759131</v>
      </c>
      <c r="M151" s="2">
        <f t="shared" si="9"/>
        <v>0.12497273572275937</v>
      </c>
      <c r="N151" s="2">
        <f t="shared" si="10"/>
        <v>0.12880251971705278</v>
      </c>
      <c r="O151" s="2">
        <f t="shared" si="11"/>
        <v>6.2950866282284107E-2</v>
      </c>
    </row>
    <row r="152" spans="1:15" x14ac:dyDescent="0.25">
      <c r="A152" s="2">
        <v>1456</v>
      </c>
      <c r="C152">
        <v>4.5510533976027417E-3</v>
      </c>
      <c r="D152">
        <v>7.6722286540246839E-3</v>
      </c>
      <c r="E152">
        <v>-3.9215686274509887E-2</v>
      </c>
      <c r="F152">
        <v>1.5760445718009199E-2</v>
      </c>
      <c r="I152" s="2">
        <f>'II. Headline series'!E154</f>
        <v>13.843119206482841</v>
      </c>
      <c r="J152" s="2">
        <f>'II. Headline series'!H154</f>
        <v>18.451635312682015</v>
      </c>
      <c r="K152" s="2">
        <v>6.1449943141068015</v>
      </c>
      <c r="L152" s="2">
        <f t="shared" si="8"/>
        <v>0.13388013866722565</v>
      </c>
      <c r="M152" s="2">
        <f t="shared" si="9"/>
        <v>0.13075896341080373</v>
      </c>
      <c r="N152" s="2">
        <f t="shared" si="10"/>
        <v>0.16875590740881097</v>
      </c>
      <c r="O152" s="2">
        <f t="shared" si="11"/>
        <v>4.568949742305882E-2</v>
      </c>
    </row>
    <row r="153" spans="1:15" x14ac:dyDescent="0.25">
      <c r="A153" s="2">
        <v>1457</v>
      </c>
      <c r="C153">
        <v>6.1818853699062331E-3</v>
      </c>
      <c r="D153">
        <v>1.1029723940820078E-2</v>
      </c>
      <c r="E153">
        <v>0</v>
      </c>
      <c r="F153">
        <v>2.1640575547718859E-2</v>
      </c>
      <c r="I153" s="2">
        <f>'II. Headline series'!E155</f>
        <v>14.130407526740269</v>
      </c>
      <c r="J153" s="2">
        <f>'II. Headline series'!H155</f>
        <v>18.837157016575244</v>
      </c>
      <c r="K153" s="2">
        <v>6.1413760636651649</v>
      </c>
      <c r="L153" s="2">
        <f t="shared" si="8"/>
        <v>0.13512218989749644</v>
      </c>
      <c r="M153" s="2">
        <f t="shared" si="9"/>
        <v>0.1302743513265826</v>
      </c>
      <c r="N153" s="2">
        <f t="shared" si="10"/>
        <v>0.16673099461803356</v>
      </c>
      <c r="O153" s="2">
        <f t="shared" si="11"/>
        <v>3.9773185088932787E-2</v>
      </c>
    </row>
    <row r="154" spans="1:15" x14ac:dyDescent="0.25">
      <c r="A154" s="2">
        <v>1458</v>
      </c>
      <c r="C154">
        <v>7.3188555000729153E-3</v>
      </c>
      <c r="D154">
        <v>1.3115776134903914E-2</v>
      </c>
      <c r="E154">
        <v>0.14285714285714293</v>
      </c>
      <c r="F154">
        <v>2.5404664669606149E-2</v>
      </c>
      <c r="I154" s="2">
        <f>'II. Headline series'!E156</f>
        <v>13.38685563076098</v>
      </c>
      <c r="J154" s="2">
        <f>'II. Headline series'!H156</f>
        <v>17.43641529557879</v>
      </c>
      <c r="K154" s="2">
        <v>6.3685548327432402</v>
      </c>
      <c r="L154" s="2">
        <f t="shared" si="8"/>
        <v>0.12654970080753689</v>
      </c>
      <c r="M154" s="2">
        <f t="shared" si="9"/>
        <v>0.12075278017270588</v>
      </c>
      <c r="N154" s="2">
        <f t="shared" si="10"/>
        <v>0.14895948828618175</v>
      </c>
      <c r="O154" s="2">
        <f t="shared" si="11"/>
        <v>3.8280883657826247E-2</v>
      </c>
    </row>
    <row r="155" spans="1:15" x14ac:dyDescent="0.25">
      <c r="A155" s="2">
        <v>1459</v>
      </c>
      <c r="C155">
        <v>8.6645855024341262E-3</v>
      </c>
      <c r="D155">
        <v>1.3430840051932706E-2</v>
      </c>
      <c r="E155">
        <v>6.2499999999999806E-2</v>
      </c>
      <c r="F155">
        <v>2.6411297852474289E-2</v>
      </c>
      <c r="I155" s="2">
        <f>'II. Headline series'!E157</f>
        <v>14.157956865269341</v>
      </c>
      <c r="J155" s="2">
        <f>'II. Headline series'!H157</f>
        <v>17.540467344559087</v>
      </c>
      <c r="K155" s="2">
        <v>7.6703213213662904</v>
      </c>
      <c r="L155" s="2">
        <f t="shared" si="8"/>
        <v>0.13291498315025929</v>
      </c>
      <c r="M155" s="2">
        <f t="shared" si="9"/>
        <v>0.12814872860076071</v>
      </c>
      <c r="N155" s="2">
        <f t="shared" si="10"/>
        <v>0.14899337559311657</v>
      </c>
      <c r="O155" s="2">
        <f t="shared" si="11"/>
        <v>5.0291915361188613E-2</v>
      </c>
    </row>
    <row r="156" spans="1:15" x14ac:dyDescent="0.25">
      <c r="A156" s="2">
        <v>1460</v>
      </c>
      <c r="C156">
        <v>8.9393426050623E-3</v>
      </c>
      <c r="D156">
        <v>1.3695546967478557E-2</v>
      </c>
      <c r="E156">
        <v>5.0420168067226941E-2</v>
      </c>
      <c r="F156">
        <v>2.7290988571737222E-2</v>
      </c>
      <c r="I156" s="2">
        <f>'II. Headline series'!E158</f>
        <v>15.402119687931807</v>
      </c>
      <c r="J156" s="2">
        <f>'II. Headline series'!H158</f>
        <v>17.258749957596748</v>
      </c>
      <c r="K156" s="2">
        <v>8.9117553638790898</v>
      </c>
      <c r="L156" s="2">
        <f t="shared" si="8"/>
        <v>0.14508185427425577</v>
      </c>
      <c r="M156" s="2">
        <f t="shared" si="9"/>
        <v>0.14032564991183952</v>
      </c>
      <c r="N156" s="2">
        <f t="shared" si="10"/>
        <v>0.14529651100423024</v>
      </c>
      <c r="O156" s="2">
        <f t="shared" si="11"/>
        <v>6.1826565067053675E-2</v>
      </c>
    </row>
    <row r="157" spans="1:15" x14ac:dyDescent="0.25">
      <c r="A157" s="2">
        <v>1461</v>
      </c>
      <c r="C157">
        <v>3.919622869622213E-3</v>
      </c>
      <c r="D157">
        <v>4.0994711196942219E-3</v>
      </c>
      <c r="E157">
        <v>8.0000000000000522E-3</v>
      </c>
      <c r="F157">
        <v>1.0196971477720137E-2</v>
      </c>
      <c r="I157" s="2">
        <f>'II. Headline series'!E159</f>
        <v>13.828804591204209</v>
      </c>
      <c r="J157" s="2">
        <f>'II. Headline series'!H159</f>
        <v>12.098467321594439</v>
      </c>
      <c r="K157" s="2">
        <v>8.9410884296087794</v>
      </c>
      <c r="L157" s="2">
        <f t="shared" si="8"/>
        <v>0.13436842304241986</v>
      </c>
      <c r="M157" s="2">
        <f t="shared" si="9"/>
        <v>0.13418857479234786</v>
      </c>
      <c r="N157" s="2">
        <f t="shared" si="10"/>
        <v>0.11078770173822425</v>
      </c>
      <c r="O157" s="2">
        <f t="shared" si="11"/>
        <v>7.9213912818367649E-2</v>
      </c>
    </row>
    <row r="158" spans="1:15" x14ac:dyDescent="0.25">
      <c r="A158" s="2">
        <v>1462</v>
      </c>
      <c r="C158">
        <v>-2.9734526114914912E-3</v>
      </c>
      <c r="D158">
        <v>-6.4597704534704453E-3</v>
      </c>
      <c r="E158">
        <v>-3.9682539682539805E-2</v>
      </c>
      <c r="F158">
        <v>-1.0211191787585996E-2</v>
      </c>
      <c r="I158" s="2">
        <f>'II. Headline series'!E160</f>
        <v>11.501286628702664</v>
      </c>
      <c r="J158" s="2">
        <f>'II. Headline series'!H160</f>
        <v>6.8393930282869286</v>
      </c>
      <c r="K158" s="2">
        <v>7.8433185496325937</v>
      </c>
      <c r="L158" s="2">
        <f t="shared" si="8"/>
        <v>0.11798631889851813</v>
      </c>
      <c r="M158" s="2">
        <f t="shared" si="9"/>
        <v>0.12147263674049708</v>
      </c>
      <c r="N158" s="2">
        <f t="shared" si="10"/>
        <v>7.860512207045528E-2</v>
      </c>
      <c r="O158" s="2">
        <f t="shared" si="11"/>
        <v>8.8644377283911932E-2</v>
      </c>
    </row>
    <row r="159" spans="1:15" x14ac:dyDescent="0.25">
      <c r="A159" s="2">
        <v>1463</v>
      </c>
      <c r="C159">
        <v>-5.5087927350946694E-3</v>
      </c>
      <c r="D159">
        <v>-1.137566431521078E-2</v>
      </c>
      <c r="E159">
        <v>-3.3057851239669367E-2</v>
      </c>
      <c r="F159">
        <v>-1.9139763216157395E-2</v>
      </c>
      <c r="I159" s="2">
        <f>'II. Headline series'!E161</f>
        <v>11.349027004237726</v>
      </c>
      <c r="J159" s="2">
        <f>'II. Headline series'!H161</f>
        <v>5.9592252062198554</v>
      </c>
      <c r="K159" s="2">
        <v>8.2979490282823409</v>
      </c>
      <c r="L159" s="2">
        <f t="shared" si="8"/>
        <v>0.11899906277747192</v>
      </c>
      <c r="M159" s="2">
        <f t="shared" si="9"/>
        <v>0.12486593435758804</v>
      </c>
      <c r="N159" s="2">
        <f t="shared" si="10"/>
        <v>7.8732015278355952E-2</v>
      </c>
      <c r="O159" s="2">
        <f t="shared" si="11"/>
        <v>0.10211925349898079</v>
      </c>
    </row>
    <row r="160" spans="1:15" x14ac:dyDescent="0.25">
      <c r="A160" s="2">
        <v>1464</v>
      </c>
      <c r="C160">
        <v>-6.0893909952225026E-3</v>
      </c>
      <c r="D160">
        <v>-1.3244451970392765E-2</v>
      </c>
      <c r="E160">
        <v>-0.11965811965811959</v>
      </c>
      <c r="F160">
        <v>-2.2181756712585099E-2</v>
      </c>
      <c r="I160" s="2">
        <f>'II. Headline series'!E162</f>
        <v>10.783363457805732</v>
      </c>
      <c r="J160" s="2">
        <f>'II. Headline series'!H162</f>
        <v>6.6040492132775199</v>
      </c>
      <c r="K160" s="2">
        <v>7.8167957976335929</v>
      </c>
      <c r="L160" s="2">
        <f t="shared" si="8"/>
        <v>0.11392302557327982</v>
      </c>
      <c r="M160" s="2">
        <f t="shared" si="9"/>
        <v>0.12107808654845009</v>
      </c>
      <c r="N160" s="2">
        <f t="shared" si="10"/>
        <v>8.8222248845360299E-2</v>
      </c>
      <c r="O160" s="2">
        <f t="shared" si="11"/>
        <v>0.10034971468892102</v>
      </c>
    </row>
    <row r="161" spans="1:15" x14ac:dyDescent="0.25">
      <c r="A161" s="2">
        <v>1465</v>
      </c>
      <c r="C161">
        <v>-3.65923192870066E-3</v>
      </c>
      <c r="D161">
        <v>-9.5622373120794867E-3</v>
      </c>
      <c r="E161">
        <v>0</v>
      </c>
      <c r="F161">
        <v>-1.5238360486170003E-2</v>
      </c>
      <c r="I161" s="2">
        <f>'II. Headline series'!E163</f>
        <v>10.850701977214214</v>
      </c>
      <c r="J161" s="2">
        <f>'II. Headline series'!H163</f>
        <v>7.4366096066115217</v>
      </c>
      <c r="K161" s="2">
        <v>7.5480640258783342</v>
      </c>
      <c r="L161" s="2">
        <f t="shared" si="8"/>
        <v>0.1121662517008428</v>
      </c>
      <c r="M161" s="2">
        <f t="shared" si="9"/>
        <v>0.11806925708422163</v>
      </c>
      <c r="N161" s="2">
        <f t="shared" si="10"/>
        <v>8.9604456552285217E-2</v>
      </c>
      <c r="O161" s="2">
        <f t="shared" si="11"/>
        <v>9.0719000744953343E-2</v>
      </c>
    </row>
    <row r="162" spans="1:15" x14ac:dyDescent="0.25">
      <c r="A162" s="2">
        <v>1466</v>
      </c>
      <c r="C162">
        <v>-2.3627474177494814E-3</v>
      </c>
      <c r="D162">
        <v>-4.871998437010497E-3</v>
      </c>
      <c r="E162">
        <v>0</v>
      </c>
      <c r="F162">
        <v>-7.0184058376439535E-3</v>
      </c>
      <c r="I162" s="2">
        <f>'II. Headline series'!E164</f>
        <v>10.647366907185505</v>
      </c>
      <c r="J162" s="2">
        <f>'II. Headline series'!H164</f>
        <v>8.9570547336383637</v>
      </c>
      <c r="K162" s="2">
        <v>6.7423242293627341</v>
      </c>
      <c r="L162" s="2">
        <f t="shared" si="8"/>
        <v>0.10883641648960454</v>
      </c>
      <c r="M162" s="2">
        <f t="shared" si="9"/>
        <v>0.11134566750886556</v>
      </c>
      <c r="N162" s="2">
        <f t="shared" si="10"/>
        <v>9.6588953174027603E-2</v>
      </c>
      <c r="O162" s="2">
        <f t="shared" si="11"/>
        <v>7.4441648131271299E-2</v>
      </c>
    </row>
    <row r="163" spans="1:15" x14ac:dyDescent="0.25">
      <c r="A163" s="2">
        <v>1467</v>
      </c>
      <c r="C163">
        <v>1.1533098380272701E-3</v>
      </c>
      <c r="D163">
        <v>2.6867539129304375E-3</v>
      </c>
      <c r="E163">
        <v>2.9126213592233035E-2</v>
      </c>
      <c r="F163">
        <v>6.4760741640130697E-3</v>
      </c>
      <c r="I163" s="2">
        <f>'II. Headline series'!E165</f>
        <v>12.516021544696466</v>
      </c>
      <c r="J163" s="2">
        <f>'II. Headline series'!H165</f>
        <v>16.300047042197157</v>
      </c>
      <c r="K163" s="2">
        <v>6.6181641903715498</v>
      </c>
      <c r="L163" s="2">
        <f t="shared" si="8"/>
        <v>0.12400690560893739</v>
      </c>
      <c r="M163" s="2">
        <f t="shared" si="9"/>
        <v>0.12247346153403421</v>
      </c>
      <c r="N163" s="2">
        <f t="shared" si="10"/>
        <v>0.1565243962579585</v>
      </c>
      <c r="O163" s="2">
        <f t="shared" si="11"/>
        <v>5.9705567739702432E-2</v>
      </c>
    </row>
    <row r="164" spans="1:15" x14ac:dyDescent="0.25">
      <c r="A164" s="2">
        <v>1468</v>
      </c>
      <c r="C164">
        <v>6.2564719899264112E-3</v>
      </c>
      <c r="D164">
        <v>1.161086580079564E-2</v>
      </c>
      <c r="E164">
        <v>5.660377358490571E-2</v>
      </c>
      <c r="F164">
        <v>2.2389453713756256E-2</v>
      </c>
      <c r="I164" s="2">
        <f>'II. Headline series'!E166</f>
        <v>13.449643206289659</v>
      </c>
      <c r="J164" s="2">
        <f>'II. Headline series'!H166</f>
        <v>20.607248118184856</v>
      </c>
      <c r="K164" s="2">
        <v>5.9474358947561639</v>
      </c>
      <c r="L164" s="2">
        <f t="shared" si="8"/>
        <v>0.1282399600729702</v>
      </c>
      <c r="M164" s="2">
        <f t="shared" si="9"/>
        <v>0.12288556626210097</v>
      </c>
      <c r="N164" s="2">
        <f t="shared" si="10"/>
        <v>0.18368302746809231</v>
      </c>
      <c r="O164" s="2">
        <f t="shared" si="11"/>
        <v>3.7084905233805379E-2</v>
      </c>
    </row>
    <row r="165" spans="1:15" x14ac:dyDescent="0.25">
      <c r="A165" s="2">
        <v>1469</v>
      </c>
      <c r="C165">
        <v>4.820398455925674E-3</v>
      </c>
      <c r="D165">
        <v>7.5568073244309869E-3</v>
      </c>
      <c r="E165">
        <v>1.785714285714253E-2</v>
      </c>
      <c r="F165">
        <v>1.5246596570899105E-2</v>
      </c>
      <c r="I165" s="2">
        <f>'II. Headline series'!E167</f>
        <v>14.190045592740573</v>
      </c>
      <c r="J165" s="2">
        <f>'II. Headline series'!H167</f>
        <v>21.907022281724124</v>
      </c>
      <c r="K165" s="2">
        <v>6.5469486431790163</v>
      </c>
      <c r="L165" s="2">
        <f t="shared" si="8"/>
        <v>0.13708005747148005</v>
      </c>
      <c r="M165" s="2">
        <f t="shared" si="9"/>
        <v>0.13434364860297474</v>
      </c>
      <c r="N165" s="2">
        <f t="shared" si="10"/>
        <v>0.20382362624634215</v>
      </c>
      <c r="O165" s="2">
        <f t="shared" si="11"/>
        <v>5.022288986089106E-2</v>
      </c>
    </row>
    <row r="166" spans="1:15" x14ac:dyDescent="0.25">
      <c r="A166" s="2">
        <v>1470</v>
      </c>
      <c r="C166">
        <v>1.5342577700789284E-3</v>
      </c>
      <c r="D166">
        <v>1.2978385596502681E-3</v>
      </c>
      <c r="E166">
        <v>6.14035087719298E-2</v>
      </c>
      <c r="F166">
        <v>3.9684010821773091E-3</v>
      </c>
      <c r="I166" s="2">
        <f>'II. Headline series'!E168</f>
        <v>11.826365024476818</v>
      </c>
      <c r="J166" s="2">
        <f>'II. Headline series'!H168</f>
        <v>15.484861079385585</v>
      </c>
      <c r="K166" s="2">
        <v>6.4731485571232197</v>
      </c>
      <c r="L166" s="2">
        <f t="shared" si="8"/>
        <v>0.11672939247468925</v>
      </c>
      <c r="M166" s="2">
        <f t="shared" si="9"/>
        <v>0.11696581168511791</v>
      </c>
      <c r="N166" s="2">
        <f t="shared" si="10"/>
        <v>0.15088020971167854</v>
      </c>
      <c r="O166" s="2">
        <f t="shared" si="11"/>
        <v>6.0763084489054882E-2</v>
      </c>
    </row>
    <row r="167" spans="1:15" x14ac:dyDescent="0.25">
      <c r="A167" s="2">
        <v>1471</v>
      </c>
      <c r="C167">
        <v>-2.4417421683222904E-4</v>
      </c>
      <c r="D167">
        <v>-2.3611272329060423E-3</v>
      </c>
      <c r="E167">
        <v>-8.2644628099172741E-3</v>
      </c>
      <c r="F167">
        <v>-2.9135750092301252E-3</v>
      </c>
      <c r="I167" s="2">
        <f>'II. Headline series'!E169</f>
        <v>11.073723304046856</v>
      </c>
      <c r="J167" s="2">
        <f>'II. Headline series'!H169</f>
        <v>11.388469689347543</v>
      </c>
      <c r="K167" s="2">
        <v>6.8005484620930146</v>
      </c>
      <c r="L167" s="2">
        <f t="shared" si="8"/>
        <v>0.1109814072573008</v>
      </c>
      <c r="M167" s="2">
        <f t="shared" si="9"/>
        <v>0.11309836027337461</v>
      </c>
      <c r="N167" s="2">
        <f t="shared" si="10"/>
        <v>0.11679827190270556</v>
      </c>
      <c r="O167" s="2">
        <f t="shared" si="11"/>
        <v>7.0919059630160264E-2</v>
      </c>
    </row>
    <row r="168" spans="1:15" x14ac:dyDescent="0.25">
      <c r="A168" s="2">
        <v>1472</v>
      </c>
      <c r="C168">
        <v>-2.550508947639577E-3</v>
      </c>
      <c r="D168">
        <v>-5.2331765200292193E-3</v>
      </c>
      <c r="E168">
        <v>-5.0000000000000058E-2</v>
      </c>
      <c r="F168">
        <v>-8.2259032744801831E-3</v>
      </c>
      <c r="I168" s="2">
        <f>'II. Headline series'!E170</f>
        <v>11.744514707354858</v>
      </c>
      <c r="J168" s="2">
        <f>'II. Headline series'!H170</f>
        <v>11.970354600501947</v>
      </c>
      <c r="K168" s="2">
        <v>6.8011086512097583</v>
      </c>
      <c r="L168" s="2">
        <f t="shared" si="8"/>
        <v>0.11999565602118815</v>
      </c>
      <c r="M168" s="2">
        <f t="shared" si="9"/>
        <v>0.1226783235935778</v>
      </c>
      <c r="N168" s="2">
        <f t="shared" si="10"/>
        <v>0.12792944927949967</v>
      </c>
      <c r="O168" s="2">
        <f t="shared" si="11"/>
        <v>7.6236989786577766E-2</v>
      </c>
    </row>
    <row r="169" spans="1:15" x14ac:dyDescent="0.25">
      <c r="A169" s="2">
        <v>1473</v>
      </c>
      <c r="C169">
        <v>-5.0862094537890892E-3</v>
      </c>
      <c r="D169">
        <v>-8.8195970895377906E-3</v>
      </c>
      <c r="E169">
        <v>-7.8947368421052572E-2</v>
      </c>
      <c r="F169">
        <v>-1.4858556335704629E-2</v>
      </c>
      <c r="I169" s="2">
        <f>'II. Headline series'!E171</f>
        <v>12.402020956466968</v>
      </c>
      <c r="J169" s="2">
        <f>'II. Headline series'!H171</f>
        <v>13.11724700957636</v>
      </c>
      <c r="K169" s="2">
        <v>7.3635607074910849</v>
      </c>
      <c r="L169" s="2">
        <f t="shared" si="8"/>
        <v>0.12910641901845876</v>
      </c>
      <c r="M169" s="2">
        <f t="shared" si="9"/>
        <v>0.13283980665420747</v>
      </c>
      <c r="N169" s="2">
        <f t="shared" si="10"/>
        <v>0.14603102643146823</v>
      </c>
      <c r="O169" s="2">
        <f t="shared" si="11"/>
        <v>8.8494163410615473E-2</v>
      </c>
    </row>
    <row r="170" spans="1:15" x14ac:dyDescent="0.25">
      <c r="A170" s="2">
        <v>1474</v>
      </c>
      <c r="C170">
        <v>-6.0658608515723519E-3</v>
      </c>
      <c r="D170">
        <v>-1.2210320460317947E-2</v>
      </c>
      <c r="E170">
        <v>-1.9047619047619015E-2</v>
      </c>
      <c r="F170">
        <v>-2.0829365712086767E-2</v>
      </c>
      <c r="I170" s="2">
        <f>'II. Headline series'!E172</f>
        <v>10.614448589485706</v>
      </c>
      <c r="J170" s="2">
        <f>'II. Headline series'!H172</f>
        <v>10.293368605445673</v>
      </c>
      <c r="K170" s="2">
        <v>6.301556370467746</v>
      </c>
      <c r="L170" s="2">
        <f t="shared" si="8"/>
        <v>0.11221034674642941</v>
      </c>
      <c r="M170" s="2">
        <f t="shared" si="9"/>
        <v>0.11835480635517501</v>
      </c>
      <c r="N170" s="2">
        <f t="shared" si="10"/>
        <v>0.12376305176654349</v>
      </c>
      <c r="O170" s="2">
        <f t="shared" si="11"/>
        <v>8.3844929416764233E-2</v>
      </c>
    </row>
    <row r="171" spans="1:15" x14ac:dyDescent="0.25">
      <c r="A171" s="2">
        <v>1475</v>
      </c>
      <c r="C171">
        <v>-2.5922423160549117E-3</v>
      </c>
      <c r="D171">
        <v>-7.1509878104855009E-3</v>
      </c>
      <c r="E171">
        <v>1.9417475728155307E-2</v>
      </c>
      <c r="F171">
        <v>-1.140696992605462E-2</v>
      </c>
      <c r="I171" s="2">
        <f>'II. Headline series'!E173</f>
        <v>10.947897308742622</v>
      </c>
      <c r="J171" s="2">
        <f>'II. Headline series'!H173</f>
        <v>12.33902020706331</v>
      </c>
      <c r="K171" s="2">
        <v>6.525898053984081</v>
      </c>
      <c r="L171" s="2">
        <f t="shared" si="8"/>
        <v>0.11207121540348113</v>
      </c>
      <c r="M171" s="2">
        <f t="shared" si="9"/>
        <v>0.11662996089791171</v>
      </c>
      <c r="N171" s="2">
        <f t="shared" si="10"/>
        <v>0.13479717199668773</v>
      </c>
      <c r="O171" s="2">
        <f t="shared" si="11"/>
        <v>7.666595046589543E-2</v>
      </c>
    </row>
    <row r="172" spans="1:15" x14ac:dyDescent="0.25">
      <c r="A172" s="2">
        <v>1476</v>
      </c>
      <c r="C172">
        <v>-1.0270290202089455E-3</v>
      </c>
      <c r="D172">
        <v>-4.5149443607216538E-3</v>
      </c>
      <c r="E172">
        <v>-2.8571428571428602E-2</v>
      </c>
      <c r="F172">
        <v>-6.8615153806000579E-3</v>
      </c>
      <c r="I172" s="2">
        <f>'II. Headline series'!E174</f>
        <v>11.662524576007318</v>
      </c>
      <c r="J172" s="2">
        <f>'II. Headline series'!H174</f>
        <v>15.021522793077727</v>
      </c>
      <c r="K172" s="2">
        <v>6.5392049549442772</v>
      </c>
      <c r="L172" s="2">
        <f t="shared" si="8"/>
        <v>0.11765227478028212</v>
      </c>
      <c r="M172" s="2">
        <f t="shared" si="9"/>
        <v>0.12114019012079483</v>
      </c>
      <c r="N172" s="2">
        <f t="shared" si="10"/>
        <v>0.15707674331137733</v>
      </c>
      <c r="O172" s="2">
        <f t="shared" si="11"/>
        <v>7.2253564930042841E-2</v>
      </c>
    </row>
    <row r="173" spans="1:15" x14ac:dyDescent="0.25">
      <c r="A173" s="2">
        <v>1477</v>
      </c>
      <c r="C173">
        <v>3.3943654072605468E-3</v>
      </c>
      <c r="D173">
        <v>3.1774195694624125E-3</v>
      </c>
      <c r="E173">
        <v>1.960784313725487E-2</v>
      </c>
      <c r="F173">
        <v>7.0621827536244009E-3</v>
      </c>
      <c r="I173" s="2">
        <f>'II. Headline series'!E175</f>
        <v>14.12111219379241</v>
      </c>
      <c r="J173" s="2">
        <f>'II. Headline series'!H175</f>
        <v>19.681423989341248</v>
      </c>
      <c r="K173" s="2">
        <v>7.0647275485949024</v>
      </c>
      <c r="L173" s="2">
        <f t="shared" si="8"/>
        <v>0.13781675653066355</v>
      </c>
      <c r="M173" s="2">
        <f t="shared" si="9"/>
        <v>0.13803370236846169</v>
      </c>
      <c r="N173" s="2">
        <f t="shared" si="10"/>
        <v>0.18975205713978807</v>
      </c>
      <c r="O173" s="2">
        <f t="shared" si="11"/>
        <v>6.3585092732324627E-2</v>
      </c>
    </row>
    <row r="174" spans="1:15" x14ac:dyDescent="0.25">
      <c r="A174" s="2">
        <v>1478</v>
      </c>
      <c r="C174">
        <v>3.1838781836897598E-3</v>
      </c>
      <c r="D174">
        <v>4.6324224400871635E-3</v>
      </c>
      <c r="E174">
        <v>5.7692307692307758E-2</v>
      </c>
      <c r="F174">
        <v>9.7832711889985456E-3</v>
      </c>
      <c r="I174" s="2">
        <f>'II. Headline series'!E176</f>
        <v>13.09330192372062</v>
      </c>
      <c r="J174" s="2">
        <f>'II. Headline series'!H176</f>
        <v>21.085929337499472</v>
      </c>
      <c r="K174" s="2">
        <v>4.9237236417979071</v>
      </c>
      <c r="L174" s="2">
        <f t="shared" si="8"/>
        <v>0.12774914105351645</v>
      </c>
      <c r="M174" s="2">
        <f t="shared" si="9"/>
        <v>0.12630059679711905</v>
      </c>
      <c r="N174" s="2">
        <f t="shared" si="10"/>
        <v>0.20107602218599618</v>
      </c>
      <c r="O174" s="2">
        <f t="shared" si="11"/>
        <v>3.9453965228980523E-2</v>
      </c>
    </row>
    <row r="175" spans="1:15" x14ac:dyDescent="0.25">
      <c r="A175" s="2">
        <v>1479</v>
      </c>
      <c r="C175">
        <v>-1.1493726243277395E-3</v>
      </c>
      <c r="D175">
        <v>-3.2206346488338092E-3</v>
      </c>
      <c r="E175">
        <v>-1.8181818181818153E-2</v>
      </c>
      <c r="F175">
        <v>-4.6789656033353411E-3</v>
      </c>
      <c r="I175" s="2">
        <f>'II. Headline series'!E177</f>
        <v>10.065703470343477</v>
      </c>
      <c r="J175" s="2">
        <f>'II. Headline series'!H177</f>
        <v>16.76441593321093</v>
      </c>
      <c r="K175" s="2">
        <v>3.9049093224864291</v>
      </c>
      <c r="L175" s="2">
        <f t="shared" si="8"/>
        <v>0.10180640732776251</v>
      </c>
      <c r="M175" s="2">
        <f t="shared" si="9"/>
        <v>0.10387766935226858</v>
      </c>
      <c r="N175" s="2">
        <f t="shared" si="10"/>
        <v>0.17232312493544463</v>
      </c>
      <c r="O175" s="2">
        <f t="shared" si="11"/>
        <v>4.3728058828199634E-2</v>
      </c>
    </row>
    <row r="176" spans="1:15" x14ac:dyDescent="0.25">
      <c r="A176" s="2">
        <v>1480</v>
      </c>
      <c r="C176">
        <v>-3.6227016801128391E-4</v>
      </c>
      <c r="D176">
        <v>-4.0082349360915986E-3</v>
      </c>
      <c r="E176">
        <v>1.8518518518518639E-2</v>
      </c>
      <c r="F176">
        <v>-6.2550415782797854E-3</v>
      </c>
      <c r="I176" s="2">
        <f>'II. Headline series'!E178</f>
        <v>8.0262194147249186</v>
      </c>
      <c r="J176" s="2">
        <f>'II. Headline series'!H178</f>
        <v>6.2294036410437457</v>
      </c>
      <c r="K176" s="2">
        <v>5.3142335075657767</v>
      </c>
      <c r="L176" s="2">
        <f t="shared" si="8"/>
        <v>8.0624464315260463E-2</v>
      </c>
      <c r="M176" s="2">
        <f t="shared" si="9"/>
        <v>8.4270429083340773E-2</v>
      </c>
      <c r="N176" s="2">
        <f t="shared" si="10"/>
        <v>6.8549077988717247E-2</v>
      </c>
      <c r="O176" s="2">
        <f t="shared" si="11"/>
        <v>5.9397376653937559E-2</v>
      </c>
    </row>
    <row r="177" spans="1:15" x14ac:dyDescent="0.25">
      <c r="A177" s="2">
        <v>1481</v>
      </c>
      <c r="C177">
        <v>1.2329766673672222E-3</v>
      </c>
      <c r="D177">
        <v>-1.7740396196007764E-4</v>
      </c>
      <c r="E177">
        <v>0</v>
      </c>
      <c r="F177">
        <v>1.2531163240564072E-3</v>
      </c>
      <c r="I177" s="2">
        <f>'II. Headline series'!E179</f>
        <v>8.6889798353187668</v>
      </c>
      <c r="J177" s="2">
        <f>'II. Headline series'!H179</f>
        <v>4.8346200660686112</v>
      </c>
      <c r="K177" s="2">
        <v>6.6468613224003619</v>
      </c>
      <c r="L177" s="2">
        <f t="shared" si="8"/>
        <v>8.5656821685820436E-2</v>
      </c>
      <c r="M177" s="2">
        <f t="shared" si="9"/>
        <v>8.7067202315147738E-2</v>
      </c>
      <c r="N177" s="2">
        <f t="shared" si="10"/>
        <v>4.7093084336629704E-2</v>
      </c>
      <c r="O177" s="2">
        <f t="shared" si="11"/>
        <v>6.5215496899947212E-2</v>
      </c>
    </row>
    <row r="178" spans="1:15" x14ac:dyDescent="0.25">
      <c r="A178" s="2">
        <v>1482</v>
      </c>
      <c r="C178">
        <v>7.7161209125258033E-4</v>
      </c>
      <c r="D178">
        <v>5.5397380589831361E-4</v>
      </c>
      <c r="E178">
        <v>-8.1818181818181901E-2</v>
      </c>
      <c r="F178">
        <v>2.6267426976827662E-3</v>
      </c>
      <c r="I178" s="2">
        <f>'II. Headline series'!E180</f>
        <v>9.4849466162372096</v>
      </c>
      <c r="J178" s="2">
        <f>'II. Headline series'!H180</f>
        <v>7.0465956624417698</v>
      </c>
      <c r="K178" s="2">
        <v>6.7921233339535814</v>
      </c>
      <c r="L178" s="2">
        <f t="shared" si="8"/>
        <v>9.4077854071119515E-2</v>
      </c>
      <c r="M178" s="2">
        <f t="shared" si="9"/>
        <v>9.4295492356473776E-2</v>
      </c>
      <c r="N178" s="2">
        <f t="shared" si="10"/>
        <v>6.7839213926734934E-2</v>
      </c>
      <c r="O178" s="2">
        <f t="shared" si="11"/>
        <v>6.5294490641853054E-2</v>
      </c>
    </row>
    <row r="179" spans="1:15" x14ac:dyDescent="0.25">
      <c r="A179" s="2">
        <v>1483</v>
      </c>
      <c r="C179">
        <v>5.5477319731630007E-4</v>
      </c>
      <c r="D179">
        <v>-8.5031160054465456E-4</v>
      </c>
      <c r="E179">
        <v>-3.9603960396039702E-2</v>
      </c>
      <c r="F179">
        <v>7.6140147080199541E-5</v>
      </c>
      <c r="I179" s="2">
        <f>'II. Headline series'!E181</f>
        <v>7.6177592545999016</v>
      </c>
      <c r="J179" s="2">
        <f>'II. Headline series'!H181</f>
        <v>3.8285675655696219</v>
      </c>
      <c r="K179" s="2">
        <v>5.4944053877967063</v>
      </c>
      <c r="L179" s="2">
        <f t="shared" si="8"/>
        <v>7.5622819348682715E-2</v>
      </c>
      <c r="M179" s="2">
        <f t="shared" si="9"/>
        <v>7.702790414654366E-2</v>
      </c>
      <c r="N179" s="2">
        <f t="shared" si="10"/>
        <v>3.820953550861602E-2</v>
      </c>
      <c r="O179" s="2">
        <f t="shared" si="11"/>
        <v>5.4867913730886862E-2</v>
      </c>
    </row>
    <row r="180" spans="1:15" x14ac:dyDescent="0.25">
      <c r="A180" s="2">
        <v>1484</v>
      </c>
      <c r="C180">
        <v>-1.7682007926792778E-3</v>
      </c>
      <c r="D180">
        <v>-3.0028782815048282E-3</v>
      </c>
      <c r="E180">
        <v>7.2164948453608213E-2</v>
      </c>
      <c r="F180">
        <v>-3.9044759830686657E-3</v>
      </c>
      <c r="I180" s="2">
        <f>'II. Headline series'!E182</f>
        <v>5.9266484612229871</v>
      </c>
      <c r="J180" s="2">
        <f>'II. Headline series'!H182</f>
        <v>4.3238042490039978E-2</v>
      </c>
      <c r="K180" s="2">
        <v>5.5072215903477986</v>
      </c>
      <c r="L180" s="2">
        <f t="shared" si="8"/>
        <v>6.1034685404909153E-2</v>
      </c>
      <c r="M180" s="2">
        <f t="shared" si="9"/>
        <v>6.2269362893734699E-2</v>
      </c>
      <c r="N180" s="2">
        <f t="shared" si="10"/>
        <v>4.3368564079690657E-3</v>
      </c>
      <c r="O180" s="2">
        <f t="shared" si="11"/>
        <v>5.8976691886546653E-2</v>
      </c>
    </row>
    <row r="181" spans="1:15" x14ac:dyDescent="0.25">
      <c r="A181" s="2">
        <v>1485</v>
      </c>
      <c r="C181">
        <v>-7.142157062262186E-4</v>
      </c>
      <c r="D181">
        <v>-2.2789204018806865E-3</v>
      </c>
      <c r="E181">
        <v>6.7307692307692277E-2</v>
      </c>
      <c r="F181">
        <v>-2.5567670881899503E-3</v>
      </c>
      <c r="I181" s="2">
        <f>'II. Headline series'!E183</f>
        <v>7.6833448784608036</v>
      </c>
      <c r="J181" s="2">
        <f>'II. Headline series'!H183</f>
        <v>1.1443062140498668</v>
      </c>
      <c r="K181" s="2">
        <v>7.8738579226273719</v>
      </c>
      <c r="L181" s="2">
        <f t="shared" si="8"/>
        <v>7.7547664490834251E-2</v>
      </c>
      <c r="M181" s="2">
        <f t="shared" si="9"/>
        <v>7.9112369186488715E-2</v>
      </c>
      <c r="N181" s="2">
        <f t="shared" si="10"/>
        <v>1.3999829228688617E-2</v>
      </c>
      <c r="O181" s="2">
        <f t="shared" si="11"/>
        <v>8.1295346314463682E-2</v>
      </c>
    </row>
    <row r="182" spans="1:15" x14ac:dyDescent="0.25">
      <c r="A182" s="2">
        <v>1486</v>
      </c>
      <c r="C182">
        <v>4.4974916438402816E-3</v>
      </c>
      <c r="D182">
        <v>6.2650891672611075E-3</v>
      </c>
      <c r="E182">
        <v>-3.6036036036036126E-2</v>
      </c>
      <c r="F182">
        <v>1.3136885054060358E-2</v>
      </c>
      <c r="I182" s="2">
        <f>'II. Headline series'!E184</f>
        <v>9.2716936433412318</v>
      </c>
      <c r="J182" s="2">
        <f>'II. Headline series'!H184</f>
        <v>3.4651418249124726</v>
      </c>
      <c r="K182" s="2">
        <v>9.0335079390810336</v>
      </c>
      <c r="L182" s="2">
        <f t="shared" si="8"/>
        <v>8.8219444789572041E-2</v>
      </c>
      <c r="M182" s="2">
        <f t="shared" si="9"/>
        <v>8.6451847266151211E-2</v>
      </c>
      <c r="N182" s="2">
        <f t="shared" si="10"/>
        <v>2.1514533195064366E-2</v>
      </c>
      <c r="O182" s="2">
        <f t="shared" si="11"/>
        <v>7.7198194336749987E-2</v>
      </c>
    </row>
    <row r="183" spans="1:15" x14ac:dyDescent="0.25">
      <c r="A183" s="2">
        <v>1487</v>
      </c>
      <c r="C183">
        <v>4.2021489211200563E-3</v>
      </c>
      <c r="D183">
        <v>6.3981503967173708E-3</v>
      </c>
      <c r="E183">
        <v>-9.345794392523428E-3</v>
      </c>
      <c r="F183">
        <v>1.3599788487260846E-2</v>
      </c>
      <c r="I183" s="2">
        <f>'II. Headline series'!E185</f>
        <v>10.65250529240914</v>
      </c>
      <c r="J183" s="2">
        <f>'II. Headline series'!H185</f>
        <v>13.428919249350034</v>
      </c>
      <c r="K183" s="2">
        <v>7.1888330932867008</v>
      </c>
      <c r="L183" s="2">
        <f t="shared" si="8"/>
        <v>0.10232290400297134</v>
      </c>
      <c r="M183" s="2">
        <f t="shared" si="9"/>
        <v>0.10012690252737402</v>
      </c>
      <c r="N183" s="2">
        <f t="shared" si="10"/>
        <v>0.12068940400623951</v>
      </c>
      <c r="O183" s="2">
        <f t="shared" si="11"/>
        <v>5.8288542445606162E-2</v>
      </c>
    </row>
    <row r="184" spans="1:15" x14ac:dyDescent="0.25">
      <c r="A184" s="2">
        <v>1488</v>
      </c>
      <c r="C184">
        <v>2.5669839345835396E-3</v>
      </c>
      <c r="D184">
        <v>3.2616160979870648E-3</v>
      </c>
      <c r="E184">
        <v>9.4339622641510072E-3</v>
      </c>
      <c r="F184">
        <v>7.333636821381509E-3</v>
      </c>
      <c r="I184" s="2">
        <f>'II. Headline series'!E186</f>
        <v>9.6369939408747758</v>
      </c>
      <c r="J184" s="2">
        <f>'II. Headline series'!H186</f>
        <v>15.015322671441266</v>
      </c>
      <c r="K184" s="2">
        <v>5.6671101534238195</v>
      </c>
      <c r="L184" s="2">
        <f t="shared" si="8"/>
        <v>9.3802955474164215E-2</v>
      </c>
      <c r="M184" s="2">
        <f t="shared" si="9"/>
        <v>9.3108323310760688E-2</v>
      </c>
      <c r="N184" s="2">
        <f t="shared" si="10"/>
        <v>0.14281958989303117</v>
      </c>
      <c r="O184" s="2">
        <f t="shared" si="11"/>
        <v>4.9337464712856688E-2</v>
      </c>
    </row>
    <row r="185" spans="1:15" x14ac:dyDescent="0.25">
      <c r="A185" s="2">
        <v>1489</v>
      </c>
      <c r="C185">
        <v>2.3547143907802636E-3</v>
      </c>
      <c r="D185">
        <v>1.7084839891917919E-3</v>
      </c>
      <c r="E185">
        <v>2.8037383177570284E-2</v>
      </c>
      <c r="F185">
        <v>4.2713321535722574E-3</v>
      </c>
      <c r="I185" s="2">
        <f>'II. Headline series'!E187</f>
        <v>9.0189992812824311</v>
      </c>
      <c r="J185" s="2">
        <f>'II. Headline series'!H187</f>
        <v>11.922771793888399</v>
      </c>
      <c r="K185" s="2">
        <v>5.3562273591830207</v>
      </c>
      <c r="L185" s="2">
        <f t="shared" si="8"/>
        <v>8.7835278422044041E-2</v>
      </c>
      <c r="M185" s="2">
        <f t="shared" si="9"/>
        <v>8.848150882363251E-2</v>
      </c>
      <c r="N185" s="2">
        <f t="shared" si="10"/>
        <v>0.11495638578531174</v>
      </c>
      <c r="O185" s="2">
        <f t="shared" si="11"/>
        <v>4.9290941438257956E-2</v>
      </c>
    </row>
    <row r="186" spans="1:15" x14ac:dyDescent="0.25">
      <c r="A186" s="2">
        <v>1490</v>
      </c>
      <c r="C186">
        <v>1.4905923856344714E-3</v>
      </c>
      <c r="D186">
        <v>2.4454902358182935E-3</v>
      </c>
      <c r="E186">
        <v>-3.6363636363636306E-2</v>
      </c>
      <c r="F186">
        <v>5.6599388053368352E-3</v>
      </c>
      <c r="I186" s="2">
        <f>'II. Headline series'!E188</f>
        <v>10.298610646532008</v>
      </c>
      <c r="J186" s="2">
        <f>'II. Headline series'!H188</f>
        <v>12.160094666516882</v>
      </c>
      <c r="K186" s="2">
        <v>7.2878094643130353</v>
      </c>
      <c r="L186" s="2">
        <f t="shared" si="8"/>
        <v>0.10149551407968561</v>
      </c>
      <c r="M186" s="2">
        <f t="shared" si="9"/>
        <v>0.10054061622950179</v>
      </c>
      <c r="N186" s="2">
        <f t="shared" si="10"/>
        <v>0.11594100785983197</v>
      </c>
      <c r="O186" s="2">
        <f t="shared" si="11"/>
        <v>6.7218155837793531E-2</v>
      </c>
    </row>
    <row r="187" spans="1:15" x14ac:dyDescent="0.25">
      <c r="A187" s="2">
        <v>1491</v>
      </c>
      <c r="C187">
        <v>6.3919719029001344E-4</v>
      </c>
      <c r="D187">
        <v>-1.7747369191691846E-3</v>
      </c>
      <c r="E187">
        <v>2.8301886792452859E-2</v>
      </c>
      <c r="F187">
        <v>-2.0139567190259641E-3</v>
      </c>
      <c r="I187" s="2">
        <f>'II. Headline series'!E189</f>
        <v>9.6940312214840798</v>
      </c>
      <c r="J187" s="2">
        <f>'II. Headline series'!H189</f>
        <v>9.3135676745982998</v>
      </c>
      <c r="K187" s="2">
        <v>7.6495639953071715</v>
      </c>
      <c r="L187" s="2">
        <f t="shared" si="8"/>
        <v>9.6301115024550785E-2</v>
      </c>
      <c r="M187" s="2">
        <f t="shared" si="9"/>
        <v>9.8715049134009983E-2</v>
      </c>
      <c r="N187" s="2">
        <f t="shared" si="10"/>
        <v>9.5149633465008959E-2</v>
      </c>
      <c r="O187" s="2">
        <f t="shared" si="11"/>
        <v>7.850959667209767E-2</v>
      </c>
    </row>
    <row r="188" spans="1:15" x14ac:dyDescent="0.25">
      <c r="A188" s="2">
        <v>1492</v>
      </c>
      <c r="C188">
        <v>-1.6215079578974965E-4</v>
      </c>
      <c r="D188">
        <v>-2.4981321396650861E-3</v>
      </c>
      <c r="E188">
        <v>4.5871559633027519E-2</v>
      </c>
      <c r="F188">
        <v>-3.3616656139046799E-3</v>
      </c>
      <c r="I188" s="2">
        <f>'II. Headline series'!E190</f>
        <v>9.0508260879530749</v>
      </c>
      <c r="J188" s="2">
        <f>'II. Headline series'!H190</f>
        <v>7.1173105271563717</v>
      </c>
      <c r="K188" s="2">
        <v>7.5443071860824604</v>
      </c>
      <c r="L188" s="2">
        <f t="shared" si="8"/>
        <v>9.06704116753205E-2</v>
      </c>
      <c r="M188" s="2">
        <f t="shared" si="9"/>
        <v>9.3006393019195832E-2</v>
      </c>
      <c r="N188" s="2">
        <f t="shared" si="10"/>
        <v>7.4534770885468393E-2</v>
      </c>
      <c r="O188" s="2">
        <f t="shared" si="11"/>
        <v>7.8804737474729283E-2</v>
      </c>
    </row>
    <row r="189" spans="1:15" x14ac:dyDescent="0.25">
      <c r="A189" s="2">
        <v>1493</v>
      </c>
      <c r="C189">
        <v>-5.4165919105595489E-3</v>
      </c>
      <c r="D189">
        <v>-1.1237723513346107E-2</v>
      </c>
      <c r="E189">
        <v>-2.6315789473684091E-2</v>
      </c>
      <c r="F189">
        <v>-1.9729643430480663E-2</v>
      </c>
      <c r="I189" s="2">
        <f>'II. Headline series'!E191</f>
        <v>7.9908253001513012</v>
      </c>
      <c r="J189" s="2">
        <f>'II. Headline series'!H191</f>
        <v>2.5563690008551538</v>
      </c>
      <c r="K189" s="2">
        <v>7.6121392965971513</v>
      </c>
      <c r="L189" s="2">
        <f t="shared" si="8"/>
        <v>8.5324844912072553E-2</v>
      </c>
      <c r="M189" s="2">
        <f t="shared" si="9"/>
        <v>9.1145976514859117E-2</v>
      </c>
      <c r="N189" s="2">
        <f t="shared" si="10"/>
        <v>4.5293333439032205E-2</v>
      </c>
      <c r="O189" s="2">
        <f t="shared" si="11"/>
        <v>9.5851036396452177E-2</v>
      </c>
    </row>
    <row r="190" spans="1:15" x14ac:dyDescent="0.25">
      <c r="A190" s="2">
        <v>1494</v>
      </c>
      <c r="C190">
        <v>-2.0125663178620864E-3</v>
      </c>
      <c r="D190">
        <v>-6.1010408694286812E-3</v>
      </c>
      <c r="E190">
        <v>-6.3063063063063016E-2</v>
      </c>
      <c r="F190">
        <v>-1.0023560040186752E-2</v>
      </c>
      <c r="I190" s="2">
        <f>'II. Headline series'!E192</f>
        <v>4.8449737328217113</v>
      </c>
      <c r="J190" s="2">
        <f>'II. Headline series'!H192</f>
        <v>-7.5508719379849163</v>
      </c>
      <c r="K190" s="2">
        <v>8.0597928225518753</v>
      </c>
      <c r="L190" s="2">
        <f t="shared" si="8"/>
        <v>5.0462303646079197E-2</v>
      </c>
      <c r="M190" s="2">
        <f t="shared" si="9"/>
        <v>5.4550778197645797E-2</v>
      </c>
      <c r="N190" s="2">
        <f t="shared" si="10"/>
        <v>-6.548515933966241E-2</v>
      </c>
      <c r="O190" s="2">
        <f t="shared" si="11"/>
        <v>9.0621488265705513E-2</v>
      </c>
    </row>
    <row r="191" spans="1:15" x14ac:dyDescent="0.25">
      <c r="A191" s="2">
        <v>1495</v>
      </c>
      <c r="C191">
        <v>-6.52934903390517E-4</v>
      </c>
      <c r="D191">
        <v>-3.7462250393011094E-3</v>
      </c>
      <c r="E191">
        <v>0</v>
      </c>
      <c r="F191">
        <v>-5.3203310396916703E-3</v>
      </c>
      <c r="I191" s="2">
        <f>'II. Headline series'!E193</f>
        <v>7.6049225660470574</v>
      </c>
      <c r="J191" s="2">
        <f>'II. Headline series'!H193</f>
        <v>-1.7290036831292599</v>
      </c>
      <c r="K191" s="2">
        <v>9.1022106681595396</v>
      </c>
      <c r="L191" s="2">
        <f t="shared" si="8"/>
        <v>7.6702160563861102E-2</v>
      </c>
      <c r="M191" s="2">
        <f t="shared" si="9"/>
        <v>7.9795450699771689E-2</v>
      </c>
      <c r="N191" s="2">
        <f t="shared" si="10"/>
        <v>-1.1969705791600928E-2</v>
      </c>
      <c r="O191" s="2">
        <f t="shared" si="11"/>
        <v>9.6342437721287061E-2</v>
      </c>
    </row>
    <row r="192" spans="1:15" x14ac:dyDescent="0.25">
      <c r="A192" s="2">
        <v>1496</v>
      </c>
      <c r="C192">
        <v>-2.2288635534091291E-3</v>
      </c>
      <c r="D192">
        <v>-6.5790445135593695E-3</v>
      </c>
      <c r="E192">
        <v>-8.6538461538461606E-2</v>
      </c>
      <c r="F192">
        <v>-1.0499784613640669E-2</v>
      </c>
      <c r="I192" s="2">
        <f>'II. Headline series'!E194</f>
        <v>7.7935527630987025</v>
      </c>
      <c r="J192" s="2">
        <f>'II. Headline series'!H194</f>
        <v>-1.1109364866630724</v>
      </c>
      <c r="K192" s="2">
        <v>9.3698304572267066</v>
      </c>
      <c r="L192" s="2">
        <f t="shared" si="8"/>
        <v>8.0164391184396167E-2</v>
      </c>
      <c r="M192" s="2">
        <f t="shared" si="9"/>
        <v>8.4514572144546399E-2</v>
      </c>
      <c r="N192" s="2">
        <f t="shared" si="10"/>
        <v>-6.0958025299005444E-4</v>
      </c>
      <c r="O192" s="2">
        <f t="shared" si="11"/>
        <v>0.10419808918590773</v>
      </c>
    </row>
    <row r="193" spans="1:15" x14ac:dyDescent="0.25">
      <c r="A193" s="2">
        <v>1497</v>
      </c>
      <c r="C193">
        <v>2.5807189013589424E-3</v>
      </c>
      <c r="D193">
        <v>5.9228253662301701E-2</v>
      </c>
      <c r="E193">
        <v>3.1578947368421081E-2</v>
      </c>
      <c r="F193">
        <v>-8.1009303350871465E-3</v>
      </c>
      <c r="I193" s="2">
        <f>'II. Headline series'!E195</f>
        <v>6.3259304559949712</v>
      </c>
      <c r="J193" s="2">
        <f>'II. Headline series'!H195</f>
        <v>-1.049210994189989</v>
      </c>
      <c r="K193" s="2">
        <v>7.5162620047593061</v>
      </c>
      <c r="L193" s="2">
        <f t="shared" si="8"/>
        <v>6.0678585658590772E-2</v>
      </c>
      <c r="M193" s="2">
        <f t="shared" si="9"/>
        <v>4.0310508976480128E-3</v>
      </c>
      <c r="N193" s="2">
        <f t="shared" si="10"/>
        <v>-2.3911796068127426E-3</v>
      </c>
      <c r="O193" s="2">
        <f t="shared" si="11"/>
        <v>8.3263550382680199E-2</v>
      </c>
    </row>
    <row r="194" spans="1:15" x14ac:dyDescent="0.25">
      <c r="A194" s="2">
        <v>1498</v>
      </c>
      <c r="C194">
        <v>2.9010957464011239E-3</v>
      </c>
      <c r="D194">
        <v>6.2115052822025008E-2</v>
      </c>
      <c r="E194">
        <v>6.1224489795918421E-2</v>
      </c>
      <c r="F194">
        <v>-4.5864268205836516E-3</v>
      </c>
      <c r="I194" s="2">
        <f>'II. Headline series'!E196</f>
        <v>4.4446620675084301</v>
      </c>
      <c r="J194" s="2">
        <f>'II. Headline series'!H196</f>
        <v>-1.3876096743975137</v>
      </c>
      <c r="K194" s="2">
        <v>5.5943554586573105</v>
      </c>
      <c r="L194" s="2">
        <f t="shared" si="8"/>
        <v>4.1545524928683179E-2</v>
      </c>
      <c r="M194" s="2">
        <f t="shared" si="9"/>
        <v>-1.7668432146940707E-2</v>
      </c>
      <c r="N194" s="2">
        <f t="shared" si="10"/>
        <v>-9.2896699233914852E-3</v>
      </c>
      <c r="O194" s="2">
        <f t="shared" si="11"/>
        <v>6.0529981407156756E-2</v>
      </c>
    </row>
    <row r="195" spans="1:15" x14ac:dyDescent="0.25">
      <c r="A195" s="2">
        <v>1499</v>
      </c>
      <c r="C195">
        <v>3.6931683979205226E-3</v>
      </c>
      <c r="D195">
        <v>6.2478370717245005E-2</v>
      </c>
      <c r="E195">
        <v>9.6153846153845188E-3</v>
      </c>
      <c r="F195">
        <v>-4.5864268205836516E-3</v>
      </c>
      <c r="I195" s="2">
        <f>'II. Headline series'!E197</f>
        <v>3.9178418888121209</v>
      </c>
      <c r="J195" s="2">
        <f>'II. Headline series'!H197</f>
        <v>-0.25788055296090057</v>
      </c>
      <c r="K195" s="2">
        <v>5.0081791373940296</v>
      </c>
      <c r="L195" s="2">
        <f t="shared" si="8"/>
        <v>3.5485250490200689E-2</v>
      </c>
      <c r="M195" s="2">
        <f t="shared" si="9"/>
        <v>-2.3299951829123797E-2</v>
      </c>
      <c r="N195" s="2">
        <f t="shared" si="10"/>
        <v>2.0076212909746461E-3</v>
      </c>
      <c r="O195" s="2">
        <f t="shared" si="11"/>
        <v>5.466821819452395E-2</v>
      </c>
    </row>
    <row r="196" spans="1:15" x14ac:dyDescent="0.25">
      <c r="A196" s="2">
        <v>1500</v>
      </c>
      <c r="C196">
        <v>8.6513590917019385E-3</v>
      </c>
      <c r="D196">
        <v>7.0029502180068814E-2</v>
      </c>
      <c r="E196">
        <v>-9.5238095238094275E-3</v>
      </c>
      <c r="F196">
        <v>9.2047819706251588E-3</v>
      </c>
      <c r="I196" s="2">
        <f>'II. Headline series'!E198</f>
        <v>5.4072940498179447</v>
      </c>
      <c r="J196" s="2">
        <f>'II. Headline series'!H198</f>
        <v>1.3379485533524973</v>
      </c>
      <c r="K196" s="2">
        <v>6.1620449097866059</v>
      </c>
      <c r="L196" s="2">
        <f t="shared" si="8"/>
        <v>4.5421581406477507E-2</v>
      </c>
      <c r="M196" s="2">
        <f t="shared" si="9"/>
        <v>-1.5956561681889365E-2</v>
      </c>
      <c r="N196" s="2">
        <f t="shared" si="10"/>
        <v>4.1747035628998137E-3</v>
      </c>
      <c r="O196" s="2">
        <f t="shared" si="11"/>
        <v>5.2415667127240897E-2</v>
      </c>
    </row>
    <row r="197" spans="1:15" x14ac:dyDescent="0.25">
      <c r="A197" s="2">
        <v>1501</v>
      </c>
      <c r="C197">
        <v>4.8333845151960712E-3</v>
      </c>
      <c r="D197">
        <v>6.5082447707365293E-2</v>
      </c>
      <c r="E197">
        <v>-3.8461538461538547E-2</v>
      </c>
      <c r="F197">
        <v>-2.3786320098706385E-3</v>
      </c>
      <c r="I197" s="2">
        <f>'II. Headline series'!E199</f>
        <v>8.6557052405707342</v>
      </c>
      <c r="J197" s="2">
        <f>'II. Headline series'!H199</f>
        <v>11.10425198642238</v>
      </c>
      <c r="K197" s="2">
        <v>5.1638920610988936</v>
      </c>
      <c r="L197" s="2">
        <f t="shared" si="8"/>
        <v>8.1723667890511262E-2</v>
      </c>
      <c r="M197" s="2">
        <f t="shared" si="9"/>
        <v>2.1474604698342045E-2</v>
      </c>
      <c r="N197" s="2">
        <f t="shared" si="10"/>
        <v>0.11342115187409443</v>
      </c>
      <c r="O197" s="2">
        <f t="shared" si="11"/>
        <v>5.4017552620859575E-2</v>
      </c>
    </row>
    <row r="198" spans="1:15" x14ac:dyDescent="0.25">
      <c r="A198" s="2">
        <v>1502</v>
      </c>
      <c r="C198">
        <v>6.4926866414540532E-3</v>
      </c>
      <c r="D198">
        <v>6.6446392679621505E-2</v>
      </c>
      <c r="E198">
        <v>0</v>
      </c>
      <c r="F198">
        <v>2.2678694478553141E-3</v>
      </c>
      <c r="I198" s="2">
        <f>'II. Headline series'!E200</f>
        <v>5.2267441260903951</v>
      </c>
      <c r="J198" s="2">
        <f>'II. Headline series'!H200</f>
        <v>-0.42075999862808749</v>
      </c>
      <c r="K198" s="2">
        <v>4.8108556649514096</v>
      </c>
      <c r="L198" s="2">
        <f t="shared" si="8"/>
        <v>4.5774754619449895E-2</v>
      </c>
      <c r="M198" s="2">
        <f t="shared" si="9"/>
        <v>-1.4178951418717556E-2</v>
      </c>
      <c r="N198" s="2">
        <f t="shared" si="10"/>
        <v>-6.475469434136189E-3</v>
      </c>
      <c r="O198" s="2">
        <f t="shared" si="11"/>
        <v>4.5840687201658785E-2</v>
      </c>
    </row>
    <row r="199" spans="1:15" x14ac:dyDescent="0.25">
      <c r="A199" s="2">
        <v>1503</v>
      </c>
      <c r="C199">
        <v>1.0313932141005904E-2</v>
      </c>
      <c r="D199">
        <v>7.1946011401427798E-2</v>
      </c>
      <c r="E199">
        <v>1.0000000000000064E-2</v>
      </c>
      <c r="F199">
        <v>1.4499685251099676E-2</v>
      </c>
      <c r="I199" s="2">
        <f>'II. Headline series'!E201</f>
        <v>6.6566479148853102</v>
      </c>
      <c r="J199" s="2">
        <f>'II. Headline series'!H201</f>
        <v>6.3681557800264903</v>
      </c>
      <c r="K199" s="2">
        <v>4.7750538736372841</v>
      </c>
      <c r="L199" s="2">
        <f t="shared" si="8"/>
        <v>5.6252547007847202E-2</v>
      </c>
      <c r="M199" s="2">
        <f t="shared" si="9"/>
        <v>-5.3795322525746897E-3</v>
      </c>
      <c r="N199" s="2">
        <f t="shared" si="10"/>
        <v>4.9181872549165236E-2</v>
      </c>
      <c r="O199" s="2">
        <f t="shared" si="11"/>
        <v>3.3250853485273166E-2</v>
      </c>
    </row>
    <row r="200" spans="1:15" x14ac:dyDescent="0.25">
      <c r="A200" s="2">
        <v>1504</v>
      </c>
      <c r="C200">
        <v>6.7598033775581419E-3</v>
      </c>
      <c r="D200">
        <v>8.5597604249396352E-3</v>
      </c>
      <c r="E200">
        <v>-4.9504950495049493E-2</v>
      </c>
      <c r="F200">
        <v>1.5860229468786739E-2</v>
      </c>
      <c r="I200" s="2">
        <f>'II. Headline series'!E202</f>
        <v>6.1575198492178922</v>
      </c>
      <c r="J200" s="2">
        <f>'II. Headline series'!H202</f>
        <v>2.8879008849320349</v>
      </c>
      <c r="K200" s="2">
        <v>5.1846216864421821</v>
      </c>
      <c r="L200" s="2">
        <f t="shared" si="8"/>
        <v>5.4815395114620781E-2</v>
      </c>
      <c r="M200" s="2">
        <f t="shared" si="9"/>
        <v>5.3015438067239282E-2</v>
      </c>
      <c r="N200" s="2">
        <f t="shared" si="10"/>
        <v>1.3018779380533609E-2</v>
      </c>
      <c r="O200" s="2">
        <f t="shared" si="11"/>
        <v>3.5985987395635077E-2</v>
      </c>
    </row>
    <row r="201" spans="1:15" x14ac:dyDescent="0.25">
      <c r="A201" s="2">
        <v>1505</v>
      </c>
      <c r="C201">
        <v>1.1088040041932128E-2</v>
      </c>
      <c r="D201">
        <v>1.430984852207064E-2</v>
      </c>
      <c r="E201">
        <v>9.3750000000000083E-2</v>
      </c>
      <c r="F201">
        <v>2.8808151112360594E-2</v>
      </c>
      <c r="I201" s="2">
        <f>'II. Headline series'!E203</f>
        <v>9.0103976505091481</v>
      </c>
      <c r="J201" s="2">
        <f>'II. Headline series'!H203</f>
        <v>6.7188130519682749</v>
      </c>
      <c r="K201" s="2">
        <v>7.3170731246896237</v>
      </c>
      <c r="L201" s="2">
        <f t="shared" si="8"/>
        <v>7.9015936463159353E-2</v>
      </c>
      <c r="M201" s="2">
        <f t="shared" si="9"/>
        <v>7.5794127983020848E-2</v>
      </c>
      <c r="N201" s="2">
        <f t="shared" si="10"/>
        <v>3.8379979407322157E-2</v>
      </c>
      <c r="O201" s="2">
        <f t="shared" si="11"/>
        <v>4.4362580134535645E-2</v>
      </c>
    </row>
    <row r="202" spans="1:15" x14ac:dyDescent="0.25">
      <c r="A202" s="2">
        <v>1506</v>
      </c>
      <c r="C202">
        <v>1.1511553863849097E-2</v>
      </c>
      <c r="D202">
        <v>1.4714970300604206E-2</v>
      </c>
      <c r="E202">
        <v>9.5238095238095052E-2</v>
      </c>
      <c r="F202">
        <v>2.8367352629096877E-2</v>
      </c>
      <c r="I202" s="2">
        <f>'II. Headline series'!E204</f>
        <v>10.958489380192576</v>
      </c>
      <c r="J202" s="2">
        <f>'II. Headline series'!H204</f>
        <v>8.7307331027996877</v>
      </c>
      <c r="K202" s="2">
        <v>8.4550469386904972</v>
      </c>
      <c r="L202" s="2">
        <f t="shared" si="8"/>
        <v>9.8073339938076667E-2</v>
      </c>
      <c r="M202" s="2">
        <f t="shared" si="9"/>
        <v>9.4869923501321562E-2</v>
      </c>
      <c r="N202" s="2">
        <f t="shared" si="10"/>
        <v>5.8939978398899993E-2</v>
      </c>
      <c r="O202" s="2">
        <f t="shared" si="11"/>
        <v>5.6183116757808092E-2</v>
      </c>
    </row>
    <row r="203" spans="1:15" x14ac:dyDescent="0.25">
      <c r="A203" s="2">
        <v>1507</v>
      </c>
      <c r="C203">
        <v>1.1729073053743938E-2</v>
      </c>
      <c r="D203">
        <v>1.600440220017859E-2</v>
      </c>
      <c r="E203">
        <v>0</v>
      </c>
      <c r="F203">
        <v>2.7977759374444411E-2</v>
      </c>
      <c r="I203" s="2">
        <f>'II. Headline series'!E205</f>
        <v>11.23841004768118</v>
      </c>
      <c r="J203" s="2">
        <f>'II. Headline series'!H205</f>
        <v>11.728427459904379</v>
      </c>
      <c r="K203" s="2">
        <v>6.8855483738327008</v>
      </c>
      <c r="L203" s="2">
        <f t="shared" si="8"/>
        <v>0.10065502742306787</v>
      </c>
      <c r="M203" s="2">
        <f t="shared" si="9"/>
        <v>9.6379698276633202E-2</v>
      </c>
      <c r="N203" s="2">
        <f t="shared" si="10"/>
        <v>8.9306515224599384E-2</v>
      </c>
      <c r="O203" s="2">
        <f t="shared" si="11"/>
        <v>4.0877724363882595E-2</v>
      </c>
    </row>
    <row r="204" spans="1:15" x14ac:dyDescent="0.25">
      <c r="A204" s="2">
        <v>1508</v>
      </c>
      <c r="C204">
        <v>1.1827024939681954E-2</v>
      </c>
      <c r="D204">
        <v>1.5812338584330458E-2</v>
      </c>
      <c r="E204">
        <v>5.2173913043478452E-2</v>
      </c>
      <c r="F204">
        <v>3.6084422498769309E-2</v>
      </c>
      <c r="I204" s="2">
        <f>'II. Headline series'!E206</f>
        <v>9.4369269648887997</v>
      </c>
      <c r="J204" s="2">
        <f>'II. Headline series'!H206</f>
        <v>9.6975189182142891</v>
      </c>
      <c r="K204" s="2">
        <v>7.3670584105793688</v>
      </c>
      <c r="L204" s="2">
        <f t="shared" si="8"/>
        <v>8.2542244709206042E-2</v>
      </c>
      <c r="M204" s="2">
        <f t="shared" si="9"/>
        <v>7.8556931064557536E-2</v>
      </c>
      <c r="N204" s="2">
        <f t="shared" si="10"/>
        <v>6.0890766683373579E-2</v>
      </c>
      <c r="O204" s="2">
        <f t="shared" si="11"/>
        <v>3.7586161607024382E-2</v>
      </c>
    </row>
    <row r="205" spans="1:15" x14ac:dyDescent="0.25">
      <c r="A205" s="2">
        <v>1509</v>
      </c>
      <c r="C205">
        <v>8.4374813636782821E-3</v>
      </c>
      <c r="D205">
        <v>1.1725001360004785E-2</v>
      </c>
      <c r="E205">
        <v>-3.0855893828460111E-3</v>
      </c>
      <c r="F205">
        <v>2.3721683845293506E-2</v>
      </c>
      <c r="I205" s="2">
        <f>'II. Headline series'!E207</f>
        <v>9.4999347841689818</v>
      </c>
      <c r="J205" s="2">
        <f>'II. Headline series'!H207</f>
        <v>15.473758210413251</v>
      </c>
      <c r="K205" s="2">
        <v>6.529098568957707</v>
      </c>
      <c r="L205" s="2">
        <f t="shared" si="8"/>
        <v>8.6561866478011534E-2</v>
      </c>
      <c r="M205" s="2">
        <f t="shared" si="9"/>
        <v>8.3274346481685024E-2</v>
      </c>
      <c r="N205" s="2">
        <f t="shared" si="10"/>
        <v>0.13101589825883903</v>
      </c>
      <c r="O205" s="2">
        <f t="shared" si="11"/>
        <v>4.1569301844283563E-2</v>
      </c>
    </row>
    <row r="206" spans="1:15" x14ac:dyDescent="0.25">
      <c r="A206" s="2">
        <v>1510</v>
      </c>
      <c r="C206">
        <v>6.3551954608881984E-3</v>
      </c>
      <c r="D206">
        <v>7.7333403180616022E-3</v>
      </c>
      <c r="E206">
        <v>7.272847217432786E-3</v>
      </c>
      <c r="F206">
        <v>1.1141992671579603E-2</v>
      </c>
      <c r="I206" s="2">
        <f>'II. Headline series'!E208</f>
        <v>7.0861149862049553</v>
      </c>
      <c r="J206" s="2">
        <f>'II. Headline series'!H208</f>
        <v>4.8625605576424009</v>
      </c>
      <c r="K206" s="2">
        <v>6.0328422410688223</v>
      </c>
      <c r="L206" s="2">
        <f t="shared" ref="L206:L269" si="12">(I206/100)-C206</f>
        <v>6.4505954401161358E-2</v>
      </c>
      <c r="M206" s="2">
        <f t="shared" ref="M206:M269" si="13">(I206/100)-D206</f>
        <v>6.3127809543987959E-2</v>
      </c>
      <c r="N206" s="2">
        <f t="shared" ref="N206:N269" si="14">(J206/100)-F206</f>
        <v>3.7483612904844407E-2</v>
      </c>
      <c r="O206" s="2">
        <f t="shared" ref="O206:O269" si="15">(K206/100)-F206</f>
        <v>4.9186429739108625E-2</v>
      </c>
    </row>
    <row r="207" spans="1:15" x14ac:dyDescent="0.25">
      <c r="A207" s="2">
        <v>1511</v>
      </c>
      <c r="C207">
        <v>5.7026387382208624E-3</v>
      </c>
      <c r="D207">
        <v>6.4204701593960096E-3</v>
      </c>
      <c r="E207">
        <v>7.2416913752247798E-3</v>
      </c>
      <c r="F207">
        <v>1.2163416943720128E-2</v>
      </c>
      <c r="I207" s="2">
        <f>'II. Headline series'!E209</f>
        <v>7.7569742005346489</v>
      </c>
      <c r="J207" s="2">
        <f>'II. Headline series'!H209</f>
        <v>7.2183417867144248</v>
      </c>
      <c r="K207" s="2">
        <v>6.5698640055872772</v>
      </c>
      <c r="L207" s="2">
        <f t="shared" si="12"/>
        <v>7.1867103267125615E-2</v>
      </c>
      <c r="M207" s="2">
        <f t="shared" si="13"/>
        <v>7.1149271845950476E-2</v>
      </c>
      <c r="N207" s="2">
        <f t="shared" si="14"/>
        <v>6.0020000923424119E-2</v>
      </c>
      <c r="O207" s="2">
        <f t="shared" si="15"/>
        <v>5.3535223112152641E-2</v>
      </c>
    </row>
    <row r="208" spans="1:15" x14ac:dyDescent="0.25">
      <c r="A208" s="2">
        <v>1512</v>
      </c>
      <c r="C208">
        <v>3.1628876583037128E-3</v>
      </c>
      <c r="D208">
        <v>2.2021565278700266E-3</v>
      </c>
      <c r="E208">
        <v>7.210829425669486E-3</v>
      </c>
      <c r="F208">
        <v>5.7271384946164057E-3</v>
      </c>
      <c r="I208" s="2">
        <f>'II. Headline series'!E210</f>
        <v>7.3494695320703984</v>
      </c>
      <c r="J208" s="2">
        <f>'II. Headline series'!H210</f>
        <v>9.3480880632961068</v>
      </c>
      <c r="K208" s="2">
        <v>4.9584918771535778</v>
      </c>
      <c r="L208" s="2">
        <f t="shared" si="12"/>
        <v>7.0331807662400284E-2</v>
      </c>
      <c r="M208" s="2">
        <f t="shared" si="13"/>
        <v>7.1292538792833968E-2</v>
      </c>
      <c r="N208" s="2">
        <f t="shared" si="14"/>
        <v>8.7753742138344651E-2</v>
      </c>
      <c r="O208" s="2">
        <f t="shared" si="15"/>
        <v>4.3857780276919375E-2</v>
      </c>
    </row>
    <row r="209" spans="1:15" x14ac:dyDescent="0.25">
      <c r="A209" s="2">
        <v>1513</v>
      </c>
      <c r="C209">
        <v>3.4208121849689877E-3</v>
      </c>
      <c r="D209">
        <v>3.2019639289829365E-3</v>
      </c>
      <c r="E209">
        <v>7.1802570220977236E-3</v>
      </c>
      <c r="F209">
        <v>7.1808276799734836E-3</v>
      </c>
      <c r="I209" s="2">
        <f>'II. Headline series'!E211</f>
        <v>5.5853014830623904</v>
      </c>
      <c r="J209" s="2">
        <f>'II. Headline series'!H211</f>
        <v>7.3173384282862992</v>
      </c>
      <c r="K209" s="2">
        <v>4.2054029972652476</v>
      </c>
      <c r="L209" s="2">
        <f t="shared" si="12"/>
        <v>5.2432202645654916E-2</v>
      </c>
      <c r="M209" s="2">
        <f t="shared" si="13"/>
        <v>5.2651050901640968E-2</v>
      </c>
      <c r="N209" s="2">
        <f t="shared" si="14"/>
        <v>6.599255660288951E-2</v>
      </c>
      <c r="O209" s="2">
        <f t="shared" si="15"/>
        <v>3.4873202292678998E-2</v>
      </c>
    </row>
    <row r="210" spans="1:15" x14ac:dyDescent="0.25">
      <c r="A210" s="2">
        <v>1514</v>
      </c>
      <c r="C210">
        <v>5.1458996423771764E-3</v>
      </c>
      <c r="D210">
        <v>4.9408268667749432E-3</v>
      </c>
      <c r="E210">
        <v>7.149969904983673E-3</v>
      </c>
      <c r="F210">
        <v>7.1505322115828886E-3</v>
      </c>
      <c r="I210" s="2">
        <f>'II. Headline series'!E212</f>
        <v>4.8551899376595573</v>
      </c>
      <c r="J210" s="2">
        <f>'II. Headline series'!H212</f>
        <v>7.793971905324808</v>
      </c>
      <c r="K210" s="2">
        <v>3.9327390128336464</v>
      </c>
      <c r="L210" s="2">
        <f t="shared" si="12"/>
        <v>4.3405999734218395E-2</v>
      </c>
      <c r="M210" s="2">
        <f t="shared" si="13"/>
        <v>4.3611072509820624E-2</v>
      </c>
      <c r="N210" s="2">
        <f t="shared" si="14"/>
        <v>7.0789186841665186E-2</v>
      </c>
      <c r="O210" s="2">
        <f t="shared" si="15"/>
        <v>3.2176857916753572E-2</v>
      </c>
    </row>
    <row r="211" spans="1:15" x14ac:dyDescent="0.25">
      <c r="A211" s="2">
        <v>1515</v>
      </c>
      <c r="C211">
        <v>7.930307168908966E-3</v>
      </c>
      <c r="D211">
        <v>9.0333220928079192E-3</v>
      </c>
      <c r="E211">
        <v>7.1199638997524097E-3</v>
      </c>
      <c r="F211">
        <v>7.1205180207879375E-3</v>
      </c>
      <c r="I211" s="2">
        <f>'II. Headline series'!E213</f>
        <v>7.5330437706841353</v>
      </c>
      <c r="J211" s="2">
        <f>'II. Headline series'!H213</f>
        <v>7.6170535757115641</v>
      </c>
      <c r="K211" s="2">
        <v>3.9161932898107148</v>
      </c>
      <c r="L211" s="2">
        <f t="shared" si="12"/>
        <v>6.7400130537932382E-2</v>
      </c>
      <c r="M211" s="2">
        <f t="shared" si="13"/>
        <v>6.6297115614033425E-2</v>
      </c>
      <c r="N211" s="2">
        <f t="shared" si="14"/>
        <v>6.9050017736327712E-2</v>
      </c>
      <c r="O211" s="2">
        <f t="shared" si="15"/>
        <v>3.2041414877319208E-2</v>
      </c>
    </row>
    <row r="212" spans="1:15" x14ac:dyDescent="0.25">
      <c r="A212" s="2">
        <v>1516</v>
      </c>
      <c r="C212">
        <v>6.3876449533085177E-3</v>
      </c>
      <c r="D212">
        <v>6.3039702136149876E-3</v>
      </c>
      <c r="E212">
        <v>7.0902349146535351E-3</v>
      </c>
      <c r="F212">
        <v>7.0907810117107548E-3</v>
      </c>
      <c r="I212" s="2">
        <f>'II. Headline series'!E214</f>
        <v>8.9437613552935247</v>
      </c>
      <c r="J212" s="2">
        <f>'II. Headline series'!H214</f>
        <v>7.2264280225712882</v>
      </c>
      <c r="K212" s="2">
        <v>4.5575056845884996</v>
      </c>
      <c r="L212" s="2">
        <f t="shared" si="12"/>
        <v>8.3049968599626739E-2</v>
      </c>
      <c r="M212" s="2">
        <f t="shared" si="13"/>
        <v>8.313364333932026E-2</v>
      </c>
      <c r="N212" s="2">
        <f t="shared" si="14"/>
        <v>6.5173499214002117E-2</v>
      </c>
      <c r="O212" s="2">
        <f t="shared" si="15"/>
        <v>3.8484275834174242E-2</v>
      </c>
    </row>
    <row r="213" spans="1:15" x14ac:dyDescent="0.25">
      <c r="A213" s="2">
        <v>1517</v>
      </c>
      <c r="C213">
        <v>2.7054196826183327E-3</v>
      </c>
      <c r="D213">
        <v>2.1875755715227191E-3</v>
      </c>
      <c r="E213">
        <v>7.0607789386986086E-3</v>
      </c>
      <c r="F213">
        <v>5.8267492681243604E-3</v>
      </c>
      <c r="I213" s="2">
        <f>'II. Headline series'!E215</f>
        <v>7.3631132564585657</v>
      </c>
      <c r="J213" s="2">
        <f>'II. Headline series'!H215</f>
        <v>8.6837195888379064</v>
      </c>
      <c r="K213" s="2">
        <v>4.5194769684507277</v>
      </c>
      <c r="L213" s="2">
        <f t="shared" si="12"/>
        <v>7.092571288196732E-2</v>
      </c>
      <c r="M213" s="2">
        <f t="shared" si="13"/>
        <v>7.1443556993062943E-2</v>
      </c>
      <c r="N213" s="2">
        <f t="shared" si="14"/>
        <v>8.1010446620254709E-2</v>
      </c>
      <c r="O213" s="2">
        <f t="shared" si="15"/>
        <v>3.9368020416382918E-2</v>
      </c>
    </row>
    <row r="214" spans="1:15" x14ac:dyDescent="0.25">
      <c r="A214" s="2">
        <v>1518</v>
      </c>
      <c r="C214">
        <v>1.2498556617813864E-3</v>
      </c>
      <c r="D214">
        <v>-5.0529463218435882E-5</v>
      </c>
      <c r="E214">
        <v>7.0315920396601238E-3</v>
      </c>
      <c r="F214">
        <v>4.5644865088187636E-3</v>
      </c>
      <c r="I214" s="2">
        <f>'II. Headline series'!E216</f>
        <v>6.2232104548399576</v>
      </c>
      <c r="J214" s="2">
        <f>'II. Headline series'!H216</f>
        <v>5.4028981798365185</v>
      </c>
      <c r="K214" s="2">
        <v>2.7795622170832579</v>
      </c>
      <c r="L214" s="2">
        <f t="shared" si="12"/>
        <v>6.0982248886618191E-2</v>
      </c>
      <c r="M214" s="2">
        <f t="shared" si="13"/>
        <v>6.2282634011618015E-2</v>
      </c>
      <c r="N214" s="2">
        <f t="shared" si="14"/>
        <v>4.9464495289546419E-2</v>
      </c>
      <c r="O214" s="2">
        <f t="shared" si="15"/>
        <v>2.3231135662013815E-2</v>
      </c>
    </row>
    <row r="215" spans="1:15" x14ac:dyDescent="0.25">
      <c r="A215" s="2">
        <v>1519</v>
      </c>
      <c r="C215">
        <v>1.3034589025608539E-3</v>
      </c>
      <c r="D215">
        <v>3.4574735427062714E-4</v>
      </c>
      <c r="E215">
        <v>7.0026703621292137E-3</v>
      </c>
      <c r="F215">
        <v>3.3039402922699292E-3</v>
      </c>
      <c r="I215" s="2">
        <f>'II. Headline series'!E217</f>
        <v>5.7003285934971322</v>
      </c>
      <c r="J215" s="2">
        <f>'II. Headline series'!H217</f>
        <v>1.2531064526889264</v>
      </c>
      <c r="K215" s="2">
        <v>2.9781298852944018</v>
      </c>
      <c r="L215" s="2">
        <f t="shared" si="12"/>
        <v>5.5699827032410471E-2</v>
      </c>
      <c r="M215" s="2">
        <f t="shared" si="13"/>
        <v>5.6657538580700696E-2</v>
      </c>
      <c r="N215" s="2">
        <f t="shared" si="14"/>
        <v>9.2271242346193359E-3</v>
      </c>
      <c r="O215" s="2">
        <f t="shared" si="15"/>
        <v>2.647735856067409E-2</v>
      </c>
    </row>
    <row r="216" spans="1:15" x14ac:dyDescent="0.25">
      <c r="A216" s="2">
        <v>1520</v>
      </c>
      <c r="C216">
        <v>1.5535882140495067E-3</v>
      </c>
      <c r="D216">
        <v>2.5448439462937385E-4</v>
      </c>
      <c r="E216">
        <v>-1.6679651830070431E-3</v>
      </c>
      <c r="F216">
        <v>2.0450585820200083E-3</v>
      </c>
      <c r="I216" s="2">
        <f>'II. Headline series'!E218</f>
        <v>7.6651640713729963</v>
      </c>
      <c r="J216" s="2">
        <f>'II. Headline series'!H218</f>
        <v>5.5615226734490379</v>
      </c>
      <c r="K216" s="2">
        <v>4.1192028175332824</v>
      </c>
      <c r="L216" s="2">
        <f t="shared" si="12"/>
        <v>7.5098052499680448E-2</v>
      </c>
      <c r="M216" s="2">
        <f t="shared" si="13"/>
        <v>7.6397156319100587E-2</v>
      </c>
      <c r="N216" s="2">
        <f t="shared" si="14"/>
        <v>5.3570168152470371E-2</v>
      </c>
      <c r="O216" s="2">
        <f t="shared" si="15"/>
        <v>3.9146969593312812E-2</v>
      </c>
    </row>
    <row r="217" spans="1:15" x14ac:dyDescent="0.25">
      <c r="A217" s="2">
        <v>1521</v>
      </c>
      <c r="C217">
        <v>3.9951387328371959E-3</v>
      </c>
      <c r="D217">
        <v>3.2390342006019929E-3</v>
      </c>
      <c r="E217">
        <v>-1.6858694101555098E-3</v>
      </c>
      <c r="F217">
        <v>7.8778973277727246E-4</v>
      </c>
      <c r="I217" s="2">
        <f>'II. Headline series'!E219</f>
        <v>7.1083543426307072</v>
      </c>
      <c r="J217" s="2">
        <f>'II. Headline series'!H219</f>
        <v>5.1410126201746209</v>
      </c>
      <c r="K217" s="2">
        <v>3.1088291200487013</v>
      </c>
      <c r="L217" s="2">
        <f t="shared" si="12"/>
        <v>6.7088404693469883E-2</v>
      </c>
      <c r="M217" s="2">
        <f t="shared" si="13"/>
        <v>6.7844509225705077E-2</v>
      </c>
      <c r="N217" s="2">
        <f t="shared" si="14"/>
        <v>5.0622336468968937E-2</v>
      </c>
      <c r="O217" s="2">
        <f t="shared" si="15"/>
        <v>3.030050146770974E-2</v>
      </c>
    </row>
    <row r="218" spans="1:15" x14ac:dyDescent="0.25">
      <c r="A218" s="2">
        <v>1522</v>
      </c>
      <c r="C218">
        <v>3.4431400225021537E-3</v>
      </c>
      <c r="D218">
        <v>2.7081379312412788E-3</v>
      </c>
      <c r="E218">
        <v>-1.7038596160894245E-3</v>
      </c>
      <c r="F218">
        <v>-4.6791752324605964E-4</v>
      </c>
      <c r="I218" s="2">
        <f>'II. Headline series'!E220</f>
        <v>6.7054941682671281</v>
      </c>
      <c r="J218" s="2">
        <f>'II. Headline series'!H220</f>
        <v>6.3251025089786435</v>
      </c>
      <c r="K218" s="2">
        <v>3.1235991059594399</v>
      </c>
      <c r="L218" s="2">
        <f t="shared" si="12"/>
        <v>6.3611801660169137E-2</v>
      </c>
      <c r="M218" s="2">
        <f t="shared" si="13"/>
        <v>6.434680375143001E-2</v>
      </c>
      <c r="N218" s="2">
        <f t="shared" si="14"/>
        <v>6.3718942613032487E-2</v>
      </c>
      <c r="O218" s="2">
        <f t="shared" si="15"/>
        <v>3.1703908582840459E-2</v>
      </c>
    </row>
    <row r="219" spans="1:15" x14ac:dyDescent="0.25">
      <c r="A219" s="2">
        <v>1523</v>
      </c>
      <c r="C219">
        <v>5.9394540030211092E-4</v>
      </c>
      <c r="D219">
        <v>-1.526819249096385E-3</v>
      </c>
      <c r="E219">
        <v>-1.7219370570959094E-3</v>
      </c>
      <c r="F219">
        <v>-1.7221140897675554E-3</v>
      </c>
      <c r="I219" s="2">
        <f>'II. Headline series'!E221</f>
        <v>7.0518055118698317</v>
      </c>
      <c r="J219" s="2">
        <f>'II. Headline series'!H221</f>
        <v>6.5658261920749528</v>
      </c>
      <c r="K219" s="2">
        <v>4.1425240366587648</v>
      </c>
      <c r="L219" s="2">
        <f t="shared" si="12"/>
        <v>6.9924109718396202E-2</v>
      </c>
      <c r="M219" s="2">
        <f t="shared" si="13"/>
        <v>7.2044874367794692E-2</v>
      </c>
      <c r="N219" s="2">
        <f t="shared" si="14"/>
        <v>6.7380376010517079E-2</v>
      </c>
      <c r="O219" s="2">
        <f t="shared" si="15"/>
        <v>4.3147354456355209E-2</v>
      </c>
    </row>
    <row r="220" spans="1:15" x14ac:dyDescent="0.25">
      <c r="A220" s="2">
        <v>1524</v>
      </c>
      <c r="C220">
        <v>-1.440829162870504E-3</v>
      </c>
      <c r="D220">
        <v>-3.2466060945263789E-3</v>
      </c>
      <c r="E220">
        <v>-1.7401030060005423E-3</v>
      </c>
      <c r="F220">
        <v>-1.7402826184151642E-3</v>
      </c>
      <c r="I220" s="2">
        <f>'II. Headline series'!E222</f>
        <v>6.6181007922986925</v>
      </c>
      <c r="J220" s="2">
        <f>'II. Headline series'!H222</f>
        <v>5.1662745538610464</v>
      </c>
      <c r="K220" s="2">
        <v>4.1322144522256741</v>
      </c>
      <c r="L220" s="2">
        <f t="shared" si="12"/>
        <v>6.7621837085857422E-2</v>
      </c>
      <c r="M220" s="2">
        <f t="shared" si="13"/>
        <v>6.9427614017513295E-2</v>
      </c>
      <c r="N220" s="2">
        <f t="shared" si="14"/>
        <v>5.3403028157025627E-2</v>
      </c>
      <c r="O220" s="2">
        <f t="shared" si="15"/>
        <v>4.3062427140671905E-2</v>
      </c>
    </row>
    <row r="221" spans="1:15" x14ac:dyDescent="0.25">
      <c r="A221" s="2">
        <v>1525</v>
      </c>
      <c r="C221">
        <v>6.6759339956874567E-4</v>
      </c>
      <c r="D221">
        <v>-1.4128072437897852E-4</v>
      </c>
      <c r="E221">
        <v>-1.7583587525032019E-3</v>
      </c>
      <c r="F221">
        <v>-1.7585409791033269E-3</v>
      </c>
      <c r="I221" s="2">
        <f>'II. Headline series'!E223</f>
        <v>6.1948893282869211</v>
      </c>
      <c r="J221" s="2">
        <f>'II. Headline series'!H223</f>
        <v>10.151896858279574</v>
      </c>
      <c r="K221" s="2">
        <v>4.9162526857229789</v>
      </c>
      <c r="L221" s="2">
        <f t="shared" si="12"/>
        <v>6.1281299883300465E-2</v>
      </c>
      <c r="M221" s="2">
        <f t="shared" si="13"/>
        <v>6.2090174007248193E-2</v>
      </c>
      <c r="N221" s="2">
        <f t="shared" si="14"/>
        <v>0.10327750956189907</v>
      </c>
      <c r="O221" s="2">
        <f t="shared" si="15"/>
        <v>5.0921067836333121E-2</v>
      </c>
    </row>
    <row r="222" spans="1:15" x14ac:dyDescent="0.25">
      <c r="A222" s="2">
        <v>1526</v>
      </c>
      <c r="C222">
        <v>3.8814974663237073E-3</v>
      </c>
      <c r="D222">
        <v>3.8844804533682358E-3</v>
      </c>
      <c r="E222">
        <v>-1.7767056035212577E-3</v>
      </c>
      <c r="F222">
        <v>-1.7768904794511393E-3</v>
      </c>
      <c r="I222" s="2">
        <f>'II. Headline series'!E224</f>
        <v>6.2526926027861069</v>
      </c>
      <c r="J222" s="2">
        <f>'II. Headline series'!H224</f>
        <v>11.4919237660795</v>
      </c>
      <c r="K222" s="2">
        <v>4.3486888959244077</v>
      </c>
      <c r="L222" s="2">
        <f t="shared" si="12"/>
        <v>5.8645428561537365E-2</v>
      </c>
      <c r="M222" s="2">
        <f t="shared" si="13"/>
        <v>5.8642445574492837E-2</v>
      </c>
      <c r="N222" s="2">
        <f t="shared" si="14"/>
        <v>0.11669612814024613</v>
      </c>
      <c r="O222" s="2">
        <f t="shared" si="15"/>
        <v>4.5263779438695216E-2</v>
      </c>
    </row>
    <row r="223" spans="1:15" x14ac:dyDescent="0.25">
      <c r="A223" s="2">
        <v>1527</v>
      </c>
      <c r="C223">
        <v>9.1056445194828814E-4</v>
      </c>
      <c r="D223">
        <v>3.95356320337282E-6</v>
      </c>
      <c r="E223">
        <v>-1.795144883540305E-3</v>
      </c>
      <c r="F223">
        <v>-6.9643134576018487E-4</v>
      </c>
      <c r="I223" s="2">
        <f>'II. Headline series'!E225</f>
        <v>3.2689499825018018</v>
      </c>
      <c r="J223" s="2">
        <f>'II. Headline series'!H225</f>
        <v>8.1085096589701866</v>
      </c>
      <c r="K223" s="2">
        <v>3.0938004372715162</v>
      </c>
      <c r="L223" s="2">
        <f t="shared" si="12"/>
        <v>3.1778935373069729E-2</v>
      </c>
      <c r="M223" s="2">
        <f t="shared" si="13"/>
        <v>3.2685546261814642E-2</v>
      </c>
      <c r="N223" s="2">
        <f t="shared" si="14"/>
        <v>8.1781527935462048E-2</v>
      </c>
      <c r="O223" s="2">
        <f t="shared" si="15"/>
        <v>3.1634435718475344E-2</v>
      </c>
    </row>
    <row r="224" spans="1:15" x14ac:dyDescent="0.25">
      <c r="A224" s="2">
        <v>1528</v>
      </c>
      <c r="C224">
        <v>-3.2138041012754154E-3</v>
      </c>
      <c r="D224">
        <v>-4.8181178860609358E-3</v>
      </c>
      <c r="E224">
        <v>-1.813677934972648E-3</v>
      </c>
      <c r="F224">
        <v>3.8395023609687332E-4</v>
      </c>
      <c r="I224" s="2">
        <f>'II. Headline series'!E226</f>
        <v>4.3170979100299576</v>
      </c>
      <c r="J224" s="2">
        <f>'II. Headline series'!H226</f>
        <v>8.9013361132399336</v>
      </c>
      <c r="K224" s="2">
        <v>3.5127851096821892</v>
      </c>
      <c r="L224" s="2">
        <f t="shared" si="12"/>
        <v>4.6384783201574985E-2</v>
      </c>
      <c r="M224" s="2">
        <f t="shared" si="13"/>
        <v>4.7989096986360509E-2</v>
      </c>
      <c r="N224" s="2">
        <f t="shared" si="14"/>
        <v>8.8629410896302468E-2</v>
      </c>
      <c r="O224" s="2">
        <f t="shared" si="15"/>
        <v>3.474390086072502E-2</v>
      </c>
    </row>
    <row r="225" spans="1:15" x14ac:dyDescent="0.25">
      <c r="A225" s="2">
        <v>1529</v>
      </c>
      <c r="C225">
        <v>-2.956445638230294E-3</v>
      </c>
      <c r="D225">
        <v>-5.1410594955129891E-3</v>
      </c>
      <c r="E225">
        <v>-1.8323061185241117E-3</v>
      </c>
      <c r="F225">
        <v>1.4642854198987647E-3</v>
      </c>
      <c r="I225" s="2">
        <f>'II. Headline series'!E227</f>
        <v>4.64833944584898</v>
      </c>
      <c r="J225" s="2">
        <f>'II. Headline series'!H227</f>
        <v>9.0874642913185806</v>
      </c>
      <c r="K225" s="2">
        <v>4.1493119276293857</v>
      </c>
      <c r="L225" s="2">
        <f t="shared" si="12"/>
        <v>4.9439840096720096E-2</v>
      </c>
      <c r="M225" s="2">
        <f t="shared" si="13"/>
        <v>5.1624453954002787E-2</v>
      </c>
      <c r="N225" s="2">
        <f t="shared" si="14"/>
        <v>8.9410357493287046E-2</v>
      </c>
      <c r="O225" s="2">
        <f t="shared" si="15"/>
        <v>4.0028833856395094E-2</v>
      </c>
    </row>
    <row r="226" spans="1:15" x14ac:dyDescent="0.25">
      <c r="A226" s="2">
        <v>1530</v>
      </c>
      <c r="C226">
        <v>4.7293042349875276E-4</v>
      </c>
      <c r="D226">
        <v>-9.838310230102798E-6</v>
      </c>
      <c r="E226">
        <v>5.8412768787407714E-3</v>
      </c>
      <c r="F226">
        <v>2.544605349398548E-3</v>
      </c>
      <c r="I226" s="2">
        <f>'II. Headline series'!E228</f>
        <v>4.5228180993479246</v>
      </c>
      <c r="J226" s="2">
        <f>'II. Headline series'!H228</f>
        <v>9.6111828282573608</v>
      </c>
      <c r="K226" s="2">
        <v>4.0344949605697957</v>
      </c>
      <c r="L226" s="2">
        <f t="shared" si="12"/>
        <v>4.475525056998049E-2</v>
      </c>
      <c r="M226" s="2">
        <f t="shared" si="13"/>
        <v>4.5238019303709347E-2</v>
      </c>
      <c r="N226" s="2">
        <f t="shared" si="14"/>
        <v>9.356722293317507E-2</v>
      </c>
      <c r="O226" s="2">
        <f t="shared" si="15"/>
        <v>3.7800344256299405E-2</v>
      </c>
    </row>
    <row r="227" spans="1:15" x14ac:dyDescent="0.25">
      <c r="A227" s="2">
        <v>1531</v>
      </c>
      <c r="C227">
        <v>1.0586372388023265E-2</v>
      </c>
      <c r="D227">
        <v>1.1292369936972283E-2</v>
      </c>
      <c r="E227">
        <v>5.822568066998865E-3</v>
      </c>
      <c r="F227">
        <v>3.624941163717007E-3</v>
      </c>
      <c r="I227" s="2">
        <f>'II. Headline series'!E229</f>
        <v>7.2283776822824439</v>
      </c>
      <c r="J227" s="2">
        <f>'II. Headline series'!H229</f>
        <v>10.832430231637332</v>
      </c>
      <c r="K227" s="2">
        <v>4.6897744866304976</v>
      </c>
      <c r="L227" s="2">
        <f t="shared" si="12"/>
        <v>6.1697404434801179E-2</v>
      </c>
      <c r="M227" s="2">
        <f t="shared" si="13"/>
        <v>6.099140688585216E-2</v>
      </c>
      <c r="N227" s="2">
        <f t="shared" si="14"/>
        <v>0.10469936115265631</v>
      </c>
      <c r="O227" s="2">
        <f t="shared" si="15"/>
        <v>4.3272803702587972E-2</v>
      </c>
    </row>
    <row r="228" spans="1:15" x14ac:dyDescent="0.25">
      <c r="A228" s="2">
        <v>1532</v>
      </c>
      <c r="C228">
        <v>1.1492032385754983E-2</v>
      </c>
      <c r="D228">
        <v>1.3811796950072286E-2</v>
      </c>
      <c r="E228">
        <v>5.8039875341100375E-3</v>
      </c>
      <c r="F228">
        <v>4.7053240027338048E-3</v>
      </c>
      <c r="I228" s="2">
        <f>'II. Headline series'!E230</f>
        <v>10.686005459354861</v>
      </c>
      <c r="J228" s="2">
        <f>'II. Headline series'!H230</f>
        <v>10.651414031536692</v>
      </c>
      <c r="K228" s="2">
        <v>5.6216457046516757</v>
      </c>
      <c r="L228" s="2">
        <f t="shared" si="12"/>
        <v>9.5368022207793626E-2</v>
      </c>
      <c r="M228" s="2">
        <f t="shared" si="13"/>
        <v>9.3048257643476323E-2</v>
      </c>
      <c r="N228" s="2">
        <f t="shared" si="14"/>
        <v>0.10180881631263311</v>
      </c>
      <c r="O228" s="2">
        <f t="shared" si="15"/>
        <v>5.1511133043782957E-2</v>
      </c>
    </row>
    <row r="229" spans="1:15" x14ac:dyDescent="0.25">
      <c r="A229" s="2">
        <v>1533</v>
      </c>
      <c r="C229">
        <v>7.5464124890543332E-3</v>
      </c>
      <c r="D229">
        <v>9.0780914728176062E-3</v>
      </c>
      <c r="E229">
        <v>5.7855339029772267E-3</v>
      </c>
      <c r="F229">
        <v>5.7857850124787757E-3</v>
      </c>
      <c r="I229" s="2">
        <f>'II. Headline series'!E231</f>
        <v>10.695603258617073</v>
      </c>
      <c r="J229" s="2">
        <f>'II. Headline series'!H231</f>
        <v>12.830417281769959</v>
      </c>
      <c r="K229" s="2">
        <v>5.9978151565598639</v>
      </c>
      <c r="L229" s="2">
        <f t="shared" si="12"/>
        <v>9.9409620097116402E-2</v>
      </c>
      <c r="M229" s="2">
        <f t="shared" si="13"/>
        <v>9.7877941113353129E-2</v>
      </c>
      <c r="N229" s="2">
        <f t="shared" si="14"/>
        <v>0.12251838780522083</v>
      </c>
      <c r="O229" s="2">
        <f t="shared" si="15"/>
        <v>5.4192366553119861E-2</v>
      </c>
    </row>
    <row r="230" spans="1:15" x14ac:dyDescent="0.25">
      <c r="A230" s="2">
        <v>1534</v>
      </c>
      <c r="C230">
        <v>1.0839928881900442E-2</v>
      </c>
      <c r="D230">
        <v>1.2455766482416756E-2</v>
      </c>
      <c r="E230">
        <v>5.7672058166889101E-3</v>
      </c>
      <c r="F230">
        <v>5.7674542516243021E-3</v>
      </c>
      <c r="I230" s="2">
        <f>'II. Headline series'!E232</f>
        <v>12.791861743573971</v>
      </c>
      <c r="J230" s="2">
        <f>'II. Headline series'!H232</f>
        <v>13.455878877307532</v>
      </c>
      <c r="K230" s="2">
        <v>6.1815156093164063</v>
      </c>
      <c r="L230" s="2">
        <f t="shared" si="12"/>
        <v>0.11707868855383927</v>
      </c>
      <c r="M230" s="2">
        <f t="shared" si="13"/>
        <v>0.11546285095332295</v>
      </c>
      <c r="N230" s="2">
        <f t="shared" si="14"/>
        <v>0.128791334521451</v>
      </c>
      <c r="O230" s="2">
        <f t="shared" si="15"/>
        <v>5.604770184153976E-2</v>
      </c>
    </row>
    <row r="231" spans="1:15" x14ac:dyDescent="0.25">
      <c r="A231" s="2">
        <v>1535</v>
      </c>
      <c r="C231">
        <v>5.7346666076295693E-3</v>
      </c>
      <c r="D231">
        <v>5.8889655155756945E-3</v>
      </c>
      <c r="E231">
        <v>5.7490019381449316E-3</v>
      </c>
      <c r="F231">
        <v>5.7492477374134149E-3</v>
      </c>
      <c r="I231" s="2">
        <f>'II. Headline series'!E233</f>
        <v>11.767179167841165</v>
      </c>
      <c r="J231" s="2">
        <f>'II. Headline series'!H233</f>
        <v>11.939280529973114</v>
      </c>
      <c r="K231" s="2">
        <v>6.9619552367153945</v>
      </c>
      <c r="L231" s="2">
        <f t="shared" si="12"/>
        <v>0.11193712507078209</v>
      </c>
      <c r="M231" s="2">
        <f t="shared" si="13"/>
        <v>0.11178282616283597</v>
      </c>
      <c r="N231" s="2">
        <f t="shared" si="14"/>
        <v>0.11364355756231773</v>
      </c>
      <c r="O231" s="2">
        <f t="shared" si="15"/>
        <v>6.3870304629740526E-2</v>
      </c>
    </row>
    <row r="232" spans="1:15" x14ac:dyDescent="0.25">
      <c r="A232" s="2">
        <v>1536</v>
      </c>
      <c r="C232">
        <v>2.8954023475809931E-3</v>
      </c>
      <c r="D232">
        <v>1.369853543319367E-3</v>
      </c>
      <c r="E232">
        <v>5.7309209496906842E-3</v>
      </c>
      <c r="F232">
        <v>5.7311641514760136E-3</v>
      </c>
      <c r="I232" s="2">
        <f>'II. Headline series'!E234</f>
        <v>7.727375039833019</v>
      </c>
      <c r="J232" s="2">
        <f>'II. Headline series'!H234</f>
        <v>9.262389973779495</v>
      </c>
      <c r="K232" s="2">
        <v>6.1127273818695196</v>
      </c>
      <c r="L232" s="2">
        <f t="shared" si="12"/>
        <v>7.4378348050749193E-2</v>
      </c>
      <c r="M232" s="2">
        <f t="shared" si="13"/>
        <v>7.5903896855010825E-2</v>
      </c>
      <c r="N232" s="2">
        <f t="shared" si="14"/>
        <v>8.6892735586318937E-2</v>
      </c>
      <c r="O232" s="2">
        <f t="shared" si="15"/>
        <v>5.5396109667219182E-2</v>
      </c>
    </row>
    <row r="233" spans="1:15" x14ac:dyDescent="0.25">
      <c r="A233" s="2">
        <v>1537</v>
      </c>
      <c r="C233">
        <v>4.7537676113258926E-3</v>
      </c>
      <c r="D233">
        <v>4.2657868358043178E-3</v>
      </c>
      <c r="E233">
        <v>5.7129615527594501E-3</v>
      </c>
      <c r="F233">
        <v>4.6550011363445509E-3</v>
      </c>
      <c r="I233" s="2">
        <f>'II. Headline series'!E235</f>
        <v>5.6049541956741207</v>
      </c>
      <c r="J233" s="2">
        <f>'II. Headline series'!H235</f>
        <v>7.0132733981541904</v>
      </c>
      <c r="K233" s="2">
        <v>5.6232980188521555</v>
      </c>
      <c r="L233" s="2">
        <f t="shared" si="12"/>
        <v>5.1295774345415317E-2</v>
      </c>
      <c r="M233" s="2">
        <f t="shared" si="13"/>
        <v>5.1783755120936893E-2</v>
      </c>
      <c r="N233" s="2">
        <f t="shared" si="14"/>
        <v>6.5477732845197353E-2</v>
      </c>
      <c r="O233" s="2">
        <f t="shared" si="15"/>
        <v>5.1577979052177002E-2</v>
      </c>
    </row>
    <row r="234" spans="1:15" x14ac:dyDescent="0.25">
      <c r="A234" s="2">
        <v>1538</v>
      </c>
      <c r="C234">
        <v>2.4074697887820533E-3</v>
      </c>
      <c r="D234">
        <v>2.665192214592015E-3</v>
      </c>
      <c r="E234">
        <v>5.6951224675226599E-3</v>
      </c>
      <c r="F234">
        <v>3.578943953718662E-3</v>
      </c>
      <c r="I234" s="2">
        <f>'II. Headline series'!E236</f>
        <v>6.6009380904949575</v>
      </c>
      <c r="J234" s="2">
        <f>'II. Headline series'!H236</f>
        <v>8.4920906707671175</v>
      </c>
      <c r="K234" s="2">
        <v>5.3178576366608095</v>
      </c>
      <c r="L234" s="2">
        <f t="shared" si="12"/>
        <v>6.3601911116167531E-2</v>
      </c>
      <c r="M234" s="2">
        <f t="shared" si="13"/>
        <v>6.3344188690357559E-2</v>
      </c>
      <c r="N234" s="2">
        <f t="shared" si="14"/>
        <v>8.1341962753952515E-2</v>
      </c>
      <c r="O234" s="2">
        <f t="shared" si="15"/>
        <v>4.9599632412889436E-2</v>
      </c>
    </row>
    <row r="235" spans="1:15" x14ac:dyDescent="0.25">
      <c r="A235" s="2">
        <v>1539</v>
      </c>
      <c r="C235">
        <v>2.8931055745900261E-3</v>
      </c>
      <c r="D235">
        <v>1.3551123214808926E-3</v>
      </c>
      <c r="E235">
        <v>5.6774024325482297E-3</v>
      </c>
      <c r="F235">
        <v>2.5029623071298169E-3</v>
      </c>
      <c r="I235" s="2">
        <f>'II. Headline series'!E237</f>
        <v>5.7460812720893149</v>
      </c>
      <c r="J235" s="2">
        <f>'II. Headline series'!H237</f>
        <v>5.8745080988488363</v>
      </c>
      <c r="K235" s="2">
        <v>4.3965242997802694</v>
      </c>
      <c r="L235" s="2">
        <f t="shared" si="12"/>
        <v>5.4567707146303122E-2</v>
      </c>
      <c r="M235" s="2">
        <f t="shared" si="13"/>
        <v>5.6105700399412262E-2</v>
      </c>
      <c r="N235" s="2">
        <f t="shared" si="14"/>
        <v>5.6242118681358547E-2</v>
      </c>
      <c r="O235" s="2">
        <f t="shared" si="15"/>
        <v>4.1462280690672877E-2</v>
      </c>
    </row>
    <row r="236" spans="1:15" x14ac:dyDescent="0.25">
      <c r="A236" s="2">
        <v>1540</v>
      </c>
      <c r="C236">
        <v>1.7433969941926055E-3</v>
      </c>
      <c r="D236">
        <v>1.4401667083643307E-4</v>
      </c>
      <c r="E236">
        <v>-1.74760720294301E-3</v>
      </c>
      <c r="F236">
        <v>1.4270259110160416E-3</v>
      </c>
      <c r="I236" s="2">
        <f>'II. Headline series'!E238</f>
        <v>5.7792257649418719</v>
      </c>
      <c r="J236" s="2">
        <f>'II. Headline series'!H238</f>
        <v>6.809989169020775</v>
      </c>
      <c r="K236" s="2">
        <v>4.2024644182586446</v>
      </c>
      <c r="L236" s="2">
        <f t="shared" si="12"/>
        <v>5.6048860655226115E-2</v>
      </c>
      <c r="M236" s="2">
        <f t="shared" si="13"/>
        <v>5.7648240978582288E-2</v>
      </c>
      <c r="N236" s="2">
        <f t="shared" si="14"/>
        <v>6.6672865779191709E-2</v>
      </c>
      <c r="O236" s="2">
        <f t="shared" si="15"/>
        <v>4.0597618271570407E-2</v>
      </c>
    </row>
    <row r="237" spans="1:15" x14ac:dyDescent="0.25">
      <c r="A237" s="2">
        <v>1541</v>
      </c>
      <c r="C237">
        <v>1.2419712399227882E-3</v>
      </c>
      <c r="D237">
        <v>-3.1915950825378705E-4</v>
      </c>
      <c r="E237">
        <v>-1.7651944616923067E-3</v>
      </c>
      <c r="F237">
        <v>3.5110448561127616E-4</v>
      </c>
      <c r="I237" s="2">
        <f>'II. Headline series'!E239</f>
        <v>5.122361087471714</v>
      </c>
      <c r="J237" s="2">
        <f>'II. Headline series'!H239</f>
        <v>6.074849629970914</v>
      </c>
      <c r="K237" s="2">
        <v>3.4213034062757504</v>
      </c>
      <c r="L237" s="2">
        <f t="shared" si="12"/>
        <v>4.998163963479435E-2</v>
      </c>
      <c r="M237" s="2">
        <f t="shared" si="13"/>
        <v>5.1542770382970927E-2</v>
      </c>
      <c r="N237" s="2">
        <f t="shared" si="14"/>
        <v>6.039739181409786E-2</v>
      </c>
      <c r="O237" s="2">
        <f t="shared" si="15"/>
        <v>3.3861929577146226E-2</v>
      </c>
    </row>
    <row r="238" spans="1:15" x14ac:dyDescent="0.25">
      <c r="A238" s="2">
        <v>1542</v>
      </c>
      <c r="C238">
        <v>4.2424298313040194E-3</v>
      </c>
      <c r="D238">
        <v>3.6096837092043301E-3</v>
      </c>
      <c r="E238">
        <v>-1.7828695879769899E-3</v>
      </c>
      <c r="F238">
        <v>-7.2483224816304373E-4</v>
      </c>
      <c r="I238" s="2">
        <f>'II. Headline series'!E240</f>
        <v>4.896989630539748</v>
      </c>
      <c r="J238" s="2">
        <f>'II. Headline series'!H240</f>
        <v>4.5935721114999337</v>
      </c>
      <c r="K238" s="2">
        <v>2.975249267351971</v>
      </c>
      <c r="L238" s="2">
        <f t="shared" si="12"/>
        <v>4.4727466474093459E-2</v>
      </c>
      <c r="M238" s="2">
        <f t="shared" si="13"/>
        <v>4.5360212596193147E-2</v>
      </c>
      <c r="N238" s="2">
        <f t="shared" si="14"/>
        <v>4.6660553363162376E-2</v>
      </c>
      <c r="O238" s="2">
        <f t="shared" si="15"/>
        <v>3.0477324921682755E-2</v>
      </c>
    </row>
    <row r="239" spans="1:15" x14ac:dyDescent="0.25">
      <c r="A239" s="2">
        <v>1543</v>
      </c>
      <c r="C239">
        <v>9.4154265776951202E-3</v>
      </c>
      <c r="D239">
        <v>1.16033763306809E-2</v>
      </c>
      <c r="E239">
        <v>-1.8006338231057425E-3</v>
      </c>
      <c r="F239">
        <v>-1.8008145738063707E-3</v>
      </c>
      <c r="I239" s="2">
        <f>'II. Headline series'!E241</f>
        <v>7.19289428823277</v>
      </c>
      <c r="J239" s="2">
        <f>'II. Headline series'!H241</f>
        <v>4.4058805058901624</v>
      </c>
      <c r="K239" s="2">
        <v>2.4517405293323824</v>
      </c>
      <c r="L239" s="2">
        <f t="shared" si="12"/>
        <v>6.2513516304632588E-2</v>
      </c>
      <c r="M239" s="2">
        <f t="shared" si="13"/>
        <v>6.0325566551646809E-2</v>
      </c>
      <c r="N239" s="2">
        <f t="shared" si="14"/>
        <v>4.5859619632707994E-2</v>
      </c>
      <c r="O239" s="2">
        <f t="shared" si="15"/>
        <v>2.6318219867130194E-2</v>
      </c>
    </row>
    <row r="240" spans="1:15" x14ac:dyDescent="0.25">
      <c r="A240" s="2">
        <v>1544</v>
      </c>
      <c r="C240">
        <v>4.779205753937958E-3</v>
      </c>
      <c r="D240">
        <v>3.2776748900743787E-3</v>
      </c>
      <c r="E240">
        <v>-1.8184884250739075E-3</v>
      </c>
      <c r="F240">
        <v>-1.8186717261482091E-3</v>
      </c>
      <c r="I240" s="2">
        <f>'II. Headline series'!E242</f>
        <v>9.9759678372237897</v>
      </c>
      <c r="J240" s="2">
        <f>'II. Headline series'!H242</f>
        <v>8.0808563557678106</v>
      </c>
      <c r="K240" s="2">
        <v>3.0415811889832836</v>
      </c>
      <c r="L240" s="2">
        <f t="shared" si="12"/>
        <v>9.4980472618299935E-2</v>
      </c>
      <c r="M240" s="2">
        <f t="shared" si="13"/>
        <v>9.6482003482163514E-2</v>
      </c>
      <c r="N240" s="2">
        <f t="shared" si="14"/>
        <v>8.2627235283826317E-2</v>
      </c>
      <c r="O240" s="2">
        <f t="shared" si="15"/>
        <v>3.2234483615981045E-2</v>
      </c>
    </row>
    <row r="241" spans="1:16" x14ac:dyDescent="0.25">
      <c r="A241" s="2">
        <v>1545</v>
      </c>
      <c r="C241">
        <v>3.6698903257451147E-4</v>
      </c>
      <c r="D241">
        <v>-2.5019203270945046E-3</v>
      </c>
      <c r="E241">
        <v>-1.8364346688975791E-3</v>
      </c>
      <c r="F241">
        <v>-1.8366205550775386E-3</v>
      </c>
      <c r="I241" s="2">
        <f>'II. Headline series'!E243</f>
        <v>7.9430958632915223</v>
      </c>
      <c r="J241" s="2">
        <f>'II. Headline series'!H243</f>
        <v>6.4178340432146017</v>
      </c>
      <c r="K241" s="2">
        <v>2.7035328150664104</v>
      </c>
      <c r="L241" s="2">
        <f t="shared" si="12"/>
        <v>7.9063969600340706E-2</v>
      </c>
      <c r="M241" s="2">
        <f t="shared" si="13"/>
        <v>8.1932878960009725E-2</v>
      </c>
      <c r="N241" s="2">
        <f t="shared" si="14"/>
        <v>6.601496098722355E-2</v>
      </c>
      <c r="O241" s="2">
        <f t="shared" si="15"/>
        <v>2.8871948705741644E-2</v>
      </c>
    </row>
    <row r="242" spans="1:16" x14ac:dyDescent="0.25">
      <c r="A242" s="2">
        <v>1546</v>
      </c>
      <c r="C242">
        <v>9.0286290429302863E-4</v>
      </c>
      <c r="D242">
        <v>-4.9069822126046798E-4</v>
      </c>
      <c r="E242">
        <v>-1.8544738469550579E-3</v>
      </c>
      <c r="F242">
        <v>-1.8546623536709703E-3</v>
      </c>
      <c r="I242" s="2">
        <f>'II. Headline series'!E244</f>
        <v>5.7315093925614908</v>
      </c>
      <c r="J242" s="2">
        <f>'II. Headline series'!H244</f>
        <v>6.8865171455183374</v>
      </c>
      <c r="K242" s="2">
        <v>2.5405585342866424</v>
      </c>
      <c r="L242" s="2">
        <f t="shared" si="12"/>
        <v>5.6412231021321882E-2</v>
      </c>
      <c r="M242" s="2">
        <f t="shared" si="13"/>
        <v>5.7805792146875375E-2</v>
      </c>
      <c r="N242" s="2">
        <f t="shared" si="14"/>
        <v>7.0719833808854354E-2</v>
      </c>
      <c r="O242" s="2">
        <f t="shared" si="15"/>
        <v>2.7260247696537395E-2</v>
      </c>
    </row>
    <row r="243" spans="1:16" x14ac:dyDescent="0.25">
      <c r="A243" s="2">
        <v>1547</v>
      </c>
      <c r="C243">
        <v>7.723222584338199E-4</v>
      </c>
      <c r="D243">
        <v>-1.1601038984553214E-3</v>
      </c>
      <c r="E243">
        <v>-1.8726072693358801E-3</v>
      </c>
      <c r="F243">
        <v>-5.9074715068045854E-4</v>
      </c>
      <c r="I243" s="2">
        <f>'II. Headline series'!E245</f>
        <v>5.5489708296923128</v>
      </c>
      <c r="J243" s="2">
        <f>'II. Headline series'!H245</f>
        <v>5.7151047442701088</v>
      </c>
      <c r="K243" s="2">
        <v>3.1109244634905222</v>
      </c>
      <c r="L243" s="2">
        <f t="shared" si="12"/>
        <v>5.4717386038489309E-2</v>
      </c>
      <c r="M243" s="2">
        <f t="shared" si="13"/>
        <v>5.664981219537845E-2</v>
      </c>
      <c r="N243" s="2">
        <f t="shared" si="14"/>
        <v>5.7741794593381544E-2</v>
      </c>
      <c r="O243" s="2">
        <f t="shared" si="15"/>
        <v>3.1699991785585684E-2</v>
      </c>
    </row>
    <row r="244" spans="1:16" x14ac:dyDescent="0.25">
      <c r="A244" s="2">
        <v>1548</v>
      </c>
      <c r="C244">
        <v>1.1468308098373109E-3</v>
      </c>
      <c r="D244">
        <v>5.1729303485702086E-4</v>
      </c>
      <c r="E244">
        <v>-1.8908362641976142E-3</v>
      </c>
      <c r="F244">
        <v>6.7145611480836178E-4</v>
      </c>
      <c r="I244" s="2">
        <f>'II. Headline series'!E246</f>
        <v>5.0691610671502492</v>
      </c>
      <c r="J244" s="2">
        <f>'II. Headline series'!H246</f>
        <v>4.2461576920665207</v>
      </c>
      <c r="K244" s="2">
        <v>2.9011638921388214</v>
      </c>
      <c r="L244" s="2">
        <f t="shared" si="12"/>
        <v>4.9544779861665181E-2</v>
      </c>
      <c r="M244" s="2">
        <f t="shared" si="13"/>
        <v>5.0174317636645469E-2</v>
      </c>
      <c r="N244" s="2">
        <f t="shared" si="14"/>
        <v>4.179012080585684E-2</v>
      </c>
      <c r="O244" s="2">
        <f t="shared" si="15"/>
        <v>2.8340182806579853E-2</v>
      </c>
    </row>
    <row r="245" spans="1:16" x14ac:dyDescent="0.25">
      <c r="A245" s="2">
        <v>1549</v>
      </c>
      <c r="C245">
        <v>4.7044523454613353E-3</v>
      </c>
      <c r="D245">
        <v>5.2833256781165527E-3</v>
      </c>
      <c r="E245">
        <v>-1.9091621781310109E-3</v>
      </c>
      <c r="F245">
        <v>1.9320004874483284E-3</v>
      </c>
      <c r="I245" s="2">
        <f>'II. Headline series'!E247</f>
        <v>6.3649063700503206</v>
      </c>
      <c r="J245" s="2">
        <f>'II. Headline series'!H247</f>
        <v>5.3700093070064794</v>
      </c>
      <c r="K245" s="2">
        <v>2.2003633619511276</v>
      </c>
      <c r="L245" s="2">
        <f t="shared" si="12"/>
        <v>5.8944611355041865E-2</v>
      </c>
      <c r="M245" s="2">
        <f t="shared" si="13"/>
        <v>5.8365738022386648E-2</v>
      </c>
      <c r="N245" s="2">
        <f t="shared" si="14"/>
        <v>5.1768092582616464E-2</v>
      </c>
      <c r="O245" s="2">
        <f t="shared" si="15"/>
        <v>2.0071633132062949E-2</v>
      </c>
    </row>
    <row r="246" spans="1:16" x14ac:dyDescent="0.25">
      <c r="A246" s="2">
        <v>1550</v>
      </c>
      <c r="C246">
        <v>2.9198178308080733E-3</v>
      </c>
      <c r="D246">
        <v>-8.8827286192488756E-5</v>
      </c>
      <c r="E246">
        <v>7.0467725978278391E-3</v>
      </c>
      <c r="F246">
        <v>3.190938610085551E-3</v>
      </c>
      <c r="I246" s="2">
        <f>'II. Headline series'!E248</f>
        <v>7.6739587529405275</v>
      </c>
      <c r="J246" s="2">
        <f>'II. Headline series'!H248</f>
        <v>6.6875811779910848</v>
      </c>
      <c r="K246" s="2">
        <v>1.9489137543619219</v>
      </c>
      <c r="L246" s="2">
        <f t="shared" si="12"/>
        <v>7.3819769698597215E-2</v>
      </c>
      <c r="M246" s="2">
        <f t="shared" si="13"/>
        <v>7.6828414815597768E-2</v>
      </c>
      <c r="N246" s="2">
        <f t="shared" si="14"/>
        <v>6.3684873169825296E-2</v>
      </c>
      <c r="O246" s="2">
        <f t="shared" si="15"/>
        <v>1.6298198933533667E-2</v>
      </c>
    </row>
    <row r="247" spans="1:16" x14ac:dyDescent="0.25">
      <c r="A247" s="2">
        <v>1551</v>
      </c>
      <c r="C247">
        <v>1.0381611436100116E-3</v>
      </c>
      <c r="D247">
        <v>4.3718674923799619E-4</v>
      </c>
      <c r="E247">
        <v>7.0169344333478358E-3</v>
      </c>
      <c r="F247">
        <v>4.4483227379338375E-3</v>
      </c>
      <c r="I247" s="2">
        <f>'II. Headline series'!E249</f>
        <v>5.2652781471478596</v>
      </c>
      <c r="J247" s="2">
        <f>'II. Headline series'!H249</f>
        <v>4.8781062290319399</v>
      </c>
      <c r="K247" s="2">
        <v>0.15843980382796979</v>
      </c>
      <c r="L247" s="2">
        <f t="shared" si="12"/>
        <v>5.1614620327868586E-2</v>
      </c>
      <c r="M247" s="2">
        <f t="shared" si="13"/>
        <v>5.2215594722240598E-2</v>
      </c>
      <c r="N247" s="2">
        <f t="shared" si="14"/>
        <v>4.4332739552385564E-2</v>
      </c>
      <c r="O247" s="2">
        <f t="shared" si="15"/>
        <v>-2.8639246996541396E-3</v>
      </c>
      <c r="P247" s="2"/>
    </row>
    <row r="248" spans="1:16" x14ac:dyDescent="0.25">
      <c r="A248" s="2">
        <v>1552</v>
      </c>
      <c r="C248">
        <v>5.9386203066338157E-4</v>
      </c>
      <c r="D248">
        <v>-6.5288519863478751E-4</v>
      </c>
      <c r="E248">
        <v>6.9873759395821869E-3</v>
      </c>
      <c r="F248">
        <v>5.7042047525103345E-3</v>
      </c>
      <c r="I248" s="2">
        <f>'II. Headline series'!E250</f>
        <v>3.9427160950303013</v>
      </c>
      <c r="J248" s="2">
        <f>'II. Headline series'!H250</f>
        <v>4.1442576325102447</v>
      </c>
      <c r="K248" s="2">
        <v>0.53187353456445319</v>
      </c>
      <c r="L248" s="2">
        <f t="shared" si="12"/>
        <v>3.8833298919639631E-2</v>
      </c>
      <c r="M248" s="2">
        <f t="shared" si="13"/>
        <v>4.0080046148937801E-2</v>
      </c>
      <c r="N248" s="2">
        <f t="shared" si="14"/>
        <v>3.5738371572592111E-2</v>
      </c>
      <c r="O248" s="2">
        <f t="shared" si="15"/>
        <v>-3.854694068658026E-4</v>
      </c>
      <c r="P248" s="2"/>
    </row>
    <row r="249" spans="1:16" x14ac:dyDescent="0.25">
      <c r="A249" s="2">
        <v>1553</v>
      </c>
      <c r="C249">
        <v>-1.391824225337363E-3</v>
      </c>
      <c r="D249">
        <v>-9.6804145720664494E-4</v>
      </c>
      <c r="E249">
        <v>6.9580930115055017E-3</v>
      </c>
      <c r="F249">
        <v>6.9586361753422223E-3</v>
      </c>
      <c r="I249" s="2">
        <f>'II. Headline series'!E251</f>
        <v>4.9106298203262071</v>
      </c>
      <c r="J249" s="2">
        <f>'II. Headline series'!H251</f>
        <v>6.1021593451928293</v>
      </c>
      <c r="K249" s="2">
        <v>0.76116458924181118</v>
      </c>
      <c r="L249" s="2">
        <f t="shared" si="12"/>
        <v>5.0498122428599433E-2</v>
      </c>
      <c r="M249" s="2">
        <f t="shared" si="13"/>
        <v>5.0074339660468717E-2</v>
      </c>
      <c r="N249" s="2">
        <f t="shared" si="14"/>
        <v>5.4062957276586068E-2</v>
      </c>
      <c r="O249" s="2">
        <f t="shared" si="15"/>
        <v>6.5300971707588952E-4</v>
      </c>
      <c r="P249" s="2"/>
    </row>
    <row r="250" spans="1:16" x14ac:dyDescent="0.25">
      <c r="A250" s="2">
        <v>1554</v>
      </c>
      <c r="C250">
        <v>1.2472781644224089E-3</v>
      </c>
      <c r="D250">
        <v>9.9579483334907718E-4</v>
      </c>
      <c r="E250">
        <v>6.9290816256021223E-3</v>
      </c>
      <c r="F250">
        <v>6.9296168994023534E-3</v>
      </c>
      <c r="I250" s="2">
        <f>'II. Headline series'!E252</f>
        <v>6.221059512115894</v>
      </c>
      <c r="J250" s="2">
        <f>'II. Headline series'!H252</f>
        <v>3.4184212262794023</v>
      </c>
      <c r="K250" s="2">
        <v>0.4638314571134966</v>
      </c>
      <c r="L250" s="2">
        <f t="shared" si="12"/>
        <v>6.0963316956736527E-2</v>
      </c>
      <c r="M250" s="2">
        <f t="shared" si="13"/>
        <v>6.1214800287809859E-2</v>
      </c>
      <c r="N250" s="2">
        <f t="shared" si="14"/>
        <v>2.7254595363391667E-2</v>
      </c>
      <c r="O250" s="2">
        <f t="shared" si="15"/>
        <v>-2.2913023282673875E-3</v>
      </c>
      <c r="P250" s="2"/>
    </row>
    <row r="251" spans="1:16" x14ac:dyDescent="0.25">
      <c r="A251" s="2">
        <v>1555</v>
      </c>
      <c r="C251">
        <v>4.1272639189937838E-3</v>
      </c>
      <c r="D251">
        <v>-1.9755848418093812E-4</v>
      </c>
      <c r="E251">
        <v>6.9003378378378645E-3</v>
      </c>
      <c r="F251">
        <v>6.9008653766872733E-3</v>
      </c>
      <c r="I251" s="2">
        <f>'II. Headline series'!E253</f>
        <v>8.3833052952201381</v>
      </c>
      <c r="J251" s="2">
        <f>'II. Headline series'!H253</f>
        <v>6.8558212000058854</v>
      </c>
      <c r="K251" s="2">
        <v>0.58013432600283121</v>
      </c>
      <c r="L251" s="2">
        <f t="shared" si="12"/>
        <v>7.9705789033207589E-2</v>
      </c>
      <c r="M251" s="2">
        <f t="shared" si="13"/>
        <v>8.403061143638231E-2</v>
      </c>
      <c r="N251" s="2">
        <f t="shared" si="14"/>
        <v>6.1657346623371578E-2</v>
      </c>
      <c r="O251" s="2">
        <f t="shared" si="15"/>
        <v>-1.0995221166589615E-3</v>
      </c>
      <c r="P251" s="2"/>
    </row>
    <row r="252" spans="1:16" x14ac:dyDescent="0.25">
      <c r="A252" s="2">
        <v>1556</v>
      </c>
      <c r="C252">
        <v>-6.0866770481412249E-5</v>
      </c>
      <c r="D252">
        <v>-4.8446859306909892E-3</v>
      </c>
      <c r="E252">
        <v>6.8718577816921974E-3</v>
      </c>
      <c r="F252">
        <v>6.8723777368553882E-3</v>
      </c>
      <c r="I252" s="2">
        <f>'II. Headline series'!E254</f>
        <v>8.6213233659320245</v>
      </c>
      <c r="J252" s="2">
        <f>'II. Headline series'!H254</f>
        <v>8.8910780077898544</v>
      </c>
      <c r="K252" s="2">
        <v>1.3324352305574618</v>
      </c>
      <c r="L252" s="2">
        <f t="shared" si="12"/>
        <v>8.6274100429801659E-2</v>
      </c>
      <c r="M252" s="2">
        <f t="shared" si="13"/>
        <v>9.1057919590011235E-2</v>
      </c>
      <c r="N252" s="2">
        <f t="shared" si="14"/>
        <v>8.2038402341043148E-2</v>
      </c>
      <c r="O252" s="2">
        <f t="shared" si="15"/>
        <v>6.4519745687192306E-3</v>
      </c>
      <c r="P252" s="2"/>
    </row>
    <row r="253" spans="1:16" x14ac:dyDescent="0.25">
      <c r="A253" s="2">
        <v>1557</v>
      </c>
      <c r="C253">
        <v>7.3908567528951376E-4</v>
      </c>
      <c r="D253">
        <v>-6.8415358807548345E-4</v>
      </c>
      <c r="E253">
        <v>6.8436376662487702E-3</v>
      </c>
      <c r="F253">
        <v>5.7988540180349294E-3</v>
      </c>
      <c r="I253" s="2">
        <f>'II. Headline series'!E255</f>
        <v>7.5106220456092103</v>
      </c>
      <c r="J253" s="2">
        <f>'II. Headline series'!H255</f>
        <v>8.8250546649574648</v>
      </c>
      <c r="K253" s="2">
        <v>2.4926511029186513</v>
      </c>
      <c r="L253" s="2">
        <f t="shared" si="12"/>
        <v>7.4367134780802591E-2</v>
      </c>
      <c r="M253" s="2">
        <f t="shared" si="13"/>
        <v>7.5790374044167594E-2</v>
      </c>
      <c r="N253" s="2">
        <f t="shared" si="14"/>
        <v>8.2451692631539716E-2</v>
      </c>
      <c r="O253" s="2">
        <f t="shared" si="15"/>
        <v>1.9127657011151582E-2</v>
      </c>
      <c r="P253" s="2"/>
    </row>
    <row r="254" spans="1:16" x14ac:dyDescent="0.25">
      <c r="A254" s="2">
        <v>1558</v>
      </c>
      <c r="C254">
        <v>6.2962988206586032E-3</v>
      </c>
      <c r="D254">
        <v>4.9671075102076315E-3</v>
      </c>
      <c r="E254">
        <v>6.8156737743422704E-3</v>
      </c>
      <c r="F254">
        <v>4.7281175900845181E-3</v>
      </c>
      <c r="I254" s="2">
        <f>'II. Headline series'!E256</f>
        <v>8.8968565769271297</v>
      </c>
      <c r="J254" s="2">
        <f>'II. Headline series'!H256</f>
        <v>7.6692305648670374</v>
      </c>
      <c r="K254" s="2">
        <v>3.1248173244449697</v>
      </c>
      <c r="L254" s="2">
        <f t="shared" si="12"/>
        <v>8.2672266948612697E-2</v>
      </c>
      <c r="M254" s="2">
        <f t="shared" si="13"/>
        <v>8.400145825906366E-2</v>
      </c>
      <c r="N254" s="2">
        <f t="shared" si="14"/>
        <v>7.1964188058585857E-2</v>
      </c>
      <c r="O254" s="2">
        <f t="shared" si="15"/>
        <v>2.6520055654365181E-2</v>
      </c>
      <c r="P254" s="2"/>
    </row>
    <row r="255" spans="1:16" x14ac:dyDescent="0.25">
      <c r="A255" s="2">
        <v>1559</v>
      </c>
      <c r="C255">
        <v>4.6802656792256049E-3</v>
      </c>
      <c r="D255">
        <v>3.059926636476089E-3</v>
      </c>
      <c r="E255">
        <v>6.7879624607589881E-3</v>
      </c>
      <c r="F255">
        <v>3.6601279438562831E-3</v>
      </c>
      <c r="I255" s="2">
        <f>'II. Headline series'!E257</f>
        <v>9.7725579504674815</v>
      </c>
      <c r="J255" s="2">
        <f>'II. Headline series'!H257</f>
        <v>6.9531188457066904</v>
      </c>
      <c r="K255" s="2">
        <v>2.2441859922256584</v>
      </c>
      <c r="L255" s="2">
        <f t="shared" si="12"/>
        <v>9.30453138254492E-2</v>
      </c>
      <c r="M255" s="2">
        <f t="shared" si="13"/>
        <v>9.4665652868198724E-2</v>
      </c>
      <c r="N255" s="2">
        <f t="shared" si="14"/>
        <v>6.5871060513210622E-2</v>
      </c>
      <c r="O255" s="2">
        <f t="shared" si="15"/>
        <v>1.8781731978400301E-2</v>
      </c>
      <c r="P255" s="2"/>
    </row>
    <row r="256" spans="1:16" x14ac:dyDescent="0.25">
      <c r="A256" s="2">
        <v>1560</v>
      </c>
      <c r="C256">
        <v>1.0561507607671692E-2</v>
      </c>
      <c r="D256">
        <v>5.974282092532519E-3</v>
      </c>
      <c r="E256">
        <v>-5.5657302023770462E-4</v>
      </c>
      <c r="F256">
        <v>2.5948450811380673E-3</v>
      </c>
      <c r="I256" s="2">
        <f>'II. Headline series'!E258</f>
        <v>9.8975509786652474</v>
      </c>
      <c r="J256" s="2">
        <f>'II. Headline series'!H258</f>
        <v>5.6876606907686309</v>
      </c>
      <c r="K256" s="2">
        <v>2.2993835675805268</v>
      </c>
      <c r="L256" s="2">
        <f t="shared" si="12"/>
        <v>8.841400217898078E-2</v>
      </c>
      <c r="M256" s="2">
        <f t="shared" si="13"/>
        <v>9.3001227694119948E-2</v>
      </c>
      <c r="N256" s="2">
        <f t="shared" si="14"/>
        <v>5.4281761826548244E-2</v>
      </c>
      <c r="O256" s="2">
        <f t="shared" si="15"/>
        <v>2.03989905946672E-2</v>
      </c>
      <c r="P256" s="2"/>
    </row>
    <row r="257" spans="1:16" x14ac:dyDescent="0.25">
      <c r="A257" s="2">
        <v>1561</v>
      </c>
      <c r="C257">
        <v>7.830090224694183E-3</v>
      </c>
      <c r="D257">
        <v>4.8475047064485827E-3</v>
      </c>
      <c r="E257">
        <v>-5.6607337005076309E-4</v>
      </c>
      <c r="F257">
        <v>1.5322295036290928E-3</v>
      </c>
      <c r="I257" s="2">
        <f>'II. Headline series'!E259</f>
        <v>11.318243413973383</v>
      </c>
      <c r="J257" s="2">
        <f>'II. Headline series'!H259</f>
        <v>9.429922395036856</v>
      </c>
      <c r="K257" s="2">
        <v>2.4193250890068669</v>
      </c>
      <c r="L257" s="2">
        <f t="shared" si="12"/>
        <v>0.10535234391503964</v>
      </c>
      <c r="M257" s="2">
        <f t="shared" si="13"/>
        <v>0.10833492943328524</v>
      </c>
      <c r="N257" s="2">
        <f t="shared" si="14"/>
        <v>9.276699444673947E-2</v>
      </c>
      <c r="O257" s="2">
        <f t="shared" si="15"/>
        <v>2.2661021386439578E-2</v>
      </c>
      <c r="P257" s="2"/>
    </row>
    <row r="258" spans="1:16" x14ac:dyDescent="0.25">
      <c r="A258" s="2">
        <v>1562</v>
      </c>
      <c r="C258">
        <v>4.0481448838876463E-3</v>
      </c>
      <c r="D258">
        <v>4.7345524078181754E-3</v>
      </c>
      <c r="E258">
        <v>-5.7558968575977367E-4</v>
      </c>
      <c r="F258">
        <v>4.7224220217588649E-4</v>
      </c>
      <c r="I258" s="2">
        <f>'II. Headline series'!E260</f>
        <v>8.9077671324671464</v>
      </c>
      <c r="J258" s="2">
        <f>'II. Headline series'!H260</f>
        <v>7.5668262017159824</v>
      </c>
      <c r="K258" s="2">
        <v>2.7959002896789817</v>
      </c>
      <c r="L258" s="2">
        <f t="shared" si="12"/>
        <v>8.502952644078382E-2</v>
      </c>
      <c r="M258" s="2">
        <f t="shared" si="13"/>
        <v>8.4343118916853296E-2</v>
      </c>
      <c r="N258" s="2">
        <f t="shared" si="14"/>
        <v>7.5196019814983944E-2</v>
      </c>
      <c r="O258" s="2">
        <f t="shared" si="15"/>
        <v>2.7486760694613931E-2</v>
      </c>
      <c r="P258" s="2"/>
    </row>
    <row r="259" spans="1:16" x14ac:dyDescent="0.25">
      <c r="A259" s="2">
        <v>1563</v>
      </c>
      <c r="C259">
        <v>8.135505259621147E-3</v>
      </c>
      <c r="D259">
        <v>6.5338247674718453E-3</v>
      </c>
      <c r="E259">
        <v>-5.8512225733531255E-4</v>
      </c>
      <c r="F259">
        <v>-5.8515535373926495E-4</v>
      </c>
      <c r="I259" s="2">
        <f>'II. Headline series'!E261</f>
        <v>6.8572755511853227</v>
      </c>
      <c r="J259" s="2">
        <f>'II. Headline series'!H261</f>
        <v>4.2982439329823654</v>
      </c>
      <c r="K259" s="2">
        <v>2.9264048815203303</v>
      </c>
      <c r="L259" s="2">
        <f t="shared" si="12"/>
        <v>6.043725025223208E-2</v>
      </c>
      <c r="M259" s="2">
        <f t="shared" si="13"/>
        <v>6.2038930744381382E-2</v>
      </c>
      <c r="N259" s="2">
        <f t="shared" si="14"/>
        <v>4.3567594683562916E-2</v>
      </c>
      <c r="O259" s="2">
        <f t="shared" si="15"/>
        <v>2.9849204168942566E-2</v>
      </c>
      <c r="P259" s="2"/>
    </row>
    <row r="260" spans="1:16" x14ac:dyDescent="0.25">
      <c r="A260" s="2">
        <v>1564</v>
      </c>
      <c r="C260">
        <v>7.9159794594302786E-3</v>
      </c>
      <c r="D260">
        <v>7.488898165958326E-3</v>
      </c>
      <c r="E260">
        <v>-5.9467137631405518E-4</v>
      </c>
      <c r="F260">
        <v>-5.947050590180854E-4</v>
      </c>
      <c r="I260" s="2">
        <f>'II. Headline series'!E262</f>
        <v>7.9929927679025985</v>
      </c>
      <c r="J260" s="2">
        <f>'II. Headline series'!H262</f>
        <v>3.995854442025756</v>
      </c>
      <c r="K260" s="2">
        <v>2.7085464992831403</v>
      </c>
      <c r="L260" s="2">
        <f t="shared" si="12"/>
        <v>7.2013948219595711E-2</v>
      </c>
      <c r="M260" s="2">
        <f t="shared" si="13"/>
        <v>7.2441029513067662E-2</v>
      </c>
      <c r="N260" s="2">
        <f t="shared" si="14"/>
        <v>4.0553249479275646E-2</v>
      </c>
      <c r="O260" s="2">
        <f t="shared" si="15"/>
        <v>2.768017005184949E-2</v>
      </c>
      <c r="P260" s="2"/>
    </row>
    <row r="261" spans="1:16" x14ac:dyDescent="0.25">
      <c r="A261" s="2">
        <v>1565</v>
      </c>
      <c r="C261">
        <v>5.4554567029348753E-3</v>
      </c>
      <c r="D261">
        <v>4.6032682022196375E-3</v>
      </c>
      <c r="E261">
        <v>-6.0423733583017431E-4</v>
      </c>
      <c r="F261">
        <v>-6.0427160809307901E-4</v>
      </c>
      <c r="I261" s="2">
        <f>'II. Headline series'!E263</f>
        <v>8.0530912044966438</v>
      </c>
      <c r="J261" s="2">
        <f>'II. Headline series'!H263</f>
        <v>5.398346341058649</v>
      </c>
      <c r="K261" s="2">
        <v>2.5657486722494616</v>
      </c>
      <c r="L261" s="2">
        <f t="shared" si="12"/>
        <v>7.5075455342031569E-2</v>
      </c>
      <c r="M261" s="2">
        <f t="shared" si="13"/>
        <v>7.5927643842746806E-2</v>
      </c>
      <c r="N261" s="2">
        <f t="shared" si="14"/>
        <v>5.458773501867957E-2</v>
      </c>
      <c r="O261" s="2">
        <f t="shared" si="15"/>
        <v>2.6261758330587696E-2</v>
      </c>
      <c r="P261" s="2"/>
    </row>
    <row r="262" spans="1:16" x14ac:dyDescent="0.25">
      <c r="A262" s="2">
        <v>1566</v>
      </c>
      <c r="C262">
        <v>5.5491501548882308E-3</v>
      </c>
      <c r="D262">
        <v>4.718387439050834E-3</v>
      </c>
      <c r="E262">
        <v>-6.1382043064707134E-4</v>
      </c>
      <c r="F262">
        <v>-6.1385529579174446E-4</v>
      </c>
      <c r="I262" s="2">
        <f>'II. Headline series'!E264</f>
        <v>8.1454901746686481</v>
      </c>
      <c r="J262" s="2">
        <f>'II. Headline series'!H264</f>
        <v>6.2014550825621955</v>
      </c>
      <c r="K262" s="2">
        <v>3.0369634408564816</v>
      </c>
      <c r="L262" s="2">
        <f t="shared" si="12"/>
        <v>7.5905751591798257E-2</v>
      </c>
      <c r="M262" s="2">
        <f t="shared" si="13"/>
        <v>7.6736514307635659E-2</v>
      </c>
      <c r="N262" s="2">
        <f t="shared" si="14"/>
        <v>6.2628406121413696E-2</v>
      </c>
      <c r="O262" s="2">
        <f t="shared" si="15"/>
        <v>3.0983489704356562E-2</v>
      </c>
      <c r="P262" s="2"/>
    </row>
    <row r="263" spans="1:16" x14ac:dyDescent="0.25">
      <c r="A263" s="2">
        <v>1567</v>
      </c>
      <c r="C263">
        <v>1.1990613304330498E-3</v>
      </c>
      <c r="D263">
        <v>2.3431816078178882E-3</v>
      </c>
      <c r="E263">
        <v>-6.2342095718944768E-4</v>
      </c>
      <c r="F263">
        <v>2.69400724253419E-4</v>
      </c>
      <c r="I263" s="2">
        <f>'II. Headline series'!E265</f>
        <v>7.3940152015777647</v>
      </c>
      <c r="J263" s="2">
        <f>'II. Headline series'!H265</f>
        <v>5.7163666410946945</v>
      </c>
      <c r="K263" s="2">
        <v>2.5634241956762795</v>
      </c>
      <c r="L263" s="2">
        <f t="shared" si="12"/>
        <v>7.2741090685344609E-2</v>
      </c>
      <c r="M263" s="2">
        <f t="shared" si="13"/>
        <v>7.1596970407959759E-2</v>
      </c>
      <c r="N263" s="2">
        <f t="shared" si="14"/>
        <v>5.6894265686693528E-2</v>
      </c>
      <c r="O263" s="2">
        <f t="shared" si="15"/>
        <v>2.5364841232509375E-2</v>
      </c>
      <c r="P263" s="2"/>
    </row>
    <row r="264" spans="1:16" x14ac:dyDescent="0.25">
      <c r="A264" s="2">
        <v>1568</v>
      </c>
      <c r="C264">
        <v>2.6672548115197316E-3</v>
      </c>
      <c r="D264">
        <v>3.5322208706600904E-3</v>
      </c>
      <c r="E264">
        <v>-6.3303921357571826E-4</v>
      </c>
      <c r="F264">
        <v>1.1515326826471114E-3</v>
      </c>
      <c r="I264" s="2">
        <f>'II. Headline series'!E266</f>
        <v>5.1108045383116849</v>
      </c>
      <c r="J264" s="2">
        <f>'II. Headline series'!H266</f>
        <v>2.6910413656316714</v>
      </c>
      <c r="K264" s="2">
        <v>1.9963579396377664</v>
      </c>
      <c r="L264" s="2">
        <f t="shared" si="12"/>
        <v>4.8440790571597114E-2</v>
      </c>
      <c r="M264" s="2">
        <f t="shared" si="13"/>
        <v>4.757582451245676E-2</v>
      </c>
      <c r="N264" s="2">
        <f t="shared" si="14"/>
        <v>2.5758880973669601E-2</v>
      </c>
      <c r="O264" s="2">
        <f t="shared" si="15"/>
        <v>1.8812046713730553E-2</v>
      </c>
      <c r="P264" s="2"/>
    </row>
    <row r="265" spans="1:16" x14ac:dyDescent="0.25">
      <c r="A265" s="2">
        <v>1569</v>
      </c>
      <c r="C265">
        <v>2.4351559596623822E-3</v>
      </c>
      <c r="D265">
        <v>3.5602809787075819E-3</v>
      </c>
      <c r="E265">
        <v>-6.4267549965043159E-4</v>
      </c>
      <c r="F265">
        <v>2.0325596763746448E-3</v>
      </c>
      <c r="I265" s="2">
        <f>'II. Headline series'!E267</f>
        <v>5.7864635819366503</v>
      </c>
      <c r="J265" s="2">
        <f>'II. Headline series'!H267</f>
        <v>2.558668797147273</v>
      </c>
      <c r="K265" s="2">
        <v>1.5464844807216667</v>
      </c>
      <c r="L265" s="2">
        <f t="shared" si="12"/>
        <v>5.5429479859704117E-2</v>
      </c>
      <c r="M265" s="2">
        <f t="shared" si="13"/>
        <v>5.4304354840658924E-2</v>
      </c>
      <c r="N265" s="2">
        <f t="shared" si="14"/>
        <v>2.3554128295098085E-2</v>
      </c>
      <c r="O265" s="2">
        <f t="shared" si="15"/>
        <v>1.3432285130842022E-2</v>
      </c>
      <c r="P265" s="2"/>
    </row>
    <row r="266" spans="1:16" x14ac:dyDescent="0.25">
      <c r="A266" s="2">
        <v>1570</v>
      </c>
      <c r="C266">
        <v>3.3197569836527626E-3</v>
      </c>
      <c r="D266">
        <v>3.9322167400150472E-3</v>
      </c>
      <c r="E266">
        <v>5.5976698829808312E-3</v>
      </c>
      <c r="F266">
        <v>2.912500668902307E-3</v>
      </c>
      <c r="I266" s="2">
        <f>'II. Headline series'!E268</f>
        <v>6.2400711476575328</v>
      </c>
      <c r="J266" s="2">
        <f>'II. Headline series'!H268</f>
        <v>5.494928119301095</v>
      </c>
      <c r="K266" s="2">
        <v>1.2262558515117077</v>
      </c>
      <c r="L266" s="2">
        <f t="shared" si="12"/>
        <v>5.9080954492922562E-2</v>
      </c>
      <c r="M266" s="2">
        <f t="shared" si="13"/>
        <v>5.8468494736560281E-2</v>
      </c>
      <c r="N266" s="2">
        <f t="shared" si="14"/>
        <v>5.2036780524108643E-2</v>
      </c>
      <c r="O266" s="2">
        <f t="shared" si="15"/>
        <v>9.3500578462147703E-3</v>
      </c>
      <c r="P266" s="2">
        <v>2</v>
      </c>
    </row>
    <row r="267" spans="1:16" x14ac:dyDescent="0.25">
      <c r="A267" s="2">
        <v>1571</v>
      </c>
      <c r="C267">
        <v>2.5922898336702146E-4</v>
      </c>
      <c r="D267">
        <v>6.9850269768908602E-4</v>
      </c>
      <c r="E267">
        <v>5.5802523324417919E-3</v>
      </c>
      <c r="F267">
        <v>3.7913744929366547E-3</v>
      </c>
      <c r="I267" s="2">
        <f>'II. Headline series'!E269</f>
        <v>5.0000615308356027</v>
      </c>
      <c r="J267" s="2">
        <f>'II. Headline series'!H269</f>
        <v>5.5754002602135744</v>
      </c>
      <c r="K267" s="2">
        <v>0.8021495737638149</v>
      </c>
      <c r="L267" s="2">
        <f t="shared" si="12"/>
        <v>4.9741386324989006E-2</v>
      </c>
      <c r="M267" s="2">
        <f t="shared" si="13"/>
        <v>4.9302112610666943E-2</v>
      </c>
      <c r="N267" s="2">
        <f t="shared" si="14"/>
        <v>5.1962628109199084E-2</v>
      </c>
      <c r="O267" s="2">
        <f t="shared" si="15"/>
        <v>4.2301212447014933E-3</v>
      </c>
      <c r="P267" s="2">
        <v>2</v>
      </c>
    </row>
    <row r="268" spans="1:16" x14ac:dyDescent="0.25">
      <c r="A268" s="2">
        <v>1572</v>
      </c>
      <c r="C268">
        <v>2.6384830221524574E-3</v>
      </c>
      <c r="D268">
        <v>1.4986407078334183E-3</v>
      </c>
      <c r="E268">
        <v>5.5629516202625592E-3</v>
      </c>
      <c r="F268">
        <v>4.669199853142696E-3</v>
      </c>
      <c r="I268" s="2">
        <f>'II. Headline series'!E270</f>
        <v>6.3236310427716091</v>
      </c>
      <c r="J268" s="2">
        <f>'II. Headline series'!H270</f>
        <v>4.6442532203396398</v>
      </c>
      <c r="K268" s="2">
        <v>0.33195350814135205</v>
      </c>
      <c r="L268" s="2">
        <f t="shared" si="12"/>
        <v>6.0597827405563631E-2</v>
      </c>
      <c r="M268" s="2">
        <f t="shared" si="13"/>
        <v>6.1737669719882669E-2</v>
      </c>
      <c r="N268" s="2">
        <f t="shared" si="14"/>
        <v>4.1773332350253704E-2</v>
      </c>
      <c r="O268" s="2">
        <f t="shared" si="15"/>
        <v>-1.3496647717291753E-3</v>
      </c>
      <c r="P268" s="2">
        <v>2</v>
      </c>
    </row>
    <row r="269" spans="1:16" x14ac:dyDescent="0.25">
      <c r="A269" s="2">
        <v>1573</v>
      </c>
      <c r="C269">
        <v>7.1113850064128516E-3</v>
      </c>
      <c r="D269">
        <v>6.2128839254067128E-3</v>
      </c>
      <c r="E269">
        <v>5.5457665170465641E-3</v>
      </c>
      <c r="F269">
        <v>5.5459953288219442E-3</v>
      </c>
      <c r="I269" s="2">
        <f>'II. Headline series'!E271</f>
        <v>6.753740090977673</v>
      </c>
      <c r="J269" s="2">
        <f>'II. Headline series'!H271</f>
        <v>3.5260697515863013</v>
      </c>
      <c r="K269" s="2">
        <v>0.50337700367228322</v>
      </c>
      <c r="L269" s="2">
        <f t="shared" si="12"/>
        <v>6.0426015903363869E-2</v>
      </c>
      <c r="M269" s="2">
        <f t="shared" si="13"/>
        <v>6.1324516984370012E-2</v>
      </c>
      <c r="N269" s="2">
        <f t="shared" si="14"/>
        <v>2.9714702187041069E-2</v>
      </c>
      <c r="O269" s="2">
        <f t="shared" si="15"/>
        <v>-5.1222529209911209E-4</v>
      </c>
      <c r="P269" s="2">
        <v>2</v>
      </c>
    </row>
    <row r="270" spans="1:16" x14ac:dyDescent="0.25">
      <c r="A270" s="2">
        <v>1574</v>
      </c>
      <c r="C270">
        <v>3.4258825310396548E-3</v>
      </c>
      <c r="D270">
        <v>2.5671790262245886E-3</v>
      </c>
      <c r="E270">
        <v>5.5286958110509921E-3</v>
      </c>
      <c r="F270">
        <v>5.528922233694558E-3</v>
      </c>
      <c r="I270" s="2">
        <f>'II. Headline series'!E272</f>
        <v>8.3590291466244704</v>
      </c>
      <c r="J270" s="2">
        <f>'II. Headline series'!H272</f>
        <v>4.9669638755521675</v>
      </c>
      <c r="K270" s="2">
        <v>1.3563474779346136</v>
      </c>
      <c r="L270" s="2">
        <f t="shared" ref="L270:L333" si="16">(I270/100)-C270</f>
        <v>8.0164408935205045E-2</v>
      </c>
      <c r="M270" s="2">
        <f t="shared" ref="M270:M333" si="17">(I270/100)-D270</f>
        <v>8.1023112440020112E-2</v>
      </c>
      <c r="N270" s="2">
        <f t="shared" ref="N270:N333" si="18">(J270/100)-F270</f>
        <v>4.414071652182712E-2</v>
      </c>
      <c r="O270" s="2">
        <f t="shared" ref="O270:O333" si="19">(K270/100)-F270</f>
        <v>8.0345525456515798E-3</v>
      </c>
      <c r="P270" s="2">
        <v>2</v>
      </c>
    </row>
    <row r="271" spans="1:16" x14ac:dyDescent="0.25">
      <c r="A271" s="2">
        <v>1575</v>
      </c>
      <c r="C271">
        <v>5.9492084545251728E-3</v>
      </c>
      <c r="D271">
        <v>2.9447512665633784E-3</v>
      </c>
      <c r="E271">
        <v>5.5117383078665642E-3</v>
      </c>
      <c r="F271">
        <v>5.5119623754257465E-3</v>
      </c>
      <c r="I271" s="2">
        <f>'II. Headline series'!E273</f>
        <v>8.8300604725998912</v>
      </c>
      <c r="J271" s="2">
        <f>'II. Headline series'!H273</f>
        <v>5.4515789673631021</v>
      </c>
      <c r="K271" s="2">
        <v>2.429401880361024</v>
      </c>
      <c r="L271" s="2">
        <f t="shared" si="16"/>
        <v>8.235139627147374E-2</v>
      </c>
      <c r="M271" s="2">
        <f t="shared" si="17"/>
        <v>8.5355853459435541E-2</v>
      </c>
      <c r="N271" s="2">
        <f t="shared" si="18"/>
        <v>4.9003827298205273E-2</v>
      </c>
      <c r="O271" s="2">
        <f t="shared" si="19"/>
        <v>1.8782056428184493E-2</v>
      </c>
      <c r="P271" s="2">
        <v>2</v>
      </c>
    </row>
    <row r="272" spans="1:16" x14ac:dyDescent="0.25">
      <c r="A272" s="2">
        <v>1576</v>
      </c>
      <c r="C272">
        <v>3.9428540193945268E-3</v>
      </c>
      <c r="D272">
        <v>1.3094392346262029E-4</v>
      </c>
      <c r="E272">
        <v>5.4948928301043042E-3</v>
      </c>
      <c r="F272">
        <v>5.495114576013589E-3</v>
      </c>
      <c r="I272" s="2">
        <f>'II. Headline series'!E274</f>
        <v>8.3675140036444251</v>
      </c>
      <c r="J272" s="2">
        <f>'II. Headline series'!H274</f>
        <v>4.823679870904984</v>
      </c>
      <c r="K272" s="2">
        <v>2.9898519028518096</v>
      </c>
      <c r="L272" s="2">
        <f t="shared" si="16"/>
        <v>7.9732286017049722E-2</v>
      </c>
      <c r="M272" s="2">
        <f t="shared" si="17"/>
        <v>8.3544196112981625E-2</v>
      </c>
      <c r="N272" s="2">
        <f t="shared" si="18"/>
        <v>4.2741684133036251E-2</v>
      </c>
      <c r="O272" s="2">
        <f t="shared" si="19"/>
        <v>2.4403404452504506E-2</v>
      </c>
      <c r="P272" s="2">
        <v>2</v>
      </c>
    </row>
    <row r="273" spans="1:16" x14ac:dyDescent="0.25">
      <c r="A273" s="2">
        <v>1577</v>
      </c>
      <c r="C273">
        <v>2.8907879012130959E-4</v>
      </c>
      <c r="D273">
        <v>-9.6921219220945387E-4</v>
      </c>
      <c r="E273">
        <v>5.4781582170891335E-3</v>
      </c>
      <c r="F273">
        <v>4.9620265554224585E-3</v>
      </c>
      <c r="I273" s="2">
        <f>'II. Headline series'!E275</f>
        <v>9.0461308438179469</v>
      </c>
      <c r="J273" s="2">
        <f>'II. Headline series'!H275</f>
        <v>3.9371283307670302</v>
      </c>
      <c r="K273" s="2">
        <v>3.3829642275523293</v>
      </c>
      <c r="L273" s="2">
        <f t="shared" si="16"/>
        <v>9.0172229648058155E-2</v>
      </c>
      <c r="M273" s="2">
        <f t="shared" si="17"/>
        <v>9.1430520630388923E-2</v>
      </c>
      <c r="N273" s="2">
        <f t="shared" si="18"/>
        <v>3.440925675224784E-2</v>
      </c>
      <c r="O273" s="2">
        <f t="shared" si="19"/>
        <v>2.8867615720100832E-2</v>
      </c>
      <c r="P273" s="2">
        <v>2</v>
      </c>
    </row>
    <row r="274" spans="1:16" x14ac:dyDescent="0.25">
      <c r="A274" s="2">
        <v>1578</v>
      </c>
      <c r="C274">
        <v>2.5140326838507983E-3</v>
      </c>
      <c r="D274">
        <v>4.1011231995916872E-4</v>
      </c>
      <c r="E274">
        <v>5.4615333245601073E-3</v>
      </c>
      <c r="F274">
        <v>4.4309078954361519E-3</v>
      </c>
      <c r="I274" s="2">
        <f>'II. Headline series'!E276</f>
        <v>9.9258384122267049</v>
      </c>
      <c r="J274" s="2">
        <f>'II. Headline series'!H276</f>
        <v>5.2548828834770172</v>
      </c>
      <c r="K274" s="2">
        <v>4.1980148963941435</v>
      </c>
      <c r="L274" s="2">
        <f t="shared" si="16"/>
        <v>9.6744351438416254E-2</v>
      </c>
      <c r="M274" s="2">
        <f t="shared" si="17"/>
        <v>9.8848271802307874E-2</v>
      </c>
      <c r="N274" s="2">
        <f t="shared" si="18"/>
        <v>4.8117920939334015E-2</v>
      </c>
      <c r="O274" s="2">
        <f t="shared" si="19"/>
        <v>3.7549241068505282E-2</v>
      </c>
      <c r="P274" s="2">
        <v>2</v>
      </c>
    </row>
    <row r="275" spans="1:16" x14ac:dyDescent="0.25">
      <c r="A275" s="2">
        <v>1579</v>
      </c>
      <c r="C275">
        <v>9.578422757018603E-4</v>
      </c>
      <c r="D275">
        <v>2.4803875280558574E-3</v>
      </c>
      <c r="E275">
        <v>5.44501702437746E-3</v>
      </c>
      <c r="F275">
        <v>3.9017441208724752E-3</v>
      </c>
      <c r="I275" s="2">
        <f>'II. Headline series'!E277</f>
        <v>8.0767879436646535</v>
      </c>
      <c r="J275" s="2">
        <f>'II. Headline series'!H277</f>
        <v>3.6354777224210548</v>
      </c>
      <c r="K275" s="2">
        <v>4.9487579645686051</v>
      </c>
      <c r="L275" s="2">
        <f t="shared" si="16"/>
        <v>7.9810037160944675E-2</v>
      </c>
      <c r="M275" s="2">
        <f t="shared" si="17"/>
        <v>7.8287491908590676E-2</v>
      </c>
      <c r="N275" s="2">
        <f t="shared" si="18"/>
        <v>3.2453033103338073E-2</v>
      </c>
      <c r="O275" s="2">
        <f t="shared" si="19"/>
        <v>4.5585835524813573E-2</v>
      </c>
      <c r="P275" s="2">
        <v>2</v>
      </c>
    </row>
    <row r="276" spans="1:16" x14ac:dyDescent="0.25">
      <c r="A276" s="2">
        <v>1580</v>
      </c>
      <c r="C276">
        <v>1.78542614622591E-3</v>
      </c>
      <c r="D276">
        <v>1.70947087453687E-3</v>
      </c>
      <c r="E276">
        <v>1.8141503729086485E-3</v>
      </c>
      <c r="F276">
        <v>3.374520915563721E-3</v>
      </c>
      <c r="I276" s="2">
        <f>'II. Headline series'!E278</f>
        <v>7.5201942083633844</v>
      </c>
      <c r="J276" s="2">
        <f>'II. Headline series'!H278</f>
        <v>3.9176593480817914</v>
      </c>
      <c r="K276" s="2">
        <v>4.9664764638384984</v>
      </c>
      <c r="L276" s="2">
        <f t="shared" si="16"/>
        <v>7.3416515937407931E-2</v>
      </c>
      <c r="M276" s="2">
        <f t="shared" si="17"/>
        <v>7.349247120909698E-2</v>
      </c>
      <c r="N276" s="2">
        <f t="shared" si="18"/>
        <v>3.5802072565254195E-2</v>
      </c>
      <c r="O276" s="2">
        <f t="shared" si="19"/>
        <v>4.6290243722821263E-2</v>
      </c>
      <c r="P276" s="2">
        <v>2</v>
      </c>
    </row>
    <row r="277" spans="1:16" x14ac:dyDescent="0.25">
      <c r="A277" s="2">
        <v>1581</v>
      </c>
      <c r="C277">
        <v>3.3672240381146736E-3</v>
      </c>
      <c r="D277">
        <v>1.69198929803001E-3</v>
      </c>
      <c r="E277">
        <v>1.8108651911468421E-3</v>
      </c>
      <c r="F277">
        <v>2.8492241200351294E-3</v>
      </c>
      <c r="I277" s="2">
        <f>'II. Headline series'!E279</f>
        <v>7.3949128165343989</v>
      </c>
      <c r="J277" s="2">
        <f>'II. Headline series'!H279</f>
        <v>2.4682476918962388</v>
      </c>
      <c r="K277" s="2">
        <v>4.5394044648429404</v>
      </c>
      <c r="L277" s="2">
        <f t="shared" si="16"/>
        <v>7.0581904127229311E-2</v>
      </c>
      <c r="M277" s="2">
        <f t="shared" si="17"/>
        <v>7.2257138867313983E-2</v>
      </c>
      <c r="N277" s="2">
        <f t="shared" si="18"/>
        <v>2.1833252798927259E-2</v>
      </c>
      <c r="O277" s="2">
        <f t="shared" si="19"/>
        <v>4.254482052839427E-2</v>
      </c>
      <c r="P277" s="2">
        <v>2</v>
      </c>
    </row>
    <row r="278" spans="1:16" x14ac:dyDescent="0.25">
      <c r="A278" s="2">
        <v>1582</v>
      </c>
      <c r="C278">
        <v>-5.3241766522066803E-4</v>
      </c>
      <c r="D278">
        <v>1.6740859527578085E-3</v>
      </c>
      <c r="E278">
        <v>1.8075918859208288E-3</v>
      </c>
      <c r="F278">
        <v>2.3258397292255845E-3</v>
      </c>
      <c r="I278" s="2">
        <f>'II. Headline series'!E280</f>
        <v>7.7066529572520324</v>
      </c>
      <c r="J278" s="2">
        <f>'II. Headline series'!H280</f>
        <v>5.5509513104209534</v>
      </c>
      <c r="K278" s="2">
        <v>4.3519750591836255</v>
      </c>
      <c r="L278" s="2">
        <f t="shared" si="16"/>
        <v>7.7598947237740981E-2</v>
      </c>
      <c r="M278" s="2">
        <f t="shared" si="17"/>
        <v>7.5392443619762509E-2</v>
      </c>
      <c r="N278" s="2">
        <f t="shared" si="18"/>
        <v>5.3183673374983947E-2</v>
      </c>
      <c r="O278" s="2">
        <f t="shared" si="19"/>
        <v>4.1193910862610671E-2</v>
      </c>
      <c r="P278" s="2">
        <v>2</v>
      </c>
    </row>
    <row r="279" spans="1:16" x14ac:dyDescent="0.25">
      <c r="A279" s="2">
        <v>1583</v>
      </c>
      <c r="C279">
        <v>1.204316379722967E-3</v>
      </c>
      <c r="D279">
        <v>4.0746341353015006E-3</v>
      </c>
      <c r="E279">
        <v>1.8043303929430245E-3</v>
      </c>
      <c r="F279">
        <v>1.8043538902495647E-3</v>
      </c>
      <c r="I279" s="2">
        <f>'II. Headline series'!E281</f>
        <v>5.8103957270696593</v>
      </c>
      <c r="J279" s="2">
        <f>'II. Headline series'!H281</f>
        <v>6.577817170854904</v>
      </c>
      <c r="K279" s="2">
        <v>4.3169999627585041</v>
      </c>
      <c r="L279" s="2">
        <f t="shared" si="16"/>
        <v>5.689964089097363E-2</v>
      </c>
      <c r="M279" s="2">
        <f t="shared" si="17"/>
        <v>5.4029323135395095E-2</v>
      </c>
      <c r="N279" s="2">
        <f t="shared" si="18"/>
        <v>6.3973817818299472E-2</v>
      </c>
      <c r="O279" s="2">
        <f t="shared" si="19"/>
        <v>4.1365645737335477E-2</v>
      </c>
      <c r="P279" s="2">
        <v>2</v>
      </c>
    </row>
    <row r="280" spans="1:16" x14ac:dyDescent="0.25">
      <c r="A280" s="2">
        <v>1584</v>
      </c>
      <c r="C280">
        <v>4.0044992978318433E-3</v>
      </c>
      <c r="D280">
        <v>4.7329274445783972E-3</v>
      </c>
      <c r="E280">
        <v>1.8010806483889947E-3</v>
      </c>
      <c r="F280">
        <v>1.8011040189605167E-3</v>
      </c>
      <c r="I280" s="2">
        <f>'II. Headline series'!E282</f>
        <v>5.3988706557920283</v>
      </c>
      <c r="J280" s="2">
        <f>'II. Headline series'!H282</f>
        <v>5.8899430716148418</v>
      </c>
      <c r="K280" s="2">
        <v>4.0035237459156408</v>
      </c>
      <c r="L280" s="2">
        <f t="shared" si="16"/>
        <v>4.998420726008844E-2</v>
      </c>
      <c r="M280" s="2">
        <f t="shared" si="17"/>
        <v>4.9255779113341884E-2</v>
      </c>
      <c r="N280" s="2">
        <f t="shared" si="18"/>
        <v>5.7098326697187902E-2</v>
      </c>
      <c r="O280" s="2">
        <f t="shared" si="19"/>
        <v>3.823413344019589E-2</v>
      </c>
      <c r="P280" s="2">
        <v>2</v>
      </c>
    </row>
    <row r="281" spans="1:16" x14ac:dyDescent="0.25">
      <c r="A281" s="2">
        <v>1585</v>
      </c>
      <c r="C281">
        <v>5.2866650396909175E-3</v>
      </c>
      <c r="D281">
        <v>3.6572675556180967E-3</v>
      </c>
      <c r="E281">
        <v>1.7978425888932894E-3</v>
      </c>
      <c r="F281">
        <v>1.7978658336395704E-3</v>
      </c>
      <c r="I281" s="2">
        <f>'II. Headline series'!E283</f>
        <v>6.5466421498139109</v>
      </c>
      <c r="J281" s="2">
        <f>'II. Headline series'!H283</f>
        <v>4.3129844748898103</v>
      </c>
      <c r="K281" s="2">
        <v>3.3843614841762597</v>
      </c>
      <c r="L281" s="2">
        <f t="shared" si="16"/>
        <v>6.017975645844819E-2</v>
      </c>
      <c r="M281" s="2">
        <f t="shared" si="17"/>
        <v>6.1809153942521011E-2</v>
      </c>
      <c r="N281" s="2">
        <f t="shared" si="18"/>
        <v>4.1331978915258534E-2</v>
      </c>
      <c r="O281" s="2">
        <f t="shared" si="19"/>
        <v>3.2045749008123028E-2</v>
      </c>
      <c r="P281" s="2">
        <v>2</v>
      </c>
    </row>
    <row r="282" spans="1:16" x14ac:dyDescent="0.25">
      <c r="A282" s="2">
        <v>1586</v>
      </c>
      <c r="C282">
        <v>3.8741220522309624E-3</v>
      </c>
      <c r="D282">
        <v>2.3038327526802684E-3</v>
      </c>
      <c r="E282">
        <v>1.7946161515453255E-3</v>
      </c>
      <c r="F282">
        <v>1.7946392713679945E-3</v>
      </c>
      <c r="I282" s="2">
        <f>'II. Headline series'!E284</f>
        <v>5.5078198288416411</v>
      </c>
      <c r="J282" s="2">
        <f>'II. Headline series'!H284</f>
        <v>5.1121385476764205</v>
      </c>
      <c r="K282" s="2">
        <v>3.1220216334980058</v>
      </c>
      <c r="L282" s="2">
        <f t="shared" si="16"/>
        <v>5.1204076236185447E-2</v>
      </c>
      <c r="M282" s="2">
        <f t="shared" si="17"/>
        <v>5.277436553573614E-2</v>
      </c>
      <c r="N282" s="2">
        <f t="shared" si="18"/>
        <v>4.9326746205396212E-2</v>
      </c>
      <c r="O282" s="2">
        <f t="shared" si="19"/>
        <v>2.9425577063612061E-2</v>
      </c>
      <c r="P282" s="2">
        <v>2</v>
      </c>
    </row>
    <row r="283" spans="1:16" x14ac:dyDescent="0.25">
      <c r="A283" s="2">
        <v>1587</v>
      </c>
      <c r="C283">
        <v>9.4869968960920677E-4</v>
      </c>
      <c r="D283">
        <v>-1.1587733750629594E-4</v>
      </c>
      <c r="E283">
        <v>1.791401273885312E-3</v>
      </c>
      <c r="F283">
        <v>1.1029561113302495E-3</v>
      </c>
      <c r="I283" s="2">
        <f>'II. Headline series'!E285</f>
        <v>3.7929916959716161</v>
      </c>
      <c r="J283" s="2">
        <f>'II. Headline series'!H285</f>
        <v>6.1268676683936993</v>
      </c>
      <c r="K283" s="2">
        <v>3.2544517938150856</v>
      </c>
      <c r="L283" s="2">
        <f t="shared" si="16"/>
        <v>3.6981217270106954E-2</v>
      </c>
      <c r="M283" s="2">
        <f t="shared" si="17"/>
        <v>3.8045794297222456E-2</v>
      </c>
      <c r="N283" s="2">
        <f t="shared" si="18"/>
        <v>6.0165720572606739E-2</v>
      </c>
      <c r="O283" s="2">
        <f t="shared" si="19"/>
        <v>3.1441561826820605E-2</v>
      </c>
      <c r="P283" s="2">
        <v>2</v>
      </c>
    </row>
    <row r="284" spans="1:16" x14ac:dyDescent="0.25">
      <c r="A284" s="2">
        <v>1588</v>
      </c>
      <c r="C284">
        <v>1.1280640403567388E-3</v>
      </c>
      <c r="D284">
        <v>-4.869254549197589E-4</v>
      </c>
      <c r="E284">
        <v>1.7881978939002202E-3</v>
      </c>
      <c r="F284">
        <v>4.0795046361404599E-4</v>
      </c>
      <c r="I284" s="2">
        <f>'II. Headline series'!E286</f>
        <v>2.3573662354904599</v>
      </c>
      <c r="J284" s="2">
        <f>'II. Headline series'!H286</f>
        <v>6.8765000477299667</v>
      </c>
      <c r="K284" s="2">
        <v>3.5161795910334144</v>
      </c>
      <c r="L284" s="2">
        <f t="shared" si="16"/>
        <v>2.2445598314547857E-2</v>
      </c>
      <c r="M284" s="2">
        <f t="shared" si="17"/>
        <v>2.4060587809824355E-2</v>
      </c>
      <c r="N284" s="2">
        <f t="shared" si="18"/>
        <v>6.8357050013685625E-2</v>
      </c>
      <c r="O284" s="2">
        <f t="shared" si="19"/>
        <v>3.4753845446720097E-2</v>
      </c>
      <c r="P284" s="2">
        <v>2</v>
      </c>
    </row>
    <row r="285" spans="1:16" x14ac:dyDescent="0.25">
      <c r="A285" s="2">
        <v>1589</v>
      </c>
      <c r="C285">
        <v>5.049253096338106E-3</v>
      </c>
      <c r="D285">
        <v>8.3315638897499115E-4</v>
      </c>
      <c r="E285">
        <v>1.7850059500197954E-3</v>
      </c>
      <c r="F285">
        <v>-2.9041018091339793E-4</v>
      </c>
      <c r="I285" s="2">
        <f>'II. Headline series'!E287</f>
        <v>3.2303279529665452</v>
      </c>
      <c r="J285" s="2">
        <f>'II. Headline series'!H287</f>
        <v>3.9933215909291206</v>
      </c>
      <c r="K285" s="2">
        <v>2.9698399015788364</v>
      </c>
      <c r="L285" s="2">
        <f t="shared" si="16"/>
        <v>2.7254026433327347E-2</v>
      </c>
      <c r="M285" s="2">
        <f t="shared" si="17"/>
        <v>3.1470123140690462E-2</v>
      </c>
      <c r="N285" s="2">
        <f t="shared" si="18"/>
        <v>4.0223626090204606E-2</v>
      </c>
      <c r="O285" s="2">
        <f t="shared" si="19"/>
        <v>2.9988809196701761E-2</v>
      </c>
      <c r="P285" s="2">
        <v>2</v>
      </c>
    </row>
    <row r="286" spans="1:16" x14ac:dyDescent="0.25">
      <c r="A286" s="2">
        <v>1590</v>
      </c>
      <c r="C286">
        <v>7.7503814358653705E-3</v>
      </c>
      <c r="D286">
        <v>2.801168637954789E-3</v>
      </c>
      <c r="E286">
        <v>-3.0374517273211899E-3</v>
      </c>
      <c r="F286">
        <v>-9.9215880694919641E-4</v>
      </c>
      <c r="I286" s="2">
        <f>'II. Headline series'!E288</f>
        <v>5.9473457448219449</v>
      </c>
      <c r="J286" s="2">
        <f>'II. Headline series'!H288</f>
        <v>2.5455965226283301</v>
      </c>
      <c r="K286" s="2">
        <v>2.3988079532756683</v>
      </c>
      <c r="L286" s="2">
        <f t="shared" si="16"/>
        <v>5.1723076012354076E-2</v>
      </c>
      <c r="M286" s="2">
        <f t="shared" si="17"/>
        <v>5.6672288810264662E-2</v>
      </c>
      <c r="N286" s="2">
        <f t="shared" si="18"/>
        <v>2.6448124033232497E-2</v>
      </c>
      <c r="O286" s="2">
        <f t="shared" si="19"/>
        <v>2.4980238339705876E-2</v>
      </c>
      <c r="P286" s="2">
        <v>2</v>
      </c>
    </row>
    <row r="287" spans="1:16" x14ac:dyDescent="0.25">
      <c r="A287" s="2">
        <v>1591</v>
      </c>
      <c r="C287">
        <v>1.7717002981123746E-3</v>
      </c>
      <c r="D287">
        <v>7.4471019114266831E-4</v>
      </c>
      <c r="E287">
        <v>-3.0639588856244309E-3</v>
      </c>
      <c r="F287">
        <v>-1.6973288841150289E-3</v>
      </c>
      <c r="I287" s="2">
        <f>'II. Headline series'!E289</f>
        <v>6.7212628539323385</v>
      </c>
      <c r="J287" s="2">
        <f>'II. Headline series'!H289</f>
        <v>1.5986850180284284</v>
      </c>
      <c r="K287" s="2">
        <v>2.0568997833912288</v>
      </c>
      <c r="L287" s="2">
        <f t="shared" si="16"/>
        <v>6.5440928241211019E-2</v>
      </c>
      <c r="M287" s="2">
        <f t="shared" si="17"/>
        <v>6.6467918348180721E-2</v>
      </c>
      <c r="N287" s="2">
        <f t="shared" si="18"/>
        <v>1.7684179064399314E-2</v>
      </c>
      <c r="O287" s="2">
        <f t="shared" si="19"/>
        <v>2.2266326718027318E-2</v>
      </c>
      <c r="P287" s="2">
        <v>2</v>
      </c>
    </row>
    <row r="288" spans="1:16" x14ac:dyDescent="0.25">
      <c r="A288" s="2">
        <v>1592</v>
      </c>
      <c r="C288">
        <v>-1.7053938632036284E-4</v>
      </c>
      <c r="D288">
        <v>3.657825373308661E-4</v>
      </c>
      <c r="E288">
        <v>-3.0906819227988183E-3</v>
      </c>
      <c r="F288">
        <v>-2.4059543765483525E-3</v>
      </c>
      <c r="I288" s="2">
        <f>'II. Headline series'!E290</f>
        <v>4.6130497252859817</v>
      </c>
      <c r="J288" s="2">
        <f>'II. Headline series'!H290</f>
        <v>4.8524420271588804</v>
      </c>
      <c r="K288" s="2">
        <v>1.8511587735007953</v>
      </c>
      <c r="L288" s="2">
        <f t="shared" si="16"/>
        <v>4.6301036639180178E-2</v>
      </c>
      <c r="M288" s="2">
        <f t="shared" si="17"/>
        <v>4.5764714715528947E-2</v>
      </c>
      <c r="N288" s="2">
        <f t="shared" si="18"/>
        <v>5.0930374648137156E-2</v>
      </c>
      <c r="O288" s="2">
        <f t="shared" si="19"/>
        <v>2.0917542111556307E-2</v>
      </c>
      <c r="P288" s="2">
        <v>2</v>
      </c>
    </row>
    <row r="289" spans="1:16" x14ac:dyDescent="0.25">
      <c r="A289" s="2">
        <v>1593</v>
      </c>
      <c r="C289">
        <v>-2.4477169349731092E-6</v>
      </c>
      <c r="D289">
        <v>-6.5460638613092841E-4</v>
      </c>
      <c r="E289">
        <v>-3.1176242307052637E-3</v>
      </c>
      <c r="F289">
        <v>-3.1180697527314707E-3</v>
      </c>
      <c r="I289" s="2">
        <f>'II. Headline series'!E291</f>
        <v>5.6612332980283089</v>
      </c>
      <c r="J289" s="2">
        <f>'II. Headline series'!H291</f>
        <v>5.4776848252405994</v>
      </c>
      <c r="K289" s="2">
        <v>1.2828321316041833</v>
      </c>
      <c r="L289" s="2">
        <f t="shared" si="16"/>
        <v>5.6614780697218064E-2</v>
      </c>
      <c r="M289" s="2">
        <f t="shared" si="17"/>
        <v>5.726693936641402E-2</v>
      </c>
      <c r="N289" s="2">
        <f t="shared" si="18"/>
        <v>5.7894918005137463E-2</v>
      </c>
      <c r="O289" s="2">
        <f t="shared" si="19"/>
        <v>1.5946391068773304E-2</v>
      </c>
      <c r="P289" s="2">
        <v>2</v>
      </c>
    </row>
    <row r="290" spans="1:16" x14ac:dyDescent="0.25">
      <c r="A290" s="2">
        <v>1594</v>
      </c>
      <c r="C290">
        <v>1.508273066589234E-4</v>
      </c>
      <c r="D290">
        <v>1.6934925564429694E-3</v>
      </c>
      <c r="E290">
        <v>-3.1447892662755158E-3</v>
      </c>
      <c r="F290">
        <v>-3.1452418372178966E-3</v>
      </c>
      <c r="I290" s="2">
        <f>'II. Headline series'!E292</f>
        <v>7.03502022971304</v>
      </c>
      <c r="J290" s="2">
        <f>'II. Headline series'!H292</f>
        <v>5.2683382624974069</v>
      </c>
      <c r="K290" s="2">
        <v>0.71520363168582402</v>
      </c>
      <c r="L290" s="2">
        <f t="shared" si="16"/>
        <v>7.0199374990471478E-2</v>
      </c>
      <c r="M290" s="2">
        <f t="shared" si="17"/>
        <v>6.8656709740687438E-2</v>
      </c>
      <c r="N290" s="2">
        <f t="shared" si="18"/>
        <v>5.5828624462191966E-2</v>
      </c>
      <c r="O290" s="2">
        <f t="shared" si="19"/>
        <v>1.0297278154076137E-2</v>
      </c>
      <c r="P290" s="2">
        <v>2</v>
      </c>
    </row>
    <row r="291" spans="1:16" x14ac:dyDescent="0.25">
      <c r="A291" s="2">
        <v>1595</v>
      </c>
      <c r="C291">
        <v>4.6230470022194329E-3</v>
      </c>
      <c r="D291">
        <v>4.02624764585698E-3</v>
      </c>
      <c r="E291">
        <v>-3.172180553133043E-3</v>
      </c>
      <c r="F291">
        <v>-3.1726403097628365E-3</v>
      </c>
      <c r="I291" s="2">
        <f>'II. Headline series'!E293</f>
        <v>8.5933678036660925</v>
      </c>
      <c r="J291" s="2">
        <f>'II. Headline series'!H293</f>
        <v>3.0971997323235505</v>
      </c>
      <c r="K291" s="2">
        <v>0.58764247468401831</v>
      </c>
      <c r="L291" s="2">
        <f t="shared" si="16"/>
        <v>8.1310631034441486E-2</v>
      </c>
      <c r="M291" s="2">
        <f t="shared" si="17"/>
        <v>8.1907430390803948E-2</v>
      </c>
      <c r="N291" s="2">
        <f t="shared" si="18"/>
        <v>3.414463763299834E-2</v>
      </c>
      <c r="O291" s="2">
        <f t="shared" si="19"/>
        <v>9.0490650566030194E-3</v>
      </c>
      <c r="P291" s="2">
        <v>2</v>
      </c>
    </row>
    <row r="292" spans="1:16" x14ac:dyDescent="0.25">
      <c r="A292" s="2">
        <v>1596</v>
      </c>
      <c r="C292">
        <v>6.9572542855296099E-3</v>
      </c>
      <c r="D292">
        <v>5.6257051840398111E-3</v>
      </c>
      <c r="E292">
        <v>-3.1998016832620315E-3</v>
      </c>
      <c r="F292">
        <v>-3.2002687657897047E-3</v>
      </c>
      <c r="I292" s="2">
        <f>'II. Headline series'!E294</f>
        <v>8.4433113359766168</v>
      </c>
      <c r="J292" s="2">
        <f>'II. Headline series'!H294</f>
        <v>4.0687883364702078</v>
      </c>
      <c r="K292" s="2">
        <v>1.3355261194198971</v>
      </c>
      <c r="L292" s="2">
        <f t="shared" si="16"/>
        <v>7.7475859074236555E-2</v>
      </c>
      <c r="M292" s="2">
        <f t="shared" si="17"/>
        <v>7.8807408175726359E-2</v>
      </c>
      <c r="N292" s="2">
        <f t="shared" si="18"/>
        <v>4.3888152130491777E-2</v>
      </c>
      <c r="O292" s="2">
        <f t="shared" si="19"/>
        <v>1.6555529959988675E-2</v>
      </c>
      <c r="P292" s="2">
        <v>2</v>
      </c>
    </row>
    <row r="293" spans="1:16" x14ac:dyDescent="0.25">
      <c r="A293" s="2">
        <v>1597</v>
      </c>
      <c r="C293">
        <v>1.5961428728615854E-3</v>
      </c>
      <c r="D293">
        <v>1.4122721968546452E-3</v>
      </c>
      <c r="E293">
        <v>-3.2276563187261737E-3</v>
      </c>
      <c r="F293">
        <v>-1.8187104920071827E-3</v>
      </c>
      <c r="I293" s="2">
        <f>'II. Headline series'!E295</f>
        <v>8.4076997730521033</v>
      </c>
      <c r="J293" s="2">
        <f>'II. Headline series'!H295</f>
        <v>5.5475648947615221</v>
      </c>
      <c r="K293" s="2">
        <v>2.2575331136559869</v>
      </c>
      <c r="L293" s="2">
        <f t="shared" si="16"/>
        <v>8.248085485765945E-2</v>
      </c>
      <c r="M293" s="2">
        <f t="shared" si="17"/>
        <v>8.2664725533666383E-2</v>
      </c>
      <c r="N293" s="2">
        <f t="shared" si="18"/>
        <v>5.7294359439622411E-2</v>
      </c>
      <c r="O293" s="2">
        <f t="shared" si="19"/>
        <v>2.4394041628567051E-2</v>
      </c>
      <c r="P293" s="2">
        <v>2</v>
      </c>
    </row>
    <row r="294" spans="1:16" x14ac:dyDescent="0.25">
      <c r="A294" s="2">
        <v>1598</v>
      </c>
      <c r="C294">
        <v>3.2113665274258229E-3</v>
      </c>
      <c r="D294">
        <v>3.0307912889735632E-4</v>
      </c>
      <c r="E294">
        <v>-3.255748193439008E-3</v>
      </c>
      <c r="F294">
        <v>-7.7615565602118348E-6</v>
      </c>
      <c r="I294" s="2">
        <f>'II. Headline series'!E296</f>
        <v>8.0691483686776415</v>
      </c>
      <c r="J294" s="2">
        <f>'II. Headline series'!H296</f>
        <v>8.0868160124303934</v>
      </c>
      <c r="K294" s="2">
        <v>3.4892853079026467</v>
      </c>
      <c r="L294" s="2">
        <f t="shared" si="16"/>
        <v>7.7480117159350603E-2</v>
      </c>
      <c r="M294" s="2">
        <f t="shared" si="17"/>
        <v>8.0388404557879059E-2</v>
      </c>
      <c r="N294" s="2">
        <f t="shared" si="18"/>
        <v>8.0875921680864146E-2</v>
      </c>
      <c r="O294" s="2">
        <f t="shared" si="19"/>
        <v>3.4900614635586677E-2</v>
      </c>
      <c r="P294" s="2">
        <v>2</v>
      </c>
    </row>
    <row r="295" spans="1:16" x14ac:dyDescent="0.25">
      <c r="A295" s="2">
        <v>1599</v>
      </c>
      <c r="C295">
        <v>4.3211515230315431E-3</v>
      </c>
      <c r="D295">
        <v>6.9979061606498087E-4</v>
      </c>
      <c r="E295">
        <v>-3.2840811149868992E-3</v>
      </c>
      <c r="F295">
        <v>2.2199786212668557E-3</v>
      </c>
      <c r="I295" s="2">
        <f>'II. Headline series'!E297</f>
        <v>8.5348720373445577</v>
      </c>
      <c r="J295" s="2">
        <f>'II. Headline series'!H297</f>
        <v>6.1772790548608345</v>
      </c>
      <c r="K295" s="2">
        <v>4.4968874709048263</v>
      </c>
      <c r="L295" s="2">
        <f t="shared" si="16"/>
        <v>8.1027568850414039E-2</v>
      </c>
      <c r="M295" s="2">
        <f t="shared" si="17"/>
        <v>8.46489297573806E-2</v>
      </c>
      <c r="N295" s="2">
        <f t="shared" si="18"/>
        <v>5.9552811927341492E-2</v>
      </c>
      <c r="O295" s="2">
        <f t="shared" si="19"/>
        <v>4.2748896087781409E-2</v>
      </c>
      <c r="P295" s="2">
        <v>2</v>
      </c>
    </row>
    <row r="296" spans="1:16" x14ac:dyDescent="0.25">
      <c r="A296" s="2">
        <v>1600</v>
      </c>
      <c r="C296">
        <v>9.7259234471773811E-3</v>
      </c>
      <c r="D296">
        <v>5.1521698196009E-3</v>
      </c>
      <c r="E296">
        <v>6.5532836857723903E-3</v>
      </c>
      <c r="F296">
        <v>4.4298914135527381E-3</v>
      </c>
      <c r="I296" s="2">
        <f>'II. Headline series'!E298</f>
        <v>8.9978876308022961</v>
      </c>
      <c r="J296" s="2">
        <f>'II. Headline series'!H298</f>
        <v>5.6714389966914007</v>
      </c>
      <c r="K296" s="2">
        <v>5.4276804014404956</v>
      </c>
      <c r="L296" s="2">
        <f t="shared" si="16"/>
        <v>8.0252952860845592E-2</v>
      </c>
      <c r="M296" s="2">
        <f t="shared" si="17"/>
        <v>8.4826706488422068E-2</v>
      </c>
      <c r="N296" s="2">
        <f t="shared" si="18"/>
        <v>5.2284498553361265E-2</v>
      </c>
      <c r="O296" s="2">
        <f t="shared" si="19"/>
        <v>4.9846912600852215E-2</v>
      </c>
      <c r="P296" s="2">
        <v>2</v>
      </c>
    </row>
    <row r="297" spans="1:16" x14ac:dyDescent="0.25">
      <c r="A297" s="2">
        <v>1601</v>
      </c>
      <c r="C297">
        <v>9.4128796068567964E-3</v>
      </c>
      <c r="D297">
        <v>2.4877905484713041E-3</v>
      </c>
      <c r="E297">
        <v>9.5318532818532819E-3</v>
      </c>
      <c r="F297">
        <v>6.6225379999318894E-3</v>
      </c>
      <c r="I297" s="2">
        <f>'II. Headline series'!E299</f>
        <v>10.051620337729849</v>
      </c>
      <c r="J297" s="2">
        <f>'II. Headline series'!H299</f>
        <v>6.3768830385669091</v>
      </c>
      <c r="K297" s="2">
        <v>6.1489167771259776</v>
      </c>
      <c r="L297" s="2">
        <f t="shared" si="16"/>
        <v>9.1103323770441696E-2</v>
      </c>
      <c r="M297" s="2">
        <f t="shared" si="17"/>
        <v>9.8028412828827197E-2</v>
      </c>
      <c r="N297" s="2">
        <f t="shared" si="18"/>
        <v>5.71462923857372E-2</v>
      </c>
      <c r="O297" s="2">
        <f t="shared" si="19"/>
        <v>5.4866629771327884E-2</v>
      </c>
      <c r="P297" s="2">
        <v>2</v>
      </c>
    </row>
    <row r="298" spans="1:16" x14ac:dyDescent="0.25">
      <c r="A298" s="2">
        <v>1602</v>
      </c>
      <c r="C298">
        <v>4.2166446566916467E-3</v>
      </c>
      <c r="D298">
        <v>1.9619803250061235E-3</v>
      </c>
      <c r="E298">
        <v>1.2422000691656429E-2</v>
      </c>
      <c r="F298">
        <v>8.798461130329201E-3</v>
      </c>
      <c r="I298" s="2">
        <f>'II. Headline series'!E300</f>
        <v>9.1025516810419624</v>
      </c>
      <c r="J298" s="2">
        <f>'II. Headline series'!H300</f>
        <v>9.1308052461716276</v>
      </c>
      <c r="K298" s="2">
        <v>6.1066479943157281</v>
      </c>
      <c r="L298" s="2">
        <f t="shared" si="16"/>
        <v>8.680887215372797E-2</v>
      </c>
      <c r="M298" s="2">
        <f t="shared" si="17"/>
        <v>8.90635364854135E-2</v>
      </c>
      <c r="N298" s="2">
        <f t="shared" si="18"/>
        <v>8.2509591331387078E-2</v>
      </c>
      <c r="O298" s="2">
        <f t="shared" si="19"/>
        <v>5.2268018812828082E-2</v>
      </c>
      <c r="P298" s="2">
        <v>2</v>
      </c>
    </row>
    <row r="299" spans="1:16" x14ac:dyDescent="0.25">
      <c r="A299" s="2">
        <v>1603</v>
      </c>
      <c r="C299">
        <v>-2.3724434294262778E-4</v>
      </c>
      <c r="D299">
        <v>-1.9698926804369321E-3</v>
      </c>
      <c r="E299">
        <v>1.2269587862739144E-2</v>
      </c>
      <c r="F299">
        <v>1.0958186033122708E-2</v>
      </c>
      <c r="I299" s="2">
        <f>'II. Headline series'!E301</f>
        <v>7.8977008722641102</v>
      </c>
      <c r="J299" s="2">
        <f>'II. Headline series'!H301</f>
        <v>10.144383812995432</v>
      </c>
      <c r="K299" s="2">
        <v>5.5936122077250099</v>
      </c>
      <c r="L299" s="2">
        <f t="shared" si="16"/>
        <v>7.9214253065583731E-2</v>
      </c>
      <c r="M299" s="2">
        <f t="shared" si="17"/>
        <v>8.0946901403078031E-2</v>
      </c>
      <c r="N299" s="2">
        <f t="shared" si="18"/>
        <v>9.0485652096831612E-2</v>
      </c>
      <c r="O299" s="2">
        <f t="shared" si="19"/>
        <v>4.4977936044127392E-2</v>
      </c>
      <c r="P299" s="2">
        <v>2</v>
      </c>
    </row>
    <row r="300" spans="1:16" x14ac:dyDescent="0.25">
      <c r="A300" s="2">
        <v>1604</v>
      </c>
      <c r="C300">
        <v>8.9615829321534641E-4</v>
      </c>
      <c r="D300">
        <v>2.7998588278314591E-4</v>
      </c>
      <c r="E300">
        <v>1.2120869785927883E-2</v>
      </c>
      <c r="F300">
        <v>1.1692800892185473E-2</v>
      </c>
      <c r="I300" s="2">
        <f>'II. Headline series'!E302</f>
        <v>7.2394629146451086</v>
      </c>
      <c r="J300" s="2">
        <f>'II. Headline series'!H302</f>
        <v>8.745679522688155</v>
      </c>
      <c r="K300" s="2">
        <v>5.1982415425843538</v>
      </c>
      <c r="L300" s="2">
        <f t="shared" si="16"/>
        <v>7.149847085323574E-2</v>
      </c>
      <c r="M300" s="2">
        <f t="shared" si="17"/>
        <v>7.2114643263667941E-2</v>
      </c>
      <c r="N300" s="2">
        <f t="shared" si="18"/>
        <v>7.5763994334696078E-2</v>
      </c>
      <c r="O300" s="2">
        <f t="shared" si="19"/>
        <v>4.0289614533658064E-2</v>
      </c>
      <c r="P300" s="2">
        <v>2</v>
      </c>
    </row>
    <row r="301" spans="1:16" x14ac:dyDescent="0.25">
      <c r="A301" s="2">
        <v>1605</v>
      </c>
      <c r="C301">
        <v>3.0566334309502035E-3</v>
      </c>
      <c r="D301">
        <v>3.9915439965603509E-3</v>
      </c>
      <c r="E301">
        <v>1.1975713719342185E-2</v>
      </c>
      <c r="F301">
        <v>1.1982590742627364E-2</v>
      </c>
      <c r="I301" s="2">
        <f>'II. Headline series'!E303</f>
        <v>6.9263726414571352</v>
      </c>
      <c r="J301" s="2">
        <f>'II. Headline series'!H303</f>
        <v>5.3265634400609496</v>
      </c>
      <c r="K301" s="2">
        <v>4.4966724184706353</v>
      </c>
      <c r="L301" s="2">
        <f t="shared" si="16"/>
        <v>6.6207092983621138E-2</v>
      </c>
      <c r="M301" s="2">
        <f t="shared" si="17"/>
        <v>6.5272182418010999E-2</v>
      </c>
      <c r="N301" s="2">
        <f t="shared" si="18"/>
        <v>4.1283043657982132E-2</v>
      </c>
      <c r="O301" s="2">
        <f t="shared" si="19"/>
        <v>3.298413344207899E-2</v>
      </c>
      <c r="P301" s="2">
        <v>2</v>
      </c>
    </row>
    <row r="302" spans="1:16" x14ac:dyDescent="0.25">
      <c r="A302" s="2">
        <v>1606</v>
      </c>
      <c r="C302">
        <v>7.1873107345868841E-3</v>
      </c>
      <c r="D302">
        <v>6.3777299854854723E-3</v>
      </c>
      <c r="E302">
        <v>1.1833993204567643E-2</v>
      </c>
      <c r="F302">
        <v>1.1840628800819163E-2</v>
      </c>
      <c r="I302" s="2">
        <f>'II. Headline series'!E304</f>
        <v>7.1150435879983229</v>
      </c>
      <c r="J302" s="2">
        <f>'II. Headline series'!H304</f>
        <v>4.6162856160068726</v>
      </c>
      <c r="K302" s="2">
        <v>3.8397027814620173</v>
      </c>
      <c r="L302" s="2">
        <f t="shared" si="16"/>
        <v>6.3963125145396343E-2</v>
      </c>
      <c r="M302" s="2">
        <f t="shared" si="17"/>
        <v>6.4772705894497754E-2</v>
      </c>
      <c r="N302" s="2">
        <f t="shared" si="18"/>
        <v>3.4322227359249557E-2</v>
      </c>
      <c r="O302" s="2">
        <f t="shared" si="19"/>
        <v>2.6556399013801007E-2</v>
      </c>
      <c r="P302" s="2">
        <v>2</v>
      </c>
    </row>
    <row r="303" spans="1:16" x14ac:dyDescent="0.25">
      <c r="A303" s="2">
        <v>1607</v>
      </c>
      <c r="C303">
        <v>6.4969407432400889E-3</v>
      </c>
      <c r="D303">
        <v>5.4411403521726544E-3</v>
      </c>
      <c r="E303">
        <v>1.1695587699211746E-2</v>
      </c>
      <c r="F303">
        <v>1.1701993040032882E-2</v>
      </c>
      <c r="I303" s="2">
        <f>'II. Headline series'!E305</f>
        <v>6.6822490299910564</v>
      </c>
      <c r="J303" s="2">
        <f>'II. Headline series'!H305</f>
        <v>6.20771747966426</v>
      </c>
      <c r="K303" s="2">
        <v>3.2152366008749107</v>
      </c>
      <c r="L303" s="2">
        <f t="shared" si="16"/>
        <v>6.032554955667048E-2</v>
      </c>
      <c r="M303" s="2">
        <f t="shared" si="17"/>
        <v>6.1381349947737911E-2</v>
      </c>
      <c r="N303" s="2">
        <f t="shared" si="18"/>
        <v>5.0375181756609717E-2</v>
      </c>
      <c r="O303" s="2">
        <f t="shared" si="19"/>
        <v>2.0450372968716227E-2</v>
      </c>
      <c r="P303" s="2">
        <v>2</v>
      </c>
    </row>
    <row r="304" spans="1:16" x14ac:dyDescent="0.25">
      <c r="A304" s="2">
        <v>1608</v>
      </c>
      <c r="C304">
        <v>4.412166126702183E-3</v>
      </c>
      <c r="D304">
        <v>6.2749124671893025E-3</v>
      </c>
      <c r="E304">
        <v>1.156038223494652E-2</v>
      </c>
      <c r="F304">
        <v>1.1566567853064442E-2</v>
      </c>
      <c r="I304" s="2">
        <f>'II. Headline series'!E306</f>
        <v>6.3345691995502502</v>
      </c>
      <c r="J304" s="2">
        <f>'II. Headline series'!H306</f>
        <v>5.500778546530162</v>
      </c>
      <c r="K304" s="2">
        <v>2.8002997415941948</v>
      </c>
      <c r="L304" s="2">
        <f t="shared" si="16"/>
        <v>5.893352586880031E-2</v>
      </c>
      <c r="M304" s="2">
        <f t="shared" si="17"/>
        <v>5.7070779528313194E-2</v>
      </c>
      <c r="N304" s="2">
        <f t="shared" si="18"/>
        <v>4.3441217612237182E-2</v>
      </c>
      <c r="O304" s="2">
        <f t="shared" si="19"/>
        <v>1.6436429562877507E-2</v>
      </c>
      <c r="P304" s="2">
        <v>2</v>
      </c>
    </row>
    <row r="305" spans="1:16" x14ac:dyDescent="0.25">
      <c r="A305" s="2">
        <v>1609</v>
      </c>
      <c r="C305">
        <v>4.5758052541970077E-3</v>
      </c>
      <c r="D305">
        <v>5.0417721206247818E-3</v>
      </c>
      <c r="E305">
        <v>1.1428267098999027E-2</v>
      </c>
      <c r="F305">
        <v>1.1188341057355708E-2</v>
      </c>
      <c r="I305" s="2">
        <f>'II. Headline series'!E307</f>
        <v>6.2668308727957527</v>
      </c>
      <c r="J305" s="2">
        <f>'II. Headline series'!H307</f>
        <v>4.247911443940148</v>
      </c>
      <c r="K305" s="2">
        <v>3.1718846382126018</v>
      </c>
      <c r="L305" s="2">
        <f t="shared" si="16"/>
        <v>5.8092503473760528E-2</v>
      </c>
      <c r="M305" s="2">
        <f t="shared" si="17"/>
        <v>5.7626536607332753E-2</v>
      </c>
      <c r="N305" s="2">
        <f t="shared" si="18"/>
        <v>3.1290773382045771E-2</v>
      </c>
      <c r="O305" s="2">
        <f t="shared" si="19"/>
        <v>2.0530505324770312E-2</v>
      </c>
      <c r="P305" s="2">
        <v>2</v>
      </c>
    </row>
    <row r="306" spans="1:16" x14ac:dyDescent="0.25">
      <c r="A306" s="2">
        <v>1610</v>
      </c>
      <c r="C306">
        <v>3.9054260769388316E-3</v>
      </c>
      <c r="D306">
        <v>6.2585060475046864E-3</v>
      </c>
      <c r="E306">
        <v>1.1299137537235177E-2</v>
      </c>
      <c r="F306">
        <v>1.0818044369197019E-2</v>
      </c>
      <c r="I306" s="2">
        <f>'II. Headline series'!E308</f>
        <v>6.8691159913997835</v>
      </c>
      <c r="J306" s="2">
        <f>'II. Headline series'!H308</f>
        <v>3.3324023217612506</v>
      </c>
      <c r="K306" s="2">
        <v>3.5861815913876449</v>
      </c>
      <c r="L306" s="2">
        <f t="shared" si="16"/>
        <v>6.4785733837059004E-2</v>
      </c>
      <c r="M306" s="2">
        <f t="shared" si="17"/>
        <v>6.2432653866493153E-2</v>
      </c>
      <c r="N306" s="2">
        <f t="shared" si="18"/>
        <v>2.2505978848415487E-2</v>
      </c>
      <c r="O306" s="2">
        <f t="shared" si="19"/>
        <v>2.5043771544679433E-2</v>
      </c>
      <c r="P306" s="2">
        <v>2</v>
      </c>
    </row>
    <row r="307" spans="1:16" x14ac:dyDescent="0.25">
      <c r="A307" s="2">
        <v>1611</v>
      </c>
      <c r="C307">
        <v>5.1514890461065322E-3</v>
      </c>
      <c r="D307">
        <v>6.5933419992405679E-3</v>
      </c>
      <c r="E307">
        <v>1.1172893477148792E-2</v>
      </c>
      <c r="F307">
        <v>1.0455429772215594E-2</v>
      </c>
      <c r="I307" s="2">
        <f>'II. Headline series'!E309</f>
        <v>6.7479130699051737</v>
      </c>
      <c r="J307" s="2">
        <f>'II. Headline series'!H309</f>
        <v>4.5606078008219999</v>
      </c>
      <c r="K307" s="2">
        <v>3.5720975769919656</v>
      </c>
      <c r="L307" s="2">
        <f t="shared" si="16"/>
        <v>6.2327641652945201E-2</v>
      </c>
      <c r="M307" s="2">
        <f t="shared" si="17"/>
        <v>6.0885788699811164E-2</v>
      </c>
      <c r="N307" s="2">
        <f t="shared" si="18"/>
        <v>3.515064823600441E-2</v>
      </c>
      <c r="O307" s="2">
        <f t="shared" si="19"/>
        <v>2.5265545997704066E-2</v>
      </c>
      <c r="P307" s="2">
        <v>2</v>
      </c>
    </row>
    <row r="308" spans="1:16" x14ac:dyDescent="0.25">
      <c r="A308" s="2">
        <v>1612</v>
      </c>
      <c r="C308">
        <v>5.9963743602400926E-3</v>
      </c>
      <c r="D308">
        <v>4.173583839011113E-3</v>
      </c>
      <c r="E308">
        <v>9.32812614938105E-3</v>
      </c>
      <c r="F308">
        <v>1.0100259533860187E-2</v>
      </c>
      <c r="I308" s="2">
        <f>'II. Headline series'!E310</f>
        <v>7.5531386888145402</v>
      </c>
      <c r="J308" s="2">
        <f>'II. Headline series'!H310</f>
        <v>7.2878687884217914</v>
      </c>
      <c r="K308" s="2">
        <v>3.7116311818187628</v>
      </c>
      <c r="L308" s="2">
        <f t="shared" si="16"/>
        <v>6.953501252790531E-2</v>
      </c>
      <c r="M308" s="2">
        <f t="shared" si="17"/>
        <v>7.1357803049134277E-2</v>
      </c>
      <c r="N308" s="2">
        <f t="shared" si="18"/>
        <v>6.2778428350357726E-2</v>
      </c>
      <c r="O308" s="2">
        <f t="shared" si="19"/>
        <v>2.7016052284327442E-2</v>
      </c>
      <c r="P308" s="2">
        <v>2</v>
      </c>
    </row>
    <row r="309" spans="1:16" x14ac:dyDescent="0.25">
      <c r="A309" s="2">
        <v>1613</v>
      </c>
      <c r="C309">
        <v>9.6431413202357813E-4</v>
      </c>
      <c r="D309">
        <v>3.2647071389374891E-3</v>
      </c>
      <c r="E309">
        <v>9.2419163874568212E-3</v>
      </c>
      <c r="F309">
        <v>9.7523056754736607E-3</v>
      </c>
      <c r="I309" s="2">
        <f>'II. Headline series'!E311</f>
        <v>7.2398952775976415</v>
      </c>
      <c r="J309" s="2">
        <f>'II. Headline series'!H311</f>
        <v>6.4695158243617694</v>
      </c>
      <c r="K309" s="2">
        <v>4.1361586736345179</v>
      </c>
      <c r="L309" s="2">
        <f t="shared" si="16"/>
        <v>7.143463864395283E-2</v>
      </c>
      <c r="M309" s="2">
        <f t="shared" si="17"/>
        <v>6.9134245637038919E-2</v>
      </c>
      <c r="N309" s="2">
        <f t="shared" si="18"/>
        <v>5.4942852568144039E-2</v>
      </c>
      <c r="O309" s="2">
        <f t="shared" si="19"/>
        <v>3.1609281060871519E-2</v>
      </c>
      <c r="P309" s="2">
        <v>2</v>
      </c>
    </row>
    <row r="310" spans="1:16" x14ac:dyDescent="0.25">
      <c r="A310" s="2">
        <v>1614</v>
      </c>
      <c r="C310">
        <v>2.5192920792970167E-5</v>
      </c>
      <c r="D310">
        <v>9.296577386624105E-4</v>
      </c>
      <c r="E310">
        <v>9.1572855203417534E-3</v>
      </c>
      <c r="F310">
        <v>9.4113494749397987E-3</v>
      </c>
      <c r="I310" s="2">
        <f>'II. Headline series'!E312</f>
        <v>6.8621369771204508</v>
      </c>
      <c r="J310" s="2">
        <f>'II. Headline series'!H312</f>
        <v>5.0464981587390998</v>
      </c>
      <c r="K310" s="2">
        <v>4.7954919953163495</v>
      </c>
      <c r="L310" s="2">
        <f t="shared" si="16"/>
        <v>6.8596176850411528E-2</v>
      </c>
      <c r="M310" s="2">
        <f t="shared" si="17"/>
        <v>6.7691712032542095E-2</v>
      </c>
      <c r="N310" s="2">
        <f t="shared" si="18"/>
        <v>4.1053632112451194E-2</v>
      </c>
      <c r="O310" s="2">
        <f t="shared" si="19"/>
        <v>3.8543570478223696E-2</v>
      </c>
      <c r="P310" s="2">
        <v>2</v>
      </c>
    </row>
    <row r="311" spans="1:16" x14ac:dyDescent="0.25">
      <c r="A311" s="2">
        <v>1615</v>
      </c>
      <c r="C311">
        <v>7.2352776227138302E-4</v>
      </c>
      <c r="D311">
        <v>-1.7493616307251436E-4</v>
      </c>
      <c r="E311">
        <v>9.0741905664587005E-3</v>
      </c>
      <c r="F311">
        <v>9.077180999582558E-3</v>
      </c>
      <c r="I311" s="2">
        <f>'II. Headline series'!E313</f>
        <v>6.5270569551181552</v>
      </c>
      <c r="J311" s="2">
        <f>'II. Headline series'!H313</f>
        <v>5.9217203361646709</v>
      </c>
      <c r="K311" s="2">
        <v>5.2254026297751732</v>
      </c>
      <c r="L311" s="2">
        <f t="shared" si="16"/>
        <v>6.4547041788910159E-2</v>
      </c>
      <c r="M311" s="2">
        <f t="shared" si="17"/>
        <v>6.544550571425406E-2</v>
      </c>
      <c r="N311" s="2">
        <f t="shared" si="18"/>
        <v>5.0140022362064149E-2</v>
      </c>
      <c r="O311" s="2">
        <f t="shared" si="19"/>
        <v>4.3176845298169175E-2</v>
      </c>
      <c r="P311" s="2">
        <v>2</v>
      </c>
    </row>
    <row r="312" spans="1:16" x14ac:dyDescent="0.25">
      <c r="A312" s="2">
        <v>1616</v>
      </c>
      <c r="C312">
        <v>5.2025375097464015E-4</v>
      </c>
      <c r="D312">
        <v>6.0630425736784405E-4</v>
      </c>
      <c r="E312">
        <v>8.9925900902933301E-3</v>
      </c>
      <c r="F312">
        <v>8.9955005414458621E-3</v>
      </c>
      <c r="I312" s="2">
        <f>'II. Headline series'!E314</f>
        <v>7.0468848445978649</v>
      </c>
      <c r="J312" s="2">
        <f>'II. Headline series'!H314</f>
        <v>7.0177604506674767</v>
      </c>
      <c r="K312" s="2">
        <v>4.8590288575182701</v>
      </c>
      <c r="L312" s="2">
        <f t="shared" si="16"/>
        <v>6.9948594695004002E-2</v>
      </c>
      <c r="M312" s="2">
        <f t="shared" si="17"/>
        <v>6.9862544188610806E-2</v>
      </c>
      <c r="N312" s="2">
        <f t="shared" si="18"/>
        <v>6.1182103965228898E-2</v>
      </c>
      <c r="O312" s="2">
        <f t="shared" si="19"/>
        <v>3.9594788033736839E-2</v>
      </c>
      <c r="P312" s="2">
        <v>2</v>
      </c>
    </row>
    <row r="313" spans="1:16" x14ac:dyDescent="0.25">
      <c r="A313" s="2">
        <v>1617</v>
      </c>
      <c r="C313">
        <v>6.5677195708221852E-3</v>
      </c>
      <c r="D313">
        <v>2.8958518324838796E-3</v>
      </c>
      <c r="E313">
        <v>8.9124441334981416E-3</v>
      </c>
      <c r="F313">
        <v>8.9152774299543405E-3</v>
      </c>
      <c r="I313" s="2">
        <f>'II. Headline series'!E315</f>
        <v>6.6522864570035329</v>
      </c>
      <c r="J313" s="2">
        <f>'II. Headline series'!H315</f>
        <v>6.9884709168718908</v>
      </c>
      <c r="K313" s="2">
        <v>4.5760608547177224</v>
      </c>
      <c r="L313" s="2">
        <f t="shared" si="16"/>
        <v>5.9955144999213138E-2</v>
      </c>
      <c r="M313" s="2">
        <f t="shared" si="17"/>
        <v>6.3627012737551447E-2</v>
      </c>
      <c r="N313" s="2">
        <f t="shared" si="18"/>
        <v>6.0969431738764561E-2</v>
      </c>
      <c r="O313" s="2">
        <f t="shared" si="19"/>
        <v>3.6845331117222879E-2</v>
      </c>
      <c r="P313" s="2">
        <v>2</v>
      </c>
    </row>
    <row r="314" spans="1:16" x14ac:dyDescent="0.25">
      <c r="A314" s="2">
        <v>1618</v>
      </c>
      <c r="C314">
        <v>7.6384535893078082E-3</v>
      </c>
      <c r="D314">
        <v>3.2783554834825515E-3</v>
      </c>
      <c r="E314">
        <v>8.8337141496481111E-3</v>
      </c>
      <c r="F314">
        <v>8.8364729948415162E-3</v>
      </c>
      <c r="I314" s="2">
        <f>'II. Headline series'!E316</f>
        <v>4.983626217477501</v>
      </c>
      <c r="J314" s="2">
        <f>'II. Headline series'!H316</f>
        <v>6.5632792956781758</v>
      </c>
      <c r="K314" s="2">
        <v>4.6095622357083617</v>
      </c>
      <c r="L314" s="2">
        <f t="shared" si="16"/>
        <v>4.2197808585467206E-2</v>
      </c>
      <c r="M314" s="2">
        <f t="shared" si="17"/>
        <v>4.6557906691292464E-2</v>
      </c>
      <c r="N314" s="2">
        <f t="shared" si="18"/>
        <v>5.6796319961940248E-2</v>
      </c>
      <c r="O314" s="2">
        <f t="shared" si="19"/>
        <v>3.7259149362242103E-2</v>
      </c>
      <c r="P314" s="2">
        <v>2</v>
      </c>
    </row>
    <row r="315" spans="1:16" x14ac:dyDescent="0.25">
      <c r="A315" s="2">
        <v>1619</v>
      </c>
      <c r="C315">
        <v>2.0725416221826611E-3</v>
      </c>
      <c r="D315">
        <v>1.8715429016893075E-3</v>
      </c>
      <c r="E315">
        <v>8.7563629424241649E-3</v>
      </c>
      <c r="F315">
        <v>9.169832147527316E-3</v>
      </c>
      <c r="I315" s="2">
        <f>'II. Headline series'!E317</f>
        <v>2.527464185755314</v>
      </c>
      <c r="J315" s="2">
        <f>'II. Headline series'!H317</f>
        <v>3.2658958689576809</v>
      </c>
      <c r="K315" s="2">
        <v>4.4591603276979699</v>
      </c>
      <c r="L315" s="2">
        <f t="shared" si="16"/>
        <v>2.320210023537048E-2</v>
      </c>
      <c r="M315" s="2">
        <f t="shared" si="17"/>
        <v>2.3403098955863833E-2</v>
      </c>
      <c r="N315" s="2">
        <f t="shared" si="18"/>
        <v>2.3489126542049491E-2</v>
      </c>
      <c r="O315" s="2">
        <f t="shared" si="19"/>
        <v>3.5421771129452384E-2</v>
      </c>
      <c r="P315" s="2">
        <v>2</v>
      </c>
    </row>
    <row r="316" spans="1:16" x14ac:dyDescent="0.25">
      <c r="A316" s="2">
        <v>1620</v>
      </c>
      <c r="C316">
        <v>6.5802500015958167E-4</v>
      </c>
      <c r="D316">
        <v>-1.1181236302436667E-3</v>
      </c>
      <c r="E316">
        <v>8.6803546070161868E-3</v>
      </c>
      <c r="F316">
        <v>9.4964673797475231E-3</v>
      </c>
      <c r="I316" s="2">
        <f>'II. Headline series'!E318</f>
        <v>2.5647165764489119</v>
      </c>
      <c r="J316" s="2">
        <f>'II. Headline series'!H318</f>
        <v>3.0432490183015308</v>
      </c>
      <c r="K316" s="2">
        <v>4.0322927434445299</v>
      </c>
      <c r="L316" s="2">
        <f t="shared" si="16"/>
        <v>2.4989140764329541E-2</v>
      </c>
      <c r="M316" s="2">
        <f t="shared" si="17"/>
        <v>2.6765289394732786E-2</v>
      </c>
      <c r="N316" s="2">
        <f t="shared" si="18"/>
        <v>2.0936022803267784E-2</v>
      </c>
      <c r="O316" s="2">
        <f t="shared" si="19"/>
        <v>3.0826460054697778E-2</v>
      </c>
      <c r="P316" s="2">
        <v>2</v>
      </c>
    </row>
    <row r="317" spans="1:16" x14ac:dyDescent="0.25">
      <c r="A317" s="2">
        <v>1621</v>
      </c>
      <c r="C317">
        <v>1.2045373901936082E-3</v>
      </c>
      <c r="D317">
        <v>-1.0593902449592535E-3</v>
      </c>
      <c r="E317">
        <v>8.6056544745519818E-3</v>
      </c>
      <c r="F317">
        <v>9.8165809213199111E-3</v>
      </c>
      <c r="I317" s="2">
        <f>'II. Headline series'!E319</f>
        <v>3.9350710330173819</v>
      </c>
      <c r="J317" s="2">
        <f>'II. Headline series'!H319</f>
        <v>3.2957662832682879</v>
      </c>
      <c r="K317" s="2">
        <v>3.486657512698657</v>
      </c>
      <c r="L317" s="2">
        <f t="shared" si="16"/>
        <v>3.8146172939980211E-2</v>
      </c>
      <c r="M317" s="2">
        <f t="shared" si="17"/>
        <v>4.0410100575133071E-2</v>
      </c>
      <c r="N317" s="2">
        <f t="shared" si="18"/>
        <v>2.3141081911362969E-2</v>
      </c>
      <c r="O317" s="2">
        <f t="shared" si="19"/>
        <v>2.504999420566666E-2</v>
      </c>
      <c r="P317" s="2">
        <v>2</v>
      </c>
    </row>
    <row r="318" spans="1:16" x14ac:dyDescent="0.25">
      <c r="A318" s="2">
        <v>1622</v>
      </c>
      <c r="C318">
        <v>3.1189740330356932E-3</v>
      </c>
      <c r="D318">
        <v>1.2542053698372825E-3</v>
      </c>
      <c r="E318">
        <v>1.1407704635259289E-2</v>
      </c>
      <c r="F318">
        <v>1.0130366940922812E-2</v>
      </c>
      <c r="I318" s="2">
        <f>'II. Headline series'!E320</f>
        <v>4.2741285481306592</v>
      </c>
      <c r="J318" s="2">
        <f>'II. Headline series'!H320</f>
        <v>2.6652689356306971</v>
      </c>
      <c r="K318" s="2">
        <v>3.0173804494779128</v>
      </c>
      <c r="L318" s="2">
        <f t="shared" si="16"/>
        <v>3.96223114482709E-2</v>
      </c>
      <c r="M318" s="2">
        <f t="shared" si="17"/>
        <v>4.1487080111469316E-2</v>
      </c>
      <c r="N318" s="2">
        <f t="shared" si="18"/>
        <v>1.6522322415384157E-2</v>
      </c>
      <c r="O318" s="2">
        <f t="shared" si="19"/>
        <v>2.0043437553856319E-2</v>
      </c>
      <c r="P318" s="2">
        <v>2</v>
      </c>
    </row>
    <row r="319" spans="1:16" x14ac:dyDescent="0.25">
      <c r="A319" s="2">
        <v>1623</v>
      </c>
      <c r="C319">
        <v>1.5291802374854109E-3</v>
      </c>
      <c r="D319">
        <v>-1.3123571238031378E-3</v>
      </c>
      <c r="E319">
        <v>1.12790367158348E-2</v>
      </c>
      <c r="F319">
        <v>1.0438011945313805E-2</v>
      </c>
      <c r="I319" s="2">
        <f>'II. Headline series'!E321</f>
        <v>3.0081140203993044</v>
      </c>
      <c r="J319" s="2">
        <f>'II. Headline series'!H321</f>
        <v>2.8629034377498637</v>
      </c>
      <c r="K319" s="2">
        <v>3.1332836485181832</v>
      </c>
      <c r="L319" s="2">
        <f t="shared" si="16"/>
        <v>2.8551959966507633E-2</v>
      </c>
      <c r="M319" s="2">
        <f t="shared" si="17"/>
        <v>3.1393497327796178E-2</v>
      </c>
      <c r="N319" s="2">
        <f t="shared" si="18"/>
        <v>1.8191022432184831E-2</v>
      </c>
      <c r="O319" s="2">
        <f t="shared" si="19"/>
        <v>2.0894824539868032E-2</v>
      </c>
      <c r="P319" s="2">
        <v>2</v>
      </c>
    </row>
    <row r="320" spans="1:16" x14ac:dyDescent="0.25">
      <c r="A320" s="2">
        <v>1624</v>
      </c>
      <c r="C320">
        <v>-5.6200554724074982E-3</v>
      </c>
      <c r="D320">
        <v>-5.7828750491718582E-3</v>
      </c>
      <c r="E320">
        <v>1.1153238924504831E-2</v>
      </c>
      <c r="F320">
        <v>1.0739695154969709E-2</v>
      </c>
      <c r="I320" s="2">
        <f>'II. Headline series'!E322</f>
        <v>3.7950245376603311</v>
      </c>
      <c r="J320" s="2">
        <f>'II. Headline series'!H322</f>
        <v>2.6372380891328961</v>
      </c>
      <c r="K320" s="2">
        <v>2.9824634163502073</v>
      </c>
      <c r="L320" s="2">
        <f t="shared" si="16"/>
        <v>4.3570300849010812E-2</v>
      </c>
      <c r="M320" s="2">
        <f t="shared" si="17"/>
        <v>4.3733120425775172E-2</v>
      </c>
      <c r="N320" s="2">
        <f t="shared" si="18"/>
        <v>1.5632685736359252E-2</v>
      </c>
      <c r="O320" s="2">
        <f t="shared" si="19"/>
        <v>1.9084939008532364E-2</v>
      </c>
      <c r="P320" s="2">
        <v>2</v>
      </c>
    </row>
    <row r="321" spans="1:16" x14ac:dyDescent="0.25">
      <c r="A321" s="2">
        <v>1625</v>
      </c>
      <c r="C321">
        <v>-6.1181271983671848E-3</v>
      </c>
      <c r="D321">
        <v>-9.9151915509952167E-3</v>
      </c>
      <c r="E321">
        <v>1.1030216286868424E-2</v>
      </c>
      <c r="F321">
        <v>1.1035588857762438E-2</v>
      </c>
      <c r="I321" s="2">
        <f>'II. Headline series'!E323</f>
        <v>6.397941364015522</v>
      </c>
      <c r="J321" s="2">
        <f>'II. Headline series'!H323</f>
        <v>1.268200869028846</v>
      </c>
      <c r="K321" s="2">
        <v>2.6639671999963253</v>
      </c>
      <c r="L321" s="2">
        <f t="shared" si="16"/>
        <v>7.0097540838522404E-2</v>
      </c>
      <c r="M321" s="2">
        <f t="shared" si="17"/>
        <v>7.3894605191150431E-2</v>
      </c>
      <c r="N321" s="2">
        <f t="shared" si="18"/>
        <v>1.6464198325260217E-3</v>
      </c>
      <c r="O321" s="2">
        <f t="shared" si="19"/>
        <v>1.5604083142200813E-2</v>
      </c>
      <c r="P321" s="2">
        <v>2</v>
      </c>
    </row>
    <row r="322" spans="1:16" x14ac:dyDescent="0.25">
      <c r="A322" s="2">
        <v>1626</v>
      </c>
      <c r="C322">
        <v>-8.7680313552413371E-3</v>
      </c>
      <c r="D322">
        <v>-9.2068841109759023E-3</v>
      </c>
      <c r="E322">
        <v>1.0909877973161116E-2</v>
      </c>
      <c r="F322">
        <v>1.0915076517032758E-2</v>
      </c>
      <c r="I322" s="2">
        <f>'II. Headline series'!E324</f>
        <v>8.6991722268983178</v>
      </c>
      <c r="J322" s="2">
        <f>'II. Headline series'!H324</f>
        <v>2.4383766598500785</v>
      </c>
      <c r="K322" s="2">
        <v>2.7180967023259202</v>
      </c>
      <c r="L322" s="2">
        <f t="shared" si="16"/>
        <v>9.5759753624224508E-2</v>
      </c>
      <c r="M322" s="2">
        <f t="shared" si="17"/>
        <v>9.6198606379959084E-2</v>
      </c>
      <c r="N322" s="2">
        <f t="shared" si="18"/>
        <v>1.3468690081468027E-2</v>
      </c>
      <c r="O322" s="2">
        <f t="shared" si="19"/>
        <v>1.6265890506226441E-2</v>
      </c>
      <c r="P322" s="2">
        <v>2</v>
      </c>
    </row>
    <row r="323" spans="1:16" x14ac:dyDescent="0.25">
      <c r="A323" s="2">
        <v>1627</v>
      </c>
      <c r="C323">
        <v>-6.5895672137630161E-3</v>
      </c>
      <c r="D323">
        <v>-6.4728886409231466E-3</v>
      </c>
      <c r="E323">
        <v>1.0792137074607518E-2</v>
      </c>
      <c r="F323">
        <v>1.0797169028074807E-2</v>
      </c>
      <c r="I323" s="2">
        <f>'II. Headline series'!E325</f>
        <v>8.2831457858805688</v>
      </c>
      <c r="J323" s="2">
        <f>'II. Headline series'!H325</f>
        <v>1.9455330551063545</v>
      </c>
      <c r="K323" s="2">
        <v>2.8346232015720667</v>
      </c>
      <c r="L323" s="2">
        <f t="shared" si="16"/>
        <v>8.9421025072568702E-2</v>
      </c>
      <c r="M323" s="2">
        <f t="shared" si="17"/>
        <v>8.9304346499728834E-2</v>
      </c>
      <c r="N323" s="2">
        <f t="shared" si="18"/>
        <v>8.6581615229887384E-3</v>
      </c>
      <c r="O323" s="2">
        <f t="shared" si="19"/>
        <v>1.7549062987645858E-2</v>
      </c>
      <c r="P323" s="2">
        <v>2</v>
      </c>
    </row>
    <row r="324" spans="1:16" x14ac:dyDescent="0.25">
      <c r="A324" s="2">
        <v>1628</v>
      </c>
      <c r="C324">
        <v>-5.8160499057371895E-3</v>
      </c>
      <c r="D324">
        <v>-2.9650099140925263E-3</v>
      </c>
      <c r="E324">
        <v>1.0676910394101079E-2</v>
      </c>
      <c r="F324">
        <v>1.0681782800704894E-2</v>
      </c>
      <c r="I324" s="2">
        <f>'II. Headline series'!E326</f>
        <v>6.4533494661391231</v>
      </c>
      <c r="J324" s="2">
        <f>'II. Headline series'!H326</f>
        <v>2.3066546883543491</v>
      </c>
      <c r="K324" s="2">
        <v>2.8020308031216827</v>
      </c>
      <c r="L324" s="2">
        <f t="shared" si="16"/>
        <v>7.0349544567128414E-2</v>
      </c>
      <c r="M324" s="2">
        <f t="shared" si="17"/>
        <v>6.7498504575483759E-2</v>
      </c>
      <c r="N324" s="2">
        <f t="shared" si="18"/>
        <v>1.2384764082838598E-2</v>
      </c>
      <c r="O324" s="2">
        <f t="shared" si="19"/>
        <v>1.7338525230511936E-2</v>
      </c>
      <c r="P324" s="2">
        <v>2</v>
      </c>
    </row>
    <row r="325" spans="1:16" x14ac:dyDescent="0.25">
      <c r="A325" s="2">
        <v>1629</v>
      </c>
      <c r="C325">
        <v>-5.2173634063696088E-4</v>
      </c>
      <c r="D325">
        <v>-2.7792912569494669E-4</v>
      </c>
      <c r="E325">
        <v>1.0564118250151524E-2</v>
      </c>
      <c r="F325">
        <v>1.0778806474047062E-2</v>
      </c>
      <c r="I325" s="2">
        <f>'II. Headline series'!E327</f>
        <v>6.8239568059372511</v>
      </c>
      <c r="J325" s="2">
        <f>'II. Headline series'!H327</f>
        <v>4.550265226264874</v>
      </c>
      <c r="K325" s="2">
        <v>2.9268192577443735</v>
      </c>
      <c r="L325" s="2">
        <f t="shared" si="16"/>
        <v>6.8761304400009465E-2</v>
      </c>
      <c r="M325" s="2">
        <f t="shared" si="17"/>
        <v>6.8517497185067458E-2</v>
      </c>
      <c r="N325" s="2">
        <f t="shared" si="18"/>
        <v>3.472384578860168E-2</v>
      </c>
      <c r="O325" s="2">
        <f t="shared" si="19"/>
        <v>1.848938610339667E-2</v>
      </c>
      <c r="P325" s="2">
        <v>2</v>
      </c>
    </row>
    <row r="326" spans="1:16" x14ac:dyDescent="0.25">
      <c r="A326" s="2">
        <v>1630</v>
      </c>
      <c r="C326">
        <v>1.199732275192741E-3</v>
      </c>
      <c r="D326">
        <v>1.9906629720839253E-3</v>
      </c>
      <c r="E326">
        <v>1.0453684293129154E-2</v>
      </c>
      <c r="F326">
        <v>1.087366094373258E-2</v>
      </c>
      <c r="I326" s="2">
        <f>'II. Headline series'!E328</f>
        <v>8.4350536728686105</v>
      </c>
      <c r="J326" s="2">
        <f>'II. Headline series'!H328</f>
        <v>4.2296026122607842</v>
      </c>
      <c r="K326" s="2">
        <v>3.0120109210383661</v>
      </c>
      <c r="L326" s="2">
        <f t="shared" si="16"/>
        <v>8.3150804453493363E-2</v>
      </c>
      <c r="M326" s="2">
        <f t="shared" si="17"/>
        <v>8.235987375660217E-2</v>
      </c>
      <c r="N326" s="2">
        <f t="shared" si="18"/>
        <v>3.1422365178875263E-2</v>
      </c>
      <c r="O326" s="2">
        <f t="shared" si="19"/>
        <v>1.9246448266651082E-2</v>
      </c>
      <c r="P326" s="2">
        <v>2</v>
      </c>
    </row>
    <row r="327" spans="1:16" x14ac:dyDescent="0.25">
      <c r="A327" s="2">
        <v>1631</v>
      </c>
      <c r="C327">
        <v>4.4697495839483362E-3</v>
      </c>
      <c r="D327">
        <v>5.3845247243678451E-3</v>
      </c>
      <c r="E327">
        <v>1.0345535332915445E-2</v>
      </c>
      <c r="F327">
        <v>1.0966418171875153E-2</v>
      </c>
      <c r="I327" s="2">
        <f>'II. Headline series'!E329</f>
        <v>7.6676783914644897</v>
      </c>
      <c r="J327" s="2">
        <f>'II. Headline series'!H329</f>
        <v>3.5326305504730047</v>
      </c>
      <c r="K327" s="2">
        <v>3.5104818726495002</v>
      </c>
      <c r="L327" s="2">
        <f t="shared" si="16"/>
        <v>7.2207034330696557E-2</v>
      </c>
      <c r="M327" s="2">
        <f t="shared" si="17"/>
        <v>7.1292259190277055E-2</v>
      </c>
      <c r="N327" s="2">
        <f t="shared" si="18"/>
        <v>2.4359887332854893E-2</v>
      </c>
      <c r="O327" s="2">
        <f t="shared" si="19"/>
        <v>2.4138400554619847E-2</v>
      </c>
      <c r="P327" s="2">
        <v>2</v>
      </c>
    </row>
    <row r="328" spans="1:16" x14ac:dyDescent="0.25">
      <c r="A328" s="2">
        <v>1632</v>
      </c>
      <c r="C328">
        <v>5.8931463244811923E-4</v>
      </c>
      <c r="D328">
        <v>3.3804714461218716E-3</v>
      </c>
      <c r="E328">
        <v>1.1709382000263602E-2</v>
      </c>
      <c r="F328">
        <v>1.105714697149853E-2</v>
      </c>
      <c r="I328" s="2">
        <f>'II. Headline series'!E330</f>
        <v>7.5298247167248675</v>
      </c>
      <c r="J328" s="2">
        <f>'II. Headline series'!H330</f>
        <v>5.5431934391285438</v>
      </c>
      <c r="K328" s="2">
        <v>4.1252251222205931</v>
      </c>
      <c r="L328" s="2">
        <f t="shared" si="16"/>
        <v>7.4708932534800557E-2</v>
      </c>
      <c r="M328" s="2">
        <f t="shared" si="17"/>
        <v>7.19177757211268E-2</v>
      </c>
      <c r="N328" s="2">
        <f t="shared" si="18"/>
        <v>4.4374787419786905E-2</v>
      </c>
      <c r="O328" s="2">
        <f t="shared" si="19"/>
        <v>3.01951042507074E-2</v>
      </c>
      <c r="P328" s="2">
        <v>2</v>
      </c>
    </row>
    <row r="329" spans="1:16" x14ac:dyDescent="0.25">
      <c r="A329" s="2">
        <v>1633</v>
      </c>
      <c r="C329">
        <v>7.5156747590926385E-3</v>
      </c>
      <c r="D329">
        <v>6.081088487087832E-3</v>
      </c>
      <c r="E329">
        <v>1.1573859260959737E-2</v>
      </c>
      <c r="F329">
        <v>1.114591317697323E-2</v>
      </c>
      <c r="I329" s="2">
        <f>'II. Headline series'!E331</f>
        <v>7.5017020433833039</v>
      </c>
      <c r="J329" s="2">
        <f>'II. Headline series'!H331</f>
        <v>7.2179894029982563</v>
      </c>
      <c r="K329" s="2">
        <v>4.322860083340478</v>
      </c>
      <c r="L329" s="2">
        <f t="shared" si="16"/>
        <v>6.7501345674740407E-2</v>
      </c>
      <c r="M329" s="2">
        <f t="shared" si="17"/>
        <v>6.8935931946745216E-2</v>
      </c>
      <c r="N329" s="2">
        <f t="shared" si="18"/>
        <v>6.1033980853009338E-2</v>
      </c>
      <c r="O329" s="2">
        <f t="shared" si="19"/>
        <v>3.2082687656431554E-2</v>
      </c>
      <c r="P329" s="2">
        <v>2</v>
      </c>
    </row>
    <row r="330" spans="1:16" x14ac:dyDescent="0.25">
      <c r="A330" s="2">
        <v>1634</v>
      </c>
      <c r="C330">
        <v>7.7114507813495908E-3</v>
      </c>
      <c r="D330">
        <v>6.3776412121898194E-3</v>
      </c>
      <c r="E330">
        <v>1.1441437671605532E-2</v>
      </c>
      <c r="F330">
        <v>1.1232779803499644E-2</v>
      </c>
      <c r="I330" s="2">
        <f>'II. Headline series'!E332</f>
        <v>8.2440531625886013</v>
      </c>
      <c r="J330" s="2">
        <f>'II. Headline series'!H332</f>
        <v>7.3663633017657544</v>
      </c>
      <c r="K330" s="2">
        <v>4.4672595832870261</v>
      </c>
      <c r="L330" s="2">
        <f t="shared" si="16"/>
        <v>7.4729080844536416E-2</v>
      </c>
      <c r="M330" s="2">
        <f t="shared" si="17"/>
        <v>7.6062890413696183E-2</v>
      </c>
      <c r="N330" s="2">
        <f t="shared" si="18"/>
        <v>6.2430853214157908E-2</v>
      </c>
      <c r="O330" s="2">
        <f t="shared" si="19"/>
        <v>3.3439816029370614E-2</v>
      </c>
      <c r="P330" s="2">
        <v>2</v>
      </c>
    </row>
    <row r="331" spans="1:16" x14ac:dyDescent="0.25">
      <c r="A331" s="2">
        <v>1635</v>
      </c>
      <c r="C331">
        <v>8.8854222566591996E-3</v>
      </c>
      <c r="D331">
        <v>5.8508225315362251E-3</v>
      </c>
      <c r="E331">
        <v>1.1312011991464734E-2</v>
      </c>
      <c r="F331">
        <v>1.1317807196450386E-2</v>
      </c>
      <c r="I331" s="2">
        <f>'II. Headline series'!E333</f>
        <v>9.3963174338692692</v>
      </c>
      <c r="J331" s="2">
        <f>'II. Headline series'!H333</f>
        <v>7.1573670864915675</v>
      </c>
      <c r="K331" s="2">
        <v>4.7801995614150821</v>
      </c>
      <c r="L331" s="2">
        <f t="shared" si="16"/>
        <v>8.5077752082033498E-2</v>
      </c>
      <c r="M331" s="2">
        <f t="shared" si="17"/>
        <v>8.8112351807156472E-2</v>
      </c>
      <c r="N331" s="2">
        <f t="shared" si="18"/>
        <v>6.025586366846529E-2</v>
      </c>
      <c r="O331" s="2">
        <f t="shared" si="19"/>
        <v>3.6484188417700431E-2</v>
      </c>
      <c r="P331" s="2">
        <v>2</v>
      </c>
    </row>
    <row r="332" spans="1:16" x14ac:dyDescent="0.25">
      <c r="A332" s="2">
        <v>1636</v>
      </c>
      <c r="C332">
        <v>3.8885604978691293E-3</v>
      </c>
      <c r="D332">
        <v>3.1870004288307484E-3</v>
      </c>
      <c r="E332">
        <v>1.1185481688474401E-2</v>
      </c>
      <c r="F332">
        <v>1.1191084482299048E-2</v>
      </c>
      <c r="I332" s="2">
        <f>'II. Headline series'!E334</f>
        <v>9.9612758135127173</v>
      </c>
      <c r="J332" s="2">
        <f>'II. Headline series'!H334</f>
        <v>5.0818085034527058</v>
      </c>
      <c r="K332" s="2">
        <v>4.9777402202410084</v>
      </c>
      <c r="L332" s="2">
        <f t="shared" si="16"/>
        <v>9.5724197637258035E-2</v>
      </c>
      <c r="M332" s="2">
        <f t="shared" si="17"/>
        <v>9.6425757706296425E-2</v>
      </c>
      <c r="N332" s="2">
        <f t="shared" si="18"/>
        <v>3.9627000552228009E-2</v>
      </c>
      <c r="O332" s="2">
        <f t="shared" si="19"/>
        <v>3.8586317720111035E-2</v>
      </c>
      <c r="P332" s="2">
        <v>2</v>
      </c>
    </row>
    <row r="333" spans="1:16" x14ac:dyDescent="0.25">
      <c r="A333" s="2">
        <v>1637</v>
      </c>
      <c r="C333">
        <v>6.550673518719909E-3</v>
      </c>
      <c r="D333">
        <v>4.2524169626210803E-3</v>
      </c>
      <c r="E333">
        <v>1.1061750678814057E-2</v>
      </c>
      <c r="F333">
        <v>1.1067169487109103E-2</v>
      </c>
      <c r="I333" s="2">
        <f>'II. Headline series'!E335</f>
        <v>10.036341545955745</v>
      </c>
      <c r="J333" s="2">
        <f>'II. Headline series'!H335</f>
        <v>3.6116512684643989</v>
      </c>
      <c r="K333" s="2">
        <v>4.9724218463715486</v>
      </c>
      <c r="L333" s="2">
        <f t="shared" si="16"/>
        <v>9.3812741940837538E-2</v>
      </c>
      <c r="M333" s="2">
        <f t="shared" si="17"/>
        <v>9.611099849693637E-2</v>
      </c>
      <c r="N333" s="2">
        <f t="shared" si="18"/>
        <v>2.5049343197534886E-2</v>
      </c>
      <c r="O333" s="2">
        <f t="shared" si="19"/>
        <v>3.8657048976606379E-2</v>
      </c>
      <c r="P333" s="2">
        <v>2</v>
      </c>
    </row>
    <row r="334" spans="1:16" x14ac:dyDescent="0.25">
      <c r="A334" s="2">
        <v>1638</v>
      </c>
      <c r="C334">
        <v>2.7873983668130417E-3</v>
      </c>
      <c r="D334">
        <v>3.5257670822519409E-3</v>
      </c>
      <c r="E334">
        <v>1.0940727083570651E-2</v>
      </c>
      <c r="F334">
        <v>1.0945969875713052E-2</v>
      </c>
      <c r="I334" s="2">
        <f>'II. Headline series'!E336</f>
        <v>9.3328539183054975</v>
      </c>
      <c r="J334" s="2">
        <f>'II. Headline series'!H336</f>
        <v>4.9201570998400541</v>
      </c>
      <c r="K334" s="2">
        <v>4.879568392809623</v>
      </c>
      <c r="L334" s="2">
        <f t="shared" ref="L334:L397" si="20">(I334/100)-C334</f>
        <v>9.0541140816241927E-2</v>
      </c>
      <c r="M334" s="2">
        <f t="shared" ref="M334:M397" si="21">(I334/100)-D334</f>
        <v>8.9802772100803036E-2</v>
      </c>
      <c r="N334" s="2">
        <f t="shared" ref="N334:N397" si="22">(J334/100)-F334</f>
        <v>3.8255601122687492E-2</v>
      </c>
      <c r="O334" s="2">
        <f t="shared" ref="O334:O397" si="23">(K334/100)-F334</f>
        <v>3.7849714052383181E-2</v>
      </c>
      <c r="P334" s="2">
        <v>2</v>
      </c>
    </row>
    <row r="335" spans="1:16" x14ac:dyDescent="0.25">
      <c r="A335" s="2">
        <v>1639</v>
      </c>
      <c r="C335">
        <v>5.6970492639565598E-3</v>
      </c>
      <c r="D335">
        <v>5.1166121561599552E-3</v>
      </c>
      <c r="E335">
        <v>1.0822323001204226E-2</v>
      </c>
      <c r="F335">
        <v>7.7411921057855071E-3</v>
      </c>
      <c r="I335" s="2">
        <f>'II. Headline series'!E337</f>
        <v>9.512416448850459</v>
      </c>
      <c r="J335" s="2">
        <f>'II. Headline series'!H337</f>
        <v>4.2284971074169961</v>
      </c>
      <c r="K335" s="2">
        <v>4.8504528760532724</v>
      </c>
      <c r="L335" s="2">
        <f t="shared" si="20"/>
        <v>8.9427115224548034E-2</v>
      </c>
      <c r="M335" s="2">
        <f t="shared" si="21"/>
        <v>9.0007552332344642E-2</v>
      </c>
      <c r="N335" s="2">
        <f t="shared" si="22"/>
        <v>3.4543778968384453E-2</v>
      </c>
      <c r="O335" s="2">
        <f t="shared" si="23"/>
        <v>4.0763336654747219E-2</v>
      </c>
      <c r="P335" s="2">
        <v>2</v>
      </c>
    </row>
    <row r="336" spans="1:16" x14ac:dyDescent="0.25">
      <c r="A336" s="2">
        <v>1640</v>
      </c>
      <c r="C336">
        <v>4.6270584850885144E-3</v>
      </c>
      <c r="D336">
        <v>7.8408875232903756E-4</v>
      </c>
      <c r="E336">
        <v>1.0706454294630109E-2</v>
      </c>
      <c r="F336">
        <v>4.5366219081008309E-3</v>
      </c>
      <c r="I336" s="2">
        <f>'II. Headline series'!E338</f>
        <v>9.020074202878801</v>
      </c>
      <c r="J336" s="2">
        <f>'II. Headline series'!H338</f>
        <v>3.2204671275324026</v>
      </c>
      <c r="K336" s="2">
        <v>4.8072450697758216</v>
      </c>
      <c r="L336" s="2">
        <f t="shared" si="20"/>
        <v>8.55736835436995E-2</v>
      </c>
      <c r="M336" s="2">
        <f t="shared" si="21"/>
        <v>8.9416653276458979E-2</v>
      </c>
      <c r="N336" s="2">
        <f t="shared" si="22"/>
        <v>2.7668049367223193E-2</v>
      </c>
      <c r="O336" s="2">
        <f t="shared" si="23"/>
        <v>4.3535828789657387E-2</v>
      </c>
      <c r="P336" s="2">
        <v>2</v>
      </c>
    </row>
    <row r="337" spans="1:16" x14ac:dyDescent="0.25">
      <c r="A337" s="2">
        <v>1641</v>
      </c>
      <c r="C337">
        <v>3.0191396049135096E-3</v>
      </c>
      <c r="D337">
        <v>-1.4198232316839591E-3</v>
      </c>
      <c r="E337">
        <v>1.0593040391833192E-2</v>
      </c>
      <c r="F337">
        <v>1.3314529026811136E-3</v>
      </c>
      <c r="I337" s="2">
        <f>'II. Headline series'!E339</f>
        <v>8.908380310581828</v>
      </c>
      <c r="J337" s="2">
        <f>'II. Headline series'!H339</f>
        <v>3.9286347675254758</v>
      </c>
      <c r="K337" s="2">
        <v>4.5928565653433546</v>
      </c>
      <c r="L337" s="2">
        <f t="shared" si="20"/>
        <v>8.6064663500904762E-2</v>
      </c>
      <c r="M337" s="2">
        <f t="shared" si="21"/>
        <v>9.0503626337502238E-2</v>
      </c>
      <c r="N337" s="2">
        <f t="shared" si="22"/>
        <v>3.7954894772573647E-2</v>
      </c>
      <c r="O337" s="2">
        <f t="shared" si="23"/>
        <v>4.4597112750752434E-2</v>
      </c>
      <c r="P337" s="2">
        <v>2</v>
      </c>
    </row>
    <row r="338" spans="1:16" x14ac:dyDescent="0.25">
      <c r="A338" s="2">
        <v>1642</v>
      </c>
      <c r="C338">
        <v>-3.298338359148043E-3</v>
      </c>
      <c r="D338">
        <v>-2.8646058533165911E-3</v>
      </c>
      <c r="E338">
        <v>-1.1121432398028085E-2</v>
      </c>
      <c r="F338">
        <v>-1.875122194945998E-3</v>
      </c>
      <c r="I338" s="2">
        <f>'II. Headline series'!E340</f>
        <v>9.4980328438881276</v>
      </c>
      <c r="J338" s="2">
        <f>'II. Headline series'!H340</f>
        <v>4.7844632699247196</v>
      </c>
      <c r="K338" s="2">
        <v>4.1693428852496464</v>
      </c>
      <c r="L338" s="2">
        <f t="shared" si="20"/>
        <v>9.8278666798029324E-2</v>
      </c>
      <c r="M338" s="2">
        <f t="shared" si="21"/>
        <v>9.7844934292197872E-2</v>
      </c>
      <c r="N338" s="2">
        <f t="shared" si="22"/>
        <v>4.971975489419319E-2</v>
      </c>
      <c r="O338" s="2">
        <f t="shared" si="23"/>
        <v>4.3568551047442464E-2</v>
      </c>
      <c r="P338" s="2">
        <v>2</v>
      </c>
    </row>
    <row r="339" spans="1:16" x14ac:dyDescent="0.25">
      <c r="A339" s="2">
        <v>1643</v>
      </c>
      <c r="C339">
        <v>-3.8344221562948001E-3</v>
      </c>
      <c r="D339">
        <v>-3.2073671686908591E-3</v>
      </c>
      <c r="E339">
        <v>-1.1246509695318336E-2</v>
      </c>
      <c r="F339">
        <v>-5.0839127951384788E-3</v>
      </c>
      <c r="I339" s="2">
        <f>'II. Headline series'!E341</f>
        <v>8.7298384274515879</v>
      </c>
      <c r="J339" s="2">
        <f>'II. Headline series'!H341</f>
        <v>4.8159016121604452</v>
      </c>
      <c r="K339" s="2">
        <v>3.6099298041423902</v>
      </c>
      <c r="L339" s="2">
        <f t="shared" si="20"/>
        <v>9.1132806430810676E-2</v>
      </c>
      <c r="M339" s="2">
        <f t="shared" si="21"/>
        <v>9.0505751443206731E-2</v>
      </c>
      <c r="N339" s="2">
        <f t="shared" si="22"/>
        <v>5.3242928916742933E-2</v>
      </c>
      <c r="O339" s="2">
        <f t="shared" si="23"/>
        <v>4.118321083656238E-2</v>
      </c>
      <c r="P339" s="2">
        <v>2</v>
      </c>
    </row>
    <row r="340" spans="1:16" x14ac:dyDescent="0.25">
      <c r="A340" s="2">
        <v>1644</v>
      </c>
      <c r="C340">
        <v>-7.5320830352886064E-3</v>
      </c>
      <c r="D340">
        <v>-7.1148198070716887E-3</v>
      </c>
      <c r="E340">
        <v>-1.1374432359123965E-2</v>
      </c>
      <c r="F340">
        <v>-8.295731663575303E-3</v>
      </c>
      <c r="I340" s="2">
        <f>'II. Headline series'!E342</f>
        <v>7.3899205952985039</v>
      </c>
      <c r="J340" s="2">
        <f>'II. Headline series'!H342</f>
        <v>4.9962270369390405</v>
      </c>
      <c r="K340" s="2">
        <v>3.1657230432276049</v>
      </c>
      <c r="L340" s="2">
        <f t="shared" si="20"/>
        <v>8.1431288988273634E-2</v>
      </c>
      <c r="M340" s="2">
        <f t="shared" si="21"/>
        <v>8.1014025760056729E-2</v>
      </c>
      <c r="N340" s="2">
        <f t="shared" si="22"/>
        <v>5.8258002032965703E-2</v>
      </c>
      <c r="O340" s="2">
        <f t="shared" si="23"/>
        <v>3.9952962095851349E-2</v>
      </c>
      <c r="P340" s="2">
        <v>2</v>
      </c>
    </row>
    <row r="341" spans="1:16" x14ac:dyDescent="0.25">
      <c r="A341" s="2">
        <v>1645</v>
      </c>
      <c r="C341">
        <v>-6.96960669666265E-3</v>
      </c>
      <c r="D341">
        <v>-9.6371286893624283E-3</v>
      </c>
      <c r="E341">
        <v>-1.1505298599819132E-2</v>
      </c>
      <c r="F341">
        <v>-1.151139616341912E-2</v>
      </c>
      <c r="I341" s="2">
        <f>'II. Headline series'!E343</f>
        <v>7.083390381449381</v>
      </c>
      <c r="J341" s="2">
        <f>'II. Headline series'!H343</f>
        <v>2.4716579898917836</v>
      </c>
      <c r="K341" s="2">
        <v>2.6622203515637168</v>
      </c>
      <c r="L341" s="2">
        <f t="shared" si="20"/>
        <v>7.7803510511156457E-2</v>
      </c>
      <c r="M341" s="2">
        <f t="shared" si="21"/>
        <v>8.0471032503856232E-2</v>
      </c>
      <c r="N341" s="2">
        <f t="shared" si="22"/>
        <v>3.6227976062336957E-2</v>
      </c>
      <c r="O341" s="2">
        <f t="shared" si="23"/>
        <v>3.8133599679056288E-2</v>
      </c>
      <c r="P341" s="2">
        <v>2</v>
      </c>
    </row>
    <row r="342" spans="1:16" x14ac:dyDescent="0.25">
      <c r="A342" s="2">
        <v>1646</v>
      </c>
      <c r="C342">
        <v>-8.171218051295448E-3</v>
      </c>
      <c r="D342">
        <v>-7.594322656839003E-3</v>
      </c>
      <c r="E342">
        <v>-1.1639211200143138E-2</v>
      </c>
      <c r="F342">
        <v>-1.1645524301115474E-2</v>
      </c>
      <c r="I342" s="2">
        <f>'II. Headline series'!E344</f>
        <v>5.9734184216493942</v>
      </c>
      <c r="J342" s="2">
        <f>'II. Headline series'!H344</f>
        <v>1.1885916290182206</v>
      </c>
      <c r="K342" s="2">
        <v>2.106779182024197</v>
      </c>
      <c r="L342" s="2">
        <f t="shared" si="20"/>
        <v>6.7905402267789391E-2</v>
      </c>
      <c r="M342" s="2">
        <f t="shared" si="21"/>
        <v>6.7328506873332944E-2</v>
      </c>
      <c r="N342" s="2">
        <f t="shared" si="22"/>
        <v>2.3531440591297678E-2</v>
      </c>
      <c r="O342" s="2">
        <f t="shared" si="23"/>
        <v>3.2713316121357444E-2</v>
      </c>
      <c r="P342" s="2">
        <v>2</v>
      </c>
    </row>
    <row r="343" spans="1:16" x14ac:dyDescent="0.25">
      <c r="A343" s="2">
        <v>1647</v>
      </c>
      <c r="C343">
        <v>-8.6645682198080946E-3</v>
      </c>
      <c r="D343">
        <v>-5.4824639510761422E-3</v>
      </c>
      <c r="E343">
        <v>-1.1776277784427646E-2</v>
      </c>
      <c r="F343">
        <v>-1.1782816703808206E-2</v>
      </c>
      <c r="I343" s="2">
        <f>'II. Headline series'!E345</f>
        <v>6.0471419833087996</v>
      </c>
      <c r="J343" s="2">
        <f>'II. Headline series'!H345</f>
        <v>1.1115276998067332</v>
      </c>
      <c r="K343" s="2">
        <v>1.8942584442643831</v>
      </c>
      <c r="L343" s="2">
        <f t="shared" si="20"/>
        <v>6.9135988052896086E-2</v>
      </c>
      <c r="M343" s="2">
        <f t="shared" si="21"/>
        <v>6.5953883784164141E-2</v>
      </c>
      <c r="N343" s="2">
        <f t="shared" si="22"/>
        <v>2.2898093701875538E-2</v>
      </c>
      <c r="O343" s="2">
        <f t="shared" si="23"/>
        <v>3.0725401146452037E-2</v>
      </c>
      <c r="P343" s="2">
        <v>2</v>
      </c>
    </row>
    <row r="344" spans="1:16" x14ac:dyDescent="0.25">
      <c r="A344" s="2">
        <v>1648</v>
      </c>
      <c r="C344">
        <v>-2.2946401527544577E-3</v>
      </c>
      <c r="D344">
        <v>-3.2442490720961372E-4</v>
      </c>
      <c r="E344">
        <v>-1.191661110707354E-2</v>
      </c>
      <c r="F344">
        <v>-1.1923386746387864E-2</v>
      </c>
      <c r="I344" s="2">
        <f>'II. Headline series'!E346</f>
        <v>6.6928294858015471</v>
      </c>
      <c r="J344" s="2">
        <f>'II. Headline series'!H346</f>
        <v>1.226786134487819</v>
      </c>
      <c r="K344" s="2">
        <v>2.3992835572473012</v>
      </c>
      <c r="L344" s="2">
        <f t="shared" si="20"/>
        <v>6.922293501076994E-2</v>
      </c>
      <c r="M344" s="2">
        <f t="shared" si="21"/>
        <v>6.7252719765225094E-2</v>
      </c>
      <c r="N344" s="2">
        <f t="shared" si="22"/>
        <v>2.4191248091266056E-2</v>
      </c>
      <c r="O344" s="2">
        <f t="shared" si="23"/>
        <v>3.591622231886088E-2</v>
      </c>
      <c r="P344" s="2">
        <v>2</v>
      </c>
    </row>
    <row r="345" spans="1:16" x14ac:dyDescent="0.25">
      <c r="A345" s="2">
        <v>1649</v>
      </c>
      <c r="C345">
        <v>4.2784764302803476E-3</v>
      </c>
      <c r="D345">
        <v>-3.8044983892401011E-4</v>
      </c>
      <c r="E345">
        <v>-1.2060329361902553E-2</v>
      </c>
      <c r="F345">
        <v>-9.1007183531025149E-3</v>
      </c>
      <c r="I345" s="2">
        <f>'II. Headline series'!E347</f>
        <v>5.9447744627536183</v>
      </c>
      <c r="J345" s="2">
        <f>'II. Headline series'!H347</f>
        <v>-2.3738488608346615E-2</v>
      </c>
      <c r="K345" s="2">
        <v>3.4194624179678672</v>
      </c>
      <c r="L345" s="2">
        <f t="shared" si="20"/>
        <v>5.5169268197255837E-2</v>
      </c>
      <c r="M345" s="2">
        <f t="shared" si="21"/>
        <v>5.9828194466460198E-2</v>
      </c>
      <c r="N345" s="2">
        <f t="shared" si="22"/>
        <v>8.8633334670190494E-3</v>
      </c>
      <c r="O345" s="2">
        <f t="shared" si="23"/>
        <v>4.3295342532781188E-2</v>
      </c>
    </row>
    <row r="346" spans="1:16" x14ac:dyDescent="0.25">
      <c r="A346" s="2">
        <v>1650</v>
      </c>
      <c r="C346">
        <v>6.7463979488247283E-3</v>
      </c>
      <c r="D346">
        <v>-7.7877244334348644E-4</v>
      </c>
      <c r="E346">
        <v>-1.2207556514167451E-2</v>
      </c>
      <c r="F346">
        <v>-6.2685711140533966E-3</v>
      </c>
      <c r="I346" s="2">
        <f>'II. Headline series'!E348</f>
        <v>7.3429494802983948</v>
      </c>
      <c r="J346" s="2">
        <f>'II. Headline series'!H348</f>
        <v>0.80516433824154754</v>
      </c>
      <c r="K346" s="2">
        <v>4.3467463787632514</v>
      </c>
      <c r="L346" s="2">
        <f t="shared" si="20"/>
        <v>6.6683096854159213E-2</v>
      </c>
      <c r="M346" s="2">
        <f t="shared" si="21"/>
        <v>7.4208267246327425E-2</v>
      </c>
      <c r="N346" s="2">
        <f t="shared" si="22"/>
        <v>1.4320214496468871E-2</v>
      </c>
      <c r="O346" s="2">
        <f t="shared" si="23"/>
        <v>4.9736034901685912E-2</v>
      </c>
    </row>
    <row r="347" spans="1:16" x14ac:dyDescent="0.25">
      <c r="A347" s="2">
        <v>1651</v>
      </c>
      <c r="C347">
        <v>9.3680079994968597E-3</v>
      </c>
      <c r="D347">
        <v>2.747111494478829E-3</v>
      </c>
      <c r="E347">
        <v>-1.2358422657181591E-2</v>
      </c>
      <c r="F347">
        <v>-3.4263377317590008E-3</v>
      </c>
      <c r="I347" s="2">
        <f>'II. Headline series'!E349</f>
        <v>9.6438568065276637</v>
      </c>
      <c r="J347" s="2">
        <f>'II. Headline series'!H349</f>
        <v>3.2189390944255316</v>
      </c>
      <c r="K347" s="2">
        <v>5.2631560230544405</v>
      </c>
      <c r="L347" s="2">
        <f t="shared" si="20"/>
        <v>8.7070560065779776E-2</v>
      </c>
      <c r="M347" s="2">
        <f t="shared" si="21"/>
        <v>9.3691456570797804E-2</v>
      </c>
      <c r="N347" s="2">
        <f t="shared" si="22"/>
        <v>3.561572867601432E-2</v>
      </c>
      <c r="O347" s="2">
        <f t="shared" si="23"/>
        <v>5.6057897962303406E-2</v>
      </c>
    </row>
    <row r="348" spans="1:16" x14ac:dyDescent="0.25">
      <c r="A348" s="2">
        <v>1652</v>
      </c>
      <c r="C348">
        <v>1.3641434050382898E-2</v>
      </c>
      <c r="D348">
        <v>5.9390851007447435E-3</v>
      </c>
      <c r="E348">
        <v>8.2533801531783114E-3</v>
      </c>
      <c r="F348">
        <v>-5.7339858781908066E-4</v>
      </c>
      <c r="I348" s="2">
        <f>'II. Headline series'!E350</f>
        <v>11.125701322459303</v>
      </c>
      <c r="J348" s="2">
        <f>'II. Headline series'!H350</f>
        <v>5.8288060081190123</v>
      </c>
      <c r="K348" s="2">
        <v>5.8948546533364112</v>
      </c>
      <c r="L348" s="2">
        <f t="shared" si="20"/>
        <v>9.7615579174210126E-2</v>
      </c>
      <c r="M348" s="2">
        <f t="shared" si="21"/>
        <v>0.10531792812384828</v>
      </c>
      <c r="N348" s="2">
        <f t="shared" si="22"/>
        <v>5.8861458669009201E-2</v>
      </c>
      <c r="O348" s="2">
        <f t="shared" si="23"/>
        <v>5.9521945121183195E-2</v>
      </c>
    </row>
    <row r="349" spans="1:16" x14ac:dyDescent="0.25">
      <c r="A349" s="2">
        <v>1653</v>
      </c>
      <c r="C349">
        <v>1.2838664169242888E-2</v>
      </c>
      <c r="D349">
        <v>6.3070395142297815E-3</v>
      </c>
      <c r="E349">
        <v>8.1858194732006961E-3</v>
      </c>
      <c r="F349">
        <v>2.2908791551674609E-3</v>
      </c>
      <c r="I349" s="2">
        <f>'II. Headline series'!E351</f>
        <v>11.839852868976072</v>
      </c>
      <c r="J349" s="2">
        <f>'II. Headline series'!H351</f>
        <v>5.2422354761578216</v>
      </c>
      <c r="K349" s="2">
        <v>6.2188369020534173</v>
      </c>
      <c r="L349" s="2">
        <f t="shared" si="20"/>
        <v>0.10555986452051784</v>
      </c>
      <c r="M349" s="2">
        <f t="shared" si="21"/>
        <v>0.11209148917553094</v>
      </c>
      <c r="N349" s="2">
        <f t="shared" si="22"/>
        <v>5.0131475606410757E-2</v>
      </c>
      <c r="O349" s="2">
        <f t="shared" si="23"/>
        <v>5.9897489865366714E-2</v>
      </c>
    </row>
    <row r="350" spans="1:16" x14ac:dyDescent="0.25">
      <c r="A350" s="2">
        <v>1654</v>
      </c>
      <c r="C350">
        <v>1.2342163324597175E-2</v>
      </c>
      <c r="D350">
        <v>6.3118960644474682E-3</v>
      </c>
      <c r="E350">
        <v>8.1193558916331197E-3</v>
      </c>
      <c r="F350">
        <v>5.1671424943184208E-3</v>
      </c>
      <c r="I350" s="2">
        <f>'II. Headline series'!E352</f>
        <v>12.320267827510889</v>
      </c>
      <c r="J350" s="2">
        <f>'II. Headline series'!H352</f>
        <v>6.9458758051723866</v>
      </c>
      <c r="K350" s="2">
        <v>6.2614136833841547</v>
      </c>
      <c r="L350" s="2">
        <f t="shared" si="20"/>
        <v>0.11086051495051172</v>
      </c>
      <c r="M350" s="2">
        <f t="shared" si="21"/>
        <v>0.11689078221066142</v>
      </c>
      <c r="N350" s="2">
        <f t="shared" si="22"/>
        <v>6.4291615557405452E-2</v>
      </c>
      <c r="O350" s="2">
        <f t="shared" si="23"/>
        <v>5.7446994339523133E-2</v>
      </c>
    </row>
    <row r="351" spans="1:16" x14ac:dyDescent="0.25">
      <c r="A351" s="2">
        <v>1655</v>
      </c>
      <c r="C351">
        <v>5.7301382123413833E-3</v>
      </c>
      <c r="D351">
        <v>1.4721904801351954E-3</v>
      </c>
      <c r="E351">
        <v>8.0539629005059021E-3</v>
      </c>
      <c r="F351">
        <v>8.0560535735612632E-3</v>
      </c>
      <c r="I351" s="2">
        <f>'II. Headline series'!E353</f>
        <v>10.938515612381064</v>
      </c>
      <c r="J351" s="2">
        <f>'II. Headline series'!H353</f>
        <v>5.0281511391560434</v>
      </c>
      <c r="K351" s="2">
        <v>5.4032525243659535</v>
      </c>
      <c r="L351" s="2">
        <f t="shared" si="20"/>
        <v>0.10365501791146925</v>
      </c>
      <c r="M351" s="2">
        <f t="shared" si="21"/>
        <v>0.10791296564367545</v>
      </c>
      <c r="N351" s="2">
        <f t="shared" si="22"/>
        <v>4.2225457817999169E-2</v>
      </c>
      <c r="O351" s="2">
        <f t="shared" si="23"/>
        <v>4.5976471670098273E-2</v>
      </c>
    </row>
    <row r="352" spans="1:16" x14ac:dyDescent="0.25">
      <c r="A352" s="2">
        <v>1656</v>
      </c>
      <c r="C352">
        <v>-1.9494467681474218E-3</v>
      </c>
      <c r="D352">
        <v>1.1117123572645944E-3</v>
      </c>
      <c r="E352">
        <v>7.9896148390032392E-3</v>
      </c>
      <c r="F352">
        <v>7.9916557855847451E-3</v>
      </c>
      <c r="I352" s="2">
        <f>'II. Headline series'!E354</f>
        <v>10.436464823218071</v>
      </c>
      <c r="J352" s="2">
        <f>'II. Headline series'!H354</f>
        <v>3.6015778536947241</v>
      </c>
      <c r="K352" s="2">
        <v>4.0799882312820053</v>
      </c>
      <c r="L352" s="2">
        <f t="shared" si="20"/>
        <v>0.10631409500032814</v>
      </c>
      <c r="M352" s="2">
        <f t="shared" si="21"/>
        <v>0.10325293587491612</v>
      </c>
      <c r="N352" s="2">
        <f t="shared" si="22"/>
        <v>2.8024122751362499E-2</v>
      </c>
      <c r="O352" s="2">
        <f t="shared" si="23"/>
        <v>3.2808226527235307E-2</v>
      </c>
    </row>
    <row r="353" spans="1:15" x14ac:dyDescent="0.25">
      <c r="A353" s="2">
        <v>1657</v>
      </c>
      <c r="C353">
        <v>-1.6534540305374139E-3</v>
      </c>
      <c r="D353">
        <v>2.5142761558251173E-3</v>
      </c>
      <c r="E353">
        <v>7.9262868598892703E-3</v>
      </c>
      <c r="F353">
        <v>7.9282796446756426E-3</v>
      </c>
      <c r="I353" s="2">
        <f>'II. Headline series'!E355</f>
        <v>8.5792218610479658</v>
      </c>
      <c r="J353" s="2">
        <f>'II. Headline series'!H355</f>
        <v>2.7312845799315491</v>
      </c>
      <c r="K353" s="2">
        <v>3.3254808435666439</v>
      </c>
      <c r="L353" s="2">
        <f t="shared" si="20"/>
        <v>8.7445672641017075E-2</v>
      </c>
      <c r="M353" s="2">
        <f t="shared" si="21"/>
        <v>8.3277942454654544E-2</v>
      </c>
      <c r="N353" s="2">
        <f t="shared" si="22"/>
        <v>1.9384566154639848E-2</v>
      </c>
      <c r="O353" s="2">
        <f t="shared" si="23"/>
        <v>2.5326528790990795E-2</v>
      </c>
    </row>
    <row r="354" spans="1:15" x14ac:dyDescent="0.25">
      <c r="A354" s="2">
        <v>1658</v>
      </c>
      <c r="C354">
        <v>-6.3342259268316049E-4</v>
      </c>
      <c r="D354">
        <v>2.6584367861887423E-3</v>
      </c>
      <c r="E354">
        <v>7.8639548975183091E-3</v>
      </c>
      <c r="F354">
        <v>7.8659010241227331E-3</v>
      </c>
      <c r="I354" s="2">
        <f>'II. Headline series'!E356</f>
        <v>5.5167049358329772</v>
      </c>
      <c r="J354" s="2">
        <f>'II. Headline series'!H356</f>
        <v>-0.1181632408177863</v>
      </c>
      <c r="K354" s="2">
        <v>2.6864558805560241</v>
      </c>
      <c r="L354" s="2">
        <f t="shared" si="20"/>
        <v>5.5800471951012932E-2</v>
      </c>
      <c r="M354" s="2">
        <f t="shared" si="21"/>
        <v>5.2508612572141032E-2</v>
      </c>
      <c r="N354" s="2">
        <f t="shared" si="22"/>
        <v>-9.0475334323005963E-3</v>
      </c>
      <c r="O354" s="2">
        <f t="shared" si="23"/>
        <v>1.8998657781437507E-2</v>
      </c>
    </row>
    <row r="355" spans="1:15" x14ac:dyDescent="0.25">
      <c r="A355" s="2">
        <v>1659</v>
      </c>
      <c r="C355">
        <v>-2.1379852690021871E-3</v>
      </c>
      <c r="D355">
        <v>2.4583974781326881E-3</v>
      </c>
      <c r="E355">
        <v>7.8025956373426741E-3</v>
      </c>
      <c r="F355">
        <v>6.280181062797624E-3</v>
      </c>
      <c r="I355" s="2">
        <f>'II. Headline series'!E357</f>
        <v>4.4156540552401458</v>
      </c>
      <c r="J355" s="2">
        <f>'II. Headline series'!H357</f>
        <v>-1.0499363892250404</v>
      </c>
      <c r="K355" s="2">
        <v>2.4141157753521196</v>
      </c>
      <c r="L355" s="2">
        <f t="shared" si="20"/>
        <v>4.6294525821403643E-2</v>
      </c>
      <c r="M355" s="2">
        <f t="shared" si="21"/>
        <v>4.1698143074268772E-2</v>
      </c>
      <c r="N355" s="2">
        <f t="shared" si="22"/>
        <v>-1.6779544955048027E-2</v>
      </c>
      <c r="O355" s="2">
        <f t="shared" si="23"/>
        <v>1.7860976690723573E-2</v>
      </c>
    </row>
    <row r="356" spans="1:15" x14ac:dyDescent="0.25">
      <c r="A356" s="2">
        <v>1660</v>
      </c>
      <c r="C356">
        <v>4.2083375148726631E-3</v>
      </c>
      <c r="D356">
        <v>3.3251378212510014E-3</v>
      </c>
      <c r="E356">
        <v>7.7421864868369864E-3</v>
      </c>
      <c r="F356">
        <v>4.7023241197326369E-3</v>
      </c>
      <c r="I356" s="2">
        <f>'II. Headline series'!E358</f>
        <v>5.4074774909175067</v>
      </c>
      <c r="J356" s="2">
        <f>'II. Headline series'!H358</f>
        <v>1.4229909250813897</v>
      </c>
      <c r="K356" s="2">
        <v>2.7202246219086823</v>
      </c>
      <c r="L356" s="2">
        <f t="shared" si="20"/>
        <v>4.9866437394302403E-2</v>
      </c>
      <c r="M356" s="2">
        <f t="shared" si="21"/>
        <v>5.0749637087924064E-2</v>
      </c>
      <c r="N356" s="2">
        <f t="shared" si="22"/>
        <v>9.5275851310812586E-3</v>
      </c>
      <c r="O356" s="2">
        <f t="shared" si="23"/>
        <v>2.2499922099354187E-2</v>
      </c>
    </row>
    <row r="357" spans="1:15" x14ac:dyDescent="0.25">
      <c r="A357" s="2">
        <v>1661</v>
      </c>
      <c r="C357">
        <v>4.699605615919057E-3</v>
      </c>
      <c r="D357">
        <v>4.1908024932791558E-3</v>
      </c>
      <c r="E357">
        <v>7.6827055477627498E-3</v>
      </c>
      <c r="F357">
        <v>3.132176319328247E-3</v>
      </c>
      <c r="I357" s="2">
        <f>'II. Headline series'!E359</f>
        <v>5.331571756178489</v>
      </c>
      <c r="J357" s="2">
        <f>'II. Headline series'!H359</f>
        <v>2.0664312933841322</v>
      </c>
      <c r="K357" s="2">
        <v>3.1418565065611892</v>
      </c>
      <c r="L357" s="2">
        <f t="shared" si="20"/>
        <v>4.8616111945865834E-2</v>
      </c>
      <c r="M357" s="2">
        <f t="shared" si="21"/>
        <v>4.9124915068505734E-2</v>
      </c>
      <c r="N357" s="2">
        <f t="shared" si="22"/>
        <v>1.7532136614513073E-2</v>
      </c>
      <c r="O357" s="2">
        <f t="shared" si="23"/>
        <v>2.8286388746283645E-2</v>
      </c>
    </row>
    <row r="358" spans="1:15" x14ac:dyDescent="0.25">
      <c r="A358" s="2">
        <v>1662</v>
      </c>
      <c r="C358">
        <v>6.2012596137563927E-3</v>
      </c>
      <c r="D358">
        <v>4.6751732447593373E-3</v>
      </c>
      <c r="E358">
        <v>-3.0460768287698631E-3</v>
      </c>
      <c r="F358">
        <v>1.569587148775077E-3</v>
      </c>
      <c r="I358" s="2">
        <f>'II. Headline series'!E360</f>
        <v>6.0895197028973351</v>
      </c>
      <c r="J358" s="2">
        <f>'II. Headline series'!H360</f>
        <v>2.3408822900699562</v>
      </c>
      <c r="K358" s="2">
        <v>4.0441967002379711</v>
      </c>
      <c r="L358" s="2">
        <f t="shared" si="20"/>
        <v>5.4693937415216956E-2</v>
      </c>
      <c r="M358" s="2">
        <f t="shared" si="21"/>
        <v>5.6220023784214014E-2</v>
      </c>
      <c r="N358" s="2">
        <f t="shared" si="22"/>
        <v>2.1839235751924486E-2</v>
      </c>
      <c r="O358" s="2">
        <f t="shared" si="23"/>
        <v>3.887237985360463E-2</v>
      </c>
    </row>
    <row r="359" spans="1:15" x14ac:dyDescent="0.25">
      <c r="A359" s="2">
        <v>1663</v>
      </c>
      <c r="C359">
        <v>1.3918214611799233E-2</v>
      </c>
      <c r="D359">
        <v>5.8026642542574804E-3</v>
      </c>
      <c r="E359">
        <v>-3.0553837624516665E-3</v>
      </c>
      <c r="F359">
        <v>1.4409349827126975E-5</v>
      </c>
      <c r="I359" s="2">
        <f>'II. Headline series'!E361</f>
        <v>6.8177448256178774</v>
      </c>
      <c r="J359" s="2">
        <f>'II. Headline series'!H361</f>
        <v>5.0902524064674761</v>
      </c>
      <c r="K359" s="2">
        <v>5.326848368454371</v>
      </c>
      <c r="L359" s="2">
        <f t="shared" si="20"/>
        <v>5.425923364437954E-2</v>
      </c>
      <c r="M359" s="2">
        <f t="shared" si="21"/>
        <v>6.2374784001921292E-2</v>
      </c>
      <c r="N359" s="2">
        <f t="shared" si="22"/>
        <v>5.0888114714847638E-2</v>
      </c>
      <c r="O359" s="2">
        <f t="shared" si="23"/>
        <v>5.3254074334716586E-2</v>
      </c>
    </row>
    <row r="360" spans="1:15" x14ac:dyDescent="0.25">
      <c r="A360" s="2">
        <v>1664</v>
      </c>
      <c r="C360">
        <v>1.1019029619379363E-2</v>
      </c>
      <c r="D360">
        <v>4.8979401115422597E-3</v>
      </c>
      <c r="E360">
        <v>-3.0647477429414601E-3</v>
      </c>
      <c r="F360">
        <v>-1.5335011852856668E-3</v>
      </c>
      <c r="I360" s="2">
        <f>'II. Headline series'!E362</f>
        <v>7.7433237222469966</v>
      </c>
      <c r="J360" s="2">
        <f>'II. Headline series'!H362</f>
        <v>5.6467835813424374</v>
      </c>
      <c r="K360" s="2">
        <v>6.0708361504638573</v>
      </c>
      <c r="L360" s="2">
        <f t="shared" si="20"/>
        <v>6.6414207603090594E-2</v>
      </c>
      <c r="M360" s="2">
        <f t="shared" si="21"/>
        <v>7.2535297110927696E-2</v>
      </c>
      <c r="N360" s="2">
        <f t="shared" si="22"/>
        <v>5.8001336998710046E-2</v>
      </c>
      <c r="O360" s="2">
        <f t="shared" si="23"/>
        <v>6.2241862689924238E-2</v>
      </c>
    </row>
    <row r="361" spans="1:15" x14ac:dyDescent="0.25">
      <c r="A361" s="2">
        <v>1665</v>
      </c>
      <c r="C361">
        <v>6.5419515369189579E-3</v>
      </c>
      <c r="D361">
        <v>3.5304618669948174E-3</v>
      </c>
      <c r="E361">
        <v>-3.074169296353881E-3</v>
      </c>
      <c r="F361">
        <v>-3.0742855139972739E-3</v>
      </c>
      <c r="I361" s="2">
        <f>'II. Headline series'!E363</f>
        <v>9.2889501846089075</v>
      </c>
      <c r="J361" s="2">
        <f>'II. Headline series'!H363</f>
        <v>5.5670865915917886</v>
      </c>
      <c r="K361" s="2">
        <v>6.4815291555550152</v>
      </c>
      <c r="L361" s="2">
        <f t="shared" si="20"/>
        <v>8.6347550309170115E-2</v>
      </c>
      <c r="M361" s="2">
        <f t="shared" si="21"/>
        <v>8.9359039979094251E-2</v>
      </c>
      <c r="N361" s="2">
        <f t="shared" si="22"/>
        <v>5.8745151429915154E-2</v>
      </c>
      <c r="O361" s="2">
        <f t="shared" si="23"/>
        <v>6.788957706954743E-2</v>
      </c>
    </row>
    <row r="362" spans="1:15" x14ac:dyDescent="0.25">
      <c r="A362" s="2">
        <v>1666</v>
      </c>
      <c r="C362">
        <v>4.940877106238457E-3</v>
      </c>
      <c r="D362">
        <v>1.5357267922841242E-3</v>
      </c>
      <c r="E362">
        <v>-3.0836489552929763E-3</v>
      </c>
      <c r="F362">
        <v>-3.0837662514262569E-3</v>
      </c>
      <c r="I362" s="2">
        <f>'II. Headline series'!E364</f>
        <v>10.19116632872443</v>
      </c>
      <c r="J362" s="2">
        <f>'II. Headline series'!H364</f>
        <v>7.8321224976881565</v>
      </c>
      <c r="K362" s="2">
        <v>6.860553955510186</v>
      </c>
      <c r="L362" s="2">
        <f t="shared" si="20"/>
        <v>9.6970786181005839E-2</v>
      </c>
      <c r="M362" s="2">
        <f t="shared" si="21"/>
        <v>0.10037593649496017</v>
      </c>
      <c r="N362" s="2">
        <f t="shared" si="22"/>
        <v>8.1404991228307827E-2</v>
      </c>
      <c r="O362" s="2">
        <f t="shared" si="23"/>
        <v>7.1689305806528117E-2</v>
      </c>
    </row>
    <row r="363" spans="1:15" x14ac:dyDescent="0.25">
      <c r="A363" s="2">
        <v>1667</v>
      </c>
      <c r="C363">
        <v>-2.1728195109070554E-4</v>
      </c>
      <c r="D363">
        <v>8.7473737760646226E-4</v>
      </c>
      <c r="E363">
        <v>-3.093187258952571E-3</v>
      </c>
      <c r="F363">
        <v>-3.093305646961668E-3</v>
      </c>
      <c r="I363" s="2">
        <f>'II. Headline series'!E365</f>
        <v>9.0294202544446058</v>
      </c>
      <c r="J363" s="2">
        <f>'II. Headline series'!H365</f>
        <v>5.6382108472988381</v>
      </c>
      <c r="K363" s="2">
        <v>6.8241967486901123</v>
      </c>
      <c r="L363" s="2">
        <f t="shared" si="20"/>
        <v>9.0511484495536768E-2</v>
      </c>
      <c r="M363" s="2">
        <f t="shared" si="21"/>
        <v>8.9419465166839601E-2</v>
      </c>
      <c r="N363" s="2">
        <f t="shared" si="22"/>
        <v>5.9475414119950054E-2</v>
      </c>
      <c r="O363" s="2">
        <f t="shared" si="23"/>
        <v>7.1335273133862787E-2</v>
      </c>
    </row>
    <row r="364" spans="1:15" x14ac:dyDescent="0.25">
      <c r="A364" s="2">
        <v>1668</v>
      </c>
      <c r="C364">
        <v>1.3493536043395937E-3</v>
      </c>
      <c r="D364">
        <v>2.0246849487786656E-3</v>
      </c>
      <c r="E364">
        <v>-3.1027847532184988E-3</v>
      </c>
      <c r="F364">
        <v>-3.1029042466977539E-3</v>
      </c>
      <c r="I364" s="2">
        <f>'II. Headline series'!E366</f>
        <v>8.666080290146116</v>
      </c>
      <c r="J364" s="2">
        <f>'II. Headline series'!H366</f>
        <v>3.8412186418652361</v>
      </c>
      <c r="K364" s="2">
        <v>6.5182356386084903</v>
      </c>
      <c r="L364" s="2">
        <f t="shared" si="20"/>
        <v>8.5311449297121575E-2</v>
      </c>
      <c r="M364" s="2">
        <f t="shared" si="21"/>
        <v>8.4636117952682499E-2</v>
      </c>
      <c r="N364" s="2">
        <f t="shared" si="22"/>
        <v>4.151509066535012E-2</v>
      </c>
      <c r="O364" s="2">
        <f t="shared" si="23"/>
        <v>6.8285260632782646E-2</v>
      </c>
    </row>
    <row r="365" spans="1:15" x14ac:dyDescent="0.25">
      <c r="A365" s="2">
        <v>1669</v>
      </c>
      <c r="C365">
        <v>7.0218536296941182E-4</v>
      </c>
      <c r="D365">
        <v>2.1639273273456041E-3</v>
      </c>
      <c r="E365">
        <v>-3.1124419907727452E-3</v>
      </c>
      <c r="F365">
        <v>-1.7017319340689352E-3</v>
      </c>
      <c r="I365" s="2">
        <f>'II. Headline series'!E367</f>
        <v>8.1232822580735036</v>
      </c>
      <c r="J365" s="2">
        <f>'II. Headline series'!H367</f>
        <v>4.895736509178918</v>
      </c>
      <c r="K365" s="2">
        <v>6.0973006803167538</v>
      </c>
      <c r="L365" s="2">
        <f t="shared" si="20"/>
        <v>8.0530637217765627E-2</v>
      </c>
      <c r="M365" s="2">
        <f t="shared" si="21"/>
        <v>7.9068895253389435E-2</v>
      </c>
      <c r="N365" s="2">
        <f t="shared" si="22"/>
        <v>5.0659097025858121E-2</v>
      </c>
      <c r="O365" s="2">
        <f t="shared" si="23"/>
        <v>6.2674738737236474E-2</v>
      </c>
    </row>
    <row r="366" spans="1:15" x14ac:dyDescent="0.25">
      <c r="A366" s="2">
        <v>1670</v>
      </c>
      <c r="C366">
        <v>-2.3279213735586438E-3</v>
      </c>
      <c r="D366">
        <v>1.3032465155016851E-3</v>
      </c>
      <c r="E366">
        <v>-3.122159531199542E-3</v>
      </c>
      <c r="F366">
        <v>-3.0564023093567421E-4</v>
      </c>
      <c r="I366" s="2">
        <f>'II. Headline series'!E368</f>
        <v>7.6938241467866293</v>
      </c>
      <c r="J366" s="2">
        <f>'II. Headline series'!H368</f>
        <v>4.0184965517774485</v>
      </c>
      <c r="K366" s="2">
        <v>5.3090197245355455</v>
      </c>
      <c r="L366" s="2">
        <f t="shared" si="20"/>
        <v>7.9266162841424931E-2</v>
      </c>
      <c r="M366" s="2">
        <f t="shared" si="21"/>
        <v>7.5634994952364601E-2</v>
      </c>
      <c r="N366" s="2">
        <f t="shared" si="22"/>
        <v>4.0490605748710162E-2</v>
      </c>
      <c r="O366" s="2">
        <f t="shared" si="23"/>
        <v>5.3395837476291133E-2</v>
      </c>
    </row>
    <row r="367" spans="1:15" x14ac:dyDescent="0.25">
      <c r="A367" s="2">
        <v>1671</v>
      </c>
      <c r="C367">
        <v>-3.726975506252235E-3</v>
      </c>
      <c r="D367">
        <v>8.1384051088838956E-4</v>
      </c>
      <c r="E367">
        <v>-3.1319379410940638E-3</v>
      </c>
      <c r="F367">
        <v>1.0854647538072444E-3</v>
      </c>
      <c r="I367" s="2">
        <f>'II. Headline series'!E369</f>
        <v>6.2608557932033992</v>
      </c>
      <c r="J367" s="2">
        <f>'II. Headline series'!H369</f>
        <v>2.6362973602620525</v>
      </c>
      <c r="K367" s="2">
        <v>4.9236531385335187</v>
      </c>
      <c r="L367" s="2">
        <f t="shared" si="20"/>
        <v>6.6335533438286215E-2</v>
      </c>
      <c r="M367" s="2">
        <f t="shared" si="21"/>
        <v>6.1794717421145597E-2</v>
      </c>
      <c r="N367" s="2">
        <f t="shared" si="22"/>
        <v>2.5277508848813281E-2</v>
      </c>
      <c r="O367" s="2">
        <f t="shared" si="23"/>
        <v>4.815106663152794E-2</v>
      </c>
    </row>
    <row r="368" spans="1:15" x14ac:dyDescent="0.25">
      <c r="A368" s="2">
        <v>1672</v>
      </c>
      <c r="C368">
        <v>-1.8361124239773506E-3</v>
      </c>
      <c r="D368">
        <v>-9.4091152377614117E-4</v>
      </c>
      <c r="E368">
        <v>6.7340368920478502E-3</v>
      </c>
      <c r="F368">
        <v>2.4716752959088595E-3</v>
      </c>
      <c r="I368" s="2">
        <f>'II. Headline series'!E370</f>
        <v>5.2286159427579681</v>
      </c>
      <c r="J368" s="2">
        <f>'II. Headline series'!H370</f>
        <v>3.346815564456191</v>
      </c>
      <c r="K368" s="2">
        <v>4.7520172522069162</v>
      </c>
      <c r="L368" s="2">
        <f t="shared" si="20"/>
        <v>5.4122271851557033E-2</v>
      </c>
      <c r="M368" s="2">
        <f t="shared" si="21"/>
        <v>5.3227070951355822E-2</v>
      </c>
      <c r="N368" s="2">
        <f t="shared" si="22"/>
        <v>3.0996480348653051E-2</v>
      </c>
      <c r="O368" s="2">
        <f t="shared" si="23"/>
        <v>4.5048497226160306E-2</v>
      </c>
    </row>
    <row r="369" spans="1:15" x14ac:dyDescent="0.25">
      <c r="A369" s="2">
        <v>1673</v>
      </c>
      <c r="C369">
        <v>4.3164510148056079E-3</v>
      </c>
      <c r="D369">
        <v>1.1860851551015173E-3</v>
      </c>
      <c r="E369">
        <v>6.6889929666398493E-3</v>
      </c>
      <c r="F369">
        <v>3.8530821011485738E-3</v>
      </c>
      <c r="I369" s="2">
        <f>'II. Headline series'!E371</f>
        <v>4.8873888534268657</v>
      </c>
      <c r="J369" s="2">
        <f>'II. Headline series'!H371</f>
        <v>1.7726525679032359</v>
      </c>
      <c r="K369" s="2">
        <v>4.53468959882023</v>
      </c>
      <c r="L369" s="2">
        <f t="shared" si="20"/>
        <v>4.4557437519463047E-2</v>
      </c>
      <c r="M369" s="2">
        <f t="shared" si="21"/>
        <v>4.7687803379167136E-2</v>
      </c>
      <c r="N369" s="2">
        <f t="shared" si="22"/>
        <v>1.3873443577883785E-2</v>
      </c>
      <c r="O369" s="2">
        <f t="shared" si="23"/>
        <v>4.1493813887053727E-2</v>
      </c>
    </row>
    <row r="370" spans="1:15" x14ac:dyDescent="0.25">
      <c r="A370" s="2">
        <v>1674</v>
      </c>
      <c r="C370">
        <v>2.7287899364611548E-3</v>
      </c>
      <c r="D370">
        <v>7.2192213193600905E-4</v>
      </c>
      <c r="E370">
        <v>6.6445476342478615E-3</v>
      </c>
      <c r="F370">
        <v>5.2297743492910878E-3</v>
      </c>
      <c r="I370" s="2">
        <f>'II. Headline series'!E372</f>
        <v>4.7187157988166897</v>
      </c>
      <c r="J370" s="2">
        <f>'II. Headline series'!H372</f>
        <v>3.7403494719329098</v>
      </c>
      <c r="K370" s="2">
        <v>4.3993033685838974</v>
      </c>
      <c r="L370" s="2">
        <f t="shared" si="20"/>
        <v>4.4458368051705742E-2</v>
      </c>
      <c r="M370" s="2">
        <f t="shared" si="21"/>
        <v>4.6465235856230885E-2</v>
      </c>
      <c r="N370" s="2">
        <f t="shared" si="22"/>
        <v>3.217372037003801E-2</v>
      </c>
      <c r="O370" s="2">
        <f t="shared" si="23"/>
        <v>3.8763259336547888E-2</v>
      </c>
    </row>
    <row r="371" spans="1:15" x14ac:dyDescent="0.25">
      <c r="A371" s="2">
        <v>1675</v>
      </c>
      <c r="C371">
        <v>4.200825219095242E-3</v>
      </c>
      <c r="D371">
        <v>6.3407422824298711E-5</v>
      </c>
      <c r="E371">
        <v>6.6006890414928047E-3</v>
      </c>
      <c r="F371">
        <v>6.6018397366662688E-3</v>
      </c>
      <c r="I371" s="2">
        <f>'II. Headline series'!E373</f>
        <v>4.3444229351765973</v>
      </c>
      <c r="J371" s="2">
        <f>'II. Headline series'!H373</f>
        <v>4.6490243573773187</v>
      </c>
      <c r="K371" s="2">
        <v>4.6212125896725817</v>
      </c>
      <c r="L371" s="2">
        <f t="shared" si="20"/>
        <v>3.9243404132670731E-2</v>
      </c>
      <c r="M371" s="2">
        <f t="shared" si="21"/>
        <v>4.3380821928941674E-2</v>
      </c>
      <c r="N371" s="2">
        <f t="shared" si="22"/>
        <v>3.9888403837106921E-2</v>
      </c>
      <c r="O371" s="2">
        <f t="shared" si="23"/>
        <v>3.961028616005955E-2</v>
      </c>
    </row>
    <row r="372" spans="1:15" x14ac:dyDescent="0.25">
      <c r="A372" s="2">
        <v>1676</v>
      </c>
      <c r="C372">
        <v>3.2868869901445685E-3</v>
      </c>
      <c r="D372">
        <v>7.0723735520088562E-4</v>
      </c>
      <c r="E372">
        <v>6.5574056459052552E-3</v>
      </c>
      <c r="F372">
        <v>6.5585338479677768E-3</v>
      </c>
      <c r="I372" s="2">
        <f>'II. Headline series'!E374</f>
        <v>4.2475853104992884</v>
      </c>
      <c r="J372" s="2">
        <f>'II. Headline series'!H374</f>
        <v>6.1440152301069721</v>
      </c>
      <c r="K372" s="2">
        <v>4.9633592423983828</v>
      </c>
      <c r="L372" s="2">
        <f t="shared" si="20"/>
        <v>3.9188966114848317E-2</v>
      </c>
      <c r="M372" s="2">
        <f t="shared" si="21"/>
        <v>4.1768615749791994E-2</v>
      </c>
      <c r="N372" s="2">
        <f t="shared" si="22"/>
        <v>5.4881618453101945E-2</v>
      </c>
      <c r="O372" s="2">
        <f t="shared" si="23"/>
        <v>4.3075058576016047E-2</v>
      </c>
    </row>
    <row r="373" spans="1:15" x14ac:dyDescent="0.25">
      <c r="A373" s="2">
        <v>1677</v>
      </c>
      <c r="C373">
        <v>5.3801278193585699E-3</v>
      </c>
      <c r="D373">
        <v>3.8466468402278319E-4</v>
      </c>
      <c r="E373">
        <v>6.5146862057980535E-3</v>
      </c>
      <c r="F373">
        <v>6.5157924972216964E-3</v>
      </c>
      <c r="I373" s="2">
        <f>'II. Headline series'!E375</f>
        <v>4.0216009775519934</v>
      </c>
      <c r="J373" s="2">
        <f>'II. Headline series'!H375</f>
        <v>5.593672781301346</v>
      </c>
      <c r="K373" s="2">
        <v>5.3738510711758414</v>
      </c>
      <c r="L373" s="2">
        <f t="shared" si="20"/>
        <v>3.4835881956161364E-2</v>
      </c>
      <c r="M373" s="2">
        <f t="shared" si="21"/>
        <v>3.9831345091497154E-2</v>
      </c>
      <c r="N373" s="2">
        <f t="shared" si="22"/>
        <v>4.9420935315791767E-2</v>
      </c>
      <c r="O373" s="2">
        <f t="shared" si="23"/>
        <v>4.7222718214536719E-2</v>
      </c>
    </row>
    <row r="374" spans="1:15" x14ac:dyDescent="0.25">
      <c r="A374" s="2">
        <v>1678</v>
      </c>
      <c r="C374">
        <v>5.24450273739258E-3</v>
      </c>
      <c r="D374">
        <v>1.9038962538922947E-3</v>
      </c>
      <c r="E374">
        <v>6.4725197705322122E-3</v>
      </c>
      <c r="F374">
        <v>6.4736047150551852E-3</v>
      </c>
      <c r="I374" s="2">
        <f>'II. Headline series'!E376</f>
        <v>4.6765478657051398</v>
      </c>
      <c r="J374" s="2">
        <f>'II. Headline series'!H376</f>
        <v>5.795147541757232</v>
      </c>
      <c r="K374" s="2">
        <v>5.3638378058036524</v>
      </c>
      <c r="L374" s="2">
        <f t="shared" si="20"/>
        <v>4.1520975919658816E-2</v>
      </c>
      <c r="M374" s="2">
        <f t="shared" si="21"/>
        <v>4.48615824031591E-2</v>
      </c>
      <c r="N374" s="2">
        <f t="shared" si="22"/>
        <v>5.1477870702517137E-2</v>
      </c>
      <c r="O374" s="2">
        <f t="shared" si="23"/>
        <v>4.7164773342981345E-2</v>
      </c>
    </row>
    <row r="375" spans="1:15" x14ac:dyDescent="0.25">
      <c r="A375" s="2">
        <v>1679</v>
      </c>
      <c r="C375">
        <v>8.0978098058261394E-3</v>
      </c>
      <c r="D375">
        <v>4.7018503126230295E-3</v>
      </c>
      <c r="E375">
        <v>6.4308956711584091E-3</v>
      </c>
      <c r="F375">
        <v>5.8352231783155208E-3</v>
      </c>
      <c r="I375" s="2">
        <f>'II. Headline series'!E377</f>
        <v>5.955661475811854</v>
      </c>
      <c r="J375" s="2">
        <f>'II. Headline series'!H377</f>
        <v>5.7529356565797602</v>
      </c>
      <c r="K375" s="2">
        <v>5.243382770138667</v>
      </c>
      <c r="L375" s="2">
        <f t="shared" si="20"/>
        <v>5.1458804952292402E-2</v>
      </c>
      <c r="M375" s="2">
        <f t="shared" si="21"/>
        <v>5.4854764445495509E-2</v>
      </c>
      <c r="N375" s="2">
        <f t="shared" si="22"/>
        <v>5.1694133387482077E-2</v>
      </c>
      <c r="O375" s="2">
        <f t="shared" si="23"/>
        <v>4.6598604523071151E-2</v>
      </c>
    </row>
    <row r="376" spans="1:15" x14ac:dyDescent="0.25">
      <c r="A376" s="2">
        <v>1680</v>
      </c>
      <c r="C376">
        <v>5.6478992847680196E-3</v>
      </c>
      <c r="D376">
        <v>4.9013813577388366E-3</v>
      </c>
      <c r="E376">
        <v>6.389803511417283E-3</v>
      </c>
      <c r="F376">
        <v>5.20237700787565E-3</v>
      </c>
      <c r="I376" s="2">
        <f>'II. Headline series'!E378</f>
        <v>5.3383472892279027</v>
      </c>
      <c r="J376" s="2">
        <f>'II. Headline series'!H378</f>
        <v>5.3229121003455449</v>
      </c>
      <c r="K376" s="2">
        <v>5.1514309057727612</v>
      </c>
      <c r="L376" s="2">
        <f t="shared" si="20"/>
        <v>4.773557360751101E-2</v>
      </c>
      <c r="M376" s="2">
        <f t="shared" si="21"/>
        <v>4.8482091534540195E-2</v>
      </c>
      <c r="N376" s="2">
        <f t="shared" si="22"/>
        <v>4.8026743995579796E-2</v>
      </c>
      <c r="O376" s="2">
        <f t="shared" si="23"/>
        <v>4.6311932049851956E-2</v>
      </c>
    </row>
    <row r="377" spans="1:15" x14ac:dyDescent="0.25">
      <c r="A377" s="2">
        <v>1681</v>
      </c>
      <c r="C377">
        <v>3.2608058673557344E-3</v>
      </c>
      <c r="D377">
        <v>4.8797597431200507E-3</v>
      </c>
      <c r="E377">
        <v>6.3492331590822813E-3</v>
      </c>
      <c r="F377">
        <v>4.5749883899285221E-3</v>
      </c>
      <c r="I377" s="2">
        <f>'II. Headline series'!E379</f>
        <v>4.7562843448883152</v>
      </c>
      <c r="J377" s="2">
        <f>'II. Headline series'!H379</f>
        <v>3.8411820626077642</v>
      </c>
      <c r="K377" s="2">
        <v>5.2741207985745593</v>
      </c>
      <c r="L377" s="2">
        <f t="shared" si="20"/>
        <v>4.4302037581527419E-2</v>
      </c>
      <c r="M377" s="2">
        <f t="shared" si="21"/>
        <v>4.2683083705763104E-2</v>
      </c>
      <c r="N377" s="2">
        <f t="shared" si="22"/>
        <v>3.3836832236149118E-2</v>
      </c>
      <c r="O377" s="2">
        <f t="shared" si="23"/>
        <v>4.8166219595817072E-2</v>
      </c>
    </row>
    <row r="378" spans="1:15" x14ac:dyDescent="0.25">
      <c r="A378" s="2">
        <v>1682</v>
      </c>
      <c r="C378">
        <v>2.8466266606374099E-3</v>
      </c>
      <c r="D378">
        <v>2.6214212540516548E-3</v>
      </c>
      <c r="E378">
        <v>2.1320182843151485E-3</v>
      </c>
      <c r="F378">
        <v>3.9529810575586995E-3</v>
      </c>
      <c r="I378" s="2">
        <f>'II. Headline series'!E380</f>
        <v>5.2126478930443225</v>
      </c>
      <c r="J378" s="2">
        <f>'II. Headline series'!H380</f>
        <v>3.0853004281619438</v>
      </c>
      <c r="K378" s="2">
        <v>5.2245656825093718</v>
      </c>
      <c r="L378" s="2">
        <f t="shared" si="20"/>
        <v>4.9279852269805816E-2</v>
      </c>
      <c r="M378" s="2">
        <f t="shared" si="21"/>
        <v>4.9505057676391573E-2</v>
      </c>
      <c r="N378" s="2">
        <f t="shared" si="22"/>
        <v>2.6900023224060741E-2</v>
      </c>
      <c r="O378" s="2">
        <f t="shared" si="23"/>
        <v>4.8292675767535015E-2</v>
      </c>
    </row>
    <row r="379" spans="1:15" x14ac:dyDescent="0.25">
      <c r="A379" s="2">
        <v>1683</v>
      </c>
      <c r="C379">
        <v>2.9033550136623796E-3</v>
      </c>
      <c r="D379">
        <v>2.8170629459942195E-3</v>
      </c>
      <c r="E379">
        <v>2.1274824528261637E-3</v>
      </c>
      <c r="F379">
        <v>3.3362802506488355E-3</v>
      </c>
      <c r="I379" s="2">
        <f>'II. Headline series'!E381</f>
        <v>6.0792066981492283</v>
      </c>
      <c r="J379" s="2">
        <f>'II. Headline series'!H381</f>
        <v>3.358800521350974</v>
      </c>
      <c r="K379" s="2">
        <v>5.1122246729801484</v>
      </c>
      <c r="L379" s="2">
        <f t="shared" si="20"/>
        <v>5.7888711967829902E-2</v>
      </c>
      <c r="M379" s="2">
        <f t="shared" si="21"/>
        <v>5.7975004035498059E-2</v>
      </c>
      <c r="N379" s="2">
        <f t="shared" si="22"/>
        <v>3.0251724962860906E-2</v>
      </c>
      <c r="O379" s="2">
        <f t="shared" si="23"/>
        <v>4.7785966479152647E-2</v>
      </c>
    </row>
    <row r="380" spans="1:15" x14ac:dyDescent="0.25">
      <c r="A380" s="2">
        <v>1684</v>
      </c>
      <c r="C380">
        <v>4.3049658532826303E-3</v>
      </c>
      <c r="D380">
        <v>4.8825123102726091E-3</v>
      </c>
      <c r="E380">
        <v>2.1229658801681572E-3</v>
      </c>
      <c r="F380">
        <v>2.7248126770702623E-3</v>
      </c>
      <c r="I380" s="2">
        <f>'II. Headline series'!E382</f>
        <v>6.6972291983141803</v>
      </c>
      <c r="J380" s="2">
        <f>'II. Headline series'!H382</f>
        <v>4.6456915878038458</v>
      </c>
      <c r="K380" s="2">
        <v>4.9969900522363835</v>
      </c>
      <c r="L380" s="2">
        <f t="shared" si="20"/>
        <v>6.2667326129859174E-2</v>
      </c>
      <c r="M380" s="2">
        <f t="shared" si="21"/>
        <v>6.2089779672869196E-2</v>
      </c>
      <c r="N380" s="2">
        <f t="shared" si="22"/>
        <v>4.3732103200968195E-2</v>
      </c>
      <c r="O380" s="2">
        <f t="shared" si="23"/>
        <v>4.7245087845293576E-2</v>
      </c>
    </row>
    <row r="381" spans="1:15" x14ac:dyDescent="0.25">
      <c r="A381" s="2">
        <v>1685</v>
      </c>
      <c r="C381">
        <v>7.3352307337984915E-3</v>
      </c>
      <c r="D381">
        <v>3.3082822532769902E-3</v>
      </c>
      <c r="E381">
        <v>2.1184684439434524E-3</v>
      </c>
      <c r="F381">
        <v>2.118506475108774E-3</v>
      </c>
      <c r="I381" s="2">
        <f>'II. Headline series'!E383</f>
        <v>6.7097169502716714</v>
      </c>
      <c r="J381" s="2">
        <f>'II. Headline series'!H383</f>
        <v>4.4284688033706221</v>
      </c>
      <c r="K381" s="2">
        <v>5.100166217128665</v>
      </c>
      <c r="L381" s="2">
        <f t="shared" si="20"/>
        <v>5.9761938768918221E-2</v>
      </c>
      <c r="M381" s="2">
        <f t="shared" si="21"/>
        <v>6.3788887249439721E-2</v>
      </c>
      <c r="N381" s="2">
        <f t="shared" si="22"/>
        <v>4.216618155859745E-2</v>
      </c>
      <c r="O381" s="2">
        <f t="shared" si="23"/>
        <v>4.8883155696177877E-2</v>
      </c>
    </row>
    <row r="382" spans="1:15" x14ac:dyDescent="0.25">
      <c r="A382" s="2">
        <v>1686</v>
      </c>
      <c r="C382">
        <v>5.3244376010021747E-3</v>
      </c>
      <c r="D382">
        <v>2.9803910335783616E-3</v>
      </c>
      <c r="E382">
        <v>2.1139900227893616E-3</v>
      </c>
      <c r="F382">
        <v>2.1140278132666763E-3</v>
      </c>
      <c r="I382" s="2">
        <f>'II. Headline series'!E384</f>
        <v>6.2128990734946798</v>
      </c>
      <c r="J382" s="2">
        <f>'II. Headline series'!H384</f>
        <v>4.4894792586590757</v>
      </c>
      <c r="K382" s="2">
        <v>5.2726430804831921</v>
      </c>
      <c r="L382" s="2">
        <f t="shared" si="20"/>
        <v>5.6804553133944627E-2</v>
      </c>
      <c r="M382" s="2">
        <f t="shared" si="21"/>
        <v>5.9148599701368439E-2</v>
      </c>
      <c r="N382" s="2">
        <f t="shared" si="22"/>
        <v>4.2780764773324084E-2</v>
      </c>
      <c r="O382" s="2">
        <f t="shared" si="23"/>
        <v>5.0612402991565247E-2</v>
      </c>
    </row>
    <row r="383" spans="1:15" x14ac:dyDescent="0.25">
      <c r="A383" s="2">
        <v>1687</v>
      </c>
      <c r="C383">
        <v>2.2236695024907766E-3</v>
      </c>
      <c r="D383">
        <v>-3.0488928517831269E-4</v>
      </c>
      <c r="E383">
        <v>2.1095304963672716E-3</v>
      </c>
      <c r="F383">
        <v>2.1089416009300306E-3</v>
      </c>
      <c r="I383" s="2">
        <f>'II. Headline series'!E385</f>
        <v>6.4514099067064468</v>
      </c>
      <c r="J383" s="2">
        <f>'II. Headline series'!H385</f>
        <v>4.3962712494602627</v>
      </c>
      <c r="K383" s="2">
        <v>5.2087580742740842</v>
      </c>
      <c r="L383" s="2">
        <f t="shared" si="20"/>
        <v>6.2290429564573695E-2</v>
      </c>
      <c r="M383" s="2">
        <f t="shared" si="21"/>
        <v>6.4818988352242785E-2</v>
      </c>
      <c r="N383" s="2">
        <f t="shared" si="22"/>
        <v>4.1853770893672593E-2</v>
      </c>
      <c r="O383" s="2">
        <f t="shared" si="23"/>
        <v>4.9978639141810811E-2</v>
      </c>
    </row>
    <row r="384" spans="1:15" x14ac:dyDescent="0.25">
      <c r="A384" s="2">
        <v>1688</v>
      </c>
      <c r="C384">
        <v>7.9877908216795992E-3</v>
      </c>
      <c r="D384">
        <v>9.7433524252588262E-4</v>
      </c>
      <c r="E384">
        <v>2.1050897453518615E-3</v>
      </c>
      <c r="F384">
        <v>2.4607831509979644E-3</v>
      </c>
      <c r="I384" s="2">
        <f>'II. Headline series'!E386</f>
        <v>6.9218722388365297</v>
      </c>
      <c r="J384" s="2">
        <f>'II. Headline series'!H386</f>
        <v>4.6896424376358885</v>
      </c>
      <c r="K384" s="2">
        <v>4.7061149058448617</v>
      </c>
      <c r="L384" s="2">
        <f t="shared" si="20"/>
        <v>6.1230931566685694E-2</v>
      </c>
      <c r="M384" s="2">
        <f t="shared" si="21"/>
        <v>6.8244387145839414E-2</v>
      </c>
      <c r="N384" s="2">
        <f t="shared" si="22"/>
        <v>4.4435641225360922E-2</v>
      </c>
      <c r="O384" s="2">
        <f t="shared" si="23"/>
        <v>4.4600365907450652E-2</v>
      </c>
    </row>
    <row r="385" spans="1:15" x14ac:dyDescent="0.25">
      <c r="A385" s="2">
        <v>1689</v>
      </c>
      <c r="C385">
        <v>1.0279175080185225E-2</v>
      </c>
      <c r="D385">
        <v>4.0846040322987569E-3</v>
      </c>
      <c r="E385">
        <v>2.1006676514204641E-3</v>
      </c>
      <c r="F385">
        <v>2.8102766089184912E-3</v>
      </c>
      <c r="I385" s="2">
        <f>'II. Headline series'!E387</f>
        <v>6.0279686666468377</v>
      </c>
      <c r="J385" s="2">
        <f>'II. Headline series'!H387</f>
        <v>4.1910745158573626</v>
      </c>
      <c r="K385" s="2">
        <v>4.2182341599437239</v>
      </c>
      <c r="L385" s="2">
        <f t="shared" si="20"/>
        <v>5.0000511586283158E-2</v>
      </c>
      <c r="M385" s="2">
        <f t="shared" si="21"/>
        <v>5.619508263416962E-2</v>
      </c>
      <c r="N385" s="2">
        <f t="shared" si="22"/>
        <v>3.9100468549655133E-2</v>
      </c>
      <c r="O385" s="2">
        <f t="shared" si="23"/>
        <v>3.9372064990518749E-2</v>
      </c>
    </row>
    <row r="386" spans="1:15" x14ac:dyDescent="0.25">
      <c r="A386" s="2">
        <v>1690</v>
      </c>
      <c r="C386">
        <v>6.5352386824102321E-3</v>
      </c>
      <c r="D386">
        <v>2.2649791622810474E-3</v>
      </c>
      <c r="E386">
        <v>2.0918789664696479E-3</v>
      </c>
      <c r="F386">
        <v>3.1574464377411662E-3</v>
      </c>
      <c r="I386" s="2">
        <f>'II. Headline series'!E388</f>
        <v>3.8325323289934397</v>
      </c>
      <c r="J386" s="2">
        <f>'II. Headline series'!H388</f>
        <v>2.3279087406185419</v>
      </c>
      <c r="K386" s="2">
        <v>3.7066371254128399</v>
      </c>
      <c r="L386" s="2">
        <f t="shared" si="20"/>
        <v>3.1790084607524166E-2</v>
      </c>
      <c r="M386" s="2">
        <f t="shared" si="21"/>
        <v>3.6060344127653347E-2</v>
      </c>
      <c r="N386" s="2">
        <f t="shared" si="22"/>
        <v>2.0121640968444252E-2</v>
      </c>
      <c r="O386" s="2">
        <f t="shared" si="23"/>
        <v>3.3908924816387236E-2</v>
      </c>
    </row>
    <row r="387" spans="1:15" x14ac:dyDescent="0.25">
      <c r="A387" s="2">
        <v>1691</v>
      </c>
      <c r="C387">
        <v>5.7326065976290091E-3</v>
      </c>
      <c r="D387">
        <v>-1.3453929124412633E-3</v>
      </c>
      <c r="E387">
        <v>4.5858567306436941E-3</v>
      </c>
      <c r="F387">
        <v>3.5023167488575308E-3</v>
      </c>
      <c r="I387" s="2">
        <f>'II. Headline series'!E389</f>
        <v>2.6623975886709212</v>
      </c>
      <c r="J387" s="2">
        <f>'II. Headline series'!H389</f>
        <v>2.074027907337785</v>
      </c>
      <c r="K387" s="2">
        <v>3.2002832509272188</v>
      </c>
      <c r="L387" s="2">
        <f t="shared" si="20"/>
        <v>2.0891369289080204E-2</v>
      </c>
      <c r="M387" s="2">
        <f t="shared" si="21"/>
        <v>2.7969368799150476E-2</v>
      </c>
      <c r="N387" s="2">
        <f t="shared" si="22"/>
        <v>1.7237962324520319E-2</v>
      </c>
      <c r="O387" s="2">
        <f t="shared" si="23"/>
        <v>2.8500515760414659E-2</v>
      </c>
    </row>
    <row r="388" spans="1:15" x14ac:dyDescent="0.25">
      <c r="A388" s="2">
        <v>1692</v>
      </c>
      <c r="C388">
        <v>2.5086719019367524E-3</v>
      </c>
      <c r="D388">
        <v>-1.5890434106139832E-3</v>
      </c>
      <c r="E388">
        <v>4.5649226493871342E-3</v>
      </c>
      <c r="F388">
        <v>3.8449113085004369E-3</v>
      </c>
      <c r="I388" s="2">
        <f>'II. Headline series'!E390</f>
        <v>3.8618779932300038</v>
      </c>
      <c r="J388" s="2">
        <f>'II. Headline series'!H390</f>
        <v>1.5919352594958902</v>
      </c>
      <c r="K388" s="2">
        <v>2.575907906453113</v>
      </c>
      <c r="L388" s="2">
        <f t="shared" si="20"/>
        <v>3.6110108030363283E-2</v>
      </c>
      <c r="M388" s="2">
        <f t="shared" si="21"/>
        <v>4.020782334291402E-2</v>
      </c>
      <c r="N388" s="2">
        <f t="shared" si="22"/>
        <v>1.2074441286458466E-2</v>
      </c>
      <c r="O388" s="2">
        <f t="shared" si="23"/>
        <v>2.1914167756030695E-2</v>
      </c>
    </row>
    <row r="389" spans="1:15" x14ac:dyDescent="0.25">
      <c r="A389" s="2">
        <v>1693</v>
      </c>
      <c r="C389">
        <v>2.0384883065057563E-3</v>
      </c>
      <c r="D389">
        <v>-1.5328846185747244E-3</v>
      </c>
      <c r="E389">
        <v>4.5441788245480889E-3</v>
      </c>
      <c r="F389">
        <v>4.1852535440959635E-3</v>
      </c>
      <c r="I389" s="2">
        <f>'II. Headline series'!E391</f>
        <v>4.1052937090377544</v>
      </c>
      <c r="J389" s="2">
        <f>'II. Headline series'!H391</f>
        <v>2.2894149493360643</v>
      </c>
      <c r="K389" s="2">
        <v>1.9127825000570706</v>
      </c>
      <c r="L389" s="2">
        <f t="shared" si="20"/>
        <v>3.9014448783871787E-2</v>
      </c>
      <c r="M389" s="2">
        <f t="shared" si="21"/>
        <v>4.2585821708952268E-2</v>
      </c>
      <c r="N389" s="2">
        <f t="shared" si="22"/>
        <v>1.870889594926468E-2</v>
      </c>
      <c r="O389" s="2">
        <f t="shared" si="23"/>
        <v>1.4942571456474745E-2</v>
      </c>
    </row>
    <row r="390" spans="1:15" x14ac:dyDescent="0.25">
      <c r="A390" s="2">
        <v>1694</v>
      </c>
      <c r="C390">
        <v>2.6621212030026793E-3</v>
      </c>
      <c r="D390">
        <v>1.4735593848617732E-3</v>
      </c>
      <c r="E390">
        <v>4.5236226741818264E-3</v>
      </c>
      <c r="F390">
        <v>4.5239929977251726E-3</v>
      </c>
      <c r="I390" s="2">
        <f>'II. Headline series'!E392</f>
        <v>3.807531907344297</v>
      </c>
      <c r="J390" s="2">
        <f>'II. Headline series'!H392</f>
        <v>1.3409289034522789</v>
      </c>
      <c r="K390" s="2">
        <v>1.8758151078254477</v>
      </c>
      <c r="L390" s="2">
        <f t="shared" si="20"/>
        <v>3.541319787044029E-2</v>
      </c>
      <c r="M390" s="2">
        <f t="shared" si="21"/>
        <v>3.6601759688581197E-2</v>
      </c>
      <c r="N390" s="2">
        <f t="shared" si="22"/>
        <v>8.8852960367976162E-3</v>
      </c>
      <c r="O390" s="2">
        <f t="shared" si="23"/>
        <v>1.4234158080529304E-2</v>
      </c>
    </row>
    <row r="391" spans="1:15" x14ac:dyDescent="0.25">
      <c r="A391" s="2">
        <v>1695</v>
      </c>
      <c r="C391">
        <v>4.3479097187250487E-3</v>
      </c>
      <c r="D391">
        <v>2.9590201398097598E-3</v>
      </c>
      <c r="E391">
        <v>4.5032516628522017E-3</v>
      </c>
      <c r="F391">
        <v>4.5036170054407109E-3</v>
      </c>
      <c r="I391" s="2">
        <f>'II. Headline series'!E393</f>
        <v>2.961242411813251</v>
      </c>
      <c r="J391" s="2">
        <f>'II. Headline series'!H393</f>
        <v>0.48562408793267586</v>
      </c>
      <c r="K391" s="2">
        <v>2.3282133234592481</v>
      </c>
      <c r="L391" s="2">
        <f t="shared" si="20"/>
        <v>2.526451439940746E-2</v>
      </c>
      <c r="M391" s="2">
        <f t="shared" si="21"/>
        <v>2.6653403978322748E-2</v>
      </c>
      <c r="N391" s="2">
        <f t="shared" si="22"/>
        <v>3.5262387388604755E-4</v>
      </c>
      <c r="O391" s="2">
        <f t="shared" si="23"/>
        <v>1.8778516229151769E-2</v>
      </c>
    </row>
    <row r="392" spans="1:15" x14ac:dyDescent="0.25">
      <c r="A392" s="2">
        <v>1696</v>
      </c>
      <c r="C392">
        <v>6.3947674758432717E-4</v>
      </c>
      <c r="D392">
        <v>2.3311447839814595E-3</v>
      </c>
      <c r="E392">
        <v>4.4830633005891515E-3</v>
      </c>
      <c r="F392">
        <v>4.4834237511528676E-3</v>
      </c>
      <c r="I392" s="2">
        <f>'II. Headline series'!E394</f>
        <v>3.0406865692306555</v>
      </c>
      <c r="J392" s="2">
        <f>'II. Headline series'!H394</f>
        <v>0.54553095145461039</v>
      </c>
      <c r="K392" s="2">
        <v>2.9569914537783561</v>
      </c>
      <c r="L392" s="2">
        <f t="shared" si="20"/>
        <v>2.9767388944722226E-2</v>
      </c>
      <c r="M392" s="2">
        <f t="shared" si="21"/>
        <v>2.8075720908325094E-2</v>
      </c>
      <c r="N392" s="2">
        <f t="shared" si="22"/>
        <v>9.7188576339323623E-4</v>
      </c>
      <c r="O392" s="2">
        <f t="shared" si="23"/>
        <v>2.5086490786630694E-2</v>
      </c>
    </row>
    <row r="393" spans="1:15" x14ac:dyDescent="0.25">
      <c r="A393" s="2">
        <v>1697</v>
      </c>
      <c r="C393">
        <v>7.3133857440841549E-3</v>
      </c>
      <c r="D393">
        <v>4.2748823529823871E-3</v>
      </c>
      <c r="E393">
        <v>4.4630551418741102E-3</v>
      </c>
      <c r="F393">
        <v>4.4634107873672332E-3</v>
      </c>
      <c r="I393" s="2">
        <f>'II. Headline series'!E395</f>
        <v>5.6382459202408128</v>
      </c>
      <c r="J393" s="2">
        <f>'II. Headline series'!H395</f>
        <v>4.9130558020134867</v>
      </c>
      <c r="K393" s="2">
        <v>3.6797692655178551</v>
      </c>
      <c r="L393" s="2">
        <f t="shared" si="20"/>
        <v>4.9069073458323974E-2</v>
      </c>
      <c r="M393" s="2">
        <f t="shared" si="21"/>
        <v>5.2107576849425741E-2</v>
      </c>
      <c r="N393" s="2">
        <f t="shared" si="22"/>
        <v>4.4667147232767629E-2</v>
      </c>
      <c r="O393" s="2">
        <f t="shared" si="23"/>
        <v>3.2334281867811315E-2</v>
      </c>
    </row>
    <row r="394" spans="1:15" x14ac:dyDescent="0.25">
      <c r="A394" s="2">
        <v>1698</v>
      </c>
      <c r="C394">
        <v>2.9105760721243761E-3</v>
      </c>
      <c r="D394">
        <v>6.0064133694708388E-3</v>
      </c>
      <c r="E394">
        <v>4.4432247846524645E-3</v>
      </c>
      <c r="F394">
        <v>7.2371377384841239E-3</v>
      </c>
      <c r="I394" s="2">
        <f>'II. Headline series'!E396</f>
        <v>7.4789830441453464</v>
      </c>
      <c r="J394" s="2">
        <f>'II. Headline series'!H396</f>
        <v>4.8183078753049271</v>
      </c>
      <c r="K394" s="2">
        <v>4.4605575310956684</v>
      </c>
      <c r="L394" s="2">
        <f t="shared" si="20"/>
        <v>7.1879254369329085E-2</v>
      </c>
      <c r="M394" s="2">
        <f t="shared" si="21"/>
        <v>6.8783417071982614E-2</v>
      </c>
      <c r="N394" s="2">
        <f t="shared" si="22"/>
        <v>4.0945941014565147E-2</v>
      </c>
      <c r="O394" s="2">
        <f t="shared" si="23"/>
        <v>3.736843757247256E-2</v>
      </c>
    </row>
    <row r="395" spans="1:15" x14ac:dyDescent="0.25">
      <c r="A395" s="2">
        <v>1699</v>
      </c>
      <c r="C395">
        <v>3.2297172748223524E-3</v>
      </c>
      <c r="D395">
        <v>7.1486071202918585E-3</v>
      </c>
      <c r="E395">
        <v>4.4235698693722274E-3</v>
      </c>
      <c r="F395">
        <v>9.9338161952850605E-3</v>
      </c>
      <c r="I395" s="2">
        <f>'II. Headline series'!E397</f>
        <v>6.9780261669686103</v>
      </c>
      <c r="J395" s="2">
        <f>'II. Headline series'!H397</f>
        <v>6.5268673663906691</v>
      </c>
      <c r="K395" s="2">
        <v>5.6451393960253302</v>
      </c>
      <c r="L395" s="2">
        <f t="shared" si="20"/>
        <v>6.6550544394863756E-2</v>
      </c>
      <c r="M395" s="2">
        <f t="shared" si="21"/>
        <v>6.2631654549394247E-2</v>
      </c>
      <c r="N395" s="2">
        <f t="shared" si="22"/>
        <v>5.5334857468621629E-2</v>
      </c>
      <c r="O395" s="2">
        <f t="shared" si="23"/>
        <v>4.6517577764968246E-2</v>
      </c>
    </row>
    <row r="396" spans="1:15" x14ac:dyDescent="0.25">
      <c r="A396" s="2">
        <v>1700</v>
      </c>
      <c r="C396">
        <v>9.290884082541636E-3</v>
      </c>
      <c r="D396">
        <v>8.2989403294988356E-3</v>
      </c>
      <c r="E396">
        <v>4.4040880780486531E-3</v>
      </c>
      <c r="F396">
        <v>1.2557073513505624E-2</v>
      </c>
      <c r="I396" s="2">
        <f>'II. Headline series'!E398</f>
        <v>6.7046059600995713</v>
      </c>
      <c r="J396" s="2">
        <f>'II. Headline series'!H398</f>
        <v>7.1059904535753962</v>
      </c>
      <c r="K396" s="2">
        <v>6.744606540174173</v>
      </c>
      <c r="L396" s="2">
        <f t="shared" si="20"/>
        <v>5.7755175518454077E-2</v>
      </c>
      <c r="M396" s="2">
        <f t="shared" si="21"/>
        <v>5.8747119271496881E-2</v>
      </c>
      <c r="N396" s="2">
        <f t="shared" si="22"/>
        <v>5.850283102224834E-2</v>
      </c>
      <c r="O396" s="2">
        <f t="shared" si="23"/>
        <v>5.4888991888236115E-2</v>
      </c>
    </row>
    <row r="397" spans="1:15" x14ac:dyDescent="0.25">
      <c r="A397" s="2">
        <v>1701</v>
      </c>
      <c r="C397">
        <v>8.2071489201842925E-3</v>
      </c>
      <c r="D397">
        <v>8.6944682372771132E-3</v>
      </c>
      <c r="E397">
        <v>2.3939711332000058E-2</v>
      </c>
      <c r="F397">
        <v>1.5110292592474867E-2</v>
      </c>
      <c r="I397" s="2">
        <f>'II. Headline series'!E399</f>
        <v>7.4532803399682228</v>
      </c>
      <c r="J397" s="2">
        <f>'II. Headline series'!H399</f>
        <v>7.8178751507302673</v>
      </c>
      <c r="K397" s="2">
        <v>7.2197731633278766</v>
      </c>
      <c r="L397" s="2">
        <f t="shared" si="20"/>
        <v>6.6325654479497939E-2</v>
      </c>
      <c r="M397" s="2">
        <f t="shared" si="21"/>
        <v>6.5838335162405115E-2</v>
      </c>
      <c r="N397" s="2">
        <f t="shared" si="22"/>
        <v>6.3068458914827805E-2</v>
      </c>
      <c r="O397" s="2">
        <f t="shared" si="23"/>
        <v>5.7087439040803899E-2</v>
      </c>
    </row>
    <row r="398" spans="1:15" x14ac:dyDescent="0.25">
      <c r="A398" s="2">
        <v>1702</v>
      </c>
      <c r="C398">
        <v>2.9331300368316106E-3</v>
      </c>
      <c r="D398">
        <v>8.2047005068953387E-3</v>
      </c>
      <c r="E398">
        <v>2.3380000860458761E-2</v>
      </c>
      <c r="F398">
        <v>1.7596633262589305E-2</v>
      </c>
      <c r="I398" s="2">
        <f>'II. Headline series'!E400</f>
        <v>9.2801730621298297</v>
      </c>
      <c r="J398" s="2">
        <f>'II. Headline series'!H400</f>
        <v>10.507555675994482</v>
      </c>
      <c r="K398" s="2">
        <v>7.2124409344114753</v>
      </c>
      <c r="L398" s="2">
        <f t="shared" ref="L398:L461" si="24">(I398/100)-C398</f>
        <v>8.986860058446669E-2</v>
      </c>
      <c r="M398" s="2">
        <f t="shared" ref="M398:M461" si="25">(I398/100)-D398</f>
        <v>8.4597030114402963E-2</v>
      </c>
      <c r="N398" s="2">
        <f t="shared" ref="N398:N461" si="26">(J398/100)-F398</f>
        <v>8.7478923497355504E-2</v>
      </c>
      <c r="O398" s="2">
        <f t="shared" ref="O398:O461" si="27">(K398/100)-F398</f>
        <v>5.4527776081525446E-2</v>
      </c>
    </row>
    <row r="399" spans="1:15" x14ac:dyDescent="0.25">
      <c r="A399" s="2">
        <v>1703</v>
      </c>
      <c r="C399">
        <v>6.2002963271685458E-3</v>
      </c>
      <c r="D399">
        <v>7.9654593230513056E-3</v>
      </c>
      <c r="E399">
        <v>2.2845864528133086E-2</v>
      </c>
      <c r="F399">
        <v>2.0019051385886381E-2</v>
      </c>
      <c r="I399" s="2">
        <f>'II. Headline series'!E401</f>
        <v>9.5469875714071595</v>
      </c>
      <c r="J399" s="2">
        <f>'II. Headline series'!H401</f>
        <v>9.408691903090963</v>
      </c>
      <c r="K399" s="2">
        <v>6.4041240424837067</v>
      </c>
      <c r="L399" s="2">
        <f t="shared" si="24"/>
        <v>8.9269579386903039E-2</v>
      </c>
      <c r="M399" s="2">
        <f t="shared" si="25"/>
        <v>8.7504416391020287E-2</v>
      </c>
      <c r="N399" s="2">
        <f t="shared" si="26"/>
        <v>7.4067867645023239E-2</v>
      </c>
      <c r="O399" s="2">
        <f t="shared" si="27"/>
        <v>4.4022189038950686E-2</v>
      </c>
    </row>
    <row r="400" spans="1:15" x14ac:dyDescent="0.25">
      <c r="A400" s="2">
        <v>1704</v>
      </c>
      <c r="C400">
        <v>6.5037895379501855E-3</v>
      </c>
      <c r="D400">
        <v>8.1839776739396387E-3</v>
      </c>
      <c r="E400">
        <v>2.233558869465881E-2</v>
      </c>
      <c r="F400">
        <v>2.238031595696021E-2</v>
      </c>
      <c r="I400" s="2">
        <f>'II. Headline series'!E402</f>
        <v>8.5891517856475144</v>
      </c>
      <c r="J400" s="2">
        <f>'II. Headline series'!H402</f>
        <v>8.1911324753744896</v>
      </c>
      <c r="K400" s="2">
        <v>5.3683063183164794</v>
      </c>
      <c r="L400" s="2">
        <f t="shared" si="24"/>
        <v>7.9387728318524961E-2</v>
      </c>
      <c r="M400" s="2">
        <f t="shared" si="25"/>
        <v>7.7707540182535506E-2</v>
      </c>
      <c r="N400" s="2">
        <f t="shared" si="26"/>
        <v>5.9531008796784683E-2</v>
      </c>
      <c r="O400" s="2">
        <f t="shared" si="27"/>
        <v>3.1302747226204582E-2</v>
      </c>
    </row>
    <row r="401" spans="1:15" x14ac:dyDescent="0.25">
      <c r="A401" s="2">
        <v>1705</v>
      </c>
      <c r="C401">
        <v>3.9065304932396896E-3</v>
      </c>
      <c r="D401">
        <v>8.4250179116117426E-3</v>
      </c>
      <c r="E401">
        <v>2.1847609475453549E-2</v>
      </c>
      <c r="F401">
        <v>2.1889462421857308E-2</v>
      </c>
      <c r="I401" s="2">
        <f>'II. Headline series'!E403</f>
        <v>6.444047807366835</v>
      </c>
      <c r="J401" s="2">
        <f>'II. Headline series'!H403</f>
        <v>7.3503447214787752</v>
      </c>
      <c r="K401" s="2">
        <v>4.4186513204785784</v>
      </c>
      <c r="L401" s="2">
        <f t="shared" si="24"/>
        <v>6.0533947580428654E-2</v>
      </c>
      <c r="M401" s="2">
        <f t="shared" si="25"/>
        <v>5.60154601620566E-2</v>
      </c>
      <c r="N401" s="2">
        <f t="shared" si="26"/>
        <v>5.1613984792930445E-2</v>
      </c>
      <c r="O401" s="2">
        <f t="shared" si="27"/>
        <v>2.2297050782928474E-2</v>
      </c>
    </row>
    <row r="402" spans="1:15" x14ac:dyDescent="0.25">
      <c r="A402" s="2">
        <v>1706</v>
      </c>
      <c r="C402">
        <v>1.817514406823061E-3</v>
      </c>
      <c r="D402">
        <v>6.9877167152623534E-3</v>
      </c>
      <c r="E402">
        <v>2.1380496732451734E-2</v>
      </c>
      <c r="F402">
        <v>2.1419716587674061E-2</v>
      </c>
      <c r="I402" s="2">
        <f>'II. Headline series'!E404</f>
        <v>1.0408545758257308</v>
      </c>
      <c r="J402" s="2">
        <f>'II. Headline series'!H404</f>
        <v>4.3595997229589045</v>
      </c>
      <c r="K402" s="2">
        <v>3.2904993734060666</v>
      </c>
      <c r="L402" s="2">
        <f t="shared" si="24"/>
        <v>8.591031351434247E-3</v>
      </c>
      <c r="M402" s="2">
        <f t="shared" si="25"/>
        <v>3.4208290429949542E-3</v>
      </c>
      <c r="N402" s="2">
        <f t="shared" si="26"/>
        <v>2.2176280641914986E-2</v>
      </c>
      <c r="O402" s="2">
        <f t="shared" si="27"/>
        <v>1.1485277146386606E-2</v>
      </c>
    </row>
    <row r="403" spans="1:15" x14ac:dyDescent="0.25">
      <c r="A403" s="2">
        <v>1707</v>
      </c>
      <c r="C403">
        <v>9.8140882384199421E-4</v>
      </c>
      <c r="D403">
        <v>8.4213987621641739E-3</v>
      </c>
      <c r="E403">
        <v>2.0932940075565495E-2</v>
      </c>
      <c r="F403">
        <v>2.0969743268132845E-2</v>
      </c>
      <c r="I403" s="2">
        <f>'II. Headline series'!E405</f>
        <v>1.3793120821097793</v>
      </c>
      <c r="J403" s="2">
        <f>'II. Headline series'!H405</f>
        <v>1.9640002030603172</v>
      </c>
      <c r="K403" s="2">
        <v>2.4645518879433097</v>
      </c>
      <c r="L403" s="2">
        <f t="shared" si="24"/>
        <v>1.2811711997255799E-2</v>
      </c>
      <c r="M403" s="2">
        <f t="shared" si="25"/>
        <v>5.3717220589336191E-3</v>
      </c>
      <c r="N403" s="2">
        <f t="shared" si="26"/>
        <v>-1.3297412375296719E-3</v>
      </c>
      <c r="O403" s="2">
        <f t="shared" si="27"/>
        <v>3.6757756113002527E-3</v>
      </c>
    </row>
    <row r="404" spans="1:15" x14ac:dyDescent="0.25">
      <c r="A404" s="2">
        <v>1708</v>
      </c>
      <c r="C404">
        <v>3.487442113128189E-3</v>
      </c>
      <c r="D404">
        <v>1.0036901283553121E-2</v>
      </c>
      <c r="E404">
        <v>2.0503736586279724E-2</v>
      </c>
      <c r="F404">
        <v>2.0538317746777477E-2</v>
      </c>
      <c r="I404" s="2">
        <f>'II. Headline series'!E406</f>
        <v>2.5529128160938179</v>
      </c>
      <c r="J404" s="2">
        <f>'II. Headline series'!H406</f>
        <v>1.4353689807771928</v>
      </c>
      <c r="K404" s="2">
        <v>1.6221910882101491</v>
      </c>
      <c r="L404" s="2">
        <f t="shared" si="24"/>
        <v>2.204168604780999E-2</v>
      </c>
      <c r="M404" s="2">
        <f t="shared" si="25"/>
        <v>1.5492226877385057E-2</v>
      </c>
      <c r="N404" s="2">
        <f t="shared" si="26"/>
        <v>-6.1846279390055485E-3</v>
      </c>
      <c r="O404" s="2">
        <f t="shared" si="27"/>
        <v>-4.3164068646759854E-3</v>
      </c>
    </row>
    <row r="405" spans="1:15" x14ac:dyDescent="0.25">
      <c r="A405" s="2">
        <v>1709</v>
      </c>
      <c r="C405">
        <v>6.0692203700824484E-3</v>
      </c>
      <c r="D405">
        <v>1.019958842305717E-2</v>
      </c>
      <c r="E405">
        <v>2.0091780021176051E-2</v>
      </c>
      <c r="F405">
        <v>2.0124314565732947E-2</v>
      </c>
      <c r="I405" s="2">
        <f>'II. Headline series'!E407</f>
        <v>2.2514717823935144</v>
      </c>
      <c r="J405" s="2">
        <f>'II. Headline series'!H407</f>
        <v>4.1070135116053939</v>
      </c>
      <c r="K405" s="2">
        <v>1.0599332295055783</v>
      </c>
      <c r="L405" s="2">
        <f t="shared" si="24"/>
        <v>1.6445497453852698E-2</v>
      </c>
      <c r="M405" s="2">
        <f t="shared" si="25"/>
        <v>1.2315129400877976E-2</v>
      </c>
      <c r="N405" s="2">
        <f t="shared" si="26"/>
        <v>2.0945820550320991E-2</v>
      </c>
      <c r="O405" s="2">
        <f t="shared" si="27"/>
        <v>-9.5249822706771643E-3</v>
      </c>
    </row>
    <row r="406" spans="1:15" x14ac:dyDescent="0.25">
      <c r="A406" s="2">
        <v>1710</v>
      </c>
      <c r="C406">
        <v>6.1932416061400829E-3</v>
      </c>
      <c r="D406">
        <v>1.0809757899912949E-2</v>
      </c>
      <c r="E406">
        <v>1.9696051291344555E-2</v>
      </c>
      <c r="F406">
        <v>1.9726697654679406E-2</v>
      </c>
      <c r="I406" s="2">
        <f>'II. Headline series'!E408</f>
        <v>1.8285174307737948</v>
      </c>
      <c r="J406" s="2">
        <f>'II. Headline series'!H408</f>
        <v>6.5846623840367755</v>
      </c>
      <c r="K406" s="2">
        <v>1.7905193244199202</v>
      </c>
      <c r="L406" s="2">
        <f t="shared" si="24"/>
        <v>1.2091932701597865E-2</v>
      </c>
      <c r="M406" s="2">
        <f t="shared" si="25"/>
        <v>7.4754164078249981E-3</v>
      </c>
      <c r="N406" s="2">
        <f t="shared" si="26"/>
        <v>4.6119926185688345E-2</v>
      </c>
      <c r="O406" s="2">
        <f t="shared" si="27"/>
        <v>-1.8215044104802035E-3</v>
      </c>
    </row>
    <row r="407" spans="1:15" x14ac:dyDescent="0.25">
      <c r="A407" s="2">
        <v>1711</v>
      </c>
      <c r="C407">
        <v>3.3882102249753816E-3</v>
      </c>
      <c r="D407">
        <v>1.0289504919790552E-2</v>
      </c>
      <c r="E407">
        <v>1.9315610045171253E-2</v>
      </c>
      <c r="F407">
        <v>1.9344511616514546E-2</v>
      </c>
      <c r="I407" s="2">
        <f>'II. Headline series'!E409</f>
        <v>1.5432853957142372</v>
      </c>
      <c r="J407" s="2">
        <f>'II. Headline series'!H409</f>
        <v>3.9336832213193271</v>
      </c>
      <c r="K407" s="2">
        <v>2.8363658678045058</v>
      </c>
      <c r="L407" s="2">
        <f t="shared" si="24"/>
        <v>1.2044643732166991E-2</v>
      </c>
      <c r="M407" s="2">
        <f t="shared" si="25"/>
        <v>5.1433490373518197E-3</v>
      </c>
      <c r="N407" s="2">
        <f t="shared" si="26"/>
        <v>1.9992320596678725E-2</v>
      </c>
      <c r="O407" s="2">
        <f t="shared" si="27"/>
        <v>9.0191470615305115E-3</v>
      </c>
    </row>
    <row r="408" spans="1:15" x14ac:dyDescent="0.25">
      <c r="A408" s="2">
        <v>1712</v>
      </c>
      <c r="C408">
        <v>7.1042166873231732E-3</v>
      </c>
      <c r="D408">
        <v>9.6906114437148028E-3</v>
      </c>
      <c r="E408">
        <v>1.894958720814182E-2</v>
      </c>
      <c r="F408">
        <v>1.8976874014387562E-2</v>
      </c>
      <c r="I408" s="2">
        <f>'II. Headline series'!E410</f>
        <v>2.7723723224475862</v>
      </c>
      <c r="J408" s="2">
        <f>'II. Headline series'!H410</f>
        <v>4.3014804726117228</v>
      </c>
      <c r="K408" s="2">
        <v>3.834218813400593</v>
      </c>
      <c r="L408" s="2">
        <f t="shared" si="24"/>
        <v>2.061950653715269E-2</v>
      </c>
      <c r="M408" s="2">
        <f t="shared" si="25"/>
        <v>1.8033111780761061E-2</v>
      </c>
      <c r="N408" s="2">
        <f t="shared" si="26"/>
        <v>2.4037930711729664E-2</v>
      </c>
      <c r="O408" s="2">
        <f t="shared" si="27"/>
        <v>1.9365314119618369E-2</v>
      </c>
    </row>
    <row r="409" spans="1:15" x14ac:dyDescent="0.25">
      <c r="A409" s="2">
        <v>1713</v>
      </c>
      <c r="C409">
        <v>1.2409760751038838E-2</v>
      </c>
      <c r="D409">
        <v>1.1532631228610982E-2</v>
      </c>
      <c r="E409">
        <v>1.8597178355076922E-2</v>
      </c>
      <c r="F409">
        <v>1.8622968528204917E-2</v>
      </c>
      <c r="I409" s="2">
        <f>'II. Headline series'!E411</f>
        <v>8.1523639694083965</v>
      </c>
      <c r="J409" s="2">
        <f>'II. Headline series'!H411</f>
        <v>7.1746290631516132</v>
      </c>
      <c r="K409" s="2">
        <v>4.2624987108158487</v>
      </c>
      <c r="L409" s="2">
        <f t="shared" si="24"/>
        <v>6.9113878943045132E-2</v>
      </c>
      <c r="M409" s="2">
        <f t="shared" si="25"/>
        <v>6.9991008465472987E-2</v>
      </c>
      <c r="N409" s="2">
        <f t="shared" si="26"/>
        <v>5.3123322103311221E-2</v>
      </c>
      <c r="O409" s="2">
        <f t="shared" si="27"/>
        <v>2.4002018579953568E-2</v>
      </c>
    </row>
    <row r="410" spans="1:15" x14ac:dyDescent="0.25">
      <c r="A410" s="2">
        <v>1714</v>
      </c>
      <c r="C410">
        <v>1.0060494168131023E-2</v>
      </c>
      <c r="D410">
        <v>9.7769404374205473E-3</v>
      </c>
      <c r="E410">
        <v>1.8257637808411498E-2</v>
      </c>
      <c r="F410">
        <v>1.8282038868221991E-2</v>
      </c>
      <c r="I410" s="2">
        <f>'II. Headline series'!E412</f>
        <v>8.4007678122878442</v>
      </c>
      <c r="J410" s="2">
        <f>'II. Headline series'!H412</f>
        <v>9.2116427244643404</v>
      </c>
      <c r="K410" s="2">
        <v>4.4684877478649154</v>
      </c>
      <c r="L410" s="2">
        <f t="shared" si="24"/>
        <v>7.394718395474742E-2</v>
      </c>
      <c r="M410" s="2">
        <f t="shared" si="25"/>
        <v>7.4230737685457904E-2</v>
      </c>
      <c r="N410" s="2">
        <f t="shared" si="26"/>
        <v>7.3834388376421409E-2</v>
      </c>
      <c r="O410" s="2">
        <f t="shared" si="27"/>
        <v>2.6402838610427162E-2</v>
      </c>
    </row>
    <row r="411" spans="1:15" x14ac:dyDescent="0.25">
      <c r="A411" s="2">
        <v>1715</v>
      </c>
      <c r="C411">
        <v>7.8154056108489418E-3</v>
      </c>
      <c r="D411">
        <v>7.7319878086770386E-3</v>
      </c>
      <c r="E411">
        <v>1.7930273371390838E-2</v>
      </c>
      <c r="F411">
        <v>1.7953383349655624E-2</v>
      </c>
      <c r="I411" s="2">
        <f>'II. Headline series'!E413</f>
        <v>7.4533417120945744</v>
      </c>
      <c r="J411" s="2">
        <f>'II. Headline series'!H413</f>
        <v>10.434642847723307</v>
      </c>
      <c r="K411" s="2">
        <v>4.8984645869081502</v>
      </c>
      <c r="L411" s="2">
        <f t="shared" si="24"/>
        <v>6.6718011510096806E-2</v>
      </c>
      <c r="M411" s="2">
        <f t="shared" si="25"/>
        <v>6.6801429312268706E-2</v>
      </c>
      <c r="N411" s="2">
        <f t="shared" si="26"/>
        <v>8.6393045127577436E-2</v>
      </c>
      <c r="O411" s="2">
        <f t="shared" si="27"/>
        <v>3.1031262519425878E-2</v>
      </c>
    </row>
    <row r="412" spans="1:15" x14ac:dyDescent="0.25">
      <c r="A412" s="2">
        <v>1716</v>
      </c>
      <c r="C412">
        <v>1.1262388019893625E-2</v>
      </c>
      <c r="D412">
        <v>8.4347614752524856E-3</v>
      </c>
      <c r="E412">
        <v>1.7614441617897533E-2</v>
      </c>
      <c r="F412">
        <v>1.763635004595162E-2</v>
      </c>
      <c r="I412" s="2">
        <f>'II. Headline series'!E414</f>
        <v>6.7187599128715449</v>
      </c>
      <c r="J412" s="2">
        <f>'II. Headline series'!H414</f>
        <v>5.550891354294393</v>
      </c>
      <c r="K412" s="2">
        <v>5.4944383346330019</v>
      </c>
      <c r="L412" s="2">
        <f t="shared" si="24"/>
        <v>5.5925211108821829E-2</v>
      </c>
      <c r="M412" s="2">
        <f t="shared" si="25"/>
        <v>5.8752837653462966E-2</v>
      </c>
      <c r="N412" s="2">
        <f t="shared" si="26"/>
        <v>3.7872563496992313E-2</v>
      </c>
      <c r="O412" s="2">
        <f t="shared" si="27"/>
        <v>3.73080333003784E-2</v>
      </c>
    </row>
    <row r="413" spans="1:15" x14ac:dyDescent="0.25">
      <c r="A413" s="2">
        <v>1717</v>
      </c>
      <c r="C413">
        <v>9.0811577173081064E-3</v>
      </c>
      <c r="D413">
        <v>1.0035618116044014E-2</v>
      </c>
      <c r="E413">
        <v>1.7309543671464082E-2</v>
      </c>
      <c r="F413">
        <v>1.7330332449878787E-2</v>
      </c>
      <c r="I413" s="2">
        <f>'II. Headline series'!E415</f>
        <v>7.5495572768419672</v>
      </c>
      <c r="J413" s="2">
        <f>'II. Headline series'!H415</f>
        <v>3.977314895028436</v>
      </c>
      <c r="K413" s="2">
        <v>5.4034468185805524</v>
      </c>
      <c r="L413" s="2">
        <f t="shared" si="24"/>
        <v>6.6414415051111564E-2</v>
      </c>
      <c r="M413" s="2">
        <f t="shared" si="25"/>
        <v>6.5459954652375654E-2</v>
      </c>
      <c r="N413" s="2">
        <f t="shared" si="26"/>
        <v>2.2442816500405572E-2</v>
      </c>
      <c r="O413" s="2">
        <f t="shared" si="27"/>
        <v>3.6704135735926735E-2</v>
      </c>
    </row>
    <row r="414" spans="1:15" x14ac:dyDescent="0.25">
      <c r="A414" s="2">
        <v>1718</v>
      </c>
      <c r="C414">
        <v>9.4426243305031042E-3</v>
      </c>
      <c r="D414">
        <v>9.0692280876267187E-3</v>
      </c>
      <c r="E414">
        <v>1.7015021415206666E-2</v>
      </c>
      <c r="F414">
        <v>1.7034765581369512E-2</v>
      </c>
      <c r="I414" s="2">
        <f>'II. Headline series'!E416</f>
        <v>7.6610151056641325</v>
      </c>
      <c r="J414" s="2">
        <f>'II. Headline series'!H416</f>
        <v>4.92679365560483</v>
      </c>
      <c r="K414" s="2">
        <v>4.9876552049562992</v>
      </c>
      <c r="L414" s="2">
        <f t="shared" si="24"/>
        <v>6.716752672613821E-2</v>
      </c>
      <c r="M414" s="2">
        <f t="shared" si="25"/>
        <v>6.7540922969014594E-2</v>
      </c>
      <c r="N414" s="2">
        <f t="shared" si="26"/>
        <v>3.2233170974678788E-2</v>
      </c>
      <c r="O414" s="2">
        <f t="shared" si="27"/>
        <v>3.2841786468193482E-2</v>
      </c>
    </row>
    <row r="415" spans="1:15" x14ac:dyDescent="0.25">
      <c r="A415" s="2">
        <v>1719</v>
      </c>
      <c r="C415">
        <v>8.2168404544825484E-3</v>
      </c>
      <c r="D415">
        <v>9.4473840120815004E-3</v>
      </c>
      <c r="E415">
        <v>1.6730354082213805E-2</v>
      </c>
      <c r="F415">
        <v>1.6749122489290134E-2</v>
      </c>
      <c r="I415" s="2">
        <f>'II. Headline series'!E417</f>
        <v>7.0087500231318378</v>
      </c>
      <c r="J415" s="2">
        <f>'II. Headline series'!H417</f>
        <v>5.9226327679487962</v>
      </c>
      <c r="K415" s="2">
        <v>4.3900770792886661</v>
      </c>
      <c r="L415" s="2">
        <f t="shared" si="24"/>
        <v>6.1870659776835826E-2</v>
      </c>
      <c r="M415" s="2">
        <f t="shared" si="25"/>
        <v>6.064011621923688E-2</v>
      </c>
      <c r="N415" s="2">
        <f t="shared" si="26"/>
        <v>4.2477205190197827E-2</v>
      </c>
      <c r="O415" s="2">
        <f t="shared" si="27"/>
        <v>2.7151648303596523E-2</v>
      </c>
    </row>
    <row r="416" spans="1:15" x14ac:dyDescent="0.25">
      <c r="A416" s="2">
        <v>1720</v>
      </c>
      <c r="C416">
        <v>7.5518884865344383E-3</v>
      </c>
      <c r="D416">
        <v>1.0624285916888696E-2</v>
      </c>
      <c r="E416">
        <v>1.6455055182567093E-2</v>
      </c>
      <c r="F416">
        <v>1.6472911101349377E-2</v>
      </c>
      <c r="I416" s="2">
        <f>'II. Headline series'!E418</f>
        <v>5.716812012381177</v>
      </c>
      <c r="J416" s="2">
        <f>'II. Headline series'!H418</f>
        <v>5.4159438047380961</v>
      </c>
      <c r="K416" s="2">
        <v>4.3298727002078952</v>
      </c>
      <c r="L416" s="2">
        <f t="shared" si="24"/>
        <v>4.9616231637277332E-2</v>
      </c>
      <c r="M416" s="2">
        <f t="shared" si="25"/>
        <v>4.6543834206923075E-2</v>
      </c>
      <c r="N416" s="2">
        <f t="shared" si="26"/>
        <v>3.7686526946031584E-2</v>
      </c>
      <c r="O416" s="2">
        <f t="shared" si="27"/>
        <v>2.6825815900729574E-2</v>
      </c>
    </row>
    <row r="417" spans="1:15" x14ac:dyDescent="0.25">
      <c r="A417" s="2">
        <v>1721</v>
      </c>
      <c r="C417">
        <v>7.2688826952853891E-3</v>
      </c>
      <c r="D417">
        <v>1.1063448401306828E-2</v>
      </c>
      <c r="E417">
        <v>1.6188669728846569E-2</v>
      </c>
      <c r="F417">
        <v>1.6205671382343263E-2</v>
      </c>
      <c r="I417" s="2">
        <f>'II. Headline series'!E419</f>
        <v>4.0320401049923502</v>
      </c>
      <c r="J417" s="2">
        <f>'II. Headline series'!H419</f>
        <v>3.8218892949532517</v>
      </c>
      <c r="K417" s="2">
        <v>4.4644721156826952</v>
      </c>
      <c r="L417" s="2">
        <f t="shared" si="24"/>
        <v>3.3051518354638112E-2</v>
      </c>
      <c r="M417" s="2">
        <f t="shared" si="25"/>
        <v>2.9256952648616674E-2</v>
      </c>
      <c r="N417" s="2">
        <f t="shared" si="26"/>
        <v>2.2013221567189257E-2</v>
      </c>
      <c r="O417" s="2">
        <f t="shared" si="27"/>
        <v>2.843904977448369E-2</v>
      </c>
    </row>
    <row r="418" spans="1:15" x14ac:dyDescent="0.25">
      <c r="A418" s="2">
        <v>1722</v>
      </c>
      <c r="C418">
        <v>6.0379160680550659E-3</v>
      </c>
      <c r="D418">
        <v>9.8599976471750225E-3</v>
      </c>
      <c r="E418">
        <v>1.5930771726835186E-2</v>
      </c>
      <c r="F418">
        <v>1.5946972766056718E-2</v>
      </c>
      <c r="I418" s="2">
        <f>'II. Headline series'!E420</f>
        <v>2.4626714183995011</v>
      </c>
      <c r="J418" s="2">
        <f>'II. Headline series'!H420</f>
        <v>2.8509246492965565</v>
      </c>
      <c r="K418" s="2">
        <v>4.5675033354099011</v>
      </c>
      <c r="L418" s="2">
        <f t="shared" si="24"/>
        <v>1.8588798115939945E-2</v>
      </c>
      <c r="M418" s="2">
        <f t="shared" si="25"/>
        <v>1.4766716536819989E-2</v>
      </c>
      <c r="N418" s="2">
        <f t="shared" si="26"/>
        <v>1.2562273726908848E-2</v>
      </c>
      <c r="O418" s="2">
        <f t="shared" si="27"/>
        <v>2.9728060588042293E-2</v>
      </c>
    </row>
    <row r="419" spans="1:15" x14ac:dyDescent="0.25">
      <c r="A419" s="2">
        <v>1723</v>
      </c>
      <c r="C419">
        <v>2.8403673536806788E-3</v>
      </c>
      <c r="D419">
        <v>8.2168179019999031E-3</v>
      </c>
      <c r="E419">
        <v>1.5680961902312249E-2</v>
      </c>
      <c r="F419">
        <v>1.5696411830533757E-2</v>
      </c>
      <c r="I419" s="2">
        <f>'II. Headline series'!E421</f>
        <v>2.4860266675127778</v>
      </c>
      <c r="J419" s="2">
        <f>'II. Headline series'!H421</f>
        <v>2.5861298055193385</v>
      </c>
      <c r="K419" s="2">
        <v>4.1763681731763294</v>
      </c>
      <c r="L419" s="2">
        <f t="shared" si="24"/>
        <v>2.2019899321447101E-2</v>
      </c>
      <c r="M419" s="2">
        <f t="shared" si="25"/>
        <v>1.6643448773127876E-2</v>
      </c>
      <c r="N419" s="2">
        <f t="shared" si="26"/>
        <v>1.0164886224659629E-2</v>
      </c>
      <c r="O419" s="2">
        <f t="shared" si="27"/>
        <v>2.6067269901229536E-2</v>
      </c>
    </row>
    <row r="420" spans="1:15" x14ac:dyDescent="0.25">
      <c r="A420" s="2">
        <v>1724</v>
      </c>
      <c r="C420">
        <v>3.9705979786986891E-3</v>
      </c>
      <c r="D420">
        <v>7.224595256388946E-3</v>
      </c>
      <c r="E420">
        <v>1.5438865638421249E-2</v>
      </c>
      <c r="F420">
        <v>1.5453610190202865E-2</v>
      </c>
      <c r="I420" s="2">
        <f>'II. Headline series'!E422</f>
        <v>3.324532618217408</v>
      </c>
      <c r="J420" s="2">
        <f>'II. Headline series'!H422</f>
        <v>4.1014143935813658</v>
      </c>
      <c r="K420" s="2">
        <v>3.9430407386461255</v>
      </c>
      <c r="L420" s="2">
        <f t="shared" si="24"/>
        <v>2.9274728203475389E-2</v>
      </c>
      <c r="M420" s="2">
        <f t="shared" si="25"/>
        <v>2.6020730925785135E-2</v>
      </c>
      <c r="N420" s="2">
        <f t="shared" si="26"/>
        <v>2.5560533745610792E-2</v>
      </c>
      <c r="O420" s="2">
        <f t="shared" si="27"/>
        <v>2.3976797196258386E-2</v>
      </c>
    </row>
    <row r="421" spans="1:15" x14ac:dyDescent="0.25">
      <c r="A421" s="2">
        <v>1725</v>
      </c>
      <c r="C421">
        <v>2.4334237606710787E-3</v>
      </c>
      <c r="D421">
        <v>7.7338741849189317E-3</v>
      </c>
      <c r="E421">
        <v>1.5204131101200868E-2</v>
      </c>
      <c r="F421">
        <v>1.5218212581597862E-2</v>
      </c>
      <c r="I421" s="2">
        <f>'II. Headline series'!E423</f>
        <v>3.2330223590933591</v>
      </c>
      <c r="J421" s="2">
        <f>'II. Headline series'!H423</f>
        <v>3.1470166344777235</v>
      </c>
      <c r="K421" s="2">
        <v>3.9695927959156978</v>
      </c>
      <c r="L421" s="2">
        <f t="shared" si="24"/>
        <v>2.9896799830262513E-2</v>
      </c>
      <c r="M421" s="2">
        <f t="shared" si="25"/>
        <v>2.4596349406014659E-2</v>
      </c>
      <c r="N421" s="2">
        <f t="shared" si="26"/>
        <v>1.6251953763179373E-2</v>
      </c>
      <c r="O421" s="2">
        <f t="shared" si="27"/>
        <v>2.4477715377559113E-2</v>
      </c>
    </row>
    <row r="422" spans="1:15" x14ac:dyDescent="0.25">
      <c r="A422" s="2">
        <v>1726</v>
      </c>
      <c r="C422">
        <v>4.1895060327416201E-3</v>
      </c>
      <c r="D422">
        <v>8.2200620307693074E-3</v>
      </c>
      <c r="E422">
        <v>1.4976427533553091E-2</v>
      </c>
      <c r="F422">
        <v>1.4989885122224992E-2</v>
      </c>
      <c r="I422" s="2">
        <f>'II. Headline series'!E424</f>
        <v>2.9211854639765127</v>
      </c>
      <c r="J422" s="2">
        <f>'II. Headline series'!H424</f>
        <v>1.3169444844055731</v>
      </c>
      <c r="K422" s="2">
        <v>4.2526762893410579</v>
      </c>
      <c r="L422" s="2">
        <f t="shared" si="24"/>
        <v>2.5022348607023504E-2</v>
      </c>
      <c r="M422" s="2">
        <f t="shared" si="25"/>
        <v>2.0991792608995818E-2</v>
      </c>
      <c r="N422" s="2">
        <f t="shared" si="26"/>
        <v>-1.8204402781692615E-3</v>
      </c>
      <c r="O422" s="2">
        <f t="shared" si="27"/>
        <v>2.7536877771185585E-2</v>
      </c>
    </row>
    <row r="423" spans="1:15" x14ac:dyDescent="0.25">
      <c r="A423" s="2">
        <v>1727</v>
      </c>
      <c r="C423">
        <v>2.2305968021463602E-3</v>
      </c>
      <c r="D423">
        <v>6.3227058169914863E-3</v>
      </c>
      <c r="E423">
        <v>1.4755443700250863E-2</v>
      </c>
      <c r="F423">
        <v>1.4768313724561093E-2</v>
      </c>
      <c r="I423" s="2">
        <f>'II. Headline series'!E425</f>
        <v>4.0767306985005449</v>
      </c>
      <c r="J423" s="2">
        <f>'II. Headline series'!H425</f>
        <v>2.1302268542096829</v>
      </c>
      <c r="K423" s="2">
        <v>4.5357856121376017</v>
      </c>
      <c r="L423" s="2">
        <f t="shared" si="24"/>
        <v>3.8536710182859091E-2</v>
      </c>
      <c r="M423" s="2">
        <f t="shared" si="25"/>
        <v>3.4444601168013962E-2</v>
      </c>
      <c r="N423" s="2">
        <f t="shared" si="26"/>
        <v>6.5339548175357351E-3</v>
      </c>
      <c r="O423" s="2">
        <f t="shared" si="27"/>
        <v>3.0589542396814922E-2</v>
      </c>
    </row>
    <row r="424" spans="1:15" x14ac:dyDescent="0.25">
      <c r="A424" s="2">
        <v>1728</v>
      </c>
      <c r="C424">
        <v>1.7800109446358772E-3</v>
      </c>
      <c r="D424">
        <v>4.5045743747718575E-3</v>
      </c>
      <c r="E424">
        <v>1.4540886468611526E-2</v>
      </c>
      <c r="F424">
        <v>1.455320264928007E-2</v>
      </c>
      <c r="I424" s="2">
        <f>'II. Headline series'!E426</f>
        <v>4.4107344743239976</v>
      </c>
      <c r="J424" s="2">
        <f>'II. Headline series'!H426</f>
        <v>4.0025695085984649</v>
      </c>
      <c r="K424" s="2">
        <v>4.5320774827272556</v>
      </c>
      <c r="L424" s="2">
        <f t="shared" si="24"/>
        <v>4.2327333798604101E-2</v>
      </c>
      <c r="M424" s="2">
        <f t="shared" si="25"/>
        <v>3.960277036846812E-2</v>
      </c>
      <c r="N424" s="2">
        <f t="shared" si="26"/>
        <v>2.5472492436704582E-2</v>
      </c>
      <c r="O424" s="2">
        <f t="shared" si="27"/>
        <v>3.0767572177992489E-2</v>
      </c>
    </row>
    <row r="425" spans="1:15" x14ac:dyDescent="0.25">
      <c r="A425" s="2">
        <v>1729</v>
      </c>
      <c r="C425">
        <v>4.6323396262537148E-3</v>
      </c>
      <c r="D425">
        <v>6.1818946296002637E-3</v>
      </c>
      <c r="E425">
        <v>1.4332479511225101E-2</v>
      </c>
      <c r="F425">
        <v>1.4344273183642741E-2</v>
      </c>
      <c r="I425" s="2">
        <f>'II. Headline series'!E427</f>
        <v>6.0474585195441692</v>
      </c>
      <c r="J425" s="2">
        <f>'II. Headline series'!H427</f>
        <v>4.3004446122182518</v>
      </c>
      <c r="K425" s="2">
        <v>4.4675323450690332</v>
      </c>
      <c r="L425" s="2">
        <f t="shared" si="24"/>
        <v>5.584224556918798E-2</v>
      </c>
      <c r="M425" s="2">
        <f t="shared" si="25"/>
        <v>5.4292690565841434E-2</v>
      </c>
      <c r="N425" s="2">
        <f t="shared" si="26"/>
        <v>2.8660172938539775E-2</v>
      </c>
      <c r="O425" s="2">
        <f t="shared" si="27"/>
        <v>3.0331050267047594E-2</v>
      </c>
    </row>
    <row r="426" spans="1:15" x14ac:dyDescent="0.25">
      <c r="A426" s="2">
        <v>1730</v>
      </c>
      <c r="C426">
        <v>3.4953616938611328E-3</v>
      </c>
      <c r="D426">
        <v>4.9464843634438871E-3</v>
      </c>
      <c r="E426">
        <v>1.4129962118664949E-2</v>
      </c>
      <c r="F426">
        <v>1.4141262432587001E-2</v>
      </c>
      <c r="I426" s="2">
        <f>'II. Headline series'!E428</f>
        <v>5.889049913573623</v>
      </c>
      <c r="J426" s="2">
        <f>'II. Headline series'!H428</f>
        <v>5.6917333547510571</v>
      </c>
      <c r="K426" s="2">
        <v>4.8307213094971528</v>
      </c>
      <c r="L426" s="2">
        <f t="shared" si="24"/>
        <v>5.5395137441875096E-2</v>
      </c>
      <c r="M426" s="2">
        <f t="shared" si="25"/>
        <v>5.394401477229234E-2</v>
      </c>
      <c r="N426" s="2">
        <f t="shared" si="26"/>
        <v>4.277607111492357E-2</v>
      </c>
      <c r="O426" s="2">
        <f t="shared" si="27"/>
        <v>3.4165950662384523E-2</v>
      </c>
    </row>
    <row r="427" spans="1:15" x14ac:dyDescent="0.25">
      <c r="A427" s="2">
        <v>1731</v>
      </c>
      <c r="C427">
        <v>2.6448364495490185E-5</v>
      </c>
      <c r="D427">
        <v>3.0091557827616961E-3</v>
      </c>
      <c r="E427">
        <v>1.3933088111454082E-2</v>
      </c>
      <c r="F427">
        <v>1.3943922211454716E-2</v>
      </c>
      <c r="I427" s="2">
        <f>'II. Headline series'!E429</f>
        <v>4.1939757038071912</v>
      </c>
      <c r="J427" s="2">
        <f>'II. Headline series'!H429</f>
        <v>4.2929098253392954</v>
      </c>
      <c r="K427" s="2">
        <v>4.8666456475279984</v>
      </c>
      <c r="L427" s="2">
        <f t="shared" si="24"/>
        <v>4.1913308673576427E-2</v>
      </c>
      <c r="M427" s="2">
        <f t="shared" si="25"/>
        <v>3.893060125531022E-2</v>
      </c>
      <c r="N427" s="2">
        <f t="shared" si="26"/>
        <v>2.8985176041938236E-2</v>
      </c>
      <c r="O427" s="2">
        <f t="shared" si="27"/>
        <v>3.4722534263825267E-2</v>
      </c>
    </row>
    <row r="428" spans="1:15" x14ac:dyDescent="0.25">
      <c r="A428" s="2">
        <v>1732</v>
      </c>
      <c r="C428">
        <v>4.2136561252060362E-3</v>
      </c>
      <c r="D428">
        <v>3.3417636560838832E-3</v>
      </c>
      <c r="E428">
        <v>1.3741624841739577E-2</v>
      </c>
      <c r="F428">
        <v>1.3752018030516762E-2</v>
      </c>
      <c r="I428" s="2">
        <f>'II. Headline series'!E430</f>
        <v>4.3716204519485364</v>
      </c>
      <c r="J428" s="2">
        <f>'II. Headline series'!H430</f>
        <v>4.5462864487159207</v>
      </c>
      <c r="K428" s="2">
        <v>4.7553066342201529</v>
      </c>
      <c r="L428" s="2">
        <f t="shared" si="24"/>
        <v>3.950254839427933E-2</v>
      </c>
      <c r="M428" s="2">
        <f t="shared" si="25"/>
        <v>4.037444086340148E-2</v>
      </c>
      <c r="N428" s="2">
        <f t="shared" si="26"/>
        <v>3.1710846456642447E-2</v>
      </c>
      <c r="O428" s="2">
        <f t="shared" si="27"/>
        <v>3.3801048311684768E-2</v>
      </c>
    </row>
    <row r="429" spans="1:15" x14ac:dyDescent="0.25">
      <c r="A429" s="2">
        <v>1733</v>
      </c>
      <c r="C429">
        <v>2.2459445612968624E-3</v>
      </c>
      <c r="D429">
        <v>3.8150884014018791E-3</v>
      </c>
      <c r="E429">
        <v>1.3555352276162926E-2</v>
      </c>
      <c r="F429">
        <v>1.3565328162531991E-2</v>
      </c>
      <c r="I429" s="2">
        <f>'II. Headline series'!E431</f>
        <v>4.7773315618394951</v>
      </c>
      <c r="J429" s="2">
        <f>'II. Headline series'!H431</f>
        <v>5.5345287432503483</v>
      </c>
      <c r="K429" s="2">
        <v>4.4909768972776787</v>
      </c>
      <c r="L429" s="2">
        <f t="shared" si="24"/>
        <v>4.5527371057098087E-2</v>
      </c>
      <c r="M429" s="2">
        <f t="shared" si="25"/>
        <v>4.3958227216993072E-2</v>
      </c>
      <c r="N429" s="2">
        <f t="shared" si="26"/>
        <v>4.1779959269971495E-2</v>
      </c>
      <c r="O429" s="2">
        <f t="shared" si="27"/>
        <v>3.1344440810244796E-2</v>
      </c>
    </row>
    <row r="430" spans="1:15" x14ac:dyDescent="0.25">
      <c r="A430" s="2">
        <v>1734</v>
      </c>
      <c r="C430">
        <v>4.6670002897850043E-3</v>
      </c>
      <c r="D430">
        <v>5.2341567887947823E-3</v>
      </c>
      <c r="E430">
        <v>1.3374062152324864E-2</v>
      </c>
      <c r="F430">
        <v>1.3383642785519954E-2</v>
      </c>
      <c r="I430" s="2">
        <f>'II. Headline series'!E432</f>
        <v>3.6735086172019487</v>
      </c>
      <c r="J430" s="2">
        <f>'II. Headline series'!H432</f>
        <v>3.245900474966906</v>
      </c>
      <c r="K430" s="2">
        <v>3.8350242275210062</v>
      </c>
      <c r="L430" s="2">
        <f t="shared" si="24"/>
        <v>3.2068085882234483E-2</v>
      </c>
      <c r="M430" s="2">
        <f t="shared" si="25"/>
        <v>3.1500929383224706E-2</v>
      </c>
      <c r="N430" s="2">
        <f t="shared" si="26"/>
        <v>1.9075361964149107E-2</v>
      </c>
      <c r="O430" s="2">
        <f t="shared" si="27"/>
        <v>2.4966599489690107E-2</v>
      </c>
    </row>
    <row r="431" spans="1:15" x14ac:dyDescent="0.25">
      <c r="A431" s="2">
        <v>1735</v>
      </c>
      <c r="C431">
        <v>3.6263238651360755E-3</v>
      </c>
      <c r="D431">
        <v>6.4970114778933044E-3</v>
      </c>
      <c r="E431">
        <v>1.3197557202045841E-2</v>
      </c>
      <c r="F431">
        <v>1.3206763193758337E-2</v>
      </c>
      <c r="I431" s="2">
        <f>'II. Headline series'!E433</f>
        <v>4.0610111121162884</v>
      </c>
      <c r="J431" s="2">
        <f>'II. Headline series'!H433</f>
        <v>2.4633457009350486</v>
      </c>
      <c r="K431" s="2">
        <v>3.3242120415532126</v>
      </c>
      <c r="L431" s="2">
        <f t="shared" si="24"/>
        <v>3.6983787256026808E-2</v>
      </c>
      <c r="M431" s="2">
        <f t="shared" si="25"/>
        <v>3.4113099643269577E-2</v>
      </c>
      <c r="N431" s="2">
        <f t="shared" si="26"/>
        <v>1.1426693815592149E-2</v>
      </c>
      <c r="O431" s="2">
        <f t="shared" si="27"/>
        <v>2.0035357221773784E-2</v>
      </c>
    </row>
    <row r="432" spans="1:15" x14ac:dyDescent="0.25">
      <c r="A432" s="2">
        <v>1736</v>
      </c>
      <c r="C432">
        <v>2.1074762900759564E-3</v>
      </c>
      <c r="D432">
        <v>6.165343737896815E-3</v>
      </c>
      <c r="E432">
        <v>1.3025650435331698E-2</v>
      </c>
      <c r="F432">
        <v>1.3034501070749067E-2</v>
      </c>
      <c r="I432" s="2">
        <f>'II. Headline series'!E434</f>
        <v>3.1079772388386728</v>
      </c>
      <c r="J432" s="2">
        <f>'II. Headline series'!H434</f>
        <v>2.943940820101596</v>
      </c>
      <c r="K432" s="2">
        <v>3.1035794633631499</v>
      </c>
      <c r="L432" s="2">
        <f t="shared" si="24"/>
        <v>2.8972296098310771E-2</v>
      </c>
      <c r="M432" s="2">
        <f t="shared" si="25"/>
        <v>2.4914428650489914E-2</v>
      </c>
      <c r="N432" s="2">
        <f t="shared" si="26"/>
        <v>1.6404907130266894E-2</v>
      </c>
      <c r="O432" s="2">
        <f t="shared" si="27"/>
        <v>1.8001293562882433E-2</v>
      </c>
    </row>
    <row r="433" spans="1:15" x14ac:dyDescent="0.25">
      <c r="A433" s="2">
        <v>1737</v>
      </c>
      <c r="C433">
        <v>4.2050529144133817E-3</v>
      </c>
      <c r="D433">
        <v>7.2977174367640724E-3</v>
      </c>
      <c r="E433">
        <v>1.2858164479580681E-2</v>
      </c>
      <c r="F433">
        <v>1.2866677818544539E-2</v>
      </c>
      <c r="I433" s="2">
        <f>'II. Headline series'!E435</f>
        <v>1.8518399108932979</v>
      </c>
      <c r="J433" s="2">
        <f>'II. Headline series'!H435</f>
        <v>0.52337902234878819</v>
      </c>
      <c r="K433" s="2">
        <v>2.8207694033679833</v>
      </c>
      <c r="L433" s="2">
        <f t="shared" si="24"/>
        <v>1.4313346194519596E-2</v>
      </c>
      <c r="M433" s="2">
        <f t="shared" si="25"/>
        <v>1.1220681672168907E-2</v>
      </c>
      <c r="N433" s="2">
        <f t="shared" si="26"/>
        <v>-7.6328875950566573E-3</v>
      </c>
      <c r="O433" s="2">
        <f t="shared" si="27"/>
        <v>1.5341016215135292E-2</v>
      </c>
    </row>
    <row r="434" spans="1:15" x14ac:dyDescent="0.25">
      <c r="A434" s="2">
        <v>1738</v>
      </c>
      <c r="C434">
        <v>6.5006707309679711E-3</v>
      </c>
      <c r="D434">
        <v>8.0885642999346009E-3</v>
      </c>
      <c r="E434">
        <v>1.2694930969122777E-2</v>
      </c>
      <c r="F434">
        <v>1.2703123938398573E-2</v>
      </c>
      <c r="I434" s="2">
        <f>'II. Headline series'!E436</f>
        <v>1.4743661150791907</v>
      </c>
      <c r="J434" s="2">
        <f>'II. Headline series'!H436</f>
        <v>-0.13813358269322837</v>
      </c>
      <c r="K434" s="2">
        <v>2.9979963098400155</v>
      </c>
      <c r="L434" s="2">
        <f t="shared" si="24"/>
        <v>8.2429904198239347E-3</v>
      </c>
      <c r="M434" s="2">
        <f t="shared" si="25"/>
        <v>6.6550968508573057E-3</v>
      </c>
      <c r="N434" s="2">
        <f t="shared" si="26"/>
        <v>-1.4084459765330857E-2</v>
      </c>
      <c r="O434" s="2">
        <f t="shared" si="27"/>
        <v>1.7276839160001584E-2</v>
      </c>
    </row>
    <row r="435" spans="1:15" x14ac:dyDescent="0.25">
      <c r="A435" s="2">
        <v>1739</v>
      </c>
      <c r="C435">
        <v>3.5547435927878158E-3</v>
      </c>
      <c r="D435">
        <v>8.1708744045954507E-3</v>
      </c>
      <c r="E435">
        <v>1.2535789980674691E-2</v>
      </c>
      <c r="F435">
        <v>1.2543678458214646E-2</v>
      </c>
      <c r="I435" s="2">
        <f>'II. Headline series'!E437</f>
        <v>2.9757661827213591</v>
      </c>
      <c r="J435" s="2">
        <f>'II. Headline series'!H437</f>
        <v>1.1875374129777689</v>
      </c>
      <c r="K435" s="2">
        <v>3.0488271177211597</v>
      </c>
      <c r="L435" s="2">
        <f t="shared" si="24"/>
        <v>2.6202918234425776E-2</v>
      </c>
      <c r="M435" s="2">
        <f t="shared" si="25"/>
        <v>2.1586787422618138E-2</v>
      </c>
      <c r="N435" s="2">
        <f t="shared" si="26"/>
        <v>-6.6830432843695622E-4</v>
      </c>
      <c r="O435" s="2">
        <f t="shared" si="27"/>
        <v>1.7944592718996951E-2</v>
      </c>
    </row>
    <row r="436" spans="1:15" x14ac:dyDescent="0.25">
      <c r="A436" s="2">
        <v>1740</v>
      </c>
      <c r="C436">
        <v>3.8992821986717496E-3</v>
      </c>
      <c r="D436">
        <v>7.2155796136536771E-3</v>
      </c>
      <c r="E436">
        <v>1.238058951073122E-2</v>
      </c>
      <c r="F436">
        <v>1.2388188402714953E-2</v>
      </c>
      <c r="I436" s="2">
        <f>'II. Headline series'!E438</f>
        <v>3.8272769334855674</v>
      </c>
      <c r="J436" s="2">
        <f>'II. Headline series'!H438</f>
        <v>1.6037251328733564</v>
      </c>
      <c r="K436" s="2">
        <v>2.9867114979669158</v>
      </c>
      <c r="L436" s="2">
        <f t="shared" si="24"/>
        <v>3.4373487136183926E-2</v>
      </c>
      <c r="M436" s="2">
        <f t="shared" si="25"/>
        <v>3.1057189721202E-2</v>
      </c>
      <c r="N436" s="2">
        <f t="shared" si="26"/>
        <v>3.6490629260186105E-3</v>
      </c>
      <c r="O436" s="2">
        <f t="shared" si="27"/>
        <v>1.7478926576954205E-2</v>
      </c>
    </row>
    <row r="437" spans="1:15" x14ac:dyDescent="0.25">
      <c r="A437" s="2">
        <v>1741</v>
      </c>
      <c r="C437">
        <v>3.0766493909337089E-3</v>
      </c>
      <c r="D437">
        <v>6.4142877458721855E-3</v>
      </c>
      <c r="E437">
        <v>1.2229184991303101E-2</v>
      </c>
      <c r="F437">
        <v>1.223650830265496E-2</v>
      </c>
      <c r="I437" s="2">
        <f>'II. Headline series'!E439</f>
        <v>4.624432944938917</v>
      </c>
      <c r="J437" s="2">
        <f>'II. Headline series'!H439</f>
        <v>4.1672750752274066</v>
      </c>
      <c r="K437" s="2">
        <v>3.4460706301790602</v>
      </c>
      <c r="L437" s="2">
        <f t="shared" si="24"/>
        <v>4.3167680058455463E-2</v>
      </c>
      <c r="M437" s="2">
        <f t="shared" si="25"/>
        <v>3.9830041703516984E-2</v>
      </c>
      <c r="N437" s="2">
        <f t="shared" si="26"/>
        <v>2.9436242449619104E-2</v>
      </c>
      <c r="O437" s="2">
        <f t="shared" si="27"/>
        <v>2.222419799913564E-2</v>
      </c>
    </row>
    <row r="438" spans="1:15" x14ac:dyDescent="0.25">
      <c r="A438" s="2">
        <v>1742</v>
      </c>
      <c r="C438">
        <v>3.9235382537613555E-3</v>
      </c>
      <c r="D438">
        <v>5.9537811453089975E-3</v>
      </c>
      <c r="E438">
        <v>1.2081438840758353E-2</v>
      </c>
      <c r="F438">
        <v>1.2088499739765234E-2</v>
      </c>
      <c r="I438" s="2">
        <f>'II. Headline series'!E440</f>
        <v>4.71081983905301</v>
      </c>
      <c r="J438" s="2">
        <f>'II. Headline series'!H440</f>
        <v>3.7857016716724394</v>
      </c>
      <c r="K438" s="2">
        <v>4.0089833499456544</v>
      </c>
      <c r="L438" s="2">
        <f t="shared" si="24"/>
        <v>4.3184660136768742E-2</v>
      </c>
      <c r="M438" s="2">
        <f t="shared" si="25"/>
        <v>4.1154417245221099E-2</v>
      </c>
      <c r="N438" s="2">
        <f t="shared" si="26"/>
        <v>2.5768516976959161E-2</v>
      </c>
      <c r="O438" s="2">
        <f t="shared" si="27"/>
        <v>2.800133375969131E-2</v>
      </c>
    </row>
    <row r="439" spans="1:15" x14ac:dyDescent="0.25">
      <c r="A439" s="2">
        <v>1743</v>
      </c>
      <c r="C439">
        <v>5.157245316150358E-3</v>
      </c>
      <c r="D439">
        <v>5.0959133896390759E-3</v>
      </c>
      <c r="E439">
        <v>1.1937220046833856E-2</v>
      </c>
      <c r="F439">
        <v>1.1944030924421034E-2</v>
      </c>
      <c r="I439" s="2">
        <f>'II. Headline series'!E441</f>
        <v>4.2372381134107586</v>
      </c>
      <c r="J439" s="2">
        <f>'II. Headline series'!H441</f>
        <v>2.1771921140032182</v>
      </c>
      <c r="K439" s="2">
        <v>4.1950609179575009</v>
      </c>
      <c r="L439" s="2">
        <f t="shared" si="24"/>
        <v>3.7215135817957226E-2</v>
      </c>
      <c r="M439" s="2">
        <f t="shared" si="25"/>
        <v>3.7276467744468508E-2</v>
      </c>
      <c r="N439" s="2">
        <f t="shared" si="26"/>
        <v>9.8278902156111493E-3</v>
      </c>
      <c r="O439" s="2">
        <f t="shared" si="27"/>
        <v>3.0006578255153973E-2</v>
      </c>
    </row>
    <row r="440" spans="1:15" x14ac:dyDescent="0.25">
      <c r="A440" s="2">
        <v>1744</v>
      </c>
      <c r="C440">
        <v>3.9218908766734265E-3</v>
      </c>
      <c r="D440">
        <v>5.2620223479328153E-3</v>
      </c>
      <c r="E440">
        <v>1.1796403779160712E-2</v>
      </c>
      <c r="F440">
        <v>1.180297630332452E-2</v>
      </c>
      <c r="I440" s="2">
        <f>'II. Headline series'!E442</f>
        <v>5.5361782077303596</v>
      </c>
      <c r="J440" s="2">
        <f>'II. Headline series'!H442</f>
        <v>4.4979574016333137</v>
      </c>
      <c r="K440" s="2">
        <v>4.1498542281836981</v>
      </c>
      <c r="L440" s="2">
        <f t="shared" si="24"/>
        <v>5.1439891200630174E-2</v>
      </c>
      <c r="M440" s="2">
        <f t="shared" si="25"/>
        <v>5.0099759729370787E-2</v>
      </c>
      <c r="N440" s="2">
        <f t="shared" si="26"/>
        <v>3.317659771300862E-2</v>
      </c>
      <c r="O440" s="2">
        <f t="shared" si="27"/>
        <v>2.9695565978512466E-2</v>
      </c>
    </row>
    <row r="441" spans="1:15" x14ac:dyDescent="0.25">
      <c r="A441" s="2">
        <v>1745</v>
      </c>
      <c r="C441">
        <v>3.4862528859073466E-3</v>
      </c>
      <c r="D441">
        <v>5.828922413698855E-3</v>
      </c>
      <c r="E441">
        <v>1.1658871028894711E-2</v>
      </c>
      <c r="F441">
        <v>1.1665216194739191E-2</v>
      </c>
      <c r="I441" s="2">
        <f>'II. Headline series'!E443</f>
        <v>5.9896154016675505</v>
      </c>
      <c r="J441" s="2">
        <f>'II. Headline series'!H443</f>
        <v>5.0601796238555368</v>
      </c>
      <c r="K441" s="2">
        <v>3.6787730039231121</v>
      </c>
      <c r="L441" s="2">
        <f t="shared" si="24"/>
        <v>5.6409901130768152E-2</v>
      </c>
      <c r="M441" s="2">
        <f t="shared" si="25"/>
        <v>5.4067231602976648E-2</v>
      </c>
      <c r="N441" s="2">
        <f t="shared" si="26"/>
        <v>3.8936580043816178E-2</v>
      </c>
      <c r="O441" s="2">
        <f t="shared" si="27"/>
        <v>2.5122513844491934E-2</v>
      </c>
    </row>
    <row r="442" spans="1:15" x14ac:dyDescent="0.25">
      <c r="A442" s="2">
        <v>1746</v>
      </c>
      <c r="C442">
        <v>4.8662509375219003E-3</v>
      </c>
      <c r="D442">
        <v>5.9208198476787361E-3</v>
      </c>
      <c r="E442">
        <v>1.1524508273265281E-2</v>
      </c>
      <c r="F442">
        <v>1.153063644904396E-2</v>
      </c>
      <c r="I442" s="2">
        <f>'II. Headline series'!E444</f>
        <v>4.4408662235496648</v>
      </c>
      <c r="J442" s="2">
        <f>'II. Headline series'!H444</f>
        <v>3.5614663513124754</v>
      </c>
      <c r="K442" s="2">
        <v>3.3885435103921209</v>
      </c>
      <c r="L442" s="2">
        <f t="shared" si="24"/>
        <v>3.9542411297974742E-2</v>
      </c>
      <c r="M442" s="2">
        <f t="shared" si="25"/>
        <v>3.8487842387817911E-2</v>
      </c>
      <c r="N442" s="2">
        <f t="shared" si="26"/>
        <v>2.4084027064080797E-2</v>
      </c>
      <c r="O442" s="2">
        <f t="shared" si="27"/>
        <v>2.2354798654877252E-2</v>
      </c>
    </row>
    <row r="443" spans="1:15" x14ac:dyDescent="0.25">
      <c r="A443" s="2">
        <v>1747</v>
      </c>
      <c r="C443">
        <v>4.5923624038127445E-3</v>
      </c>
      <c r="D443">
        <v>5.9148228120466228E-3</v>
      </c>
      <c r="E443">
        <v>1.1393207163055622E-2</v>
      </c>
      <c r="F443">
        <v>1.1399128132578854E-2</v>
      </c>
      <c r="I443" s="2">
        <f>'II. Headline series'!E445</f>
        <v>3.3964724154768495</v>
      </c>
      <c r="J443" s="2">
        <f>'II. Headline series'!H445</f>
        <v>2.9930608679069928</v>
      </c>
      <c r="K443" s="2">
        <v>3.4766409308133981</v>
      </c>
      <c r="L443" s="2">
        <f t="shared" si="24"/>
        <v>2.9372361750955756E-2</v>
      </c>
      <c r="M443" s="2">
        <f t="shared" si="25"/>
        <v>2.8049901342721874E-2</v>
      </c>
      <c r="N443" s="2">
        <f t="shared" si="26"/>
        <v>1.8531480546491071E-2</v>
      </c>
      <c r="O443" s="2">
        <f t="shared" si="27"/>
        <v>2.336728117555513E-2</v>
      </c>
    </row>
    <row r="444" spans="1:15" x14ac:dyDescent="0.25">
      <c r="A444" s="2">
        <v>1748</v>
      </c>
      <c r="C444">
        <v>5.6250235944784914E-3</v>
      </c>
      <c r="D444">
        <v>5.7566458489166717E-3</v>
      </c>
      <c r="E444">
        <v>1.1264864231205799E-2</v>
      </c>
      <c r="F444">
        <v>1.1270587232937961E-2</v>
      </c>
      <c r="I444" s="2">
        <f>'II. Headline series'!E446</f>
        <v>2.7051107400872851</v>
      </c>
      <c r="J444" s="2">
        <f>'II. Headline series'!H446</f>
        <v>1.067364179377158</v>
      </c>
      <c r="K444" s="2">
        <v>3.4455570185164883</v>
      </c>
      <c r="L444" s="2">
        <f t="shared" si="24"/>
        <v>2.142608380639436E-2</v>
      </c>
      <c r="M444" s="2">
        <f t="shared" si="25"/>
        <v>2.1294461551956179E-2</v>
      </c>
      <c r="N444" s="2">
        <f t="shared" si="26"/>
        <v>-5.9694543916638011E-4</v>
      </c>
      <c r="O444" s="2">
        <f t="shared" si="27"/>
        <v>2.3184982952226922E-2</v>
      </c>
    </row>
    <row r="445" spans="1:15" x14ac:dyDescent="0.25">
      <c r="A445" s="2">
        <v>1749</v>
      </c>
      <c r="C445">
        <v>5.7662088891021679E-3</v>
      </c>
      <c r="D445">
        <v>6.5555114182030477E-3</v>
      </c>
      <c r="E445">
        <v>1.1139380620891728E-2</v>
      </c>
      <c r="F445">
        <v>1.1144914384030298E-2</v>
      </c>
      <c r="I445" s="2">
        <f>'II. Headline series'!E447</f>
        <v>2.5071022100580369</v>
      </c>
      <c r="J445" s="2">
        <f>'II. Headline series'!H447</f>
        <v>0.22596700512283516</v>
      </c>
      <c r="K445" s="2">
        <v>3.1596887592398386</v>
      </c>
      <c r="L445" s="2">
        <f t="shared" si="24"/>
        <v>1.93048132114782E-2</v>
      </c>
      <c r="M445" s="2">
        <f t="shared" si="25"/>
        <v>1.851551068237732E-2</v>
      </c>
      <c r="N445" s="2">
        <f t="shared" si="26"/>
        <v>-8.8852443328019462E-3</v>
      </c>
      <c r="O445" s="2">
        <f t="shared" si="27"/>
        <v>2.0451973208368085E-2</v>
      </c>
    </row>
    <row r="446" spans="1:15" x14ac:dyDescent="0.25">
      <c r="A446" s="2">
        <v>1750</v>
      </c>
      <c r="C446">
        <v>5.3820516318849061E-3</v>
      </c>
      <c r="D446">
        <v>8.5712311799651126E-3</v>
      </c>
      <c r="E446">
        <v>1.1016661831578128E-2</v>
      </c>
      <c r="F446">
        <v>1.1022014609378072E-2</v>
      </c>
      <c r="I446" s="2">
        <f>'II. Headline series'!E448</f>
        <v>3.678659516824951</v>
      </c>
      <c r="J446" s="2">
        <f>'II. Headline series'!H448</f>
        <v>1.6657007128523174</v>
      </c>
      <c r="K446" s="2">
        <v>2.7747057479487922</v>
      </c>
      <c r="L446" s="2">
        <f t="shared" si="24"/>
        <v>3.1404543536364606E-2</v>
      </c>
      <c r="M446" s="2">
        <f t="shared" si="25"/>
        <v>2.8215363988284399E-2</v>
      </c>
      <c r="N446" s="2">
        <f t="shared" si="26"/>
        <v>5.6349925191451003E-3</v>
      </c>
      <c r="O446" s="2">
        <f t="shared" si="27"/>
        <v>1.6725042870109851E-2</v>
      </c>
    </row>
    <row r="447" spans="1:15" x14ac:dyDescent="0.25">
      <c r="A447" s="2">
        <v>1751</v>
      </c>
      <c r="C447">
        <v>7.2511697043257878E-3</v>
      </c>
      <c r="D447">
        <v>8.9540196775829851E-3</v>
      </c>
      <c r="E447">
        <v>1.0896617481674458E-2</v>
      </c>
      <c r="F447">
        <v>1.0901797082255719E-2</v>
      </c>
      <c r="I447" s="2">
        <f>'II. Headline series'!E449</f>
        <v>4.0198878685963066</v>
      </c>
      <c r="J447" s="2">
        <f>'II. Headline series'!H449</f>
        <v>1.2703298851072955</v>
      </c>
      <c r="K447" s="2">
        <v>2.2463899166098673</v>
      </c>
      <c r="L447" s="2">
        <f t="shared" si="24"/>
        <v>3.2947708981637278E-2</v>
      </c>
      <c r="M447" s="2">
        <f t="shared" si="25"/>
        <v>3.1244859008380081E-2</v>
      </c>
      <c r="N447" s="2">
        <f t="shared" si="26"/>
        <v>1.8015017688172361E-3</v>
      </c>
      <c r="O447" s="2">
        <f t="shared" si="27"/>
        <v>1.1562102083842953E-2</v>
      </c>
    </row>
    <row r="448" spans="1:15" x14ac:dyDescent="0.25">
      <c r="A448" s="2">
        <v>1752</v>
      </c>
      <c r="C448">
        <v>6.0982380456470128E-3</v>
      </c>
      <c r="D448">
        <v>8.1158992794262454E-3</v>
      </c>
      <c r="E448">
        <v>1.077916108654107E-2</v>
      </c>
      <c r="F448">
        <v>1.0784174901394106E-2</v>
      </c>
      <c r="I448" s="2">
        <f>'II. Headline series'!E450</f>
        <v>4.8326220912932119</v>
      </c>
      <c r="J448" s="2">
        <f>'II. Headline series'!H450</f>
        <v>2.5712990658652939</v>
      </c>
      <c r="K448" s="2">
        <v>2.0263851873150132</v>
      </c>
      <c r="L448" s="2">
        <f t="shared" si="24"/>
        <v>4.2227982867285109E-2</v>
      </c>
      <c r="M448" s="2">
        <f t="shared" si="25"/>
        <v>4.021032163350588E-2</v>
      </c>
      <c r="N448" s="2">
        <f t="shared" si="26"/>
        <v>1.4928815757258834E-2</v>
      </c>
      <c r="O448" s="2">
        <f t="shared" si="27"/>
        <v>9.4796769717560257E-3</v>
      </c>
    </row>
    <row r="449" spans="1:15" x14ac:dyDescent="0.25">
      <c r="A449" s="2">
        <v>1753</v>
      </c>
      <c r="C449">
        <v>6.5439576869209511E-3</v>
      </c>
      <c r="D449">
        <v>7.0039123725150615E-3</v>
      </c>
      <c r="E449">
        <v>1.0664209850699701E-2</v>
      </c>
      <c r="F449">
        <v>1.0669064881083627E-2</v>
      </c>
      <c r="I449" s="2">
        <f>'II. Headline series'!E451</f>
        <v>3.8757690754965042</v>
      </c>
      <c r="J449" s="2">
        <f>'II. Headline series'!H451</f>
        <v>1.8184562248697833</v>
      </c>
      <c r="K449" s="2">
        <v>2.1694714921103926</v>
      </c>
      <c r="L449" s="2">
        <f t="shared" si="24"/>
        <v>3.2213733068044086E-2</v>
      </c>
      <c r="M449" s="2">
        <f t="shared" si="25"/>
        <v>3.1753778382449978E-2</v>
      </c>
      <c r="N449" s="2">
        <f t="shared" si="26"/>
        <v>7.5154973676142076E-3</v>
      </c>
      <c r="O449" s="2">
        <f t="shared" si="27"/>
        <v>1.1025650040020299E-2</v>
      </c>
    </row>
    <row r="450" spans="1:15" x14ac:dyDescent="0.25">
      <c r="A450" s="2">
        <v>1754</v>
      </c>
      <c r="C450">
        <v>8.0522211149288789E-3</v>
      </c>
      <c r="D450">
        <v>7.2415515741176056E-3</v>
      </c>
      <c r="E450">
        <v>1.0551684473199135E-2</v>
      </c>
      <c r="F450">
        <v>1.0556387354608633E-2</v>
      </c>
      <c r="I450" s="2">
        <f>'II. Headline series'!E452</f>
        <v>2.6325242592664764</v>
      </c>
      <c r="J450" s="2">
        <f>'II. Headline series'!H452</f>
        <v>-2.2398772533455795</v>
      </c>
      <c r="K450" s="2">
        <v>2.0989550216284916</v>
      </c>
      <c r="L450" s="2">
        <f t="shared" si="24"/>
        <v>1.8273021477735886E-2</v>
      </c>
      <c r="M450" s="2">
        <f t="shared" si="25"/>
        <v>1.9083691018547157E-2</v>
      </c>
      <c r="N450" s="2">
        <f t="shared" si="26"/>
        <v>-3.2955159888064425E-2</v>
      </c>
      <c r="O450" s="2">
        <f t="shared" si="27"/>
        <v>1.0433162861676283E-2</v>
      </c>
    </row>
    <row r="451" spans="1:15" x14ac:dyDescent="0.25">
      <c r="A451" s="2">
        <v>1755</v>
      </c>
      <c r="C451">
        <v>7.2358402591660171E-3</v>
      </c>
      <c r="D451">
        <v>7.4659135347135133E-3</v>
      </c>
      <c r="E451">
        <v>1.0441508965174533E-2</v>
      </c>
      <c r="F451">
        <v>1.0446065990035379E-2</v>
      </c>
      <c r="I451" s="2">
        <f>'II. Headline series'!E453</f>
        <v>2.7747071401631209</v>
      </c>
      <c r="J451" s="2">
        <f>'II. Headline series'!H453</f>
        <v>-1.0241717849327157</v>
      </c>
      <c r="K451" s="2">
        <v>1.7854523120067722</v>
      </c>
      <c r="L451" s="2">
        <f t="shared" si="24"/>
        <v>2.051123114246519E-2</v>
      </c>
      <c r="M451" s="2">
        <f t="shared" si="25"/>
        <v>2.0281157866917695E-2</v>
      </c>
      <c r="N451" s="2">
        <f t="shared" si="26"/>
        <v>-2.0687783839362536E-2</v>
      </c>
      <c r="O451" s="2">
        <f t="shared" si="27"/>
        <v>7.4084571300323445E-3</v>
      </c>
    </row>
    <row r="452" spans="1:15" x14ac:dyDescent="0.25">
      <c r="A452" s="2">
        <v>1756</v>
      </c>
      <c r="C452">
        <v>7.1126500233784518E-3</v>
      </c>
      <c r="D452">
        <v>6.6390555542364341E-3</v>
      </c>
      <c r="E452">
        <v>1.0333610478718374E-2</v>
      </c>
      <c r="F452">
        <v>1.0338027617456653E-2</v>
      </c>
      <c r="I452" s="2">
        <f>'II. Headline series'!E454</f>
        <v>3.5092937002324098</v>
      </c>
      <c r="J452" s="2">
        <f>'II. Headline series'!H454</f>
        <v>1.858774967090326</v>
      </c>
      <c r="K452" s="2">
        <v>1.4871985989887242</v>
      </c>
      <c r="L452" s="2">
        <f t="shared" si="24"/>
        <v>2.7980286978945647E-2</v>
      </c>
      <c r="M452" s="2">
        <f t="shared" si="25"/>
        <v>2.8453881448087665E-2</v>
      </c>
      <c r="N452" s="2">
        <f t="shared" si="26"/>
        <v>8.2497220534466075E-3</v>
      </c>
      <c r="O452" s="2">
        <f t="shared" si="27"/>
        <v>4.5339583724305892E-3</v>
      </c>
    </row>
    <row r="453" spans="1:15" x14ac:dyDescent="0.25">
      <c r="A453" s="2">
        <v>1757</v>
      </c>
      <c r="C453">
        <v>8.8311986064054018E-3</v>
      </c>
      <c r="D453">
        <v>6.0454985277667095E-3</v>
      </c>
      <c r="E453">
        <v>1.0227919146253168E-2</v>
      </c>
      <c r="F453">
        <v>1.0232202066870043E-2</v>
      </c>
      <c r="I453" s="2">
        <f>'II. Headline series'!E455</f>
        <v>3.4211068842578038</v>
      </c>
      <c r="J453" s="2">
        <f>'II. Headline series'!H455</f>
        <v>2.9515838720615681</v>
      </c>
      <c r="K453" s="2">
        <v>1.6760977889453237</v>
      </c>
      <c r="L453" s="2">
        <f t="shared" si="24"/>
        <v>2.5379870236172636E-2</v>
      </c>
      <c r="M453" s="2">
        <f t="shared" si="25"/>
        <v>2.8165570314811331E-2</v>
      </c>
      <c r="N453" s="2">
        <f t="shared" si="26"/>
        <v>1.9283636653745637E-2</v>
      </c>
      <c r="O453" s="2">
        <f t="shared" si="27"/>
        <v>6.5287758225831931E-3</v>
      </c>
    </row>
    <row r="454" spans="1:15" x14ac:dyDescent="0.25">
      <c r="A454" s="2">
        <v>1758</v>
      </c>
      <c r="C454">
        <v>6.8378831393227689E-3</v>
      </c>
      <c r="D454">
        <v>6.1489528068776984E-3</v>
      </c>
      <c r="E454">
        <v>1.0124367929661669E-2</v>
      </c>
      <c r="F454">
        <v>1.0128522015933616E-2</v>
      </c>
      <c r="I454" s="2">
        <f>'II. Headline series'!E456</f>
        <v>3.291937352276014</v>
      </c>
      <c r="J454" s="2">
        <f>'II. Headline series'!H456</f>
        <v>3.101838407751162</v>
      </c>
      <c r="K454" s="2">
        <v>2.4347633275978464</v>
      </c>
      <c r="L454" s="2">
        <f t="shared" si="24"/>
        <v>2.6081490383437374E-2</v>
      </c>
      <c r="M454" s="2">
        <f t="shared" si="25"/>
        <v>2.6770420715882443E-2</v>
      </c>
      <c r="N454" s="2">
        <f t="shared" si="26"/>
        <v>2.0889862061578005E-2</v>
      </c>
      <c r="O454" s="2">
        <f t="shared" si="27"/>
        <v>1.4219111260044846E-2</v>
      </c>
    </row>
    <row r="455" spans="1:15" x14ac:dyDescent="0.25">
      <c r="A455" s="2">
        <v>1759</v>
      </c>
      <c r="C455">
        <v>7.8368565788401266E-3</v>
      </c>
      <c r="D455">
        <v>6.7664650116013659E-3</v>
      </c>
      <c r="E455">
        <v>1.0022892478489998E-2</v>
      </c>
      <c r="F455">
        <v>1.0026922846903753E-2</v>
      </c>
      <c r="I455" s="2">
        <f>'II. Headline series'!E457</f>
        <v>2.9083687546737416</v>
      </c>
      <c r="J455" s="2">
        <f>'II. Headline series'!H457</f>
        <v>1.9735881558491022</v>
      </c>
      <c r="K455" s="2">
        <v>3.0186028609709945</v>
      </c>
      <c r="L455" s="2">
        <f t="shared" si="24"/>
        <v>2.1246830967897291E-2</v>
      </c>
      <c r="M455" s="2">
        <f t="shared" si="25"/>
        <v>2.2317222535136051E-2</v>
      </c>
      <c r="N455" s="2">
        <f t="shared" si="26"/>
        <v>9.7089587115872684E-3</v>
      </c>
      <c r="O455" s="2">
        <f t="shared" si="27"/>
        <v>2.0159105762806193E-2</v>
      </c>
    </row>
    <row r="456" spans="1:15" x14ac:dyDescent="0.25">
      <c r="A456" s="2">
        <v>1760</v>
      </c>
      <c r="C456">
        <v>5.6031421915196259E-3</v>
      </c>
      <c r="D456">
        <v>6.6432471797498657E-3</v>
      </c>
      <c r="E456">
        <v>9.923430996593428E-3</v>
      </c>
      <c r="F456">
        <v>9.9273425121151927E-3</v>
      </c>
      <c r="I456" s="2">
        <f>'II. Headline series'!E458</f>
        <v>3.5530767901725886</v>
      </c>
      <c r="J456" s="2">
        <f>'II. Headline series'!H458</f>
        <v>2.737588375725394</v>
      </c>
      <c r="K456" s="2">
        <v>2.8625409562056214</v>
      </c>
      <c r="L456" s="2">
        <f t="shared" si="24"/>
        <v>2.9927625710206261E-2</v>
      </c>
      <c r="M456" s="2">
        <f t="shared" si="25"/>
        <v>2.888752072197602E-2</v>
      </c>
      <c r="N456" s="2">
        <f t="shared" si="26"/>
        <v>1.7448541245138748E-2</v>
      </c>
      <c r="O456" s="2">
        <f t="shared" si="27"/>
        <v>1.8698067049941022E-2</v>
      </c>
    </row>
    <row r="457" spans="1:15" x14ac:dyDescent="0.25">
      <c r="A457" s="2">
        <v>1761</v>
      </c>
      <c r="C457">
        <v>4.0780442064734254E-3</v>
      </c>
      <c r="D457">
        <v>6.0097390393548103E-3</v>
      </c>
      <c r="E457">
        <v>9.8259241166441455E-3</v>
      </c>
      <c r="F457">
        <v>9.8297214074138713E-3</v>
      </c>
      <c r="I457" s="2">
        <f>'II. Headline series'!E459</f>
        <v>4.3614218442492794</v>
      </c>
      <c r="J457" s="2">
        <f>'II. Headline series'!H459</f>
        <v>5.3616244824512407</v>
      </c>
      <c r="K457" s="2">
        <v>2.3111969863842785</v>
      </c>
      <c r="L457" s="2">
        <f t="shared" si="24"/>
        <v>3.9536174236019371E-2</v>
      </c>
      <c r="M457" s="2">
        <f t="shared" si="25"/>
        <v>3.7604479403137984E-2</v>
      </c>
      <c r="N457" s="2">
        <f t="shared" si="26"/>
        <v>4.3786523417098537E-2</v>
      </c>
      <c r="O457" s="2">
        <f t="shared" si="27"/>
        <v>1.3282248456428914E-2</v>
      </c>
    </row>
    <row r="458" spans="1:15" x14ac:dyDescent="0.25">
      <c r="A458" s="2">
        <v>1762</v>
      </c>
      <c r="C458">
        <v>3.1186662349046183E-3</v>
      </c>
      <c r="D458">
        <v>5.257901704503784E-3</v>
      </c>
      <c r="E458">
        <v>9.7303147819654927E-3</v>
      </c>
      <c r="F458">
        <v>9.7340022529991844E-3</v>
      </c>
      <c r="I458" s="2">
        <f>'II. Headline series'!E460</f>
        <v>3.8764085947250519</v>
      </c>
      <c r="J458" s="2">
        <f>'II. Headline series'!H460</f>
        <v>3.793749053395957</v>
      </c>
      <c r="K458" s="2">
        <v>2.0478320931301877</v>
      </c>
      <c r="L458" s="2">
        <f t="shared" si="24"/>
        <v>3.5645419712345902E-2</v>
      </c>
      <c r="M458" s="2">
        <f t="shared" si="25"/>
        <v>3.3506184242746734E-2</v>
      </c>
      <c r="N458" s="2">
        <f t="shared" si="26"/>
        <v>2.8203488280960386E-2</v>
      </c>
      <c r="O458" s="2">
        <f t="shared" si="27"/>
        <v>1.0744318678302693E-2</v>
      </c>
    </row>
    <row r="459" spans="1:15" x14ac:dyDescent="0.25">
      <c r="A459" s="2">
        <v>1763</v>
      </c>
      <c r="C459">
        <v>1.4450337279024415E-3</v>
      </c>
      <c r="D459">
        <v>4.5355332308426935E-3</v>
      </c>
      <c r="E459">
        <v>9.6365481351984496E-3</v>
      </c>
      <c r="F459">
        <v>9.6401299811743005E-3</v>
      </c>
      <c r="I459" s="2">
        <f>'II. Headline series'!E461</f>
        <v>3.3772798522729852</v>
      </c>
      <c r="J459" s="2">
        <f>'II. Headline series'!H461</f>
        <v>1.8975359904680165</v>
      </c>
      <c r="K459" s="2">
        <v>2.213398109741985</v>
      </c>
      <c r="L459" s="2">
        <f t="shared" si="24"/>
        <v>3.2327764794827407E-2</v>
      </c>
      <c r="M459" s="2">
        <f t="shared" si="25"/>
        <v>2.9237265291887159E-2</v>
      </c>
      <c r="N459" s="2">
        <f t="shared" si="26"/>
        <v>9.3352299235058642E-3</v>
      </c>
      <c r="O459" s="2">
        <f t="shared" si="27"/>
        <v>1.249385111624555E-2</v>
      </c>
    </row>
    <row r="460" spans="1:15" x14ac:dyDescent="0.25">
      <c r="A460" s="2">
        <v>1764</v>
      </c>
      <c r="C460">
        <v>-4.2664057770710013E-5</v>
      </c>
      <c r="D460">
        <v>4.1417787903222873E-3</v>
      </c>
      <c r="E460">
        <v>9.5445714133439215E-3</v>
      </c>
      <c r="F460">
        <v>9.5480516305416329E-3</v>
      </c>
      <c r="I460" s="2">
        <f>'II. Headline series'!E462</f>
        <v>2.1118676453063854</v>
      </c>
      <c r="J460" s="2">
        <f>'II. Headline series'!H462</f>
        <v>-1.5058939469579948</v>
      </c>
      <c r="K460" s="2">
        <v>1.9997773949506341</v>
      </c>
      <c r="L460" s="2">
        <f t="shared" si="24"/>
        <v>2.1161340510834563E-2</v>
      </c>
      <c r="M460" s="2">
        <f t="shared" si="25"/>
        <v>1.6976897662741568E-2</v>
      </c>
      <c r="N460" s="2">
        <f t="shared" si="26"/>
        <v>-2.4606991100121579E-2</v>
      </c>
      <c r="O460" s="2">
        <f t="shared" si="27"/>
        <v>1.0449722318964709E-2</v>
      </c>
    </row>
    <row r="461" spans="1:15" x14ac:dyDescent="0.25">
      <c r="A461" s="2">
        <v>1765</v>
      </c>
      <c r="C461">
        <v>3.2514629049986894E-3</v>
      </c>
      <c r="D461">
        <v>4.3653599075222874E-3</v>
      </c>
      <c r="E461">
        <v>9.4543338487588485E-3</v>
      </c>
      <c r="F461">
        <v>9.4577162462156274E-3</v>
      </c>
      <c r="I461" s="2">
        <f>'II. Headline series'!E463</f>
        <v>1.7699229716801288</v>
      </c>
      <c r="J461" s="2">
        <f>'II. Headline series'!H463</f>
        <v>-1.3906746198234388</v>
      </c>
      <c r="K461" s="2">
        <v>1.3352631569310216</v>
      </c>
      <c r="L461" s="2">
        <f t="shared" si="24"/>
        <v>1.44477668118026E-2</v>
      </c>
      <c r="M461" s="2">
        <f t="shared" si="25"/>
        <v>1.3333869809279001E-2</v>
      </c>
      <c r="N461" s="2">
        <f t="shared" si="26"/>
        <v>-2.3364462444450014E-2</v>
      </c>
      <c r="O461" s="2">
        <f t="shared" si="27"/>
        <v>3.8949153230945881E-3</v>
      </c>
    </row>
    <row r="462" spans="1:15" x14ac:dyDescent="0.25">
      <c r="A462" s="2">
        <v>1766</v>
      </c>
      <c r="C462">
        <v>2.4931382064815114E-3</v>
      </c>
      <c r="D462">
        <v>4.4679642870550139E-3</v>
      </c>
      <c r="E462">
        <v>9.3657865757158058E-3</v>
      </c>
      <c r="F462">
        <v>9.3690747856572543E-3</v>
      </c>
      <c r="I462" s="2">
        <f>'II. Headline series'!E464</f>
        <v>2.592815203345558</v>
      </c>
      <c r="J462" s="2">
        <f>'II. Headline series'!H464</f>
        <v>1.0352975168600422</v>
      </c>
      <c r="K462" s="2">
        <v>0.6656312138259769</v>
      </c>
      <c r="L462" s="2">
        <f t="shared" ref="L462:L525" si="28">(I462/100)-C462</f>
        <v>2.343501382697407E-2</v>
      </c>
      <c r="M462" s="2">
        <f t="shared" ref="M462:M525" si="29">(I462/100)-D462</f>
        <v>2.1460187746400568E-2</v>
      </c>
      <c r="N462" s="2">
        <f t="shared" ref="N462:N525" si="30">(J462/100)-F462</f>
        <v>9.8390038294316785E-4</v>
      </c>
      <c r="O462" s="2">
        <f t="shared" ref="O462:O525" si="31">(K462/100)-F462</f>
        <v>-2.7127626473974851E-3</v>
      </c>
    </row>
    <row r="463" spans="1:15" x14ac:dyDescent="0.25">
      <c r="A463" s="2">
        <v>1767</v>
      </c>
      <c r="C463">
        <v>2.5894838506123432E-3</v>
      </c>
      <c r="D463">
        <v>3.9036120393263385E-3</v>
      </c>
      <c r="E463">
        <v>9.2788825421647562E-3</v>
      </c>
      <c r="F463">
        <v>9.2820800297639863E-3</v>
      </c>
      <c r="I463" s="2">
        <f>'II. Headline series'!E465</f>
        <v>1.8850826181692</v>
      </c>
      <c r="J463" s="2">
        <f>'II. Headline series'!H465</f>
        <v>0.81263063886793141</v>
      </c>
      <c r="K463" s="2">
        <v>0.51745410836300654</v>
      </c>
      <c r="L463" s="2">
        <f t="shared" si="28"/>
        <v>1.6261342331079655E-2</v>
      </c>
      <c r="M463" s="2">
        <f t="shared" si="29"/>
        <v>1.4947214142365661E-2</v>
      </c>
      <c r="N463" s="2">
        <f t="shared" si="30"/>
        <v>-1.155773641084672E-3</v>
      </c>
      <c r="O463" s="2">
        <f t="shared" si="31"/>
        <v>-4.1075389461339212E-3</v>
      </c>
    </row>
    <row r="464" spans="1:15" x14ac:dyDescent="0.25">
      <c r="A464" s="2">
        <v>1768</v>
      </c>
      <c r="C464">
        <v>2.380961764628708E-3</v>
      </c>
      <c r="D464">
        <v>4.2633915857565232E-3</v>
      </c>
      <c r="E464">
        <v>9.1935764263621263E-3</v>
      </c>
      <c r="F464">
        <v>9.1966864988761408E-3</v>
      </c>
      <c r="I464" s="2">
        <f>'II. Headline series'!E466</f>
        <v>1.8543892386674503</v>
      </c>
      <c r="J464" s="2">
        <f>'II. Headline series'!H466</f>
        <v>1.3088417919375008</v>
      </c>
      <c r="K464" s="2">
        <v>1.0721213976102748</v>
      </c>
      <c r="L464" s="2">
        <f t="shared" si="28"/>
        <v>1.6162930622045796E-2</v>
      </c>
      <c r="M464" s="2">
        <f t="shared" si="29"/>
        <v>1.4280500800917981E-2</v>
      </c>
      <c r="N464" s="2">
        <f t="shared" si="30"/>
        <v>3.8917314204988673E-3</v>
      </c>
      <c r="O464" s="2">
        <f t="shared" si="31"/>
        <v>1.5245274772266067E-3</v>
      </c>
    </row>
    <row r="465" spans="1:15" x14ac:dyDescent="0.25">
      <c r="A465" s="2">
        <v>1769</v>
      </c>
      <c r="C465">
        <v>2.5163702381997672E-3</v>
      </c>
      <c r="D465">
        <v>4.275339777222358E-3</v>
      </c>
      <c r="E465">
        <v>9.109824558056881E-3</v>
      </c>
      <c r="F465">
        <v>9.1128503733851982E-3</v>
      </c>
      <c r="I465" s="2">
        <f>'II. Headline series'!E467</f>
        <v>2.4623470179296949</v>
      </c>
      <c r="J465" s="2">
        <f>'II. Headline series'!H467</f>
        <v>1.4010352709241796</v>
      </c>
      <c r="K465" s="2">
        <v>1.4038106835686701</v>
      </c>
      <c r="L465" s="2">
        <f t="shared" si="28"/>
        <v>2.2107099941097184E-2</v>
      </c>
      <c r="M465" s="2">
        <f t="shared" si="29"/>
        <v>2.0348130402074591E-2</v>
      </c>
      <c r="N465" s="2">
        <f t="shared" si="30"/>
        <v>4.8975023358565975E-3</v>
      </c>
      <c r="O465" s="2">
        <f t="shared" si="31"/>
        <v>4.9252564623015038E-3</v>
      </c>
    </row>
    <row r="466" spans="1:15" x14ac:dyDescent="0.25">
      <c r="A466" s="2">
        <v>1770</v>
      </c>
      <c r="C466">
        <v>2.6342345254546434E-3</v>
      </c>
      <c r="D466">
        <v>5.3269774141662344E-3</v>
      </c>
      <c r="E466">
        <v>9.0275848439455627E-3</v>
      </c>
      <c r="F466">
        <v>9.0305294186524884E-3</v>
      </c>
      <c r="I466" s="2">
        <f>'II. Headline series'!E468</f>
        <v>3.1830729155344488</v>
      </c>
      <c r="J466" s="2">
        <f>'II. Headline series'!H468</f>
        <v>1.3594979958533084</v>
      </c>
      <c r="K466" s="2">
        <v>1.3876048465933539</v>
      </c>
      <c r="L466" s="2">
        <f t="shared" si="28"/>
        <v>2.9196494629889845E-2</v>
      </c>
      <c r="M466" s="2">
        <f t="shared" si="29"/>
        <v>2.6503751741178257E-2</v>
      </c>
      <c r="N466" s="2">
        <f t="shared" si="30"/>
        <v>4.5644505398805962E-3</v>
      </c>
      <c r="O466" s="2">
        <f t="shared" si="31"/>
        <v>4.8455190472810501E-3</v>
      </c>
    </row>
    <row r="467" spans="1:15" x14ac:dyDescent="0.25">
      <c r="A467" s="2">
        <v>1771</v>
      </c>
      <c r="C467">
        <v>2.7914066232786775E-3</v>
      </c>
      <c r="D467">
        <v>4.7334011956335232E-3</v>
      </c>
      <c r="E467">
        <v>8.9468166971290019E-3</v>
      </c>
      <c r="F467">
        <v>8.9496829139676104E-3</v>
      </c>
      <c r="I467" s="2">
        <f>'II. Headline series'!E469</f>
        <v>3.8287702263461219</v>
      </c>
      <c r="J467" s="2">
        <f>'II. Headline series'!H469</f>
        <v>3.7812806629322844</v>
      </c>
      <c r="K467" s="2">
        <v>1.4876272859303559</v>
      </c>
      <c r="L467" s="2">
        <f t="shared" si="28"/>
        <v>3.5496295640182543E-2</v>
      </c>
      <c r="M467" s="2">
        <f t="shared" si="29"/>
        <v>3.3554301067827697E-2</v>
      </c>
      <c r="N467" s="2">
        <f t="shared" si="30"/>
        <v>2.8863123715355231E-2</v>
      </c>
      <c r="O467" s="2">
        <f t="shared" si="31"/>
        <v>5.9265899453359479E-3</v>
      </c>
    </row>
    <row r="468" spans="1:15" x14ac:dyDescent="0.25">
      <c r="A468" s="2">
        <v>1772</v>
      </c>
      <c r="C468">
        <v>1.3841031067834647E-3</v>
      </c>
      <c r="D468">
        <v>4.2551649654316483E-3</v>
      </c>
      <c r="E468">
        <v>8.8674809703222501E-3</v>
      </c>
      <c r="F468">
        <v>8.8702715852951326E-3</v>
      </c>
      <c r="I468" s="2">
        <f>'II. Headline series'!E470</f>
        <v>4.0325212914389841</v>
      </c>
      <c r="J468" s="2">
        <f>'II. Headline series'!H470</f>
        <v>3.5373954126993543</v>
      </c>
      <c r="K468" s="2">
        <v>2.060382726786063</v>
      </c>
      <c r="L468" s="2">
        <f t="shared" si="28"/>
        <v>3.8941109807606379E-2</v>
      </c>
      <c r="M468" s="2">
        <f t="shared" si="29"/>
        <v>3.6070047948958191E-2</v>
      </c>
      <c r="N468" s="2">
        <f t="shared" si="30"/>
        <v>2.6503682541698409E-2</v>
      </c>
      <c r="O468" s="2">
        <f t="shared" si="31"/>
        <v>1.1733555682565499E-2</v>
      </c>
    </row>
    <row r="469" spans="1:15" x14ac:dyDescent="0.25">
      <c r="A469" s="2">
        <v>1773</v>
      </c>
      <c r="C469">
        <v>4.4697692079339896E-3</v>
      </c>
      <c r="D469">
        <v>5.0156016061572283E-3</v>
      </c>
      <c r="E469">
        <v>8.7895398925868472E-3</v>
      </c>
      <c r="F469">
        <v>8.7922575415759797E-3</v>
      </c>
      <c r="I469" s="2">
        <f>'II. Headline series'!E471</f>
        <v>3.991991450580048</v>
      </c>
      <c r="J469" s="2">
        <f>'II. Headline series'!H471</f>
        <v>2.5058804206611773</v>
      </c>
      <c r="K469" s="2">
        <v>2.8362957630451104</v>
      </c>
      <c r="L469" s="2">
        <f t="shared" si="28"/>
        <v>3.5450145297866491E-2</v>
      </c>
      <c r="M469" s="2">
        <f t="shared" si="29"/>
        <v>3.4904312899643249E-2</v>
      </c>
      <c r="N469" s="2">
        <f t="shared" si="30"/>
        <v>1.6266546665035794E-2</v>
      </c>
      <c r="O469" s="2">
        <f t="shared" si="31"/>
        <v>1.9570700088875126E-2</v>
      </c>
    </row>
    <row r="470" spans="1:15" x14ac:dyDescent="0.25">
      <c r="A470" s="2">
        <v>1774</v>
      </c>
      <c r="C470">
        <v>4.0642487933235088E-3</v>
      </c>
      <c r="D470">
        <v>5.5981989790172505E-3</v>
      </c>
      <c r="E470">
        <v>8.7129570093705897E-3</v>
      </c>
      <c r="F470">
        <v>8.7156042143660527E-3</v>
      </c>
      <c r="I470" s="2">
        <f>'II. Headline series'!E472</f>
        <v>4.0156740439862642</v>
      </c>
      <c r="J470" s="2">
        <f>'II. Headline series'!H472</f>
        <v>2.5207462183760527</v>
      </c>
      <c r="K470" s="2">
        <v>3.3256359862768119</v>
      </c>
      <c r="L470" s="2">
        <f t="shared" si="28"/>
        <v>3.6092491646539132E-2</v>
      </c>
      <c r="M470" s="2">
        <f t="shared" si="29"/>
        <v>3.4558541460845395E-2</v>
      </c>
      <c r="N470" s="2">
        <f t="shared" si="30"/>
        <v>1.6491857969394473E-2</v>
      </c>
      <c r="O470" s="2">
        <f t="shared" si="31"/>
        <v>2.4540755648402066E-2</v>
      </c>
    </row>
    <row r="471" spans="1:15" x14ac:dyDescent="0.25">
      <c r="A471" s="2">
        <v>1775</v>
      </c>
      <c r="C471">
        <v>4.3971903229737186E-3</v>
      </c>
      <c r="D471">
        <v>5.2555916478897111E-3</v>
      </c>
      <c r="E471">
        <v>8.6376971256547953E-3</v>
      </c>
      <c r="F471">
        <v>8.6402763006099004E-3</v>
      </c>
      <c r="I471" s="2">
        <f>'II. Headline series'!E473</f>
        <v>4.5652400263812698</v>
      </c>
      <c r="J471" s="2">
        <f>'II. Headline series'!H473</f>
        <v>3.3365580797923875</v>
      </c>
      <c r="K471" s="2">
        <v>3.2049204128041806</v>
      </c>
      <c r="L471" s="2">
        <f t="shared" si="28"/>
        <v>4.1255209940838977E-2</v>
      </c>
      <c r="M471" s="2">
        <f t="shared" si="29"/>
        <v>4.0396808615922986E-2</v>
      </c>
      <c r="N471" s="2">
        <f t="shared" si="30"/>
        <v>2.4725304497313971E-2</v>
      </c>
      <c r="O471" s="2">
        <f t="shared" si="31"/>
        <v>2.3408927827431904E-2</v>
      </c>
    </row>
    <row r="472" spans="1:15" x14ac:dyDescent="0.25">
      <c r="A472" s="2">
        <v>1776</v>
      </c>
      <c r="C472">
        <v>7.2638987133240062E-3</v>
      </c>
      <c r="D472">
        <v>6.67449471265129E-3</v>
      </c>
      <c r="E472">
        <v>8.5637262520228043E-3</v>
      </c>
      <c r="F472">
        <v>8.5662397083609947E-3</v>
      </c>
      <c r="I472" s="2">
        <f>'II. Headline series'!E474</f>
        <v>5.4906496273838545</v>
      </c>
      <c r="J472" s="2">
        <f>'II. Headline series'!H474</f>
        <v>4.9685667648824223</v>
      </c>
      <c r="K472" s="2">
        <v>3.0336172852670464</v>
      </c>
      <c r="L472" s="2">
        <f t="shared" si="28"/>
        <v>4.7642597560514539E-2</v>
      </c>
      <c r="M472" s="2">
        <f t="shared" si="29"/>
        <v>4.823200156118726E-2</v>
      </c>
      <c r="N472" s="2">
        <f t="shared" si="30"/>
        <v>4.1119427940463235E-2</v>
      </c>
      <c r="O472" s="2">
        <f t="shared" si="31"/>
        <v>2.1769933144309469E-2</v>
      </c>
    </row>
    <row r="473" spans="1:15" x14ac:dyDescent="0.25">
      <c r="A473" s="2">
        <v>1777</v>
      </c>
      <c r="C473">
        <v>9.7584694672796096E-3</v>
      </c>
      <c r="D473">
        <v>7.1685954845096987E-3</v>
      </c>
      <c r="E473">
        <v>8.491011553476072E-3</v>
      </c>
      <c r="F473">
        <v>8.4934615052730845E-3</v>
      </c>
      <c r="I473" s="2">
        <f>'II. Headline series'!E475</f>
        <v>5.1642965526734494</v>
      </c>
      <c r="J473" s="2">
        <f>'II. Headline series'!H475</f>
        <v>5.0790779957834307</v>
      </c>
      <c r="K473" s="2">
        <v>2.9473162784679432</v>
      </c>
      <c r="L473" s="2">
        <f t="shared" si="28"/>
        <v>4.1884496059454886E-2</v>
      </c>
      <c r="M473" s="2">
        <f t="shared" si="29"/>
        <v>4.4474370042224799E-2</v>
      </c>
      <c r="N473" s="2">
        <f t="shared" si="30"/>
        <v>4.2297318452561225E-2</v>
      </c>
      <c r="O473" s="2">
        <f t="shared" si="31"/>
        <v>2.0979701279406349E-2</v>
      </c>
    </row>
    <row r="474" spans="1:15" x14ac:dyDescent="0.25">
      <c r="A474" s="2">
        <v>1778</v>
      </c>
      <c r="C474">
        <v>8.0298293753939907E-3</v>
      </c>
      <c r="D474">
        <v>7.0506309898404696E-3</v>
      </c>
      <c r="E474">
        <v>8.419521300835937E-3</v>
      </c>
      <c r="F474">
        <v>8.4219098696988997E-3</v>
      </c>
      <c r="I474" s="2">
        <f>'II. Headline series'!E476</f>
        <v>4.4768068471089126</v>
      </c>
      <c r="J474" s="2">
        <f>'II. Headline series'!H476</f>
        <v>3.7113627918255507</v>
      </c>
      <c r="K474" s="2">
        <v>3.0191964043108084</v>
      </c>
      <c r="L474" s="2">
        <f t="shared" si="28"/>
        <v>3.6738239095695138E-2</v>
      </c>
      <c r="M474" s="2">
        <f t="shared" si="29"/>
        <v>3.7717437481248658E-2</v>
      </c>
      <c r="N474" s="2">
        <f t="shared" si="30"/>
        <v>2.8691718048556608E-2</v>
      </c>
      <c r="O474" s="2">
        <f t="shared" si="31"/>
        <v>2.1770054173409187E-2</v>
      </c>
    </row>
    <row r="475" spans="1:15" x14ac:dyDescent="0.25">
      <c r="A475" s="2">
        <v>1779</v>
      </c>
      <c r="C475">
        <v>6.5376161950839945E-3</v>
      </c>
      <c r="D475">
        <v>6.9198819010081363E-3</v>
      </c>
      <c r="E475">
        <v>8.3492248245799171E-3</v>
      </c>
      <c r="F475">
        <v>8.3515540442435192E-3</v>
      </c>
      <c r="I475" s="2">
        <f>'II. Headline series'!E477</f>
        <v>4.4254062399749845</v>
      </c>
      <c r="J475" s="2">
        <f>'II. Headline series'!H477</f>
        <v>3.7424297055127105</v>
      </c>
      <c r="K475" s="2">
        <v>2.7881289837865961</v>
      </c>
      <c r="L475" s="2">
        <f t="shared" si="28"/>
        <v>3.7716446204665854E-2</v>
      </c>
      <c r="M475" s="2">
        <f t="shared" si="29"/>
        <v>3.7334180498741709E-2</v>
      </c>
      <c r="N475" s="2">
        <f t="shared" si="30"/>
        <v>2.9072743010883587E-2</v>
      </c>
      <c r="O475" s="2">
        <f t="shared" si="31"/>
        <v>1.9529735793622442E-2</v>
      </c>
    </row>
    <row r="476" spans="1:15" x14ac:dyDescent="0.25">
      <c r="A476" s="2">
        <v>1780</v>
      </c>
      <c r="C476">
        <v>4.1038663657400999E-3</v>
      </c>
      <c r="D476">
        <v>5.6760867899886E-3</v>
      </c>
      <c r="E476">
        <v>8.280092470971466E-3</v>
      </c>
      <c r="F476">
        <v>8.2823642916297398E-3</v>
      </c>
      <c r="I476" s="2">
        <f>'II. Headline series'!E478</f>
        <v>3.8848173312420968</v>
      </c>
      <c r="J476" s="2">
        <f>'II. Headline series'!H478</f>
        <v>2.9562217090419489</v>
      </c>
      <c r="K476" s="2">
        <v>2.2496763714431149</v>
      </c>
      <c r="L476" s="2">
        <f t="shared" si="28"/>
        <v>3.4744306946680868E-2</v>
      </c>
      <c r="M476" s="2">
        <f t="shared" si="29"/>
        <v>3.3172086522432372E-2</v>
      </c>
      <c r="N476" s="2">
        <f t="shared" si="30"/>
        <v>2.1279852798789752E-2</v>
      </c>
      <c r="O476" s="2">
        <f t="shared" si="31"/>
        <v>1.4214399422801409E-2</v>
      </c>
    </row>
    <row r="477" spans="1:15" x14ac:dyDescent="0.25">
      <c r="A477" s="2">
        <v>1781</v>
      </c>
      <c r="C477">
        <v>4.8039046441348343E-3</v>
      </c>
      <c r="D477">
        <v>6.1976364045082553E-3</v>
      </c>
      <c r="E477">
        <v>8.2120955603513027E-3</v>
      </c>
      <c r="F477">
        <v>8.2143118527423214E-3</v>
      </c>
      <c r="I477" s="2">
        <f>'II. Headline series'!E479</f>
        <v>4.3626992717197135</v>
      </c>
      <c r="J477" s="2">
        <f>'II. Headline series'!H479</f>
        <v>4.4730439695912452</v>
      </c>
      <c r="K477" s="2">
        <v>1.9060274287051358</v>
      </c>
      <c r="L477" s="2">
        <f t="shared" si="28"/>
        <v>3.8823088073062305E-2</v>
      </c>
      <c r="M477" s="2">
        <f t="shared" si="29"/>
        <v>3.7429356312688886E-2</v>
      </c>
      <c r="N477" s="2">
        <f t="shared" si="30"/>
        <v>3.6516127843170126E-2</v>
      </c>
      <c r="O477" s="2">
        <f t="shared" si="31"/>
        <v>1.0845962434309036E-2</v>
      </c>
    </row>
    <row r="478" spans="1:15" x14ac:dyDescent="0.25">
      <c r="A478" s="2">
        <v>1782</v>
      </c>
      <c r="C478">
        <v>6.4306238167575235E-3</v>
      </c>
      <c r="D478">
        <v>6.8156922335042306E-3</v>
      </c>
      <c r="E478">
        <v>8.1452063474671231E-3</v>
      </c>
      <c r="F478">
        <v>8.1473689067265379E-3</v>
      </c>
      <c r="I478" s="2">
        <f>'II. Headline series'!E480</f>
        <v>5.2033312122685107</v>
      </c>
      <c r="J478" s="2">
        <f>'II. Headline series'!H480</f>
        <v>5.3488138814950066</v>
      </c>
      <c r="K478" s="2">
        <v>2.0314921120427938</v>
      </c>
      <c r="L478" s="2">
        <f t="shared" si="28"/>
        <v>4.5602688305927584E-2</v>
      </c>
      <c r="M478" s="2">
        <f t="shared" si="29"/>
        <v>4.5217619889180882E-2</v>
      </c>
      <c r="N478" s="2">
        <f t="shared" si="30"/>
        <v>4.5340769908223527E-2</v>
      </c>
      <c r="O478" s="2">
        <f t="shared" si="31"/>
        <v>1.21675522137014E-2</v>
      </c>
    </row>
    <row r="479" spans="1:15" x14ac:dyDescent="0.25">
      <c r="A479" s="2">
        <v>1783</v>
      </c>
      <c r="C479">
        <v>3.371033138196298E-3</v>
      </c>
      <c r="D479">
        <v>-6.7549848998781775E-4</v>
      </c>
      <c r="E479">
        <v>8.0793979837263611E-3</v>
      </c>
      <c r="F479">
        <v>8.0815085330246308E-3</v>
      </c>
      <c r="I479" s="2">
        <f>'II. Headline series'!E481</f>
        <v>4.442613627024536</v>
      </c>
      <c r="J479" s="2">
        <f>'II. Headline series'!H481</f>
        <v>4.5910766959759668</v>
      </c>
      <c r="K479" s="2">
        <v>2.3947242729985057</v>
      </c>
      <c r="L479" s="2">
        <f t="shared" si="28"/>
        <v>4.1055103132049062E-2</v>
      </c>
      <c r="M479" s="2">
        <f t="shared" si="29"/>
        <v>4.5101634760233177E-2</v>
      </c>
      <c r="N479" s="2">
        <f t="shared" si="30"/>
        <v>3.7829258426735034E-2</v>
      </c>
      <c r="O479" s="2">
        <f t="shared" si="31"/>
        <v>1.5865734196960427E-2</v>
      </c>
    </row>
    <row r="480" spans="1:15" x14ac:dyDescent="0.25">
      <c r="A480" s="2">
        <v>1784</v>
      </c>
      <c r="C480">
        <v>9.1449427609593883E-4</v>
      </c>
      <c r="D480">
        <v>-1.9291541807478E-3</v>
      </c>
      <c r="E480">
        <v>8.0146444812641514E-3</v>
      </c>
      <c r="F480">
        <v>8.0167046752412496E-3</v>
      </c>
      <c r="I480" s="2">
        <f>'II. Headline series'!E482</f>
        <v>3.46781852387572</v>
      </c>
      <c r="J480" s="2">
        <f>'II. Headline series'!H482</f>
        <v>4.3616873909236338</v>
      </c>
      <c r="K480" s="2">
        <v>2.5851550383799449</v>
      </c>
      <c r="L480" s="2">
        <f t="shared" si="28"/>
        <v>3.3763690962661262E-2</v>
      </c>
      <c r="M480" s="2">
        <f t="shared" si="29"/>
        <v>3.6607339419505003E-2</v>
      </c>
      <c r="N480" s="2">
        <f t="shared" si="30"/>
        <v>3.5600169233995088E-2</v>
      </c>
      <c r="O480" s="2">
        <f t="shared" si="31"/>
        <v>1.78348457085582E-2</v>
      </c>
    </row>
    <row r="481" spans="1:15" x14ac:dyDescent="0.25">
      <c r="A481" s="2">
        <v>1785</v>
      </c>
      <c r="C481">
        <v>3.3899909190174249E-3</v>
      </c>
      <c r="D481">
        <v>-1.0391972067335077E-3</v>
      </c>
      <c r="E481">
        <v>7.9509206787254372E-3</v>
      </c>
      <c r="F481">
        <v>7.9529321067357793E-3</v>
      </c>
      <c r="I481" s="2">
        <f>'II. Headline series'!E483</f>
        <v>4.5580115078739363</v>
      </c>
      <c r="J481" s="2">
        <f>'II. Headline series'!H483</f>
        <v>5.3877930161360483</v>
      </c>
      <c r="K481" s="2">
        <v>2.616253550349227</v>
      </c>
      <c r="L481" s="2">
        <f t="shared" si="28"/>
        <v>4.2190124159721933E-2</v>
      </c>
      <c r="M481" s="2">
        <f t="shared" si="29"/>
        <v>4.6619312285472871E-2</v>
      </c>
      <c r="N481" s="2">
        <f t="shared" si="30"/>
        <v>4.5924998054624702E-2</v>
      </c>
      <c r="O481" s="2">
        <f t="shared" si="31"/>
        <v>1.820960339675649E-2</v>
      </c>
    </row>
    <row r="482" spans="1:15" x14ac:dyDescent="0.25">
      <c r="A482" s="2">
        <v>1786</v>
      </c>
      <c r="C482">
        <v>6.6295078557195219E-3</v>
      </c>
      <c r="D482">
        <v>-8.4707229391942681E-4</v>
      </c>
      <c r="E482">
        <v>7.888202208666581E-3</v>
      </c>
      <c r="F482">
        <v>7.8901663978461194E-3</v>
      </c>
      <c r="I482" s="2">
        <f>'II. Headline series'!E484</f>
        <v>4.5221033587136095</v>
      </c>
      <c r="J482" s="2">
        <f>'II. Headline series'!H484</f>
        <v>5.3483771240315452</v>
      </c>
      <c r="K482" s="2">
        <v>2.629912972412022</v>
      </c>
      <c r="L482" s="2">
        <f t="shared" si="28"/>
        <v>3.8591525731416575E-2</v>
      </c>
      <c r="M482" s="2">
        <f t="shared" si="29"/>
        <v>4.6068105881055525E-2</v>
      </c>
      <c r="N482" s="2">
        <f t="shared" si="30"/>
        <v>4.5593604842469333E-2</v>
      </c>
      <c r="O482" s="2">
        <f t="shared" si="31"/>
        <v>1.8408963326274098E-2</v>
      </c>
    </row>
    <row r="483" spans="1:15" x14ac:dyDescent="0.25">
      <c r="A483" s="2">
        <v>1787</v>
      </c>
      <c r="C483">
        <v>6.1306179848053819E-3</v>
      </c>
      <c r="D483">
        <v>-1.4087322040589874E-3</v>
      </c>
      <c r="E483">
        <v>7.8264654664877802E-3</v>
      </c>
      <c r="F483">
        <v>7.8283838846542608E-3</v>
      </c>
      <c r="I483" s="2">
        <f>'II. Headline series'!E485</f>
        <v>4.194196235101125</v>
      </c>
      <c r="J483" s="2">
        <f>'II. Headline series'!H485</f>
        <v>4.3430610360947615</v>
      </c>
      <c r="K483" s="2">
        <v>2.7660841252777346</v>
      </c>
      <c r="L483" s="2">
        <f t="shared" si="28"/>
        <v>3.5811344366205866E-2</v>
      </c>
      <c r="M483" s="2">
        <f t="shared" si="29"/>
        <v>4.3350694555070235E-2</v>
      </c>
      <c r="N483" s="2">
        <f t="shared" si="30"/>
        <v>3.5602226476293353E-2</v>
      </c>
      <c r="O483" s="2">
        <f t="shared" si="31"/>
        <v>1.9832457368123085E-2</v>
      </c>
    </row>
    <row r="484" spans="1:15" x14ac:dyDescent="0.25">
      <c r="A484" s="2">
        <v>1788</v>
      </c>
      <c r="C484">
        <v>8.1968256681008173E-3</v>
      </c>
      <c r="D484">
        <v>-1.2471229529480031E-3</v>
      </c>
      <c r="E484">
        <v>7.7656875808130134E-3</v>
      </c>
      <c r="F484">
        <v>7.767561639209733E-3</v>
      </c>
      <c r="I484" s="2">
        <f>'II. Headline series'!E486</f>
        <v>5.1088852902012016</v>
      </c>
      <c r="J484" s="2">
        <f>'II. Headline series'!H486</f>
        <v>3.5911285505086572</v>
      </c>
      <c r="K484" s="2">
        <v>2.7497123111260025</v>
      </c>
      <c r="L484" s="2">
        <f t="shared" si="28"/>
        <v>4.2892027233911202E-2</v>
      </c>
      <c r="M484" s="2">
        <f t="shared" si="29"/>
        <v>5.2335975854960019E-2</v>
      </c>
      <c r="N484" s="2">
        <f t="shared" si="30"/>
        <v>2.8143723865876838E-2</v>
      </c>
      <c r="O484" s="2">
        <f t="shared" si="31"/>
        <v>1.9729561472050291E-2</v>
      </c>
    </row>
    <row r="485" spans="1:15" x14ac:dyDescent="0.25">
      <c r="A485" s="2">
        <v>1789</v>
      </c>
      <c r="C485">
        <v>7.0022672337743978E-3</v>
      </c>
      <c r="D485">
        <v>-1.2845836279551663E-3</v>
      </c>
      <c r="E485">
        <v>7.7058463852395067E-3</v>
      </c>
      <c r="F485">
        <v>7.7076774411321191E-3</v>
      </c>
      <c r="I485" s="2">
        <f>'II. Headline series'!E487</f>
        <v>4.0815406754005066</v>
      </c>
      <c r="J485" s="2">
        <f>'II. Headline series'!H487</f>
        <v>3.0663230840704614</v>
      </c>
      <c r="K485" s="2">
        <v>2.2183838434673229</v>
      </c>
      <c r="L485" s="2">
        <f t="shared" si="28"/>
        <v>3.381313952023067E-2</v>
      </c>
      <c r="M485" s="2">
        <f t="shared" si="29"/>
        <v>4.2099990381960231E-2</v>
      </c>
      <c r="N485" s="2">
        <f t="shared" si="30"/>
        <v>2.2955553399572493E-2</v>
      </c>
      <c r="O485" s="2">
        <f t="shared" si="31"/>
        <v>1.4476160993541109E-2</v>
      </c>
    </row>
    <row r="486" spans="1:15" x14ac:dyDescent="0.25">
      <c r="A486" s="2">
        <v>1790</v>
      </c>
      <c r="C486">
        <v>5.3512348342490508E-3</v>
      </c>
      <c r="D486">
        <v>4.6288315712701578E-3</v>
      </c>
      <c r="E486">
        <v>7.6469203913833508E-3</v>
      </c>
      <c r="F486">
        <v>7.6487097505186655E-3</v>
      </c>
      <c r="I486" s="2">
        <f>'II. Headline series'!E488</f>
        <v>2.0547555077041268</v>
      </c>
      <c r="J486" s="2">
        <f>'II. Headline series'!H488</f>
        <v>2.0866717936773052</v>
      </c>
      <c r="K486" s="2">
        <v>1.6510246318798429</v>
      </c>
      <c r="L486" s="2">
        <f t="shared" si="28"/>
        <v>1.5196320242792216E-2</v>
      </c>
      <c r="M486" s="2">
        <f t="shared" si="29"/>
        <v>1.5918723505771108E-2</v>
      </c>
      <c r="N486" s="2">
        <f t="shared" si="30"/>
        <v>1.3218008186254387E-2</v>
      </c>
      <c r="O486" s="2">
        <f t="shared" si="31"/>
        <v>8.8615365682797632E-3</v>
      </c>
    </row>
    <row r="487" spans="1:15" x14ac:dyDescent="0.25">
      <c r="A487" s="2">
        <v>1791</v>
      </c>
      <c r="C487">
        <v>1.018880778404045E-2</v>
      </c>
      <c r="D487">
        <v>5.3719116968148142E-3</v>
      </c>
      <c r="E487">
        <v>7.5888887631524607E-3</v>
      </c>
      <c r="F487">
        <v>7.5906376820875452E-3</v>
      </c>
      <c r="I487" s="2">
        <f>'II. Headline series'!E489</f>
        <v>2.6169544666226239</v>
      </c>
      <c r="J487" s="2">
        <f>'II. Headline series'!H489</f>
        <v>1.9634740143892309</v>
      </c>
      <c r="K487" s="2">
        <v>1.5048369228206144</v>
      </c>
      <c r="L487" s="2">
        <f t="shared" si="28"/>
        <v>1.5980736882185792E-2</v>
      </c>
      <c r="M487" s="2">
        <f t="shared" si="29"/>
        <v>2.0797632969411426E-2</v>
      </c>
      <c r="N487" s="2">
        <f t="shared" si="30"/>
        <v>1.2044102461804764E-2</v>
      </c>
      <c r="O487" s="2">
        <f t="shared" si="31"/>
        <v>7.4577315461185987E-3</v>
      </c>
    </row>
    <row r="488" spans="1:15" x14ac:dyDescent="0.25">
      <c r="A488" s="2">
        <v>1792</v>
      </c>
      <c r="C488">
        <v>9.9963440022346074E-3</v>
      </c>
      <c r="D488">
        <v>5.3287290332455278E-3</v>
      </c>
      <c r="E488">
        <v>7.531731292182136E-3</v>
      </c>
      <c r="F488">
        <v>7.5334409804914881E-3</v>
      </c>
      <c r="I488" s="2">
        <f>'II. Headline series'!E490</f>
        <v>1.1114602796107313</v>
      </c>
      <c r="J488" s="2">
        <f>'II. Headline series'!H490</f>
        <v>1.392026929406168E-2</v>
      </c>
      <c r="K488" s="2">
        <v>1.2945627464903253</v>
      </c>
      <c r="L488" s="2">
        <f t="shared" si="28"/>
        <v>1.1182587938727059E-3</v>
      </c>
      <c r="M488" s="2">
        <f t="shared" si="29"/>
        <v>5.7858737628617854E-3</v>
      </c>
      <c r="N488" s="2">
        <f t="shared" si="30"/>
        <v>-7.3942382875508712E-3</v>
      </c>
      <c r="O488" s="2">
        <f t="shared" si="31"/>
        <v>5.4121864844117644E-3</v>
      </c>
    </row>
    <row r="489" spans="1:15" x14ac:dyDescent="0.25">
      <c r="A489" s="2">
        <v>1793</v>
      </c>
      <c r="C489">
        <v>7.1376394822592485E-3</v>
      </c>
      <c r="D489">
        <v>5.4003856688525278E-3</v>
      </c>
      <c r="E489">
        <v>7.475428374372409E-3</v>
      </c>
      <c r="F489">
        <v>7.4770999967404316E-3</v>
      </c>
      <c r="I489" s="2">
        <f>'II. Headline series'!E491</f>
        <v>1.6295797891927599</v>
      </c>
      <c r="J489" s="2">
        <f>'II. Headline series'!H491</f>
        <v>-0.24467442556679384</v>
      </c>
      <c r="K489" s="2">
        <v>0.76335175206248107</v>
      </c>
      <c r="L489" s="2">
        <f t="shared" si="28"/>
        <v>9.1581584096683509E-3</v>
      </c>
      <c r="M489" s="2">
        <f t="shared" si="29"/>
        <v>1.0895412223075071E-2</v>
      </c>
      <c r="N489" s="2">
        <f t="shared" si="30"/>
        <v>-9.9238442524083696E-3</v>
      </c>
      <c r="O489" s="2">
        <f t="shared" si="31"/>
        <v>1.5641752388437929E-4</v>
      </c>
    </row>
    <row r="490" spans="1:15" x14ac:dyDescent="0.25">
      <c r="A490" s="2">
        <v>1794</v>
      </c>
      <c r="C490">
        <v>8.3858282045980552E-3</v>
      </c>
      <c r="D490">
        <v>6.3110923661356426E-3</v>
      </c>
      <c r="E490">
        <v>7.4199609874699398E-3</v>
      </c>
      <c r="F490">
        <v>7.4215956656754909E-3</v>
      </c>
      <c r="I490" s="2">
        <f>'II. Headline series'!E492</f>
        <v>2.9584867953824974</v>
      </c>
      <c r="J490" s="2">
        <f>'II. Headline series'!H492</f>
        <v>2.3755501335941651</v>
      </c>
      <c r="K490" s="2">
        <v>-4.020049504567285E-2</v>
      </c>
      <c r="L490" s="2">
        <f t="shared" si="28"/>
        <v>2.1199039749226919E-2</v>
      </c>
      <c r="M490" s="2">
        <f t="shared" si="29"/>
        <v>2.3273775587689331E-2</v>
      </c>
      <c r="N490" s="2">
        <f t="shared" si="30"/>
        <v>1.6333905670266161E-2</v>
      </c>
      <c r="O490" s="2">
        <f t="shared" si="31"/>
        <v>-7.8236006161322199E-3</v>
      </c>
    </row>
    <row r="491" spans="1:15" x14ac:dyDescent="0.25">
      <c r="A491" s="2">
        <v>1795</v>
      </c>
      <c r="C491">
        <v>8.0225302948337286E-3</v>
      </c>
      <c r="D491">
        <v>6.4455783156767976E-3</v>
      </c>
      <c r="E491">
        <v>7.3653106696406102E-3</v>
      </c>
      <c r="F491">
        <v>7.3669094844399374E-3</v>
      </c>
      <c r="I491" s="2">
        <f>'II. Headline series'!E493</f>
        <v>3.9765538763225003</v>
      </c>
      <c r="J491" s="2">
        <f>'II. Headline series'!H493</f>
        <v>2.3407972882368462</v>
      </c>
      <c r="K491" s="2">
        <v>-0.66877651800904991</v>
      </c>
      <c r="L491" s="2">
        <f t="shared" si="28"/>
        <v>3.1743008468391273E-2</v>
      </c>
      <c r="M491" s="2">
        <f t="shared" si="29"/>
        <v>3.3319960447548203E-2</v>
      </c>
      <c r="N491" s="2">
        <f t="shared" si="30"/>
        <v>1.6041063397928525E-2</v>
      </c>
      <c r="O491" s="2">
        <f t="shared" si="31"/>
        <v>-1.4054674664530437E-2</v>
      </c>
    </row>
    <row r="492" spans="1:15" x14ac:dyDescent="0.25">
      <c r="A492" s="2">
        <v>1796</v>
      </c>
      <c r="C492">
        <v>9.4519388862725935E-3</v>
      </c>
      <c r="D492">
        <v>5.7087499588579236E-3</v>
      </c>
      <c r="E492">
        <v>7.3114594989821119E-3</v>
      </c>
      <c r="F492">
        <v>7.3130234918960717E-3</v>
      </c>
      <c r="I492" s="2">
        <f>'II. Headline series'!E494</f>
        <v>3.7985280444904133</v>
      </c>
      <c r="J492" s="2">
        <f>'II. Headline series'!H494</f>
        <v>-0.73137265375937033</v>
      </c>
      <c r="K492" s="2">
        <v>-0.3635244291439082</v>
      </c>
      <c r="L492" s="2">
        <f t="shared" si="28"/>
        <v>2.8533341558631537E-2</v>
      </c>
      <c r="M492" s="2">
        <f t="shared" si="29"/>
        <v>3.2276530486046208E-2</v>
      </c>
      <c r="N492" s="2">
        <f t="shared" si="30"/>
        <v>-1.4626750029489776E-2</v>
      </c>
      <c r="O492" s="2">
        <f t="shared" si="31"/>
        <v>-1.0948267783335155E-2</v>
      </c>
    </row>
    <row r="493" spans="1:15" x14ac:dyDescent="0.25">
      <c r="A493" s="2">
        <v>1797</v>
      </c>
      <c r="C493">
        <v>1.0656876700846651E-2</v>
      </c>
      <c r="D493">
        <v>5.5424616214913795E-3</v>
      </c>
      <c r="E493">
        <v>7.2583900739287685E-3</v>
      </c>
      <c r="F493">
        <v>7.2599202489398605E-3</v>
      </c>
      <c r="I493" s="2">
        <f>'II. Headline series'!E495</f>
        <v>3.2838767621155269</v>
      </c>
      <c r="J493" s="2">
        <f>'II. Headline series'!H495</f>
        <v>-4.9653711984107058</v>
      </c>
      <c r="K493" s="2">
        <v>-0.31296216498294321</v>
      </c>
      <c r="L493" s="2">
        <f t="shared" si="28"/>
        <v>2.218189092030862E-2</v>
      </c>
      <c r="M493" s="2">
        <f t="shared" si="29"/>
        <v>2.7296305999663893E-2</v>
      </c>
      <c r="N493" s="2">
        <f t="shared" si="30"/>
        <v>-5.6913632233046914E-2</v>
      </c>
      <c r="O493" s="2">
        <f t="shared" si="31"/>
        <v>-1.0389541898769292E-2</v>
      </c>
    </row>
    <row r="494" spans="1:15" x14ac:dyDescent="0.25">
      <c r="A494" s="2">
        <v>1798</v>
      </c>
      <c r="C494">
        <v>6.9411364459327305E-3</v>
      </c>
      <c r="D494">
        <v>5.0732251896809426E-3</v>
      </c>
      <c r="E494">
        <v>7.2060854945035814E-3</v>
      </c>
      <c r="F494">
        <v>7.2075828196679599E-3</v>
      </c>
      <c r="I494" s="2">
        <f>'II. Headline series'!E496</f>
        <v>2.7882320270056726</v>
      </c>
      <c r="J494" s="2">
        <f>'II. Headline series'!H496</f>
        <v>-6.1326181894893432</v>
      </c>
      <c r="K494" s="2">
        <v>-0.72761503392176585</v>
      </c>
      <c r="L494" s="2">
        <f t="shared" si="28"/>
        <v>2.0941183824123993E-2</v>
      </c>
      <c r="M494" s="2">
        <f t="shared" si="29"/>
        <v>2.2809095080375784E-2</v>
      </c>
      <c r="N494" s="2">
        <f t="shared" si="30"/>
        <v>-6.8533764714561393E-2</v>
      </c>
      <c r="O494" s="2">
        <f t="shared" si="31"/>
        <v>-1.4483733158885619E-2</v>
      </c>
    </row>
    <row r="495" spans="1:15" x14ac:dyDescent="0.25">
      <c r="A495" s="2">
        <v>1799</v>
      </c>
      <c r="C495">
        <v>6.2099471545350848E-3</v>
      </c>
      <c r="D495">
        <v>5.1200483405630104E-3</v>
      </c>
      <c r="E495">
        <v>7.1545293443750794E-3</v>
      </c>
      <c r="F495">
        <v>7.1559947533543578E-3</v>
      </c>
      <c r="I495" s="2">
        <f>'II. Headline series'!E497</f>
        <v>5.7028405438588265</v>
      </c>
      <c r="J495" s="2">
        <f>'II. Headline series'!H497</f>
        <v>-0.64560230153284537</v>
      </c>
      <c r="K495" s="2">
        <v>-1.2579347937956253</v>
      </c>
      <c r="L495" s="2">
        <f t="shared" si="28"/>
        <v>5.0818458284053181E-2</v>
      </c>
      <c r="M495" s="2">
        <f t="shared" si="29"/>
        <v>5.1908357098025257E-2</v>
      </c>
      <c r="N495" s="2">
        <f t="shared" si="30"/>
        <v>-1.3612017768682812E-2</v>
      </c>
      <c r="O495" s="2">
        <f t="shared" si="31"/>
        <v>-1.9735342691310612E-2</v>
      </c>
    </row>
    <row r="496" spans="1:15" x14ac:dyDescent="0.25">
      <c r="A496" s="2">
        <v>1800</v>
      </c>
      <c r="C496">
        <v>7.2267012329136028E-3</v>
      </c>
      <c r="D496">
        <v>5.5249036867811418E-3</v>
      </c>
      <c r="E496">
        <v>7.10370567367894E-3</v>
      </c>
      <c r="F496">
        <v>7.1051400671963468E-3</v>
      </c>
      <c r="I496" s="2">
        <f>'II. Headline series'!E498</f>
        <v>5.6200162202952368</v>
      </c>
      <c r="J496" s="2">
        <f>'II. Headline series'!H498</f>
        <v>0.5799683338021373</v>
      </c>
      <c r="K496" s="2">
        <v>-0.93394318797995601</v>
      </c>
      <c r="L496" s="2">
        <f t="shared" si="28"/>
        <v>4.8973460970038768E-2</v>
      </c>
      <c r="M496" s="2">
        <f t="shared" si="29"/>
        <v>5.0675258516171225E-2</v>
      </c>
      <c r="N496" s="2">
        <f t="shared" si="30"/>
        <v>-1.3054567291749739E-3</v>
      </c>
      <c r="O496" s="2">
        <f t="shared" si="31"/>
        <v>-1.6444571946995907E-2</v>
      </c>
    </row>
    <row r="497" spans="1:15" x14ac:dyDescent="0.25">
      <c r="A497" s="2">
        <v>1801</v>
      </c>
      <c r="C497">
        <v>1.0338874084797446E-2</v>
      </c>
      <c r="D497">
        <v>6.0863175500314708E-3</v>
      </c>
      <c r="E497">
        <v>7.0535989825666256E-3</v>
      </c>
      <c r="F497">
        <v>7.0550032297917297E-3</v>
      </c>
      <c r="I497" s="2">
        <f>'II. Headline series'!E499</f>
        <v>4.7665536365981422</v>
      </c>
      <c r="J497" s="2">
        <f>'II. Headline series'!H499</f>
        <v>-1.3748215896557787</v>
      </c>
      <c r="K497" s="2">
        <v>0.32722185035670798</v>
      </c>
      <c r="L497" s="2">
        <f t="shared" si="28"/>
        <v>3.7326662281183975E-2</v>
      </c>
      <c r="M497" s="2">
        <f t="shared" si="29"/>
        <v>4.1579218815949948E-2</v>
      </c>
      <c r="N497" s="2">
        <f t="shared" si="30"/>
        <v>-2.0803219126349519E-2</v>
      </c>
      <c r="O497" s="2">
        <f t="shared" si="31"/>
        <v>-3.7827847262246498E-3</v>
      </c>
    </row>
    <row r="498" spans="1:15" x14ac:dyDescent="0.25">
      <c r="A498" s="2">
        <v>1802</v>
      </c>
      <c r="C498">
        <v>8.2735859520188075E-3</v>
      </c>
      <c r="D498">
        <v>5.2029960824992285E-3</v>
      </c>
      <c r="E498">
        <v>7.0041942054453969E-3</v>
      </c>
      <c r="F498">
        <v>7.0055691453113893E-3</v>
      </c>
      <c r="I498" s="2">
        <f>'II. Headline series'!E500</f>
        <v>2.5394000595919004</v>
      </c>
      <c r="J498" s="2">
        <f>'II. Headline series'!H500</f>
        <v>-3.6187481612203265</v>
      </c>
      <c r="K498" s="2">
        <v>1.265733535755879</v>
      </c>
      <c r="L498" s="2">
        <f t="shared" si="28"/>
        <v>1.7120414643900198E-2</v>
      </c>
      <c r="M498" s="2">
        <f t="shared" si="29"/>
        <v>2.0191004513419777E-2</v>
      </c>
      <c r="N498" s="2">
        <f t="shared" si="30"/>
        <v>-4.3193050757514659E-2</v>
      </c>
      <c r="O498" s="2">
        <f t="shared" si="31"/>
        <v>5.651766212247401E-3</v>
      </c>
    </row>
    <row r="499" spans="1:15" x14ac:dyDescent="0.25">
      <c r="A499" s="2">
        <v>1803</v>
      </c>
      <c r="C499">
        <v>1.0442734361462326E-2</v>
      </c>
      <c r="D499">
        <v>6.1242420926570064E-3</v>
      </c>
      <c r="E499">
        <v>6.9554766958760316E-3</v>
      </c>
      <c r="F499">
        <v>6.9568231383332875E-3</v>
      </c>
      <c r="I499" s="2">
        <f>'II. Headline series'!E501</f>
        <v>3.8081861089221873</v>
      </c>
      <c r="J499" s="2">
        <f>'II. Headline series'!H501</f>
        <v>-2.5872634139325359E-2</v>
      </c>
      <c r="K499" s="2">
        <v>0.97242811118130312</v>
      </c>
      <c r="L499" s="2">
        <f t="shared" si="28"/>
        <v>2.7639126727759547E-2</v>
      </c>
      <c r="M499" s="2">
        <f t="shared" si="29"/>
        <v>3.1957618996564865E-2</v>
      </c>
      <c r="N499" s="2">
        <f t="shared" si="30"/>
        <v>-7.2155494797265414E-3</v>
      </c>
      <c r="O499" s="2">
        <f t="shared" si="31"/>
        <v>2.7674579734797431E-3</v>
      </c>
    </row>
    <row r="500" spans="1:15" x14ac:dyDescent="0.25">
      <c r="A500" s="2">
        <v>1804</v>
      </c>
      <c r="C500">
        <v>9.4568924844806342E-3</v>
      </c>
      <c r="D500">
        <v>6.877838673166067E-3</v>
      </c>
      <c r="E500">
        <v>6.9074322120964513E-3</v>
      </c>
      <c r="F500">
        <v>6.9087509393058692E-3</v>
      </c>
      <c r="I500" s="2">
        <f>'II. Headline series'!E502</f>
        <v>6.8265493770988552</v>
      </c>
      <c r="J500" s="2">
        <f>'II. Headline series'!H502</f>
        <v>5.4688167289057077</v>
      </c>
      <c r="K500" s="2">
        <v>0.81775414182641259</v>
      </c>
      <c r="L500" s="2">
        <f t="shared" si="28"/>
        <v>5.8808601286507917E-2</v>
      </c>
      <c r="M500" s="2">
        <f t="shared" si="29"/>
        <v>6.1387655097822479E-2</v>
      </c>
      <c r="N500" s="2">
        <f t="shared" si="30"/>
        <v>4.7779416349751212E-2</v>
      </c>
      <c r="O500" s="2">
        <f t="shared" si="31"/>
        <v>1.2687904789582573E-3</v>
      </c>
    </row>
    <row r="501" spans="1:15" x14ac:dyDescent="0.25">
      <c r="A501" s="2">
        <v>1805</v>
      </c>
      <c r="C501">
        <v>1.1618406806496668E-2</v>
      </c>
      <c r="D501">
        <v>8.0003512418932894E-3</v>
      </c>
      <c r="E501">
        <v>6.8600469031412014E-3</v>
      </c>
      <c r="F501">
        <v>6.8613386706106146E-3</v>
      </c>
      <c r="I501" s="2">
        <f>'II. Headline series'!E503</f>
        <v>7.13630768244421</v>
      </c>
      <c r="J501" s="2">
        <f>'II. Headline series'!H503</f>
        <v>6.6004297202943194</v>
      </c>
      <c r="K501" s="2">
        <v>0.94340822017508341</v>
      </c>
      <c r="L501" s="2">
        <f t="shared" si="28"/>
        <v>5.974467001794543E-2</v>
      </c>
      <c r="M501" s="2">
        <f t="shared" si="29"/>
        <v>6.3362725582548809E-2</v>
      </c>
      <c r="N501" s="2">
        <f t="shared" si="30"/>
        <v>5.9142958532332576E-2</v>
      </c>
      <c r="O501" s="2">
        <f t="shared" si="31"/>
        <v>2.5727435311402201E-3</v>
      </c>
    </row>
    <row r="502" spans="1:15" x14ac:dyDescent="0.25">
      <c r="A502" s="2">
        <v>1806</v>
      </c>
      <c r="C502">
        <v>1.3959740298362219E-2</v>
      </c>
      <c r="D502">
        <v>7.6048801608823938E-3</v>
      </c>
      <c r="E502">
        <v>6.8133072955283624E-3</v>
      </c>
      <c r="F502">
        <v>6.8145728331950898E-3</v>
      </c>
      <c r="I502" s="2">
        <f>'II. Headline series'!E504</f>
        <v>5.7965587791114093</v>
      </c>
      <c r="J502" s="2">
        <f>'II. Headline series'!H504</f>
        <v>1.9516524966192141</v>
      </c>
      <c r="K502" s="2">
        <v>1.2600293990806191</v>
      </c>
      <c r="L502" s="2">
        <f t="shared" si="28"/>
        <v>4.4005847492751868E-2</v>
      </c>
      <c r="M502" s="2">
        <f t="shared" si="29"/>
        <v>5.0360707630231698E-2</v>
      </c>
      <c r="N502" s="2">
        <f t="shared" si="30"/>
        <v>1.270195213299705E-2</v>
      </c>
      <c r="O502" s="2">
        <f t="shared" si="31"/>
        <v>5.785721157611101E-3</v>
      </c>
    </row>
    <row r="503" spans="1:15" x14ac:dyDescent="0.25">
      <c r="A503" s="2">
        <v>1807</v>
      </c>
      <c r="C503">
        <v>1.1509538269846228E-2</v>
      </c>
      <c r="D503">
        <v>5.7790516260983341E-3</v>
      </c>
      <c r="E503">
        <v>6.7672002804870183E-3</v>
      </c>
      <c r="F503">
        <v>6.7684402937494646E-3</v>
      </c>
      <c r="I503" s="2">
        <f>'II. Headline series'!E505</f>
        <v>5.4374761258107966</v>
      </c>
      <c r="J503" s="2">
        <f>'II. Headline series'!H505</f>
        <v>0.55576903134858147</v>
      </c>
      <c r="K503" s="2">
        <v>0.97390130125643437</v>
      </c>
      <c r="L503" s="2">
        <f t="shared" si="28"/>
        <v>4.2865222988261738E-2</v>
      </c>
      <c r="M503" s="2">
        <f t="shared" si="29"/>
        <v>4.8595709632009633E-2</v>
      </c>
      <c r="N503" s="2">
        <f t="shared" si="30"/>
        <v>-1.2107499802636503E-3</v>
      </c>
      <c r="O503" s="2">
        <f t="shared" si="31"/>
        <v>2.9705727188148786E-3</v>
      </c>
    </row>
    <row r="504" spans="1:15" x14ac:dyDescent="0.25">
      <c r="A504" s="2">
        <v>1808</v>
      </c>
      <c r="C504">
        <v>6.1229226328995993E-3</v>
      </c>
      <c r="D504">
        <v>4.595720212648936E-3</v>
      </c>
      <c r="E504">
        <v>6.7217131016998419E-3</v>
      </c>
      <c r="F504">
        <v>6.7229282724008636E-3</v>
      </c>
      <c r="I504" s="2">
        <f>'II. Headline series'!E506</f>
        <v>4.2987499821678634</v>
      </c>
      <c r="J504" s="2">
        <f>'II. Headline series'!H506</f>
        <v>1.3444842503391539</v>
      </c>
      <c r="K504" s="2">
        <v>0.25895554827081507</v>
      </c>
      <c r="L504" s="2">
        <f t="shared" si="28"/>
        <v>3.6864577188779037E-2</v>
      </c>
      <c r="M504" s="2">
        <f t="shared" si="29"/>
        <v>3.8391779609029696E-2</v>
      </c>
      <c r="N504" s="2">
        <f t="shared" si="30"/>
        <v>6.7219142309906752E-3</v>
      </c>
      <c r="O504" s="2">
        <f t="shared" si="31"/>
        <v>-4.1333727896927129E-3</v>
      </c>
    </row>
    <row r="505" spans="1:15" x14ac:dyDescent="0.25">
      <c r="A505" s="2">
        <v>1809</v>
      </c>
      <c r="C505">
        <v>9.5338604177679902E-3</v>
      </c>
      <c r="D505">
        <v>5.3966230659196522E-3</v>
      </c>
      <c r="E505">
        <v>6.6768333435367252E-3</v>
      </c>
      <c r="F505">
        <v>6.6780243309013257E-3</v>
      </c>
      <c r="I505" s="2">
        <f>'II. Headline series'!E507</f>
        <v>3.9256117359962146</v>
      </c>
      <c r="J505" s="2">
        <f>'II. Headline series'!H507</f>
        <v>1.7649971218057305</v>
      </c>
      <c r="K505" s="2">
        <v>0.19177502777258676</v>
      </c>
      <c r="L505" s="2">
        <f t="shared" si="28"/>
        <v>2.9722256942194152E-2</v>
      </c>
      <c r="M505" s="2">
        <f t="shared" si="29"/>
        <v>3.3859494294042489E-2</v>
      </c>
      <c r="N505" s="2">
        <f t="shared" si="30"/>
        <v>1.097194688715598E-2</v>
      </c>
      <c r="O505" s="2">
        <f t="shared" si="31"/>
        <v>-4.7602740531754581E-3</v>
      </c>
    </row>
    <row r="506" spans="1:15" x14ac:dyDescent="0.25">
      <c r="A506" s="2">
        <v>1810</v>
      </c>
      <c r="C506">
        <v>6.5780130203967691E-3</v>
      </c>
      <c r="D506">
        <v>5.5923381618745811E-3</v>
      </c>
      <c r="E506">
        <v>6.6325489197566556E-3</v>
      </c>
      <c r="F506">
        <v>6.633716361286417E-3</v>
      </c>
      <c r="I506" s="2">
        <f>'II. Headline series'!E508</f>
        <v>4.8253736531486355</v>
      </c>
      <c r="J506" s="2">
        <f>'II. Headline series'!H508</f>
        <v>0.80214710652802068</v>
      </c>
      <c r="K506" s="2">
        <v>0.75128026680445437</v>
      </c>
      <c r="L506" s="2">
        <f t="shared" si="28"/>
        <v>4.1675723511089585E-2</v>
      </c>
      <c r="M506" s="2">
        <f t="shared" si="29"/>
        <v>4.2661398369611775E-2</v>
      </c>
      <c r="N506" s="2">
        <f t="shared" si="30"/>
        <v>1.3877547039937901E-3</v>
      </c>
      <c r="O506" s="2">
        <f t="shared" si="31"/>
        <v>8.7908630675812699E-4</v>
      </c>
    </row>
    <row r="507" spans="1:15" x14ac:dyDescent="0.25">
      <c r="A507" s="2">
        <v>1811</v>
      </c>
      <c r="C507">
        <v>1.2826643361035426E-2</v>
      </c>
      <c r="D507">
        <v>5.8006141707598099E-3</v>
      </c>
      <c r="E507">
        <v>6.5888480626562435E-3</v>
      </c>
      <c r="F507">
        <v>6.5899925749827604E-3</v>
      </c>
      <c r="I507" s="2">
        <f>'II. Headline series'!E509</f>
        <v>5.3705276448239152</v>
      </c>
      <c r="J507" s="2">
        <f>'II. Headline series'!H509</f>
        <v>2.3101064823025603</v>
      </c>
      <c r="K507" s="2">
        <v>1.3574261216950931</v>
      </c>
      <c r="L507" s="2">
        <f t="shared" si="28"/>
        <v>4.0878633087203728E-2</v>
      </c>
      <c r="M507" s="2">
        <f t="shared" si="29"/>
        <v>4.7904662277479339E-2</v>
      </c>
      <c r="N507" s="2">
        <f t="shared" si="30"/>
        <v>1.6511072248042845E-2</v>
      </c>
      <c r="O507" s="2">
        <f t="shared" si="31"/>
        <v>6.9842686419681714E-3</v>
      </c>
    </row>
    <row r="508" spans="1:15" x14ac:dyDescent="0.25">
      <c r="A508" s="2">
        <v>1812</v>
      </c>
      <c r="C508">
        <v>7.7333086107200201E-3</v>
      </c>
      <c r="D508">
        <v>4.1790552506019577E-3</v>
      </c>
      <c r="E508">
        <v>6.5457193126444348E-3</v>
      </c>
      <c r="F508">
        <v>6.5468414923438812E-3</v>
      </c>
      <c r="I508" s="2">
        <f>'II. Headline series'!E510</f>
        <v>6.4352012457349597</v>
      </c>
      <c r="J508" s="2">
        <f>'II. Headline series'!H510</f>
        <v>4.3977219693382557</v>
      </c>
      <c r="K508" s="2">
        <v>1.9483636620519473</v>
      </c>
      <c r="L508" s="2">
        <f t="shared" si="28"/>
        <v>5.6618703846629585E-2</v>
      </c>
      <c r="M508" s="2">
        <f t="shared" si="29"/>
        <v>6.0172957206747646E-2</v>
      </c>
      <c r="N508" s="2">
        <f t="shared" si="30"/>
        <v>3.7430378201038679E-2</v>
      </c>
      <c r="O508" s="2">
        <f t="shared" si="31"/>
        <v>1.2936795128175593E-2</v>
      </c>
    </row>
    <row r="509" spans="1:15" x14ac:dyDescent="0.25">
      <c r="A509" s="2">
        <v>1813</v>
      </c>
      <c r="C509">
        <v>5.7007078964689773E-3</v>
      </c>
      <c r="D509">
        <v>3.928737618583443E-3</v>
      </c>
      <c r="E509">
        <v>6.5031515082240006E-3</v>
      </c>
      <c r="F509">
        <v>6.5042519325948494E-3</v>
      </c>
      <c r="I509" s="2">
        <f>'II. Headline series'!E511</f>
        <v>6.3179405363327108</v>
      </c>
      <c r="J509" s="2">
        <f>'II. Headline series'!H511</f>
        <v>7.0441463186190907</v>
      </c>
      <c r="K509" s="2">
        <v>2.8589698791802598</v>
      </c>
      <c r="L509" s="2">
        <f t="shared" si="28"/>
        <v>5.7478697466858138E-2</v>
      </c>
      <c r="M509" s="2">
        <f t="shared" si="29"/>
        <v>5.9250667744743669E-2</v>
      </c>
      <c r="N509" s="2">
        <f t="shared" si="30"/>
        <v>6.3937211253596055E-2</v>
      </c>
      <c r="O509" s="2">
        <f t="shared" si="31"/>
        <v>2.2085446859207748E-2</v>
      </c>
    </row>
    <row r="510" spans="1:15" x14ac:dyDescent="0.25">
      <c r="A510" s="2">
        <v>1814</v>
      </c>
      <c r="C510">
        <v>7.7188776803729219E-3</v>
      </c>
      <c r="D510">
        <v>5.3494597985888478E-3</v>
      </c>
      <c r="E510">
        <v>6.4611337763614187E-3</v>
      </c>
      <c r="F510">
        <v>6.4622130041671975E-3</v>
      </c>
      <c r="I510" s="2">
        <f>'II. Headline series'!E512</f>
        <v>5.2643108303404356</v>
      </c>
      <c r="J510" s="2">
        <f>'II. Headline series'!H512</f>
        <v>5.5135829264688931</v>
      </c>
      <c r="K510" s="2">
        <v>4.0187273107784289</v>
      </c>
      <c r="L510" s="2">
        <f t="shared" si="28"/>
        <v>4.4924230623031434E-2</v>
      </c>
      <c r="M510" s="2">
        <f t="shared" si="29"/>
        <v>4.7293648504815509E-2</v>
      </c>
      <c r="N510" s="2">
        <f t="shared" si="30"/>
        <v>4.8673616260521739E-2</v>
      </c>
      <c r="O510" s="2">
        <f t="shared" si="31"/>
        <v>3.3725060103617095E-2</v>
      </c>
    </row>
    <row r="511" spans="1:15" x14ac:dyDescent="0.25">
      <c r="A511" s="2">
        <v>1815</v>
      </c>
      <c r="C511">
        <v>1.0772547445134511E-2</v>
      </c>
      <c r="D511">
        <v>7.0230228845965526E-3</v>
      </c>
      <c r="E511">
        <v>6.4196555232276867E-3</v>
      </c>
      <c r="F511">
        <v>6.4207140954065578E-3</v>
      </c>
      <c r="I511" s="2">
        <f>'II. Headline series'!E513</f>
        <v>8.555441390183157</v>
      </c>
      <c r="J511" s="2">
        <f>'II. Headline series'!H513</f>
        <v>4.9385832048325105</v>
      </c>
      <c r="K511" s="2">
        <v>4.9349917563655641</v>
      </c>
      <c r="L511" s="2">
        <f t="shared" si="28"/>
        <v>7.4781866456697058E-2</v>
      </c>
      <c r="M511" s="2">
        <f t="shared" si="29"/>
        <v>7.8531391017235011E-2</v>
      </c>
      <c r="N511" s="2">
        <f t="shared" si="30"/>
        <v>4.2965117952918547E-2</v>
      </c>
      <c r="O511" s="2">
        <f t="shared" si="31"/>
        <v>4.2929203468249084E-2</v>
      </c>
    </row>
    <row r="512" spans="1:15" x14ac:dyDescent="0.25">
      <c r="A512" s="2">
        <v>1816</v>
      </c>
      <c r="C512">
        <v>1.1216308742658434E-2</v>
      </c>
      <c r="D512">
        <v>6.5929532159672132E-3</v>
      </c>
      <c r="E512">
        <v>6.378706425293504E-3</v>
      </c>
      <c r="F512">
        <v>6.3797448656365474E-3</v>
      </c>
      <c r="I512" s="2">
        <f>'II. Headline series'!E514</f>
        <v>11.670668334729369</v>
      </c>
      <c r="J512" s="2">
        <f>'II. Headline series'!H514</f>
        <v>7.0633881900050763</v>
      </c>
      <c r="K512" s="2">
        <v>5.3250418583296746</v>
      </c>
      <c r="L512" s="2">
        <f t="shared" si="28"/>
        <v>0.10549037460463526</v>
      </c>
      <c r="M512" s="2">
        <f t="shared" si="29"/>
        <v>0.11011373013132647</v>
      </c>
      <c r="N512" s="2">
        <f t="shared" si="30"/>
        <v>6.4254137034414224E-2</v>
      </c>
      <c r="O512" s="2">
        <f t="shared" si="31"/>
        <v>4.6870673717660197E-2</v>
      </c>
    </row>
    <row r="513" spans="1:15" x14ac:dyDescent="0.25">
      <c r="A513" s="2">
        <v>1817</v>
      </c>
      <c r="C513">
        <v>1.2054532289291962E-2</v>
      </c>
      <c r="D513">
        <v>6.0816983969595945E-3</v>
      </c>
      <c r="E513">
        <v>6.3382764207630957E-3</v>
      </c>
      <c r="F513">
        <v>5.4507232216045465E-3</v>
      </c>
      <c r="I513" s="2">
        <f>'II. Headline series'!E515</f>
        <v>11.380401720696341</v>
      </c>
      <c r="J513" s="2">
        <f>'II. Headline series'!H515</f>
        <v>8.6530886452680171</v>
      </c>
      <c r="K513" s="2">
        <v>5.8337185320356877</v>
      </c>
      <c r="L513" s="2">
        <f t="shared" si="28"/>
        <v>0.10174948491767145</v>
      </c>
      <c r="M513" s="2">
        <f t="shared" si="29"/>
        <v>0.10772231881000381</v>
      </c>
      <c r="N513" s="2">
        <f t="shared" si="30"/>
        <v>8.1080163231075628E-2</v>
      </c>
      <c r="O513" s="2">
        <f t="shared" si="31"/>
        <v>5.2886462098752335E-2</v>
      </c>
    </row>
    <row r="514" spans="1:15" x14ac:dyDescent="0.25">
      <c r="A514" s="2">
        <v>1818</v>
      </c>
      <c r="C514">
        <v>1.098209679650204E-2</v>
      </c>
      <c r="D514">
        <v>9.3992678587791027E-3</v>
      </c>
      <c r="E514">
        <v>6.2983557013317655E-3</v>
      </c>
      <c r="F514">
        <v>4.5277041106957724E-3</v>
      </c>
      <c r="I514" s="2">
        <f>'II. Headline series'!E516</f>
        <v>11.39496734334702</v>
      </c>
      <c r="J514" s="2">
        <f>'II. Headline series'!H516</f>
        <v>8.478400507205631</v>
      </c>
      <c r="K514" s="2">
        <v>6.2670797746251523</v>
      </c>
      <c r="L514" s="2">
        <f t="shared" si="28"/>
        <v>0.10296757663696815</v>
      </c>
      <c r="M514" s="2">
        <f t="shared" si="29"/>
        <v>0.10455040557469109</v>
      </c>
      <c r="N514" s="2">
        <f t="shared" si="30"/>
        <v>8.0256300961360549E-2</v>
      </c>
      <c r="O514" s="2">
        <f t="shared" si="31"/>
        <v>5.8143093635555747E-2</v>
      </c>
    </row>
    <row r="515" spans="1:15" x14ac:dyDescent="0.25">
      <c r="A515" s="2">
        <v>1819</v>
      </c>
      <c r="C515">
        <v>1.3874953129985221E-2</v>
      </c>
      <c r="D515">
        <v>8.6736266877747107E-3</v>
      </c>
      <c r="E515">
        <v>6.2589347042543578E-3</v>
      </c>
      <c r="F515">
        <v>3.6106104645203885E-3</v>
      </c>
      <c r="I515" s="2">
        <f>'II. Headline series'!E517</f>
        <v>11.084548798269875</v>
      </c>
      <c r="J515" s="2">
        <f>'II. Headline series'!H517</f>
        <v>8.6967149049134722</v>
      </c>
      <c r="K515" s="2">
        <v>6.4598684759609437</v>
      </c>
      <c r="L515" s="2">
        <f t="shared" si="28"/>
        <v>9.6970534852713522E-2</v>
      </c>
      <c r="M515" s="2">
        <f t="shared" si="29"/>
        <v>0.10217186129492403</v>
      </c>
      <c r="N515" s="2">
        <f t="shared" si="30"/>
        <v>8.3356538584614323E-2</v>
      </c>
      <c r="O515" s="2">
        <f t="shared" si="31"/>
        <v>6.0988074295089047E-2</v>
      </c>
    </row>
    <row r="516" spans="1:15" x14ac:dyDescent="0.25">
      <c r="A516" s="2">
        <v>1820</v>
      </c>
      <c r="C516">
        <v>1.6856618539477057E-2</v>
      </c>
      <c r="D516">
        <v>1.0761839289375139E-2</v>
      </c>
      <c r="E516">
        <v>0</v>
      </c>
      <c r="F516">
        <v>2.6993666894784595E-3</v>
      </c>
      <c r="I516" s="2">
        <f>'II. Headline series'!E518</f>
        <v>10.735080917985382</v>
      </c>
      <c r="J516" s="2">
        <f>'II. Headline series'!H518</f>
        <v>6.3783204226757473</v>
      </c>
      <c r="K516" s="2">
        <v>6.3375435266954545</v>
      </c>
      <c r="L516" s="2">
        <f t="shared" si="28"/>
        <v>9.0494190640376754E-2</v>
      </c>
      <c r="M516" s="2">
        <f t="shared" si="29"/>
        <v>9.6588969890478674E-2</v>
      </c>
      <c r="N516" s="2">
        <f t="shared" si="30"/>
        <v>6.1083837537279008E-2</v>
      </c>
      <c r="O516" s="2">
        <f t="shared" si="31"/>
        <v>6.0676068577476087E-2</v>
      </c>
    </row>
    <row r="517" spans="1:15" x14ac:dyDescent="0.25">
      <c r="A517" s="2">
        <v>1821</v>
      </c>
      <c r="C517">
        <v>1.9134566704828413E-2</v>
      </c>
      <c r="D517">
        <v>1.2729472375140738E-2</v>
      </c>
      <c r="E517">
        <v>0</v>
      </c>
      <c r="F517">
        <v>1.793898629369446E-3</v>
      </c>
      <c r="I517" s="2">
        <f>'II. Headline series'!E519</f>
        <v>12.403028249684025</v>
      </c>
      <c r="J517" s="2">
        <f>'II. Headline series'!H519</f>
        <v>6.9664136111449109</v>
      </c>
      <c r="K517" s="2">
        <v>6.0409421868020035</v>
      </c>
      <c r="L517" s="2">
        <f t="shared" si="28"/>
        <v>0.10489571579201185</v>
      </c>
      <c r="M517" s="2">
        <f t="shared" si="29"/>
        <v>0.11130081012169951</v>
      </c>
      <c r="N517" s="2">
        <f t="shared" si="30"/>
        <v>6.7870237482079668E-2</v>
      </c>
      <c r="O517" s="2">
        <f t="shared" si="31"/>
        <v>5.8615523238650588E-2</v>
      </c>
    </row>
    <row r="518" spans="1:15" x14ac:dyDescent="0.25">
      <c r="A518" s="2">
        <v>1822</v>
      </c>
      <c r="C518">
        <v>1.4618573275195558E-2</v>
      </c>
      <c r="D518">
        <v>9.5479441655109253E-3</v>
      </c>
      <c r="E518">
        <v>0</v>
      </c>
      <c r="F518">
        <v>8.9413352917919393E-4</v>
      </c>
      <c r="I518" s="2">
        <f>'II. Headline series'!E520</f>
        <v>9.7978334802725424</v>
      </c>
      <c r="J518" s="2">
        <f>'II. Headline series'!H520</f>
        <v>4.4575562220867351</v>
      </c>
      <c r="K518" s="2">
        <v>5.6289044454183479</v>
      </c>
      <c r="L518" s="2">
        <f t="shared" si="28"/>
        <v>8.3359761527529871E-2</v>
      </c>
      <c r="M518" s="2">
        <f t="shared" si="29"/>
        <v>8.8430390637214501E-2</v>
      </c>
      <c r="N518" s="2">
        <f t="shared" si="30"/>
        <v>4.3681428691688159E-2</v>
      </c>
      <c r="O518" s="2">
        <f t="shared" si="31"/>
        <v>5.5394910925004287E-2</v>
      </c>
    </row>
    <row r="519" spans="1:15" x14ac:dyDescent="0.25">
      <c r="A519" s="2">
        <v>1823</v>
      </c>
      <c r="C519">
        <v>1.589098711075838E-2</v>
      </c>
      <c r="D519">
        <v>1.1842797408313633E-2</v>
      </c>
      <c r="E519">
        <v>0</v>
      </c>
      <c r="F519">
        <v>0</v>
      </c>
      <c r="I519" s="2">
        <f>'II. Headline series'!E521</f>
        <v>7.92987986810473</v>
      </c>
      <c r="J519" s="2">
        <f>'II. Headline series'!H521</f>
        <v>4.8319820985137643</v>
      </c>
      <c r="K519" s="2">
        <v>5.1249174576508336</v>
      </c>
      <c r="L519" s="2">
        <f t="shared" si="28"/>
        <v>6.3407811570288922E-2</v>
      </c>
      <c r="M519" s="2">
        <f t="shared" si="29"/>
        <v>6.7456001272733671E-2</v>
      </c>
      <c r="N519" s="2">
        <f t="shared" si="30"/>
        <v>4.8319820985137645E-2</v>
      </c>
      <c r="O519" s="2">
        <f t="shared" si="31"/>
        <v>5.1249174576508336E-2</v>
      </c>
    </row>
    <row r="520" spans="1:15" x14ac:dyDescent="0.25">
      <c r="A520" s="2">
        <v>1824</v>
      </c>
      <c r="C520">
        <v>1.4443244681138789E-2</v>
      </c>
      <c r="D520">
        <v>1.0891287796762836E-2</v>
      </c>
      <c r="E520">
        <v>0</v>
      </c>
      <c r="F520">
        <v>0</v>
      </c>
      <c r="I520" s="2">
        <f>'II. Headline series'!E522</f>
        <v>6.6182820020658415</v>
      </c>
      <c r="J520" s="2">
        <f>'II. Headline series'!H522</f>
        <v>4.3190389904139925</v>
      </c>
      <c r="K520" s="2">
        <v>4.6441749302432607</v>
      </c>
      <c r="L520" s="2">
        <f t="shared" si="28"/>
        <v>5.1739575339519617E-2</v>
      </c>
      <c r="M520" s="2">
        <f t="shared" si="29"/>
        <v>5.5291532223895573E-2</v>
      </c>
      <c r="N520" s="2">
        <f t="shared" si="30"/>
        <v>4.3190389904139925E-2</v>
      </c>
      <c r="O520" s="2">
        <f t="shared" si="31"/>
        <v>4.6441749302432604E-2</v>
      </c>
    </row>
    <row r="521" spans="1:15" x14ac:dyDescent="0.25">
      <c r="A521" s="2">
        <v>1825</v>
      </c>
      <c r="C521">
        <v>1.1332965045805147E-2</v>
      </c>
      <c r="D521">
        <v>7.2318485520438385E-3</v>
      </c>
      <c r="E521">
        <v>0</v>
      </c>
      <c r="F521">
        <v>0</v>
      </c>
      <c r="I521" s="2">
        <f>'II. Headline series'!E523</f>
        <v>5.6161753304811555</v>
      </c>
      <c r="J521" s="2">
        <f>'II. Headline series'!H523</f>
        <v>2.9493175535176408</v>
      </c>
      <c r="K521" s="2">
        <v>4.301294061297293</v>
      </c>
      <c r="L521" s="2">
        <f t="shared" si="28"/>
        <v>4.4828788259006408E-2</v>
      </c>
      <c r="M521" s="2">
        <f t="shared" si="29"/>
        <v>4.8929904752767713E-2</v>
      </c>
      <c r="N521" s="2">
        <f t="shared" si="30"/>
        <v>2.9493175535176407E-2</v>
      </c>
      <c r="O521" s="2">
        <f t="shared" si="31"/>
        <v>4.3012940612972929E-2</v>
      </c>
    </row>
    <row r="522" spans="1:15" x14ac:dyDescent="0.25">
      <c r="A522" s="2">
        <v>1826</v>
      </c>
      <c r="C522">
        <v>1.3607399259160154E-2</v>
      </c>
      <c r="D522">
        <v>1.0270156873850257E-2</v>
      </c>
      <c r="E522">
        <v>0</v>
      </c>
      <c r="F522">
        <v>0</v>
      </c>
      <c r="I522" s="2">
        <f>'II. Headline series'!E524</f>
        <v>5.6135162877098725</v>
      </c>
      <c r="J522" s="2">
        <f>'II. Headline series'!H524</f>
        <v>1.1101728525119119</v>
      </c>
      <c r="K522" s="2">
        <v>4.3194687200510415</v>
      </c>
      <c r="L522" s="2">
        <f t="shared" si="28"/>
        <v>4.2527763617938572E-2</v>
      </c>
      <c r="M522" s="2">
        <f t="shared" si="29"/>
        <v>4.5865006003248464E-2</v>
      </c>
      <c r="N522" s="2">
        <f t="shared" si="30"/>
        <v>1.1101728525119118E-2</v>
      </c>
      <c r="O522" s="2">
        <f t="shared" si="31"/>
        <v>4.3194687200510416E-2</v>
      </c>
    </row>
    <row r="523" spans="1:15" x14ac:dyDescent="0.25">
      <c r="A523" s="2">
        <v>1827</v>
      </c>
      <c r="C523">
        <v>1.0077585583519717E-2</v>
      </c>
      <c r="D523">
        <v>7.6746537959923432E-3</v>
      </c>
      <c r="E523">
        <v>0</v>
      </c>
      <c r="F523">
        <v>6.8370343306404695E-3</v>
      </c>
      <c r="I523" s="2">
        <f>'II. Headline series'!E525</f>
        <v>6.0780891544047808</v>
      </c>
      <c r="J523" s="2">
        <f>'II. Headline series'!H525</f>
        <v>2.540753109699728</v>
      </c>
      <c r="K523" s="2">
        <v>4.363694070811758</v>
      </c>
      <c r="L523" s="2">
        <f t="shared" si="28"/>
        <v>5.0703305960528092E-2</v>
      </c>
      <c r="M523" s="2">
        <f t="shared" si="29"/>
        <v>5.3106237748055465E-2</v>
      </c>
      <c r="N523" s="2">
        <f t="shared" si="30"/>
        <v>1.857049676635681E-2</v>
      </c>
      <c r="O523" s="2">
        <f t="shared" si="31"/>
        <v>3.6799906377477105E-2</v>
      </c>
    </row>
    <row r="524" spans="1:15" x14ac:dyDescent="0.25">
      <c r="A524" s="2">
        <v>1828</v>
      </c>
      <c r="C524">
        <v>1.0026659259849012E-2</v>
      </c>
      <c r="D524">
        <v>9.6142797231619503E-3</v>
      </c>
      <c r="E524">
        <v>0</v>
      </c>
      <c r="F524">
        <v>5.3874454779464622E-3</v>
      </c>
      <c r="I524" s="2">
        <f>'II. Headline series'!E526</f>
        <v>4.7288467435946062</v>
      </c>
      <c r="J524" s="2">
        <f>'II. Headline series'!H526</f>
        <v>2.4270589624998449</v>
      </c>
      <c r="K524" s="2">
        <v>4.3945960750679411</v>
      </c>
      <c r="L524" s="2">
        <f t="shared" si="28"/>
        <v>3.7261808176097054E-2</v>
      </c>
      <c r="M524" s="2">
        <f t="shared" si="29"/>
        <v>3.7674187712784114E-2</v>
      </c>
      <c r="N524" s="2">
        <f t="shared" si="30"/>
        <v>1.8883144147051986E-2</v>
      </c>
      <c r="O524" s="2">
        <f t="shared" si="31"/>
        <v>3.8558515272732949E-2</v>
      </c>
    </row>
    <row r="525" spans="1:15" x14ac:dyDescent="0.25">
      <c r="A525" s="2">
        <v>1829</v>
      </c>
      <c r="C525">
        <v>1.8250587229796694E-2</v>
      </c>
      <c r="D525">
        <v>1.5270869327510367E-2</v>
      </c>
      <c r="E525">
        <v>0</v>
      </c>
      <c r="F525">
        <v>6.8518942711623789E-3</v>
      </c>
      <c r="I525" s="2">
        <f>'II. Headline series'!E527</f>
        <v>5.5259872799528988</v>
      </c>
      <c r="J525" s="2">
        <f>'II. Headline series'!H527</f>
        <v>6.0016933157904822</v>
      </c>
      <c r="K525" s="2">
        <v>4.7033626166329201</v>
      </c>
      <c r="L525" s="2">
        <f t="shared" si="28"/>
        <v>3.7009285569732292E-2</v>
      </c>
      <c r="M525" s="2">
        <f t="shared" si="29"/>
        <v>3.9989003472018621E-2</v>
      </c>
      <c r="N525" s="2">
        <f t="shared" si="30"/>
        <v>5.3165038886742441E-2</v>
      </c>
      <c r="O525" s="2">
        <f t="shared" si="31"/>
        <v>4.0181731895166821E-2</v>
      </c>
    </row>
    <row r="526" spans="1:15" x14ac:dyDescent="0.25">
      <c r="A526" s="2">
        <v>1830</v>
      </c>
      <c r="C526">
        <v>1.5723462789977397E-2</v>
      </c>
      <c r="D526">
        <v>1.2970233803412059E-2</v>
      </c>
      <c r="E526">
        <v>4.7859240314483284E-2</v>
      </c>
      <c r="F526">
        <v>1.2653478164906548E-2</v>
      </c>
      <c r="I526" s="2">
        <f>'II. Headline series'!E528</f>
        <v>6.0922815399992158</v>
      </c>
      <c r="J526" s="2">
        <f>'II. Headline series'!H528</f>
        <v>6.0341294743598448</v>
      </c>
      <c r="K526" s="2">
        <v>5.0804193578572647</v>
      </c>
      <c r="L526" s="2">
        <f t="shared" ref="L526:L589" si="32">(I526/100)-C526</f>
        <v>4.5199352610014759E-2</v>
      </c>
      <c r="M526" s="2">
        <f t="shared" ref="M526:M589" si="33">(I526/100)-D526</f>
        <v>4.7952581596580099E-2</v>
      </c>
      <c r="N526" s="2">
        <f t="shared" ref="N526:N589" si="34">(J526/100)-F526</f>
        <v>4.7687816578691901E-2</v>
      </c>
      <c r="O526" s="2">
        <f t="shared" ref="O526:O589" si="35">(K526/100)-F526</f>
        <v>3.8150715413666096E-2</v>
      </c>
    </row>
    <row r="527" spans="1:15" x14ac:dyDescent="0.25">
      <c r="A527" s="2">
        <v>1831</v>
      </c>
      <c r="C527">
        <v>1.955719325597375E-2</v>
      </c>
      <c r="D527">
        <v>1.6455554358258871E-2</v>
      </c>
      <c r="E527">
        <v>-1.0147121968858053E-2</v>
      </c>
      <c r="F527">
        <v>2.0319724961588126E-2</v>
      </c>
      <c r="I527" s="2">
        <f>'II. Headline series'!E529</f>
        <v>7.3860161430793605</v>
      </c>
      <c r="J527" s="2">
        <f>'II. Headline series'!H529</f>
        <v>6.1828675869551626</v>
      </c>
      <c r="K527" s="2">
        <v>5.1791632206821081</v>
      </c>
      <c r="L527" s="2">
        <f t="shared" si="32"/>
        <v>5.4302968174819853E-2</v>
      </c>
      <c r="M527" s="2">
        <f t="shared" si="33"/>
        <v>5.7404607072534732E-2</v>
      </c>
      <c r="N527" s="2">
        <f t="shared" si="34"/>
        <v>4.1508950907963499E-2</v>
      </c>
      <c r="O527" s="2">
        <f t="shared" si="35"/>
        <v>3.1471907245232952E-2</v>
      </c>
    </row>
    <row r="528" spans="1:15" x14ac:dyDescent="0.25">
      <c r="A528" s="2">
        <v>1832</v>
      </c>
      <c r="C528">
        <v>2.2955818368961722E-2</v>
      </c>
      <c r="D528">
        <v>2.1663218286599579E-2</v>
      </c>
      <c r="E528">
        <v>1.0251141552511415E-2</v>
      </c>
      <c r="F528">
        <v>2.561094836192792E-2</v>
      </c>
      <c r="I528" s="2">
        <f>'II. Headline series'!E530</f>
        <v>6.395381516175993</v>
      </c>
      <c r="J528" s="2">
        <f>'II. Headline series'!H530</f>
        <v>5.4982395408149456</v>
      </c>
      <c r="K528" s="2">
        <v>5.1435974164561165</v>
      </c>
      <c r="L528" s="2">
        <f t="shared" si="32"/>
        <v>4.0997996792798211E-2</v>
      </c>
      <c r="M528" s="2">
        <f t="shared" si="33"/>
        <v>4.2290596875160361E-2</v>
      </c>
      <c r="N528" s="2">
        <f t="shared" si="34"/>
        <v>2.9371447046221535E-2</v>
      </c>
      <c r="O528" s="2">
        <f t="shared" si="35"/>
        <v>2.5825025802633246E-2</v>
      </c>
    </row>
    <row r="529" spans="1:15" x14ac:dyDescent="0.25">
      <c r="A529" s="2">
        <v>1833</v>
      </c>
      <c r="C529">
        <v>1.9348755499128682E-2</v>
      </c>
      <c r="D529">
        <v>2.0418684935736779E-2</v>
      </c>
      <c r="E529">
        <v>4.0611087256209183E-2</v>
      </c>
      <c r="F529">
        <v>2.369725208880882E-2</v>
      </c>
      <c r="I529" s="2">
        <f>'II. Headline series'!E531</f>
        <v>5.3705234320981834</v>
      </c>
      <c r="J529" s="2">
        <f>'II. Headline series'!H531</f>
        <v>3.7776070610140096</v>
      </c>
      <c r="K529" s="2">
        <v>4.7466936829675035</v>
      </c>
      <c r="L529" s="2">
        <f t="shared" si="32"/>
        <v>3.4356478821853151E-2</v>
      </c>
      <c r="M529" s="2">
        <f t="shared" si="33"/>
        <v>3.3286549385245057E-2</v>
      </c>
      <c r="N529" s="2">
        <f t="shared" si="34"/>
        <v>1.4078818521331273E-2</v>
      </c>
      <c r="O529" s="2">
        <f t="shared" si="35"/>
        <v>2.3769684740866218E-2</v>
      </c>
    </row>
    <row r="530" spans="1:15" x14ac:dyDescent="0.25">
      <c r="A530" s="2">
        <v>1834</v>
      </c>
      <c r="C530">
        <v>2.2074848656281433E-2</v>
      </c>
      <c r="D530">
        <v>2.0773787535897602E-2</v>
      </c>
      <c r="E530">
        <v>5.3663727576771056E-2</v>
      </c>
      <c r="F530">
        <v>2.4618937684495048E-2</v>
      </c>
      <c r="I530" s="2">
        <f>'II. Headline series'!E532</f>
        <v>4.4424142066818062</v>
      </c>
      <c r="J530" s="2">
        <f>'II. Headline series'!H532</f>
        <v>2.8944878497443383</v>
      </c>
      <c r="K530" s="2">
        <v>4.2474247933537814</v>
      </c>
      <c r="L530" s="2">
        <f t="shared" si="32"/>
        <v>2.2349293410536632E-2</v>
      </c>
      <c r="M530" s="2">
        <f t="shared" si="33"/>
        <v>2.3650354530920462E-2</v>
      </c>
      <c r="N530" s="2">
        <f t="shared" si="34"/>
        <v>4.325940812948334E-3</v>
      </c>
      <c r="O530" s="2">
        <f t="shared" si="35"/>
        <v>1.7855310249042768E-2</v>
      </c>
    </row>
    <row r="531" spans="1:15" x14ac:dyDescent="0.25">
      <c r="A531" s="2">
        <v>1835</v>
      </c>
      <c r="C531">
        <v>2.3149340939434309E-2</v>
      </c>
      <c r="D531">
        <v>2.2221764084667948E-2</v>
      </c>
      <c r="E531">
        <v>3.7038563802378549E-2</v>
      </c>
      <c r="F531">
        <v>3.281067616377769E-2</v>
      </c>
      <c r="I531" s="2">
        <f>'II. Headline series'!E533</f>
        <v>5.0106263482203675</v>
      </c>
      <c r="J531" s="2">
        <f>'II. Headline series'!H533</f>
        <v>4.139595493304447</v>
      </c>
      <c r="K531" s="2">
        <v>3.7561113057614719</v>
      </c>
      <c r="L531" s="2">
        <f t="shared" si="32"/>
        <v>2.6956922542769369E-2</v>
      </c>
      <c r="M531" s="2">
        <f t="shared" si="33"/>
        <v>2.788449939753573E-2</v>
      </c>
      <c r="N531" s="2">
        <f t="shared" si="34"/>
        <v>8.585278769266777E-3</v>
      </c>
      <c r="O531" s="2">
        <f t="shared" si="35"/>
        <v>4.7504368938370289E-3</v>
      </c>
    </row>
    <row r="532" spans="1:15" x14ac:dyDescent="0.25">
      <c r="A532" s="2">
        <v>1836</v>
      </c>
      <c r="C532">
        <v>1.8265429830222397E-2</v>
      </c>
      <c r="D532">
        <v>1.9834221039830992E-2</v>
      </c>
      <c r="E532">
        <v>-1.3395873911833684E-2</v>
      </c>
      <c r="F532">
        <v>2.7248657240075542E-2</v>
      </c>
      <c r="I532" s="2">
        <f>'II. Headline series'!E534</f>
        <v>4.0276570615557814</v>
      </c>
      <c r="J532" s="2">
        <f>'II. Headline series'!H534</f>
        <v>1.9941507458801999</v>
      </c>
      <c r="K532" s="2">
        <v>3.1809647531461214</v>
      </c>
      <c r="L532" s="2">
        <f t="shared" si="32"/>
        <v>2.2011140785335413E-2</v>
      </c>
      <c r="M532" s="2">
        <f t="shared" si="33"/>
        <v>2.0442349575726819E-2</v>
      </c>
      <c r="N532" s="2">
        <f t="shared" si="34"/>
        <v>-7.3071497812735413E-3</v>
      </c>
      <c r="O532" s="2">
        <f t="shared" si="35"/>
        <v>4.5609902913856699E-3</v>
      </c>
    </row>
    <row r="533" spans="1:15" x14ac:dyDescent="0.25">
      <c r="A533" s="2">
        <v>1837</v>
      </c>
      <c r="C533">
        <v>1.8676047678564924E-2</v>
      </c>
      <c r="D533">
        <v>2.1569721118607835E-2</v>
      </c>
      <c r="E533">
        <v>5.4311039484286866E-2</v>
      </c>
      <c r="F533">
        <v>1.8433424711463215E-2</v>
      </c>
      <c r="I533" s="2">
        <f>'II. Headline series'!E535</f>
        <v>3.6587353098372049</v>
      </c>
      <c r="J533" s="2">
        <f>'II. Headline series'!H535</f>
        <v>0.85394615869838175</v>
      </c>
      <c r="K533" s="2">
        <v>3.0895137970807602</v>
      </c>
      <c r="L533" s="2">
        <f t="shared" si="32"/>
        <v>1.7911305419807125E-2</v>
      </c>
      <c r="M533" s="2">
        <f t="shared" si="33"/>
        <v>1.5017631979764214E-2</v>
      </c>
      <c r="N533" s="2">
        <f t="shared" si="34"/>
        <v>-9.8939631244793977E-3</v>
      </c>
      <c r="O533" s="2">
        <f t="shared" si="35"/>
        <v>1.2461713259344389E-2</v>
      </c>
    </row>
    <row r="534" spans="1:15" x14ac:dyDescent="0.25">
      <c r="A534" s="2">
        <v>1838</v>
      </c>
      <c r="C534">
        <v>1.7262594174992051E-2</v>
      </c>
      <c r="D534">
        <v>1.9266284936934188E-2</v>
      </c>
      <c r="E534">
        <v>4.7195047386120452E-2</v>
      </c>
      <c r="F534">
        <v>7.6885846920729658E-3</v>
      </c>
      <c r="I534" s="2">
        <f>'II. Headline series'!E536</f>
        <v>2.8985576001932993</v>
      </c>
      <c r="J534" s="2">
        <f>'II. Headline series'!H536</f>
        <v>7.6521731891661435E-2</v>
      </c>
      <c r="K534" s="2">
        <v>3.1380712155620105</v>
      </c>
      <c r="L534" s="2">
        <f t="shared" si="32"/>
        <v>1.1722981826940943E-2</v>
      </c>
      <c r="M534" s="2">
        <f t="shared" si="33"/>
        <v>9.7192910649988064E-3</v>
      </c>
      <c r="N534" s="2">
        <f t="shared" si="34"/>
        <v>-6.923367373156351E-3</v>
      </c>
      <c r="O534" s="2">
        <f t="shared" si="35"/>
        <v>2.3692127463547138E-2</v>
      </c>
    </row>
    <row r="535" spans="1:15" x14ac:dyDescent="0.25">
      <c r="A535" s="2">
        <v>1839</v>
      </c>
      <c r="C535">
        <v>1.5119483108331689E-2</v>
      </c>
      <c r="D535">
        <v>1.2278446053530599E-2</v>
      </c>
      <c r="E535">
        <v>-2.8682990913403643E-2</v>
      </c>
      <c r="F535">
        <v>4.913359453765696E-3</v>
      </c>
      <c r="I535" s="2">
        <f>'II. Headline series'!E537</f>
        <v>3.7072705154539114</v>
      </c>
      <c r="J535" s="2">
        <f>'II. Headline series'!H537</f>
        <v>1.4008005700221671</v>
      </c>
      <c r="K535" s="2">
        <v>3.3195513856558381</v>
      </c>
      <c r="L535" s="2">
        <f t="shared" si="32"/>
        <v>2.1953222046207428E-2</v>
      </c>
      <c r="M535" s="2">
        <f t="shared" si="33"/>
        <v>2.4794259101008517E-2</v>
      </c>
      <c r="N535" s="2">
        <f t="shared" si="34"/>
        <v>9.0946462464559751E-3</v>
      </c>
      <c r="O535" s="2">
        <f t="shared" si="35"/>
        <v>2.8282154402792685E-2</v>
      </c>
    </row>
    <row r="536" spans="1:15" x14ac:dyDescent="0.25">
      <c r="A536" s="2">
        <v>1840</v>
      </c>
      <c r="C536">
        <v>2.0140902876078642E-2</v>
      </c>
      <c r="D536">
        <v>1.4683745062458314E-2</v>
      </c>
      <c r="E536">
        <v>-2.1095540444077094E-2</v>
      </c>
      <c r="F536">
        <v>1.5486149013816035E-2</v>
      </c>
      <c r="I536" s="2">
        <f>'II. Headline series'!E538</f>
        <v>4.9525058226977716</v>
      </c>
      <c r="J536" s="2">
        <f>'II. Headline series'!H538</f>
        <v>4.5605683003448449</v>
      </c>
      <c r="K536" s="2">
        <v>3.4671926857418325</v>
      </c>
      <c r="L536" s="2">
        <f t="shared" si="32"/>
        <v>2.9384155350899076E-2</v>
      </c>
      <c r="M536" s="2">
        <f t="shared" si="33"/>
        <v>3.4841313164519404E-2</v>
      </c>
      <c r="N536" s="2">
        <f t="shared" si="34"/>
        <v>3.0119533989632415E-2</v>
      </c>
      <c r="O536" s="2">
        <f t="shared" si="35"/>
        <v>1.9185777843602286E-2</v>
      </c>
    </row>
    <row r="537" spans="1:15" x14ac:dyDescent="0.25">
      <c r="A537" s="2">
        <v>1841</v>
      </c>
      <c r="C537">
        <v>2.0928273233553004E-2</v>
      </c>
      <c r="D537">
        <v>1.982476974528783E-2</v>
      </c>
      <c r="E537">
        <v>-2.1550152558960679E-2</v>
      </c>
      <c r="F537">
        <v>1.5307572227589593E-2</v>
      </c>
      <c r="I537" s="2">
        <f>'II. Headline series'!E539</f>
        <v>5.997751161568039</v>
      </c>
      <c r="J537" s="2">
        <f>'II. Headline series'!H539</f>
        <v>4.8933728819070108</v>
      </c>
      <c r="K537" s="2">
        <v>3.5492243566620423</v>
      </c>
      <c r="L537" s="2">
        <f t="shared" si="32"/>
        <v>3.9049238382127385E-2</v>
      </c>
      <c r="M537" s="2">
        <f t="shared" si="33"/>
        <v>4.0152741870392562E-2</v>
      </c>
      <c r="N537" s="2">
        <f t="shared" si="34"/>
        <v>3.3626156591480515E-2</v>
      </c>
      <c r="O537" s="2">
        <f t="shared" si="35"/>
        <v>2.0184671339030832E-2</v>
      </c>
    </row>
    <row r="538" spans="1:15" x14ac:dyDescent="0.25">
      <c r="A538" s="2">
        <v>1842</v>
      </c>
      <c r="C538">
        <v>1.9125599894907717E-2</v>
      </c>
      <c r="D538">
        <v>1.5957679533916719E-2</v>
      </c>
      <c r="E538">
        <v>1.7611987134227663E-2</v>
      </c>
      <c r="F538">
        <v>1.7979780050767634E-2</v>
      </c>
      <c r="I538" s="2">
        <f>'II. Headline series'!E540</f>
        <v>5.6600293093438898</v>
      </c>
      <c r="J538" s="2">
        <f>'II. Headline series'!H540</f>
        <v>4.2706383958011678</v>
      </c>
      <c r="K538" s="2">
        <v>3.9114553952244542</v>
      </c>
      <c r="L538" s="2">
        <f t="shared" si="32"/>
        <v>3.7474693198531181E-2</v>
      </c>
      <c r="M538" s="2">
        <f t="shared" si="33"/>
        <v>4.064261355952218E-2</v>
      </c>
      <c r="N538" s="2">
        <f t="shared" si="34"/>
        <v>2.4726603907244044E-2</v>
      </c>
      <c r="O538" s="2">
        <f t="shared" si="35"/>
        <v>2.113477390147691E-2</v>
      </c>
    </row>
    <row r="539" spans="1:15" x14ac:dyDescent="0.25">
      <c r="A539" s="2">
        <v>1843</v>
      </c>
      <c r="C539">
        <v>1.9370604206373022E-2</v>
      </c>
      <c r="D539">
        <v>1.8503210029416035E-2</v>
      </c>
      <c r="E539">
        <v>6.0613653008518675E-2</v>
      </c>
      <c r="F539">
        <v>2.3115764575666314E-2</v>
      </c>
      <c r="I539" s="2">
        <f>'II. Headline series'!E541</f>
        <v>4.882976289475728</v>
      </c>
      <c r="J539" s="2">
        <f>'II. Headline series'!H541</f>
        <v>4.7237360706171359</v>
      </c>
      <c r="K539" s="2">
        <v>4.2268072397159377</v>
      </c>
      <c r="L539" s="2">
        <f t="shared" si="32"/>
        <v>2.9459158688384258E-2</v>
      </c>
      <c r="M539" s="2">
        <f t="shared" si="33"/>
        <v>3.0326552865341246E-2</v>
      </c>
      <c r="N539" s="2">
        <f t="shared" si="34"/>
        <v>2.4121596130505043E-2</v>
      </c>
      <c r="O539" s="2">
        <f t="shared" si="35"/>
        <v>1.9152307821493065E-2</v>
      </c>
    </row>
    <row r="540" spans="1:15" x14ac:dyDescent="0.25">
      <c r="A540" s="2">
        <v>1844</v>
      </c>
      <c r="C540">
        <v>2.1998840106905747E-2</v>
      </c>
      <c r="D540">
        <v>2.1772012854823782E-2</v>
      </c>
      <c r="E540">
        <v>5.3061001980701787E-2</v>
      </c>
      <c r="F540">
        <v>2.7676942330027147E-2</v>
      </c>
      <c r="I540" s="2">
        <f>'II. Headline series'!E542</f>
        <v>3.3264728144489317</v>
      </c>
      <c r="J540" s="2">
        <f>'II. Headline series'!H542</f>
        <v>3.2822030719094761</v>
      </c>
      <c r="K540" s="2">
        <v>4.1127900411846117</v>
      </c>
      <c r="L540" s="2">
        <f t="shared" si="32"/>
        <v>1.126588803758357E-2</v>
      </c>
      <c r="M540" s="2">
        <f t="shared" si="33"/>
        <v>1.1492715289665535E-2</v>
      </c>
      <c r="N540" s="2">
        <f t="shared" si="34"/>
        <v>5.1450883890676105E-3</v>
      </c>
      <c r="O540" s="2">
        <f t="shared" si="35"/>
        <v>1.3450958081818967E-2</v>
      </c>
    </row>
    <row r="541" spans="1:15" x14ac:dyDescent="0.25">
      <c r="A541" s="2">
        <v>1845</v>
      </c>
      <c r="C541">
        <v>1.9948923679830387E-2</v>
      </c>
      <c r="D541">
        <v>1.9695390445502909E-2</v>
      </c>
      <c r="E541">
        <v>6.5900502148366721E-2</v>
      </c>
      <c r="F541">
        <v>3.3306353154512976E-2</v>
      </c>
      <c r="I541" s="2">
        <f>'II. Headline series'!E543</f>
        <v>5.249925303149543</v>
      </c>
      <c r="J541" s="2">
        <f>'II. Headline series'!H543</f>
        <v>4.7017841156229867</v>
      </c>
      <c r="K541" s="2">
        <v>4.0981797422702408</v>
      </c>
      <c r="L541" s="2">
        <f t="shared" si="32"/>
        <v>3.255032935166504E-2</v>
      </c>
      <c r="M541" s="2">
        <f t="shared" si="33"/>
        <v>3.2803862585992521E-2</v>
      </c>
      <c r="N541" s="2">
        <f t="shared" si="34"/>
        <v>1.3711488001716891E-2</v>
      </c>
      <c r="O541" s="2">
        <f t="shared" si="35"/>
        <v>7.6754442681894325E-3</v>
      </c>
    </row>
    <row r="542" spans="1:15" x14ac:dyDescent="0.25">
      <c r="A542" s="2">
        <v>1846</v>
      </c>
      <c r="C542">
        <v>1.966200342596738E-2</v>
      </c>
      <c r="D542">
        <v>2.393070980060933E-2</v>
      </c>
      <c r="E542">
        <v>7.2689007608871623E-3</v>
      </c>
      <c r="F542">
        <v>2.9286266728832087E-2</v>
      </c>
      <c r="I542" s="2">
        <f>'II. Headline series'!E544</f>
        <v>5.8082541283989721</v>
      </c>
      <c r="J542" s="2">
        <f>'II. Headline series'!H544</f>
        <v>4.5110867053255728</v>
      </c>
      <c r="K542" s="2">
        <v>3.9994084587626193</v>
      </c>
      <c r="L542" s="2">
        <f t="shared" si="32"/>
        <v>3.8420537858022338E-2</v>
      </c>
      <c r="M542" s="2">
        <f t="shared" si="33"/>
        <v>3.4151831483380392E-2</v>
      </c>
      <c r="N542" s="2">
        <f t="shared" si="34"/>
        <v>1.5824600324423638E-2</v>
      </c>
      <c r="O542" s="2">
        <f t="shared" si="35"/>
        <v>1.0707817858794103E-2</v>
      </c>
    </row>
    <row r="543" spans="1:15" x14ac:dyDescent="0.25">
      <c r="A543" s="2">
        <v>1847</v>
      </c>
      <c r="C543">
        <v>1.7563855739144662E-2</v>
      </c>
      <c r="D543">
        <v>2.0294300428603716E-2</v>
      </c>
      <c r="E543">
        <v>1.0832703836448673E-2</v>
      </c>
      <c r="F543">
        <v>2.670528906818356E-2</v>
      </c>
      <c r="I543" s="2">
        <f>'II. Headline series'!E545</f>
        <v>6.1263510451870147</v>
      </c>
      <c r="J543" s="2">
        <f>'II. Headline series'!H545</f>
        <v>3.8069782449697596</v>
      </c>
      <c r="K543" s="2">
        <v>4.0158230407550324</v>
      </c>
      <c r="L543" s="2">
        <f t="shared" si="32"/>
        <v>4.369965471272548E-2</v>
      </c>
      <c r="M543" s="2">
        <f t="shared" si="33"/>
        <v>4.0969210023266429E-2</v>
      </c>
      <c r="N543" s="2">
        <f t="shared" si="34"/>
        <v>1.1364493381514035E-2</v>
      </c>
      <c r="O543" s="2">
        <f t="shared" si="35"/>
        <v>1.3452941339366763E-2</v>
      </c>
    </row>
    <row r="544" spans="1:15" x14ac:dyDescent="0.25">
      <c r="A544" s="2">
        <v>1848</v>
      </c>
      <c r="C544">
        <v>1.5945155642881896E-2</v>
      </c>
      <c r="D544">
        <v>1.7497626555948796E-2</v>
      </c>
      <c r="E544">
        <v>1.7855723212440177E-2</v>
      </c>
      <c r="F544">
        <v>2.1554519937026347E-2</v>
      </c>
      <c r="I544" s="2">
        <f>'II. Headline series'!E546</f>
        <v>4.8816467803684356</v>
      </c>
      <c r="J544" s="2">
        <f>'II. Headline series'!H546</f>
        <v>4.2312498827779423</v>
      </c>
      <c r="K544" s="2">
        <v>4.171793465982506</v>
      </c>
      <c r="L544" s="2">
        <f t="shared" si="32"/>
        <v>3.2871312160802461E-2</v>
      </c>
      <c r="M544" s="2">
        <f t="shared" si="33"/>
        <v>3.1318841247735561E-2</v>
      </c>
      <c r="N544" s="2">
        <f t="shared" si="34"/>
        <v>2.0757978890753079E-2</v>
      </c>
      <c r="O544" s="2">
        <f t="shared" si="35"/>
        <v>2.0163414722798714E-2</v>
      </c>
    </row>
    <row r="545" spans="1:15" x14ac:dyDescent="0.25">
      <c r="A545" s="2">
        <v>1849</v>
      </c>
      <c r="C545">
        <v>1.9134802906318131E-2</v>
      </c>
      <c r="D545">
        <v>2.0291917108499289E-2</v>
      </c>
      <c r="E545">
        <v>-1.0528617845538615E-2</v>
      </c>
      <c r="F545">
        <v>1.7396267311559851E-2</v>
      </c>
      <c r="I545" s="2">
        <f>'II. Headline series'!E547</f>
        <v>4.825650377259235</v>
      </c>
      <c r="J545" s="2">
        <f>'II. Headline series'!H547</f>
        <v>4.9254169681513487</v>
      </c>
      <c r="K545" s="2">
        <v>3.7777023294499683</v>
      </c>
      <c r="L545" s="2">
        <f t="shared" si="32"/>
        <v>2.9121700866274219E-2</v>
      </c>
      <c r="M545" s="2">
        <f t="shared" si="33"/>
        <v>2.7964586664093061E-2</v>
      </c>
      <c r="N545" s="2">
        <f t="shared" si="34"/>
        <v>3.1857902369953631E-2</v>
      </c>
      <c r="O545" s="2">
        <f t="shared" si="35"/>
        <v>2.0380755982939831E-2</v>
      </c>
    </row>
    <row r="546" spans="1:15" x14ac:dyDescent="0.25">
      <c r="A546" s="2">
        <v>1850</v>
      </c>
      <c r="C546">
        <v>1.940011291003017E-2</v>
      </c>
      <c r="D546">
        <v>1.6827689160343641E-2</v>
      </c>
      <c r="E546">
        <v>4.2546809383979034E-2</v>
      </c>
      <c r="F546">
        <v>2.0044634461492385E-2</v>
      </c>
      <c r="I546" s="2">
        <f>'II. Headline series'!E548</f>
        <v>4.7573041748683451</v>
      </c>
      <c r="J546" s="2">
        <f>'II. Headline series'!H548</f>
        <v>4.1594746369159195</v>
      </c>
      <c r="K546" s="2">
        <v>3.298566798249392</v>
      </c>
      <c r="L546" s="2">
        <f t="shared" si="32"/>
        <v>2.8172928838653282E-2</v>
      </c>
      <c r="M546" s="2">
        <f t="shared" si="33"/>
        <v>3.0745352588339811E-2</v>
      </c>
      <c r="N546" s="2">
        <f t="shared" si="34"/>
        <v>2.1550111907666807E-2</v>
      </c>
      <c r="O546" s="2">
        <f t="shared" si="35"/>
        <v>1.2941033521001538E-2</v>
      </c>
    </row>
    <row r="547" spans="1:15" x14ac:dyDescent="0.25">
      <c r="A547" s="2">
        <v>1851</v>
      </c>
      <c r="C547">
        <v>1.6438908618170441E-2</v>
      </c>
      <c r="D547">
        <v>1.5688555361865881E-2</v>
      </c>
      <c r="E547">
        <v>1.7005618062601268E-2</v>
      </c>
      <c r="F547">
        <v>1.8047101741970915E-2</v>
      </c>
      <c r="I547" s="2">
        <f>'II. Headline series'!E549</f>
        <v>4.0104236013302481</v>
      </c>
      <c r="J547" s="2">
        <f>'II. Headline series'!H549</f>
        <v>3.6934051375442434</v>
      </c>
      <c r="K547" s="2">
        <v>2.857556735799085</v>
      </c>
      <c r="L547" s="2">
        <f t="shared" si="32"/>
        <v>2.3665327395132038E-2</v>
      </c>
      <c r="M547" s="2">
        <f t="shared" si="33"/>
        <v>2.4415680651436598E-2</v>
      </c>
      <c r="N547" s="2">
        <f t="shared" si="34"/>
        <v>1.8886949633471522E-2</v>
      </c>
      <c r="O547" s="2">
        <f t="shared" si="35"/>
        <v>1.0528465616019934E-2</v>
      </c>
    </row>
    <row r="548" spans="1:15" x14ac:dyDescent="0.25">
      <c r="A548" s="2">
        <v>1852</v>
      </c>
      <c r="C548">
        <v>1.90336223280867E-2</v>
      </c>
      <c r="D548">
        <v>1.7066384564701959E-2</v>
      </c>
      <c r="E548">
        <v>3.6792733770101248E-2</v>
      </c>
      <c r="F548">
        <v>2.5863022299300209E-2</v>
      </c>
      <c r="I548" s="2">
        <f>'II. Headline series'!E550</f>
        <v>1.0958890591466539</v>
      </c>
      <c r="J548" s="2">
        <f>'II. Headline series'!H550</f>
        <v>1.4690169264194597</v>
      </c>
      <c r="K548" s="2">
        <v>2.486939473520406</v>
      </c>
      <c r="L548" s="2">
        <f t="shared" si="32"/>
        <v>-8.0747317366201606E-3</v>
      </c>
      <c r="M548" s="2">
        <f t="shared" si="33"/>
        <v>-6.1074939732354196E-3</v>
      </c>
      <c r="N548" s="2">
        <f t="shared" si="34"/>
        <v>-1.1172853035105613E-2</v>
      </c>
      <c r="O548" s="2">
        <f t="shared" si="35"/>
        <v>-9.9362756409614866E-4</v>
      </c>
    </row>
    <row r="549" spans="1:15" x14ac:dyDescent="0.25">
      <c r="A549" s="2">
        <v>1853</v>
      </c>
      <c r="C549">
        <v>2.2116601635924864E-2</v>
      </c>
      <c r="D549">
        <v>2.3147390389621963E-2</v>
      </c>
      <c r="E549">
        <v>2.5807470810414901E-2</v>
      </c>
      <c r="F549">
        <v>2.9886798548133486E-2</v>
      </c>
      <c r="I549" s="2">
        <f>'II. Headline series'!E551</f>
        <v>0.23482569732046846</v>
      </c>
      <c r="J549" s="2">
        <f>'II. Headline series'!H551</f>
        <v>0.56573809523809526</v>
      </c>
      <c r="K549" s="2">
        <v>2.1373732535198342</v>
      </c>
      <c r="L549" s="2">
        <f t="shared" si="32"/>
        <v>-1.9768344662720181E-2</v>
      </c>
      <c r="M549" s="2">
        <f t="shared" si="33"/>
        <v>-2.079913341641728E-2</v>
      </c>
      <c r="N549" s="2">
        <f t="shared" si="34"/>
        <v>-2.4229417595752534E-2</v>
      </c>
      <c r="O549" s="2">
        <f t="shared" si="35"/>
        <v>-8.5130660129351422E-3</v>
      </c>
    </row>
    <row r="550" spans="1:15" x14ac:dyDescent="0.25">
      <c r="A550" s="2">
        <v>1854</v>
      </c>
      <c r="C550">
        <v>2.5033372743060053E-2</v>
      </c>
      <c r="D550">
        <v>2.9568318243688031E-2</v>
      </c>
      <c r="E550">
        <v>-3.1500252002016017E-3</v>
      </c>
      <c r="F550">
        <v>2.42222714178408E-2</v>
      </c>
      <c r="I550" s="2">
        <f>'II. Headline series'!E552</f>
        <v>0.19374503125537501</v>
      </c>
      <c r="J550" s="2">
        <f>'II. Headline series'!H552</f>
        <v>0.47283333333333311</v>
      </c>
      <c r="K550" s="2">
        <v>2.0344051930060938</v>
      </c>
      <c r="L550" s="2">
        <f t="shared" si="32"/>
        <v>-2.3095922430506302E-2</v>
      </c>
      <c r="M550" s="2">
        <f t="shared" si="33"/>
        <v>-2.7630867931134281E-2</v>
      </c>
      <c r="N550" s="2">
        <f t="shared" si="34"/>
        <v>-1.9493938084507469E-2</v>
      </c>
      <c r="O550" s="2">
        <f t="shared" si="35"/>
        <v>-3.8782194877798638E-3</v>
      </c>
    </row>
    <row r="551" spans="1:15" x14ac:dyDescent="0.25">
      <c r="A551" s="2">
        <v>1855</v>
      </c>
      <c r="C551">
        <v>2.2530821163145441E-2</v>
      </c>
      <c r="D551">
        <v>2.8233670910890463E-2</v>
      </c>
      <c r="E551">
        <v>7.256716711374521E-2</v>
      </c>
      <c r="F551">
        <v>2.5498949894812196E-2</v>
      </c>
      <c r="I551" s="2">
        <f>'II. Headline series'!E553</f>
        <v>1.7614565092194441</v>
      </c>
      <c r="J551" s="2">
        <f>'II. Headline series'!H553</f>
        <v>1.244488095238095</v>
      </c>
      <c r="K551" s="2">
        <v>2.0458101337764893</v>
      </c>
      <c r="L551" s="2">
        <f t="shared" si="32"/>
        <v>-4.9162560709509993E-3</v>
      </c>
      <c r="M551" s="2">
        <f t="shared" si="33"/>
        <v>-1.0619105818696021E-2</v>
      </c>
      <c r="N551" s="2">
        <f t="shared" si="34"/>
        <v>-1.3054068942431246E-2</v>
      </c>
      <c r="O551" s="2">
        <f t="shared" si="35"/>
        <v>-5.0408485570473047E-3</v>
      </c>
    </row>
    <row r="552" spans="1:15" x14ac:dyDescent="0.25">
      <c r="A552" s="2">
        <v>1856</v>
      </c>
      <c r="C552">
        <v>2.478784007079397E-2</v>
      </c>
      <c r="D552">
        <v>2.6246216155706877E-2</v>
      </c>
      <c r="E552">
        <v>1.7637815896294356E-2</v>
      </c>
      <c r="F552">
        <v>2.3451431791679394E-2</v>
      </c>
      <c r="I552" s="2">
        <f>'II. Headline series'!E554</f>
        <v>2.4411360585729409</v>
      </c>
      <c r="J552" s="2">
        <f>'II. Headline series'!H554</f>
        <v>1.5250952380952383</v>
      </c>
      <c r="K552" s="2">
        <v>2.3640065037660745</v>
      </c>
      <c r="L552" s="2">
        <f t="shared" si="32"/>
        <v>-3.7647948506456044E-4</v>
      </c>
      <c r="M552" s="2">
        <f t="shared" si="33"/>
        <v>-1.8348555699774678E-3</v>
      </c>
      <c r="N552" s="2">
        <f t="shared" si="34"/>
        <v>-8.2004794107270115E-3</v>
      </c>
      <c r="O552" s="2">
        <f t="shared" si="35"/>
        <v>1.8863324598135042E-4</v>
      </c>
    </row>
    <row r="553" spans="1:15" x14ac:dyDescent="0.25">
      <c r="A553" s="2">
        <v>1857</v>
      </c>
      <c r="C553">
        <v>2.8081153587857087E-2</v>
      </c>
      <c r="D553">
        <v>2.9681207065960908E-2</v>
      </c>
      <c r="E553">
        <v>2.8951194719302083E-3</v>
      </c>
      <c r="F553">
        <v>2.3690775491952809E-2</v>
      </c>
      <c r="I553" s="2">
        <f>'II. Headline series'!E555</f>
        <v>3.357705266200429</v>
      </c>
      <c r="J553" s="2">
        <f>'II. Headline series'!H555</f>
        <v>2.3419761904761907</v>
      </c>
      <c r="K553" s="2">
        <v>2.8644284353291032</v>
      </c>
      <c r="L553" s="2">
        <f t="shared" si="32"/>
        <v>5.4958990741472008E-3</v>
      </c>
      <c r="M553" s="2">
        <f t="shared" si="33"/>
        <v>3.8958455960433798E-3</v>
      </c>
      <c r="N553" s="2">
        <f t="shared" si="34"/>
        <v>-2.7101358719090404E-4</v>
      </c>
      <c r="O553" s="2">
        <f t="shared" si="35"/>
        <v>4.9535088613382218E-3</v>
      </c>
    </row>
    <row r="554" spans="1:15" x14ac:dyDescent="0.25">
      <c r="A554" s="2">
        <v>1858</v>
      </c>
      <c r="C554">
        <v>2.4491710638389039E-2</v>
      </c>
      <c r="D554">
        <v>2.5604466916072467E-2</v>
      </c>
      <c r="E554">
        <v>2.5942367401401042E-2</v>
      </c>
      <c r="F554">
        <v>2.5285241543239922E-2</v>
      </c>
      <c r="I554" s="2">
        <f>'II. Headline series'!E556</f>
        <v>4.8054090737459987</v>
      </c>
      <c r="J554" s="2">
        <f>'II. Headline series'!H556</f>
        <v>4.1118809523809521</v>
      </c>
      <c r="K554" s="2">
        <v>3.3615811195306144</v>
      </c>
      <c r="L554" s="2">
        <f t="shared" si="32"/>
        <v>2.356238009907095E-2</v>
      </c>
      <c r="M554" s="2">
        <f t="shared" si="33"/>
        <v>2.2449623821387522E-2</v>
      </c>
      <c r="N554" s="2">
        <f t="shared" si="34"/>
        <v>1.5833567980569601E-2</v>
      </c>
      <c r="O554" s="2">
        <f t="shared" si="35"/>
        <v>8.3305696520662199E-3</v>
      </c>
    </row>
    <row r="555" spans="1:15" x14ac:dyDescent="0.25">
      <c r="A555" s="2">
        <v>1859</v>
      </c>
      <c r="C555">
        <v>2.8731965571840771E-2</v>
      </c>
      <c r="D555">
        <v>3.1128981367054172E-2</v>
      </c>
      <c r="E555">
        <v>2.2460107048171678E-2</v>
      </c>
      <c r="F555">
        <v>1.6055557166439964E-2</v>
      </c>
      <c r="I555" s="2">
        <f>'II. Headline series'!E557</f>
        <v>5.1734676248362046</v>
      </c>
      <c r="J555" s="2">
        <f>'II. Headline series'!H557</f>
        <v>4.9384642857142849</v>
      </c>
      <c r="K555" s="2">
        <v>3.4559262687958148</v>
      </c>
      <c r="L555" s="2">
        <f t="shared" si="32"/>
        <v>2.3002710676521276E-2</v>
      </c>
      <c r="M555" s="2">
        <f t="shared" si="33"/>
        <v>2.0605694881307875E-2</v>
      </c>
      <c r="N555" s="2">
        <f t="shared" si="34"/>
        <v>3.3329085690702885E-2</v>
      </c>
      <c r="O555" s="2">
        <f t="shared" si="35"/>
        <v>1.8503705521518185E-2</v>
      </c>
    </row>
    <row r="556" spans="1:15" x14ac:dyDescent="0.25">
      <c r="A556" s="2">
        <v>1860</v>
      </c>
      <c r="C556">
        <v>2.9088663487412018E-2</v>
      </c>
      <c r="D556">
        <v>2.7034273583983689E-2</v>
      </c>
      <c r="E556">
        <v>2.7482876712328769E-2</v>
      </c>
      <c r="F556">
        <v>1.7295003408791466E-2</v>
      </c>
      <c r="I556" s="2">
        <f>'II. Headline series'!E558</f>
        <v>5.3130082795628031</v>
      </c>
      <c r="J556" s="2">
        <f>'II. Headline series'!H558</f>
        <v>5.4566190476190473</v>
      </c>
      <c r="K556" s="2">
        <v>3.4151850653567593</v>
      </c>
      <c r="L556" s="2">
        <f t="shared" si="32"/>
        <v>2.4041419308216013E-2</v>
      </c>
      <c r="M556" s="2">
        <f t="shared" si="33"/>
        <v>2.6095809211644342E-2</v>
      </c>
      <c r="N556" s="2">
        <f t="shared" si="34"/>
        <v>3.7271187067399E-2</v>
      </c>
      <c r="O556" s="2">
        <f t="shared" si="35"/>
        <v>1.6856847244776128E-2</v>
      </c>
    </row>
    <row r="557" spans="1:15" x14ac:dyDescent="0.25">
      <c r="A557" s="2">
        <v>1861</v>
      </c>
      <c r="C557">
        <v>2.7529978078000134E-2</v>
      </c>
      <c r="D557">
        <v>2.4335156000815768E-2</v>
      </c>
      <c r="E557">
        <v>8.0112371588081949E-3</v>
      </c>
      <c r="F557">
        <v>2.127802287105323E-2</v>
      </c>
      <c r="I557" s="2">
        <f>'II. Headline series'!E559</f>
        <v>3.5751869456501386</v>
      </c>
      <c r="J557" s="2">
        <f>'II. Headline series'!H559</f>
        <v>4.7941547619047622</v>
      </c>
      <c r="K557" s="2">
        <v>3.2450968490854009</v>
      </c>
      <c r="L557" s="2">
        <f t="shared" si="32"/>
        <v>8.2218913785012497E-3</v>
      </c>
      <c r="M557" s="2">
        <f t="shared" si="33"/>
        <v>1.1416713455685616E-2</v>
      </c>
      <c r="N557" s="2">
        <f t="shared" si="34"/>
        <v>2.666352474799439E-2</v>
      </c>
      <c r="O557" s="2">
        <f t="shared" si="35"/>
        <v>1.1172945619800777E-2</v>
      </c>
    </row>
    <row r="558" spans="1:15" x14ac:dyDescent="0.25">
      <c r="A558" s="2">
        <v>1862</v>
      </c>
      <c r="C558">
        <v>2.9234151831903754E-2</v>
      </c>
      <c r="D558">
        <v>2.5579095495686412E-2</v>
      </c>
      <c r="E558">
        <v>7.9593764761454883E-3</v>
      </c>
      <c r="F558">
        <v>1.9704638815317636E-2</v>
      </c>
      <c r="I558" s="2">
        <f>'II. Headline series'!E560</f>
        <v>2.9145217557749215</v>
      </c>
      <c r="J558" s="2">
        <f>'II. Headline series'!H560</f>
        <v>3.5021428571428568</v>
      </c>
      <c r="K558" s="2">
        <v>3.0288468512574691</v>
      </c>
      <c r="L558" s="2">
        <f t="shared" si="32"/>
        <v>-8.8934274154538195E-5</v>
      </c>
      <c r="M558" s="2">
        <f t="shared" si="33"/>
        <v>3.5661220620628042E-3</v>
      </c>
      <c r="N558" s="2">
        <f t="shared" si="34"/>
        <v>1.5316789756110928E-2</v>
      </c>
      <c r="O558" s="2">
        <f t="shared" si="35"/>
        <v>1.0583829697257054E-2</v>
      </c>
    </row>
    <row r="559" spans="1:15" x14ac:dyDescent="0.25">
      <c r="A559" s="2">
        <v>1863</v>
      </c>
      <c r="C559">
        <v>2.2685562059055281E-2</v>
      </c>
      <c r="D559">
        <v>2.4152138978925295E-2</v>
      </c>
      <c r="E559">
        <v>2.6313939592754881E-2</v>
      </c>
      <c r="F559">
        <v>1.5094666608700345E-2</v>
      </c>
      <c r="I559" s="2">
        <f>'II. Headline series'!E561</f>
        <v>2.3537314121837127</v>
      </c>
      <c r="J559" s="2">
        <f>'II. Headline series'!H561</f>
        <v>2.3495238095238093</v>
      </c>
      <c r="K559" s="2">
        <v>2.9218812772234912</v>
      </c>
      <c r="L559" s="2">
        <f t="shared" si="32"/>
        <v>8.5175206278184645E-4</v>
      </c>
      <c r="M559" s="2">
        <f t="shared" si="33"/>
        <v>-6.1482485708816773E-4</v>
      </c>
      <c r="N559" s="2">
        <f t="shared" si="34"/>
        <v>8.4005714865377484E-3</v>
      </c>
      <c r="O559" s="2">
        <f t="shared" si="35"/>
        <v>1.4124146163534567E-2</v>
      </c>
    </row>
    <row r="560" spans="1:15" x14ac:dyDescent="0.25">
      <c r="A560" s="2">
        <v>1864</v>
      </c>
      <c r="C560">
        <v>1.9617309457298161E-2</v>
      </c>
      <c r="D560">
        <v>2.0097816409494314E-2</v>
      </c>
      <c r="E560">
        <v>3.0776255707762556E-2</v>
      </c>
      <c r="F560">
        <v>1.5765410140795345E-2</v>
      </c>
      <c r="I560" s="2">
        <f>'II. Headline series'!E562</f>
        <v>2.0249635543013791</v>
      </c>
      <c r="J560" s="2">
        <f>'II. Headline series'!H562</f>
        <v>2.0096547619047618</v>
      </c>
      <c r="K560" s="2">
        <v>2.6331255870913699</v>
      </c>
      <c r="L560" s="2">
        <f t="shared" si="32"/>
        <v>6.3232608571563154E-4</v>
      </c>
      <c r="M560" s="2">
        <f t="shared" si="33"/>
        <v>1.5181913351947768E-4</v>
      </c>
      <c r="N560" s="2">
        <f t="shared" si="34"/>
        <v>4.3311374782522734E-3</v>
      </c>
      <c r="O560" s="2">
        <f t="shared" si="35"/>
        <v>1.0565845730118355E-2</v>
      </c>
    </row>
    <row r="561" spans="1:15" x14ac:dyDescent="0.25">
      <c r="A561" s="2">
        <v>1865</v>
      </c>
      <c r="C561">
        <v>2.6157009693351559E-2</v>
      </c>
      <c r="D561">
        <v>2.6899035858031505E-2</v>
      </c>
      <c r="E561">
        <v>1.4928679011251883E-2</v>
      </c>
      <c r="F561">
        <v>1.5648927343470884E-2</v>
      </c>
      <c r="I561" s="2">
        <f>'II. Headline series'!E563</f>
        <v>2.5852691084875148</v>
      </c>
      <c r="J561" s="2">
        <f>'II. Headline series'!H563</f>
        <v>2.6281071428571425</v>
      </c>
      <c r="K561" s="2">
        <v>2.3095344427229398</v>
      </c>
      <c r="L561" s="2">
        <f t="shared" si="32"/>
        <v>-3.0431860847640949E-4</v>
      </c>
      <c r="M561" s="2">
        <f t="shared" si="33"/>
        <v>-1.046344773156356E-3</v>
      </c>
      <c r="N561" s="2">
        <f t="shared" si="34"/>
        <v>1.0632144085100541E-2</v>
      </c>
      <c r="O561" s="2">
        <f t="shared" si="35"/>
        <v>7.4464170837585143E-3</v>
      </c>
    </row>
    <row r="562" spans="1:15" x14ac:dyDescent="0.25">
      <c r="A562" s="2">
        <v>1866</v>
      </c>
      <c r="C562">
        <v>2.4212626653924291E-2</v>
      </c>
      <c r="D562">
        <v>2.3943190683297758E-2</v>
      </c>
      <c r="E562">
        <v>-9.8096983981493611E-3</v>
      </c>
      <c r="F562">
        <v>2.3356311477311792E-2</v>
      </c>
      <c r="I562" s="2">
        <f>'II. Headline series'!E564</f>
        <v>3.4978805775245303</v>
      </c>
      <c r="J562" s="2">
        <f>'II. Headline series'!H564</f>
        <v>2.9721309523809532</v>
      </c>
      <c r="K562" s="2">
        <v>2.1534323139105496</v>
      </c>
      <c r="L562" s="2">
        <f t="shared" si="32"/>
        <v>1.076617912132101E-2</v>
      </c>
      <c r="M562" s="2">
        <f t="shared" si="33"/>
        <v>1.1035615091947542E-2</v>
      </c>
      <c r="N562" s="2">
        <f t="shared" si="34"/>
        <v>6.3649980464977399E-3</v>
      </c>
      <c r="O562" s="2">
        <f t="shared" si="35"/>
        <v>-1.8219883382062964E-3</v>
      </c>
    </row>
    <row r="563" spans="1:15" x14ac:dyDescent="0.25">
      <c r="A563" s="2">
        <v>1867</v>
      </c>
      <c r="C563">
        <v>1.9966420615891572E-2</v>
      </c>
      <c r="D563">
        <v>1.4329987210899174E-2</v>
      </c>
      <c r="E563">
        <v>3.2178081436993772E-2</v>
      </c>
      <c r="F563">
        <v>2.7284557134464673E-2</v>
      </c>
      <c r="I563" s="2">
        <f>'II. Headline series'!E565</f>
        <v>3.7493524296650582</v>
      </c>
      <c r="J563" s="2">
        <f>'II. Headline series'!H565</f>
        <v>2.4595833333333337</v>
      </c>
      <c r="K563" s="2">
        <v>2.2408598946217393</v>
      </c>
      <c r="L563" s="2">
        <f t="shared" si="32"/>
        <v>1.7527103680759007E-2</v>
      </c>
      <c r="M563" s="2">
        <f t="shared" si="33"/>
        <v>2.3163537085751404E-2</v>
      </c>
      <c r="N563" s="2">
        <f t="shared" si="34"/>
        <v>-2.6887238011313354E-3</v>
      </c>
      <c r="O563" s="2">
        <f t="shared" si="35"/>
        <v>-4.8759581882472786E-3</v>
      </c>
    </row>
    <row r="564" spans="1:15" x14ac:dyDescent="0.25">
      <c r="A564" s="2">
        <v>1868</v>
      </c>
      <c r="C564">
        <v>1.8119292553714497E-2</v>
      </c>
      <c r="D564">
        <v>1.5509303223465136E-2</v>
      </c>
      <c r="E564">
        <v>7.195857577536967E-3</v>
      </c>
      <c r="F564">
        <v>2.3191900543994039E-2</v>
      </c>
      <c r="I564" s="2">
        <f>'II. Headline series'!E566</f>
        <v>4.2321023096281953</v>
      </c>
      <c r="J564" s="2">
        <f>'II. Headline series'!H566</f>
        <v>2.1171309523809527</v>
      </c>
      <c r="K564" s="2">
        <v>2.4573455456175446</v>
      </c>
      <c r="L564" s="2">
        <f t="shared" si="32"/>
        <v>2.4201730542567457E-2</v>
      </c>
      <c r="M564" s="2">
        <f t="shared" si="33"/>
        <v>2.6811719872816817E-2</v>
      </c>
      <c r="N564" s="2">
        <f t="shared" si="34"/>
        <v>-2.0205910201845124E-3</v>
      </c>
      <c r="O564" s="2">
        <f t="shared" si="35"/>
        <v>1.3815549121814069E-3</v>
      </c>
    </row>
    <row r="565" spans="1:15" x14ac:dyDescent="0.25">
      <c r="A565" s="2">
        <v>1869</v>
      </c>
      <c r="C565">
        <v>2.2759251169621464E-2</v>
      </c>
      <c r="D565">
        <v>1.7984622664508596E-2</v>
      </c>
      <c r="E565">
        <v>6.1911065413031846E-2</v>
      </c>
      <c r="F565">
        <v>2.4395598507506444E-2</v>
      </c>
      <c r="I565" s="2">
        <f>'II. Headline series'!E567</f>
        <v>4.1895555980235475</v>
      </c>
      <c r="J565" s="2">
        <f>'II. Headline series'!H567</f>
        <v>1.5588571428571429</v>
      </c>
      <c r="K565" s="2">
        <v>2.597263652828675</v>
      </c>
      <c r="L565" s="2">
        <f t="shared" si="32"/>
        <v>1.9136304810614013E-2</v>
      </c>
      <c r="M565" s="2">
        <f t="shared" si="33"/>
        <v>2.3910933315726881E-2</v>
      </c>
      <c r="N565" s="2">
        <f t="shared" si="34"/>
        <v>-8.807027078935015E-3</v>
      </c>
      <c r="O565" s="2">
        <f t="shared" si="35"/>
        <v>1.5770380207803074E-3</v>
      </c>
    </row>
    <row r="566" spans="1:15" x14ac:dyDescent="0.25">
      <c r="A566" s="2">
        <v>1870</v>
      </c>
      <c r="C566">
        <v>2.5016209573928992E-2</v>
      </c>
      <c r="D566">
        <v>1.9214502623392814E-2</v>
      </c>
      <c r="E566">
        <v>5.3811659192825052E-2</v>
      </c>
      <c r="F566">
        <v>2.8168056903448337E-2</v>
      </c>
      <c r="I566" s="2">
        <f>'II. Headline series'!E568</f>
        <v>4.2198208938966228</v>
      </c>
      <c r="J566" s="2">
        <f>'II. Headline series'!H568</f>
        <v>2.0202380952380956</v>
      </c>
      <c r="K566" s="2">
        <v>2.4893046897054241</v>
      </c>
      <c r="L566" s="2">
        <f t="shared" si="32"/>
        <v>1.7181999365037233E-2</v>
      </c>
      <c r="M566" s="2">
        <f t="shared" si="33"/>
        <v>2.2983706315573411E-2</v>
      </c>
      <c r="N566" s="2">
        <f t="shared" si="34"/>
        <v>-7.9656759510673796E-3</v>
      </c>
      <c r="O566" s="2">
        <f t="shared" si="35"/>
        <v>-3.2750100063940954E-3</v>
      </c>
    </row>
    <row r="567" spans="1:15" x14ac:dyDescent="0.25">
      <c r="A567" s="2">
        <v>1871</v>
      </c>
      <c r="C567">
        <v>2.9049378308694012E-2</v>
      </c>
      <c r="D567">
        <v>2.407789444073179E-2</v>
      </c>
      <c r="E567">
        <v>2.127659574468106E-3</v>
      </c>
      <c r="F567">
        <v>2.7069730400787428E-2</v>
      </c>
      <c r="I567" s="2">
        <f>'II. Headline series'!E569</f>
        <v>4.6130175182235122</v>
      </c>
      <c r="J567" s="2">
        <f>'II. Headline series'!H569</f>
        <v>3.3662142857142854</v>
      </c>
      <c r="K567" s="2">
        <v>2.5023923382711795</v>
      </c>
      <c r="L567" s="2">
        <f t="shared" si="32"/>
        <v>1.7080796873541113E-2</v>
      </c>
      <c r="M567" s="2">
        <f t="shared" si="33"/>
        <v>2.2052280741503335E-2</v>
      </c>
      <c r="N567" s="2">
        <f t="shared" si="34"/>
        <v>6.592412456355428E-3</v>
      </c>
      <c r="O567" s="2">
        <f t="shared" si="35"/>
        <v>-2.0458070180756315E-3</v>
      </c>
    </row>
    <row r="568" spans="1:15" x14ac:dyDescent="0.25">
      <c r="A568" s="2">
        <v>1872</v>
      </c>
      <c r="C568">
        <v>2.7229422555942913E-2</v>
      </c>
      <c r="D568">
        <v>2.1018704125276615E-2</v>
      </c>
      <c r="E568">
        <v>2.3354564755838733E-2</v>
      </c>
      <c r="F568">
        <v>2.7464630655789257E-2</v>
      </c>
      <c r="I568" s="2">
        <f>'II. Headline series'!E570</f>
        <v>5.2289029632782382</v>
      </c>
      <c r="J568" s="2">
        <f>'II. Headline series'!H570</f>
        <v>3.3942738095238094</v>
      </c>
      <c r="K568" s="2">
        <v>2.7176410708356107</v>
      </c>
      <c r="L568" s="2">
        <f t="shared" si="32"/>
        <v>2.505960707683947E-2</v>
      </c>
      <c r="M568" s="2">
        <f t="shared" si="33"/>
        <v>3.1270325507505768E-2</v>
      </c>
      <c r="N568" s="2">
        <f t="shared" si="34"/>
        <v>6.4781074394488387E-3</v>
      </c>
      <c r="O568" s="2">
        <f t="shared" si="35"/>
        <v>-2.8821994743314858E-4</v>
      </c>
    </row>
    <row r="569" spans="1:15" x14ac:dyDescent="0.25">
      <c r="A569" s="2">
        <v>1873</v>
      </c>
      <c r="C569">
        <v>2.025042767049174E-2</v>
      </c>
      <c r="D569">
        <v>1.7392316332721765E-2</v>
      </c>
      <c r="E569">
        <v>1.6597510373443876E-2</v>
      </c>
      <c r="F569">
        <v>2.0029040302335568E-2</v>
      </c>
      <c r="I569" s="2">
        <f>'II. Headline series'!E571</f>
        <v>4.7484250878039989</v>
      </c>
      <c r="J569" s="2">
        <f>'II. Headline series'!H571</f>
        <v>2.7126547619047616</v>
      </c>
      <c r="K569" s="2">
        <v>3.1656699113659563</v>
      </c>
      <c r="L569" s="2">
        <f t="shared" si="32"/>
        <v>2.7233823207548247E-2</v>
      </c>
      <c r="M569" s="2">
        <f t="shared" si="33"/>
        <v>3.0091934545318222E-2</v>
      </c>
      <c r="N569" s="2">
        <f t="shared" si="34"/>
        <v>7.0975073167120484E-3</v>
      </c>
      <c r="O569" s="2">
        <f t="shared" si="35"/>
        <v>1.1627658811323997E-2</v>
      </c>
    </row>
    <row r="570" spans="1:15" x14ac:dyDescent="0.25">
      <c r="A570" s="2">
        <v>1874</v>
      </c>
      <c r="C570">
        <v>2.2709044115141908E-2</v>
      </c>
      <c r="D570">
        <v>2.4821111882601388E-2</v>
      </c>
      <c r="E570">
        <v>2.4489795918367453E-2</v>
      </c>
      <c r="F570">
        <v>1.2899696131931957E-2</v>
      </c>
      <c r="I570" s="2">
        <f>'II. Headline series'!E572</f>
        <v>4.6719915266790553</v>
      </c>
      <c r="J570" s="2">
        <f>'II. Headline series'!H572</f>
        <v>2.7973214285714283</v>
      </c>
      <c r="K570" s="2">
        <v>3.4906662778325881</v>
      </c>
      <c r="L570" s="2">
        <f t="shared" si="32"/>
        <v>2.4010871151648648E-2</v>
      </c>
      <c r="M570" s="2">
        <f t="shared" si="33"/>
        <v>2.1898803384189168E-2</v>
      </c>
      <c r="N570" s="2">
        <f t="shared" si="34"/>
        <v>1.5073518153782325E-2</v>
      </c>
      <c r="O570" s="2">
        <f t="shared" si="35"/>
        <v>2.2006966646393924E-2</v>
      </c>
    </row>
    <row r="571" spans="1:15" x14ac:dyDescent="0.25">
      <c r="A571" s="2">
        <v>1875</v>
      </c>
      <c r="C571">
        <v>2.3063604776062823E-2</v>
      </c>
      <c r="D571">
        <v>2.3871978531837593E-2</v>
      </c>
      <c r="E571">
        <v>9.9601593625497677E-3</v>
      </c>
      <c r="F571">
        <v>1.2039880395056888E-2</v>
      </c>
      <c r="I571" s="2">
        <f>'II. Headline series'!E573</f>
        <v>5.6179916714455258</v>
      </c>
      <c r="J571" s="2">
        <f>'II. Headline series'!H573</f>
        <v>3.3003333333333331</v>
      </c>
      <c r="K571" s="2">
        <v>3.5982184649291993</v>
      </c>
      <c r="L571" s="2">
        <f t="shared" si="32"/>
        <v>3.3116311938392429E-2</v>
      </c>
      <c r="M571" s="2">
        <f t="shared" si="33"/>
        <v>3.2307938182617665E-2</v>
      </c>
      <c r="N571" s="2">
        <f t="shared" si="34"/>
        <v>2.0963452938276443E-2</v>
      </c>
      <c r="O571" s="2">
        <f t="shared" si="35"/>
        <v>2.394230425423511E-2</v>
      </c>
    </row>
    <row r="572" spans="1:15" x14ac:dyDescent="0.25">
      <c r="A572" s="2">
        <v>1876</v>
      </c>
      <c r="C572">
        <v>2.181115205009556E-2</v>
      </c>
      <c r="D572">
        <v>2.537158256415022E-2</v>
      </c>
      <c r="E572">
        <v>9.8619329388559846E-3</v>
      </c>
      <c r="F572">
        <v>1.5399942572794206E-2</v>
      </c>
      <c r="I572" s="2">
        <f>'II. Headline series'!E574</f>
        <v>5.1235227724441597</v>
      </c>
      <c r="J572" s="2">
        <f>'II. Headline series'!H574</f>
        <v>4.5758452380952388</v>
      </c>
      <c r="K572" s="2">
        <v>3.6884507812007277</v>
      </c>
      <c r="L572" s="2">
        <f t="shared" si="32"/>
        <v>2.9424075674346038E-2</v>
      </c>
      <c r="M572" s="2">
        <f t="shared" si="33"/>
        <v>2.5863645160291378E-2</v>
      </c>
      <c r="N572" s="2">
        <f t="shared" si="34"/>
        <v>3.0358509808158178E-2</v>
      </c>
      <c r="O572" s="2">
        <f t="shared" si="35"/>
        <v>2.148456523921307E-2</v>
      </c>
    </row>
    <row r="573" spans="1:15" x14ac:dyDescent="0.25">
      <c r="A573" s="2">
        <v>1877</v>
      </c>
      <c r="C573">
        <v>2.7239956656819386E-2</v>
      </c>
      <c r="D573">
        <v>3.4002956616912917E-2</v>
      </c>
      <c r="E573">
        <v>3.9062499999997849E-3</v>
      </c>
      <c r="F573">
        <v>1.8092835547163628E-2</v>
      </c>
      <c r="I573" s="2">
        <f>'II. Headline series'!E575</f>
        <v>4.9140766566899652</v>
      </c>
      <c r="J573" s="2">
        <f>'II. Headline series'!H575</f>
        <v>4.5618333333333334</v>
      </c>
      <c r="K573" s="2">
        <v>3.9357815425639413</v>
      </c>
      <c r="L573" s="2">
        <f t="shared" si="32"/>
        <v>2.1900809910080268E-2</v>
      </c>
      <c r="M573" s="2">
        <f t="shared" si="33"/>
        <v>1.5137809949986737E-2</v>
      </c>
      <c r="N573" s="2">
        <f t="shared" si="34"/>
        <v>2.7525497786169709E-2</v>
      </c>
      <c r="O573" s="2">
        <f t="shared" si="35"/>
        <v>2.1264979878475782E-2</v>
      </c>
    </row>
    <row r="574" spans="1:15" x14ac:dyDescent="0.25">
      <c r="A574" s="2">
        <v>1878</v>
      </c>
      <c r="C574">
        <v>2.5572776189661028E-2</v>
      </c>
      <c r="D574">
        <v>3.4553258794842855E-2</v>
      </c>
      <c r="E574">
        <v>-3.8910505836573742E-3</v>
      </c>
      <c r="F574">
        <v>1.8712697391515262E-2</v>
      </c>
      <c r="I574" s="2">
        <f>'II. Headline series'!E576</f>
        <v>4.971896892704466</v>
      </c>
      <c r="J574" s="2">
        <f>'II. Headline series'!H576</f>
        <v>4.1994047619047619</v>
      </c>
      <c r="K574" s="2">
        <v>4.2476749407064576</v>
      </c>
      <c r="L574" s="2">
        <f t="shared" si="32"/>
        <v>2.414619273738363E-2</v>
      </c>
      <c r="M574" s="2">
        <f t="shared" si="33"/>
        <v>1.5165710132201804E-2</v>
      </c>
      <c r="N574" s="2">
        <f t="shared" si="34"/>
        <v>2.3281350227532357E-2</v>
      </c>
      <c r="O574" s="2">
        <f t="shared" si="35"/>
        <v>2.3764052015549316E-2</v>
      </c>
    </row>
    <row r="575" spans="1:15" x14ac:dyDescent="0.25">
      <c r="A575" s="2">
        <v>1879</v>
      </c>
      <c r="C575">
        <v>2.7559456344896767E-2</v>
      </c>
      <c r="D575">
        <v>3.7282109099560853E-2</v>
      </c>
      <c r="E575">
        <v>4.6874999999999951E-2</v>
      </c>
      <c r="F575">
        <v>1.8290568045501766E-2</v>
      </c>
      <c r="I575" s="2">
        <f>'II. Headline series'!E577</f>
        <v>4.3810955300159975</v>
      </c>
      <c r="J575" s="2">
        <f>'II. Headline series'!H577</f>
        <v>3.7458928571428571</v>
      </c>
      <c r="K575" s="2">
        <v>4.4752034745702733</v>
      </c>
      <c r="L575" s="2">
        <f t="shared" si="32"/>
        <v>1.6251498955263205E-2</v>
      </c>
      <c r="M575" s="2">
        <f t="shared" si="33"/>
        <v>6.5288462005991185E-3</v>
      </c>
      <c r="N575" s="2">
        <f t="shared" si="34"/>
        <v>1.9168360525926808E-2</v>
      </c>
      <c r="O575" s="2">
        <f t="shared" si="35"/>
        <v>2.6461466700200966E-2</v>
      </c>
    </row>
    <row r="576" spans="1:15" x14ac:dyDescent="0.25">
      <c r="A576" s="2">
        <v>1880</v>
      </c>
      <c r="C576">
        <v>3.1766257510300565E-2</v>
      </c>
      <c r="D576">
        <v>4.1087125789761668E-2</v>
      </c>
      <c r="E576">
        <v>3.5447761194029835E-2</v>
      </c>
      <c r="F576">
        <v>1.7130167687777E-2</v>
      </c>
      <c r="I576" s="2">
        <f>'II. Headline series'!E578</f>
        <v>4.3390500771218878</v>
      </c>
      <c r="J576" s="2">
        <f>'II. Headline series'!H578</f>
        <v>3.7284761904761905</v>
      </c>
      <c r="K576" s="2">
        <v>4.49055658376738</v>
      </c>
      <c r="L576" s="2">
        <f t="shared" si="32"/>
        <v>1.1624243260918314E-2</v>
      </c>
      <c r="M576" s="2">
        <f t="shared" si="33"/>
        <v>2.303374981457211E-3</v>
      </c>
      <c r="N576" s="2">
        <f t="shared" si="34"/>
        <v>2.0154594216984904E-2</v>
      </c>
      <c r="O576" s="2">
        <f t="shared" si="35"/>
        <v>2.77753981498968E-2</v>
      </c>
    </row>
    <row r="577" spans="1:15" x14ac:dyDescent="0.25">
      <c r="A577" s="2">
        <v>1881</v>
      </c>
      <c r="C577">
        <v>2.8966856683429631E-2</v>
      </c>
      <c r="D577">
        <v>3.987320419843491E-2</v>
      </c>
      <c r="E577">
        <v>2.8828828828828878E-2</v>
      </c>
      <c r="F577">
        <v>1.5828084354443675E-2</v>
      </c>
      <c r="I577" s="2">
        <f>'II. Headline series'!E579</f>
        <v>4.6558224136894548</v>
      </c>
      <c r="J577" s="2">
        <f>'II. Headline series'!H579</f>
        <v>3.953011904761905</v>
      </c>
      <c r="K577" s="2">
        <v>4.6220423677494926</v>
      </c>
      <c r="L577" s="2">
        <f t="shared" si="32"/>
        <v>1.7591367453464915E-2</v>
      </c>
      <c r="M577" s="2">
        <f t="shared" si="33"/>
        <v>6.6850199384596368E-3</v>
      </c>
      <c r="N577" s="2">
        <f t="shared" si="34"/>
        <v>2.3702034693175375E-2</v>
      </c>
      <c r="O577" s="2">
        <f t="shared" si="35"/>
        <v>3.039233932305125E-2</v>
      </c>
    </row>
    <row r="578" spans="1:15" x14ac:dyDescent="0.25">
      <c r="A578" s="2">
        <v>1882</v>
      </c>
      <c r="C578">
        <v>2.7875283593243455E-2</v>
      </c>
      <c r="D578">
        <v>3.6661153244692289E-2</v>
      </c>
      <c r="E578">
        <v>7.0052539404552965E-3</v>
      </c>
      <c r="F578">
        <v>1.8627778192497984E-2</v>
      </c>
      <c r="I578" s="2">
        <f>'II. Headline series'!E580</f>
        <v>3.9337017512587833</v>
      </c>
      <c r="J578" s="2">
        <f>'II. Headline series'!H580</f>
        <v>4.023309523809524</v>
      </c>
      <c r="K578" s="2">
        <v>4.8008876654950203</v>
      </c>
      <c r="L578" s="2">
        <f t="shared" si="32"/>
        <v>1.146173391934438E-2</v>
      </c>
      <c r="M578" s="2">
        <f t="shared" si="33"/>
        <v>2.675864267895546E-3</v>
      </c>
      <c r="N578" s="2">
        <f t="shared" si="34"/>
        <v>2.1605317045597257E-2</v>
      </c>
      <c r="O578" s="2">
        <f t="shared" si="35"/>
        <v>2.938109846245222E-2</v>
      </c>
    </row>
    <row r="579" spans="1:15" x14ac:dyDescent="0.25">
      <c r="A579" s="2">
        <v>1883</v>
      </c>
      <c r="C579">
        <v>2.6885614174155293E-2</v>
      </c>
      <c r="D579">
        <v>3.3377345821228886E-2</v>
      </c>
      <c r="E579">
        <v>1.7391304347826257E-3</v>
      </c>
      <c r="F579">
        <v>1.7576906813018354E-2</v>
      </c>
      <c r="I579" s="2">
        <f>'II. Headline series'!E581</f>
        <v>4.4445853648851212</v>
      </c>
      <c r="J579" s="2">
        <f>'II. Headline series'!H581</f>
        <v>3.5862619047619049</v>
      </c>
      <c r="K579" s="2">
        <v>5.0152718933147042</v>
      </c>
      <c r="L579" s="2">
        <f t="shared" si="32"/>
        <v>1.7560239474695916E-2</v>
      </c>
      <c r="M579" s="2">
        <f t="shared" si="33"/>
        <v>1.1068507827622323E-2</v>
      </c>
      <c r="N579" s="2">
        <f t="shared" si="34"/>
        <v>1.8285712234600692E-2</v>
      </c>
      <c r="O579" s="2">
        <f t="shared" si="35"/>
        <v>3.2575812120128694E-2</v>
      </c>
    </row>
    <row r="580" spans="1:15" x14ac:dyDescent="0.25">
      <c r="A580" s="2">
        <v>1884</v>
      </c>
      <c r="C580">
        <v>2.2639210933669763E-2</v>
      </c>
      <c r="D580">
        <v>2.7841784509026753E-2</v>
      </c>
      <c r="E580">
        <v>-5.208333333333497E-3</v>
      </c>
      <c r="F580">
        <v>1.8888383667236035E-2</v>
      </c>
      <c r="I580" s="2">
        <f>'II. Headline series'!E582</f>
        <v>5.0037903190260833</v>
      </c>
      <c r="J580" s="2">
        <f>'II. Headline series'!H582</f>
        <v>4.0419761904761904</v>
      </c>
      <c r="K580" s="2">
        <v>5.2049809344681552</v>
      </c>
      <c r="L580" s="2">
        <f t="shared" si="32"/>
        <v>2.7398692256591067E-2</v>
      </c>
      <c r="M580" s="2">
        <f t="shared" si="33"/>
        <v>2.2196118681234077E-2</v>
      </c>
      <c r="N580" s="2">
        <f t="shared" si="34"/>
        <v>2.1531378237525867E-2</v>
      </c>
      <c r="O580" s="2">
        <f t="shared" si="35"/>
        <v>3.3161425677445511E-2</v>
      </c>
    </row>
    <row r="581" spans="1:15" x14ac:dyDescent="0.25">
      <c r="A581" s="2">
        <v>1885</v>
      </c>
      <c r="C581">
        <v>2.0874417542610411E-2</v>
      </c>
      <c r="D581">
        <v>2.3708127578128679E-2</v>
      </c>
      <c r="E581">
        <v>1.5706806282722783E-2</v>
      </c>
      <c r="F581">
        <v>2.2455332170893381E-2</v>
      </c>
      <c r="I581" s="2">
        <f>'II. Headline series'!E583</f>
        <v>5.0542623964219926</v>
      </c>
      <c r="J581" s="2">
        <f>'II. Headline series'!H583</f>
        <v>3.7445357142857141</v>
      </c>
      <c r="K581" s="2">
        <v>5.250896621442477</v>
      </c>
      <c r="L581" s="2">
        <f t="shared" si="32"/>
        <v>2.9668206421609517E-2</v>
      </c>
      <c r="M581" s="2">
        <f t="shared" si="33"/>
        <v>2.6834496386091249E-2</v>
      </c>
      <c r="N581" s="2">
        <f t="shared" si="34"/>
        <v>1.4990024971963761E-2</v>
      </c>
      <c r="O581" s="2">
        <f t="shared" si="35"/>
        <v>3.0053634043531393E-2</v>
      </c>
    </row>
    <row r="582" spans="1:15" x14ac:dyDescent="0.25">
      <c r="A582" s="2">
        <v>1886</v>
      </c>
      <c r="C582">
        <v>1.9465830462530868E-2</v>
      </c>
      <c r="D582">
        <v>2.5241768434464348E-2</v>
      </c>
      <c r="E582">
        <v>3.9518900343642548E-2</v>
      </c>
      <c r="F582">
        <v>2.2098082251471859E-2</v>
      </c>
      <c r="I582" s="2">
        <f>'II. Headline series'!E584</f>
        <v>4.3089086421183627</v>
      </c>
      <c r="J582" s="2">
        <f>'II. Headline series'!H584</f>
        <v>3.645285714285714</v>
      </c>
      <c r="K582" s="2">
        <v>5.207419401258079</v>
      </c>
      <c r="L582" s="2">
        <f t="shared" si="32"/>
        <v>2.3623255958652761E-2</v>
      </c>
      <c r="M582" s="2">
        <f t="shared" si="33"/>
        <v>1.7847317986719281E-2</v>
      </c>
      <c r="N582" s="2">
        <f t="shared" si="34"/>
        <v>1.4354774891385282E-2</v>
      </c>
      <c r="O582" s="2">
        <f t="shared" si="35"/>
        <v>2.9976111761108929E-2</v>
      </c>
    </row>
    <row r="583" spans="1:15" x14ac:dyDescent="0.25">
      <c r="A583" s="2">
        <v>1887</v>
      </c>
      <c r="C583">
        <v>2.0642209950631627E-2</v>
      </c>
      <c r="D583">
        <v>2.3846003835573591E-2</v>
      </c>
      <c r="E583">
        <v>4.462809917355362E-2</v>
      </c>
      <c r="F583">
        <v>2.1849635046502912E-2</v>
      </c>
      <c r="I583" s="2">
        <f>'II. Headline series'!E585</f>
        <v>3.8026473871686224</v>
      </c>
      <c r="J583" s="2">
        <f>'II. Headline series'!H585</f>
        <v>3.5217500000000004</v>
      </c>
      <c r="K583" s="2">
        <v>5.2518605330658206</v>
      </c>
      <c r="L583" s="2">
        <f t="shared" si="32"/>
        <v>1.7384263921054594E-2</v>
      </c>
      <c r="M583" s="2">
        <f t="shared" si="33"/>
        <v>1.4180470036112631E-2</v>
      </c>
      <c r="N583" s="2">
        <f t="shared" si="34"/>
        <v>1.3367864953497094E-2</v>
      </c>
      <c r="O583" s="2">
        <f t="shared" si="35"/>
        <v>3.0668970284155293E-2</v>
      </c>
    </row>
    <row r="584" spans="1:15" x14ac:dyDescent="0.25">
      <c r="A584" s="2">
        <v>1888</v>
      </c>
      <c r="C584">
        <v>2.1594613981172957E-2</v>
      </c>
      <c r="D584">
        <v>2.6701413696578993E-2</v>
      </c>
      <c r="E584">
        <v>5.3797468354430292E-2</v>
      </c>
      <c r="F584">
        <v>1.9177069383466392E-2</v>
      </c>
      <c r="I584" s="2">
        <f>'II. Headline series'!E586</f>
        <v>3.2012792279458373</v>
      </c>
      <c r="J584" s="2">
        <f>'II. Headline series'!H586</f>
        <v>3.031714285714286</v>
      </c>
      <c r="K584" s="2">
        <v>5.2361201166627174</v>
      </c>
      <c r="L584" s="2">
        <f t="shared" si="32"/>
        <v>1.0418178298285414E-2</v>
      </c>
      <c r="M584" s="2">
        <f t="shared" si="33"/>
        <v>5.3113785828793787E-3</v>
      </c>
      <c r="N584" s="2">
        <f t="shared" si="34"/>
        <v>1.114007347367647E-2</v>
      </c>
      <c r="O584" s="2">
        <f t="shared" si="35"/>
        <v>3.3184131783160778E-2</v>
      </c>
    </row>
    <row r="585" spans="1:15" x14ac:dyDescent="0.25">
      <c r="A585" s="2">
        <v>1889</v>
      </c>
      <c r="C585">
        <v>2.7064739906443386E-2</v>
      </c>
      <c r="D585">
        <v>3.5730212062683994E-2</v>
      </c>
      <c r="E585">
        <v>4.5045045045046467E-3</v>
      </c>
      <c r="F585">
        <v>1.6933239914505991E-2</v>
      </c>
      <c r="I585" s="2">
        <f>'II. Headline series'!E587</f>
        <v>3.4851909935263499</v>
      </c>
      <c r="J585" s="2">
        <f>'II. Headline series'!H587</f>
        <v>2.5182499999999997</v>
      </c>
      <c r="K585" s="2">
        <v>5.2802684925193537</v>
      </c>
      <c r="L585" s="2">
        <f t="shared" si="32"/>
        <v>7.7871700288201125E-3</v>
      </c>
      <c r="M585" s="2">
        <f t="shared" si="33"/>
        <v>-8.7830212742049524E-4</v>
      </c>
      <c r="N585" s="2">
        <f t="shared" si="34"/>
        <v>8.2492600854940056E-3</v>
      </c>
      <c r="O585" s="2">
        <f t="shared" si="35"/>
        <v>3.5869445010687548E-2</v>
      </c>
    </row>
    <row r="586" spans="1:15" x14ac:dyDescent="0.25">
      <c r="A586" s="2">
        <v>1890</v>
      </c>
      <c r="C586">
        <v>2.3817339070543737E-2</v>
      </c>
      <c r="D586">
        <v>2.8053420112356901E-2</v>
      </c>
      <c r="E586">
        <v>0</v>
      </c>
      <c r="F586">
        <v>2.0913585150909752E-2</v>
      </c>
      <c r="I586" s="2">
        <f>'II. Headline series'!E588</f>
        <v>3.6503202359401206</v>
      </c>
      <c r="J586" s="2">
        <f>'II. Headline series'!H588</f>
        <v>2.359345238095238</v>
      </c>
      <c r="K586" s="2">
        <v>5.3631350277975356</v>
      </c>
      <c r="L586" s="2">
        <f t="shared" si="32"/>
        <v>1.2685863288857471E-2</v>
      </c>
      <c r="M586" s="2">
        <f t="shared" si="33"/>
        <v>8.4497822470443081E-3</v>
      </c>
      <c r="N586" s="2">
        <f t="shared" si="34"/>
        <v>2.6798672300426297E-3</v>
      </c>
      <c r="O586" s="2">
        <f t="shared" si="35"/>
        <v>3.2717765127065604E-2</v>
      </c>
    </row>
    <row r="587" spans="1:15" x14ac:dyDescent="0.25">
      <c r="A587" s="2">
        <v>1891</v>
      </c>
      <c r="C587">
        <v>2.1471986605142823E-2</v>
      </c>
      <c r="D587">
        <v>2.1687217914982463E-2</v>
      </c>
      <c r="E587">
        <v>-2.3916292974589172E-2</v>
      </c>
      <c r="F587">
        <v>1.9047263133289971E-2</v>
      </c>
      <c r="I587" s="2">
        <f>'II. Headline series'!E589</f>
        <v>3.8630666065410435</v>
      </c>
      <c r="J587" s="2">
        <f>'II. Headline series'!H589</f>
        <v>2.5435119047619046</v>
      </c>
      <c r="K587" s="2">
        <v>5.4541522572951298</v>
      </c>
      <c r="L587" s="2">
        <f t="shared" si="32"/>
        <v>1.7158679460267612E-2</v>
      </c>
      <c r="M587" s="2">
        <f t="shared" si="33"/>
        <v>1.6943448150427972E-2</v>
      </c>
      <c r="N587" s="2">
        <f t="shared" si="34"/>
        <v>6.3878559143290756E-3</v>
      </c>
      <c r="O587" s="2">
        <f t="shared" si="35"/>
        <v>3.5494259439661328E-2</v>
      </c>
    </row>
    <row r="588" spans="1:15" x14ac:dyDescent="0.25">
      <c r="A588" s="2">
        <v>1892</v>
      </c>
      <c r="C588">
        <v>2.7309208470365026E-2</v>
      </c>
      <c r="D588">
        <v>3.3003886804211617E-2</v>
      </c>
      <c r="E588">
        <v>0</v>
      </c>
      <c r="F588">
        <v>1.7322570157562729E-2</v>
      </c>
      <c r="I588" s="2">
        <f>'II. Headline series'!E590</f>
        <v>4.0400979634665255</v>
      </c>
      <c r="J588" s="2">
        <f>'II. Headline series'!H590</f>
        <v>2.7525238095238094</v>
      </c>
      <c r="K588" s="2">
        <v>5.5889263647211447</v>
      </c>
      <c r="L588" s="2">
        <f t="shared" si="32"/>
        <v>1.3091771164300228E-2</v>
      </c>
      <c r="M588" s="2">
        <f t="shared" si="33"/>
        <v>7.3970928304536374E-3</v>
      </c>
      <c r="N588" s="2">
        <f t="shared" si="34"/>
        <v>1.0202667937675363E-2</v>
      </c>
      <c r="O588" s="2">
        <f t="shared" si="35"/>
        <v>3.8566693489648717E-2</v>
      </c>
    </row>
    <row r="589" spans="1:15" x14ac:dyDescent="0.25">
      <c r="A589" s="2">
        <v>1893</v>
      </c>
      <c r="C589">
        <v>2.3641202473195847E-2</v>
      </c>
      <c r="D589">
        <v>2.5197163493389196E-2</v>
      </c>
      <c r="E589">
        <v>6.7381316998468888E-2</v>
      </c>
      <c r="F589">
        <v>1.8586374492128053E-2</v>
      </c>
      <c r="I589" s="2">
        <f>'II. Headline series'!E591</f>
        <v>4.3645124779081454</v>
      </c>
      <c r="J589" s="2">
        <f>'II. Headline series'!H591</f>
        <v>2.9462142857142859</v>
      </c>
      <c r="K589" s="2">
        <v>5.7934401529694339</v>
      </c>
      <c r="L589" s="2">
        <f t="shared" si="32"/>
        <v>2.0003922305885605E-2</v>
      </c>
      <c r="M589" s="2">
        <f t="shared" si="33"/>
        <v>1.8447961285692257E-2</v>
      </c>
      <c r="N589" s="2">
        <f t="shared" si="34"/>
        <v>1.0875768365014808E-2</v>
      </c>
      <c r="O589" s="2">
        <f t="shared" si="35"/>
        <v>3.9348027037566291E-2</v>
      </c>
    </row>
    <row r="590" spans="1:15" x14ac:dyDescent="0.25">
      <c r="A590" s="2">
        <v>1894</v>
      </c>
      <c r="C590">
        <v>2.7006560230152948E-2</v>
      </c>
      <c r="D590">
        <v>3.357317862880637E-2</v>
      </c>
      <c r="E590">
        <v>3.1563845050215145E-2</v>
      </c>
      <c r="F590">
        <v>2.5550424934439295E-2</v>
      </c>
      <c r="I590" s="2">
        <f>'II. Headline series'!E592</f>
        <v>4.2018538665994436</v>
      </c>
      <c r="J590" s="2">
        <f>'II. Headline series'!H592</f>
        <v>2.7000833333333327</v>
      </c>
      <c r="K590" s="2">
        <v>5.8221400880960683</v>
      </c>
      <c r="L590" s="2">
        <f t="shared" ref="L590:L653" si="36">(I590/100)-C590</f>
        <v>1.5011978435841487E-2</v>
      </c>
      <c r="M590" s="2">
        <f t="shared" ref="M590:M653" si="37">(I590/100)-D590</f>
        <v>8.4453600371880641E-3</v>
      </c>
      <c r="N590" s="2">
        <f t="shared" ref="N590:N653" si="38">(J590/100)-F590</f>
        <v>1.4504083988940326E-3</v>
      </c>
      <c r="O590" s="2">
        <f t="shared" ref="O590:O653" si="39">(K590/100)-F590</f>
        <v>3.2670975946521394E-2</v>
      </c>
    </row>
    <row r="591" spans="1:15" x14ac:dyDescent="0.25">
      <c r="A591" s="2">
        <v>1895</v>
      </c>
      <c r="C591">
        <v>3.1564010625460881E-2</v>
      </c>
      <c r="D591">
        <v>3.218658229366439E-2</v>
      </c>
      <c r="E591">
        <v>4.1724617524339591E-2</v>
      </c>
      <c r="F591">
        <v>3.4889507706832225E-2</v>
      </c>
      <c r="I591" s="2">
        <f>'II. Headline series'!E593</f>
        <v>4.1514202316386193</v>
      </c>
      <c r="J591" s="2">
        <f>'II. Headline series'!H593</f>
        <v>2.6979999999999995</v>
      </c>
      <c r="K591" s="2">
        <v>5.7790303880715284</v>
      </c>
      <c r="L591" s="2">
        <f t="shared" si="36"/>
        <v>9.9501916909253141E-3</v>
      </c>
      <c r="M591" s="2">
        <f t="shared" si="37"/>
        <v>9.3276200227218053E-3</v>
      </c>
      <c r="N591" s="2">
        <f t="shared" si="38"/>
        <v>-7.9095077068322313E-3</v>
      </c>
      <c r="O591" s="2">
        <f t="shared" si="39"/>
        <v>2.2900796173883062E-2</v>
      </c>
    </row>
    <row r="592" spans="1:15" x14ac:dyDescent="0.25">
      <c r="A592" s="2">
        <v>1896</v>
      </c>
      <c r="C592">
        <v>3.0762307457493965E-2</v>
      </c>
      <c r="D592">
        <v>3.4119768985436685E-2</v>
      </c>
      <c r="E592">
        <v>1.3351134846461905E-2</v>
      </c>
      <c r="F592">
        <v>3.3855559748879382E-2</v>
      </c>
      <c r="I592" s="2">
        <f>'II. Headline series'!E594</f>
        <v>3.5762262169054528</v>
      </c>
      <c r="J592" s="2">
        <f>'II. Headline series'!H594</f>
        <v>2.6135952380952374</v>
      </c>
      <c r="K592" s="2">
        <v>5.6221425839438384</v>
      </c>
      <c r="L592" s="2">
        <f t="shared" si="36"/>
        <v>4.9999547115605648E-3</v>
      </c>
      <c r="M592" s="2">
        <f t="shared" si="37"/>
        <v>1.642493183617845E-3</v>
      </c>
      <c r="N592" s="2">
        <f t="shared" si="38"/>
        <v>-7.7196073679270082E-3</v>
      </c>
      <c r="O592" s="2">
        <f t="shared" si="39"/>
        <v>2.2365866090559003E-2</v>
      </c>
    </row>
    <row r="593" spans="1:15" x14ac:dyDescent="0.25">
      <c r="A593" s="2">
        <v>1897</v>
      </c>
      <c r="C593">
        <v>3.3378198503712195E-2</v>
      </c>
      <c r="D593">
        <v>4.1255825774220246E-2</v>
      </c>
      <c r="E593">
        <v>4.8748353096178712E-2</v>
      </c>
      <c r="F593">
        <v>2.4229657320526683E-2</v>
      </c>
      <c r="I593" s="2">
        <f>'II. Headline series'!E595</f>
        <v>2.7982965101619031</v>
      </c>
      <c r="J593" s="2">
        <f>'II. Headline series'!H595</f>
        <v>1.7748690476190474</v>
      </c>
      <c r="K593" s="2">
        <v>5.3849631069068016</v>
      </c>
      <c r="L593" s="2">
        <f t="shared" si="36"/>
        <v>-5.3952334020931636E-3</v>
      </c>
      <c r="M593" s="2">
        <f t="shared" si="37"/>
        <v>-1.3272860672601215E-2</v>
      </c>
      <c r="N593" s="2">
        <f t="shared" si="38"/>
        <v>-6.4809668443362098E-3</v>
      </c>
      <c r="O593" s="2">
        <f t="shared" si="39"/>
        <v>2.9619973748541334E-2</v>
      </c>
    </row>
    <row r="594" spans="1:15" x14ac:dyDescent="0.25">
      <c r="A594" s="2">
        <v>1898</v>
      </c>
      <c r="C594">
        <v>3.7289617081210258E-2</v>
      </c>
      <c r="D594">
        <v>5.3053549482580231E-2</v>
      </c>
      <c r="E594">
        <v>4.1457286432161303E-2</v>
      </c>
      <c r="F594">
        <v>2.3365737085094155E-2</v>
      </c>
      <c r="I594" s="2">
        <f>'II. Headline series'!E596</f>
        <v>2.431798471501629</v>
      </c>
      <c r="J594" s="2">
        <f>'II. Headline series'!H596</f>
        <v>1.4395595238095236</v>
      </c>
      <c r="K594" s="2">
        <v>5.1568719093122963</v>
      </c>
      <c r="L594" s="2">
        <f t="shared" si="36"/>
        <v>-1.2971632366193968E-2</v>
      </c>
      <c r="M594" s="2">
        <f t="shared" si="37"/>
        <v>-2.8735564767563941E-2</v>
      </c>
      <c r="N594" s="2">
        <f t="shared" si="38"/>
        <v>-8.9701418469989198E-3</v>
      </c>
      <c r="O594" s="2">
        <f t="shared" si="39"/>
        <v>2.8202982008028812E-2</v>
      </c>
    </row>
    <row r="595" spans="1:15" x14ac:dyDescent="0.25">
      <c r="A595" s="2">
        <v>1899</v>
      </c>
      <c r="C595">
        <v>2.9928917864277624E-2</v>
      </c>
      <c r="D595">
        <v>4.2305195304228702E-2</v>
      </c>
      <c r="E595">
        <v>-7.2376357056698638E-3</v>
      </c>
      <c r="F595">
        <v>1.5881719280330657E-2</v>
      </c>
      <c r="I595" s="2">
        <f>'II. Headline series'!E597</f>
        <v>2.104489625351635</v>
      </c>
      <c r="J595" s="2">
        <f>'II. Headline series'!H597</f>
        <v>1.3351309523809523</v>
      </c>
      <c r="K595" s="2">
        <v>4.9751048248830534</v>
      </c>
      <c r="L595" s="2">
        <f t="shared" si="36"/>
        <v>-8.8840216107612738E-3</v>
      </c>
      <c r="M595" s="2">
        <f t="shared" si="37"/>
        <v>-2.1260299050712351E-2</v>
      </c>
      <c r="N595" s="2">
        <f t="shared" si="38"/>
        <v>-2.5304097565211348E-3</v>
      </c>
      <c r="O595" s="2">
        <f t="shared" si="39"/>
        <v>3.3869328968499875E-2</v>
      </c>
    </row>
    <row r="596" spans="1:15" x14ac:dyDescent="0.25">
      <c r="A596" s="2">
        <v>1900</v>
      </c>
      <c r="C596">
        <v>3.4847407358036236E-2</v>
      </c>
      <c r="D596">
        <v>4.7533710403031677E-2</v>
      </c>
      <c r="E596">
        <v>0</v>
      </c>
      <c r="F596">
        <v>1.4829846295421211E-2</v>
      </c>
      <c r="I596" s="2">
        <f>'II. Headline series'!E598</f>
        <v>1.9474643509355347</v>
      </c>
      <c r="J596" s="2">
        <f>'II. Headline series'!H598</f>
        <v>1.3045119047619045</v>
      </c>
      <c r="K596" s="2">
        <v>4.7596668656463503</v>
      </c>
      <c r="L596" s="2">
        <f t="shared" si="36"/>
        <v>-1.5372763848680891E-2</v>
      </c>
      <c r="M596" s="2">
        <f t="shared" si="37"/>
        <v>-2.8059066893676331E-2</v>
      </c>
      <c r="N596" s="2">
        <f t="shared" si="38"/>
        <v>-1.7847272478021658E-3</v>
      </c>
      <c r="O596" s="2">
        <f t="shared" si="39"/>
        <v>3.2766822361042294E-2</v>
      </c>
    </row>
    <row r="597" spans="1:15" x14ac:dyDescent="0.25">
      <c r="A597" s="2">
        <v>1901</v>
      </c>
      <c r="C597">
        <v>2.9488596060418242E-2</v>
      </c>
      <c r="D597">
        <v>3.6542090672870134E-2</v>
      </c>
      <c r="E597">
        <v>2.5516403402187453E-2</v>
      </c>
      <c r="F597">
        <v>1.2117496533382083E-2</v>
      </c>
      <c r="I597" s="2">
        <f>'II. Headline series'!E599</f>
        <v>2.0365553832572889</v>
      </c>
      <c r="J597" s="2">
        <f>'II. Headline series'!H599</f>
        <v>1.632595238095238</v>
      </c>
      <c r="K597" s="2">
        <v>4.7191071376513856</v>
      </c>
      <c r="L597" s="2">
        <f t="shared" si="36"/>
        <v>-9.1230422278453516E-3</v>
      </c>
      <c r="M597" s="2">
        <f t="shared" si="37"/>
        <v>-1.6176536840297243E-2</v>
      </c>
      <c r="N597" s="2">
        <f t="shared" si="38"/>
        <v>4.208455847570295E-3</v>
      </c>
      <c r="O597" s="2">
        <f t="shared" si="39"/>
        <v>3.5073574843131769E-2</v>
      </c>
    </row>
    <row r="598" spans="1:15" x14ac:dyDescent="0.25">
      <c r="A598" s="2">
        <v>1902</v>
      </c>
      <c r="C598">
        <v>2.8902482499803397E-2</v>
      </c>
      <c r="D598">
        <v>4.306947531749656E-2</v>
      </c>
      <c r="E598">
        <v>-1.0663507109004919E-2</v>
      </c>
      <c r="F598">
        <v>1.0984457266029575E-2</v>
      </c>
      <c r="I598" s="2">
        <f>'II. Headline series'!E600</f>
        <v>1.5506501821563645</v>
      </c>
      <c r="J598" s="2">
        <f>'II. Headline series'!H600</f>
        <v>1.6927857142857141</v>
      </c>
      <c r="K598" s="2">
        <v>4.6383785173955783</v>
      </c>
      <c r="L598" s="2">
        <f t="shared" si="36"/>
        <v>-1.3395980678239751E-2</v>
      </c>
      <c r="M598" s="2">
        <f t="shared" si="37"/>
        <v>-2.7562973495932914E-2</v>
      </c>
      <c r="N598" s="2">
        <f t="shared" si="38"/>
        <v>5.9433998768275657E-3</v>
      </c>
      <c r="O598" s="2">
        <f t="shared" si="39"/>
        <v>3.5399327907926208E-2</v>
      </c>
    </row>
    <row r="599" spans="1:15" x14ac:dyDescent="0.25">
      <c r="A599" s="2">
        <v>1903</v>
      </c>
      <c r="C599">
        <v>3.257717014383648E-2</v>
      </c>
      <c r="D599">
        <v>4.6139347771311505E-2</v>
      </c>
      <c r="E599">
        <v>5.9880239520957897E-3</v>
      </c>
      <c r="F599">
        <v>1.4734928074733407E-2</v>
      </c>
      <c r="I599" s="2">
        <f>'II. Headline series'!E601</f>
        <v>1.5267501308865601</v>
      </c>
      <c r="J599" s="2">
        <f>'II. Headline series'!H601</f>
        <v>1.8614047619047618</v>
      </c>
      <c r="K599" s="2">
        <v>4.6087228918731222</v>
      </c>
      <c r="L599" s="2">
        <f t="shared" si="36"/>
        <v>-1.7309668834970877E-2</v>
      </c>
      <c r="M599" s="2">
        <f t="shared" si="37"/>
        <v>-3.0871846462445902E-2</v>
      </c>
      <c r="N599" s="2">
        <f t="shared" si="38"/>
        <v>3.8791195443142103E-3</v>
      </c>
      <c r="O599" s="2">
        <f t="shared" si="39"/>
        <v>3.1352300843997816E-2</v>
      </c>
    </row>
    <row r="600" spans="1:15" x14ac:dyDescent="0.25">
      <c r="A600" s="2">
        <v>1904</v>
      </c>
      <c r="C600">
        <v>3.1386621647715961E-2</v>
      </c>
      <c r="D600">
        <v>4.53863914095365E-2</v>
      </c>
      <c r="E600">
        <v>2.9761904761904823E-2</v>
      </c>
      <c r="F600">
        <v>8.9328267731810067E-3</v>
      </c>
      <c r="I600" s="2">
        <f>'II. Headline series'!E602</f>
        <v>1.6649694402006197</v>
      </c>
      <c r="J600" s="2">
        <f>'II. Headline series'!H602</f>
        <v>2.4830714285714284</v>
      </c>
      <c r="K600" s="2">
        <v>4.6063871584375766</v>
      </c>
      <c r="L600" s="2">
        <f t="shared" si="36"/>
        <v>-1.4736927245709765E-2</v>
      </c>
      <c r="M600" s="2">
        <f t="shared" si="37"/>
        <v>-2.8736697007530305E-2</v>
      </c>
      <c r="N600" s="2">
        <f t="shared" si="38"/>
        <v>1.5897887512533276E-2</v>
      </c>
      <c r="O600" s="2">
        <f t="shared" si="39"/>
        <v>3.7131044811194766E-2</v>
      </c>
    </row>
    <row r="601" spans="1:15" x14ac:dyDescent="0.25">
      <c r="A601" s="2">
        <v>1905</v>
      </c>
      <c r="C601">
        <v>2.2324747815507553E-2</v>
      </c>
      <c r="D601">
        <v>2.2950456944750404E-2</v>
      </c>
      <c r="E601">
        <v>3.3526011560693743E-2</v>
      </c>
      <c r="F601">
        <v>8.5566684577982177E-3</v>
      </c>
      <c r="I601" s="2">
        <f>'II. Headline series'!E603</f>
        <v>2.1296280842869204</v>
      </c>
      <c r="J601" s="2">
        <f>'II. Headline series'!H603</f>
        <v>2.5165595238095233</v>
      </c>
      <c r="K601" s="2">
        <v>4.5389365970815829</v>
      </c>
      <c r="L601" s="2">
        <f t="shared" si="36"/>
        <v>-1.028466972638347E-3</v>
      </c>
      <c r="M601" s="2">
        <f t="shared" si="37"/>
        <v>-1.6541761018811982E-3</v>
      </c>
      <c r="N601" s="2">
        <f t="shared" si="38"/>
        <v>1.6608926780297018E-2</v>
      </c>
      <c r="O601" s="2">
        <f t="shared" si="39"/>
        <v>3.6832697513017612E-2</v>
      </c>
    </row>
    <row r="602" spans="1:15" x14ac:dyDescent="0.25">
      <c r="A602" s="2">
        <v>1906</v>
      </c>
      <c r="C602">
        <v>3.0808008495698255E-2</v>
      </c>
      <c r="D602">
        <v>3.6231176649737087E-2</v>
      </c>
      <c r="E602">
        <v>1.9015659955256947E-2</v>
      </c>
      <c r="F602">
        <v>1.4554299546876244E-2</v>
      </c>
      <c r="I602" s="2">
        <f>'II. Headline series'!E604</f>
        <v>1.5873713335073472</v>
      </c>
      <c r="J602" s="2">
        <f>'II. Headline series'!H604</f>
        <v>2.4936666666666665</v>
      </c>
      <c r="K602" s="2">
        <v>4.385751432020391</v>
      </c>
      <c r="L602" s="2">
        <f t="shared" si="36"/>
        <v>-1.4934295160624785E-2</v>
      </c>
      <c r="M602" s="2">
        <f t="shared" si="37"/>
        <v>-2.0357463314663617E-2</v>
      </c>
      <c r="N602" s="2">
        <f t="shared" si="38"/>
        <v>1.0382367119790422E-2</v>
      </c>
      <c r="O602" s="2">
        <f t="shared" si="39"/>
        <v>2.9303214773327667E-2</v>
      </c>
    </row>
    <row r="603" spans="1:15" x14ac:dyDescent="0.25">
      <c r="A603" s="2">
        <v>1907</v>
      </c>
      <c r="C603">
        <v>2.6948171894494301E-2</v>
      </c>
      <c r="D603">
        <v>3.2691727283668259E-2</v>
      </c>
      <c r="E603">
        <v>-4.0614709110866801E-2</v>
      </c>
      <c r="F603">
        <v>1.7882319676434309E-2</v>
      </c>
      <c r="I603" s="2">
        <f>'II. Headline series'!E605</f>
        <v>1.7211146314452175</v>
      </c>
      <c r="J603" s="2">
        <f>'II. Headline series'!H605</f>
        <v>2.469761904761905</v>
      </c>
      <c r="K603" s="2">
        <v>4.2322459466327107</v>
      </c>
      <c r="L603" s="2">
        <f t="shared" si="36"/>
        <v>-9.7370255800421253E-3</v>
      </c>
      <c r="M603" s="2">
        <f t="shared" si="37"/>
        <v>-1.5480580969216083E-2</v>
      </c>
      <c r="N603" s="2">
        <f t="shared" si="38"/>
        <v>6.815299371184743E-3</v>
      </c>
      <c r="O603" s="2">
        <f t="shared" si="39"/>
        <v>2.44401397898928E-2</v>
      </c>
    </row>
    <row r="604" spans="1:15" x14ac:dyDescent="0.25">
      <c r="A604" s="2">
        <v>1908</v>
      </c>
      <c r="C604">
        <v>3.0734671384205083E-2</v>
      </c>
      <c r="D604">
        <v>3.7824553718381927E-2</v>
      </c>
      <c r="E604">
        <v>2.2883295194507932E-2</v>
      </c>
      <c r="F604">
        <v>1.5738100555698527E-2</v>
      </c>
      <c r="I604" s="2">
        <f>'II. Headline series'!E606</f>
        <v>1.4109396206778813</v>
      </c>
      <c r="J604" s="2">
        <f>'II. Headline series'!H606</f>
        <v>2.473559523809524</v>
      </c>
      <c r="K604" s="2">
        <v>4.0237776191979515</v>
      </c>
      <c r="L604" s="2">
        <f t="shared" si="36"/>
        <v>-1.662527517742627E-2</v>
      </c>
      <c r="M604" s="2">
        <f t="shared" si="37"/>
        <v>-2.3715157511603115E-2</v>
      </c>
      <c r="N604" s="2">
        <f t="shared" si="38"/>
        <v>8.9974946823967138E-3</v>
      </c>
      <c r="O604" s="2">
        <f t="shared" si="39"/>
        <v>2.4499675636280992E-2</v>
      </c>
    </row>
    <row r="605" spans="1:15" x14ac:dyDescent="0.25">
      <c r="A605" s="2">
        <v>1909</v>
      </c>
      <c r="C605">
        <v>3.1840250761781132E-2</v>
      </c>
      <c r="D605">
        <v>3.4746473278608504E-2</v>
      </c>
      <c r="E605">
        <v>3.1319910514541256E-2</v>
      </c>
      <c r="F605">
        <v>1.6437470214065528E-2</v>
      </c>
      <c r="I605" s="2">
        <f>'II. Headline series'!E607</f>
        <v>1.5746513665990787</v>
      </c>
      <c r="J605" s="2">
        <f>'II. Headline series'!H607</f>
        <v>2.1749047619047617</v>
      </c>
      <c r="K605" s="2">
        <v>3.629116814857432</v>
      </c>
      <c r="L605" s="2">
        <f t="shared" si="36"/>
        <v>-1.6093737095790345E-2</v>
      </c>
      <c r="M605" s="2">
        <f t="shared" si="37"/>
        <v>-1.8999959612617717E-2</v>
      </c>
      <c r="N605" s="2">
        <f t="shared" si="38"/>
        <v>5.3115774049820874E-3</v>
      </c>
      <c r="O605" s="2">
        <f t="shared" si="39"/>
        <v>1.985369793450879E-2</v>
      </c>
    </row>
    <row r="606" spans="1:15" x14ac:dyDescent="0.25">
      <c r="A606" s="2">
        <v>1910</v>
      </c>
      <c r="C606">
        <v>2.6760963095635533E-2</v>
      </c>
      <c r="D606">
        <v>2.5858308683099015E-2</v>
      </c>
      <c r="E606">
        <v>2.9284164859002246E-2</v>
      </c>
      <c r="F606">
        <v>1.5149518791885959E-2</v>
      </c>
      <c r="I606" s="2">
        <f>'II. Headline series'!E608</f>
        <v>2.0101712603660018</v>
      </c>
      <c r="J606" s="2">
        <f>'II. Headline series'!H608</f>
        <v>2.313333333333333</v>
      </c>
      <c r="K606" s="2">
        <v>2.8647150165412247</v>
      </c>
      <c r="L606" s="2">
        <f t="shared" si="36"/>
        <v>-6.6592504919755144E-3</v>
      </c>
      <c r="M606" s="2">
        <f t="shared" si="37"/>
        <v>-5.7565960794389963E-3</v>
      </c>
      <c r="N606" s="2">
        <f t="shared" si="38"/>
        <v>7.9838145414473701E-3</v>
      </c>
      <c r="O606" s="2">
        <f t="shared" si="39"/>
        <v>1.3497631373526288E-2</v>
      </c>
    </row>
    <row r="607" spans="1:15" x14ac:dyDescent="0.25">
      <c r="A607" s="2">
        <v>1911</v>
      </c>
      <c r="C607">
        <v>1.6891440718327082E-2</v>
      </c>
      <c r="D607">
        <v>1.2221995408735132E-2</v>
      </c>
      <c r="E607">
        <v>1.4752370916754349E-2</v>
      </c>
      <c r="F607">
        <v>3.2408480065149813E-2</v>
      </c>
      <c r="I607" s="2">
        <f>'II. Headline series'!E609</f>
        <v>1.8835447910296215</v>
      </c>
      <c r="J607" s="2">
        <f>'II. Headline series'!H609</f>
        <v>2.596654761904762</v>
      </c>
      <c r="K607" s="2">
        <v>1.6228071362092682</v>
      </c>
      <c r="L607" s="2">
        <f t="shared" si="36"/>
        <v>1.9440071919691326E-3</v>
      </c>
      <c r="M607" s="2">
        <f t="shared" si="37"/>
        <v>6.6134525015610832E-3</v>
      </c>
      <c r="N607" s="2">
        <f t="shared" si="38"/>
        <v>-6.4419324461021943E-3</v>
      </c>
      <c r="O607" s="2">
        <f t="shared" si="39"/>
        <v>-1.618040870305713E-2</v>
      </c>
    </row>
    <row r="608" spans="1:15" x14ac:dyDescent="0.25">
      <c r="A608" s="2">
        <v>1912</v>
      </c>
      <c r="C608">
        <v>2.2495796270304656E-2</v>
      </c>
      <c r="D608">
        <v>2.693279813829922E-2</v>
      </c>
      <c r="E608">
        <v>3.8421599169262764E-2</v>
      </c>
      <c r="F608">
        <v>3.2282033154424648E-2</v>
      </c>
      <c r="I608" s="2">
        <f>'II. Headline series'!E610</f>
        <v>0.49881135926308573</v>
      </c>
      <c r="J608" s="2">
        <f>'II. Headline series'!H610</f>
        <v>1.0156428571428573</v>
      </c>
      <c r="K608" s="2">
        <v>-1.8344224084305059E-2</v>
      </c>
      <c r="L608" s="2">
        <f t="shared" si="36"/>
        <v>-1.7507682677673799E-2</v>
      </c>
      <c r="M608" s="2">
        <f t="shared" si="37"/>
        <v>-2.1944684545668364E-2</v>
      </c>
      <c r="N608" s="2">
        <f t="shared" si="38"/>
        <v>-2.2125604582996075E-2</v>
      </c>
      <c r="O608" s="2">
        <f t="shared" si="39"/>
        <v>-3.2465475395267701E-2</v>
      </c>
    </row>
    <row r="609" spans="1:15" x14ac:dyDescent="0.25">
      <c r="A609" s="2">
        <v>1913</v>
      </c>
      <c r="C609">
        <v>2.5269020552934816E-2</v>
      </c>
      <c r="D609">
        <v>2.8918986202863768E-2</v>
      </c>
      <c r="E609">
        <v>9.999999999999969E-3</v>
      </c>
      <c r="F609">
        <v>2.9088990204557442E-2</v>
      </c>
      <c r="I609" s="2">
        <f>'II. Headline series'!E611</f>
        <v>-0.58649694807412023</v>
      </c>
      <c r="J609" s="2">
        <f>'II. Headline series'!H611</f>
        <v>-1.3127500000000001</v>
      </c>
      <c r="K609" s="2">
        <v>-1.7577162480080193</v>
      </c>
      <c r="L609" s="2">
        <f t="shared" si="36"/>
        <v>-3.1133990033676017E-2</v>
      </c>
      <c r="M609" s="2">
        <f t="shared" si="37"/>
        <v>-3.478395568360497E-2</v>
      </c>
      <c r="N609" s="2">
        <f t="shared" si="38"/>
        <v>-4.2216490204557443E-2</v>
      </c>
      <c r="O609" s="2">
        <f t="shared" si="39"/>
        <v>-4.6666152684637634E-2</v>
      </c>
    </row>
    <row r="610" spans="1:15" x14ac:dyDescent="0.25">
      <c r="A610" s="2">
        <v>1914</v>
      </c>
      <c r="C610">
        <v>2.1661533959610017E-2</v>
      </c>
      <c r="D610">
        <v>2.3573849213654279E-2</v>
      </c>
      <c r="E610">
        <v>8.0198019801980158E-2</v>
      </c>
      <c r="F610">
        <v>2.579442697073173E-2</v>
      </c>
      <c r="I610" s="2">
        <f>'II. Headline series'!E612</f>
        <v>-3.4769991801862852</v>
      </c>
      <c r="J610" s="2">
        <f>'II. Headline series'!H612</f>
        <v>-4.5752380952380962</v>
      </c>
      <c r="K610" s="2">
        <v>-3.8083437222549059</v>
      </c>
      <c r="L610" s="2">
        <f t="shared" si="36"/>
        <v>-5.6431525761472867E-2</v>
      </c>
      <c r="M610" s="2">
        <f t="shared" si="37"/>
        <v>-5.8343841015517137E-2</v>
      </c>
      <c r="N610" s="2">
        <f t="shared" si="38"/>
        <v>-7.1546807923112687E-2</v>
      </c>
      <c r="O610" s="2">
        <f t="shared" si="39"/>
        <v>-6.3877864193280787E-2</v>
      </c>
    </row>
    <row r="611" spans="1:15" x14ac:dyDescent="0.25">
      <c r="A611" s="2">
        <v>1915</v>
      </c>
      <c r="C611">
        <v>1.7691427637312757E-2</v>
      </c>
      <c r="D611">
        <v>3.3295037539367502E-2</v>
      </c>
      <c r="E611">
        <v>2.1998166819431814E-2</v>
      </c>
      <c r="F611">
        <v>8.1644820088733524E-3</v>
      </c>
      <c r="I611" s="2">
        <f>'II. Headline series'!E613</f>
        <v>-6.0726880204966296</v>
      </c>
      <c r="J611" s="2">
        <f>'II. Headline series'!H613</f>
        <v>-7.5264047619047627</v>
      </c>
      <c r="K611" s="2">
        <v>-5.6198300668736625</v>
      </c>
      <c r="L611" s="2">
        <f t="shared" si="36"/>
        <v>-7.8418307842279059E-2</v>
      </c>
      <c r="M611" s="2">
        <f t="shared" si="37"/>
        <v>-9.4021917744333799E-2</v>
      </c>
      <c r="N611" s="2">
        <f t="shared" si="38"/>
        <v>-8.342852962792098E-2</v>
      </c>
      <c r="O611" s="2">
        <f t="shared" si="39"/>
        <v>-6.4362782677609975E-2</v>
      </c>
    </row>
    <row r="612" spans="1:15" x14ac:dyDescent="0.25">
      <c r="A612" s="2">
        <v>1916</v>
      </c>
      <c r="C612">
        <v>8.9548171072653202E-3</v>
      </c>
      <c r="D612">
        <v>2.5858431101746397E-2</v>
      </c>
      <c r="E612">
        <v>8.9686098654708241E-3</v>
      </c>
      <c r="F612">
        <v>3.9200823266541214E-3</v>
      </c>
      <c r="I612" s="2">
        <f>'II. Headline series'!E614</f>
        <v>-7.2722887182428835</v>
      </c>
      <c r="J612" s="2">
        <f>'II. Headline series'!H614</f>
        <v>-8.3525119047619061</v>
      </c>
      <c r="K612" s="2">
        <v>-4.8955436979323972</v>
      </c>
      <c r="L612" s="2">
        <f t="shared" si="36"/>
        <v>-8.1677704289694161E-2</v>
      </c>
      <c r="M612" s="2">
        <f t="shared" si="37"/>
        <v>-9.858131828417524E-2</v>
      </c>
      <c r="N612" s="2">
        <f t="shared" si="38"/>
        <v>-8.7445201374273182E-2</v>
      </c>
      <c r="O612" s="2">
        <f t="shared" si="39"/>
        <v>-5.2875519305978093E-2</v>
      </c>
    </row>
    <row r="613" spans="1:15" x14ac:dyDescent="0.25">
      <c r="A613" s="2">
        <v>1917</v>
      </c>
      <c r="C613">
        <v>4.2544129255837554E-3</v>
      </c>
      <c r="D613">
        <v>1.7921188459932871E-2</v>
      </c>
      <c r="E613">
        <v>6.2222222222222262E-3</v>
      </c>
      <c r="F613">
        <v>1.1344914063481828E-3</v>
      </c>
      <c r="I613" s="2">
        <f>'II. Headline series'!E615</f>
        <v>-8.8684589794002964</v>
      </c>
      <c r="J613" s="2">
        <f>'II. Headline series'!H615</f>
        <v>-8.50579799697657</v>
      </c>
      <c r="K613" s="2">
        <v>-4.2557890404866345</v>
      </c>
      <c r="L613" s="2">
        <f t="shared" si="36"/>
        <v>-9.293900271958673E-2</v>
      </c>
      <c r="M613" s="2">
        <f t="shared" si="37"/>
        <v>-0.10660577825393584</v>
      </c>
      <c r="N613" s="2">
        <f t="shared" si="38"/>
        <v>-8.6192471376113883E-2</v>
      </c>
      <c r="O613" s="2">
        <f t="shared" si="39"/>
        <v>-4.3692381811214528E-2</v>
      </c>
    </row>
    <row r="614" spans="1:15" x14ac:dyDescent="0.25">
      <c r="A614" s="2">
        <v>1918</v>
      </c>
      <c r="C614">
        <v>1.4604913499351923E-2</v>
      </c>
      <c r="D614">
        <v>2.5242442635211942E-2</v>
      </c>
      <c r="E614">
        <v>-0.10865724381625429</v>
      </c>
      <c r="F614">
        <v>-1.3560629868140698E-2</v>
      </c>
      <c r="I614" s="2">
        <f>'II. Headline series'!E616</f>
        <v>-6.681395752910305</v>
      </c>
      <c r="J614" s="2">
        <f>'II. Headline series'!H616</f>
        <v>-6.8611681491611547</v>
      </c>
      <c r="K614" s="2">
        <v>-3.5553223448056523</v>
      </c>
      <c r="L614" s="2">
        <f t="shared" si="36"/>
        <v>-8.1418871028454964E-2</v>
      </c>
      <c r="M614" s="2">
        <f t="shared" si="37"/>
        <v>-9.2056400164314989E-2</v>
      </c>
      <c r="N614" s="2">
        <f t="shared" si="38"/>
        <v>-5.5051051623470855E-2</v>
      </c>
      <c r="O614" s="2">
        <f t="shared" si="39"/>
        <v>-2.1992593579915828E-2</v>
      </c>
    </row>
    <row r="615" spans="1:15" x14ac:dyDescent="0.25">
      <c r="A615" s="2">
        <v>1919</v>
      </c>
      <c r="C615">
        <v>2.0905013771901237E-2</v>
      </c>
      <c r="D615">
        <v>2.9440744582657209E-2</v>
      </c>
      <c r="E615">
        <v>8.7108013937281532E-3</v>
      </c>
      <c r="F615">
        <v>-8.8021164240962187E-3</v>
      </c>
      <c r="I615" s="2">
        <f>'II. Headline series'!E617</f>
        <v>-4.8715407299757585</v>
      </c>
      <c r="J615" s="2">
        <f>'II. Headline series'!H617</f>
        <v>-4.6791483308291975</v>
      </c>
      <c r="K615" s="2">
        <v>-2.120895833671999</v>
      </c>
      <c r="L615" s="2">
        <f t="shared" si="36"/>
        <v>-6.962042107165882E-2</v>
      </c>
      <c r="M615" s="2">
        <f t="shared" si="37"/>
        <v>-7.8156151882414787E-2</v>
      </c>
      <c r="N615" s="2">
        <f t="shared" si="38"/>
        <v>-3.7989366884195755E-2</v>
      </c>
      <c r="O615" s="2">
        <f t="shared" si="39"/>
        <v>-1.240684191262377E-2</v>
      </c>
    </row>
    <row r="616" spans="1:15" x14ac:dyDescent="0.25">
      <c r="A616" s="2">
        <v>1920</v>
      </c>
      <c r="C616">
        <v>1.7541783333665111E-2</v>
      </c>
      <c r="D616">
        <v>3.2110263643756673E-2</v>
      </c>
      <c r="E616">
        <v>-9.4991364421416046E-3</v>
      </c>
      <c r="F616">
        <v>8.7549581477125056E-3</v>
      </c>
      <c r="I616" s="2">
        <f>'II. Headline series'!E618</f>
        <v>-3.2883528210357547</v>
      </c>
      <c r="J616" s="2">
        <f>'II. Headline series'!H618</f>
        <v>-2.4267717458756906</v>
      </c>
      <c r="K616" s="2">
        <v>-0.45497247522815282</v>
      </c>
      <c r="L616" s="2">
        <f t="shared" si="36"/>
        <v>-5.0425311544022661E-2</v>
      </c>
      <c r="M616" s="2">
        <f t="shared" si="37"/>
        <v>-6.4993791854114219E-2</v>
      </c>
      <c r="N616" s="2">
        <f t="shared" si="38"/>
        <v>-3.3022675606469411E-2</v>
      </c>
      <c r="O616" s="2">
        <f t="shared" si="39"/>
        <v>-1.3304682899994034E-2</v>
      </c>
    </row>
    <row r="617" spans="1:15" x14ac:dyDescent="0.25">
      <c r="A617" s="2">
        <v>1921</v>
      </c>
      <c r="C617">
        <v>2.782591293181198E-2</v>
      </c>
      <c r="D617">
        <v>3.9056373161760194E-2</v>
      </c>
      <c r="E617">
        <v>-2.2667829119441998E-2</v>
      </c>
      <c r="F617">
        <v>1.2240335769012451E-2</v>
      </c>
      <c r="I617" s="2">
        <f>'II. Headline series'!E619</f>
        <v>-0.2829531782238543</v>
      </c>
      <c r="J617" s="2">
        <f>'II. Headline series'!H619</f>
        <v>1.0843353969814529</v>
      </c>
      <c r="K617" s="2">
        <v>1.5087085013944446</v>
      </c>
      <c r="L617" s="2">
        <f t="shared" si="36"/>
        <v>-3.0655444714050524E-2</v>
      </c>
      <c r="M617" s="2">
        <f t="shared" si="37"/>
        <v>-4.1885904943998735E-2</v>
      </c>
      <c r="N617" s="2">
        <f t="shared" si="38"/>
        <v>-1.3969817991979216E-3</v>
      </c>
      <c r="O617" s="2">
        <f t="shared" si="39"/>
        <v>2.8467492449319957E-3</v>
      </c>
    </row>
    <row r="618" spans="1:15" x14ac:dyDescent="0.25">
      <c r="A618" s="2">
        <v>1922</v>
      </c>
      <c r="C618">
        <v>3.0725529491385555E-2</v>
      </c>
      <c r="D618">
        <v>2.8115553779780166E-2</v>
      </c>
      <c r="E618">
        <v>5.5307760927743158E-2</v>
      </c>
      <c r="F618">
        <v>3.10754285709204E-2</v>
      </c>
      <c r="I618" s="2">
        <f>'II. Headline series'!E620</f>
        <v>2.5804452746749353</v>
      </c>
      <c r="J618" s="2">
        <f>'II. Headline series'!H620</f>
        <v>3.6419247171025666</v>
      </c>
      <c r="K618" s="2">
        <v>3.6617578057281586</v>
      </c>
      <c r="L618" s="2">
        <f t="shared" si="36"/>
        <v>-4.9210767446362033E-3</v>
      </c>
      <c r="M618" s="2">
        <f t="shared" si="37"/>
        <v>-2.3111010330308136E-3</v>
      </c>
      <c r="N618" s="2">
        <f t="shared" si="38"/>
        <v>5.3438186001052677E-3</v>
      </c>
      <c r="O618" s="2">
        <f t="shared" si="39"/>
        <v>5.5421494863611871E-3</v>
      </c>
    </row>
    <row r="619" spans="1:15" x14ac:dyDescent="0.25">
      <c r="A619" s="2">
        <v>1923</v>
      </c>
      <c r="C619">
        <v>3.9716070266798582E-2</v>
      </c>
      <c r="D619">
        <v>3.8899751342295799E-2</v>
      </c>
      <c r="E619">
        <v>0.1318681318681319</v>
      </c>
      <c r="F619">
        <v>3.9139000852593399E-2</v>
      </c>
      <c r="I619" s="2">
        <f>'II. Headline series'!E621</f>
        <v>3.9931836088319916</v>
      </c>
      <c r="J619" s="2">
        <f>'II. Headline series'!H621</f>
        <v>5.0905178269722118</v>
      </c>
      <c r="K619" s="2">
        <v>3.3292382752367398</v>
      </c>
      <c r="L619" s="2">
        <f t="shared" si="36"/>
        <v>2.1576582152133678E-4</v>
      </c>
      <c r="M619" s="2">
        <f t="shared" si="37"/>
        <v>1.03208474602412E-3</v>
      </c>
      <c r="N619" s="2">
        <f t="shared" si="38"/>
        <v>1.1766177417128716E-2</v>
      </c>
      <c r="O619" s="2">
        <f t="shared" si="39"/>
        <v>-5.846618100225999E-3</v>
      </c>
    </row>
    <row r="620" spans="1:15" x14ac:dyDescent="0.25">
      <c r="A620" s="2">
        <v>1924</v>
      </c>
      <c r="C620">
        <v>4.294896578542122E-2</v>
      </c>
      <c r="D620">
        <v>4.25254467113413E-2</v>
      </c>
      <c r="E620">
        <v>3.0619865571321851E-2</v>
      </c>
      <c r="F620">
        <v>4.1920792380802076E-2</v>
      </c>
      <c r="I620" s="2">
        <f>'II. Headline series'!E622</f>
        <v>6.0436164059081374</v>
      </c>
      <c r="J620" s="2">
        <f>'II. Headline series'!H622</f>
        <v>5.472716348565406</v>
      </c>
      <c r="K620" s="2">
        <v>3.4266487134225785</v>
      </c>
      <c r="L620" s="2">
        <f t="shared" si="36"/>
        <v>1.7487198273660153E-2</v>
      </c>
      <c r="M620" s="2">
        <f t="shared" si="37"/>
        <v>1.7910717347740072E-2</v>
      </c>
      <c r="N620" s="2">
        <f t="shared" si="38"/>
        <v>1.2806371104851985E-2</v>
      </c>
      <c r="O620" s="2">
        <f t="shared" si="39"/>
        <v>-7.6543052465762942E-3</v>
      </c>
    </row>
    <row r="621" spans="1:15" x14ac:dyDescent="0.25">
      <c r="A621" s="2">
        <v>1925</v>
      </c>
      <c r="C621">
        <v>4.4927479463560363E-2</v>
      </c>
      <c r="D621">
        <v>4.7587318087986198E-2</v>
      </c>
      <c r="E621">
        <v>2.3188405797101359E-2</v>
      </c>
      <c r="F621">
        <v>4.6757849884087342E-2</v>
      </c>
      <c r="I621" s="2">
        <f>'II. Headline series'!E623</f>
        <v>4.2245973291804626</v>
      </c>
      <c r="J621" s="2">
        <f>'II. Headline series'!H623</f>
        <v>3.9457630765826375</v>
      </c>
      <c r="K621" s="2">
        <v>4.0029432976447188</v>
      </c>
      <c r="L621" s="2">
        <f t="shared" si="36"/>
        <v>-2.6815061717557348E-3</v>
      </c>
      <c r="M621" s="2">
        <f t="shared" si="37"/>
        <v>-5.3413447961815699E-3</v>
      </c>
      <c r="N621" s="2">
        <f t="shared" si="38"/>
        <v>-7.3002191182609671E-3</v>
      </c>
      <c r="O621" s="2">
        <f t="shared" si="39"/>
        <v>-6.7284169076401515E-3</v>
      </c>
    </row>
    <row r="622" spans="1:15" x14ac:dyDescent="0.25">
      <c r="A622" s="2">
        <v>1926</v>
      </c>
      <c r="C622">
        <v>4.1414727288817885E-2</v>
      </c>
      <c r="D622">
        <v>4.852754501991613E-2</v>
      </c>
      <c r="E622">
        <v>6.5155807365439147E-2</v>
      </c>
      <c r="F622">
        <v>4.7599300703933582E-2</v>
      </c>
      <c r="I622" s="2">
        <f>'II. Headline series'!E624</f>
        <v>3.5909075961275705</v>
      </c>
      <c r="J622" s="2">
        <f>'II. Headline series'!H624</f>
        <v>3.3947724980167613</v>
      </c>
      <c r="K622" s="2">
        <v>4.3191305218818972</v>
      </c>
      <c r="L622" s="2">
        <f t="shared" si="36"/>
        <v>-5.5056513275421812E-3</v>
      </c>
      <c r="M622" s="2">
        <f t="shared" si="37"/>
        <v>-1.2618469058640426E-2</v>
      </c>
      <c r="N622" s="2">
        <f t="shared" si="38"/>
        <v>-1.365157572376597E-2</v>
      </c>
      <c r="O622" s="2">
        <f t="shared" si="39"/>
        <v>-4.407995485114613E-3</v>
      </c>
    </row>
    <row r="623" spans="1:15" x14ac:dyDescent="0.25">
      <c r="A623" s="2">
        <v>1927</v>
      </c>
      <c r="C623">
        <v>2.4786655320428199E-2</v>
      </c>
      <c r="D623">
        <v>1.5043810958961049E-2</v>
      </c>
      <c r="E623">
        <v>9.9734042553191425E-3</v>
      </c>
      <c r="F623">
        <v>1.6052845406382747E-2</v>
      </c>
      <c r="I623" s="2">
        <f>'II. Headline series'!E625</f>
        <v>4.6812622360135592</v>
      </c>
      <c r="J623" s="2">
        <f>'II. Headline series'!H625</f>
        <v>4.4850886040931544</v>
      </c>
      <c r="K623" s="2">
        <v>4.1183388370958314</v>
      </c>
      <c r="L623" s="2">
        <f t="shared" si="36"/>
        <v>2.2025967039707394E-2</v>
      </c>
      <c r="M623" s="2">
        <f t="shared" si="37"/>
        <v>3.1768811401174546E-2</v>
      </c>
      <c r="N623" s="2">
        <f t="shared" si="38"/>
        <v>2.8798040634548796E-2</v>
      </c>
      <c r="O623" s="2">
        <f t="shared" si="39"/>
        <v>2.5130542964575567E-2</v>
      </c>
    </row>
    <row r="624" spans="1:15" x14ac:dyDescent="0.25">
      <c r="A624" s="2">
        <v>1928</v>
      </c>
      <c r="C624">
        <v>9.2135400100943222E-3</v>
      </c>
      <c r="D624">
        <v>-6.6738585474419257E-4</v>
      </c>
      <c r="E624">
        <v>1.1191573403554894E-2</v>
      </c>
      <c r="F624">
        <v>7.1176792938294363E-4</v>
      </c>
      <c r="I624" s="2">
        <f>'II. Headline series'!E626</f>
        <v>5.9017090599177582</v>
      </c>
      <c r="J624" s="2">
        <f>'II. Headline series'!H626</f>
        <v>5.8117700592839281</v>
      </c>
      <c r="K624" s="2">
        <v>3.8715325642806735</v>
      </c>
      <c r="L624" s="2">
        <f t="shared" si="36"/>
        <v>4.9803550589083263E-2</v>
      </c>
      <c r="M624" s="2">
        <f t="shared" si="37"/>
        <v>5.9684476453921775E-2</v>
      </c>
      <c r="N624" s="2">
        <f t="shared" si="38"/>
        <v>5.7405932663456338E-2</v>
      </c>
      <c r="O624" s="2">
        <f t="shared" si="39"/>
        <v>3.8003557713423793E-2</v>
      </c>
    </row>
    <row r="625" spans="1:15" x14ac:dyDescent="0.25">
      <c r="A625" s="2">
        <v>1929</v>
      </c>
      <c r="C625">
        <v>-2.9425067194442656E-3</v>
      </c>
      <c r="D625">
        <v>-2.3625214220664537E-2</v>
      </c>
      <c r="E625">
        <v>6.1197916666666789E-2</v>
      </c>
      <c r="F625">
        <v>-2.1460921905755739E-2</v>
      </c>
      <c r="I625" s="2">
        <f>'II. Headline series'!E627</f>
        <v>7.2211956837576858</v>
      </c>
      <c r="J625" s="2">
        <f>'II. Headline series'!H627</f>
        <v>7.71065301574468</v>
      </c>
      <c r="K625" s="2">
        <v>2.9599400508476807</v>
      </c>
      <c r="L625" s="2">
        <f t="shared" si="36"/>
        <v>7.5154463557021128E-2</v>
      </c>
      <c r="M625" s="2">
        <f t="shared" si="37"/>
        <v>9.5837171058241397E-2</v>
      </c>
      <c r="N625" s="2">
        <f t="shared" si="38"/>
        <v>9.856745206320254E-2</v>
      </c>
      <c r="O625" s="2">
        <f t="shared" si="39"/>
        <v>5.1060322414232542E-2</v>
      </c>
    </row>
    <row r="626" spans="1:15" x14ac:dyDescent="0.25">
      <c r="A626" s="2">
        <v>1930</v>
      </c>
      <c r="C626">
        <v>-6.2661306700797547E-3</v>
      </c>
      <c r="D626">
        <v>-3.5995481449741837E-2</v>
      </c>
      <c r="E626">
        <v>-8.8957055214723968E-2</v>
      </c>
      <c r="F626">
        <v>-3.3770094866724852E-2</v>
      </c>
      <c r="I626" s="2">
        <f>'II. Headline series'!E628</f>
        <v>7.4173278360709061</v>
      </c>
      <c r="J626" s="2">
        <f>'II. Headline series'!H628</f>
        <v>7.4376991279760887</v>
      </c>
      <c r="K626" s="2">
        <v>2.5459587372269463</v>
      </c>
      <c r="L626" s="2">
        <f t="shared" si="36"/>
        <v>8.0439409030788805E-2</v>
      </c>
      <c r="M626" s="2">
        <f t="shared" si="37"/>
        <v>0.11016875981045089</v>
      </c>
      <c r="N626" s="2">
        <f t="shared" si="38"/>
        <v>0.10814708614648574</v>
      </c>
      <c r="O626" s="2">
        <f t="shared" si="39"/>
        <v>5.9229682238994316E-2</v>
      </c>
    </row>
    <row r="627" spans="1:15" x14ac:dyDescent="0.25">
      <c r="A627" s="2">
        <v>1931</v>
      </c>
      <c r="C627">
        <v>-2.2909264304398721E-3</v>
      </c>
      <c r="D627">
        <v>-2.5615499862779761E-2</v>
      </c>
      <c r="E627">
        <v>-7.6767676767676776E-2</v>
      </c>
      <c r="F627">
        <v>-2.4158692776896116E-2</v>
      </c>
      <c r="I627" s="2">
        <f>'II. Headline series'!E629</f>
        <v>6.9854049908900757</v>
      </c>
      <c r="J627" s="2">
        <f>'II. Headline series'!H629</f>
        <v>6.8726936250044846</v>
      </c>
      <c r="K627" s="2">
        <v>2.1999117034265678</v>
      </c>
      <c r="L627" s="2">
        <f t="shared" si="36"/>
        <v>7.2144976339340638E-2</v>
      </c>
      <c r="M627" s="2">
        <f t="shared" si="37"/>
        <v>9.5469549771680526E-2</v>
      </c>
      <c r="N627" s="2">
        <f t="shared" si="38"/>
        <v>9.2885629026940961E-2</v>
      </c>
      <c r="O627" s="2">
        <f t="shared" si="39"/>
        <v>4.6157809811161798E-2</v>
      </c>
    </row>
    <row r="628" spans="1:15" x14ac:dyDescent="0.25">
      <c r="A628" s="2">
        <v>1932</v>
      </c>
      <c r="C628">
        <v>1.0426958001880499E-3</v>
      </c>
      <c r="D628">
        <v>-1.5395350289816543E-2</v>
      </c>
      <c r="E628">
        <v>-0.13202042304886941</v>
      </c>
      <c r="F628">
        <v>-1.4829771276777903E-2</v>
      </c>
      <c r="I628" s="2">
        <f>'II. Headline series'!E630</f>
        <v>6.8123710011886587</v>
      </c>
      <c r="J628" s="2">
        <f>'II. Headline series'!H630</f>
        <v>6.1911016262862679</v>
      </c>
      <c r="K628" s="2">
        <v>2.446116376184968</v>
      </c>
      <c r="L628" s="2">
        <f t="shared" si="36"/>
        <v>6.7081014211698542E-2</v>
      </c>
      <c r="M628" s="2">
        <f t="shared" si="37"/>
        <v>8.3519060301703141E-2</v>
      </c>
      <c r="N628" s="2">
        <f t="shared" si="38"/>
        <v>7.6740787539640587E-2</v>
      </c>
      <c r="O628" s="2">
        <f t="shared" si="39"/>
        <v>3.9290935038627586E-2</v>
      </c>
    </row>
    <row r="629" spans="1:15" x14ac:dyDescent="0.25">
      <c r="A629" s="2">
        <v>1933</v>
      </c>
      <c r="C629">
        <v>7.2229028293522195E-3</v>
      </c>
      <c r="D629">
        <v>-2.4214307502919935E-3</v>
      </c>
      <c r="E629">
        <v>-2.1008403361344651E-2</v>
      </c>
      <c r="F629">
        <v>-3.2699093138580104E-3</v>
      </c>
      <c r="I629" s="2">
        <f>'II. Headline series'!E631</f>
        <v>6.1402810939035364</v>
      </c>
      <c r="J629" s="2">
        <f>'II. Headline series'!H631</f>
        <v>5.9476044776174941</v>
      </c>
      <c r="K629" s="2">
        <v>2.2905073900747319</v>
      </c>
      <c r="L629" s="2">
        <f t="shared" si="36"/>
        <v>5.4179908109683143E-2</v>
      </c>
      <c r="M629" s="2">
        <f t="shared" si="37"/>
        <v>6.3824241689327363E-2</v>
      </c>
      <c r="N629" s="2">
        <f t="shared" si="38"/>
        <v>6.2745954090032946E-2</v>
      </c>
      <c r="O629" s="2">
        <f t="shared" si="39"/>
        <v>2.6174983214605329E-2</v>
      </c>
    </row>
    <row r="630" spans="1:15" x14ac:dyDescent="0.25">
      <c r="A630" s="2">
        <v>1934</v>
      </c>
      <c r="C630">
        <v>2.150824916197722E-2</v>
      </c>
      <c r="D630">
        <v>1.7095049791997351E-2</v>
      </c>
      <c r="E630">
        <v>7.7253218884120331E-2</v>
      </c>
      <c r="F630">
        <v>1.5548786750980323E-2</v>
      </c>
      <c r="I630" s="2">
        <f>'II. Headline series'!E632</f>
        <v>4.4196451815462776</v>
      </c>
      <c r="J630" s="2">
        <f>'II. Headline series'!H632</f>
        <v>4.5486770927100419</v>
      </c>
      <c r="K630" s="2">
        <v>2.9603565326032801</v>
      </c>
      <c r="L630" s="2">
        <f t="shared" si="36"/>
        <v>2.2688202653485558E-2</v>
      </c>
      <c r="M630" s="2">
        <f t="shared" si="37"/>
        <v>2.7101402023465428E-2</v>
      </c>
      <c r="N630" s="2">
        <f t="shared" si="38"/>
        <v>2.9937984176120098E-2</v>
      </c>
      <c r="O630" s="2">
        <f t="shared" si="39"/>
        <v>1.4054778575052477E-2</v>
      </c>
    </row>
    <row r="631" spans="1:15" x14ac:dyDescent="0.25">
      <c r="A631" s="2">
        <v>1935</v>
      </c>
      <c r="C631">
        <v>3.0111195475520956E-2</v>
      </c>
      <c r="D631">
        <v>2.3769861714638258E-2</v>
      </c>
      <c r="E631">
        <v>7.6494023904382355E-2</v>
      </c>
      <c r="F631">
        <v>2.0833275068408357E-2</v>
      </c>
      <c r="I631" s="2">
        <f>'II. Headline series'!E633</f>
        <v>2.8670652176407745</v>
      </c>
      <c r="J631" s="2">
        <f>'II. Headline series'!H633</f>
        <v>3.4073924629160941</v>
      </c>
      <c r="K631" s="2">
        <v>3.1593395585506867</v>
      </c>
      <c r="L631" s="2">
        <f t="shared" si="36"/>
        <v>-1.4405432991132124E-3</v>
      </c>
      <c r="M631" s="2">
        <f t="shared" si="37"/>
        <v>4.9007904617694859E-3</v>
      </c>
      <c r="N631" s="2">
        <f t="shared" si="38"/>
        <v>1.3240649560752587E-2</v>
      </c>
      <c r="O631" s="2">
        <f t="shared" si="39"/>
        <v>1.0760120517098511E-2</v>
      </c>
    </row>
    <row r="632" spans="1:15" x14ac:dyDescent="0.25">
      <c r="A632" s="2">
        <v>1936</v>
      </c>
      <c r="C632">
        <v>5.0710246690306451E-2</v>
      </c>
      <c r="D632">
        <v>5.47695749510363E-2</v>
      </c>
      <c r="E632">
        <v>0.14211695040710598</v>
      </c>
      <c r="F632">
        <v>5.1066428430452122E-2</v>
      </c>
      <c r="I632" s="2">
        <f>'II. Headline series'!E634</f>
        <v>1.1302301368022081</v>
      </c>
      <c r="J632" s="2">
        <f>'II. Headline series'!H634</f>
        <v>1.789682091096134</v>
      </c>
      <c r="K632" s="2">
        <v>3.6204981016762363</v>
      </c>
      <c r="L632" s="2">
        <f t="shared" si="36"/>
        <v>-3.9407945322284373E-2</v>
      </c>
      <c r="M632" s="2">
        <f t="shared" si="37"/>
        <v>-4.3467273583014221E-2</v>
      </c>
      <c r="N632" s="2">
        <f t="shared" si="38"/>
        <v>-3.3169607519490787E-2</v>
      </c>
      <c r="O632" s="2">
        <f t="shared" si="39"/>
        <v>-1.4861447413689756E-2</v>
      </c>
    </row>
    <row r="633" spans="1:15" x14ac:dyDescent="0.25">
      <c r="A633" s="2">
        <v>1937</v>
      </c>
      <c r="C633">
        <v>5.2222918168181177E-2</v>
      </c>
      <c r="D633">
        <v>6.9362413204547613E-2</v>
      </c>
      <c r="E633">
        <v>4.2773817239144439E-2</v>
      </c>
      <c r="F633">
        <v>6.5115933124416034E-2</v>
      </c>
      <c r="I633" s="2">
        <f>'II. Headline series'!E635</f>
        <v>-3.8228496184572816E-2</v>
      </c>
      <c r="J633" s="2">
        <f>'II. Headline series'!H635</f>
        <v>1.560978243144739</v>
      </c>
      <c r="K633" s="2">
        <v>3.7968731519514258</v>
      </c>
      <c r="L633" s="2">
        <f t="shared" si="36"/>
        <v>-5.2605203130026909E-2</v>
      </c>
      <c r="M633" s="2">
        <f t="shared" si="37"/>
        <v>-6.9744698166393337E-2</v>
      </c>
      <c r="N633" s="2">
        <f t="shared" si="38"/>
        <v>-4.9506150692968647E-2</v>
      </c>
      <c r="O633" s="2">
        <f t="shared" si="39"/>
        <v>-2.7147201604901777E-2</v>
      </c>
    </row>
    <row r="634" spans="1:15" x14ac:dyDescent="0.25">
      <c r="A634" s="2">
        <v>1938</v>
      </c>
      <c r="C634">
        <v>5.7008884034712846E-2</v>
      </c>
      <c r="D634">
        <v>8.7074879456414234E-2</v>
      </c>
      <c r="E634">
        <v>-3.977625854568053E-2</v>
      </c>
      <c r="F634">
        <v>8.0075466129045675E-2</v>
      </c>
      <c r="I634" s="2">
        <f>'II. Headline series'!E636</f>
        <v>-1.5527307965065396</v>
      </c>
      <c r="J634" s="2">
        <f>'II. Headline series'!H636</f>
        <v>0.22756017185432828</v>
      </c>
      <c r="K634" s="2">
        <v>4.3126873253491125</v>
      </c>
      <c r="L634" s="2">
        <f t="shared" si="36"/>
        <v>-7.2536191999778246E-2</v>
      </c>
      <c r="M634" s="2">
        <f t="shared" si="37"/>
        <v>-0.10260218742147963</v>
      </c>
      <c r="N634" s="2">
        <f t="shared" si="38"/>
        <v>-7.7799864410502392E-2</v>
      </c>
      <c r="O634" s="2">
        <f t="shared" si="39"/>
        <v>-3.6948592875554548E-2</v>
      </c>
    </row>
    <row r="635" spans="1:15" x14ac:dyDescent="0.25">
      <c r="A635" s="2">
        <v>1939</v>
      </c>
      <c r="C635">
        <v>6.2827984258477354E-2</v>
      </c>
      <c r="D635">
        <v>0.1088071097868939</v>
      </c>
      <c r="E635">
        <v>7.9611650485436961E-2</v>
      </c>
      <c r="F635">
        <v>9.7732628708215127E-2</v>
      </c>
      <c r="I635" s="2">
        <f>'II. Headline series'!E637</f>
        <v>-2.5485706781154041</v>
      </c>
      <c r="J635" s="2">
        <f>'II. Headline series'!H637</f>
        <v>-0.73775174781002129</v>
      </c>
      <c r="K635" s="2">
        <v>4.5262833840858976</v>
      </c>
      <c r="L635" s="2">
        <f t="shared" si="36"/>
        <v>-8.8313691039631395E-2</v>
      </c>
      <c r="M635" s="2">
        <f t="shared" si="37"/>
        <v>-0.13429281656804792</v>
      </c>
      <c r="N635" s="2">
        <f t="shared" si="38"/>
        <v>-0.10511014618631534</v>
      </c>
      <c r="O635" s="2">
        <f t="shared" si="39"/>
        <v>-5.2469794867356152E-2</v>
      </c>
    </row>
    <row r="636" spans="1:15" x14ac:dyDescent="0.25">
      <c r="A636" s="2">
        <v>1940</v>
      </c>
      <c r="C636">
        <v>6.5300104049382759E-2</v>
      </c>
      <c r="D636">
        <v>0.12118983813509554</v>
      </c>
      <c r="E636">
        <v>7.7338129496402744E-2</v>
      </c>
      <c r="F636">
        <v>0.10584471150888133</v>
      </c>
      <c r="I636" s="2">
        <f>'II. Headline series'!E638</f>
        <v>-3.1498395278026359</v>
      </c>
      <c r="J636" s="2">
        <f>'II. Headline series'!H638</f>
        <v>-1.0105095362868739</v>
      </c>
      <c r="K636" s="2">
        <v>4.9734071064350029</v>
      </c>
      <c r="L636" s="2">
        <f t="shared" si="36"/>
        <v>-9.679849932740911E-2</v>
      </c>
      <c r="M636" s="2">
        <f t="shared" si="37"/>
        <v>-0.1526882334131219</v>
      </c>
      <c r="N636" s="2">
        <f t="shared" si="38"/>
        <v>-0.11594980687175008</v>
      </c>
      <c r="O636" s="2">
        <f t="shared" si="39"/>
        <v>-5.6110640444531304E-2</v>
      </c>
    </row>
    <row r="637" spans="1:15" x14ac:dyDescent="0.25">
      <c r="A637" s="2">
        <v>1941</v>
      </c>
      <c r="C637">
        <v>6.3555407645910736E-2</v>
      </c>
      <c r="D637">
        <v>0.13191515894677058</v>
      </c>
      <c r="E637">
        <v>0.18196994991652773</v>
      </c>
      <c r="F637">
        <v>0.11170125669012547</v>
      </c>
      <c r="I637" s="2">
        <f>'II. Headline series'!E639</f>
        <v>-5.6489535621996136</v>
      </c>
      <c r="J637" s="2">
        <f>'II. Headline series'!H639</f>
        <v>-1.0136106387968449</v>
      </c>
      <c r="K637" s="2">
        <v>4.6539648167568188</v>
      </c>
      <c r="L637" s="2">
        <f t="shared" si="36"/>
        <v>-0.12004494326790688</v>
      </c>
      <c r="M637" s="2">
        <f t="shared" si="37"/>
        <v>-0.18840469456876671</v>
      </c>
      <c r="N637" s="2">
        <f t="shared" si="38"/>
        <v>-0.12183736307809392</v>
      </c>
      <c r="O637" s="2">
        <f t="shared" si="39"/>
        <v>-6.5161608522557285E-2</v>
      </c>
    </row>
    <row r="638" spans="1:15" x14ac:dyDescent="0.25">
      <c r="A638" s="2">
        <v>1942</v>
      </c>
      <c r="C638">
        <v>5.0102045340491681E-2</v>
      </c>
      <c r="D638">
        <v>0.13689682803508746</v>
      </c>
      <c r="E638">
        <v>0.20009416195856863</v>
      </c>
      <c r="F638">
        <v>0.11164686436366297</v>
      </c>
      <c r="I638" s="2">
        <f>'II. Headline series'!E640</f>
        <v>-6.8586962250105818</v>
      </c>
      <c r="J638" s="2">
        <f>'II. Headline series'!H640</f>
        <v>-1.8471776086559488</v>
      </c>
      <c r="K638" s="2">
        <v>4.8054054995914939</v>
      </c>
      <c r="L638" s="2">
        <f t="shared" si="36"/>
        <v>-0.1186890075905975</v>
      </c>
      <c r="M638" s="2">
        <f t="shared" si="37"/>
        <v>-0.20548379028519326</v>
      </c>
      <c r="N638" s="2">
        <f t="shared" si="38"/>
        <v>-0.13011864045022245</v>
      </c>
      <c r="O638" s="2">
        <f t="shared" si="39"/>
        <v>-6.3592809367748027E-2</v>
      </c>
    </row>
    <row r="639" spans="1:15" x14ac:dyDescent="0.25">
      <c r="A639" s="2">
        <v>1943</v>
      </c>
      <c r="C639">
        <v>2.5077152450908004E-2</v>
      </c>
      <c r="D639">
        <v>9.0876455506454054E-2</v>
      </c>
      <c r="E639">
        <v>0.19890153001176938</v>
      </c>
      <c r="F639">
        <v>7.0794600089488541E-2</v>
      </c>
      <c r="I639" s="2">
        <f>'II. Headline series'!E641</f>
        <v>-9.1313401462599106</v>
      </c>
      <c r="J639" s="2">
        <f>'II. Headline series'!H641</f>
        <v>-4.5060159132085404</v>
      </c>
      <c r="K639" s="2">
        <v>5.1947783773549805</v>
      </c>
      <c r="L639" s="2">
        <f t="shared" si="36"/>
        <v>-0.11639055391350711</v>
      </c>
      <c r="M639" s="2">
        <f t="shared" si="37"/>
        <v>-0.18218985696905315</v>
      </c>
      <c r="N639" s="2">
        <f t="shared" si="38"/>
        <v>-0.11585475922157396</v>
      </c>
      <c r="O639" s="2">
        <f t="shared" si="39"/>
        <v>-1.8846816315938736E-2</v>
      </c>
    </row>
    <row r="640" spans="1:15" x14ac:dyDescent="0.25">
      <c r="A640" s="2">
        <v>1944</v>
      </c>
      <c r="C640">
        <v>2.4069330237509502E-2</v>
      </c>
      <c r="D640">
        <v>7.3299455715772566E-2</v>
      </c>
      <c r="E640">
        <v>8.3769633507853367E-2</v>
      </c>
      <c r="F640">
        <v>5.7594662332882206E-2</v>
      </c>
      <c r="I640" s="2">
        <f>'II. Headline series'!E642</f>
        <v>-10.110144903919334</v>
      </c>
      <c r="J640" s="2">
        <f>'II. Headline series'!H642</f>
        <v>-5.6235764257856635</v>
      </c>
      <c r="K640" s="2">
        <v>5.4120163127683583</v>
      </c>
      <c r="L640" s="2">
        <f t="shared" si="36"/>
        <v>-0.12517077927670284</v>
      </c>
      <c r="M640" s="2">
        <f t="shared" si="37"/>
        <v>-0.17440090475496589</v>
      </c>
      <c r="N640" s="2">
        <f t="shared" si="38"/>
        <v>-0.11383042659073883</v>
      </c>
      <c r="O640" s="2">
        <f t="shared" si="39"/>
        <v>-3.4744992051986209E-3</v>
      </c>
    </row>
    <row r="641" spans="1:15" x14ac:dyDescent="0.25">
      <c r="A641" s="2">
        <v>1945</v>
      </c>
      <c r="C641">
        <v>2.0755944340894089E-2</v>
      </c>
      <c r="D641">
        <v>4.7390779770063632E-2</v>
      </c>
      <c r="E641">
        <v>-4.0157004830918018E-2</v>
      </c>
      <c r="F641">
        <v>3.7002806883467361E-2</v>
      </c>
      <c r="I641" s="2">
        <f>'II. Headline series'!E643</f>
        <v>-10.373879671471936</v>
      </c>
      <c r="J641" s="2">
        <f>'II. Headline series'!H643</f>
        <v>-4.6253442796811779</v>
      </c>
      <c r="K641" s="2">
        <v>5.5153764239082124</v>
      </c>
      <c r="L641" s="2">
        <f t="shared" si="36"/>
        <v>-0.12449474105561345</v>
      </c>
      <c r="M641" s="2">
        <f t="shared" si="37"/>
        <v>-0.15112957648478298</v>
      </c>
      <c r="N641" s="2">
        <f t="shared" si="38"/>
        <v>-8.3256249680279143E-2</v>
      </c>
      <c r="O641" s="2">
        <f t="shared" si="39"/>
        <v>1.8150957355614762E-2</v>
      </c>
    </row>
    <row r="642" spans="1:15" x14ac:dyDescent="0.25">
      <c r="A642" s="2">
        <v>1946</v>
      </c>
      <c r="C642">
        <v>1.2930859749596946E-2</v>
      </c>
      <c r="D642">
        <v>1.2525290472363794E-2</v>
      </c>
      <c r="E642">
        <v>-0.20635419943378402</v>
      </c>
      <c r="F642">
        <v>8.9718511591473666E-3</v>
      </c>
      <c r="I642" s="2">
        <f>'II. Headline series'!E644</f>
        <v>-9.094193675710553</v>
      </c>
      <c r="J642" s="2">
        <f>'II. Headline series'!H644</f>
        <v>-3.0829232995102318</v>
      </c>
      <c r="K642" s="2">
        <v>4.7747210321435798</v>
      </c>
      <c r="L642" s="2">
        <f t="shared" si="36"/>
        <v>-0.10387279650670247</v>
      </c>
      <c r="M642" s="2">
        <f t="shared" si="37"/>
        <v>-0.10346722722946933</v>
      </c>
      <c r="N642" s="2">
        <f t="shared" si="38"/>
        <v>-3.9801084154249683E-2</v>
      </c>
      <c r="O642" s="2">
        <f t="shared" si="39"/>
        <v>3.8775359162288435E-2</v>
      </c>
    </row>
    <row r="643" spans="1:15" x14ac:dyDescent="0.25">
      <c r="A643" s="2">
        <v>1947</v>
      </c>
      <c r="C643">
        <v>1.1140036865558181E-2</v>
      </c>
      <c r="D643">
        <v>-9.1457666693244479E-3</v>
      </c>
      <c r="E643">
        <v>-1.5061434799841638E-2</v>
      </c>
      <c r="F643">
        <v>-7.0274646932549523E-3</v>
      </c>
      <c r="I643" s="2">
        <f>'II. Headline series'!E645</f>
        <v>-8.646905122312635</v>
      </c>
      <c r="J643" s="2">
        <f>'II. Headline series'!H645</f>
        <v>-3.4991552292493324</v>
      </c>
      <c r="K643" s="2">
        <v>4.2775019771754996</v>
      </c>
      <c r="L643" s="2">
        <f t="shared" si="36"/>
        <v>-9.7609088088684542E-2</v>
      </c>
      <c r="M643" s="2">
        <f t="shared" si="37"/>
        <v>-7.7323284553801913E-2</v>
      </c>
      <c r="N643" s="2">
        <f t="shared" si="38"/>
        <v>-2.7964087599238373E-2</v>
      </c>
      <c r="O643" s="2">
        <f t="shared" si="39"/>
        <v>4.9802484465009948E-2</v>
      </c>
    </row>
    <row r="644" spans="1:15" x14ac:dyDescent="0.25">
      <c r="A644" s="2">
        <v>1948</v>
      </c>
      <c r="C644">
        <v>1.715430441517635E-2</v>
      </c>
      <c r="D644">
        <v>-1.531664402650558E-2</v>
      </c>
      <c r="E644">
        <v>3.7826961770623821E-2</v>
      </c>
      <c r="F644">
        <v>-8.1159840994196597E-3</v>
      </c>
      <c r="I644" s="2">
        <f>'II. Headline series'!E646</f>
        <v>-6.5717132141919992</v>
      </c>
      <c r="J644" s="2">
        <f>'II. Headline series'!H646</f>
        <v>-3.96931943286181</v>
      </c>
      <c r="K644" s="2">
        <v>4.2972567787220299</v>
      </c>
      <c r="L644" s="2">
        <f t="shared" si="36"/>
        <v>-8.2871436557096334E-2</v>
      </c>
      <c r="M644" s="2">
        <f t="shared" si="37"/>
        <v>-5.0400488115414407E-2</v>
      </c>
      <c r="N644" s="2">
        <f t="shared" si="38"/>
        <v>-3.1577210229198439E-2</v>
      </c>
      <c r="O644" s="2">
        <f t="shared" si="39"/>
        <v>5.1088551886639959E-2</v>
      </c>
    </row>
    <row r="645" spans="1:15" x14ac:dyDescent="0.25">
      <c r="A645" s="2">
        <v>1949</v>
      </c>
      <c r="C645">
        <v>3.6699482180886721E-2</v>
      </c>
      <c r="D645">
        <v>-1.060279002495822E-2</v>
      </c>
      <c r="E645">
        <v>3.8774718883286909E-3</v>
      </c>
      <c r="F645">
        <v>2.9511219377152814E-3</v>
      </c>
      <c r="I645" s="2">
        <f>'II. Headline series'!E647</f>
        <v>-5.3782291846420662</v>
      </c>
      <c r="J645" s="2">
        <f>'II. Headline series'!H647</f>
        <v>-3.6346802857041141</v>
      </c>
      <c r="K645" s="2">
        <v>4.2580674814771875</v>
      </c>
      <c r="L645" s="2">
        <f t="shared" si="36"/>
        <v>-9.0481774027307393E-2</v>
      </c>
      <c r="M645" s="2">
        <f t="shared" si="37"/>
        <v>-4.3179501821462449E-2</v>
      </c>
      <c r="N645" s="2">
        <f t="shared" si="38"/>
        <v>-3.9297924794756425E-2</v>
      </c>
      <c r="O645" s="2">
        <f t="shared" si="39"/>
        <v>3.9629552877056592E-2</v>
      </c>
    </row>
    <row r="646" spans="1:15" x14ac:dyDescent="0.25">
      <c r="A646" s="2">
        <v>1950</v>
      </c>
      <c r="C646">
        <v>5.6160028861105125E-2</v>
      </c>
      <c r="D646">
        <v>3.0615205213085632E-2</v>
      </c>
      <c r="E646">
        <v>8.6906319044953134E-2</v>
      </c>
      <c r="F646">
        <v>3.8998533766064714E-2</v>
      </c>
      <c r="I646" s="2">
        <f>'II. Headline series'!E648</f>
        <v>-2.5317442808294754</v>
      </c>
      <c r="J646" s="2">
        <f>'II. Headline series'!H648</f>
        <v>-1.0414225054960911</v>
      </c>
      <c r="K646" s="2">
        <v>3.7494352360438898</v>
      </c>
      <c r="L646" s="2">
        <f t="shared" si="36"/>
        <v>-8.1477471669399879E-2</v>
      </c>
      <c r="M646" s="2">
        <f t="shared" si="37"/>
        <v>-5.5932648021380385E-2</v>
      </c>
      <c r="N646" s="2">
        <f t="shared" si="38"/>
        <v>-4.9412758821025624E-2</v>
      </c>
      <c r="O646" s="2">
        <f t="shared" si="39"/>
        <v>-1.5041814056258179E-3</v>
      </c>
    </row>
    <row r="647" spans="1:15" x14ac:dyDescent="0.25">
      <c r="A647" s="2">
        <v>1951</v>
      </c>
      <c r="C647">
        <v>5.5427379446815785E-2</v>
      </c>
      <c r="D647">
        <v>3.3145609089411096E-2</v>
      </c>
      <c r="E647">
        <v>7.6149997664700431E-2</v>
      </c>
      <c r="F647">
        <v>4.0211831422299553E-2</v>
      </c>
      <c r="I647" s="2">
        <f>'II. Headline series'!E649</f>
        <v>-0.53057276151807309</v>
      </c>
      <c r="J647" s="2">
        <f>'II. Headline series'!H649</f>
        <v>0.37439231252067934</v>
      </c>
      <c r="K647" s="2">
        <v>3.3067728807326633</v>
      </c>
      <c r="L647" s="2">
        <f t="shared" si="36"/>
        <v>-6.0733107061996514E-2</v>
      </c>
      <c r="M647" s="2">
        <f t="shared" si="37"/>
        <v>-3.8451336704591825E-2</v>
      </c>
      <c r="N647" s="2">
        <f t="shared" si="38"/>
        <v>-3.646790829709276E-2</v>
      </c>
      <c r="O647" s="2">
        <f t="shared" si="39"/>
        <v>-7.1441026149729192E-3</v>
      </c>
    </row>
    <row r="648" spans="1:15" x14ac:dyDescent="0.25">
      <c r="A648" s="2">
        <v>1952</v>
      </c>
      <c r="C648">
        <v>5.6603501834692392E-2</v>
      </c>
      <c r="D648">
        <v>3.9679727082667746E-2</v>
      </c>
      <c r="E648">
        <v>3.7312737429026591E-2</v>
      </c>
      <c r="F648">
        <v>4.4901513389446833E-2</v>
      </c>
      <c r="I648" s="2">
        <f>'II. Headline series'!E650</f>
        <v>0.97560776208142508</v>
      </c>
      <c r="J648" s="2">
        <f>'II. Headline series'!H650</f>
        <v>0.86823819198453733</v>
      </c>
      <c r="K648" s="2">
        <v>2.6911900890051839</v>
      </c>
      <c r="L648" s="2">
        <f t="shared" si="36"/>
        <v>-4.6847424213878143E-2</v>
      </c>
      <c r="M648" s="2">
        <f t="shared" si="37"/>
        <v>-2.9923649461853497E-2</v>
      </c>
      <c r="N648" s="2">
        <f t="shared" si="38"/>
        <v>-3.6219131469601457E-2</v>
      </c>
      <c r="O648" s="2">
        <f t="shared" si="39"/>
        <v>-1.7989612499394993E-2</v>
      </c>
    </row>
    <row r="649" spans="1:15" x14ac:dyDescent="0.25">
      <c r="A649" s="2">
        <v>1953</v>
      </c>
      <c r="C649">
        <v>5.5602810888869654E-2</v>
      </c>
      <c r="D649">
        <v>4.3548568907716738E-2</v>
      </c>
      <c r="E649">
        <v>4.5977683364661945E-2</v>
      </c>
      <c r="F649">
        <v>4.7138876609270165E-2</v>
      </c>
      <c r="I649" s="2">
        <f>'II. Headline series'!E651</f>
        <v>0.67238253049664753</v>
      </c>
      <c r="J649" s="2">
        <f>'II. Headline series'!H651</f>
        <v>0.40112913147794138</v>
      </c>
      <c r="K649" s="2">
        <v>2.5709133814454055</v>
      </c>
      <c r="L649" s="2">
        <f t="shared" si="36"/>
        <v>-4.8878985583903176E-2</v>
      </c>
      <c r="M649" s="2">
        <f t="shared" si="37"/>
        <v>-3.6824743602750259E-2</v>
      </c>
      <c r="N649" s="2">
        <f t="shared" si="38"/>
        <v>-4.3127585294490754E-2</v>
      </c>
      <c r="O649" s="2">
        <f t="shared" si="39"/>
        <v>-2.142974279481611E-2</v>
      </c>
    </row>
    <row r="650" spans="1:15" x14ac:dyDescent="0.25">
      <c r="A650" s="2">
        <v>1954</v>
      </c>
      <c r="C650">
        <v>4.7956756137212141E-2</v>
      </c>
      <c r="D650">
        <v>3.2785679178556196E-2</v>
      </c>
      <c r="E650">
        <v>-6.5683512061977568E-3</v>
      </c>
      <c r="F650">
        <v>3.7405608807001819E-2</v>
      </c>
      <c r="I650" s="2">
        <f>'II. Headline series'!E652</f>
        <v>1.0614641000650751</v>
      </c>
      <c r="J650" s="2">
        <f>'II. Headline series'!H652</f>
        <v>0.98165094079120296</v>
      </c>
      <c r="K650" s="2">
        <v>2.3221843844158094</v>
      </c>
      <c r="L650" s="2">
        <f t="shared" si="36"/>
        <v>-3.7342115136561389E-2</v>
      </c>
      <c r="M650" s="2">
        <f t="shared" si="37"/>
        <v>-2.2171038177905444E-2</v>
      </c>
      <c r="N650" s="2">
        <f t="shared" si="38"/>
        <v>-2.7589099399089788E-2</v>
      </c>
      <c r="O650" s="2">
        <f t="shared" si="39"/>
        <v>-1.4183764962843726E-2</v>
      </c>
    </row>
    <row r="651" spans="1:15" x14ac:dyDescent="0.25">
      <c r="A651" s="2">
        <v>1955</v>
      </c>
      <c r="C651">
        <v>4.0116502029551852E-2</v>
      </c>
      <c r="D651">
        <v>1.9274615846122868E-2</v>
      </c>
      <c r="E651">
        <v>7.0654735540654809E-2</v>
      </c>
      <c r="F651">
        <v>2.5083681293375858E-2</v>
      </c>
      <c r="I651" s="2">
        <f>'II. Headline series'!E653</f>
        <v>2.2248071431908669</v>
      </c>
      <c r="J651" s="2">
        <f>'II. Headline series'!H653</f>
        <v>1.780141886465247</v>
      </c>
      <c r="K651" s="2">
        <v>2.0958662805847443</v>
      </c>
      <c r="L651" s="2">
        <f t="shared" si="36"/>
        <v>-1.7868430597643183E-2</v>
      </c>
      <c r="M651" s="2">
        <f t="shared" si="37"/>
        <v>2.9734555857858017E-3</v>
      </c>
      <c r="N651" s="2">
        <f t="shared" si="38"/>
        <v>-7.2822624287233878E-3</v>
      </c>
      <c r="O651" s="2">
        <f t="shared" si="39"/>
        <v>-4.1250184875284146E-3</v>
      </c>
    </row>
    <row r="652" spans="1:15" x14ac:dyDescent="0.25">
      <c r="A652" s="2">
        <v>1956</v>
      </c>
      <c r="C652">
        <v>4.2288820332451696E-2</v>
      </c>
      <c r="D652">
        <v>2.5966668063932479E-2</v>
      </c>
      <c r="E652">
        <v>1.9539014427091918E-2</v>
      </c>
      <c r="F652">
        <v>3.0355493339969657E-2</v>
      </c>
      <c r="I652" s="2">
        <f>'II. Headline series'!E654</f>
        <v>2.5204255578935011</v>
      </c>
      <c r="J652" s="2">
        <f>'II. Headline series'!H654</f>
        <v>1.9508009114514899</v>
      </c>
      <c r="K652" s="2">
        <v>1.7795305031922359</v>
      </c>
      <c r="L652" s="2">
        <f t="shared" si="36"/>
        <v>-1.7084564753516687E-2</v>
      </c>
      <c r="M652" s="2">
        <f t="shared" si="37"/>
        <v>-7.6241248499746977E-4</v>
      </c>
      <c r="N652" s="2">
        <f t="shared" si="38"/>
        <v>-1.0847484225454757E-2</v>
      </c>
      <c r="O652" s="2">
        <f t="shared" si="39"/>
        <v>-1.2560188308047299E-2</v>
      </c>
    </row>
    <row r="653" spans="1:15" x14ac:dyDescent="0.25">
      <c r="A653" s="2">
        <v>1957</v>
      </c>
      <c r="C653">
        <v>4.1858154587849215E-2</v>
      </c>
      <c r="D653">
        <v>2.2070812831153638E-2</v>
      </c>
      <c r="E653">
        <v>1.8773444429074755E-2</v>
      </c>
      <c r="F653">
        <v>2.7340045116096449E-2</v>
      </c>
      <c r="I653" s="2">
        <f>'II. Headline series'!E655</f>
        <v>2.6113023512081099</v>
      </c>
      <c r="J653" s="2">
        <f>'II. Headline series'!H655</f>
        <v>2.0420179761264756</v>
      </c>
      <c r="K653" s="2">
        <v>1.8369848289431217</v>
      </c>
      <c r="L653" s="2">
        <f t="shared" si="36"/>
        <v>-1.5745131075768116E-2</v>
      </c>
      <c r="M653" s="2">
        <f t="shared" si="37"/>
        <v>4.0422106809274612E-3</v>
      </c>
      <c r="N653" s="2">
        <f t="shared" si="38"/>
        <v>-6.9198653548316925E-3</v>
      </c>
      <c r="O653" s="2">
        <f t="shared" si="39"/>
        <v>-8.9701968266652325E-3</v>
      </c>
    </row>
    <row r="654" spans="1:15" x14ac:dyDescent="0.25">
      <c r="A654" s="2">
        <v>1958</v>
      </c>
      <c r="C654">
        <v>4.4538184618176921E-2</v>
      </c>
      <c r="D654">
        <v>2.7125738510958303E-2</v>
      </c>
      <c r="E654">
        <v>-1.010349493068124E-2</v>
      </c>
      <c r="F654">
        <v>3.1605574684538965E-2</v>
      </c>
      <c r="I654" s="2">
        <f>'II. Headline series'!E656</f>
        <v>2.6787973225242112</v>
      </c>
      <c r="J654" s="2">
        <f>'II. Headline series'!H656</f>
        <v>2.0613557813565997</v>
      </c>
      <c r="K654" s="2">
        <v>1.9970199637774166</v>
      </c>
      <c r="L654" s="2">
        <f t="shared" ref="L654:L714" si="40">(I654/100)-C654</f>
        <v>-1.7750211392934808E-2</v>
      </c>
      <c r="M654" s="2">
        <f t="shared" ref="M654:M714" si="41">(I654/100)-D654</f>
        <v>-3.3776528571619058E-4</v>
      </c>
      <c r="N654" s="2">
        <f t="shared" ref="N654:N714" si="42">(J654/100)-F654</f>
        <v>-1.0992016870972968E-2</v>
      </c>
      <c r="O654" s="2">
        <f t="shared" ref="O654:O680" si="43">(K654/100)-F654</f>
        <v>-1.1635375046764797E-2</v>
      </c>
    </row>
    <row r="655" spans="1:15" x14ac:dyDescent="0.25">
      <c r="A655" s="2">
        <v>1959</v>
      </c>
      <c r="C655">
        <v>4.3885137587779614E-2</v>
      </c>
      <c r="D655">
        <v>2.533199416747969E-2</v>
      </c>
      <c r="E655">
        <v>7.4215421755183184E-2</v>
      </c>
      <c r="F655">
        <v>3.0129322581484281E-2</v>
      </c>
      <c r="I655" s="2">
        <f>'II. Headline series'!E657</f>
        <v>2.6019146338961407</v>
      </c>
      <c r="J655" s="2">
        <f>'II. Headline series'!H657</f>
        <v>2.0515269959098381</v>
      </c>
      <c r="K655" s="2">
        <v>2.0227576388066288</v>
      </c>
      <c r="L655" s="2">
        <f t="shared" si="40"/>
        <v>-1.7865991248818207E-2</v>
      </c>
      <c r="M655" s="2">
        <f t="shared" si="41"/>
        <v>6.8715217148171762E-4</v>
      </c>
      <c r="N655" s="2">
        <f t="shared" si="42"/>
        <v>-9.6140526223859012E-3</v>
      </c>
      <c r="O655" s="2">
        <f t="shared" si="43"/>
        <v>-9.9017461934179929E-3</v>
      </c>
    </row>
    <row r="656" spans="1:15" x14ac:dyDescent="0.25">
      <c r="A656" s="2">
        <v>1960</v>
      </c>
      <c r="C656">
        <v>4.6045596549836677E-2</v>
      </c>
      <c r="D656">
        <v>2.9239908766785911E-2</v>
      </c>
      <c r="E656">
        <v>2.4869545797549499E-2</v>
      </c>
      <c r="F656">
        <v>3.3515727566950808E-2</v>
      </c>
      <c r="I656" s="2">
        <f>'II. Headline series'!E658</f>
        <v>2.6457641564697951</v>
      </c>
      <c r="J656" s="2">
        <f>'II. Headline series'!H658</f>
        <v>2.3215752508756111</v>
      </c>
      <c r="K656" s="2">
        <v>2.0835768307596676</v>
      </c>
      <c r="L656" s="2">
        <f t="shared" si="40"/>
        <v>-1.9587954985138725E-2</v>
      </c>
      <c r="M656" s="2">
        <f t="shared" si="41"/>
        <v>-2.7822672020879589E-3</v>
      </c>
      <c r="N656" s="2">
        <f t="shared" si="42"/>
        <v>-1.0299975058194695E-2</v>
      </c>
      <c r="O656" s="2">
        <f t="shared" si="43"/>
        <v>-1.2679959259354133E-2</v>
      </c>
    </row>
    <row r="657" spans="1:15" x14ac:dyDescent="0.25">
      <c r="A657" s="2">
        <v>1961</v>
      </c>
      <c r="C657">
        <v>5.009180673066891E-2</v>
      </c>
      <c r="D657">
        <v>3.5383489985260703E-2</v>
      </c>
      <c r="E657">
        <v>2.3290355772899854E-2</v>
      </c>
      <c r="F657">
        <v>3.910580936618839E-2</v>
      </c>
      <c r="I657" s="2">
        <f>'II. Headline series'!E659</f>
        <v>2.8749407388218891</v>
      </c>
      <c r="J657" s="2">
        <f>'II. Headline series'!H659</f>
        <v>2.7398148134798825</v>
      </c>
      <c r="K657" s="2">
        <v>2.0585353628272935</v>
      </c>
      <c r="L657" s="2">
        <f t="shared" si="40"/>
        <v>-2.1342399342450018E-2</v>
      </c>
      <c r="M657" s="2">
        <f t="shared" si="41"/>
        <v>-6.6340825970418113E-3</v>
      </c>
      <c r="N657" s="2">
        <f t="shared" si="42"/>
        <v>-1.1707661231389565E-2</v>
      </c>
      <c r="O657" s="2">
        <f t="shared" si="43"/>
        <v>-1.8520455737915456E-2</v>
      </c>
    </row>
    <row r="658" spans="1:15" x14ac:dyDescent="0.25">
      <c r="A658" s="2">
        <v>1962</v>
      </c>
      <c r="C658">
        <v>5.5239019612737285E-2</v>
      </c>
      <c r="D658">
        <v>4.7573927670609958E-2</v>
      </c>
      <c r="E658">
        <v>6.0320970819271999E-2</v>
      </c>
      <c r="F658">
        <v>4.9664070684805585E-2</v>
      </c>
      <c r="I658" s="2">
        <f>'II. Headline series'!E660</f>
        <v>2.8488795346485816</v>
      </c>
      <c r="J658" s="2">
        <f>'II. Headline series'!H660</f>
        <v>2.8294557359377062</v>
      </c>
      <c r="K658" s="2">
        <v>1.9941875463206262</v>
      </c>
      <c r="L658" s="2">
        <f t="shared" si="40"/>
        <v>-2.6750224266251468E-2</v>
      </c>
      <c r="M658" s="2">
        <f t="shared" si="41"/>
        <v>-1.9085132324124142E-2</v>
      </c>
      <c r="N658" s="2">
        <f t="shared" si="42"/>
        <v>-2.1369513325428524E-2</v>
      </c>
      <c r="O658" s="2">
        <f t="shared" si="43"/>
        <v>-2.9722195221599322E-2</v>
      </c>
    </row>
    <row r="659" spans="1:15" x14ac:dyDescent="0.25">
      <c r="A659" s="2">
        <v>1963</v>
      </c>
      <c r="C659">
        <v>5.4160430589114752E-2</v>
      </c>
      <c r="D659">
        <v>4.595765499034004E-2</v>
      </c>
      <c r="E659">
        <v>4.3243849325357582E-2</v>
      </c>
      <c r="F659">
        <v>4.8419790827179877E-2</v>
      </c>
      <c r="I659" s="2">
        <f>'II. Headline series'!E661</f>
        <v>2.697764923778625</v>
      </c>
      <c r="J659" s="2">
        <f>'II. Headline series'!H661</f>
        <v>2.5753106372767109</v>
      </c>
      <c r="K659" s="2">
        <v>2.1626018535325158</v>
      </c>
      <c r="L659" s="2">
        <f t="shared" si="40"/>
        <v>-2.7182781351328504E-2</v>
      </c>
      <c r="M659" s="2">
        <f t="shared" si="41"/>
        <v>-1.8980005752553791E-2</v>
      </c>
      <c r="N659" s="2">
        <f t="shared" si="42"/>
        <v>-2.2666684454412767E-2</v>
      </c>
      <c r="O659" s="2">
        <f t="shared" si="43"/>
        <v>-2.6793772291854721E-2</v>
      </c>
    </row>
    <row r="660" spans="1:15" x14ac:dyDescent="0.25">
      <c r="A660" s="2">
        <v>1964</v>
      </c>
      <c r="C660">
        <v>5.3246460755202688E-2</v>
      </c>
      <c r="D660">
        <v>4.6507136294008704E-2</v>
      </c>
      <c r="E660">
        <v>5.790401702373784E-2</v>
      </c>
      <c r="F660">
        <v>4.8438985079906849E-2</v>
      </c>
      <c r="I660" s="2">
        <f>'II. Headline series'!E662</f>
        <v>2.6280830836034221</v>
      </c>
      <c r="J660" s="2">
        <f>'II. Headline series'!H662</f>
        <v>2.6011721429732155</v>
      </c>
      <c r="K660" s="2">
        <v>2.1155918508437033</v>
      </c>
      <c r="L660" s="2">
        <f t="shared" si="40"/>
        <v>-2.6965629919168465E-2</v>
      </c>
      <c r="M660" s="2">
        <f t="shared" si="41"/>
        <v>-2.0226305457974481E-2</v>
      </c>
      <c r="N660" s="2">
        <f t="shared" si="42"/>
        <v>-2.2427263650174695E-2</v>
      </c>
      <c r="O660" s="2">
        <f t="shared" si="43"/>
        <v>-2.7283066571469818E-2</v>
      </c>
    </row>
    <row r="661" spans="1:15" x14ac:dyDescent="0.25">
      <c r="A661" s="2">
        <v>1965</v>
      </c>
      <c r="C661">
        <v>5.5592330490969642E-2</v>
      </c>
      <c r="D661">
        <v>5.0766687879358903E-2</v>
      </c>
      <c r="E661">
        <v>6.3804334299639109E-2</v>
      </c>
      <c r="F661">
        <v>5.1911222869028793E-2</v>
      </c>
      <c r="I661" s="2">
        <f>'II. Headline series'!E663</f>
        <v>2.5099634119532159</v>
      </c>
      <c r="J661" s="2">
        <f>'II. Headline series'!H663</f>
        <v>2.3227974183729154</v>
      </c>
      <c r="K661" s="2">
        <v>1.9908224857586345</v>
      </c>
      <c r="L661" s="2">
        <f t="shared" si="40"/>
        <v>-3.0492696371437485E-2</v>
      </c>
      <c r="M661" s="2">
        <f t="shared" si="41"/>
        <v>-2.5667053759826745E-2</v>
      </c>
      <c r="N661" s="2">
        <f t="shared" si="42"/>
        <v>-2.8683248685299638E-2</v>
      </c>
      <c r="O661" s="2">
        <f t="shared" si="43"/>
        <v>-3.2002998011442449E-2</v>
      </c>
    </row>
    <row r="662" spans="1:15" x14ac:dyDescent="0.25">
      <c r="A662" s="2">
        <v>1966</v>
      </c>
      <c r="C662">
        <v>5.4469452292477669E-2</v>
      </c>
      <c r="D662">
        <v>4.6276078523217343E-2</v>
      </c>
      <c r="E662">
        <v>6.5505462751803217E-2</v>
      </c>
      <c r="F662">
        <v>4.776850973104807E-2</v>
      </c>
      <c r="I662" s="2">
        <f>'II. Headline series'!E664</f>
        <v>2.5289659095740329</v>
      </c>
      <c r="J662" s="2">
        <f>'II. Headline series'!H664</f>
        <v>2.2036760233360257</v>
      </c>
      <c r="K662" s="2">
        <v>1.9832955818850213</v>
      </c>
      <c r="L662" s="2">
        <f t="shared" si="40"/>
        <v>-2.9179793196737341E-2</v>
      </c>
      <c r="M662" s="2">
        <f t="shared" si="41"/>
        <v>-2.0986419427477015E-2</v>
      </c>
      <c r="N662" s="2">
        <f t="shared" si="42"/>
        <v>-2.5731749497687813E-2</v>
      </c>
      <c r="O662" s="2">
        <f t="shared" si="43"/>
        <v>-2.7935553912197857E-2</v>
      </c>
    </row>
    <row r="663" spans="1:15" x14ac:dyDescent="0.25">
      <c r="A663" s="2">
        <v>1967</v>
      </c>
      <c r="C663">
        <v>5.2096235461317808E-2</v>
      </c>
      <c r="D663">
        <v>4.0238354210610151E-2</v>
      </c>
      <c r="E663">
        <v>2.5003905566638326E-2</v>
      </c>
      <c r="F663">
        <v>4.1840774958488196E-2</v>
      </c>
      <c r="I663" s="2">
        <f>'II. Headline series'!E665</f>
        <v>2.4586109029062202</v>
      </c>
      <c r="J663" s="2">
        <f>'II. Headline series'!H665</f>
        <v>1.9800253183241614</v>
      </c>
      <c r="K663" s="2">
        <v>1.915546811490938</v>
      </c>
      <c r="L663" s="2">
        <f t="shared" si="40"/>
        <v>-2.7510126432255606E-2</v>
      </c>
      <c r="M663" s="2">
        <f t="shared" si="41"/>
        <v>-1.5652245181547949E-2</v>
      </c>
      <c r="N663" s="2">
        <f t="shared" si="42"/>
        <v>-2.2040521775246583E-2</v>
      </c>
      <c r="O663" s="2">
        <f t="shared" si="43"/>
        <v>-2.2685306843578817E-2</v>
      </c>
    </row>
    <row r="664" spans="1:15" x14ac:dyDescent="0.25">
      <c r="A664" s="2">
        <v>1968</v>
      </c>
      <c r="C664">
        <v>4.8392892292381473E-2</v>
      </c>
      <c r="D664">
        <v>3.6708062062180448E-2</v>
      </c>
      <c r="E664">
        <v>4.7596020296753451E-2</v>
      </c>
      <c r="F664">
        <v>3.8028266437981004E-2</v>
      </c>
      <c r="I664" s="2">
        <f>'II. Headline series'!E666</f>
        <v>2.3213955761008487</v>
      </c>
      <c r="J664" s="2">
        <f>'II. Headline series'!H666</f>
        <v>1.8921027651979185</v>
      </c>
      <c r="K664" s="2">
        <v>1.9773035470311702</v>
      </c>
      <c r="L664" s="2">
        <f t="shared" si="40"/>
        <v>-2.5178936531372986E-2</v>
      </c>
      <c r="M664" s="2">
        <f t="shared" si="41"/>
        <v>-1.3494106301171961E-2</v>
      </c>
      <c r="N664" s="2">
        <f t="shared" si="42"/>
        <v>-1.9107238786001818E-2</v>
      </c>
      <c r="O664" s="2">
        <f t="shared" si="43"/>
        <v>-1.8255230967669303E-2</v>
      </c>
    </row>
    <row r="665" spans="1:15" x14ac:dyDescent="0.25">
      <c r="A665" s="2">
        <v>1969</v>
      </c>
      <c r="C665">
        <v>4.8793870969788676E-2</v>
      </c>
      <c r="D665">
        <v>3.4983747300385545E-2</v>
      </c>
      <c r="E665">
        <v>3.1321978853406929E-2</v>
      </c>
      <c r="F665">
        <v>3.648516688373217E-2</v>
      </c>
      <c r="I665" s="2">
        <f>'II. Headline series'!E667</f>
        <v>2.28009490726485</v>
      </c>
      <c r="J665" s="2">
        <f>'II. Headline series'!H667</f>
        <v>1.9316386064855859</v>
      </c>
      <c r="K665" s="2">
        <v>2.1269561681620512</v>
      </c>
      <c r="L665" s="2">
        <f t="shared" si="40"/>
        <v>-2.5992921897140177E-2</v>
      </c>
      <c r="M665" s="2">
        <f t="shared" si="41"/>
        <v>-1.2182798227737046E-2</v>
      </c>
      <c r="N665" s="2">
        <f t="shared" si="42"/>
        <v>-1.7168780818876312E-2</v>
      </c>
      <c r="O665" s="2">
        <f t="shared" si="43"/>
        <v>-1.5215605202111657E-2</v>
      </c>
    </row>
    <row r="666" spans="1:15" x14ac:dyDescent="0.25">
      <c r="A666" s="2">
        <v>1970</v>
      </c>
      <c r="C666">
        <v>4.794433947332026E-2</v>
      </c>
      <c r="D666">
        <v>3.3376813669147069E-2</v>
      </c>
      <c r="E666">
        <v>1.749705917438454E-3</v>
      </c>
      <c r="F666">
        <v>3.5240834936221037E-2</v>
      </c>
      <c r="I666" s="2">
        <f>'II. Headline series'!E668</f>
        <v>1.5730891379437657</v>
      </c>
      <c r="J666" s="2">
        <f>'II. Headline series'!H668</f>
        <v>1.5049581984733227</v>
      </c>
      <c r="K666" s="2">
        <v>2.7242899735680082</v>
      </c>
      <c r="L666" s="2">
        <f t="shared" si="40"/>
        <v>-3.2213448093882602E-2</v>
      </c>
      <c r="M666" s="2">
        <f t="shared" si="41"/>
        <v>-1.7645922289709411E-2</v>
      </c>
      <c r="N666" s="2">
        <f t="shared" si="42"/>
        <v>-2.0191252951487812E-2</v>
      </c>
      <c r="O666" s="2">
        <f t="shared" si="43"/>
        <v>-7.9979352005409565E-3</v>
      </c>
    </row>
    <row r="667" spans="1:15" x14ac:dyDescent="0.25">
      <c r="A667" s="2">
        <v>1971</v>
      </c>
      <c r="C667">
        <v>4.280846998652215E-2</v>
      </c>
      <c r="D667">
        <v>2.9365166228940497E-2</v>
      </c>
      <c r="E667">
        <v>3.1216457380187548E-2</v>
      </c>
      <c r="F667">
        <v>3.1269031878594075E-2</v>
      </c>
      <c r="I667" s="2">
        <f>'II. Headline series'!E669</f>
        <v>0.38804241970111619</v>
      </c>
      <c r="J667" s="2">
        <f>'II. Headline series'!H669</f>
        <v>0.41950838992321138</v>
      </c>
      <c r="K667" s="2">
        <v>3.0877925603781398</v>
      </c>
      <c r="L667" s="2">
        <f t="shared" si="40"/>
        <v>-3.8928045789510986E-2</v>
      </c>
      <c r="M667" s="2">
        <f t="shared" si="41"/>
        <v>-2.5484742031929335E-2</v>
      </c>
      <c r="N667" s="2">
        <f t="shared" si="42"/>
        <v>-2.7073947979361961E-2</v>
      </c>
      <c r="O667" s="2">
        <f t="shared" si="43"/>
        <v>-3.9110627481267826E-4</v>
      </c>
    </row>
    <row r="668" spans="1:15" x14ac:dyDescent="0.25">
      <c r="A668" s="2">
        <v>1972</v>
      </c>
      <c r="C668">
        <v>3.500760338957816E-2</v>
      </c>
      <c r="D668">
        <v>2.262107698516868E-2</v>
      </c>
      <c r="E668">
        <v>5.3002637419897261E-2</v>
      </c>
      <c r="F668">
        <v>2.4068621239102687E-2</v>
      </c>
      <c r="I668" s="2">
        <f>'II. Headline series'!E670</f>
        <v>2.395154357494711E-2</v>
      </c>
      <c r="J668" s="2">
        <f>'II. Headline series'!H670</f>
        <v>0.33141522232725595</v>
      </c>
      <c r="K668" s="2">
        <v>3.3415547462124757</v>
      </c>
      <c r="L668" s="2">
        <f t="shared" si="40"/>
        <v>-3.4768087953828686E-2</v>
      </c>
      <c r="M668" s="2">
        <f t="shared" si="41"/>
        <v>-2.2381561549419209E-2</v>
      </c>
      <c r="N668" s="2">
        <f t="shared" si="42"/>
        <v>-2.0754469015830126E-2</v>
      </c>
      <c r="O668" s="2">
        <f t="shared" si="43"/>
        <v>9.3469262230220715E-3</v>
      </c>
    </row>
    <row r="669" spans="1:15" x14ac:dyDescent="0.25">
      <c r="A669" s="2">
        <v>1973</v>
      </c>
      <c r="C669">
        <v>3.3903331707495453E-2</v>
      </c>
      <c r="D669">
        <v>2.6264988774682297E-2</v>
      </c>
      <c r="E669">
        <v>5.6795139119225325E-2</v>
      </c>
      <c r="F669">
        <v>2.7082056926075498E-2</v>
      </c>
      <c r="I669" s="2">
        <f>'II. Headline series'!E671</f>
        <v>-0.27836697550238526</v>
      </c>
      <c r="J669" s="2">
        <f>'II. Headline series'!H671</f>
        <v>0.36888925571678272</v>
      </c>
      <c r="K669" s="2">
        <v>3.2936474724318798</v>
      </c>
      <c r="L669" s="2">
        <f t="shared" si="40"/>
        <v>-3.6687001462519304E-2</v>
      </c>
      <c r="M669" s="2">
        <f t="shared" si="41"/>
        <v>-2.9048658529706149E-2</v>
      </c>
      <c r="N669" s="2">
        <f t="shared" si="42"/>
        <v>-2.3393164368907669E-2</v>
      </c>
      <c r="O669" s="2">
        <f t="shared" si="43"/>
        <v>5.854417798243302E-3</v>
      </c>
    </row>
    <row r="670" spans="1:15" x14ac:dyDescent="0.25">
      <c r="A670" s="2">
        <v>1974</v>
      </c>
      <c r="C670">
        <v>3.4776041756292779E-2</v>
      </c>
      <c r="D670">
        <v>3.3313789221345161E-2</v>
      </c>
      <c r="E670">
        <v>-2.7987158367504357E-3</v>
      </c>
      <c r="F670">
        <v>3.3303655503815824E-2</v>
      </c>
      <c r="I670" s="2">
        <f>'II. Headline series'!E672</f>
        <v>-0.44305474107574089</v>
      </c>
      <c r="J670" s="2">
        <f>'II. Headline series'!H672</f>
        <v>0.39021223419582057</v>
      </c>
      <c r="K670" s="2">
        <v>3.2518400585215335</v>
      </c>
      <c r="L670" s="2">
        <f t="shared" si="40"/>
        <v>-3.9206589167050186E-2</v>
      </c>
      <c r="M670" s="2">
        <f t="shared" si="41"/>
        <v>-3.7744336632102568E-2</v>
      </c>
      <c r="N670" s="2">
        <f t="shared" si="42"/>
        <v>-2.9401533161857618E-2</v>
      </c>
      <c r="O670" s="2">
        <f t="shared" si="43"/>
        <v>-7.8525491860048646E-4</v>
      </c>
    </row>
    <row r="671" spans="1:15" x14ac:dyDescent="0.25">
      <c r="A671" s="2">
        <v>1975</v>
      </c>
      <c r="C671">
        <v>3.6231454952792709E-2</v>
      </c>
      <c r="D671">
        <v>3.751973489388051E-2</v>
      </c>
      <c r="E671">
        <v>-2.8068541796863037E-3</v>
      </c>
      <c r="F671">
        <v>3.6994246725170855E-2</v>
      </c>
      <c r="I671" s="2">
        <f>'II. Headline series'!E673</f>
        <v>-0.54931649614801281</v>
      </c>
      <c r="J671" s="2">
        <f>'II. Headline series'!H673</f>
        <v>3.430056173182245E-2</v>
      </c>
      <c r="K671" s="2">
        <v>3.32418891500792</v>
      </c>
      <c r="L671" s="2">
        <f t="shared" si="40"/>
        <v>-4.1724619914272836E-2</v>
      </c>
      <c r="M671" s="2">
        <f t="shared" si="41"/>
        <v>-4.3012899855360637E-2</v>
      </c>
      <c r="N671" s="2">
        <f t="shared" si="42"/>
        <v>-3.6651241107852631E-2</v>
      </c>
      <c r="O671" s="2">
        <f t="shared" si="43"/>
        <v>-3.7523575750916527E-3</v>
      </c>
    </row>
    <row r="672" spans="1:15" x14ac:dyDescent="0.25">
      <c r="A672" s="2">
        <v>1976</v>
      </c>
      <c r="C672">
        <v>3.3233915267361733E-2</v>
      </c>
      <c r="D672">
        <v>3.4660156075206221E-2</v>
      </c>
      <c r="E672">
        <v>5.2416028662216632E-2</v>
      </c>
      <c r="F672">
        <v>3.4281483433577398E-2</v>
      </c>
      <c r="I672" s="2">
        <f>'II. Headline series'!E674</f>
        <v>-1.004919399645734</v>
      </c>
      <c r="J672" s="2">
        <f>'II. Headline series'!H674</f>
        <v>-0.81821627197553681</v>
      </c>
      <c r="K672" s="2">
        <v>3.2092549913492587</v>
      </c>
      <c r="L672" s="2">
        <f t="shared" si="40"/>
        <v>-4.3283109263819071E-2</v>
      </c>
      <c r="M672" s="2">
        <f t="shared" si="41"/>
        <v>-4.4709350071663559E-2</v>
      </c>
      <c r="N672" s="2">
        <f t="shared" si="42"/>
        <v>-4.2463646153332764E-2</v>
      </c>
      <c r="O672" s="2">
        <f t="shared" si="43"/>
        <v>-2.1889335200848126E-3</v>
      </c>
    </row>
    <row r="673" spans="1:15" x14ac:dyDescent="0.25">
      <c r="A673" s="2">
        <v>1977</v>
      </c>
      <c r="C673">
        <v>2.706544370335023E-2</v>
      </c>
      <c r="D673">
        <v>2.6567254739017991E-2</v>
      </c>
      <c r="E673">
        <v>4.5300895961620714E-2</v>
      </c>
      <c r="F673">
        <v>2.6232451787855968E-2</v>
      </c>
      <c r="I673" s="2">
        <f>'II. Headline series'!E675</f>
        <v>-0.61554167571558061</v>
      </c>
      <c r="J673" s="2">
        <f>'II. Headline series'!H675</f>
        <v>-0.57256125899250598</v>
      </c>
      <c r="K673" s="2">
        <v>2.4515014946822662</v>
      </c>
      <c r="L673" s="2">
        <f t="shared" si="40"/>
        <v>-3.3220860460506034E-2</v>
      </c>
      <c r="M673" s="2">
        <f t="shared" si="41"/>
        <v>-3.2722671496173798E-2</v>
      </c>
      <c r="N673" s="2">
        <f t="shared" si="42"/>
        <v>-3.195806437778103E-2</v>
      </c>
      <c r="O673" s="2">
        <f t="shared" si="43"/>
        <v>-1.7174368410333048E-3</v>
      </c>
    </row>
    <row r="674" spans="1:15" x14ac:dyDescent="0.25">
      <c r="A674" s="2">
        <v>1978</v>
      </c>
      <c r="C674">
        <v>2.8928762818725386E-2</v>
      </c>
      <c r="D674">
        <v>3.1779026118118302E-2</v>
      </c>
      <c r="E674">
        <v>5.7050595929672779E-2</v>
      </c>
      <c r="F674">
        <v>3.0197586602320883E-2</v>
      </c>
      <c r="I674" s="2">
        <f>'II. Headline series'!E676</f>
        <v>0.59231776653875123</v>
      </c>
      <c r="J674" s="2">
        <f>'II. Headline series'!H676</f>
        <v>0.63896985522316796</v>
      </c>
      <c r="K674" s="2">
        <v>2.1596092176458668</v>
      </c>
      <c r="L674" s="2">
        <f t="shared" si="40"/>
        <v>-2.3005585153337872E-2</v>
      </c>
      <c r="M674" s="2">
        <f t="shared" si="41"/>
        <v>-2.5855848452730791E-2</v>
      </c>
      <c r="N674" s="2">
        <f t="shared" si="42"/>
        <v>-2.3807888050089203E-2</v>
      </c>
      <c r="O674" s="2">
        <f t="shared" si="43"/>
        <v>-8.6014944258622147E-3</v>
      </c>
    </row>
    <row r="675" spans="1:15" x14ac:dyDescent="0.25">
      <c r="A675" s="2">
        <v>1979</v>
      </c>
      <c r="C675">
        <v>2.8602689968579637E-2</v>
      </c>
      <c r="D675">
        <v>2.9186956820185187E-2</v>
      </c>
      <c r="E675">
        <v>3.4013294378743078E-2</v>
      </c>
      <c r="F675">
        <v>2.7921036867349463E-2</v>
      </c>
      <c r="I675" s="2">
        <f>'II. Headline series'!E677</f>
        <v>1.3803009430946476</v>
      </c>
      <c r="J675" s="2">
        <f>'II. Headline series'!H677</f>
        <v>1.4994781685093435</v>
      </c>
      <c r="K675" s="2">
        <v>1.9214944598353536</v>
      </c>
      <c r="L675" s="2">
        <f t="shared" si="40"/>
        <v>-1.4799680537633161E-2</v>
      </c>
      <c r="M675" s="2">
        <f t="shared" si="41"/>
        <v>-1.5383947389238711E-2</v>
      </c>
      <c r="N675" s="2">
        <f t="shared" si="42"/>
        <v>-1.2926255182256029E-2</v>
      </c>
      <c r="O675" s="2">
        <f t="shared" si="43"/>
        <v>-8.7060922689959283E-3</v>
      </c>
    </row>
    <row r="676" spans="1:15" x14ac:dyDescent="0.25">
      <c r="A676" s="2">
        <v>1980</v>
      </c>
      <c r="C676">
        <v>2.5947295309822652E-2</v>
      </c>
      <c r="D676">
        <v>2.7876567028076747E-2</v>
      </c>
      <c r="E676">
        <v>4.5191759917533904E-4</v>
      </c>
      <c r="F676">
        <v>2.6418073779539641E-2</v>
      </c>
      <c r="I676" s="2">
        <f>'II. Headline series'!E678</f>
        <v>2.286386087779237</v>
      </c>
      <c r="J676" s="2">
        <f>'II. Headline series'!H678</f>
        <v>2.3563831492043255</v>
      </c>
      <c r="K676" s="2">
        <v>1.8229612172588257</v>
      </c>
      <c r="L676" s="2">
        <f t="shared" si="40"/>
        <v>-3.0834344320302826E-3</v>
      </c>
      <c r="M676" s="2">
        <f t="shared" si="41"/>
        <v>-5.0127061502843774E-3</v>
      </c>
      <c r="N676" s="2">
        <f t="shared" si="42"/>
        <v>-2.8542422874963877E-3</v>
      </c>
      <c r="O676" s="2">
        <f t="shared" si="43"/>
        <v>-8.188461606951386E-3</v>
      </c>
    </row>
    <row r="677" spans="1:15" x14ac:dyDescent="0.25">
      <c r="A677" s="2">
        <v>1981</v>
      </c>
      <c r="C677">
        <v>2.7203553909969213E-2</v>
      </c>
      <c r="D677">
        <v>3.2359480063473313E-2</v>
      </c>
      <c r="E677">
        <v>2.4957227864503925E-2</v>
      </c>
      <c r="F677">
        <v>3.034964975754384E-2</v>
      </c>
      <c r="I677" s="2">
        <f>'II. Headline series'!E679</f>
        <v>3.1019118552886118</v>
      </c>
      <c r="J677" s="2">
        <f>'II. Headline series'!H679</f>
        <v>3.3579464888663599</v>
      </c>
      <c r="K677" s="2">
        <v>2.0396509399601093</v>
      </c>
      <c r="L677" s="2">
        <f t="shared" si="40"/>
        <v>3.8155646429169042E-3</v>
      </c>
      <c r="M677" s="2">
        <f t="shared" si="41"/>
        <v>-1.3403615105871958E-3</v>
      </c>
      <c r="N677" s="2">
        <f t="shared" si="42"/>
        <v>3.2298151311197579E-3</v>
      </c>
      <c r="O677" s="2">
        <f t="shared" si="43"/>
        <v>-9.9531403579427476E-3</v>
      </c>
    </row>
    <row r="678" spans="1:15" x14ac:dyDescent="0.25">
      <c r="A678" s="2">
        <v>1982</v>
      </c>
      <c r="C678">
        <v>2.5445669760277238E-2</v>
      </c>
      <c r="D678">
        <v>2.9604992234780431E-2</v>
      </c>
      <c r="E678">
        <v>-1.8742702324486219E-2</v>
      </c>
      <c r="F678">
        <v>2.7739232672985455E-2</v>
      </c>
      <c r="I678" s="2">
        <f>'II. Headline series'!E680</f>
        <v>3.7428324484478344</v>
      </c>
      <c r="J678" s="2">
        <f>'II. Headline series'!H680</f>
        <v>4.3521767392429647</v>
      </c>
      <c r="K678" s="2">
        <v>1.9741009107348699</v>
      </c>
      <c r="L678" s="2">
        <f t="shared" si="40"/>
        <v>1.1982654724201108E-2</v>
      </c>
      <c r="M678" s="2">
        <f t="shared" si="41"/>
        <v>7.8233322496979139E-3</v>
      </c>
      <c r="N678" s="2">
        <f t="shared" si="42"/>
        <v>1.5782534719444193E-2</v>
      </c>
      <c r="O678" s="2">
        <f t="shared" si="43"/>
        <v>-7.9982235656367549E-3</v>
      </c>
    </row>
    <row r="679" spans="1:15" x14ac:dyDescent="0.25">
      <c r="A679" s="2">
        <v>1983</v>
      </c>
      <c r="C679">
        <v>2.5123419952680144E-2</v>
      </c>
      <c r="D679">
        <v>2.9564701018742121E-2</v>
      </c>
      <c r="E679">
        <v>4.1895287047547872E-2</v>
      </c>
      <c r="F679">
        <v>2.7798750865842225E-2</v>
      </c>
      <c r="I679" s="2">
        <f>'II. Headline series'!E681</f>
        <v>4.747697897247539</v>
      </c>
      <c r="J679" s="2">
        <f>'II. Headline series'!H681</f>
        <v>5.5940130063879314</v>
      </c>
      <c r="K679" s="2">
        <v>1.8572450007939363</v>
      </c>
      <c r="L679" s="2">
        <f t="shared" si="40"/>
        <v>2.2353559019795244E-2</v>
      </c>
      <c r="M679" s="2">
        <f t="shared" si="41"/>
        <v>1.7912277953733267E-2</v>
      </c>
      <c r="N679" s="2">
        <f t="shared" si="42"/>
        <v>2.8141379198037091E-2</v>
      </c>
      <c r="O679" s="2">
        <f t="shared" si="43"/>
        <v>-9.2263008579028631E-3</v>
      </c>
    </row>
    <row r="680" spans="1:15" x14ac:dyDescent="0.25">
      <c r="A680" s="2">
        <v>1984</v>
      </c>
      <c r="C680">
        <v>2.8658930661296038E-2</v>
      </c>
      <c r="D680">
        <v>3.4679845985330034E-2</v>
      </c>
      <c r="E680">
        <v>7.282192780765008E-2</v>
      </c>
      <c r="F680">
        <v>3.2756056641642051E-2</v>
      </c>
      <c r="I680" s="2">
        <f>'II. Headline series'!E682</f>
        <v>5.4780141177238857</v>
      </c>
      <c r="J680" s="2">
        <f>'II. Headline series'!H682</f>
        <v>6.2941226152536407</v>
      </c>
      <c r="K680" s="2">
        <v>2.009616307318085</v>
      </c>
      <c r="L680" s="2">
        <f t="shared" si="40"/>
        <v>2.6121210515942822E-2</v>
      </c>
      <c r="M680" s="2">
        <f t="shared" si="41"/>
        <v>2.0100295191908826E-2</v>
      </c>
      <c r="N680" s="2">
        <f t="shared" si="42"/>
        <v>3.0185169510894352E-2</v>
      </c>
      <c r="O680" s="2">
        <f t="shared" si="43"/>
        <v>-1.26598935684612E-2</v>
      </c>
    </row>
    <row r="681" spans="1:15" x14ac:dyDescent="0.25">
      <c r="A681" s="2">
        <v>1985</v>
      </c>
      <c r="C681">
        <v>3.2107666495189889E-2</v>
      </c>
      <c r="D681">
        <v>3.6728800623870843E-2</v>
      </c>
      <c r="E681">
        <v>3.8777676337764126E-2</v>
      </c>
      <c r="F681">
        <v>3.5205066462287792E-2</v>
      </c>
      <c r="I681" s="2">
        <f>'II. Headline series'!E683</f>
        <v>5.6990920043753075</v>
      </c>
      <c r="J681" s="2">
        <f>'II. Headline series'!H683</f>
        <v>6.4662518349897278</v>
      </c>
      <c r="K681" s="2"/>
      <c r="L681" s="2">
        <f t="shared" si="40"/>
        <v>2.4883253548563189E-2</v>
      </c>
      <c r="M681" s="2">
        <f t="shared" si="41"/>
        <v>2.0262119419882235E-2</v>
      </c>
      <c r="N681" s="2">
        <f t="shared" si="42"/>
        <v>2.9457451887609488E-2</v>
      </c>
      <c r="O681" s="2"/>
    </row>
    <row r="682" spans="1:15" x14ac:dyDescent="0.25">
      <c r="A682" s="2">
        <v>1986</v>
      </c>
      <c r="C682">
        <v>3.6900732977269514E-2</v>
      </c>
      <c r="D682">
        <v>4.4612396922684143E-2</v>
      </c>
      <c r="E682">
        <v>3.4429921728740466E-2</v>
      </c>
      <c r="F682">
        <v>4.2823679066022011E-2</v>
      </c>
      <c r="I682" s="2">
        <f>'II. Headline series'!E684</f>
        <v>5.4942901483085427</v>
      </c>
      <c r="J682" s="2">
        <f>'II. Headline series'!H684</f>
        <v>6.0170358338422805</v>
      </c>
      <c r="K682" s="2"/>
      <c r="L682" s="2">
        <f t="shared" si="40"/>
        <v>1.8042168505815914E-2</v>
      </c>
      <c r="M682" s="2">
        <f t="shared" si="41"/>
        <v>1.0330504560401285E-2</v>
      </c>
      <c r="N682" s="2">
        <f t="shared" si="42"/>
        <v>1.7346679272400793E-2</v>
      </c>
      <c r="O682" s="2"/>
    </row>
    <row r="683" spans="1:15" x14ac:dyDescent="0.25">
      <c r="A683" s="2">
        <v>1987</v>
      </c>
      <c r="C683">
        <v>3.5527859901176698E-2</v>
      </c>
      <c r="D683">
        <v>4.1154409803151118E-2</v>
      </c>
      <c r="E683">
        <v>3.5153058029774115E-2</v>
      </c>
      <c r="F683">
        <v>3.9335316364237385E-2</v>
      </c>
      <c r="I683" s="2">
        <f>'II. Headline series'!E685</f>
        <v>5.1468640236271694</v>
      </c>
      <c r="J683" s="2">
        <f>'II. Headline series'!H685</f>
        <v>5.329851548127996</v>
      </c>
      <c r="K683" s="2"/>
      <c r="L683" s="2">
        <f t="shared" si="40"/>
        <v>1.5940780335094995E-2</v>
      </c>
      <c r="M683" s="2">
        <f t="shared" si="41"/>
        <v>1.0314230433120575E-2</v>
      </c>
      <c r="N683" s="2">
        <f t="shared" si="42"/>
        <v>1.3963199117042573E-2</v>
      </c>
      <c r="O683" s="2"/>
    </row>
    <row r="684" spans="1:15" x14ac:dyDescent="0.25">
      <c r="A684" s="2">
        <v>1988</v>
      </c>
      <c r="C684">
        <v>3.0524927034638969E-2</v>
      </c>
      <c r="D684">
        <v>2.9602822648743293E-2</v>
      </c>
      <c r="E684">
        <v>4.210029660902409E-2</v>
      </c>
      <c r="F684">
        <v>2.8654771650600236E-2</v>
      </c>
      <c r="I684" s="2">
        <f>'II. Headline series'!E686</f>
        <v>4.847272329142025</v>
      </c>
      <c r="J684" s="2">
        <f>'II. Headline series'!H686</f>
        <v>4.6950940552995393</v>
      </c>
      <c r="K684" s="2"/>
      <c r="L684" s="2">
        <f t="shared" si="40"/>
        <v>1.7947796256781282E-2</v>
      </c>
      <c r="M684" s="2">
        <f t="shared" si="41"/>
        <v>1.8869900642676959E-2</v>
      </c>
      <c r="N684" s="2">
        <f t="shared" si="42"/>
        <v>1.829616890239516E-2</v>
      </c>
      <c r="O684" s="2"/>
    </row>
    <row r="685" spans="1:15" x14ac:dyDescent="0.25">
      <c r="A685" s="2">
        <v>1989</v>
      </c>
      <c r="C685">
        <v>2.9033799559934209E-2</v>
      </c>
      <c r="D685">
        <v>2.8714277780212991E-2</v>
      </c>
      <c r="E685">
        <v>3.4587585901653319E-2</v>
      </c>
      <c r="F685">
        <v>2.7880863171908212E-2</v>
      </c>
      <c r="I685" s="2">
        <f>'II. Headline series'!E687</f>
        <v>4.6893235594274207</v>
      </c>
      <c r="J685" s="2">
        <f>'II. Headline series'!H687</f>
        <v>4.2487120887877063</v>
      </c>
      <c r="K685" s="2"/>
      <c r="L685" s="2">
        <f t="shared" si="40"/>
        <v>1.7859436034339995E-2</v>
      </c>
      <c r="M685" s="2">
        <f t="shared" si="41"/>
        <v>1.8178957814061213E-2</v>
      </c>
      <c r="N685" s="2">
        <f t="shared" si="42"/>
        <v>1.4606257715968855E-2</v>
      </c>
      <c r="O685" s="2"/>
    </row>
    <row r="686" spans="1:15" x14ac:dyDescent="0.25">
      <c r="A686" s="2">
        <v>1990</v>
      </c>
      <c r="C686">
        <v>2.6285946772488803E-2</v>
      </c>
      <c r="D686">
        <v>2.8011080421307503E-2</v>
      </c>
      <c r="E686">
        <v>1.7476748135055523E-2</v>
      </c>
      <c r="F686">
        <v>2.6806538730919365E-2</v>
      </c>
      <c r="I686" s="2">
        <f>'II. Headline series'!E688</f>
        <v>4.2716766647379183</v>
      </c>
      <c r="J686" s="2">
        <f>'II. Headline series'!H688</f>
        <v>3.8441006602162777</v>
      </c>
      <c r="K686" s="2"/>
      <c r="L686" s="2">
        <f t="shared" si="40"/>
        <v>1.6430819874890378E-2</v>
      </c>
      <c r="M686" s="2">
        <f t="shared" si="41"/>
        <v>1.4705686226071678E-2</v>
      </c>
      <c r="N686" s="2">
        <f t="shared" si="42"/>
        <v>1.1634467871243413E-2</v>
      </c>
      <c r="O686" s="2"/>
    </row>
    <row r="687" spans="1:15" x14ac:dyDescent="0.25">
      <c r="A687" s="2">
        <v>1991</v>
      </c>
      <c r="C687">
        <v>2.544516507923187E-2</v>
      </c>
      <c r="D687">
        <v>2.8767788667952935E-2</v>
      </c>
      <c r="E687">
        <v>-1.9418851878100004E-3</v>
      </c>
      <c r="F687">
        <v>2.7587288776834168E-2</v>
      </c>
      <c r="I687" s="2">
        <f>'II. Headline series'!E689</f>
        <v>4.2648200459007777</v>
      </c>
      <c r="J687" s="2">
        <f>'II. Headline series'!H689</f>
        <v>3.7976879063436444</v>
      </c>
      <c r="K687" s="2"/>
      <c r="L687" s="2">
        <f t="shared" si="40"/>
        <v>1.7203035379775904E-2</v>
      </c>
      <c r="M687" s="2">
        <f t="shared" si="41"/>
        <v>1.3880411791054838E-2</v>
      </c>
      <c r="N687" s="2">
        <f t="shared" si="42"/>
        <v>1.0389590286602274E-2</v>
      </c>
      <c r="O687" s="2"/>
    </row>
    <row r="688" spans="1:15" x14ac:dyDescent="0.25">
      <c r="A688" s="2">
        <v>1992</v>
      </c>
      <c r="C688">
        <v>2.2689673834776859E-2</v>
      </c>
      <c r="D688">
        <v>2.6175330362900758E-2</v>
      </c>
      <c r="E688">
        <v>3.3360316986919963E-2</v>
      </c>
      <c r="F688">
        <v>2.5197899830170786E-2</v>
      </c>
      <c r="I688" s="2">
        <f>'II. Headline series'!E690</f>
        <v>4.1822994135401199</v>
      </c>
      <c r="J688" s="2">
        <f>'II. Headline series'!H690</f>
        <v>3.6577650492007874</v>
      </c>
      <c r="K688" s="2"/>
      <c r="L688" s="2">
        <f t="shared" si="40"/>
        <v>1.913332030062434E-2</v>
      </c>
      <c r="M688" s="2">
        <f t="shared" si="41"/>
        <v>1.5647663772500441E-2</v>
      </c>
      <c r="N688" s="2">
        <f t="shared" si="42"/>
        <v>1.137975066183709E-2</v>
      </c>
      <c r="O688" s="2"/>
    </row>
    <row r="689" spans="1:15" x14ac:dyDescent="0.25">
      <c r="A689" s="2">
        <v>1993</v>
      </c>
      <c r="C689">
        <v>2.1795376075800427E-2</v>
      </c>
      <c r="D689">
        <v>2.6950332019047916E-2</v>
      </c>
      <c r="E689">
        <v>2.6909650641818553E-2</v>
      </c>
      <c r="F689">
        <v>2.5607150122652692E-2</v>
      </c>
      <c r="I689" s="2">
        <f>'II. Headline series'!E691</f>
        <v>4.1274654146396426</v>
      </c>
      <c r="J689" s="2">
        <f>'II. Headline series'!H691</f>
        <v>3.6297981557767507</v>
      </c>
      <c r="K689" s="2"/>
      <c r="L689" s="2">
        <f t="shared" si="40"/>
        <v>1.9479278070595997E-2</v>
      </c>
      <c r="M689" s="2">
        <f t="shared" si="41"/>
        <v>1.4324322127348507E-2</v>
      </c>
      <c r="N689" s="2">
        <f t="shared" si="42"/>
        <v>1.0690831435114814E-2</v>
      </c>
      <c r="O689" s="2"/>
    </row>
    <row r="690" spans="1:15" x14ac:dyDescent="0.25">
      <c r="A690" s="2">
        <v>1994</v>
      </c>
      <c r="C690">
        <v>2.3790312064662998E-2</v>
      </c>
      <c r="D690">
        <v>3.080817819008385E-2</v>
      </c>
      <c r="E690">
        <v>4.0618308351177718E-2</v>
      </c>
      <c r="F690">
        <v>2.9535604273825733E-2</v>
      </c>
      <c r="I690" s="2">
        <f>'II. Headline series'!E692</f>
        <v>4.0111009001313294</v>
      </c>
      <c r="J690" s="2">
        <f>'II. Headline series'!H692</f>
        <v>3.7559710129196082</v>
      </c>
      <c r="K690" s="2"/>
      <c r="L690" s="2">
        <f t="shared" si="40"/>
        <v>1.6320696936650295E-2</v>
      </c>
      <c r="M690" s="2">
        <f t="shared" si="41"/>
        <v>9.3028308112294428E-3</v>
      </c>
      <c r="N690" s="2">
        <f t="shared" si="42"/>
        <v>8.0241058553703476E-3</v>
      </c>
      <c r="O690" s="2"/>
    </row>
    <row r="691" spans="1:15" x14ac:dyDescent="0.25">
      <c r="A691" s="2">
        <v>1995</v>
      </c>
      <c r="C691">
        <v>2.5304753869347562E-2</v>
      </c>
      <c r="D691">
        <v>3.7194668722007031E-2</v>
      </c>
      <c r="E691">
        <v>2.5374573982380431E-2</v>
      </c>
      <c r="F691">
        <v>3.5912917512334053E-2</v>
      </c>
      <c r="I691" s="2">
        <f>'II. Headline series'!E693</f>
        <v>3.8542291651468514</v>
      </c>
      <c r="J691" s="2">
        <f>'II. Headline series'!H693</f>
        <v>3.7658652986338934</v>
      </c>
      <c r="K691" s="2"/>
      <c r="L691" s="2">
        <f t="shared" si="40"/>
        <v>1.3237537782120955E-2</v>
      </c>
      <c r="M691" s="2">
        <f t="shared" si="41"/>
        <v>1.3476229294614867E-3</v>
      </c>
      <c r="N691" s="2">
        <f t="shared" si="42"/>
        <v>1.7457354740048822E-3</v>
      </c>
      <c r="O691" s="2"/>
    </row>
    <row r="692" spans="1:15" x14ac:dyDescent="0.25">
      <c r="A692" s="2">
        <v>1996</v>
      </c>
      <c r="C692">
        <v>2.6572570992055764E-2</v>
      </c>
      <c r="D692">
        <v>3.8810259896837507E-2</v>
      </c>
      <c r="E692">
        <v>3.7452337949026672E-2</v>
      </c>
      <c r="F692">
        <v>3.7560523902159457E-2</v>
      </c>
      <c r="I692" s="2">
        <f>'II. Headline series'!E694</f>
        <v>3.673044729425341</v>
      </c>
      <c r="J692" s="2">
        <f>'II. Headline series'!H694</f>
        <v>3.6924039895843772</v>
      </c>
      <c r="K692" s="2"/>
      <c r="L692" s="2">
        <f t="shared" si="40"/>
        <v>1.0157876302197649E-2</v>
      </c>
      <c r="M692" s="2">
        <f t="shared" si="41"/>
        <v>-2.0798126025840941E-3</v>
      </c>
      <c r="N692" s="2">
        <f t="shared" si="42"/>
        <v>-6.3648400631568375E-4</v>
      </c>
      <c r="O692" s="2"/>
    </row>
    <row r="693" spans="1:15" x14ac:dyDescent="0.25">
      <c r="A693" s="2">
        <v>1997</v>
      </c>
      <c r="C693">
        <v>2.9753412238028965E-2</v>
      </c>
      <c r="D693">
        <v>3.9700141051287274E-2</v>
      </c>
      <c r="E693">
        <v>4.4975927193266776E-2</v>
      </c>
      <c r="F693">
        <v>3.8991522491775912E-2</v>
      </c>
      <c r="I693" s="2">
        <f>'II. Headline series'!E695</f>
        <v>3.6031753045680142</v>
      </c>
      <c r="J693" s="2">
        <f>'II. Headline series'!H695</f>
        <v>3.6591138302218273</v>
      </c>
      <c r="K693" s="2"/>
      <c r="L693" s="2">
        <f t="shared" si="40"/>
        <v>6.2783408076511754E-3</v>
      </c>
      <c r="M693" s="2">
        <f t="shared" si="41"/>
        <v>-3.6683880056071344E-3</v>
      </c>
      <c r="N693" s="2">
        <f t="shared" si="42"/>
        <v>-2.4003841895576389E-3</v>
      </c>
      <c r="O693" s="2"/>
    </row>
    <row r="694" spans="1:15" x14ac:dyDescent="0.25">
      <c r="A694" s="2">
        <v>1998</v>
      </c>
      <c r="C694">
        <v>2.7174560992565065E-2</v>
      </c>
      <c r="D694">
        <v>3.4600894347884506E-2</v>
      </c>
      <c r="E694">
        <v>4.2699307481748251E-2</v>
      </c>
      <c r="F694">
        <v>3.4272650867666656E-2</v>
      </c>
      <c r="I694" s="2">
        <f>'II. Headline series'!E696</f>
        <v>3.2463185495291933</v>
      </c>
      <c r="J694" s="2">
        <f>'II. Headline series'!H696</f>
        <v>3.332610224647456</v>
      </c>
      <c r="K694" s="2"/>
      <c r="L694" s="2">
        <f t="shared" si="40"/>
        <v>5.2886245027268658E-3</v>
      </c>
      <c r="M694" s="2">
        <f t="shared" si="41"/>
        <v>-2.137708852592575E-3</v>
      </c>
      <c r="N694" s="2">
        <f t="shared" si="42"/>
        <v>-9.4654862119209621E-4</v>
      </c>
      <c r="O694" s="2"/>
    </row>
    <row r="695" spans="1:15" x14ac:dyDescent="0.25">
      <c r="A695" s="2">
        <v>1999</v>
      </c>
      <c r="C695">
        <v>2.554924511277441E-2</v>
      </c>
      <c r="D695">
        <v>3.3450502770200577E-2</v>
      </c>
      <c r="E695">
        <v>4.4893561715697763E-2</v>
      </c>
      <c r="F695">
        <v>3.2951496195592775E-2</v>
      </c>
      <c r="I695" s="2">
        <f>'II. Headline series'!E697</f>
        <v>3.0041436684599638</v>
      </c>
      <c r="J695" s="2">
        <f>'II. Headline series'!H697</f>
        <v>3.2253116532188852</v>
      </c>
      <c r="K695" s="2"/>
      <c r="L695" s="2">
        <f t="shared" si="40"/>
        <v>4.4921915718252291E-3</v>
      </c>
      <c r="M695" s="2">
        <f t="shared" si="41"/>
        <v>-3.4090660856009383E-3</v>
      </c>
      <c r="N695" s="2">
        <f t="shared" si="42"/>
        <v>-6.9837966340392105E-4</v>
      </c>
      <c r="O695" s="2"/>
    </row>
    <row r="696" spans="1:15" x14ac:dyDescent="0.25">
      <c r="A696" s="2">
        <v>2000</v>
      </c>
      <c r="C696">
        <v>2.4018363769188419E-2</v>
      </c>
      <c r="D696">
        <v>3.1587480865416739E-2</v>
      </c>
      <c r="E696">
        <v>3.6926640769133746E-2</v>
      </c>
      <c r="F696">
        <v>3.1205120184793704E-2</v>
      </c>
      <c r="I696" s="2">
        <f>'II. Headline series'!E698</f>
        <v>2.7607782724558687</v>
      </c>
      <c r="J696" s="2">
        <f>'II. Headline series'!H698</f>
        <v>2.9694571180714928</v>
      </c>
      <c r="K696" s="2"/>
      <c r="L696" s="2">
        <f t="shared" si="40"/>
        <v>3.5894189553702695E-3</v>
      </c>
      <c r="M696" s="2">
        <f t="shared" si="41"/>
        <v>-3.9796981408580512E-3</v>
      </c>
      <c r="N696" s="2">
        <f t="shared" si="42"/>
        <v>-1.5105490040787754E-3</v>
      </c>
      <c r="O696" s="2"/>
    </row>
    <row r="697" spans="1:15" x14ac:dyDescent="0.25">
      <c r="A697" s="2">
        <v>2001</v>
      </c>
      <c r="C697">
        <v>2.3393509852409268E-2</v>
      </c>
      <c r="D697">
        <v>3.0507607926571072E-2</v>
      </c>
      <c r="E697">
        <v>7.586206982412933E-3</v>
      </c>
      <c r="F697">
        <v>2.999441040994166E-2</v>
      </c>
      <c r="I697" s="2">
        <f>'II. Headline series'!E699</f>
        <v>2.5177789090923284</v>
      </c>
      <c r="J697" s="2">
        <f>'II. Headline series'!H699</f>
        <v>2.6247942609286357</v>
      </c>
      <c r="K697" s="2"/>
      <c r="L697" s="2">
        <f t="shared" si="40"/>
        <v>1.7842792385140173E-3</v>
      </c>
      <c r="M697" s="2">
        <f t="shared" si="41"/>
        <v>-5.3298188356477871E-3</v>
      </c>
      <c r="N697" s="2">
        <f t="shared" si="42"/>
        <v>-3.7464678006553023E-3</v>
      </c>
      <c r="O697" s="2"/>
    </row>
    <row r="698" spans="1:15" x14ac:dyDescent="0.25">
      <c r="A698" s="2">
        <v>2002</v>
      </c>
      <c r="C698">
        <v>2.3313193338274304E-2</v>
      </c>
      <c r="D698">
        <v>2.9211958960662272E-2</v>
      </c>
      <c r="E698">
        <v>1.612649127786325E-2</v>
      </c>
      <c r="F698">
        <v>2.8323083793948652E-2</v>
      </c>
      <c r="I698" s="2">
        <f>'II. Headline series'!E700</f>
        <v>2.2667040156829477</v>
      </c>
      <c r="J698" s="2">
        <f>'II. Headline series'!H700</f>
        <v>2.2258199752143502</v>
      </c>
      <c r="K698" s="2"/>
      <c r="L698" s="2">
        <f t="shared" si="40"/>
        <v>-6.4615318144482792E-4</v>
      </c>
      <c r="M698" s="2">
        <f t="shared" si="41"/>
        <v>-6.5449188038327957E-3</v>
      </c>
      <c r="N698" s="2">
        <f t="shared" si="42"/>
        <v>-6.0648840418051492E-3</v>
      </c>
      <c r="O698" s="2"/>
    </row>
    <row r="699" spans="1:15" x14ac:dyDescent="0.25">
      <c r="A699" s="2">
        <v>2003</v>
      </c>
      <c r="C699">
        <v>2.2462956855700596E-2</v>
      </c>
      <c r="D699">
        <v>2.6399452378852169E-2</v>
      </c>
      <c r="E699">
        <v>2.5227705873433193E-2</v>
      </c>
      <c r="F699">
        <v>2.5766864021424852E-2</v>
      </c>
      <c r="I699" s="2">
        <f>'II. Headline series'!E701</f>
        <v>2.0167753547985625</v>
      </c>
      <c r="J699" s="2">
        <f>'II. Headline series'!H701</f>
        <v>1.9572363383333027</v>
      </c>
      <c r="K699" s="2"/>
      <c r="L699" s="2">
        <f t="shared" si="40"/>
        <v>-2.2952033077149707E-3</v>
      </c>
      <c r="M699" s="2">
        <f t="shared" si="41"/>
        <v>-6.231698830866543E-3</v>
      </c>
      <c r="N699" s="2">
        <f t="shared" si="42"/>
        <v>-6.1945006380918245E-3</v>
      </c>
      <c r="O699" s="2"/>
    </row>
    <row r="700" spans="1:15" x14ac:dyDescent="0.25">
      <c r="A700" s="2">
        <v>2004</v>
      </c>
      <c r="C700">
        <v>2.0349302795260125E-2</v>
      </c>
      <c r="D700">
        <v>2.4118419450119048E-2</v>
      </c>
      <c r="E700">
        <v>3.6500958769302448E-2</v>
      </c>
      <c r="F700">
        <v>2.3491618602422968E-2</v>
      </c>
      <c r="I700" s="2">
        <f>'II. Headline series'!E702</f>
        <v>1.8519083600739978</v>
      </c>
      <c r="J700" s="2">
        <f>'II. Headline series'!H702</f>
        <v>1.828738119778949</v>
      </c>
      <c r="K700" s="2"/>
      <c r="L700" s="2">
        <f t="shared" si="40"/>
        <v>-1.8302191945201475E-3</v>
      </c>
      <c r="M700" s="2">
        <f t="shared" si="41"/>
        <v>-5.599335849379071E-3</v>
      </c>
      <c r="N700" s="2">
        <f t="shared" si="42"/>
        <v>-5.2042374046334799E-3</v>
      </c>
      <c r="O700" s="2"/>
    </row>
    <row r="701" spans="1:15" x14ac:dyDescent="0.25">
      <c r="A701" s="2">
        <v>2005</v>
      </c>
      <c r="C701">
        <v>1.8631018380982901E-2</v>
      </c>
      <c r="D701">
        <v>2.3874520336358267E-2</v>
      </c>
      <c r="E701">
        <v>3.1000021169797221E-2</v>
      </c>
      <c r="F701">
        <v>2.2979297452116691E-2</v>
      </c>
      <c r="I701" s="2">
        <f>'II. Headline series'!E703</f>
        <v>1.5711871782053539</v>
      </c>
      <c r="J701" s="2">
        <f>'II. Headline series'!H703</f>
        <v>1.4923463289698351</v>
      </c>
      <c r="K701" s="2"/>
      <c r="L701" s="2">
        <f t="shared" si="40"/>
        <v>-2.9191465989293619E-3</v>
      </c>
      <c r="M701" s="2">
        <f t="shared" si="41"/>
        <v>-8.1626485543047286E-3</v>
      </c>
      <c r="N701" s="2">
        <f t="shared" si="42"/>
        <v>-8.0558341624183388E-3</v>
      </c>
      <c r="O701" s="2"/>
    </row>
    <row r="702" spans="1:15" x14ac:dyDescent="0.25">
      <c r="A702" s="2">
        <v>2006</v>
      </c>
      <c r="C702">
        <v>1.6953223893155071E-2</v>
      </c>
      <c r="D702">
        <v>1.5748593486606611E-2</v>
      </c>
      <c r="E702">
        <v>2.7000023308031171E-2</v>
      </c>
      <c r="F702">
        <v>1.4961227269564796E-2</v>
      </c>
      <c r="I702" s="2">
        <f>'II. Headline series'!E704</f>
        <v>1.7050835448111836</v>
      </c>
      <c r="J702" s="2">
        <f>'II. Headline series'!H704</f>
        <v>1.5733563289698351</v>
      </c>
      <c r="K702" s="2"/>
      <c r="L702" s="2">
        <f t="shared" si="40"/>
        <v>9.7611554956765489E-5</v>
      </c>
      <c r="M702" s="2">
        <f t="shared" si="41"/>
        <v>1.3022419615052253E-3</v>
      </c>
      <c r="N702" s="2">
        <f t="shared" si="42"/>
        <v>7.7233602013355475E-4</v>
      </c>
      <c r="O702" s="2"/>
    </row>
    <row r="703" spans="1:15" x14ac:dyDescent="0.25">
      <c r="A703" s="2">
        <v>2007</v>
      </c>
      <c r="C703">
        <v>1.4440678516429564E-2</v>
      </c>
      <c r="D703">
        <v>8.9578995846510238E-3</v>
      </c>
      <c r="E703">
        <v>2.0999922836120562E-2</v>
      </c>
      <c r="F703">
        <v>8.500126430502913E-3</v>
      </c>
      <c r="I703" s="2">
        <f>'II. Headline series'!E705</f>
        <v>1.6533302313819738</v>
      </c>
      <c r="J703" s="2">
        <f>'II. Headline series'!H705</f>
        <v>1.55323343767786</v>
      </c>
      <c r="K703" s="2"/>
      <c r="L703" s="2">
        <f t="shared" si="40"/>
        <v>2.092623797390173E-3</v>
      </c>
      <c r="M703" s="2">
        <f t="shared" si="41"/>
        <v>7.5754027291687134E-3</v>
      </c>
      <c r="N703" s="2">
        <f t="shared" si="42"/>
        <v>7.0322079462756867E-3</v>
      </c>
      <c r="O703" s="2"/>
    </row>
    <row r="704" spans="1:15" x14ac:dyDescent="0.25">
      <c r="A704" s="2">
        <v>2008</v>
      </c>
      <c r="C704">
        <v>1.0458721216554476E-2</v>
      </c>
      <c r="D704">
        <v>4.8092947435339223E-3</v>
      </c>
      <c r="E704">
        <v>3.9999589302689952E-3</v>
      </c>
      <c r="F704">
        <v>4.7142751777454212E-3</v>
      </c>
      <c r="I704" s="2">
        <f>'II. Headline series'!E706</f>
        <v>1.4803151517817128</v>
      </c>
      <c r="J704" s="2">
        <f>'II. Headline series'!H706</f>
        <v>1.2729820091064314</v>
      </c>
      <c r="K704" s="2"/>
      <c r="L704" s="2">
        <f t="shared" si="40"/>
        <v>4.3444303012626518E-3</v>
      </c>
      <c r="M704" s="2">
        <f t="shared" si="41"/>
        <v>9.9938567742832059E-3</v>
      </c>
      <c r="N704" s="2">
        <f t="shared" si="42"/>
        <v>8.0155449133188939E-3</v>
      </c>
      <c r="O704" s="2"/>
    </row>
    <row r="705" spans="1:15" x14ac:dyDescent="0.25">
      <c r="A705" s="2">
        <v>2009</v>
      </c>
      <c r="C705">
        <v>7.198684202336901E-3</v>
      </c>
      <c r="D705">
        <v>1.4708649824944919E-3</v>
      </c>
      <c r="E705">
        <v>-0.04</v>
      </c>
      <c r="F705">
        <v>1.714272153488676E-3</v>
      </c>
      <c r="I705" s="2">
        <f>'II. Headline series'!E707</f>
        <v>1.3301813157611115</v>
      </c>
      <c r="J705" s="2">
        <f>'II. Headline series'!H707</f>
        <v>1.1025820091064313</v>
      </c>
      <c r="K705" s="2"/>
      <c r="L705" s="2">
        <f t="shared" si="40"/>
        <v>6.103128955274215E-3</v>
      </c>
      <c r="M705" s="2">
        <f t="shared" si="41"/>
        <v>1.1830948175116623E-2</v>
      </c>
      <c r="N705" s="2">
        <f t="shared" si="42"/>
        <v>9.3115479375756368E-3</v>
      </c>
      <c r="O705" s="2"/>
    </row>
    <row r="706" spans="1:15" x14ac:dyDescent="0.25">
      <c r="A706" s="2">
        <v>2010</v>
      </c>
      <c r="C706">
        <v>3.7708290128179345E-3</v>
      </c>
      <c r="D706">
        <v>-8.941837780765536E-4</v>
      </c>
      <c r="E706">
        <v>-0.02</v>
      </c>
      <c r="F706">
        <v>-7.1430260480149208E-4</v>
      </c>
      <c r="I706" s="2">
        <f>'II. Headline series'!E708</f>
        <v>1.2489640488450768</v>
      </c>
      <c r="J706" s="2">
        <f>'II. Headline series'!H708</f>
        <v>1.0041934376778598</v>
      </c>
      <c r="K706" s="2"/>
      <c r="L706" s="2">
        <f t="shared" si="40"/>
        <v>8.7188114756328351E-3</v>
      </c>
      <c r="M706" s="2">
        <f t="shared" si="41"/>
        <v>1.3383824266527324E-2</v>
      </c>
      <c r="N706" s="2">
        <f t="shared" si="42"/>
        <v>1.075623698158009E-2</v>
      </c>
      <c r="O706" s="2"/>
    </row>
    <row r="707" spans="1:15" x14ac:dyDescent="0.25">
      <c r="A707" s="2">
        <v>2018</v>
      </c>
      <c r="C707">
        <v>1.0917906405849766E-3</v>
      </c>
      <c r="D707">
        <v>-1.6234937085345391E-3</v>
      </c>
      <c r="E707">
        <v>0.01</v>
      </c>
      <c r="F707">
        <v>-1.5714344385330012E-3</v>
      </c>
      <c r="I707" s="2">
        <f>'II. Headline series'!E709</f>
        <v>1.0843831041475387</v>
      </c>
      <c r="J707" s="2">
        <f>'II. Headline series'!H709</f>
        <v>0.88471324416619246</v>
      </c>
      <c r="K707" s="2"/>
      <c r="L707" s="2">
        <f t="shared" si="40"/>
        <v>9.7520404008904112E-3</v>
      </c>
      <c r="M707" s="2">
        <f t="shared" si="41"/>
        <v>1.2467324750009926E-2</v>
      </c>
      <c r="N707" s="2">
        <f t="shared" si="42"/>
        <v>1.0418566880194926E-2</v>
      </c>
      <c r="O707" s="2"/>
    </row>
    <row r="708" spans="1:15" x14ac:dyDescent="0.25">
      <c r="A708" s="2">
        <v>2018</v>
      </c>
      <c r="C708">
        <v>1.447089776041213E-3</v>
      </c>
      <c r="D708">
        <v>2.1428571428571547E-4</v>
      </c>
      <c r="E708">
        <v>0.01</v>
      </c>
      <c r="F708">
        <v>2.1428571428571547E-4</v>
      </c>
      <c r="I708" s="2">
        <f>'II. Headline series'!E710</f>
        <v>1.1783220704135555</v>
      </c>
      <c r="J708" s="2">
        <f>'II. Headline series'!H710</f>
        <v>1.1944338019351164</v>
      </c>
      <c r="K708" s="2"/>
      <c r="L708" s="2">
        <f t="shared" si="40"/>
        <v>1.0336130928094343E-2</v>
      </c>
      <c r="M708" s="2">
        <f t="shared" si="41"/>
        <v>1.156893498984984E-2</v>
      </c>
      <c r="N708" s="2">
        <f t="shared" si="42"/>
        <v>1.1730052305065448E-2</v>
      </c>
      <c r="O708" s="2"/>
    </row>
    <row r="709" spans="1:15" x14ac:dyDescent="0.25">
      <c r="A709" s="2">
        <v>2018</v>
      </c>
      <c r="C709">
        <v>1.5376503462138798E-3</v>
      </c>
      <c r="D709">
        <v>8.4285714285714294E-3</v>
      </c>
      <c r="E709">
        <v>0.01</v>
      </c>
      <c r="F709">
        <v>8.4285714285714294E-3</v>
      </c>
      <c r="I709" s="2">
        <f>'II. Headline series'!E711</f>
        <v>0.75852562810750246</v>
      </c>
      <c r="J709" s="2">
        <f>'II. Headline series'!H711</f>
        <v>0.76462951622083086</v>
      </c>
      <c r="K709" s="2"/>
      <c r="L709" s="2">
        <f t="shared" si="40"/>
        <v>6.0476059348611444E-3</v>
      </c>
      <c r="M709" s="2">
        <f t="shared" si="41"/>
        <v>-8.4331514749640471E-4</v>
      </c>
      <c r="N709" s="2">
        <f t="shared" si="42"/>
        <v>-7.8227626636312095E-4</v>
      </c>
      <c r="O709" s="2"/>
    </row>
    <row r="710" spans="1:15" x14ac:dyDescent="0.25">
      <c r="A710" s="2">
        <v>2018</v>
      </c>
      <c r="C710">
        <v>3.8284363018442026E-3</v>
      </c>
      <c r="D710">
        <v>1.3857142857142858E-2</v>
      </c>
      <c r="E710">
        <v>1.4999999999999999E-2</v>
      </c>
      <c r="F710">
        <v>1.3857142857142858E-2</v>
      </c>
      <c r="I710" s="2">
        <f>'II. Headline series'!E712</f>
        <v>0.4972089890534826</v>
      </c>
      <c r="J710" s="2">
        <f>'II. Headline series'!H712</f>
        <v>0.56688669322709162</v>
      </c>
      <c r="K710" s="2"/>
      <c r="L710" s="2">
        <f t="shared" si="40"/>
        <v>1.1436535886906237E-3</v>
      </c>
      <c r="M710" s="2">
        <f t="shared" si="41"/>
        <v>-8.8850529666080307E-3</v>
      </c>
      <c r="N710" s="2">
        <f t="shared" si="42"/>
        <v>-8.1882759248719413E-3</v>
      </c>
      <c r="O710" s="2"/>
    </row>
    <row r="711" spans="1:15" x14ac:dyDescent="0.25">
      <c r="A711" s="2">
        <v>2018</v>
      </c>
      <c r="C711">
        <v>6.560564541235157E-3</v>
      </c>
      <c r="D711">
        <v>1.5285714285714288E-2</v>
      </c>
      <c r="E711">
        <v>1.6500000000000001E-2</v>
      </c>
      <c r="F711">
        <v>1.6571428571428574E-2</v>
      </c>
      <c r="I711" s="2">
        <f>'II. Headline series'!E713</f>
        <v>0.4192001126624198</v>
      </c>
      <c r="J711" s="2">
        <f>'II. Headline series'!H713</f>
        <v>0.67517383608423465</v>
      </c>
      <c r="K711" s="2"/>
      <c r="L711" s="2">
        <f t="shared" si="40"/>
        <v>-2.368563414610959E-3</v>
      </c>
      <c r="M711" s="2">
        <f t="shared" si="41"/>
        <v>-1.109371315909009E-2</v>
      </c>
      <c r="N711" s="2">
        <f t="shared" si="42"/>
        <v>-9.819690210586228E-3</v>
      </c>
      <c r="O711" s="2"/>
    </row>
    <row r="712" spans="1:15" x14ac:dyDescent="0.25">
      <c r="A712" s="2">
        <v>2018</v>
      </c>
      <c r="C712">
        <v>7.4156881302284332E-3</v>
      </c>
      <c r="D712">
        <v>1.6166666666666666E-2</v>
      </c>
      <c r="E712">
        <v>1.7500000000000002E-2</v>
      </c>
      <c r="F712">
        <v>1.7666666666666667E-2</v>
      </c>
      <c r="I712" s="2">
        <f>'II. Headline series'!E714</f>
        <v>0.44721164734096175</v>
      </c>
      <c r="J712" s="2">
        <f>'II. Headline series'!H714</f>
        <v>0.83266114209827347</v>
      </c>
      <c r="K712" s="2"/>
      <c r="L712" s="2">
        <f t="shared" si="40"/>
        <v>-2.9435716568188153E-3</v>
      </c>
      <c r="M712" s="2">
        <f t="shared" si="41"/>
        <v>-1.1694550193257047E-2</v>
      </c>
      <c r="N712" s="2">
        <f t="shared" si="42"/>
        <v>-9.3400552456839332E-3</v>
      </c>
      <c r="O712" s="2"/>
    </row>
    <row r="713" spans="1:15" x14ac:dyDescent="0.25">
      <c r="A713" s="2">
        <v>2018</v>
      </c>
      <c r="C713">
        <v>8.4393732970228889E-3</v>
      </c>
      <c r="D713">
        <v>1.7400000000000002E-2</v>
      </c>
      <c r="E713">
        <v>1.7999999999999999E-2</v>
      </c>
      <c r="F713">
        <v>1.9200000000000002E-2</v>
      </c>
      <c r="I713" s="2">
        <f>'II. Headline series'!E715</f>
        <v>0.31098866095970112</v>
      </c>
      <c r="J713" s="2">
        <f>'II. Headline series'!H715</f>
        <v>0.82235537051792851</v>
      </c>
      <c r="K713" s="2"/>
      <c r="L713" s="2">
        <f t="shared" si="40"/>
        <v>-5.329486687425878E-3</v>
      </c>
      <c r="M713" s="2">
        <f t="shared" si="41"/>
        <v>-1.4290113390402991E-2</v>
      </c>
      <c r="N713" s="2">
        <f t="shared" si="42"/>
        <v>-1.0976446294820717E-2</v>
      </c>
      <c r="O713" s="2"/>
    </row>
    <row r="714" spans="1:15" x14ac:dyDescent="0.25">
      <c r="A714" s="2">
        <v>2018</v>
      </c>
      <c r="C714">
        <v>1.0138799243105843E-2</v>
      </c>
      <c r="D714">
        <v>1.8000000000000002E-2</v>
      </c>
      <c r="E714">
        <v>2.9000000000000001E-2</v>
      </c>
      <c r="F714">
        <v>2.0250000000000001E-2</v>
      </c>
      <c r="I714" s="2">
        <f>'II. Headline series'!E716</f>
        <v>1.5318124771216974</v>
      </c>
      <c r="J714" s="2">
        <f>'II. Headline series'!H716</f>
        <v>1.563815985354736</v>
      </c>
      <c r="L714" s="2">
        <f t="shared" si="40"/>
        <v>5.1793255281111315E-3</v>
      </c>
      <c r="M714" s="2">
        <f t="shared" si="41"/>
        <v>-2.6818752287830275E-3</v>
      </c>
      <c r="N714" s="2">
        <f t="shared" si="42"/>
        <v>-4.6118401464526407E-3</v>
      </c>
      <c r="O714" s="2"/>
    </row>
  </sheetData>
  <mergeCells count="3">
    <mergeCell ref="C1:F1"/>
    <mergeCell ref="I1:K1"/>
    <mergeCell ref="L1:O1"/>
  </mergeCells>
  <hyperlinks>
    <hyperlink ref="D4" r:id="rId1"/>
    <hyperlink ref="A1" location="'0. Contents'!A1" display="back to contents"/>
  </hyperlinks>
  <pageMargins left="0.7" right="0.7" top="0.75" bottom="0.75" header="0.3" footer="0.3"/>
  <pageSetup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4"/>
  <sheetViews>
    <sheetView zoomScale="60" zoomScaleNormal="60" workbookViewId="0"/>
  </sheetViews>
  <sheetFormatPr defaultRowHeight="12.75" x14ac:dyDescent="0.2"/>
  <cols>
    <col min="1" max="16384" width="9.140625" style="6"/>
  </cols>
  <sheetData>
    <row r="1" spans="1:29" ht="15" x14ac:dyDescent="0.25">
      <c r="A1" s="17" t="s">
        <v>616</v>
      </c>
    </row>
    <row r="2" spans="1:29" ht="15" x14ac:dyDescent="0.25">
      <c r="B2" s="60" t="s">
        <v>17</v>
      </c>
      <c r="C2" s="60" t="s">
        <v>18</v>
      </c>
      <c r="D2" s="60" t="s">
        <v>15</v>
      </c>
      <c r="E2" s="60" t="s">
        <v>19</v>
      </c>
      <c r="F2" s="60" t="s">
        <v>20</v>
      </c>
      <c r="G2" s="60" t="s">
        <v>21</v>
      </c>
      <c r="H2" s="60" t="s">
        <v>22</v>
      </c>
      <c r="I2" s="60" t="s">
        <v>16</v>
      </c>
      <c r="J2" s="60"/>
      <c r="K2" s="60" t="s">
        <v>38</v>
      </c>
      <c r="L2" s="60" t="s">
        <v>23</v>
      </c>
      <c r="M2" s="60" t="s">
        <v>24</v>
      </c>
      <c r="N2" s="60" t="s">
        <v>25</v>
      </c>
      <c r="O2" s="60" t="s">
        <v>26</v>
      </c>
      <c r="S2" s="18"/>
      <c r="T2" s="18"/>
      <c r="U2" s="18"/>
      <c r="V2" s="18"/>
      <c r="W2" s="18"/>
      <c r="X2" s="18"/>
      <c r="Y2" s="18"/>
      <c r="Z2" s="18"/>
      <c r="AA2" s="18"/>
      <c r="AB2" s="18"/>
      <c r="AC2" s="18"/>
    </row>
    <row r="3" spans="1:29" x14ac:dyDescent="0.2">
      <c r="D3" s="7"/>
      <c r="I3" s="7"/>
      <c r="S3" s="18"/>
      <c r="T3" s="18"/>
      <c r="U3" s="18"/>
      <c r="V3" s="18"/>
      <c r="W3" s="18"/>
      <c r="X3" s="18"/>
      <c r="Y3" s="18"/>
      <c r="Z3" s="18"/>
      <c r="AA3" s="18"/>
      <c r="AB3" s="18"/>
      <c r="AC3" s="18"/>
    </row>
    <row r="4" spans="1:29" ht="15" x14ac:dyDescent="0.25">
      <c r="A4" s="62" t="s">
        <v>0</v>
      </c>
      <c r="B4" s="60"/>
      <c r="C4" s="60"/>
      <c r="D4" s="60"/>
      <c r="E4" s="60"/>
      <c r="F4" s="60"/>
      <c r="G4" s="60"/>
      <c r="H4" s="60"/>
      <c r="I4" s="60"/>
      <c r="J4" s="60"/>
      <c r="K4" s="60"/>
      <c r="S4" s="18"/>
      <c r="T4" s="18"/>
      <c r="U4" s="18"/>
      <c r="V4" s="18"/>
      <c r="W4" s="18"/>
      <c r="X4" s="18"/>
      <c r="Y4" s="18"/>
      <c r="Z4" s="18"/>
      <c r="AA4" s="18"/>
      <c r="AB4" s="18"/>
      <c r="AC4" s="18"/>
    </row>
    <row r="5" spans="1:29" ht="15" x14ac:dyDescent="0.25">
      <c r="A5" s="60"/>
      <c r="B5" s="61" t="s">
        <v>278</v>
      </c>
      <c r="C5" s="60"/>
      <c r="D5" s="60"/>
      <c r="E5" s="60"/>
      <c r="F5" s="60"/>
      <c r="G5" s="60"/>
      <c r="H5" s="60"/>
      <c r="I5" s="60"/>
      <c r="J5" s="60"/>
      <c r="K5" s="60"/>
      <c r="S5" s="18"/>
      <c r="T5" s="18"/>
      <c r="U5" s="18"/>
      <c r="V5" s="18"/>
      <c r="W5" s="18"/>
      <c r="X5" s="18"/>
      <c r="Y5" s="18"/>
      <c r="Z5" s="18"/>
      <c r="AA5" s="18"/>
      <c r="AB5" s="18"/>
      <c r="AC5" s="18"/>
    </row>
    <row r="6" spans="1:29" ht="15" x14ac:dyDescent="0.25">
      <c r="A6" s="60">
        <v>1310</v>
      </c>
      <c r="B6" s="60" t="str">
        <f>IF('IV. Country level, 1310-2018'!C4&lt;0,'III. GDP shares, 1310-2018'!C6,"")</f>
        <v/>
      </c>
      <c r="C6" s="60" t="str">
        <f>IF('IV. Country level, 1310-2018'!D4&lt;0,'III. GDP shares, 1310-2018'!D6,"")</f>
        <v/>
      </c>
      <c r="D6" s="60" t="str">
        <f>IF('IV. Country level, 1310-2018'!E4&lt;0,'III. GDP shares, 1310-2018'!E6,"")</f>
        <v/>
      </c>
      <c r="E6" s="60" t="str">
        <f>IF('IV. Country level, 1310-2018'!F4&lt;0,'III. GDP shares, 1310-2018'!F6,"")</f>
        <v/>
      </c>
      <c r="F6" s="60" t="str">
        <f>IF('IV. Country level, 1310-2018'!G4&lt;0,'III. GDP shares, 1310-2018'!G6,"")</f>
        <v/>
      </c>
      <c r="G6" s="60" t="str">
        <f>IF('IV. Country level, 1310-2018'!H4&lt;0,'III. GDP shares, 1310-2018'!H6,"")</f>
        <v/>
      </c>
      <c r="H6" s="60" t="str">
        <f>IF('IV. Country level, 1310-2018'!I4&lt;0,'III. GDP shares, 1310-2018'!I6,"")</f>
        <v/>
      </c>
      <c r="I6" s="60" t="str">
        <f>IF('IV. Country level, 1310-2018'!J4&lt;0,'III. GDP shares, 1310-2018'!J6,"")</f>
        <v/>
      </c>
      <c r="J6" s="60"/>
      <c r="K6" s="60">
        <f>SUM(B6:I6)</f>
        <v>0</v>
      </c>
      <c r="L6" s="8"/>
      <c r="M6" s="8"/>
      <c r="N6" s="8"/>
      <c r="O6" s="8"/>
    </row>
    <row r="7" spans="1:29" ht="15" x14ac:dyDescent="0.25">
      <c r="A7" s="60">
        <v>1311</v>
      </c>
      <c r="B7" s="60" t="str">
        <f>IF('IV. Country level, 1310-2018'!C5&lt;0,'III. GDP shares, 1310-2018'!C7,"")</f>
        <v/>
      </c>
      <c r="C7" s="60" t="str">
        <f>IF('IV. Country level, 1310-2018'!D5&lt;0,'III. GDP shares, 1310-2018'!D7,"")</f>
        <v/>
      </c>
      <c r="D7" s="60" t="str">
        <f>IF('IV. Country level, 1310-2018'!E5&lt;0,'III. GDP shares, 1310-2018'!E7,"")</f>
        <v/>
      </c>
      <c r="E7" s="60" t="str">
        <f>IF('IV. Country level, 1310-2018'!F5&lt;0,'III. GDP shares, 1310-2018'!F7,"")</f>
        <v/>
      </c>
      <c r="F7" s="60" t="str">
        <f>IF('IV. Country level, 1310-2018'!G5&lt;0,'III. GDP shares, 1310-2018'!G7,"")</f>
        <v/>
      </c>
      <c r="G7" s="60" t="str">
        <f>IF('IV. Country level, 1310-2018'!H5&lt;0,'III. GDP shares, 1310-2018'!H7,"")</f>
        <v/>
      </c>
      <c r="H7" s="60" t="str">
        <f>IF('IV. Country level, 1310-2018'!I5&lt;0,'III. GDP shares, 1310-2018'!I7,"")</f>
        <v/>
      </c>
      <c r="I7" s="60" t="str">
        <f>IF('IV. Country level, 1310-2018'!J5&lt;0,'III. GDP shares, 1310-2018'!J7,"")</f>
        <v/>
      </c>
      <c r="J7" s="60"/>
      <c r="K7" s="60">
        <f t="shared" ref="K7:K70" si="0">SUM(B7:I7)</f>
        <v>0</v>
      </c>
      <c r="L7" s="8"/>
      <c r="M7" s="8"/>
      <c r="N7" s="8"/>
      <c r="O7" s="8"/>
    </row>
    <row r="8" spans="1:29" ht="15" x14ac:dyDescent="0.25">
      <c r="A8" s="60">
        <v>1312</v>
      </c>
      <c r="B8" s="60" t="str">
        <f>IF('IV. Country level, 1310-2018'!C6&lt;0,'III. GDP shares, 1310-2018'!C8,"")</f>
        <v/>
      </c>
      <c r="C8" s="60" t="str">
        <f>IF('IV. Country level, 1310-2018'!D6&lt;0,'III. GDP shares, 1310-2018'!D8,"")</f>
        <v/>
      </c>
      <c r="D8" s="60" t="str">
        <f>IF('IV. Country level, 1310-2018'!E6&lt;0,'III. GDP shares, 1310-2018'!E8,"")</f>
        <v/>
      </c>
      <c r="E8" s="60" t="str">
        <f>IF('IV. Country level, 1310-2018'!F6&lt;0,'III. GDP shares, 1310-2018'!F8,"")</f>
        <v/>
      </c>
      <c r="F8" s="60" t="str">
        <f>IF('IV. Country level, 1310-2018'!G6&lt;0,'III. GDP shares, 1310-2018'!G8,"")</f>
        <v/>
      </c>
      <c r="G8" s="60" t="str">
        <f>IF('IV. Country level, 1310-2018'!H6&lt;0,'III. GDP shares, 1310-2018'!H8,"")</f>
        <v/>
      </c>
      <c r="H8" s="60" t="str">
        <f>IF('IV. Country level, 1310-2018'!I6&lt;0,'III. GDP shares, 1310-2018'!I8,"")</f>
        <v/>
      </c>
      <c r="I8" s="60" t="str">
        <f>IF('IV. Country level, 1310-2018'!J6&lt;0,'III. GDP shares, 1310-2018'!J8,"")</f>
        <v/>
      </c>
      <c r="J8" s="60"/>
      <c r="K8" s="60">
        <f t="shared" si="0"/>
        <v>0</v>
      </c>
      <c r="L8" s="8"/>
      <c r="M8" s="8"/>
      <c r="N8" s="8"/>
      <c r="O8" s="8"/>
    </row>
    <row r="9" spans="1:29" ht="15" x14ac:dyDescent="0.25">
      <c r="A9" s="60">
        <v>1313</v>
      </c>
      <c r="B9" s="60" t="str">
        <f>IF('IV. Country level, 1310-2018'!C7&lt;0,'III. GDP shares, 1310-2018'!C9,"")</f>
        <v/>
      </c>
      <c r="C9" s="60" t="str">
        <f>IF('IV. Country level, 1310-2018'!D7&lt;0,'III. GDP shares, 1310-2018'!D9,"")</f>
        <v/>
      </c>
      <c r="D9" s="60" t="str">
        <f>IF('IV. Country level, 1310-2018'!E7&lt;0,'III. GDP shares, 1310-2018'!E9,"")</f>
        <v/>
      </c>
      <c r="E9" s="60" t="str">
        <f>IF('IV. Country level, 1310-2018'!F7&lt;0,'III. GDP shares, 1310-2018'!F9,"")</f>
        <v/>
      </c>
      <c r="F9" s="60" t="str">
        <f>IF('IV. Country level, 1310-2018'!G7&lt;0,'III. GDP shares, 1310-2018'!G9,"")</f>
        <v/>
      </c>
      <c r="G9" s="60" t="str">
        <f>IF('IV. Country level, 1310-2018'!H7&lt;0,'III. GDP shares, 1310-2018'!H9,"")</f>
        <v/>
      </c>
      <c r="H9" s="60" t="str">
        <f>IF('IV. Country level, 1310-2018'!I7&lt;0,'III. GDP shares, 1310-2018'!I9,"")</f>
        <v/>
      </c>
      <c r="I9" s="60" t="str">
        <f>IF('IV. Country level, 1310-2018'!J7&lt;0,'III. GDP shares, 1310-2018'!J9,"")</f>
        <v/>
      </c>
      <c r="J9" s="60"/>
      <c r="K9" s="60">
        <f t="shared" si="0"/>
        <v>0</v>
      </c>
      <c r="L9" s="9">
        <f>AVERAGE(K6:K12)</f>
        <v>2.9065408194769108E-2</v>
      </c>
      <c r="M9" s="9">
        <f t="shared" ref="M9:M72" si="1">AVERAGE(L$9:L$714)</f>
        <v>0.20250823357139602</v>
      </c>
      <c r="N9" s="9"/>
      <c r="O9" s="9">
        <f>AVERAGE(L$9:L$96)</f>
        <v>0.14796928483687888</v>
      </c>
    </row>
    <row r="10" spans="1:29" ht="15" x14ac:dyDescent="0.25">
      <c r="A10" s="60">
        <v>1314</v>
      </c>
      <c r="B10" s="60" t="str">
        <f>IF('IV. Country level, 1310-2018'!C8&lt;0,'III. GDP shares, 1310-2018'!C10,"")</f>
        <v/>
      </c>
      <c r="C10" s="60" t="str">
        <f>IF('IV. Country level, 1310-2018'!D8&lt;0,'III. GDP shares, 1310-2018'!D10,"")</f>
        <v/>
      </c>
      <c r="D10" s="60" t="str">
        <f>IF('IV. Country level, 1310-2018'!E8&lt;0,'III. GDP shares, 1310-2018'!E10,"")</f>
        <v/>
      </c>
      <c r="E10" s="60" t="str">
        <f>IF('IV. Country level, 1310-2018'!F8&lt;0,'III. GDP shares, 1310-2018'!F10,"")</f>
        <v/>
      </c>
      <c r="F10" s="60" t="str">
        <f>IF('IV. Country level, 1310-2018'!G8&lt;0,'III. GDP shares, 1310-2018'!G10,"")</f>
        <v/>
      </c>
      <c r="G10" s="60" t="str">
        <f>IF('IV. Country level, 1310-2018'!H8&lt;0,'III. GDP shares, 1310-2018'!H10,"")</f>
        <v/>
      </c>
      <c r="H10" s="60" t="str">
        <f>IF('IV. Country level, 1310-2018'!I8&lt;0,'III. GDP shares, 1310-2018'!I10,"")</f>
        <v/>
      </c>
      <c r="I10" s="60" t="str">
        <f>IF('IV. Country level, 1310-2018'!J8&lt;0,'III. GDP shares, 1310-2018'!J10,"")</f>
        <v/>
      </c>
      <c r="J10" s="60"/>
      <c r="K10" s="60">
        <f t="shared" si="0"/>
        <v>0</v>
      </c>
      <c r="L10" s="9">
        <f t="shared" ref="L10:L73" si="2">AVERAGE(K7:K13)</f>
        <v>0.14285714285714285</v>
      </c>
      <c r="M10" s="9">
        <f t="shared" si="1"/>
        <v>0.20250823357139602</v>
      </c>
      <c r="N10" s="9"/>
      <c r="O10" s="9">
        <f t="shared" ref="O10:O73" si="3">AVERAGE(L$9:L$96)</f>
        <v>0.14796928483687888</v>
      </c>
    </row>
    <row r="11" spans="1:29" ht="15" x14ac:dyDescent="0.25">
      <c r="A11" s="60">
        <v>1315</v>
      </c>
      <c r="B11" s="60" t="str">
        <f>IF('IV. Country level, 1310-2018'!C9&lt;0,'III. GDP shares, 1310-2018'!C11,"")</f>
        <v/>
      </c>
      <c r="C11" s="60" t="str">
        <f>IF('IV. Country level, 1310-2018'!D9&lt;0,'III. GDP shares, 1310-2018'!D11,"")</f>
        <v/>
      </c>
      <c r="D11" s="60" t="str">
        <f>IF('IV. Country level, 1310-2018'!E9&lt;0,'III. GDP shares, 1310-2018'!E11,"")</f>
        <v/>
      </c>
      <c r="E11" s="60" t="str">
        <f>IF('IV. Country level, 1310-2018'!F9&lt;0,'III. GDP shares, 1310-2018'!F11,"")</f>
        <v/>
      </c>
      <c r="F11" s="60" t="str">
        <f>IF('IV. Country level, 1310-2018'!G9&lt;0,'III. GDP shares, 1310-2018'!G11,"")</f>
        <v/>
      </c>
      <c r="G11" s="60" t="str">
        <f>IF('IV. Country level, 1310-2018'!H9&lt;0,'III. GDP shares, 1310-2018'!H11,"")</f>
        <v/>
      </c>
      <c r="H11" s="60" t="str">
        <f>IF('IV. Country level, 1310-2018'!I9&lt;0,'III. GDP shares, 1310-2018'!I11,"")</f>
        <v/>
      </c>
      <c r="I11" s="60" t="str">
        <f>IF('IV. Country level, 1310-2018'!J9&lt;0,'III. GDP shares, 1310-2018'!J11,"")</f>
        <v/>
      </c>
      <c r="J11" s="60"/>
      <c r="K11" s="60">
        <f t="shared" si="0"/>
        <v>0</v>
      </c>
      <c r="L11" s="9">
        <f t="shared" si="2"/>
        <v>0.14285714285714285</v>
      </c>
      <c r="M11" s="9">
        <f t="shared" si="1"/>
        <v>0.20250823357139602</v>
      </c>
      <c r="N11" s="9"/>
      <c r="O11" s="9">
        <f t="shared" si="3"/>
        <v>0.14796928483687888</v>
      </c>
    </row>
    <row r="12" spans="1:29" ht="15" x14ac:dyDescent="0.25">
      <c r="A12" s="60">
        <v>1316</v>
      </c>
      <c r="B12" s="60" t="str">
        <f>IF('IV. Country level, 1310-2018'!C10&lt;0,'III. GDP shares, 1310-2018'!C12,"")</f>
        <v/>
      </c>
      <c r="C12" s="60">
        <f>IF('IV. Country level, 1310-2018'!D10&lt;0,'III. GDP shares, 1310-2018'!D12,"")</f>
        <v>0.20345785736338376</v>
      </c>
      <c r="D12" s="60" t="str">
        <f>IF('IV. Country level, 1310-2018'!E10&lt;0,'III. GDP shares, 1310-2018'!E12,"")</f>
        <v/>
      </c>
      <c r="E12" s="60" t="str">
        <f>IF('IV. Country level, 1310-2018'!F10&lt;0,'III. GDP shares, 1310-2018'!F12,"")</f>
        <v/>
      </c>
      <c r="F12" s="60" t="str">
        <f>IF('IV. Country level, 1310-2018'!G10&lt;0,'III. GDP shares, 1310-2018'!G12,"")</f>
        <v/>
      </c>
      <c r="G12" s="60" t="str">
        <f>IF('IV. Country level, 1310-2018'!H10&lt;0,'III. GDP shares, 1310-2018'!H12,"")</f>
        <v/>
      </c>
      <c r="H12" s="60" t="str">
        <f>IF('IV. Country level, 1310-2018'!I10&lt;0,'III. GDP shares, 1310-2018'!I12,"")</f>
        <v/>
      </c>
      <c r="I12" s="60" t="str">
        <f>IF('IV. Country level, 1310-2018'!J10&lt;0,'III. GDP shares, 1310-2018'!J12,"")</f>
        <v/>
      </c>
      <c r="J12" s="60"/>
      <c r="K12" s="60">
        <f t="shared" si="0"/>
        <v>0.20345785736338376</v>
      </c>
      <c r="L12" s="9">
        <f t="shared" si="2"/>
        <v>0.14285714285714285</v>
      </c>
      <c r="M12" s="9">
        <f t="shared" si="1"/>
        <v>0.20250823357139602</v>
      </c>
      <c r="N12" s="9"/>
      <c r="O12" s="9">
        <f t="shared" si="3"/>
        <v>0.14796928483687888</v>
      </c>
    </row>
    <row r="13" spans="1:29" ht="15" x14ac:dyDescent="0.25">
      <c r="A13" s="60">
        <v>1317</v>
      </c>
      <c r="B13" s="60">
        <f>IF('IV. Country level, 1310-2018'!C11&lt;0,'III. GDP shares, 1310-2018'!C13,"")</f>
        <v>0.79654214263661627</v>
      </c>
      <c r="C13" s="60" t="str">
        <f>IF('IV. Country level, 1310-2018'!D11&lt;0,'III. GDP shares, 1310-2018'!D13,"")</f>
        <v/>
      </c>
      <c r="D13" s="60" t="str">
        <f>IF('IV. Country level, 1310-2018'!E11&lt;0,'III. GDP shares, 1310-2018'!E13,"")</f>
        <v/>
      </c>
      <c r="E13" s="60" t="str">
        <f>IF('IV. Country level, 1310-2018'!F11&lt;0,'III. GDP shares, 1310-2018'!F13,"")</f>
        <v/>
      </c>
      <c r="F13" s="60" t="str">
        <f>IF('IV. Country level, 1310-2018'!G11&lt;0,'III. GDP shares, 1310-2018'!G13,"")</f>
        <v/>
      </c>
      <c r="G13" s="60" t="str">
        <f>IF('IV. Country level, 1310-2018'!H11&lt;0,'III. GDP shares, 1310-2018'!H13,"")</f>
        <v/>
      </c>
      <c r="H13" s="60" t="str">
        <f>IF('IV. Country level, 1310-2018'!I11&lt;0,'III. GDP shares, 1310-2018'!I13,"")</f>
        <v/>
      </c>
      <c r="I13" s="60" t="str">
        <f>IF('IV. Country level, 1310-2018'!J11&lt;0,'III. GDP shares, 1310-2018'!J13,"")</f>
        <v/>
      </c>
      <c r="J13" s="60"/>
      <c r="K13" s="60">
        <f t="shared" si="0"/>
        <v>0.79654214263661627</v>
      </c>
      <c r="L13" s="9">
        <f t="shared" si="2"/>
        <v>0.14285714285714285</v>
      </c>
      <c r="M13" s="9">
        <f t="shared" si="1"/>
        <v>0.20250823357139602</v>
      </c>
      <c r="N13" s="9"/>
      <c r="O13" s="9">
        <f t="shared" si="3"/>
        <v>0.14796928483687888</v>
      </c>
    </row>
    <row r="14" spans="1:29" ht="15" x14ac:dyDescent="0.25">
      <c r="A14" s="60">
        <v>1318</v>
      </c>
      <c r="B14" s="60" t="str">
        <f>IF('IV. Country level, 1310-2018'!C12&lt;0,'III. GDP shares, 1310-2018'!C14,"")</f>
        <v/>
      </c>
      <c r="C14" s="60" t="str">
        <f>IF('IV. Country level, 1310-2018'!D12&lt;0,'III. GDP shares, 1310-2018'!D14,"")</f>
        <v/>
      </c>
      <c r="D14" s="60" t="str">
        <f>IF('IV. Country level, 1310-2018'!E12&lt;0,'III. GDP shares, 1310-2018'!E14,"")</f>
        <v/>
      </c>
      <c r="E14" s="60" t="str">
        <f>IF('IV. Country level, 1310-2018'!F12&lt;0,'III. GDP shares, 1310-2018'!F14,"")</f>
        <v/>
      </c>
      <c r="F14" s="60" t="str">
        <f>IF('IV. Country level, 1310-2018'!G12&lt;0,'III. GDP shares, 1310-2018'!G14,"")</f>
        <v/>
      </c>
      <c r="G14" s="60" t="str">
        <f>IF('IV. Country level, 1310-2018'!H12&lt;0,'III. GDP shares, 1310-2018'!H14,"")</f>
        <v/>
      </c>
      <c r="H14" s="60" t="str">
        <f>IF('IV. Country level, 1310-2018'!I12&lt;0,'III. GDP shares, 1310-2018'!I14,"")</f>
        <v/>
      </c>
      <c r="I14" s="60" t="str">
        <f>IF('IV. Country level, 1310-2018'!J12&lt;0,'III. GDP shares, 1310-2018'!J14,"")</f>
        <v/>
      </c>
      <c r="J14" s="60"/>
      <c r="K14" s="60">
        <f t="shared" si="0"/>
        <v>0</v>
      </c>
      <c r="L14" s="9">
        <f t="shared" si="2"/>
        <v>0.14285714285714285</v>
      </c>
      <c r="M14" s="9">
        <f t="shared" si="1"/>
        <v>0.20250823357139602</v>
      </c>
      <c r="N14" s="9"/>
      <c r="O14" s="9">
        <f t="shared" si="3"/>
        <v>0.14796928483687888</v>
      </c>
    </row>
    <row r="15" spans="1:29" ht="15" x14ac:dyDescent="0.25">
      <c r="A15" s="60">
        <v>1319</v>
      </c>
      <c r="B15" s="60" t="str">
        <f>IF('IV. Country level, 1310-2018'!C13&lt;0,'III. GDP shares, 1310-2018'!C15,"")</f>
        <v/>
      </c>
      <c r="C15" s="60" t="str">
        <f>IF('IV. Country level, 1310-2018'!D13&lt;0,'III. GDP shares, 1310-2018'!D15,"")</f>
        <v/>
      </c>
      <c r="D15" s="60" t="str">
        <f>IF('IV. Country level, 1310-2018'!E13&lt;0,'III. GDP shares, 1310-2018'!E15,"")</f>
        <v/>
      </c>
      <c r="E15" s="60" t="str">
        <f>IF('IV. Country level, 1310-2018'!F13&lt;0,'III. GDP shares, 1310-2018'!F15,"")</f>
        <v/>
      </c>
      <c r="F15" s="60" t="str">
        <f>IF('IV. Country level, 1310-2018'!G13&lt;0,'III. GDP shares, 1310-2018'!G15,"")</f>
        <v/>
      </c>
      <c r="G15" s="60" t="str">
        <f>IF('IV. Country level, 1310-2018'!H13&lt;0,'III. GDP shares, 1310-2018'!H15,"")</f>
        <v/>
      </c>
      <c r="H15" s="60" t="str">
        <f>IF('IV. Country level, 1310-2018'!I13&lt;0,'III. GDP shares, 1310-2018'!I15,"")</f>
        <v/>
      </c>
      <c r="I15" s="60" t="str">
        <f>IF('IV. Country level, 1310-2018'!J13&lt;0,'III. GDP shares, 1310-2018'!J15,"")</f>
        <v/>
      </c>
      <c r="J15" s="60"/>
      <c r="K15" s="60">
        <f t="shared" si="0"/>
        <v>0</v>
      </c>
      <c r="L15" s="9">
        <f t="shared" si="2"/>
        <v>0.2857142857142857</v>
      </c>
      <c r="M15" s="9">
        <f t="shared" si="1"/>
        <v>0.20250823357139602</v>
      </c>
      <c r="N15" s="9"/>
      <c r="O15" s="9">
        <f t="shared" si="3"/>
        <v>0.14796928483687888</v>
      </c>
    </row>
    <row r="16" spans="1:29" ht="15" x14ac:dyDescent="0.25">
      <c r="A16" s="60">
        <v>1320</v>
      </c>
      <c r="B16" s="60" t="str">
        <f>IF('IV. Country level, 1310-2018'!C14&lt;0,'III. GDP shares, 1310-2018'!C16,"")</f>
        <v/>
      </c>
      <c r="C16" s="60" t="str">
        <f>IF('IV. Country level, 1310-2018'!D14&lt;0,'III. GDP shares, 1310-2018'!D16,"")</f>
        <v/>
      </c>
      <c r="D16" s="60" t="str">
        <f>IF('IV. Country level, 1310-2018'!E14&lt;0,'III. GDP shares, 1310-2018'!E16,"")</f>
        <v/>
      </c>
      <c r="E16" s="60" t="str">
        <f>IF('IV. Country level, 1310-2018'!F14&lt;0,'III. GDP shares, 1310-2018'!F16,"")</f>
        <v/>
      </c>
      <c r="F16" s="60" t="str">
        <f>IF('IV. Country level, 1310-2018'!G14&lt;0,'III. GDP shares, 1310-2018'!G16,"")</f>
        <v/>
      </c>
      <c r="G16" s="60" t="str">
        <f>IF('IV. Country level, 1310-2018'!H14&lt;0,'III. GDP shares, 1310-2018'!H16,"")</f>
        <v/>
      </c>
      <c r="H16" s="60" t="str">
        <f>IF('IV. Country level, 1310-2018'!I14&lt;0,'III. GDP shares, 1310-2018'!I16,"")</f>
        <v/>
      </c>
      <c r="I16" s="60" t="str">
        <f>IF('IV. Country level, 1310-2018'!J14&lt;0,'III. GDP shares, 1310-2018'!J16,"")</f>
        <v/>
      </c>
      <c r="J16" s="60"/>
      <c r="K16" s="60">
        <f t="shared" si="0"/>
        <v>0</v>
      </c>
      <c r="L16" s="9">
        <f t="shared" si="2"/>
        <v>0.37044061218189039</v>
      </c>
      <c r="M16" s="9">
        <f t="shared" si="1"/>
        <v>0.20250823357139602</v>
      </c>
      <c r="N16" s="9"/>
      <c r="O16" s="9">
        <f t="shared" si="3"/>
        <v>0.14796928483687888</v>
      </c>
    </row>
    <row r="17" spans="1:15" ht="15" x14ac:dyDescent="0.25">
      <c r="A17" s="60">
        <v>1321</v>
      </c>
      <c r="B17" s="60" t="str">
        <f>IF('IV. Country level, 1310-2018'!C15&lt;0,'III. GDP shares, 1310-2018'!C17,"")</f>
        <v/>
      </c>
      <c r="C17" s="60" t="str">
        <f>IF('IV. Country level, 1310-2018'!D15&lt;0,'III. GDP shares, 1310-2018'!D17,"")</f>
        <v/>
      </c>
      <c r="D17" s="60" t="str">
        <f>IF('IV. Country level, 1310-2018'!E15&lt;0,'III. GDP shares, 1310-2018'!E17,"")</f>
        <v/>
      </c>
      <c r="E17" s="60" t="str">
        <f>IF('IV. Country level, 1310-2018'!F15&lt;0,'III. GDP shares, 1310-2018'!F17,"")</f>
        <v/>
      </c>
      <c r="F17" s="60" t="str">
        <f>IF('IV. Country level, 1310-2018'!G15&lt;0,'III. GDP shares, 1310-2018'!G17,"")</f>
        <v/>
      </c>
      <c r="G17" s="60" t="str">
        <f>IF('IV. Country level, 1310-2018'!H15&lt;0,'III. GDP shares, 1310-2018'!H17,"")</f>
        <v/>
      </c>
      <c r="H17" s="60" t="str">
        <f>IF('IV. Country level, 1310-2018'!I15&lt;0,'III. GDP shares, 1310-2018'!I17,"")</f>
        <v/>
      </c>
      <c r="I17" s="60" t="str">
        <f>IF('IV. Country level, 1310-2018'!J15&lt;0,'III. GDP shares, 1310-2018'!J17,"")</f>
        <v/>
      </c>
      <c r="J17" s="60"/>
      <c r="K17" s="60">
        <f t="shared" si="0"/>
        <v>0</v>
      </c>
      <c r="L17" s="9">
        <f t="shared" si="2"/>
        <v>0.25664887751951665</v>
      </c>
      <c r="M17" s="9">
        <f t="shared" si="1"/>
        <v>0.20250823357139602</v>
      </c>
      <c r="N17" s="9"/>
      <c r="O17" s="9">
        <f t="shared" si="3"/>
        <v>0.14796928483687888</v>
      </c>
    </row>
    <row r="18" spans="1:15" ht="15" x14ac:dyDescent="0.25">
      <c r="A18" s="60">
        <v>1322</v>
      </c>
      <c r="B18" s="60">
        <f>IF('IV. Country level, 1310-2018'!C16&lt;0,'III. GDP shares, 1310-2018'!C18,"")</f>
        <v>0.79654214263661627</v>
      </c>
      <c r="C18" s="60">
        <f>IF('IV. Country level, 1310-2018'!D16&lt;0,'III. GDP shares, 1310-2018'!D18,"")</f>
        <v>0.20345785736338376</v>
      </c>
      <c r="D18" s="60" t="str">
        <f>IF('IV. Country level, 1310-2018'!E16&lt;0,'III. GDP shares, 1310-2018'!E18,"")</f>
        <v/>
      </c>
      <c r="E18" s="60" t="str">
        <f>IF('IV. Country level, 1310-2018'!F16&lt;0,'III. GDP shares, 1310-2018'!F18,"")</f>
        <v/>
      </c>
      <c r="F18" s="60" t="str">
        <f>IF('IV. Country level, 1310-2018'!G16&lt;0,'III. GDP shares, 1310-2018'!G18,"")</f>
        <v/>
      </c>
      <c r="G18" s="60" t="str">
        <f>IF('IV. Country level, 1310-2018'!H16&lt;0,'III. GDP shares, 1310-2018'!H18,"")</f>
        <v/>
      </c>
      <c r="H18" s="60" t="str">
        <f>IF('IV. Country level, 1310-2018'!I16&lt;0,'III. GDP shares, 1310-2018'!I18,"")</f>
        <v/>
      </c>
      <c r="I18" s="60" t="str">
        <f>IF('IV. Country level, 1310-2018'!J16&lt;0,'III. GDP shares, 1310-2018'!J18,"")</f>
        <v/>
      </c>
      <c r="J18" s="60"/>
      <c r="K18" s="60">
        <f t="shared" si="0"/>
        <v>1</v>
      </c>
      <c r="L18" s="9">
        <f t="shared" si="2"/>
        <v>0.25664887751951665</v>
      </c>
      <c r="M18" s="9">
        <f t="shared" si="1"/>
        <v>0.20250823357139602</v>
      </c>
      <c r="N18" s="9"/>
      <c r="O18" s="9">
        <f t="shared" si="3"/>
        <v>0.14796928483687888</v>
      </c>
    </row>
    <row r="19" spans="1:15" ht="15" x14ac:dyDescent="0.25">
      <c r="A19" s="60">
        <v>1323</v>
      </c>
      <c r="B19" s="60">
        <f>IF('IV. Country level, 1310-2018'!C17&lt;0,'III. GDP shares, 1310-2018'!C19,"")</f>
        <v>0.79654214263661627</v>
      </c>
      <c r="C19" s="60" t="str">
        <f>IF('IV. Country level, 1310-2018'!D17&lt;0,'III. GDP shares, 1310-2018'!D19,"")</f>
        <v/>
      </c>
      <c r="D19" s="60" t="str">
        <f>IF('IV. Country level, 1310-2018'!E17&lt;0,'III. GDP shares, 1310-2018'!E19,"")</f>
        <v/>
      </c>
      <c r="E19" s="60" t="str">
        <f>IF('IV. Country level, 1310-2018'!F17&lt;0,'III. GDP shares, 1310-2018'!F19,"")</f>
        <v/>
      </c>
      <c r="F19" s="60" t="str">
        <f>IF('IV. Country level, 1310-2018'!G17&lt;0,'III. GDP shares, 1310-2018'!G19,"")</f>
        <v/>
      </c>
      <c r="G19" s="60" t="str">
        <f>IF('IV. Country level, 1310-2018'!H17&lt;0,'III. GDP shares, 1310-2018'!H19,"")</f>
        <v/>
      </c>
      <c r="H19" s="60" t="str">
        <f>IF('IV. Country level, 1310-2018'!I17&lt;0,'III. GDP shares, 1310-2018'!I19,"")</f>
        <v/>
      </c>
      <c r="I19" s="60" t="str">
        <f>IF('IV. Country level, 1310-2018'!J17&lt;0,'III. GDP shares, 1310-2018'!J19,"")</f>
        <v/>
      </c>
      <c r="J19" s="60"/>
      <c r="K19" s="60">
        <f t="shared" si="0"/>
        <v>0.79654214263661627</v>
      </c>
      <c r="L19" s="9">
        <f t="shared" si="2"/>
        <v>0.25664887751951665</v>
      </c>
      <c r="M19" s="9">
        <f t="shared" si="1"/>
        <v>0.20250823357139602</v>
      </c>
      <c r="N19" s="9"/>
      <c r="O19" s="9">
        <f t="shared" si="3"/>
        <v>0.14796928483687888</v>
      </c>
    </row>
    <row r="20" spans="1:15" ht="15" x14ac:dyDescent="0.25">
      <c r="A20" s="60">
        <v>1324</v>
      </c>
      <c r="B20" s="60" t="str">
        <f>IF('IV. Country level, 1310-2018'!C18&lt;0,'III. GDP shares, 1310-2018'!C20,"")</f>
        <v/>
      </c>
      <c r="C20" s="60" t="str">
        <f>IF('IV. Country level, 1310-2018'!D18&lt;0,'III. GDP shares, 1310-2018'!D20,"")</f>
        <v/>
      </c>
      <c r="D20" s="60" t="str">
        <f>IF('IV. Country level, 1310-2018'!E18&lt;0,'III. GDP shares, 1310-2018'!E20,"")</f>
        <v/>
      </c>
      <c r="E20" s="60" t="str">
        <f>IF('IV. Country level, 1310-2018'!F18&lt;0,'III. GDP shares, 1310-2018'!F20,"")</f>
        <v/>
      </c>
      <c r="F20" s="60" t="str">
        <f>IF('IV. Country level, 1310-2018'!G18&lt;0,'III. GDP shares, 1310-2018'!G20,"")</f>
        <v/>
      </c>
      <c r="G20" s="60" t="str">
        <f>IF('IV. Country level, 1310-2018'!H18&lt;0,'III. GDP shares, 1310-2018'!H20,"")</f>
        <v/>
      </c>
      <c r="H20" s="60" t="str">
        <f>IF('IV. Country level, 1310-2018'!I18&lt;0,'III. GDP shares, 1310-2018'!I20,"")</f>
        <v/>
      </c>
      <c r="I20" s="60" t="str">
        <f>IF('IV. Country level, 1310-2018'!J18&lt;0,'III. GDP shares, 1310-2018'!J20,"")</f>
        <v/>
      </c>
      <c r="J20" s="60"/>
      <c r="K20" s="60">
        <f t="shared" si="0"/>
        <v>0</v>
      </c>
      <c r="L20" s="9">
        <f t="shared" si="2"/>
        <v>0.32897997132421292</v>
      </c>
      <c r="M20" s="9">
        <f t="shared" si="1"/>
        <v>0.20250823357139602</v>
      </c>
      <c r="N20" s="9"/>
      <c r="O20" s="9">
        <f t="shared" si="3"/>
        <v>0.14796928483687888</v>
      </c>
    </row>
    <row r="21" spans="1:15" ht="15" x14ac:dyDescent="0.25">
      <c r="A21" s="60">
        <v>1325</v>
      </c>
      <c r="B21" s="60" t="str">
        <f>IF('IV. Country level, 1310-2018'!C19&lt;0,'III. GDP shares, 1310-2018'!C21,"")</f>
        <v/>
      </c>
      <c r="C21" s="60" t="str">
        <f>IF('IV. Country level, 1310-2018'!D19&lt;0,'III. GDP shares, 1310-2018'!D21,"")</f>
        <v/>
      </c>
      <c r="D21" s="60" t="str">
        <f>IF('IV. Country level, 1310-2018'!E19&lt;0,'III. GDP shares, 1310-2018'!E21,"")</f>
        <v/>
      </c>
      <c r="E21" s="60" t="str">
        <f>IF('IV. Country level, 1310-2018'!F19&lt;0,'III. GDP shares, 1310-2018'!F21,"")</f>
        <v/>
      </c>
      <c r="F21" s="60" t="str">
        <f>IF('IV. Country level, 1310-2018'!G19&lt;0,'III. GDP shares, 1310-2018'!G21,"")</f>
        <v/>
      </c>
      <c r="G21" s="60" t="str">
        <f>IF('IV. Country level, 1310-2018'!H19&lt;0,'III. GDP shares, 1310-2018'!H21,"")</f>
        <v/>
      </c>
      <c r="H21" s="60" t="str">
        <f>IF('IV. Country level, 1310-2018'!I19&lt;0,'III. GDP shares, 1310-2018'!I21,"")</f>
        <v/>
      </c>
      <c r="I21" s="60" t="str">
        <f>IF('IV. Country level, 1310-2018'!J19&lt;0,'III. GDP shares, 1310-2018'!J21,"")</f>
        <v/>
      </c>
      <c r="J21" s="60"/>
      <c r="K21" s="60">
        <f t="shared" si="0"/>
        <v>0</v>
      </c>
      <c r="L21" s="9">
        <f t="shared" si="2"/>
        <v>0.40127740339837537</v>
      </c>
      <c r="M21" s="9">
        <f t="shared" si="1"/>
        <v>0.20250823357139602</v>
      </c>
      <c r="N21" s="9"/>
      <c r="O21" s="9">
        <f t="shared" si="3"/>
        <v>0.14796928483687888</v>
      </c>
    </row>
    <row r="22" spans="1:15" ht="15" x14ac:dyDescent="0.25">
      <c r="A22" s="60">
        <v>1326</v>
      </c>
      <c r="B22" s="60" t="str">
        <f>IF('IV. Country level, 1310-2018'!C20&lt;0,'III. GDP shares, 1310-2018'!C22,"")</f>
        <v/>
      </c>
      <c r="C22" s="60" t="str">
        <f>IF('IV. Country level, 1310-2018'!D20&lt;0,'III. GDP shares, 1310-2018'!D22,"")</f>
        <v/>
      </c>
      <c r="D22" s="60" t="str">
        <f>IF('IV. Country level, 1310-2018'!E20&lt;0,'III. GDP shares, 1310-2018'!E22,"")</f>
        <v/>
      </c>
      <c r="E22" s="60" t="str">
        <f>IF('IV. Country level, 1310-2018'!F20&lt;0,'III. GDP shares, 1310-2018'!F22,"")</f>
        <v/>
      </c>
      <c r="F22" s="60" t="str">
        <f>IF('IV. Country level, 1310-2018'!G20&lt;0,'III. GDP shares, 1310-2018'!G22,"")</f>
        <v/>
      </c>
      <c r="G22" s="60" t="str">
        <f>IF('IV. Country level, 1310-2018'!H20&lt;0,'III. GDP shares, 1310-2018'!H22,"")</f>
        <v/>
      </c>
      <c r="H22" s="60" t="str">
        <f>IF('IV. Country level, 1310-2018'!I20&lt;0,'III. GDP shares, 1310-2018'!I22,"")</f>
        <v/>
      </c>
      <c r="I22" s="60" t="str">
        <f>IF('IV. Country level, 1310-2018'!J20&lt;0,'III. GDP shares, 1310-2018'!J22,"")</f>
        <v/>
      </c>
      <c r="J22" s="60"/>
      <c r="K22" s="60">
        <f t="shared" si="0"/>
        <v>0</v>
      </c>
      <c r="L22" s="9">
        <f t="shared" si="2"/>
        <v>0.33068406220154539</v>
      </c>
      <c r="M22" s="9">
        <f t="shared" si="1"/>
        <v>0.20250823357139602</v>
      </c>
      <c r="N22" s="9">
        <f>AVERAGE(K6:K38)</f>
        <v>0.1610948966384792</v>
      </c>
      <c r="O22" s="9">
        <f t="shared" si="3"/>
        <v>0.14796928483687888</v>
      </c>
    </row>
    <row r="23" spans="1:15" ht="15" x14ac:dyDescent="0.25">
      <c r="A23" s="60">
        <v>1327</v>
      </c>
      <c r="B23" s="60">
        <f>IF('IV. Country level, 1310-2018'!C21&lt;0,'III. GDP shares, 1310-2018'!C23,"")</f>
        <v>0.50631765663287409</v>
      </c>
      <c r="C23" s="60" t="str">
        <f>IF('IV. Country level, 1310-2018'!D21&lt;0,'III. GDP shares, 1310-2018'!D23,"")</f>
        <v/>
      </c>
      <c r="D23" s="60" t="str">
        <f>IF('IV. Country level, 1310-2018'!E21&lt;0,'III. GDP shares, 1310-2018'!E23,"")</f>
        <v/>
      </c>
      <c r="E23" s="60" t="str">
        <f>IF('IV. Country level, 1310-2018'!F21&lt;0,'III. GDP shares, 1310-2018'!F23,"")</f>
        <v/>
      </c>
      <c r="F23" s="60" t="str">
        <f>IF('IV. Country level, 1310-2018'!G21&lt;0,'III. GDP shares, 1310-2018'!G23,"")</f>
        <v/>
      </c>
      <c r="G23" s="60" t="str">
        <f>IF('IV. Country level, 1310-2018'!H21&lt;0,'III. GDP shares, 1310-2018'!H23,"")</f>
        <v/>
      </c>
      <c r="H23" s="60" t="str">
        <f>IF('IV. Country level, 1310-2018'!I21&lt;0,'III. GDP shares, 1310-2018'!I23,"")</f>
        <v/>
      </c>
      <c r="I23" s="60" t="str">
        <f>IF('IV. Country level, 1310-2018'!J21&lt;0,'III. GDP shares, 1310-2018'!J23,"")</f>
        <v/>
      </c>
      <c r="J23" s="60"/>
      <c r="K23" s="60">
        <f t="shared" si="0"/>
        <v>0.50631765663287409</v>
      </c>
      <c r="L23" s="9">
        <f t="shared" si="2"/>
        <v>0.21689232753917162</v>
      </c>
      <c r="M23" s="9">
        <f t="shared" si="1"/>
        <v>0.20250823357139602</v>
      </c>
      <c r="N23" s="9">
        <f t="shared" ref="N23:N86" si="4">AVERAGE(K7:K39)</f>
        <v>0.1610948966384792</v>
      </c>
      <c r="O23" s="9">
        <f t="shared" si="3"/>
        <v>0.14796928483687888</v>
      </c>
    </row>
    <row r="24" spans="1:15" ht="15" x14ac:dyDescent="0.25">
      <c r="A24" s="60">
        <v>1328</v>
      </c>
      <c r="B24" s="60">
        <f>IF('IV. Country level, 1310-2018'!C22&lt;0,'III. GDP shares, 1310-2018'!C24,"")</f>
        <v>0.50608202451913697</v>
      </c>
      <c r="C24" s="60" t="str">
        <f>IF('IV. Country level, 1310-2018'!D22&lt;0,'III. GDP shares, 1310-2018'!D24,"")</f>
        <v/>
      </c>
      <c r="D24" s="60" t="str">
        <f>IF('IV. Country level, 1310-2018'!E22&lt;0,'III. GDP shares, 1310-2018'!E24,"")</f>
        <v/>
      </c>
      <c r="E24" s="60" t="str">
        <f>IF('IV. Country level, 1310-2018'!F22&lt;0,'III. GDP shares, 1310-2018'!F24,"")</f>
        <v/>
      </c>
      <c r="F24" s="60" t="str">
        <f>IF('IV. Country level, 1310-2018'!G22&lt;0,'III. GDP shares, 1310-2018'!G24,"")</f>
        <v/>
      </c>
      <c r="G24" s="60" t="str">
        <f>IF('IV. Country level, 1310-2018'!H22&lt;0,'III. GDP shares, 1310-2018'!H24,"")</f>
        <v/>
      </c>
      <c r="H24" s="60" t="str">
        <f>IF('IV. Country level, 1310-2018'!I22&lt;0,'III. GDP shares, 1310-2018'!I24,"")</f>
        <v/>
      </c>
      <c r="I24" s="60" t="str">
        <f>IF('IV. Country level, 1310-2018'!J22&lt;0,'III. GDP shares, 1310-2018'!J24,"")</f>
        <v/>
      </c>
      <c r="J24" s="60"/>
      <c r="K24" s="60">
        <f t="shared" si="0"/>
        <v>0.50608202451913697</v>
      </c>
      <c r="L24" s="9">
        <f t="shared" si="2"/>
        <v>0.21689232753917162</v>
      </c>
      <c r="M24" s="9">
        <f t="shared" si="1"/>
        <v>0.20250823357139602</v>
      </c>
      <c r="N24" s="9">
        <f t="shared" si="4"/>
        <v>0.1610948966384792</v>
      </c>
      <c r="O24" s="9">
        <f t="shared" si="3"/>
        <v>0.14796928483687888</v>
      </c>
    </row>
    <row r="25" spans="1:15" ht="15" x14ac:dyDescent="0.25">
      <c r="A25" s="60">
        <v>1329</v>
      </c>
      <c r="B25" s="60">
        <f>IF('IV. Country level, 1310-2018'!C23&lt;0,'III. GDP shares, 1310-2018'!C25,"")</f>
        <v>0.50584661162219013</v>
      </c>
      <c r="C25" s="60" t="str">
        <f>IF('IV. Country level, 1310-2018'!D23&lt;0,'III. GDP shares, 1310-2018'!D25,"")</f>
        <v/>
      </c>
      <c r="D25" s="60" t="str">
        <f>IF('IV. Country level, 1310-2018'!E23&lt;0,'III. GDP shares, 1310-2018'!E25,"")</f>
        <v/>
      </c>
      <c r="E25" s="60" t="str">
        <f>IF('IV. Country level, 1310-2018'!F23&lt;0,'III. GDP shares, 1310-2018'!F25,"")</f>
        <v/>
      </c>
      <c r="F25" s="60" t="str">
        <f>IF('IV. Country level, 1310-2018'!G23&lt;0,'III. GDP shares, 1310-2018'!G25,"")</f>
        <v/>
      </c>
      <c r="G25" s="60" t="str">
        <f>IF('IV. Country level, 1310-2018'!H23&lt;0,'III. GDP shares, 1310-2018'!H25,"")</f>
        <v/>
      </c>
      <c r="H25" s="60" t="str">
        <f>IF('IV. Country level, 1310-2018'!I23&lt;0,'III. GDP shares, 1310-2018'!I25,"")</f>
        <v/>
      </c>
      <c r="I25" s="60" t="str">
        <f>IF('IV. Country level, 1310-2018'!J23&lt;0,'III. GDP shares, 1310-2018'!J25,"")</f>
        <v/>
      </c>
      <c r="J25" s="60"/>
      <c r="K25" s="60">
        <f t="shared" si="0"/>
        <v>0.50584661162219013</v>
      </c>
      <c r="L25" s="9">
        <f t="shared" si="2"/>
        <v>0.21689232753917162</v>
      </c>
      <c r="M25" s="9">
        <f t="shared" si="1"/>
        <v>0.20250823357139602</v>
      </c>
      <c r="N25" s="9">
        <f t="shared" si="4"/>
        <v>0.1610948966384792</v>
      </c>
      <c r="O25" s="9">
        <f t="shared" si="3"/>
        <v>0.14796928483687888</v>
      </c>
    </row>
    <row r="26" spans="1:15" ht="15" x14ac:dyDescent="0.25">
      <c r="A26" s="60">
        <v>1330</v>
      </c>
      <c r="B26" s="60" t="str">
        <f>IF('IV. Country level, 1310-2018'!C24&lt;0,'III. GDP shares, 1310-2018'!C26,"")</f>
        <v/>
      </c>
      <c r="C26" s="60" t="str">
        <f>IF('IV. Country level, 1310-2018'!D24&lt;0,'III. GDP shares, 1310-2018'!D26,"")</f>
        <v/>
      </c>
      <c r="D26" s="60" t="str">
        <f>IF('IV. Country level, 1310-2018'!E24&lt;0,'III. GDP shares, 1310-2018'!E26,"")</f>
        <v/>
      </c>
      <c r="E26" s="60" t="str">
        <f>IF('IV. Country level, 1310-2018'!F24&lt;0,'III. GDP shares, 1310-2018'!F26,"")</f>
        <v/>
      </c>
      <c r="F26" s="60" t="str">
        <f>IF('IV. Country level, 1310-2018'!G24&lt;0,'III. GDP shares, 1310-2018'!G26,"")</f>
        <v/>
      </c>
      <c r="G26" s="60" t="str">
        <f>IF('IV. Country level, 1310-2018'!H24&lt;0,'III. GDP shares, 1310-2018'!H26,"")</f>
        <v/>
      </c>
      <c r="H26" s="60" t="str">
        <f>IF('IV. Country level, 1310-2018'!I24&lt;0,'III. GDP shares, 1310-2018'!I26,"")</f>
        <v/>
      </c>
      <c r="I26" s="60" t="str">
        <f>IF('IV. Country level, 1310-2018'!J24&lt;0,'III. GDP shares, 1310-2018'!J26,"")</f>
        <v/>
      </c>
      <c r="J26" s="60"/>
      <c r="K26" s="60">
        <f t="shared" si="0"/>
        <v>0</v>
      </c>
      <c r="L26" s="9">
        <f t="shared" si="2"/>
        <v>0.28902191983850262</v>
      </c>
      <c r="M26" s="9">
        <f t="shared" si="1"/>
        <v>0.20250823357139602</v>
      </c>
      <c r="N26" s="9">
        <f t="shared" si="4"/>
        <v>0.1610948966384792</v>
      </c>
      <c r="O26" s="9">
        <f t="shared" si="3"/>
        <v>0.14796928483687888</v>
      </c>
    </row>
    <row r="27" spans="1:15" ht="15" x14ac:dyDescent="0.25">
      <c r="A27" s="60">
        <v>1331</v>
      </c>
      <c r="B27" s="60" t="str">
        <f>IF('IV. Country level, 1310-2018'!C25&lt;0,'III. GDP shares, 1310-2018'!C27,"")</f>
        <v/>
      </c>
      <c r="C27" s="60" t="str">
        <f>IF('IV. Country level, 1310-2018'!D25&lt;0,'III. GDP shares, 1310-2018'!D27,"")</f>
        <v/>
      </c>
      <c r="D27" s="60" t="str">
        <f>IF('IV. Country level, 1310-2018'!E25&lt;0,'III. GDP shares, 1310-2018'!E27,"")</f>
        <v/>
      </c>
      <c r="E27" s="60" t="str">
        <f>IF('IV. Country level, 1310-2018'!F25&lt;0,'III. GDP shares, 1310-2018'!F27,"")</f>
        <v/>
      </c>
      <c r="F27" s="60" t="str">
        <f>IF('IV. Country level, 1310-2018'!G25&lt;0,'III. GDP shares, 1310-2018'!G27,"")</f>
        <v/>
      </c>
      <c r="G27" s="60" t="str">
        <f>IF('IV. Country level, 1310-2018'!H25&lt;0,'III. GDP shares, 1310-2018'!H27,"")</f>
        <v/>
      </c>
      <c r="H27" s="60" t="str">
        <f>IF('IV. Country level, 1310-2018'!I25&lt;0,'III. GDP shares, 1310-2018'!I27,"")</f>
        <v/>
      </c>
      <c r="I27" s="60" t="str">
        <f>IF('IV. Country level, 1310-2018'!J25&lt;0,'III. GDP shares, 1310-2018'!J27,"")</f>
        <v/>
      </c>
      <c r="J27" s="60"/>
      <c r="K27" s="60">
        <f t="shared" si="0"/>
        <v>0</v>
      </c>
      <c r="L27" s="9">
        <f t="shared" si="2"/>
        <v>0.21669082603380629</v>
      </c>
      <c r="M27" s="9">
        <f t="shared" si="1"/>
        <v>0.20250823357139602</v>
      </c>
      <c r="N27" s="9">
        <f t="shared" si="4"/>
        <v>0.17629630026569337</v>
      </c>
      <c r="O27" s="9">
        <f t="shared" si="3"/>
        <v>0.14796928483687888</v>
      </c>
    </row>
    <row r="28" spans="1:15" ht="15" x14ac:dyDescent="0.25">
      <c r="A28" s="60">
        <v>1332</v>
      </c>
      <c r="B28" s="60" t="str">
        <f>IF('IV. Country level, 1310-2018'!C26&lt;0,'III. GDP shares, 1310-2018'!C28,"")</f>
        <v/>
      </c>
      <c r="C28" s="60" t="str">
        <f>IF('IV. Country level, 1310-2018'!D26&lt;0,'III. GDP shares, 1310-2018'!D28,"")</f>
        <v/>
      </c>
      <c r="D28" s="60" t="str">
        <f>IF('IV. Country level, 1310-2018'!E26&lt;0,'III. GDP shares, 1310-2018'!E28,"")</f>
        <v/>
      </c>
      <c r="E28" s="60" t="str">
        <f>IF('IV. Country level, 1310-2018'!F26&lt;0,'III. GDP shares, 1310-2018'!F28,"")</f>
        <v/>
      </c>
      <c r="F28" s="60" t="str">
        <f>IF('IV. Country level, 1310-2018'!G26&lt;0,'III. GDP shares, 1310-2018'!G28,"")</f>
        <v/>
      </c>
      <c r="G28" s="60" t="str">
        <f>IF('IV. Country level, 1310-2018'!H26&lt;0,'III. GDP shares, 1310-2018'!H28,"")</f>
        <v/>
      </c>
      <c r="H28" s="60" t="str">
        <f>IF('IV. Country level, 1310-2018'!I26&lt;0,'III. GDP shares, 1310-2018'!I28,"")</f>
        <v/>
      </c>
      <c r="I28" s="60" t="str">
        <f>IF('IV. Country level, 1310-2018'!J26&lt;0,'III. GDP shares, 1310-2018'!J28,"")</f>
        <v/>
      </c>
      <c r="J28" s="60"/>
      <c r="K28" s="60">
        <f t="shared" si="0"/>
        <v>0</v>
      </c>
      <c r="L28" s="9">
        <f t="shared" si="2"/>
        <v>0.14439339395964387</v>
      </c>
      <c r="M28" s="9">
        <f t="shared" si="1"/>
        <v>0.20250823357139602</v>
      </c>
      <c r="N28" s="9">
        <f t="shared" si="4"/>
        <v>0.17629630026569337</v>
      </c>
      <c r="O28" s="9">
        <f t="shared" si="3"/>
        <v>0.14796928483687888</v>
      </c>
    </row>
    <row r="29" spans="1:15" ht="15" x14ac:dyDescent="0.25">
      <c r="A29" s="60">
        <v>1333</v>
      </c>
      <c r="B29" s="60">
        <f>IF('IV. Country level, 1310-2018'!C27&lt;0,'III. GDP shares, 1310-2018'!C29,"")</f>
        <v>0.50490714609531695</v>
      </c>
      <c r="C29" s="60" t="str">
        <f>IF('IV. Country level, 1310-2018'!D27&lt;0,'III. GDP shares, 1310-2018'!D29,"")</f>
        <v/>
      </c>
      <c r="D29" s="60" t="str">
        <f>IF('IV. Country level, 1310-2018'!E27&lt;0,'III. GDP shares, 1310-2018'!E29,"")</f>
        <v/>
      </c>
      <c r="E29" s="60" t="str">
        <f>IF('IV. Country level, 1310-2018'!F27&lt;0,'III. GDP shares, 1310-2018'!F29,"")</f>
        <v/>
      </c>
      <c r="F29" s="60" t="str">
        <f>IF('IV. Country level, 1310-2018'!G27&lt;0,'III. GDP shares, 1310-2018'!G29,"")</f>
        <v/>
      </c>
      <c r="G29" s="60" t="str">
        <f>IF('IV. Country level, 1310-2018'!H27&lt;0,'III. GDP shares, 1310-2018'!H29,"")</f>
        <v/>
      </c>
      <c r="H29" s="60" t="str">
        <f>IF('IV. Country level, 1310-2018'!I27&lt;0,'III. GDP shares, 1310-2018'!I29,"")</f>
        <v/>
      </c>
      <c r="I29" s="60" t="str">
        <f>IF('IV. Country level, 1310-2018'!J27&lt;0,'III. GDP shares, 1310-2018'!J29,"")</f>
        <v/>
      </c>
      <c r="J29" s="60"/>
      <c r="K29" s="60">
        <f t="shared" si="0"/>
        <v>0.50490714609531695</v>
      </c>
      <c r="L29" s="9">
        <f t="shared" si="2"/>
        <v>7.2129592299330997E-2</v>
      </c>
      <c r="M29" s="9">
        <f t="shared" si="1"/>
        <v>0.20250823357139602</v>
      </c>
      <c r="N29" s="9">
        <f t="shared" si="4"/>
        <v>0.18531830223767232</v>
      </c>
      <c r="O29" s="9">
        <f t="shared" si="3"/>
        <v>0.14796928483687888</v>
      </c>
    </row>
    <row r="30" spans="1:15" ht="15" x14ac:dyDescent="0.25">
      <c r="A30" s="60">
        <v>1334</v>
      </c>
      <c r="B30" s="60" t="str">
        <f>IF('IV. Country level, 1310-2018'!C28&lt;0,'III. GDP shares, 1310-2018'!C30,"")</f>
        <v/>
      </c>
      <c r="C30" s="60" t="str">
        <f>IF('IV. Country level, 1310-2018'!D28&lt;0,'III. GDP shares, 1310-2018'!D30,"")</f>
        <v/>
      </c>
      <c r="D30" s="60" t="str">
        <f>IF('IV. Country level, 1310-2018'!E28&lt;0,'III. GDP shares, 1310-2018'!E30,"")</f>
        <v/>
      </c>
      <c r="E30" s="60" t="str">
        <f>IF('IV. Country level, 1310-2018'!F28&lt;0,'III. GDP shares, 1310-2018'!F30,"")</f>
        <v/>
      </c>
      <c r="F30" s="60" t="str">
        <f>IF('IV. Country level, 1310-2018'!G28&lt;0,'III. GDP shares, 1310-2018'!G30,"")</f>
        <v/>
      </c>
      <c r="G30" s="60" t="str">
        <f>IF('IV. Country level, 1310-2018'!H28&lt;0,'III. GDP shares, 1310-2018'!H30,"")</f>
        <v/>
      </c>
      <c r="H30" s="60" t="str">
        <f>IF('IV. Country level, 1310-2018'!I28&lt;0,'III. GDP shares, 1310-2018'!I30,"")</f>
        <v/>
      </c>
      <c r="I30" s="60" t="str">
        <f>IF('IV. Country level, 1310-2018'!J28&lt;0,'III. GDP shares, 1310-2018'!J30,"")</f>
        <v/>
      </c>
      <c r="J30" s="60"/>
      <c r="K30" s="60">
        <f t="shared" si="0"/>
        <v>0</v>
      </c>
      <c r="L30" s="9">
        <f t="shared" si="2"/>
        <v>7.2129592299330997E-2</v>
      </c>
      <c r="M30" s="9">
        <f t="shared" si="1"/>
        <v>0.20250823357139602</v>
      </c>
      <c r="N30" s="9">
        <f t="shared" si="4"/>
        <v>0.17636105680401848</v>
      </c>
      <c r="O30" s="9">
        <f t="shared" si="3"/>
        <v>0.14796928483687888</v>
      </c>
    </row>
    <row r="31" spans="1:15" ht="15" x14ac:dyDescent="0.25">
      <c r="A31" s="60">
        <v>1335</v>
      </c>
      <c r="B31" s="60" t="str">
        <f>IF('IV. Country level, 1310-2018'!C29&lt;0,'III. GDP shares, 1310-2018'!C31,"")</f>
        <v/>
      </c>
      <c r="C31" s="60" t="str">
        <f>IF('IV. Country level, 1310-2018'!D29&lt;0,'III. GDP shares, 1310-2018'!D31,"")</f>
        <v/>
      </c>
      <c r="D31" s="60" t="str">
        <f>IF('IV. Country level, 1310-2018'!E29&lt;0,'III. GDP shares, 1310-2018'!E31,"")</f>
        <v/>
      </c>
      <c r="E31" s="60" t="str">
        <f>IF('IV. Country level, 1310-2018'!F29&lt;0,'III. GDP shares, 1310-2018'!F31,"")</f>
        <v/>
      </c>
      <c r="F31" s="60" t="str">
        <f>IF('IV. Country level, 1310-2018'!G29&lt;0,'III. GDP shares, 1310-2018'!G31,"")</f>
        <v/>
      </c>
      <c r="G31" s="60" t="str">
        <f>IF('IV. Country level, 1310-2018'!H29&lt;0,'III. GDP shares, 1310-2018'!H31,"")</f>
        <v/>
      </c>
      <c r="H31" s="60" t="str">
        <f>IF('IV. Country level, 1310-2018'!I29&lt;0,'III. GDP shares, 1310-2018'!I31,"")</f>
        <v/>
      </c>
      <c r="I31" s="60" t="str">
        <f>IF('IV. Country level, 1310-2018'!J29&lt;0,'III. GDP shares, 1310-2018'!J31,"")</f>
        <v/>
      </c>
      <c r="J31" s="60"/>
      <c r="K31" s="60">
        <f t="shared" si="0"/>
        <v>0</v>
      </c>
      <c r="L31" s="9">
        <f t="shared" si="2"/>
        <v>7.2129592299330997E-2</v>
      </c>
      <c r="M31" s="9">
        <f t="shared" si="1"/>
        <v>0.20250823357139602</v>
      </c>
      <c r="N31" s="9">
        <f t="shared" si="4"/>
        <v>0.19153446216257672</v>
      </c>
      <c r="O31" s="9">
        <f t="shared" si="3"/>
        <v>0.14796928483687888</v>
      </c>
    </row>
    <row r="32" spans="1:15" ht="15" x14ac:dyDescent="0.25">
      <c r="A32" s="60">
        <v>1336</v>
      </c>
      <c r="B32" s="60" t="str">
        <f>IF('IV. Country level, 1310-2018'!C30&lt;0,'III. GDP shares, 1310-2018'!C32,"")</f>
        <v/>
      </c>
      <c r="C32" s="60" t="str">
        <f>IF('IV. Country level, 1310-2018'!D30&lt;0,'III. GDP shares, 1310-2018'!D32,"")</f>
        <v/>
      </c>
      <c r="D32" s="60" t="str">
        <f>IF('IV. Country level, 1310-2018'!E30&lt;0,'III. GDP shares, 1310-2018'!E32,"")</f>
        <v/>
      </c>
      <c r="E32" s="60" t="str">
        <f>IF('IV. Country level, 1310-2018'!F30&lt;0,'III. GDP shares, 1310-2018'!F32,"")</f>
        <v/>
      </c>
      <c r="F32" s="60" t="str">
        <f>IF('IV. Country level, 1310-2018'!G30&lt;0,'III. GDP shares, 1310-2018'!G32,"")</f>
        <v/>
      </c>
      <c r="G32" s="60" t="str">
        <f>IF('IV. Country level, 1310-2018'!H30&lt;0,'III. GDP shares, 1310-2018'!H32,"")</f>
        <v/>
      </c>
      <c r="H32" s="60" t="str">
        <f>IF('IV. Country level, 1310-2018'!I30&lt;0,'III. GDP shares, 1310-2018'!I32,"")</f>
        <v/>
      </c>
      <c r="I32" s="60" t="str">
        <f>IF('IV. Country level, 1310-2018'!J30&lt;0,'III. GDP shares, 1310-2018'!J32,"")</f>
        <v/>
      </c>
      <c r="J32" s="60"/>
      <c r="K32" s="60">
        <f t="shared" si="0"/>
        <v>0</v>
      </c>
      <c r="L32" s="9">
        <f t="shared" si="2"/>
        <v>0.12468490865005891</v>
      </c>
      <c r="M32" s="9">
        <f t="shared" si="1"/>
        <v>0.20250823357139602</v>
      </c>
      <c r="N32" s="9">
        <f t="shared" si="4"/>
        <v>0.19153446216257672</v>
      </c>
      <c r="O32" s="9">
        <f t="shared" si="3"/>
        <v>0.14796928483687888</v>
      </c>
    </row>
    <row r="33" spans="1:15" ht="15" x14ac:dyDescent="0.25">
      <c r="A33" s="60">
        <v>1337</v>
      </c>
      <c r="B33" s="60" t="str">
        <f>IF('IV. Country level, 1310-2018'!C31&lt;0,'III. GDP shares, 1310-2018'!C33,"")</f>
        <v/>
      </c>
      <c r="C33" s="60" t="str">
        <f>IF('IV. Country level, 1310-2018'!D31&lt;0,'III. GDP shares, 1310-2018'!D33,"")</f>
        <v/>
      </c>
      <c r="D33" s="60" t="str">
        <f>IF('IV. Country level, 1310-2018'!E31&lt;0,'III. GDP shares, 1310-2018'!E33,"")</f>
        <v/>
      </c>
      <c r="E33" s="60" t="str">
        <f>IF('IV. Country level, 1310-2018'!F31&lt;0,'III. GDP shares, 1310-2018'!F33,"")</f>
        <v/>
      </c>
      <c r="F33" s="60" t="str">
        <f>IF('IV. Country level, 1310-2018'!G31&lt;0,'III. GDP shares, 1310-2018'!G33,"")</f>
        <v/>
      </c>
      <c r="G33" s="60" t="str">
        <f>IF('IV. Country level, 1310-2018'!H31&lt;0,'III. GDP shares, 1310-2018'!H33,"")</f>
        <v/>
      </c>
      <c r="H33" s="60" t="str">
        <f>IF('IV. Country level, 1310-2018'!I31&lt;0,'III. GDP shares, 1310-2018'!I33,"")</f>
        <v/>
      </c>
      <c r="I33" s="60" t="str">
        <f>IF('IV. Country level, 1310-2018'!J31&lt;0,'III. GDP shares, 1310-2018'!J33,"")</f>
        <v/>
      </c>
      <c r="J33" s="60"/>
      <c r="K33" s="60">
        <f t="shared" si="0"/>
        <v>0</v>
      </c>
      <c r="L33" s="9">
        <f t="shared" si="2"/>
        <v>7.0919429651954177E-2</v>
      </c>
      <c r="M33" s="9">
        <f t="shared" si="1"/>
        <v>0.20250823357139602</v>
      </c>
      <c r="N33" s="9">
        <f t="shared" si="4"/>
        <v>0.20669390702707796</v>
      </c>
      <c r="O33" s="9">
        <f t="shared" si="3"/>
        <v>0.14796928483687888</v>
      </c>
    </row>
    <row r="34" spans="1:15" ht="15" x14ac:dyDescent="0.25">
      <c r="A34" s="60">
        <v>1338</v>
      </c>
      <c r="B34" s="60" t="str">
        <f>IF('IV. Country level, 1310-2018'!C32&lt;0,'III. GDP shares, 1310-2018'!C34,"")</f>
        <v/>
      </c>
      <c r="C34" s="60" t="str">
        <f>IF('IV. Country level, 1310-2018'!D32&lt;0,'III. GDP shares, 1310-2018'!D34,"")</f>
        <v/>
      </c>
      <c r="D34" s="60" t="str">
        <f>IF('IV. Country level, 1310-2018'!E32&lt;0,'III. GDP shares, 1310-2018'!E34,"")</f>
        <v/>
      </c>
      <c r="E34" s="60" t="str">
        <f>IF('IV. Country level, 1310-2018'!F32&lt;0,'III. GDP shares, 1310-2018'!F34,"")</f>
        <v/>
      </c>
      <c r="F34" s="60" t="str">
        <f>IF('IV. Country level, 1310-2018'!G32&lt;0,'III. GDP shares, 1310-2018'!G34,"")</f>
        <v/>
      </c>
      <c r="G34" s="60" t="str">
        <f>IF('IV. Country level, 1310-2018'!H32&lt;0,'III. GDP shares, 1310-2018'!H34,"")</f>
        <v/>
      </c>
      <c r="H34" s="60" t="str">
        <f>IF('IV. Country level, 1310-2018'!I32&lt;0,'III. GDP shares, 1310-2018'!I34,"")</f>
        <v/>
      </c>
      <c r="I34" s="60" t="str">
        <f>IF('IV. Country level, 1310-2018'!J32&lt;0,'III. GDP shares, 1310-2018'!J34,"")</f>
        <v/>
      </c>
      <c r="J34" s="60"/>
      <c r="K34" s="60">
        <f t="shared" si="0"/>
        <v>0</v>
      </c>
      <c r="L34" s="9">
        <f t="shared" si="2"/>
        <v>7.0919429651954177E-2</v>
      </c>
      <c r="M34" s="9">
        <f t="shared" si="1"/>
        <v>0.20250823357139602</v>
      </c>
      <c r="N34" s="9">
        <f t="shared" si="4"/>
        <v>0.20669390702707796</v>
      </c>
      <c r="O34" s="9">
        <f t="shared" si="3"/>
        <v>0.14796928483687888</v>
      </c>
    </row>
    <row r="35" spans="1:15" ht="15" x14ac:dyDescent="0.25">
      <c r="A35" s="60">
        <v>1339</v>
      </c>
      <c r="B35" s="60" t="str">
        <f>IF('IV. Country level, 1310-2018'!C33&lt;0,'III. GDP shares, 1310-2018'!C35,"")</f>
        <v/>
      </c>
      <c r="C35" s="60" t="str">
        <f>IF('IV. Country level, 1310-2018'!D33&lt;0,'III. GDP shares, 1310-2018'!D35,"")</f>
        <v/>
      </c>
      <c r="D35" s="60" t="str">
        <f>IF('IV. Country level, 1310-2018'!E33&lt;0,'III. GDP shares, 1310-2018'!E35,"")</f>
        <v/>
      </c>
      <c r="E35" s="60">
        <f>IF('IV. Country level, 1310-2018'!F33&lt;0,'III. GDP shares, 1310-2018'!F35,"")</f>
        <v>0.36788721445509542</v>
      </c>
      <c r="F35" s="60" t="str">
        <f>IF('IV. Country level, 1310-2018'!G33&lt;0,'III. GDP shares, 1310-2018'!G35,"")</f>
        <v/>
      </c>
      <c r="G35" s="60" t="str">
        <f>IF('IV. Country level, 1310-2018'!H33&lt;0,'III. GDP shares, 1310-2018'!H35,"")</f>
        <v/>
      </c>
      <c r="H35" s="60" t="str">
        <f>IF('IV. Country level, 1310-2018'!I33&lt;0,'III. GDP shares, 1310-2018'!I35,"")</f>
        <v/>
      </c>
      <c r="I35" s="60" t="str">
        <f>IF('IV. Country level, 1310-2018'!J33&lt;0,'III. GDP shares, 1310-2018'!J35,"")</f>
        <v/>
      </c>
      <c r="J35" s="60"/>
      <c r="K35" s="60">
        <f t="shared" si="0"/>
        <v>0.36788721445509542</v>
      </c>
      <c r="L35" s="9">
        <f t="shared" si="2"/>
        <v>7.0919429651954177E-2</v>
      </c>
      <c r="M35" s="9">
        <f t="shared" si="1"/>
        <v>0.20250823357139602</v>
      </c>
      <c r="N35" s="9">
        <f t="shared" si="4"/>
        <v>0.17639087672404766</v>
      </c>
      <c r="O35" s="9">
        <f t="shared" si="3"/>
        <v>0.14796928483687888</v>
      </c>
    </row>
    <row r="36" spans="1:15" ht="15" x14ac:dyDescent="0.25">
      <c r="A36" s="60">
        <v>1340</v>
      </c>
      <c r="B36" s="60" t="str">
        <f>IF('IV. Country level, 1310-2018'!C34&lt;0,'III. GDP shares, 1310-2018'!C36,"")</f>
        <v/>
      </c>
      <c r="C36" s="60">
        <f>IF('IV. Country level, 1310-2018'!D34&lt;0,'III. GDP shares, 1310-2018'!D36,"")</f>
        <v>0.12854879310858386</v>
      </c>
      <c r="D36" s="60" t="str">
        <f>IF('IV. Country level, 1310-2018'!E34&lt;0,'III. GDP shares, 1310-2018'!E36,"")</f>
        <v/>
      </c>
      <c r="E36" s="60" t="str">
        <f>IF('IV. Country level, 1310-2018'!F34&lt;0,'III. GDP shares, 1310-2018'!F36,"")</f>
        <v/>
      </c>
      <c r="F36" s="60" t="str">
        <f>IF('IV. Country level, 1310-2018'!G34&lt;0,'III. GDP shares, 1310-2018'!G36,"")</f>
        <v/>
      </c>
      <c r="G36" s="60" t="str">
        <f>IF('IV. Country level, 1310-2018'!H34&lt;0,'III. GDP shares, 1310-2018'!H36,"")</f>
        <v/>
      </c>
      <c r="H36" s="60" t="str">
        <f>IF('IV. Country level, 1310-2018'!I34&lt;0,'III. GDP shares, 1310-2018'!I36,"")</f>
        <v/>
      </c>
      <c r="I36" s="60" t="str">
        <f>IF('IV. Country level, 1310-2018'!J34&lt;0,'III. GDP shares, 1310-2018'!J36,"")</f>
        <v/>
      </c>
      <c r="J36" s="60"/>
      <c r="K36" s="60">
        <f t="shared" si="0"/>
        <v>0.12854879310858386</v>
      </c>
      <c r="L36" s="9">
        <f t="shared" si="2"/>
        <v>7.0919429651954177E-2</v>
      </c>
      <c r="M36" s="9">
        <f t="shared" si="1"/>
        <v>0.20250823357139602</v>
      </c>
      <c r="N36" s="9">
        <f t="shared" si="4"/>
        <v>0.15225323603808957</v>
      </c>
      <c r="O36" s="9">
        <f t="shared" si="3"/>
        <v>0.14796928483687888</v>
      </c>
    </row>
    <row r="37" spans="1:15" ht="15" x14ac:dyDescent="0.25">
      <c r="A37" s="60">
        <v>1341</v>
      </c>
      <c r="B37" s="60" t="str">
        <f>IF('IV. Country level, 1310-2018'!C35&lt;0,'III. GDP shares, 1310-2018'!C37,"")</f>
        <v/>
      </c>
      <c r="C37" s="60" t="str">
        <f>IF('IV. Country level, 1310-2018'!D35&lt;0,'III. GDP shares, 1310-2018'!D37,"")</f>
        <v/>
      </c>
      <c r="D37" s="60" t="str">
        <f>IF('IV. Country level, 1310-2018'!E35&lt;0,'III. GDP shares, 1310-2018'!E37,"")</f>
        <v/>
      </c>
      <c r="E37" s="60" t="str">
        <f>IF('IV. Country level, 1310-2018'!F35&lt;0,'III. GDP shares, 1310-2018'!F37,"")</f>
        <v/>
      </c>
      <c r="F37" s="60" t="str">
        <f>IF('IV. Country level, 1310-2018'!G35&lt;0,'III. GDP shares, 1310-2018'!G37,"")</f>
        <v/>
      </c>
      <c r="G37" s="60" t="str">
        <f>IF('IV. Country level, 1310-2018'!H35&lt;0,'III. GDP shares, 1310-2018'!H37,"")</f>
        <v/>
      </c>
      <c r="H37" s="60" t="str">
        <f>IF('IV. Country level, 1310-2018'!I35&lt;0,'III. GDP shares, 1310-2018'!I37,"")</f>
        <v/>
      </c>
      <c r="I37" s="60" t="str">
        <f>IF('IV. Country level, 1310-2018'!J35&lt;0,'III. GDP shares, 1310-2018'!J37,"")</f>
        <v/>
      </c>
      <c r="J37" s="60"/>
      <c r="K37" s="60">
        <f t="shared" si="0"/>
        <v>0</v>
      </c>
      <c r="L37" s="9">
        <f t="shared" si="2"/>
        <v>7.0919429651954177E-2</v>
      </c>
      <c r="M37" s="9">
        <f t="shared" si="1"/>
        <v>0.20250823357139602</v>
      </c>
      <c r="N37" s="9">
        <f t="shared" si="4"/>
        <v>0.15225323603808957</v>
      </c>
      <c r="O37" s="9">
        <f t="shared" si="3"/>
        <v>0.14796928483687888</v>
      </c>
    </row>
    <row r="38" spans="1:15" ht="15" x14ac:dyDescent="0.25">
      <c r="A38" s="60">
        <v>1342</v>
      </c>
      <c r="B38" s="60" t="str">
        <f>IF('IV. Country level, 1310-2018'!C36&lt;0,'III. GDP shares, 1310-2018'!C38,"")</f>
        <v/>
      </c>
      <c r="C38" s="60" t="str">
        <f>IF('IV. Country level, 1310-2018'!D36&lt;0,'III. GDP shares, 1310-2018'!D38,"")</f>
        <v/>
      </c>
      <c r="D38" s="60" t="str">
        <f>IF('IV. Country level, 1310-2018'!E36&lt;0,'III. GDP shares, 1310-2018'!E38,"")</f>
        <v/>
      </c>
      <c r="E38" s="60" t="str">
        <f>IF('IV. Country level, 1310-2018'!F36&lt;0,'III. GDP shares, 1310-2018'!F38,"")</f>
        <v/>
      </c>
      <c r="F38" s="60" t="str">
        <f>IF('IV. Country level, 1310-2018'!G36&lt;0,'III. GDP shares, 1310-2018'!G38,"")</f>
        <v/>
      </c>
      <c r="G38" s="60" t="str">
        <f>IF('IV. Country level, 1310-2018'!H36&lt;0,'III. GDP shares, 1310-2018'!H38,"")</f>
        <v/>
      </c>
      <c r="H38" s="60" t="str">
        <f>IF('IV. Country level, 1310-2018'!I36&lt;0,'III. GDP shares, 1310-2018'!I38,"")</f>
        <v/>
      </c>
      <c r="I38" s="60" t="str">
        <f>IF('IV. Country level, 1310-2018'!J36&lt;0,'III. GDP shares, 1310-2018'!J38,"")</f>
        <v/>
      </c>
      <c r="J38" s="60"/>
      <c r="K38" s="60">
        <f t="shared" si="0"/>
        <v>0</v>
      </c>
      <c r="L38" s="9">
        <f t="shared" si="2"/>
        <v>7.0919429651954177E-2</v>
      </c>
      <c r="M38" s="9">
        <f t="shared" si="1"/>
        <v>0.20250823357139602</v>
      </c>
      <c r="N38" s="9">
        <f t="shared" si="4"/>
        <v>0.15225323603808957</v>
      </c>
      <c r="O38" s="9">
        <f t="shared" si="3"/>
        <v>0.14796928483687888</v>
      </c>
    </row>
    <row r="39" spans="1:15" ht="15" x14ac:dyDescent="0.25">
      <c r="A39" s="60">
        <v>1343</v>
      </c>
      <c r="B39" s="60" t="str">
        <f>IF('IV. Country level, 1310-2018'!C37&lt;0,'III. GDP shares, 1310-2018'!C39,"")</f>
        <v/>
      </c>
      <c r="C39" s="60" t="str">
        <f>IF('IV. Country level, 1310-2018'!D37&lt;0,'III. GDP shares, 1310-2018'!D39,"")</f>
        <v/>
      </c>
      <c r="D39" s="60" t="str">
        <f>IF('IV. Country level, 1310-2018'!E37&lt;0,'III. GDP shares, 1310-2018'!E39,"")</f>
        <v/>
      </c>
      <c r="E39" s="60" t="str">
        <f>IF('IV. Country level, 1310-2018'!F37&lt;0,'III. GDP shares, 1310-2018'!F39,"")</f>
        <v/>
      </c>
      <c r="F39" s="60" t="str">
        <f>IF('IV. Country level, 1310-2018'!G37&lt;0,'III. GDP shares, 1310-2018'!G39,"")</f>
        <v/>
      </c>
      <c r="G39" s="60" t="str">
        <f>IF('IV. Country level, 1310-2018'!H37&lt;0,'III. GDP shares, 1310-2018'!H39,"")</f>
        <v/>
      </c>
      <c r="H39" s="60" t="str">
        <f>IF('IV. Country level, 1310-2018'!I37&lt;0,'III. GDP shares, 1310-2018'!I39,"")</f>
        <v/>
      </c>
      <c r="I39" s="60" t="str">
        <f>IF('IV. Country level, 1310-2018'!J37&lt;0,'III. GDP shares, 1310-2018'!J39,"")</f>
        <v/>
      </c>
      <c r="J39" s="60"/>
      <c r="K39" s="60">
        <f t="shared" si="0"/>
        <v>0</v>
      </c>
      <c r="L39" s="9">
        <f t="shared" si="2"/>
        <v>1.8364113301226264E-2</v>
      </c>
      <c r="M39" s="9">
        <f t="shared" si="1"/>
        <v>0.20250823357139602</v>
      </c>
      <c r="N39" s="9">
        <f t="shared" si="4"/>
        <v>0.15225323603808957</v>
      </c>
      <c r="O39" s="9">
        <f t="shared" si="3"/>
        <v>0.14796928483687888</v>
      </c>
    </row>
    <row r="40" spans="1:15" ht="15" x14ac:dyDescent="0.25">
      <c r="A40" s="60">
        <v>1344</v>
      </c>
      <c r="B40" s="60" t="str">
        <f>IF('IV. Country level, 1310-2018'!C38&lt;0,'III. GDP shares, 1310-2018'!C40,"")</f>
        <v/>
      </c>
      <c r="C40" s="60" t="str">
        <f>IF('IV. Country level, 1310-2018'!D38&lt;0,'III. GDP shares, 1310-2018'!D40,"")</f>
        <v/>
      </c>
      <c r="D40" s="60" t="str">
        <f>IF('IV. Country level, 1310-2018'!E38&lt;0,'III. GDP shares, 1310-2018'!E40,"")</f>
        <v/>
      </c>
      <c r="E40" s="60" t="str">
        <f>IF('IV. Country level, 1310-2018'!F38&lt;0,'III. GDP shares, 1310-2018'!F40,"")</f>
        <v/>
      </c>
      <c r="F40" s="60" t="str">
        <f>IF('IV. Country level, 1310-2018'!G38&lt;0,'III. GDP shares, 1310-2018'!G40,"")</f>
        <v/>
      </c>
      <c r="G40" s="60" t="str">
        <f>IF('IV. Country level, 1310-2018'!H38&lt;0,'III. GDP shares, 1310-2018'!H40,"")</f>
        <v/>
      </c>
      <c r="H40" s="60" t="str">
        <f>IF('IV. Country level, 1310-2018'!I38&lt;0,'III. GDP shares, 1310-2018'!I40,"")</f>
        <v/>
      </c>
      <c r="I40" s="60" t="str">
        <f>IF('IV. Country level, 1310-2018'!J38&lt;0,'III. GDP shares, 1310-2018'!J40,"")</f>
        <v/>
      </c>
      <c r="J40" s="60"/>
      <c r="K40" s="60">
        <f t="shared" si="0"/>
        <v>0</v>
      </c>
      <c r="L40" s="9">
        <f t="shared" si="2"/>
        <v>7.1663759956866732E-2</v>
      </c>
      <c r="M40" s="9">
        <f t="shared" si="1"/>
        <v>0.20250823357139602</v>
      </c>
      <c r="N40" s="9">
        <f t="shared" si="4"/>
        <v>0.13691027674618428</v>
      </c>
      <c r="O40" s="9">
        <f t="shared" si="3"/>
        <v>0.14796928483687888</v>
      </c>
    </row>
    <row r="41" spans="1:15" ht="15" x14ac:dyDescent="0.25">
      <c r="A41" s="60">
        <v>1345</v>
      </c>
      <c r="B41" s="60" t="str">
        <f>IF('IV. Country level, 1310-2018'!C39&lt;0,'III. GDP shares, 1310-2018'!C41,"")</f>
        <v/>
      </c>
      <c r="C41" s="60" t="str">
        <f>IF('IV. Country level, 1310-2018'!D39&lt;0,'III. GDP shares, 1310-2018'!D41,"")</f>
        <v/>
      </c>
      <c r="D41" s="60" t="str">
        <f>IF('IV. Country level, 1310-2018'!E39&lt;0,'III. GDP shares, 1310-2018'!E41,"")</f>
        <v/>
      </c>
      <c r="E41" s="60" t="str">
        <f>IF('IV. Country level, 1310-2018'!F39&lt;0,'III. GDP shares, 1310-2018'!F41,"")</f>
        <v/>
      </c>
      <c r="F41" s="60" t="str">
        <f>IF('IV. Country level, 1310-2018'!G39&lt;0,'III. GDP shares, 1310-2018'!G41,"")</f>
        <v/>
      </c>
      <c r="G41" s="60" t="str">
        <f>IF('IV. Country level, 1310-2018'!H39&lt;0,'III. GDP shares, 1310-2018'!H41,"")</f>
        <v/>
      </c>
      <c r="H41" s="60" t="str">
        <f>IF('IV. Country level, 1310-2018'!I39&lt;0,'III. GDP shares, 1310-2018'!I41,"")</f>
        <v/>
      </c>
      <c r="I41" s="60" t="str">
        <f>IF('IV. Country level, 1310-2018'!J39&lt;0,'III. GDP shares, 1310-2018'!J41,"")</f>
        <v/>
      </c>
      <c r="J41" s="60"/>
      <c r="K41" s="60">
        <f t="shared" si="0"/>
        <v>0</v>
      </c>
      <c r="L41" s="9">
        <f t="shared" si="2"/>
        <v>7.1663759956866732E-2</v>
      </c>
      <c r="M41" s="9">
        <f t="shared" si="1"/>
        <v>0.20250823357139602</v>
      </c>
      <c r="N41" s="9">
        <f t="shared" si="4"/>
        <v>0.12157445782136195</v>
      </c>
      <c r="O41" s="9">
        <f t="shared" si="3"/>
        <v>0.14796928483687888</v>
      </c>
    </row>
    <row r="42" spans="1:15" ht="15" x14ac:dyDescent="0.25">
      <c r="A42" s="60">
        <v>1346</v>
      </c>
      <c r="B42" s="60" t="str">
        <f>IF('IV. Country level, 1310-2018'!C40&lt;0,'III. GDP shares, 1310-2018'!C42,"")</f>
        <v/>
      </c>
      <c r="C42" s="60" t="str">
        <f>IF('IV. Country level, 1310-2018'!D40&lt;0,'III. GDP shares, 1310-2018'!D42,"")</f>
        <v/>
      </c>
      <c r="D42" s="60" t="str">
        <f>IF('IV. Country level, 1310-2018'!E40&lt;0,'III. GDP shares, 1310-2018'!E42,"")</f>
        <v/>
      </c>
      <c r="E42" s="60" t="str">
        <f>IF('IV. Country level, 1310-2018'!F40&lt;0,'III. GDP shares, 1310-2018'!F42,"")</f>
        <v/>
      </c>
      <c r="F42" s="60" t="str">
        <f>IF('IV. Country level, 1310-2018'!G40&lt;0,'III. GDP shares, 1310-2018'!G42,"")</f>
        <v/>
      </c>
      <c r="G42" s="60" t="str">
        <f>IF('IV. Country level, 1310-2018'!H40&lt;0,'III. GDP shares, 1310-2018'!H42,"")</f>
        <v/>
      </c>
      <c r="H42" s="60" t="str">
        <f>IF('IV. Country level, 1310-2018'!I40&lt;0,'III. GDP shares, 1310-2018'!I42,"")</f>
        <v/>
      </c>
      <c r="I42" s="60" t="str">
        <f>IF('IV. Country level, 1310-2018'!J40&lt;0,'III. GDP shares, 1310-2018'!J42,"")</f>
        <v/>
      </c>
      <c r="J42" s="60"/>
      <c r="K42" s="60">
        <f t="shared" si="0"/>
        <v>0</v>
      </c>
      <c r="L42" s="9">
        <f t="shared" si="2"/>
        <v>0.14326146316239369</v>
      </c>
      <c r="M42" s="9">
        <f t="shared" si="1"/>
        <v>0.20250823357139602</v>
      </c>
      <c r="N42" s="9">
        <f t="shared" si="4"/>
        <v>0.10624577262068954</v>
      </c>
      <c r="O42" s="9">
        <f t="shared" si="3"/>
        <v>0.14796928483687888</v>
      </c>
    </row>
    <row r="43" spans="1:15" ht="15" x14ac:dyDescent="0.25">
      <c r="A43" s="60">
        <v>1347</v>
      </c>
      <c r="B43" s="60">
        <f>IF('IV. Country level, 1310-2018'!C41&lt;0,'III. GDP shares, 1310-2018'!C43,"")</f>
        <v>0.50164631969806717</v>
      </c>
      <c r="C43" s="60" t="str">
        <f>IF('IV. Country level, 1310-2018'!D41&lt;0,'III. GDP shares, 1310-2018'!D43,"")</f>
        <v/>
      </c>
      <c r="D43" s="60" t="str">
        <f>IF('IV. Country level, 1310-2018'!E41&lt;0,'III. GDP shares, 1310-2018'!E43,"")</f>
        <v/>
      </c>
      <c r="E43" s="60" t="str">
        <f>IF('IV. Country level, 1310-2018'!F41&lt;0,'III. GDP shares, 1310-2018'!F43,"")</f>
        <v/>
      </c>
      <c r="F43" s="60" t="str">
        <f>IF('IV. Country level, 1310-2018'!G41&lt;0,'III. GDP shares, 1310-2018'!G43,"")</f>
        <v/>
      </c>
      <c r="G43" s="60" t="str">
        <f>IF('IV. Country level, 1310-2018'!H41&lt;0,'III. GDP shares, 1310-2018'!H43,"")</f>
        <v/>
      </c>
      <c r="H43" s="60" t="str">
        <f>IF('IV. Country level, 1310-2018'!I41&lt;0,'III. GDP shares, 1310-2018'!I43,"")</f>
        <v/>
      </c>
      <c r="I43" s="60" t="str">
        <f>IF('IV. Country level, 1310-2018'!J41&lt;0,'III. GDP shares, 1310-2018'!J43,"")</f>
        <v/>
      </c>
      <c r="J43" s="60"/>
      <c r="K43" s="60">
        <f t="shared" si="0"/>
        <v>0.50164631969806717</v>
      </c>
      <c r="L43" s="9">
        <f t="shared" si="2"/>
        <v>0.21482618363754222</v>
      </c>
      <c r="M43" s="9">
        <f t="shared" si="1"/>
        <v>0.20250823357139602</v>
      </c>
      <c r="N43" s="9">
        <f t="shared" si="4"/>
        <v>0.10624577262068954</v>
      </c>
      <c r="O43" s="9">
        <f t="shared" si="3"/>
        <v>0.14796928483687888</v>
      </c>
    </row>
    <row r="44" spans="1:15" ht="15" x14ac:dyDescent="0.25">
      <c r="A44" s="60">
        <v>1348</v>
      </c>
      <c r="B44" s="60" t="str">
        <f>IF('IV. Country level, 1310-2018'!C42&lt;0,'III. GDP shares, 1310-2018'!C44,"")</f>
        <v/>
      </c>
      <c r="C44" s="60" t="str">
        <f>IF('IV. Country level, 1310-2018'!D42&lt;0,'III. GDP shares, 1310-2018'!D44,"")</f>
        <v/>
      </c>
      <c r="D44" s="60" t="str">
        <f>IF('IV. Country level, 1310-2018'!E42&lt;0,'III. GDP shares, 1310-2018'!E44,"")</f>
        <v/>
      </c>
      <c r="E44" s="60" t="str">
        <f>IF('IV. Country level, 1310-2018'!F42&lt;0,'III. GDP shares, 1310-2018'!F44,"")</f>
        <v/>
      </c>
      <c r="F44" s="60" t="str">
        <f>IF('IV. Country level, 1310-2018'!G42&lt;0,'III. GDP shares, 1310-2018'!G44,"")</f>
        <v/>
      </c>
      <c r="G44" s="60" t="str">
        <f>IF('IV. Country level, 1310-2018'!H42&lt;0,'III. GDP shares, 1310-2018'!H44,"")</f>
        <v/>
      </c>
      <c r="H44" s="60" t="str">
        <f>IF('IV. Country level, 1310-2018'!I42&lt;0,'III. GDP shares, 1310-2018'!I44,"")</f>
        <v/>
      </c>
      <c r="I44" s="60" t="str">
        <f>IF('IV. Country level, 1310-2018'!J42&lt;0,'III. GDP shares, 1310-2018'!J44,"")</f>
        <v/>
      </c>
      <c r="J44" s="60"/>
      <c r="K44" s="60">
        <f t="shared" si="0"/>
        <v>0</v>
      </c>
      <c r="L44" s="9">
        <f t="shared" si="2"/>
        <v>0.28635795175645956</v>
      </c>
      <c r="M44" s="9">
        <f t="shared" si="1"/>
        <v>0.20250823357139602</v>
      </c>
      <c r="N44" s="9">
        <f t="shared" si="4"/>
        <v>0.10624577262068954</v>
      </c>
      <c r="O44" s="9">
        <f t="shared" si="3"/>
        <v>0.14796928483687888</v>
      </c>
    </row>
    <row r="45" spans="1:15" ht="15" x14ac:dyDescent="0.25">
      <c r="A45" s="60">
        <v>1349</v>
      </c>
      <c r="B45" s="60">
        <f>IF('IV. Country level, 1310-2018'!C43&lt;0,'III. GDP shares, 1310-2018'!C45,"")</f>
        <v>0.5011839224386887</v>
      </c>
      <c r="C45" s="60" t="str">
        <f>IF('IV. Country level, 1310-2018'!D43&lt;0,'III. GDP shares, 1310-2018'!D45,"")</f>
        <v/>
      </c>
      <c r="D45" s="60" t="str">
        <f>IF('IV. Country level, 1310-2018'!E43&lt;0,'III. GDP shares, 1310-2018'!E45,"")</f>
        <v/>
      </c>
      <c r="E45" s="60" t="str">
        <f>IF('IV. Country level, 1310-2018'!F43&lt;0,'III. GDP shares, 1310-2018'!F45,"")</f>
        <v/>
      </c>
      <c r="F45" s="60" t="str">
        <f>IF('IV. Country level, 1310-2018'!G43&lt;0,'III. GDP shares, 1310-2018'!G45,"")</f>
        <v/>
      </c>
      <c r="G45" s="60" t="str">
        <f>IF('IV. Country level, 1310-2018'!H43&lt;0,'III. GDP shares, 1310-2018'!H45,"")</f>
        <v/>
      </c>
      <c r="H45" s="60" t="str">
        <f>IF('IV. Country level, 1310-2018'!I43&lt;0,'III. GDP shares, 1310-2018'!I45,"")</f>
        <v/>
      </c>
      <c r="I45" s="60" t="str">
        <f>IF('IV. Country level, 1310-2018'!J43&lt;0,'III. GDP shares, 1310-2018'!J45,"")</f>
        <v/>
      </c>
      <c r="J45" s="60"/>
      <c r="K45" s="60">
        <f t="shared" si="0"/>
        <v>0.5011839224386887</v>
      </c>
      <c r="L45" s="9">
        <f t="shared" si="2"/>
        <v>0.28635795175645956</v>
      </c>
      <c r="M45" s="9">
        <f t="shared" si="1"/>
        <v>0.20250823357139602</v>
      </c>
      <c r="N45" s="9">
        <f t="shared" si="4"/>
        <v>0.10624577262068954</v>
      </c>
      <c r="O45" s="9">
        <f t="shared" si="3"/>
        <v>0.14796928483687888</v>
      </c>
    </row>
    <row r="46" spans="1:15" ht="15" x14ac:dyDescent="0.25">
      <c r="A46" s="60">
        <v>1350</v>
      </c>
      <c r="B46" s="60">
        <f>IF('IV. Country level, 1310-2018'!C44&lt;0,'III. GDP shares, 1310-2018'!C46,"")</f>
        <v>0.50095304332603952</v>
      </c>
      <c r="C46" s="60" t="str">
        <f>IF('IV. Country level, 1310-2018'!D44&lt;0,'III. GDP shares, 1310-2018'!D46,"")</f>
        <v/>
      </c>
      <c r="D46" s="60" t="str">
        <f>IF('IV. Country level, 1310-2018'!E44&lt;0,'III. GDP shares, 1310-2018'!E46,"")</f>
        <v/>
      </c>
      <c r="E46" s="60" t="str">
        <f>IF('IV. Country level, 1310-2018'!F44&lt;0,'III. GDP shares, 1310-2018'!F46,"")</f>
        <v/>
      </c>
      <c r="F46" s="60" t="str">
        <f>IF('IV. Country level, 1310-2018'!G44&lt;0,'III. GDP shares, 1310-2018'!G46,"")</f>
        <v/>
      </c>
      <c r="G46" s="60" t="str">
        <f>IF('IV. Country level, 1310-2018'!H44&lt;0,'III. GDP shares, 1310-2018'!H46,"")</f>
        <v/>
      </c>
      <c r="H46" s="60" t="str">
        <f>IF('IV. Country level, 1310-2018'!I44&lt;0,'III. GDP shares, 1310-2018'!I46,"")</f>
        <v/>
      </c>
      <c r="I46" s="60" t="str">
        <f>IF('IV. Country level, 1310-2018'!J44&lt;0,'III. GDP shares, 1310-2018'!J46,"")</f>
        <v/>
      </c>
      <c r="J46" s="60"/>
      <c r="K46" s="60">
        <f t="shared" si="0"/>
        <v>0.50095304332603952</v>
      </c>
      <c r="L46" s="9">
        <f t="shared" si="2"/>
        <v>0.35782390611767972</v>
      </c>
      <c r="M46" s="9">
        <f t="shared" si="1"/>
        <v>0.20250823357139602</v>
      </c>
      <c r="N46" s="9">
        <f t="shared" si="4"/>
        <v>9.0945556072346598E-2</v>
      </c>
      <c r="O46" s="9">
        <f t="shared" si="3"/>
        <v>0.14796928483687888</v>
      </c>
    </row>
    <row r="47" spans="1:15" ht="15" x14ac:dyDescent="0.25">
      <c r="A47" s="60">
        <v>1351</v>
      </c>
      <c r="B47" s="60">
        <f>IF('IV. Country level, 1310-2018'!C45&lt;0,'III. GDP shares, 1310-2018'!C47,"")</f>
        <v>0.5007223768324216</v>
      </c>
      <c r="C47" s="60" t="str">
        <f>IF('IV. Country level, 1310-2018'!D45&lt;0,'III. GDP shares, 1310-2018'!D47,"")</f>
        <v/>
      </c>
      <c r="D47" s="60" t="str">
        <f>IF('IV. Country level, 1310-2018'!E45&lt;0,'III. GDP shares, 1310-2018'!E47,"")</f>
        <v/>
      </c>
      <c r="E47" s="60" t="str">
        <f>IF('IV. Country level, 1310-2018'!F45&lt;0,'III. GDP shares, 1310-2018'!F47,"")</f>
        <v/>
      </c>
      <c r="F47" s="60" t="str">
        <f>IF('IV. Country level, 1310-2018'!G45&lt;0,'III. GDP shares, 1310-2018'!G47,"")</f>
        <v/>
      </c>
      <c r="G47" s="60" t="str">
        <f>IF('IV. Country level, 1310-2018'!H45&lt;0,'III. GDP shares, 1310-2018'!H47,"")</f>
        <v/>
      </c>
      <c r="H47" s="60" t="str">
        <f>IF('IV. Country level, 1310-2018'!I45&lt;0,'III. GDP shares, 1310-2018'!I47,"")</f>
        <v/>
      </c>
      <c r="I47" s="60" t="str">
        <f>IF('IV. Country level, 1310-2018'!J45&lt;0,'III. GDP shares, 1310-2018'!J47,"")</f>
        <v/>
      </c>
      <c r="J47" s="60"/>
      <c r="K47" s="60">
        <f t="shared" si="0"/>
        <v>0.5007223768324216</v>
      </c>
      <c r="L47" s="9">
        <f t="shared" si="2"/>
        <v>0.28616014616081298</v>
      </c>
      <c r="M47" s="9">
        <f t="shared" si="1"/>
        <v>0.20250823357139602</v>
      </c>
      <c r="N47" s="9">
        <f t="shared" si="4"/>
        <v>0.10600799216969495</v>
      </c>
      <c r="O47" s="9">
        <f t="shared" si="3"/>
        <v>0.14796928483687888</v>
      </c>
    </row>
    <row r="48" spans="1:15" ht="15" x14ac:dyDescent="0.25">
      <c r="A48" s="60">
        <v>1352</v>
      </c>
      <c r="B48" s="60" t="str">
        <f>IF('IV. Country level, 1310-2018'!C46&lt;0,'III. GDP shares, 1310-2018'!C48,"")</f>
        <v/>
      </c>
      <c r="C48" s="60" t="str">
        <f>IF('IV. Country level, 1310-2018'!D46&lt;0,'III. GDP shares, 1310-2018'!D48,"")</f>
        <v/>
      </c>
      <c r="D48" s="60" t="str">
        <f>IF('IV. Country level, 1310-2018'!E46&lt;0,'III. GDP shares, 1310-2018'!E48,"")</f>
        <v/>
      </c>
      <c r="E48" s="60" t="str">
        <f>IF('IV. Country level, 1310-2018'!F46&lt;0,'III. GDP shares, 1310-2018'!F48,"")</f>
        <v/>
      </c>
      <c r="F48" s="60" t="str">
        <f>IF('IV. Country level, 1310-2018'!G46&lt;0,'III. GDP shares, 1310-2018'!G48,"")</f>
        <v/>
      </c>
      <c r="G48" s="60" t="str">
        <f>IF('IV. Country level, 1310-2018'!H46&lt;0,'III. GDP shares, 1310-2018'!H48,"")</f>
        <v/>
      </c>
      <c r="H48" s="60" t="str">
        <f>IF('IV. Country level, 1310-2018'!I46&lt;0,'III. GDP shares, 1310-2018'!I48,"")</f>
        <v/>
      </c>
      <c r="I48" s="60" t="str">
        <f>IF('IV. Country level, 1310-2018'!J46&lt;0,'III. GDP shares, 1310-2018'!J48,"")</f>
        <v/>
      </c>
      <c r="J48" s="60"/>
      <c r="K48" s="60">
        <f t="shared" si="0"/>
        <v>0</v>
      </c>
      <c r="L48" s="9">
        <f t="shared" si="2"/>
        <v>0.28616014616081298</v>
      </c>
      <c r="M48" s="9">
        <f t="shared" si="1"/>
        <v>0.20250823357139602</v>
      </c>
      <c r="N48" s="9">
        <f t="shared" si="4"/>
        <v>0.12106354655646184</v>
      </c>
      <c r="O48" s="9">
        <f t="shared" si="3"/>
        <v>0.14796928483687888</v>
      </c>
    </row>
    <row r="49" spans="1:15" ht="15" x14ac:dyDescent="0.25">
      <c r="A49" s="60">
        <v>1353</v>
      </c>
      <c r="B49" s="60">
        <f>IF('IV. Country level, 1310-2018'!C47&lt;0,'III. GDP shares, 1310-2018'!C49,"")</f>
        <v>0.50026168052854114</v>
      </c>
      <c r="C49" s="60" t="str">
        <f>IF('IV. Country level, 1310-2018'!D47&lt;0,'III. GDP shares, 1310-2018'!D49,"")</f>
        <v/>
      </c>
      <c r="D49" s="60" t="str">
        <f>IF('IV. Country level, 1310-2018'!E47&lt;0,'III. GDP shares, 1310-2018'!E49,"")</f>
        <v/>
      </c>
      <c r="E49" s="60" t="str">
        <f>IF('IV. Country level, 1310-2018'!F47&lt;0,'III. GDP shares, 1310-2018'!F49,"")</f>
        <v/>
      </c>
      <c r="F49" s="60" t="str">
        <f>IF('IV. Country level, 1310-2018'!G47&lt;0,'III. GDP shares, 1310-2018'!G49,"")</f>
        <v/>
      </c>
      <c r="G49" s="60" t="str">
        <f>IF('IV. Country level, 1310-2018'!H47&lt;0,'III. GDP shares, 1310-2018'!H49,"")</f>
        <v/>
      </c>
      <c r="H49" s="60" t="str">
        <f>IF('IV. Country level, 1310-2018'!I47&lt;0,'III. GDP shares, 1310-2018'!I49,"")</f>
        <v/>
      </c>
      <c r="I49" s="60" t="str">
        <f>IF('IV. Country level, 1310-2018'!J47&lt;0,'III. GDP shares, 1310-2018'!J49,"")</f>
        <v/>
      </c>
      <c r="J49" s="60"/>
      <c r="K49" s="60">
        <f t="shared" si="0"/>
        <v>0.50026168052854114</v>
      </c>
      <c r="L49" s="9">
        <f t="shared" si="2"/>
        <v>0.21456244295528601</v>
      </c>
      <c r="M49" s="9">
        <f t="shared" si="1"/>
        <v>0.20250823357139602</v>
      </c>
      <c r="N49" s="9">
        <f t="shared" si="4"/>
        <v>0.12106354655646184</v>
      </c>
      <c r="O49" s="9">
        <f t="shared" si="3"/>
        <v>0.14796928483687888</v>
      </c>
    </row>
    <row r="50" spans="1:15" ht="15" x14ac:dyDescent="0.25">
      <c r="A50" s="60">
        <v>1354</v>
      </c>
      <c r="B50" s="60" t="str">
        <f>IF('IV. Country level, 1310-2018'!C48&lt;0,'III. GDP shares, 1310-2018'!C50,"")</f>
        <v/>
      </c>
      <c r="C50" s="60" t="str">
        <f>IF('IV. Country level, 1310-2018'!D48&lt;0,'III. GDP shares, 1310-2018'!D50,"")</f>
        <v/>
      </c>
      <c r="D50" s="60" t="str">
        <f>IF('IV. Country level, 1310-2018'!E48&lt;0,'III. GDP shares, 1310-2018'!E50,"")</f>
        <v/>
      </c>
      <c r="E50" s="60" t="str">
        <f>IF('IV. Country level, 1310-2018'!F48&lt;0,'III. GDP shares, 1310-2018'!F50,"")</f>
        <v/>
      </c>
      <c r="F50" s="60" t="str">
        <f>IF('IV. Country level, 1310-2018'!G48&lt;0,'III. GDP shares, 1310-2018'!G50,"")</f>
        <v/>
      </c>
      <c r="G50" s="60" t="str">
        <f>IF('IV. Country level, 1310-2018'!H48&lt;0,'III. GDP shares, 1310-2018'!H50,"")</f>
        <v/>
      </c>
      <c r="H50" s="60" t="str">
        <f>IF('IV. Country level, 1310-2018'!I48&lt;0,'III. GDP shares, 1310-2018'!I50,"")</f>
        <v/>
      </c>
      <c r="I50" s="60" t="str">
        <f>IF('IV. Country level, 1310-2018'!J48&lt;0,'III. GDP shares, 1310-2018'!J50,"")</f>
        <v/>
      </c>
      <c r="J50" s="60"/>
      <c r="K50" s="60">
        <f t="shared" si="0"/>
        <v>0</v>
      </c>
      <c r="L50" s="9">
        <f t="shared" si="2"/>
        <v>0.14299772248013753</v>
      </c>
      <c r="M50" s="9">
        <f t="shared" si="1"/>
        <v>0.20250823357139602</v>
      </c>
      <c r="N50" s="9">
        <f t="shared" si="4"/>
        <v>0.1399474310465483</v>
      </c>
      <c r="O50" s="9">
        <f t="shared" si="3"/>
        <v>0.14796928483687888</v>
      </c>
    </row>
    <row r="51" spans="1:15" ht="15" x14ac:dyDescent="0.25">
      <c r="A51" s="60">
        <v>1355</v>
      </c>
      <c r="B51" s="60" t="str">
        <f>IF('IV. Country level, 1310-2018'!C49&lt;0,'III. GDP shares, 1310-2018'!C51,"")</f>
        <v/>
      </c>
      <c r="C51" s="60" t="str">
        <f>IF('IV. Country level, 1310-2018'!D49&lt;0,'III. GDP shares, 1310-2018'!D51,"")</f>
        <v/>
      </c>
      <c r="D51" s="60" t="str">
        <f>IF('IV. Country level, 1310-2018'!E49&lt;0,'III. GDP shares, 1310-2018'!E51,"")</f>
        <v/>
      </c>
      <c r="E51" s="60" t="str">
        <f>IF('IV. Country level, 1310-2018'!F49&lt;0,'III. GDP shares, 1310-2018'!F51,"")</f>
        <v/>
      </c>
      <c r="F51" s="60" t="str">
        <f>IF('IV. Country level, 1310-2018'!G49&lt;0,'III. GDP shares, 1310-2018'!G51,"")</f>
        <v/>
      </c>
      <c r="G51" s="60" t="str">
        <f>IF('IV. Country level, 1310-2018'!H49&lt;0,'III. GDP shares, 1310-2018'!H51,"")</f>
        <v/>
      </c>
      <c r="H51" s="60" t="str">
        <f>IF('IV. Country level, 1310-2018'!I49&lt;0,'III. GDP shares, 1310-2018'!I51,"")</f>
        <v/>
      </c>
      <c r="I51" s="60" t="str">
        <f>IF('IV. Country level, 1310-2018'!J49&lt;0,'III. GDP shares, 1310-2018'!J51,"")</f>
        <v/>
      </c>
      <c r="J51" s="60"/>
      <c r="K51" s="60">
        <f t="shared" si="0"/>
        <v>0</v>
      </c>
      <c r="L51" s="9">
        <f t="shared" si="2"/>
        <v>7.1465954361220163E-2</v>
      </c>
      <c r="M51" s="9">
        <f t="shared" si="1"/>
        <v>0.20250823357139602</v>
      </c>
      <c r="N51" s="9">
        <f t="shared" si="4"/>
        <v>0.1399474310465483</v>
      </c>
      <c r="O51" s="9">
        <f t="shared" si="3"/>
        <v>0.14796928483687888</v>
      </c>
    </row>
    <row r="52" spans="1:15" ht="15" x14ac:dyDescent="0.25">
      <c r="A52" s="60">
        <v>1356</v>
      </c>
      <c r="B52" s="60" t="str">
        <f>IF('IV. Country level, 1310-2018'!C50&lt;0,'III. GDP shares, 1310-2018'!C52,"")</f>
        <v/>
      </c>
      <c r="C52" s="60" t="str">
        <f>IF('IV. Country level, 1310-2018'!D50&lt;0,'III. GDP shares, 1310-2018'!D52,"")</f>
        <v/>
      </c>
      <c r="D52" s="60" t="str">
        <f>IF('IV. Country level, 1310-2018'!E50&lt;0,'III. GDP shares, 1310-2018'!E52,"")</f>
        <v/>
      </c>
      <c r="E52" s="60" t="str">
        <f>IF('IV. Country level, 1310-2018'!F50&lt;0,'III. GDP shares, 1310-2018'!F52,"")</f>
        <v/>
      </c>
      <c r="F52" s="60" t="str">
        <f>IF('IV. Country level, 1310-2018'!G50&lt;0,'III. GDP shares, 1310-2018'!G52,"")</f>
        <v/>
      </c>
      <c r="G52" s="60" t="str">
        <f>IF('IV. Country level, 1310-2018'!H50&lt;0,'III. GDP shares, 1310-2018'!H52,"")</f>
        <v/>
      </c>
      <c r="H52" s="60" t="str">
        <f>IF('IV. Country level, 1310-2018'!I50&lt;0,'III. GDP shares, 1310-2018'!I52,"")</f>
        <v/>
      </c>
      <c r="I52" s="60" t="str">
        <f>IF('IV. Country level, 1310-2018'!J50&lt;0,'III. GDP shares, 1310-2018'!J52,"")</f>
        <v/>
      </c>
      <c r="J52" s="60"/>
      <c r="K52" s="60">
        <f t="shared" si="0"/>
        <v>0</v>
      </c>
      <c r="L52" s="9">
        <f t="shared" si="2"/>
        <v>7.1465954361220163E-2</v>
      </c>
      <c r="M52" s="9">
        <f t="shared" si="1"/>
        <v>0.20250823357139602</v>
      </c>
      <c r="N52" s="9">
        <f t="shared" si="4"/>
        <v>0.12879933363881813</v>
      </c>
      <c r="O52" s="9">
        <f t="shared" si="3"/>
        <v>0.14796928483687888</v>
      </c>
    </row>
    <row r="53" spans="1:15" ht="15" x14ac:dyDescent="0.25">
      <c r="A53" s="60">
        <v>1357</v>
      </c>
      <c r="B53" s="60" t="str">
        <f>IF('IV. Country level, 1310-2018'!C51&lt;0,'III. GDP shares, 1310-2018'!C53,"")</f>
        <v/>
      </c>
      <c r="C53" s="60" t="str">
        <f>IF('IV. Country level, 1310-2018'!D51&lt;0,'III. GDP shares, 1310-2018'!D53,"")</f>
        <v/>
      </c>
      <c r="D53" s="60" t="str">
        <f>IF('IV. Country level, 1310-2018'!E51&lt;0,'III. GDP shares, 1310-2018'!E53,"")</f>
        <v/>
      </c>
      <c r="E53" s="60" t="str">
        <f>IF('IV. Country level, 1310-2018'!F51&lt;0,'III. GDP shares, 1310-2018'!F53,"")</f>
        <v/>
      </c>
      <c r="F53" s="60" t="str">
        <f>IF('IV. Country level, 1310-2018'!G51&lt;0,'III. GDP shares, 1310-2018'!G53,"")</f>
        <v/>
      </c>
      <c r="G53" s="60" t="str">
        <f>IF('IV. Country level, 1310-2018'!H51&lt;0,'III. GDP shares, 1310-2018'!H53,"")</f>
        <v/>
      </c>
      <c r="H53" s="60" t="str">
        <f>IF('IV. Country level, 1310-2018'!I51&lt;0,'III. GDP shares, 1310-2018'!I53,"")</f>
        <v/>
      </c>
      <c r="I53" s="60" t="str">
        <f>IF('IV. Country level, 1310-2018'!J51&lt;0,'III. GDP shares, 1310-2018'!J53,"")</f>
        <v/>
      </c>
      <c r="J53" s="60"/>
      <c r="K53" s="60">
        <f t="shared" si="0"/>
        <v>0</v>
      </c>
      <c r="L53" s="9">
        <f t="shared" si="2"/>
        <v>0</v>
      </c>
      <c r="M53" s="9">
        <f t="shared" si="1"/>
        <v>0.20250823357139602</v>
      </c>
      <c r="N53" s="9">
        <f t="shared" si="4"/>
        <v>0.12490391566583073</v>
      </c>
      <c r="O53" s="9">
        <f t="shared" si="3"/>
        <v>0.14796928483687888</v>
      </c>
    </row>
    <row r="54" spans="1:15" ht="15" x14ac:dyDescent="0.25">
      <c r="A54" s="60">
        <v>1358</v>
      </c>
      <c r="B54" s="60" t="str">
        <f>IF('IV. Country level, 1310-2018'!C52&lt;0,'III. GDP shares, 1310-2018'!C54,"")</f>
        <v/>
      </c>
      <c r="C54" s="60" t="str">
        <f>IF('IV. Country level, 1310-2018'!D52&lt;0,'III. GDP shares, 1310-2018'!D54,"")</f>
        <v/>
      </c>
      <c r="D54" s="60" t="str">
        <f>IF('IV. Country level, 1310-2018'!E52&lt;0,'III. GDP shares, 1310-2018'!E54,"")</f>
        <v/>
      </c>
      <c r="E54" s="60" t="str">
        <f>IF('IV. Country level, 1310-2018'!F52&lt;0,'III. GDP shares, 1310-2018'!F54,"")</f>
        <v/>
      </c>
      <c r="F54" s="60" t="str">
        <f>IF('IV. Country level, 1310-2018'!G52&lt;0,'III. GDP shares, 1310-2018'!G54,"")</f>
        <v/>
      </c>
      <c r="G54" s="60" t="str">
        <f>IF('IV. Country level, 1310-2018'!H52&lt;0,'III. GDP shares, 1310-2018'!H54,"")</f>
        <v/>
      </c>
      <c r="H54" s="60" t="str">
        <f>IF('IV. Country level, 1310-2018'!I52&lt;0,'III. GDP shares, 1310-2018'!I54,"")</f>
        <v/>
      </c>
      <c r="I54" s="60" t="str">
        <f>IF('IV. Country level, 1310-2018'!J52&lt;0,'III. GDP shares, 1310-2018'!J54,"")</f>
        <v/>
      </c>
      <c r="J54" s="60"/>
      <c r="K54" s="60">
        <f t="shared" si="0"/>
        <v>0</v>
      </c>
      <c r="L54" s="9">
        <f t="shared" si="2"/>
        <v>0</v>
      </c>
      <c r="M54" s="9">
        <f t="shared" si="1"/>
        <v>0.20250823357139602</v>
      </c>
      <c r="N54" s="9">
        <f t="shared" si="4"/>
        <v>0.13991831148068315</v>
      </c>
      <c r="O54" s="9">
        <f t="shared" si="3"/>
        <v>0.14796928483687888</v>
      </c>
    </row>
    <row r="55" spans="1:15" ht="15" x14ac:dyDescent="0.25">
      <c r="A55" s="60">
        <v>1359</v>
      </c>
      <c r="B55" s="60" t="str">
        <f>IF('IV. Country level, 1310-2018'!C53&lt;0,'III. GDP shares, 1310-2018'!C55,"")</f>
        <v/>
      </c>
      <c r="C55" s="60" t="str">
        <f>IF('IV. Country level, 1310-2018'!D53&lt;0,'III. GDP shares, 1310-2018'!D55,"")</f>
        <v/>
      </c>
      <c r="D55" s="60" t="str">
        <f>IF('IV. Country level, 1310-2018'!E53&lt;0,'III. GDP shares, 1310-2018'!E55,"")</f>
        <v/>
      </c>
      <c r="E55" s="60" t="str">
        <f>IF('IV. Country level, 1310-2018'!F53&lt;0,'III. GDP shares, 1310-2018'!F55,"")</f>
        <v/>
      </c>
      <c r="F55" s="60" t="str">
        <f>IF('IV. Country level, 1310-2018'!G53&lt;0,'III. GDP shares, 1310-2018'!G55,"")</f>
        <v/>
      </c>
      <c r="G55" s="60" t="str">
        <f>IF('IV. Country level, 1310-2018'!H53&lt;0,'III. GDP shares, 1310-2018'!H55,"")</f>
        <v/>
      </c>
      <c r="H55" s="60" t="str">
        <f>IF('IV. Country level, 1310-2018'!I53&lt;0,'III. GDP shares, 1310-2018'!I55,"")</f>
        <v/>
      </c>
      <c r="I55" s="60" t="str">
        <f>IF('IV. Country level, 1310-2018'!J53&lt;0,'III. GDP shares, 1310-2018'!J55,"")</f>
        <v/>
      </c>
      <c r="J55" s="60"/>
      <c r="K55" s="60">
        <f t="shared" si="0"/>
        <v>0</v>
      </c>
      <c r="L55" s="9">
        <f t="shared" si="2"/>
        <v>0</v>
      </c>
      <c r="M55" s="9">
        <f t="shared" si="1"/>
        <v>0.20250823357139602</v>
      </c>
      <c r="N55" s="9">
        <f t="shared" si="4"/>
        <v>0.15571714992483837</v>
      </c>
      <c r="O55" s="9">
        <f t="shared" si="3"/>
        <v>0.14796928483687888</v>
      </c>
    </row>
    <row r="56" spans="1:15" ht="15" x14ac:dyDescent="0.25">
      <c r="A56" s="60">
        <v>1360</v>
      </c>
      <c r="B56" s="60" t="str">
        <f>IF('IV. Country level, 1310-2018'!C54&lt;0,'III. GDP shares, 1310-2018'!C56,"")</f>
        <v/>
      </c>
      <c r="C56" s="60" t="str">
        <f>IF('IV. Country level, 1310-2018'!D54&lt;0,'III. GDP shares, 1310-2018'!D56,"")</f>
        <v/>
      </c>
      <c r="D56" s="60" t="str">
        <f>IF('IV. Country level, 1310-2018'!E54&lt;0,'III. GDP shares, 1310-2018'!E56,"")</f>
        <v/>
      </c>
      <c r="E56" s="60" t="str">
        <f>IF('IV. Country level, 1310-2018'!F54&lt;0,'III. GDP shares, 1310-2018'!F56,"")</f>
        <v/>
      </c>
      <c r="F56" s="60" t="str">
        <f>IF('IV. Country level, 1310-2018'!G54&lt;0,'III. GDP shares, 1310-2018'!G56,"")</f>
        <v/>
      </c>
      <c r="G56" s="60" t="str">
        <f>IF('IV. Country level, 1310-2018'!H54&lt;0,'III. GDP shares, 1310-2018'!H56,"")</f>
        <v/>
      </c>
      <c r="H56" s="60" t="str">
        <f>IF('IV. Country level, 1310-2018'!I54&lt;0,'III. GDP shares, 1310-2018'!I56,"")</f>
        <v/>
      </c>
      <c r="I56" s="60" t="str">
        <f>IF('IV. Country level, 1310-2018'!J54&lt;0,'III. GDP shares, 1310-2018'!J56,"")</f>
        <v/>
      </c>
      <c r="J56" s="60"/>
      <c r="K56" s="60">
        <f t="shared" si="0"/>
        <v>0</v>
      </c>
      <c r="L56" s="9">
        <f t="shared" si="2"/>
        <v>0</v>
      </c>
      <c r="M56" s="9">
        <f t="shared" si="1"/>
        <v>0.20250823357139602</v>
      </c>
      <c r="N56" s="9">
        <f t="shared" si="4"/>
        <v>0.15571714992483837</v>
      </c>
      <c r="O56" s="9">
        <f t="shared" si="3"/>
        <v>0.14796928483687888</v>
      </c>
    </row>
    <row r="57" spans="1:15" ht="15" x14ac:dyDescent="0.25">
      <c r="A57" s="60">
        <v>1361</v>
      </c>
      <c r="B57" s="60" t="str">
        <f>IF('IV. Country level, 1310-2018'!C55&lt;0,'III. GDP shares, 1310-2018'!C57,"")</f>
        <v/>
      </c>
      <c r="C57" s="60" t="str">
        <f>IF('IV. Country level, 1310-2018'!D55&lt;0,'III. GDP shares, 1310-2018'!D57,"")</f>
        <v/>
      </c>
      <c r="D57" s="60" t="str">
        <f>IF('IV. Country level, 1310-2018'!E55&lt;0,'III. GDP shares, 1310-2018'!E57,"")</f>
        <v/>
      </c>
      <c r="E57" s="60" t="str">
        <f>IF('IV. Country level, 1310-2018'!F55&lt;0,'III. GDP shares, 1310-2018'!F57,"")</f>
        <v/>
      </c>
      <c r="F57" s="60" t="str">
        <f>IF('IV. Country level, 1310-2018'!G55&lt;0,'III. GDP shares, 1310-2018'!G57,"")</f>
        <v/>
      </c>
      <c r="G57" s="60" t="str">
        <f>IF('IV. Country level, 1310-2018'!H55&lt;0,'III. GDP shares, 1310-2018'!H57,"")</f>
        <v/>
      </c>
      <c r="H57" s="60" t="str">
        <f>IF('IV. Country level, 1310-2018'!I55&lt;0,'III. GDP shares, 1310-2018'!I57,"")</f>
        <v/>
      </c>
      <c r="I57" s="60" t="str">
        <f>IF('IV. Country level, 1310-2018'!J55&lt;0,'III. GDP shares, 1310-2018'!J57,"")</f>
        <v/>
      </c>
      <c r="J57" s="60"/>
      <c r="K57" s="60">
        <f t="shared" si="0"/>
        <v>0</v>
      </c>
      <c r="L57" s="9">
        <f t="shared" si="2"/>
        <v>0</v>
      </c>
      <c r="M57" s="9">
        <f t="shared" si="1"/>
        <v>0.20250823357139602</v>
      </c>
      <c r="N57" s="9">
        <f t="shared" si="4"/>
        <v>0.15571714992483837</v>
      </c>
      <c r="O57" s="9">
        <f t="shared" si="3"/>
        <v>0.14796928483687888</v>
      </c>
    </row>
    <row r="58" spans="1:15" ht="15" x14ac:dyDescent="0.25">
      <c r="A58" s="60">
        <v>1362</v>
      </c>
      <c r="B58" s="60" t="str">
        <f>IF('IV. Country level, 1310-2018'!C56&lt;0,'III. GDP shares, 1310-2018'!C58,"")</f>
        <v/>
      </c>
      <c r="C58" s="60" t="str">
        <f>IF('IV. Country level, 1310-2018'!D56&lt;0,'III. GDP shares, 1310-2018'!D58,"")</f>
        <v/>
      </c>
      <c r="D58" s="60" t="str">
        <f>IF('IV. Country level, 1310-2018'!E56&lt;0,'III. GDP shares, 1310-2018'!E58,"")</f>
        <v/>
      </c>
      <c r="E58" s="60" t="str">
        <f>IF('IV. Country level, 1310-2018'!F56&lt;0,'III. GDP shares, 1310-2018'!F58,"")</f>
        <v/>
      </c>
      <c r="F58" s="60" t="str">
        <f>IF('IV. Country level, 1310-2018'!G56&lt;0,'III. GDP shares, 1310-2018'!G58,"")</f>
        <v/>
      </c>
      <c r="G58" s="60" t="str">
        <f>IF('IV. Country level, 1310-2018'!H56&lt;0,'III. GDP shares, 1310-2018'!H58,"")</f>
        <v/>
      </c>
      <c r="H58" s="60" t="str">
        <f>IF('IV. Country level, 1310-2018'!I56&lt;0,'III. GDP shares, 1310-2018'!I58,"")</f>
        <v/>
      </c>
      <c r="I58" s="60" t="str">
        <f>IF('IV. Country level, 1310-2018'!J56&lt;0,'III. GDP shares, 1310-2018'!J58,"")</f>
        <v/>
      </c>
      <c r="J58" s="60"/>
      <c r="K58" s="60">
        <f t="shared" si="0"/>
        <v>0</v>
      </c>
      <c r="L58" s="9">
        <f t="shared" si="2"/>
        <v>0</v>
      </c>
      <c r="M58" s="9">
        <f t="shared" si="1"/>
        <v>0.20250823357139602</v>
      </c>
      <c r="N58" s="9">
        <f t="shared" si="4"/>
        <v>0.15571714992483837</v>
      </c>
      <c r="O58" s="9">
        <f t="shared" si="3"/>
        <v>0.14796928483687888</v>
      </c>
    </row>
    <row r="59" spans="1:15" ht="15" x14ac:dyDescent="0.25">
      <c r="A59" s="60">
        <v>1363</v>
      </c>
      <c r="B59" s="60" t="str">
        <f>IF('IV. Country level, 1310-2018'!C57&lt;0,'III. GDP shares, 1310-2018'!C59,"")</f>
        <v/>
      </c>
      <c r="C59" s="60" t="str">
        <f>IF('IV. Country level, 1310-2018'!D57&lt;0,'III. GDP shares, 1310-2018'!D59,"")</f>
        <v/>
      </c>
      <c r="D59" s="60" t="str">
        <f>IF('IV. Country level, 1310-2018'!E57&lt;0,'III. GDP shares, 1310-2018'!E59,"")</f>
        <v/>
      </c>
      <c r="E59" s="60" t="str">
        <f>IF('IV. Country level, 1310-2018'!F57&lt;0,'III. GDP shares, 1310-2018'!F59,"")</f>
        <v/>
      </c>
      <c r="F59" s="60" t="str">
        <f>IF('IV. Country level, 1310-2018'!G57&lt;0,'III. GDP shares, 1310-2018'!G59,"")</f>
        <v/>
      </c>
      <c r="G59" s="60" t="str">
        <f>IF('IV. Country level, 1310-2018'!H57&lt;0,'III. GDP shares, 1310-2018'!H59,"")</f>
        <v/>
      </c>
      <c r="H59" s="60" t="str">
        <f>IF('IV. Country level, 1310-2018'!I57&lt;0,'III. GDP shares, 1310-2018'!I59,"")</f>
        <v/>
      </c>
      <c r="I59" s="60" t="str">
        <f>IF('IV. Country level, 1310-2018'!J57&lt;0,'III. GDP shares, 1310-2018'!J59,"")</f>
        <v/>
      </c>
      <c r="J59" s="60"/>
      <c r="K59" s="60">
        <f t="shared" si="0"/>
        <v>0</v>
      </c>
      <c r="L59" s="9">
        <f t="shared" si="2"/>
        <v>0</v>
      </c>
      <c r="M59" s="9">
        <f t="shared" si="1"/>
        <v>0.20250823357139602</v>
      </c>
      <c r="N59" s="9">
        <f t="shared" si="4"/>
        <v>0.15571714992483837</v>
      </c>
      <c r="O59" s="9">
        <f t="shared" si="3"/>
        <v>0.14796928483687888</v>
      </c>
    </row>
    <row r="60" spans="1:15" ht="15" x14ac:dyDescent="0.25">
      <c r="A60" s="60">
        <v>1364</v>
      </c>
      <c r="B60" s="60" t="str">
        <f>IF('IV. Country level, 1310-2018'!C58&lt;0,'III. GDP shares, 1310-2018'!C60,"")</f>
        <v/>
      </c>
      <c r="C60" s="60" t="str">
        <f>IF('IV. Country level, 1310-2018'!D58&lt;0,'III. GDP shares, 1310-2018'!D60,"")</f>
        <v/>
      </c>
      <c r="D60" s="60" t="str">
        <f>IF('IV. Country level, 1310-2018'!E58&lt;0,'III. GDP shares, 1310-2018'!E60,"")</f>
        <v/>
      </c>
      <c r="E60" s="60" t="str">
        <f>IF('IV. Country level, 1310-2018'!F58&lt;0,'III. GDP shares, 1310-2018'!F60,"")</f>
        <v/>
      </c>
      <c r="F60" s="60" t="str">
        <f>IF('IV. Country level, 1310-2018'!G58&lt;0,'III. GDP shares, 1310-2018'!G60,"")</f>
        <v/>
      </c>
      <c r="G60" s="60" t="str">
        <f>IF('IV. Country level, 1310-2018'!H58&lt;0,'III. GDP shares, 1310-2018'!H60,"")</f>
        <v/>
      </c>
      <c r="H60" s="60" t="str">
        <f>IF('IV. Country level, 1310-2018'!I58&lt;0,'III. GDP shares, 1310-2018'!I60,"")</f>
        <v/>
      </c>
      <c r="I60" s="60" t="str">
        <f>IF('IV. Country level, 1310-2018'!J58&lt;0,'III. GDP shares, 1310-2018'!J60,"")</f>
        <v/>
      </c>
      <c r="J60" s="60"/>
      <c r="K60" s="60">
        <f t="shared" si="0"/>
        <v>0</v>
      </c>
      <c r="L60" s="9">
        <f t="shared" si="2"/>
        <v>7.1008627316070799E-2</v>
      </c>
      <c r="M60" s="9">
        <f t="shared" si="1"/>
        <v>0.20250823357139602</v>
      </c>
      <c r="N60" s="9">
        <f t="shared" si="4"/>
        <v>0.14051574629762417</v>
      </c>
      <c r="O60" s="9">
        <f t="shared" si="3"/>
        <v>0.14796928483687888</v>
      </c>
    </row>
    <row r="61" spans="1:15" ht="15" x14ac:dyDescent="0.25">
      <c r="A61" s="60">
        <v>1365</v>
      </c>
      <c r="B61" s="60" t="str">
        <f>IF('IV. Country level, 1310-2018'!C59&lt;0,'III. GDP shares, 1310-2018'!C61,"")</f>
        <v/>
      </c>
      <c r="C61" s="60" t="str">
        <f>IF('IV. Country level, 1310-2018'!D59&lt;0,'III. GDP shares, 1310-2018'!D61,"")</f>
        <v/>
      </c>
      <c r="D61" s="60" t="str">
        <f>IF('IV. Country level, 1310-2018'!E59&lt;0,'III. GDP shares, 1310-2018'!E61,"")</f>
        <v/>
      </c>
      <c r="E61" s="60" t="str">
        <f>IF('IV. Country level, 1310-2018'!F59&lt;0,'III. GDP shares, 1310-2018'!F61,"")</f>
        <v/>
      </c>
      <c r="F61" s="60" t="str">
        <f>IF('IV. Country level, 1310-2018'!G59&lt;0,'III. GDP shares, 1310-2018'!G61,"")</f>
        <v/>
      </c>
      <c r="G61" s="60" t="str">
        <f>IF('IV. Country level, 1310-2018'!H59&lt;0,'III. GDP shares, 1310-2018'!H61,"")</f>
        <v/>
      </c>
      <c r="H61" s="60" t="str">
        <f>IF('IV. Country level, 1310-2018'!I59&lt;0,'III. GDP shares, 1310-2018'!I61,"")</f>
        <v/>
      </c>
      <c r="I61" s="60" t="str">
        <f>IF('IV. Country level, 1310-2018'!J59&lt;0,'III. GDP shares, 1310-2018'!J61,"")</f>
        <v/>
      </c>
      <c r="J61" s="60"/>
      <c r="K61" s="60">
        <f t="shared" si="0"/>
        <v>0</v>
      </c>
      <c r="L61" s="9">
        <f t="shared" si="2"/>
        <v>0.14198481228225757</v>
      </c>
      <c r="M61" s="9">
        <f t="shared" si="1"/>
        <v>0.20250823357139602</v>
      </c>
      <c r="N61" s="9">
        <f t="shared" si="4"/>
        <v>0.15627496434137958</v>
      </c>
      <c r="O61" s="9">
        <f t="shared" si="3"/>
        <v>0.14796928483687888</v>
      </c>
    </row>
    <row r="62" spans="1:15" ht="15" x14ac:dyDescent="0.25">
      <c r="A62" s="60">
        <v>1366</v>
      </c>
      <c r="B62" s="60" t="str">
        <f>IF('IV. Country level, 1310-2018'!C60&lt;0,'III. GDP shares, 1310-2018'!C62,"")</f>
        <v/>
      </c>
      <c r="C62" s="60" t="str">
        <f>IF('IV. Country level, 1310-2018'!D60&lt;0,'III. GDP shares, 1310-2018'!D62,"")</f>
        <v/>
      </c>
      <c r="D62" s="60" t="str">
        <f>IF('IV. Country level, 1310-2018'!E60&lt;0,'III. GDP shares, 1310-2018'!E62,"")</f>
        <v/>
      </c>
      <c r="E62" s="60" t="str">
        <f>IF('IV. Country level, 1310-2018'!F60&lt;0,'III. GDP shares, 1310-2018'!F62,"")</f>
        <v/>
      </c>
      <c r="F62" s="60" t="str">
        <f>IF('IV. Country level, 1310-2018'!G60&lt;0,'III. GDP shares, 1310-2018'!G62,"")</f>
        <v/>
      </c>
      <c r="G62" s="60" t="str">
        <f>IF('IV. Country level, 1310-2018'!H60&lt;0,'III. GDP shares, 1310-2018'!H62,"")</f>
        <v/>
      </c>
      <c r="H62" s="60" t="str">
        <f>IF('IV. Country level, 1310-2018'!I60&lt;0,'III. GDP shares, 1310-2018'!I62,"")</f>
        <v/>
      </c>
      <c r="I62" s="60" t="str">
        <f>IF('IV. Country level, 1310-2018'!J60&lt;0,'III. GDP shares, 1310-2018'!J62,"")</f>
        <v/>
      </c>
      <c r="J62" s="60"/>
      <c r="K62" s="60">
        <f t="shared" si="0"/>
        <v>0</v>
      </c>
      <c r="L62" s="9">
        <f t="shared" si="2"/>
        <v>0.14198481228225757</v>
      </c>
      <c r="M62" s="9">
        <f t="shared" si="1"/>
        <v>0.20250823357139602</v>
      </c>
      <c r="N62" s="9">
        <f t="shared" si="4"/>
        <v>0.14108757275232842</v>
      </c>
      <c r="O62" s="9">
        <f t="shared" si="3"/>
        <v>0.14796928483687888</v>
      </c>
    </row>
    <row r="63" spans="1:15" ht="15" x14ac:dyDescent="0.25">
      <c r="A63" s="60">
        <v>1367</v>
      </c>
      <c r="B63" s="60">
        <f>IF('IV. Country level, 1310-2018'!C61&lt;0,'III. GDP shares, 1310-2018'!C63,"")</f>
        <v>0.49706039121249557</v>
      </c>
      <c r="C63" s="60" t="str">
        <f>IF('IV. Country level, 1310-2018'!D61&lt;0,'III. GDP shares, 1310-2018'!D63,"")</f>
        <v/>
      </c>
      <c r="D63" s="60" t="str">
        <f>IF('IV. Country level, 1310-2018'!E61&lt;0,'III. GDP shares, 1310-2018'!E63,"")</f>
        <v/>
      </c>
      <c r="E63" s="60" t="str">
        <f>IF('IV. Country level, 1310-2018'!F61&lt;0,'III. GDP shares, 1310-2018'!F63,"")</f>
        <v/>
      </c>
      <c r="F63" s="60" t="str">
        <f>IF('IV. Country level, 1310-2018'!G61&lt;0,'III. GDP shares, 1310-2018'!G63,"")</f>
        <v/>
      </c>
      <c r="G63" s="60" t="str">
        <f>IF('IV. Country level, 1310-2018'!H61&lt;0,'III. GDP shares, 1310-2018'!H63,"")</f>
        <v/>
      </c>
      <c r="H63" s="60" t="str">
        <f>IF('IV. Country level, 1310-2018'!I61&lt;0,'III. GDP shares, 1310-2018'!I63,"")</f>
        <v/>
      </c>
      <c r="I63" s="60" t="str">
        <f>IF('IV. Country level, 1310-2018'!J61&lt;0,'III. GDP shares, 1310-2018'!J63,"")</f>
        <v/>
      </c>
      <c r="J63" s="60"/>
      <c r="K63" s="60">
        <f t="shared" si="0"/>
        <v>0.49706039121249557</v>
      </c>
      <c r="L63" s="9">
        <f t="shared" si="2"/>
        <v>0.2310088391640937</v>
      </c>
      <c r="M63" s="9">
        <f t="shared" si="1"/>
        <v>0.20250823357139602</v>
      </c>
      <c r="N63" s="9">
        <f t="shared" si="4"/>
        <v>0.14165323286686185</v>
      </c>
      <c r="O63" s="9">
        <f t="shared" si="3"/>
        <v>0.14796928483687888</v>
      </c>
    </row>
    <row r="64" spans="1:15" ht="15" x14ac:dyDescent="0.25">
      <c r="A64" s="60">
        <v>1368</v>
      </c>
      <c r="B64" s="60">
        <f>IF('IV. Country level, 1310-2018'!C62&lt;0,'III. GDP shares, 1310-2018'!C64,"")</f>
        <v>0.4968332947633074</v>
      </c>
      <c r="C64" s="60" t="str">
        <f>IF('IV. Country level, 1310-2018'!D62&lt;0,'III. GDP shares, 1310-2018'!D64,"")</f>
        <v/>
      </c>
      <c r="D64" s="60" t="str">
        <f>IF('IV. Country level, 1310-2018'!E62&lt;0,'III. GDP shares, 1310-2018'!E64,"")</f>
        <v/>
      </c>
      <c r="E64" s="60" t="str">
        <f>IF('IV. Country level, 1310-2018'!F62&lt;0,'III. GDP shares, 1310-2018'!F64,"")</f>
        <v/>
      </c>
      <c r="F64" s="60" t="str">
        <f>IF('IV. Country level, 1310-2018'!G62&lt;0,'III. GDP shares, 1310-2018'!G64,"")</f>
        <v/>
      </c>
      <c r="G64" s="60" t="str">
        <f>IF('IV. Country level, 1310-2018'!H62&lt;0,'III. GDP shares, 1310-2018'!H64,"")</f>
        <v/>
      </c>
      <c r="H64" s="60" t="str">
        <f>IF('IV. Country level, 1310-2018'!I62&lt;0,'III. GDP shares, 1310-2018'!I64,"")</f>
        <v/>
      </c>
      <c r="I64" s="60" t="str">
        <f>IF('IV. Country level, 1310-2018'!J62&lt;0,'III. GDP shares, 1310-2018'!J64,"")</f>
        <v/>
      </c>
      <c r="J64" s="60"/>
      <c r="K64" s="60">
        <f t="shared" si="0"/>
        <v>0.4968332947633074</v>
      </c>
      <c r="L64" s="9">
        <f t="shared" si="2"/>
        <v>0.2310088391640937</v>
      </c>
      <c r="M64" s="9">
        <f t="shared" si="1"/>
        <v>0.20250823357139602</v>
      </c>
      <c r="N64" s="9">
        <f t="shared" si="4"/>
        <v>0.12647982750830361</v>
      </c>
      <c r="O64" s="9">
        <f t="shared" si="3"/>
        <v>0.14796928483687888</v>
      </c>
    </row>
    <row r="65" spans="1:15" ht="15" x14ac:dyDescent="0.25">
      <c r="A65" s="60">
        <v>1369</v>
      </c>
      <c r="B65" s="60" t="str">
        <f>IF('IV. Country level, 1310-2018'!C63&lt;0,'III. GDP shares, 1310-2018'!C65,"")</f>
        <v/>
      </c>
      <c r="C65" s="60" t="str">
        <f>IF('IV. Country level, 1310-2018'!D63&lt;0,'III. GDP shares, 1310-2018'!D65,"")</f>
        <v/>
      </c>
      <c r="D65" s="60" t="str">
        <f>IF('IV. Country level, 1310-2018'!E63&lt;0,'III. GDP shares, 1310-2018'!E65,"")</f>
        <v/>
      </c>
      <c r="E65" s="60" t="str">
        <f>IF('IV. Country level, 1310-2018'!F63&lt;0,'III. GDP shares, 1310-2018'!F65,"")</f>
        <v/>
      </c>
      <c r="F65" s="60" t="str">
        <f>IF('IV. Country level, 1310-2018'!G63&lt;0,'III. GDP shares, 1310-2018'!G65,"")</f>
        <v/>
      </c>
      <c r="G65" s="60" t="str">
        <f>IF('IV. Country level, 1310-2018'!H63&lt;0,'III. GDP shares, 1310-2018'!H65,"")</f>
        <v/>
      </c>
      <c r="H65" s="60" t="str">
        <f>IF('IV. Country level, 1310-2018'!I63&lt;0,'III. GDP shares, 1310-2018'!I65,"")</f>
        <v/>
      </c>
      <c r="I65" s="60" t="str">
        <f>IF('IV. Country level, 1310-2018'!J63&lt;0,'III. GDP shares, 1310-2018'!J65,"")</f>
        <v/>
      </c>
      <c r="J65" s="60"/>
      <c r="K65" s="60">
        <f t="shared" si="0"/>
        <v>0</v>
      </c>
      <c r="L65" s="9">
        <f t="shared" si="2"/>
        <v>0.2310088391640937</v>
      </c>
      <c r="M65" s="9">
        <f t="shared" si="1"/>
        <v>0.20250823357139602</v>
      </c>
      <c r="N65" s="9">
        <f t="shared" si="4"/>
        <v>0.12647982750830361</v>
      </c>
      <c r="O65" s="9">
        <f t="shared" si="3"/>
        <v>0.14796928483687888</v>
      </c>
    </row>
    <row r="66" spans="1:15" ht="15" x14ac:dyDescent="0.25">
      <c r="A66" s="60">
        <v>1370</v>
      </c>
      <c r="B66" s="60">
        <f>IF('IV. Country level, 1310-2018'!C64&lt;0,'III. GDP shares, 1310-2018'!C66,"")</f>
        <v>0.49637972383018236</v>
      </c>
      <c r="C66" s="60">
        <f>IF('IV. Country level, 1310-2018'!D64&lt;0,'III. GDP shares, 1310-2018'!D66,"")</f>
        <v>0.1267884643426706</v>
      </c>
      <c r="D66" s="60" t="str">
        <f>IF('IV. Country level, 1310-2018'!E64&lt;0,'III. GDP shares, 1310-2018'!E66,"")</f>
        <v/>
      </c>
      <c r="E66" s="60" t="str">
        <f>IF('IV. Country level, 1310-2018'!F64&lt;0,'III. GDP shares, 1310-2018'!F66,"")</f>
        <v/>
      </c>
      <c r="F66" s="60" t="str">
        <f>IF('IV. Country level, 1310-2018'!G64&lt;0,'III. GDP shares, 1310-2018'!G66,"")</f>
        <v/>
      </c>
      <c r="G66" s="60" t="str">
        <f>IF('IV. Country level, 1310-2018'!H64&lt;0,'III. GDP shares, 1310-2018'!H66,"")</f>
        <v/>
      </c>
      <c r="H66" s="60" t="str">
        <f>IF('IV. Country level, 1310-2018'!I64&lt;0,'III. GDP shares, 1310-2018'!I66,"")</f>
        <v/>
      </c>
      <c r="I66" s="60" t="str">
        <f>IF('IV. Country level, 1310-2018'!J64&lt;0,'III. GDP shares, 1310-2018'!J66,"")</f>
        <v/>
      </c>
      <c r="J66" s="60"/>
      <c r="K66" s="60">
        <f t="shared" si="0"/>
        <v>0.62316818817285302</v>
      </c>
      <c r="L66" s="9">
        <f t="shared" si="2"/>
        <v>0.2310088391640937</v>
      </c>
      <c r="M66" s="9">
        <f t="shared" si="1"/>
        <v>0.20250823357139602</v>
      </c>
      <c r="N66" s="9">
        <f t="shared" si="4"/>
        <v>0.11132038264380235</v>
      </c>
      <c r="O66" s="9">
        <f t="shared" si="3"/>
        <v>0.14796928483687888</v>
      </c>
    </row>
    <row r="67" spans="1:15" ht="15" x14ac:dyDescent="0.25">
      <c r="A67" s="60">
        <v>1371</v>
      </c>
      <c r="B67" s="60" t="str">
        <f>IF('IV. Country level, 1310-2018'!C65&lt;0,'III. GDP shares, 1310-2018'!C67,"")</f>
        <v/>
      </c>
      <c r="C67" s="60" t="str">
        <f>IF('IV. Country level, 1310-2018'!D65&lt;0,'III. GDP shares, 1310-2018'!D67,"")</f>
        <v/>
      </c>
      <c r="D67" s="60" t="str">
        <f>IF('IV. Country level, 1310-2018'!E65&lt;0,'III. GDP shares, 1310-2018'!E67,"")</f>
        <v/>
      </c>
      <c r="E67" s="60" t="str">
        <f>IF('IV. Country level, 1310-2018'!F65&lt;0,'III. GDP shares, 1310-2018'!F67,"")</f>
        <v/>
      </c>
      <c r="F67" s="60" t="str">
        <f>IF('IV. Country level, 1310-2018'!G65&lt;0,'III. GDP shares, 1310-2018'!G67,"")</f>
        <v/>
      </c>
      <c r="G67" s="60" t="str">
        <f>IF('IV. Country level, 1310-2018'!H65&lt;0,'III. GDP shares, 1310-2018'!H67,"")</f>
        <v/>
      </c>
      <c r="H67" s="60" t="str">
        <f>IF('IV. Country level, 1310-2018'!I65&lt;0,'III. GDP shares, 1310-2018'!I67,"")</f>
        <v/>
      </c>
      <c r="I67" s="60" t="str">
        <f>IF('IV. Country level, 1310-2018'!J65&lt;0,'III. GDP shares, 1310-2018'!J67,"")</f>
        <v/>
      </c>
      <c r="J67" s="60"/>
      <c r="K67" s="60">
        <f t="shared" si="0"/>
        <v>0</v>
      </c>
      <c r="L67" s="9">
        <f t="shared" si="2"/>
        <v>0.23078236354661286</v>
      </c>
      <c r="M67" s="9">
        <f t="shared" si="1"/>
        <v>0.20250823357139602</v>
      </c>
      <c r="N67" s="9">
        <f t="shared" si="4"/>
        <v>0.11132038264380235</v>
      </c>
      <c r="O67" s="9">
        <f t="shared" si="3"/>
        <v>0.14796928483687888</v>
      </c>
    </row>
    <row r="68" spans="1:15" ht="15" x14ac:dyDescent="0.25">
      <c r="A68" s="60">
        <v>1372</v>
      </c>
      <c r="B68" s="60" t="str">
        <f>IF('IV. Country level, 1310-2018'!C66&lt;0,'III. GDP shares, 1310-2018'!C68,"")</f>
        <v/>
      </c>
      <c r="C68" s="60" t="str">
        <f>IF('IV. Country level, 1310-2018'!D66&lt;0,'III. GDP shares, 1310-2018'!D68,"")</f>
        <v/>
      </c>
      <c r="D68" s="60" t="str">
        <f>IF('IV. Country level, 1310-2018'!E66&lt;0,'III. GDP shares, 1310-2018'!E68,"")</f>
        <v/>
      </c>
      <c r="E68" s="60" t="str">
        <f>IF('IV. Country level, 1310-2018'!F66&lt;0,'III. GDP shares, 1310-2018'!F68,"")</f>
        <v/>
      </c>
      <c r="F68" s="60" t="str">
        <f>IF('IV. Country level, 1310-2018'!G66&lt;0,'III. GDP shares, 1310-2018'!G68,"")</f>
        <v/>
      </c>
      <c r="G68" s="60" t="str">
        <f>IF('IV. Country level, 1310-2018'!H66&lt;0,'III. GDP shares, 1310-2018'!H68,"")</f>
        <v/>
      </c>
      <c r="H68" s="60" t="str">
        <f>IF('IV. Country level, 1310-2018'!I66&lt;0,'III. GDP shares, 1310-2018'!I68,"")</f>
        <v/>
      </c>
      <c r="I68" s="60" t="str">
        <f>IF('IV. Country level, 1310-2018'!J66&lt;0,'III. GDP shares, 1310-2018'!J68,"")</f>
        <v/>
      </c>
      <c r="J68" s="60"/>
      <c r="K68" s="60">
        <f t="shared" si="0"/>
        <v>0</v>
      </c>
      <c r="L68" s="9">
        <f t="shared" si="2"/>
        <v>0.23428641696001493</v>
      </c>
      <c r="M68" s="9">
        <f t="shared" si="1"/>
        <v>0.20250823357139602</v>
      </c>
      <c r="N68" s="9">
        <f t="shared" si="4"/>
        <v>0.12180391976625189</v>
      </c>
      <c r="O68" s="9">
        <f t="shared" si="3"/>
        <v>0.14796928483687888</v>
      </c>
    </row>
    <row r="69" spans="1:15" ht="15" x14ac:dyDescent="0.25">
      <c r="A69" s="60">
        <v>1373</v>
      </c>
      <c r="B69" s="60" t="str">
        <f>IF('IV. Country level, 1310-2018'!C67&lt;0,'III. GDP shares, 1310-2018'!C69,"")</f>
        <v/>
      </c>
      <c r="C69" s="60" t="str">
        <f>IF('IV. Country level, 1310-2018'!D67&lt;0,'III. GDP shares, 1310-2018'!D69,"")</f>
        <v/>
      </c>
      <c r="D69" s="60" t="str">
        <f>IF('IV. Country level, 1310-2018'!E67&lt;0,'III. GDP shares, 1310-2018'!E69,"")</f>
        <v/>
      </c>
      <c r="E69" s="60" t="str">
        <f>IF('IV. Country level, 1310-2018'!F67&lt;0,'III. GDP shares, 1310-2018'!F69,"")</f>
        <v/>
      </c>
      <c r="F69" s="60" t="str">
        <f>IF('IV. Country level, 1310-2018'!G67&lt;0,'III. GDP shares, 1310-2018'!G69,"")</f>
        <v/>
      </c>
      <c r="G69" s="60" t="str">
        <f>IF('IV. Country level, 1310-2018'!H67&lt;0,'III. GDP shares, 1310-2018'!H69,"")</f>
        <v/>
      </c>
      <c r="H69" s="60" t="str">
        <f>IF('IV. Country level, 1310-2018'!I67&lt;0,'III. GDP shares, 1310-2018'!I69,"")</f>
        <v/>
      </c>
      <c r="I69" s="60" t="str">
        <f>IF('IV. Country level, 1310-2018'!J67&lt;0,'III. GDP shares, 1310-2018'!J69,"")</f>
        <v/>
      </c>
      <c r="J69" s="60"/>
      <c r="K69" s="60">
        <f t="shared" si="0"/>
        <v>0</v>
      </c>
      <c r="L69" s="9">
        <f t="shared" si="2"/>
        <v>0.23428641696001493</v>
      </c>
      <c r="M69" s="9">
        <f t="shared" si="1"/>
        <v>0.20250823357139602</v>
      </c>
      <c r="N69" s="9">
        <f t="shared" si="4"/>
        <v>0.13228454280028068</v>
      </c>
      <c r="O69" s="9">
        <f t="shared" si="3"/>
        <v>0.14796928483687888</v>
      </c>
    </row>
    <row r="70" spans="1:15" ht="15" x14ac:dyDescent="0.25">
      <c r="A70" s="60">
        <v>1374</v>
      </c>
      <c r="B70" s="60">
        <f>IF('IV. Country level, 1310-2018'!C68&lt;0,'III. GDP shares, 1310-2018'!C70,"")</f>
        <v>0.49547506189012963</v>
      </c>
      <c r="C70" s="60" t="str">
        <f>IF('IV. Country level, 1310-2018'!D68&lt;0,'III. GDP shares, 1310-2018'!D70,"")</f>
        <v/>
      </c>
      <c r="D70" s="60" t="str">
        <f>IF('IV. Country level, 1310-2018'!E68&lt;0,'III. GDP shares, 1310-2018'!E70,"")</f>
        <v/>
      </c>
      <c r="E70" s="60" t="str">
        <f>IF('IV. Country level, 1310-2018'!F68&lt;0,'III. GDP shares, 1310-2018'!F70,"")</f>
        <v/>
      </c>
      <c r="F70" s="60" t="str">
        <f>IF('IV. Country level, 1310-2018'!G68&lt;0,'III. GDP shares, 1310-2018'!G70,"")</f>
        <v/>
      </c>
      <c r="G70" s="60" t="str">
        <f>IF('IV. Country level, 1310-2018'!H68&lt;0,'III. GDP shares, 1310-2018'!H70,"")</f>
        <v/>
      </c>
      <c r="H70" s="60" t="str">
        <f>IF('IV. Country level, 1310-2018'!I68&lt;0,'III. GDP shares, 1310-2018'!I70,"")</f>
        <v/>
      </c>
      <c r="I70" s="60" t="str">
        <f>IF('IV. Country level, 1310-2018'!J68&lt;0,'III. GDP shares, 1310-2018'!J70,"")</f>
        <v/>
      </c>
      <c r="J70" s="60"/>
      <c r="K70" s="60">
        <f t="shared" si="0"/>
        <v>0.49547506189012963</v>
      </c>
      <c r="L70" s="9">
        <f t="shared" si="2"/>
        <v>0.14526239007817879</v>
      </c>
      <c r="M70" s="9">
        <f t="shared" si="1"/>
        <v>0.20250823357139602</v>
      </c>
      <c r="N70" s="9">
        <f t="shared" si="4"/>
        <v>0.13228454280028068</v>
      </c>
      <c r="O70" s="9">
        <f t="shared" si="3"/>
        <v>0.14796928483687888</v>
      </c>
    </row>
    <row r="71" spans="1:15" ht="15" x14ac:dyDescent="0.25">
      <c r="A71" s="60">
        <v>1375</v>
      </c>
      <c r="B71" s="60">
        <f>IF('IV. Country level, 1310-2018'!C69&lt;0,'III. GDP shares, 1310-2018'!C71,"")</f>
        <v>0.52136166865712186</v>
      </c>
      <c r="C71" s="60" t="str">
        <f>IF('IV. Country level, 1310-2018'!D69&lt;0,'III. GDP shares, 1310-2018'!D71,"")</f>
        <v/>
      </c>
      <c r="D71" s="60" t="str">
        <f>IF('IV. Country level, 1310-2018'!E69&lt;0,'III. GDP shares, 1310-2018'!E71,"")</f>
        <v/>
      </c>
      <c r="E71" s="60" t="str">
        <f>IF('IV. Country level, 1310-2018'!F69&lt;0,'III. GDP shares, 1310-2018'!F71,"")</f>
        <v/>
      </c>
      <c r="F71" s="60" t="str">
        <f>IF('IV. Country level, 1310-2018'!G69&lt;0,'III. GDP shares, 1310-2018'!G71,"")</f>
        <v/>
      </c>
      <c r="G71" s="60" t="str">
        <f>IF('IV. Country level, 1310-2018'!H69&lt;0,'III. GDP shares, 1310-2018'!H71,"")</f>
        <v/>
      </c>
      <c r="H71" s="60" t="str">
        <f>IF('IV. Country level, 1310-2018'!I69&lt;0,'III. GDP shares, 1310-2018'!I71,"")</f>
        <v/>
      </c>
      <c r="I71" s="60" t="str">
        <f>IF('IV. Country level, 1310-2018'!J69&lt;0,'III. GDP shares, 1310-2018'!J71,"")</f>
        <v/>
      </c>
      <c r="J71" s="60"/>
      <c r="K71" s="60">
        <f t="shared" ref="K71:K134" si="5">SUM(B71:I71)</f>
        <v>0.52136166865712186</v>
      </c>
      <c r="L71" s="9">
        <f t="shared" si="2"/>
        <v>0.14526239007817879</v>
      </c>
      <c r="M71" s="9">
        <f t="shared" si="1"/>
        <v>0.20250823357139602</v>
      </c>
      <c r="N71" s="9">
        <f t="shared" si="4"/>
        <v>0.13228454280028068</v>
      </c>
      <c r="O71" s="9">
        <f t="shared" si="3"/>
        <v>0.14796928483687888</v>
      </c>
    </row>
    <row r="72" spans="1:15" ht="15" x14ac:dyDescent="0.25">
      <c r="A72" s="60">
        <v>1376</v>
      </c>
      <c r="B72" s="60" t="str">
        <f>IF('IV. Country level, 1310-2018'!C70&lt;0,'III. GDP shares, 1310-2018'!C72,"")</f>
        <v/>
      </c>
      <c r="C72" s="60" t="str">
        <f>IF('IV. Country level, 1310-2018'!D70&lt;0,'III. GDP shares, 1310-2018'!D72,"")</f>
        <v/>
      </c>
      <c r="D72" s="60" t="str">
        <f>IF('IV. Country level, 1310-2018'!E70&lt;0,'III. GDP shares, 1310-2018'!E72,"")</f>
        <v/>
      </c>
      <c r="E72" s="60" t="str">
        <f>IF('IV. Country level, 1310-2018'!F70&lt;0,'III. GDP shares, 1310-2018'!F72,"")</f>
        <v/>
      </c>
      <c r="F72" s="60" t="str">
        <f>IF('IV. Country level, 1310-2018'!G70&lt;0,'III. GDP shares, 1310-2018'!G72,"")</f>
        <v/>
      </c>
      <c r="G72" s="60" t="str">
        <f>IF('IV. Country level, 1310-2018'!H70&lt;0,'III. GDP shares, 1310-2018'!H72,"")</f>
        <v/>
      </c>
      <c r="H72" s="60" t="str">
        <f>IF('IV. Country level, 1310-2018'!I70&lt;0,'III. GDP shares, 1310-2018'!I72,"")</f>
        <v/>
      </c>
      <c r="I72" s="60" t="str">
        <f>IF('IV. Country level, 1310-2018'!J70&lt;0,'III. GDP shares, 1310-2018'!J72,"")</f>
        <v/>
      </c>
      <c r="J72" s="60"/>
      <c r="K72" s="60">
        <f t="shared" si="5"/>
        <v>0</v>
      </c>
      <c r="L72" s="9">
        <f t="shared" si="2"/>
        <v>0.14526239007817879</v>
      </c>
      <c r="M72" s="9">
        <f t="shared" si="1"/>
        <v>0.20250823357139602</v>
      </c>
      <c r="N72" s="9">
        <f t="shared" si="4"/>
        <v>0.13228454280028068</v>
      </c>
      <c r="O72" s="9">
        <f t="shared" si="3"/>
        <v>0.14796928483687888</v>
      </c>
    </row>
    <row r="73" spans="1:15" ht="15" x14ac:dyDescent="0.25">
      <c r="A73" s="60">
        <v>1377</v>
      </c>
      <c r="B73" s="60" t="str">
        <f>IF('IV. Country level, 1310-2018'!C71&lt;0,'III. GDP shares, 1310-2018'!C73,"")</f>
        <v/>
      </c>
      <c r="C73" s="60" t="str">
        <f>IF('IV. Country level, 1310-2018'!D71&lt;0,'III. GDP shares, 1310-2018'!D73,"")</f>
        <v/>
      </c>
      <c r="D73" s="60" t="str">
        <f>IF('IV. Country level, 1310-2018'!E71&lt;0,'III. GDP shares, 1310-2018'!E73,"")</f>
        <v/>
      </c>
      <c r="E73" s="60" t="str">
        <f>IF('IV. Country level, 1310-2018'!F71&lt;0,'III. GDP shares, 1310-2018'!F73,"")</f>
        <v/>
      </c>
      <c r="F73" s="60" t="str">
        <f>IF('IV. Country level, 1310-2018'!G71&lt;0,'III. GDP shares, 1310-2018'!G73,"")</f>
        <v/>
      </c>
      <c r="G73" s="60" t="str">
        <f>IF('IV. Country level, 1310-2018'!H71&lt;0,'III. GDP shares, 1310-2018'!H73,"")</f>
        <v/>
      </c>
      <c r="H73" s="60" t="str">
        <f>IF('IV. Country level, 1310-2018'!I71&lt;0,'III. GDP shares, 1310-2018'!I73,"")</f>
        <v/>
      </c>
      <c r="I73" s="60" t="str">
        <f>IF('IV. Country level, 1310-2018'!J71&lt;0,'III. GDP shares, 1310-2018'!J73,"")</f>
        <v/>
      </c>
      <c r="J73" s="60"/>
      <c r="K73" s="60">
        <f t="shared" si="5"/>
        <v>0</v>
      </c>
      <c r="L73" s="9">
        <f t="shared" si="2"/>
        <v>0.14526239007817879</v>
      </c>
      <c r="M73" s="9">
        <f t="shared" ref="M73:M136" si="6">AVERAGE(L$9:L$714)</f>
        <v>0.20250823357139602</v>
      </c>
      <c r="N73" s="9">
        <f t="shared" si="4"/>
        <v>0.13228454280028068</v>
      </c>
      <c r="O73" s="9">
        <f t="shared" si="3"/>
        <v>0.14796928483687888</v>
      </c>
    </row>
    <row r="74" spans="1:15" ht="15" x14ac:dyDescent="0.25">
      <c r="A74" s="60">
        <v>1378</v>
      </c>
      <c r="B74" s="60" t="str">
        <f>IF('IV. Country level, 1310-2018'!C72&lt;0,'III. GDP shares, 1310-2018'!C74,"")</f>
        <v/>
      </c>
      <c r="C74" s="60" t="str">
        <f>IF('IV. Country level, 1310-2018'!D72&lt;0,'III. GDP shares, 1310-2018'!D74,"")</f>
        <v/>
      </c>
      <c r="D74" s="60" t="str">
        <f>IF('IV. Country level, 1310-2018'!E72&lt;0,'III. GDP shares, 1310-2018'!E74,"")</f>
        <v/>
      </c>
      <c r="E74" s="60" t="str">
        <f>IF('IV. Country level, 1310-2018'!F72&lt;0,'III. GDP shares, 1310-2018'!F74,"")</f>
        <v/>
      </c>
      <c r="F74" s="60" t="str">
        <f>IF('IV. Country level, 1310-2018'!G72&lt;0,'III. GDP shares, 1310-2018'!G74,"")</f>
        <v/>
      </c>
      <c r="G74" s="60" t="str">
        <f>IF('IV. Country level, 1310-2018'!H72&lt;0,'III. GDP shares, 1310-2018'!H74,"")</f>
        <v/>
      </c>
      <c r="H74" s="60" t="str">
        <f>IF('IV. Country level, 1310-2018'!I72&lt;0,'III. GDP shares, 1310-2018'!I74,"")</f>
        <v/>
      </c>
      <c r="I74" s="60" t="str">
        <f>IF('IV. Country level, 1310-2018'!J72&lt;0,'III. GDP shares, 1310-2018'!J74,"")</f>
        <v/>
      </c>
      <c r="J74" s="60"/>
      <c r="K74" s="60">
        <f t="shared" si="5"/>
        <v>0</v>
      </c>
      <c r="L74" s="9">
        <f t="shared" ref="L74:L137" si="7">AVERAGE(K71:K77)</f>
        <v>0.14877369487157871</v>
      </c>
      <c r="M74" s="9">
        <f t="shared" si="6"/>
        <v>0.20250823357139602</v>
      </c>
      <c r="N74" s="9">
        <f t="shared" si="4"/>
        <v>0.13228454280028068</v>
      </c>
      <c r="O74" s="9">
        <f t="shared" ref="O74:O95" si="8">AVERAGE(L$9:L$96)</f>
        <v>0.14796928483687888</v>
      </c>
    </row>
    <row r="75" spans="1:15" ht="15" x14ac:dyDescent="0.25">
      <c r="A75" s="60">
        <v>1379</v>
      </c>
      <c r="B75" s="60" t="str">
        <f>IF('IV. Country level, 1310-2018'!C73&lt;0,'III. GDP shares, 1310-2018'!C75,"")</f>
        <v/>
      </c>
      <c r="C75" s="60" t="str">
        <f>IF('IV. Country level, 1310-2018'!D73&lt;0,'III. GDP shares, 1310-2018'!D75,"")</f>
        <v/>
      </c>
      <c r="D75" s="60" t="str">
        <f>IF('IV. Country level, 1310-2018'!E73&lt;0,'III. GDP shares, 1310-2018'!E75,"")</f>
        <v/>
      </c>
      <c r="E75" s="60" t="str">
        <f>IF('IV. Country level, 1310-2018'!F73&lt;0,'III. GDP shares, 1310-2018'!F75,"")</f>
        <v/>
      </c>
      <c r="F75" s="60" t="str">
        <f>IF('IV. Country level, 1310-2018'!G73&lt;0,'III. GDP shares, 1310-2018'!G75,"")</f>
        <v/>
      </c>
      <c r="G75" s="60" t="str">
        <f>IF('IV. Country level, 1310-2018'!H73&lt;0,'III. GDP shares, 1310-2018'!H75,"")</f>
        <v/>
      </c>
      <c r="H75" s="60" t="str">
        <f>IF('IV. Country level, 1310-2018'!I73&lt;0,'III. GDP shares, 1310-2018'!I75,"")</f>
        <v/>
      </c>
      <c r="I75" s="60" t="str">
        <f>IF('IV. Country level, 1310-2018'!J73&lt;0,'III. GDP shares, 1310-2018'!J75,"")</f>
        <v/>
      </c>
      <c r="J75" s="60"/>
      <c r="K75" s="60">
        <f t="shared" si="5"/>
        <v>0</v>
      </c>
      <c r="L75" s="9">
        <f t="shared" si="7"/>
        <v>7.4293456491989845E-2</v>
      </c>
      <c r="M75" s="9">
        <f t="shared" si="6"/>
        <v>0.20250823357139602</v>
      </c>
      <c r="N75" s="9">
        <f t="shared" si="4"/>
        <v>0.14274771526812555</v>
      </c>
      <c r="O75" s="9">
        <f t="shared" si="8"/>
        <v>0.14796928483687888</v>
      </c>
    </row>
    <row r="76" spans="1:15" ht="15" x14ac:dyDescent="0.25">
      <c r="A76" s="60">
        <v>1380</v>
      </c>
      <c r="B76" s="60" t="str">
        <f>IF('IV. Country level, 1310-2018'!C74&lt;0,'III. GDP shares, 1310-2018'!C76,"")</f>
        <v/>
      </c>
      <c r="C76" s="60" t="str">
        <f>IF('IV. Country level, 1310-2018'!D74&lt;0,'III. GDP shares, 1310-2018'!D76,"")</f>
        <v/>
      </c>
      <c r="D76" s="60" t="str">
        <f>IF('IV. Country level, 1310-2018'!E74&lt;0,'III. GDP shares, 1310-2018'!E76,"")</f>
        <v/>
      </c>
      <c r="E76" s="60" t="str">
        <f>IF('IV. Country level, 1310-2018'!F74&lt;0,'III. GDP shares, 1310-2018'!F76,"")</f>
        <v/>
      </c>
      <c r="F76" s="60" t="str">
        <f>IF('IV. Country level, 1310-2018'!G74&lt;0,'III. GDP shares, 1310-2018'!G76,"")</f>
        <v/>
      </c>
      <c r="G76" s="60" t="str">
        <f>IF('IV. Country level, 1310-2018'!H74&lt;0,'III. GDP shares, 1310-2018'!H76,"")</f>
        <v/>
      </c>
      <c r="H76" s="60" t="str">
        <f>IF('IV. Country level, 1310-2018'!I74&lt;0,'III. GDP shares, 1310-2018'!I76,"")</f>
        <v/>
      </c>
      <c r="I76" s="60" t="str">
        <f>IF('IV. Country level, 1310-2018'!J74&lt;0,'III. GDP shares, 1310-2018'!J76,"")</f>
        <v/>
      </c>
      <c r="J76" s="60"/>
      <c r="K76" s="60">
        <f t="shared" si="5"/>
        <v>0</v>
      </c>
      <c r="L76" s="9">
        <f t="shared" si="7"/>
        <v>0.14852486036422433</v>
      </c>
      <c r="M76" s="9">
        <f t="shared" si="6"/>
        <v>0.20250823357139602</v>
      </c>
      <c r="N76" s="9">
        <f t="shared" si="4"/>
        <v>0.14274771526812555</v>
      </c>
      <c r="O76" s="9">
        <f t="shared" si="8"/>
        <v>0.14796928483687888</v>
      </c>
    </row>
    <row r="77" spans="1:15" ht="15" x14ac:dyDescent="0.25">
      <c r="A77" s="60">
        <v>1381</v>
      </c>
      <c r="B77" s="60">
        <f>IF('IV. Country level, 1310-2018'!C75&lt;0,'III. GDP shares, 1310-2018'!C77,"")</f>
        <v>0.52005419544392895</v>
      </c>
      <c r="C77" s="60" t="str">
        <f>IF('IV. Country level, 1310-2018'!D75&lt;0,'III. GDP shares, 1310-2018'!D77,"")</f>
        <v/>
      </c>
      <c r="D77" s="60" t="str">
        <f>IF('IV. Country level, 1310-2018'!E75&lt;0,'III. GDP shares, 1310-2018'!E77,"")</f>
        <v/>
      </c>
      <c r="E77" s="60" t="str">
        <f>IF('IV. Country level, 1310-2018'!F75&lt;0,'III. GDP shares, 1310-2018'!F77,"")</f>
        <v/>
      </c>
      <c r="F77" s="60" t="str">
        <f>IF('IV. Country level, 1310-2018'!G75&lt;0,'III. GDP shares, 1310-2018'!G77,"")</f>
        <v/>
      </c>
      <c r="G77" s="60" t="str">
        <f>IF('IV. Country level, 1310-2018'!H75&lt;0,'III. GDP shares, 1310-2018'!H77,"")</f>
        <v/>
      </c>
      <c r="H77" s="60" t="str">
        <f>IF('IV. Country level, 1310-2018'!I75&lt;0,'III. GDP shares, 1310-2018'!I77,"")</f>
        <v/>
      </c>
      <c r="I77" s="60" t="str">
        <f>IF('IV. Country level, 1310-2018'!J75&lt;0,'III. GDP shares, 1310-2018'!J77,"")</f>
        <v/>
      </c>
      <c r="J77" s="60"/>
      <c r="K77" s="60">
        <f t="shared" si="5"/>
        <v>0.52005419544392895</v>
      </c>
      <c r="L77" s="9">
        <f t="shared" si="7"/>
        <v>0.14852486036422433</v>
      </c>
      <c r="M77" s="9">
        <f t="shared" si="6"/>
        <v>0.20250823357139602</v>
      </c>
      <c r="N77" s="9">
        <f t="shared" si="4"/>
        <v>0.15320508378707484</v>
      </c>
      <c r="O77" s="9">
        <f t="shared" si="8"/>
        <v>0.14796928483687888</v>
      </c>
    </row>
    <row r="78" spans="1:15" ht="15" x14ac:dyDescent="0.25">
      <c r="A78" s="60">
        <v>1382</v>
      </c>
      <c r="B78" s="60" t="str">
        <f>IF('IV. Country level, 1310-2018'!C76&lt;0,'III. GDP shares, 1310-2018'!C78,"")</f>
        <v/>
      </c>
      <c r="C78" s="60" t="str">
        <f>IF('IV. Country level, 1310-2018'!D76&lt;0,'III. GDP shares, 1310-2018'!D78,"")</f>
        <v/>
      </c>
      <c r="D78" s="60" t="str">
        <f>IF('IV. Country level, 1310-2018'!E76&lt;0,'III. GDP shares, 1310-2018'!E78,"")</f>
        <v/>
      </c>
      <c r="E78" s="60" t="str">
        <f>IF('IV. Country level, 1310-2018'!F76&lt;0,'III. GDP shares, 1310-2018'!F78,"")</f>
        <v/>
      </c>
      <c r="F78" s="60" t="str">
        <f>IF('IV. Country level, 1310-2018'!G76&lt;0,'III. GDP shares, 1310-2018'!G78,"")</f>
        <v/>
      </c>
      <c r="G78" s="60" t="str">
        <f>IF('IV. Country level, 1310-2018'!H76&lt;0,'III. GDP shares, 1310-2018'!H78,"")</f>
        <v/>
      </c>
      <c r="H78" s="60" t="str">
        <f>IF('IV. Country level, 1310-2018'!I76&lt;0,'III. GDP shares, 1310-2018'!I78,"")</f>
        <v/>
      </c>
      <c r="I78" s="60" t="str">
        <f>IF('IV. Country level, 1310-2018'!J76&lt;0,'III. GDP shares, 1310-2018'!J78,"")</f>
        <v/>
      </c>
      <c r="J78" s="60"/>
      <c r="K78" s="60">
        <f t="shared" si="5"/>
        <v>0</v>
      </c>
      <c r="L78" s="9">
        <f t="shared" si="7"/>
        <v>0.14852486036422433</v>
      </c>
      <c r="M78" s="9">
        <f t="shared" si="6"/>
        <v>0.20250823357139602</v>
      </c>
      <c r="N78" s="9">
        <f t="shared" si="4"/>
        <v>0.15320508378707484</v>
      </c>
      <c r="O78" s="9">
        <f t="shared" si="8"/>
        <v>0.14796928483687888</v>
      </c>
    </row>
    <row r="79" spans="1:15" ht="15" x14ac:dyDescent="0.25">
      <c r="A79" s="60">
        <v>1383</v>
      </c>
      <c r="B79" s="60">
        <f>IF('IV. Country level, 1310-2018'!C77&lt;0,'III. GDP shares, 1310-2018'!C79,"")</f>
        <v>0.51961982710564125</v>
      </c>
      <c r="C79" s="60" t="str">
        <f>IF('IV. Country level, 1310-2018'!D77&lt;0,'III. GDP shares, 1310-2018'!D79,"")</f>
        <v/>
      </c>
      <c r="D79" s="60" t="str">
        <f>IF('IV. Country level, 1310-2018'!E77&lt;0,'III. GDP shares, 1310-2018'!E79,"")</f>
        <v/>
      </c>
      <c r="E79" s="60" t="str">
        <f>IF('IV. Country level, 1310-2018'!F77&lt;0,'III. GDP shares, 1310-2018'!F79,"")</f>
        <v/>
      </c>
      <c r="F79" s="60" t="str">
        <f>IF('IV. Country level, 1310-2018'!G77&lt;0,'III. GDP shares, 1310-2018'!G79,"")</f>
        <v/>
      </c>
      <c r="G79" s="60" t="str">
        <f>IF('IV. Country level, 1310-2018'!H77&lt;0,'III. GDP shares, 1310-2018'!H79,"")</f>
        <v/>
      </c>
      <c r="H79" s="60" t="str">
        <f>IF('IV. Country level, 1310-2018'!I77&lt;0,'III. GDP shares, 1310-2018'!I79,"")</f>
        <v/>
      </c>
      <c r="I79" s="60" t="str">
        <f>IF('IV. Country level, 1310-2018'!J77&lt;0,'III. GDP shares, 1310-2018'!J79,"")</f>
        <v/>
      </c>
      <c r="J79" s="60"/>
      <c r="K79" s="60">
        <f t="shared" si="5"/>
        <v>0.51961982710564125</v>
      </c>
      <c r="L79" s="9">
        <f t="shared" si="7"/>
        <v>0.14852486036422433</v>
      </c>
      <c r="M79" s="9">
        <f t="shared" si="6"/>
        <v>0.20250823357139602</v>
      </c>
      <c r="N79" s="9">
        <f t="shared" si="4"/>
        <v>0.15320508378707484</v>
      </c>
      <c r="O79" s="9">
        <f t="shared" si="8"/>
        <v>0.14796928483687888</v>
      </c>
    </row>
    <row r="80" spans="1:15" ht="15" x14ac:dyDescent="0.25">
      <c r="A80" s="60">
        <v>1384</v>
      </c>
      <c r="B80" s="60" t="str">
        <f>IF('IV. Country level, 1310-2018'!C78&lt;0,'III. GDP shares, 1310-2018'!C80,"")</f>
        <v/>
      </c>
      <c r="C80" s="60" t="str">
        <f>IF('IV. Country level, 1310-2018'!D78&lt;0,'III. GDP shares, 1310-2018'!D80,"")</f>
        <v/>
      </c>
      <c r="D80" s="60" t="str">
        <f>IF('IV. Country level, 1310-2018'!E78&lt;0,'III. GDP shares, 1310-2018'!E80,"")</f>
        <v/>
      </c>
      <c r="E80" s="60" t="str">
        <f>IF('IV. Country level, 1310-2018'!F78&lt;0,'III. GDP shares, 1310-2018'!F80,"")</f>
        <v/>
      </c>
      <c r="F80" s="60" t="str">
        <f>IF('IV. Country level, 1310-2018'!G78&lt;0,'III. GDP shares, 1310-2018'!G80,"")</f>
        <v/>
      </c>
      <c r="G80" s="60" t="str">
        <f>IF('IV. Country level, 1310-2018'!H78&lt;0,'III. GDP shares, 1310-2018'!H80,"")</f>
        <v/>
      </c>
      <c r="H80" s="60" t="str">
        <f>IF('IV. Country level, 1310-2018'!I78&lt;0,'III. GDP shares, 1310-2018'!I80,"")</f>
        <v/>
      </c>
      <c r="I80" s="60" t="str">
        <f>IF('IV. Country level, 1310-2018'!J78&lt;0,'III. GDP shares, 1310-2018'!J80,"")</f>
        <v/>
      </c>
      <c r="J80" s="60"/>
      <c r="K80" s="60">
        <f t="shared" si="5"/>
        <v>0</v>
      </c>
      <c r="L80" s="9">
        <f t="shared" si="7"/>
        <v>0.14852486036422433</v>
      </c>
      <c r="M80" s="9">
        <f t="shared" si="6"/>
        <v>0.20250823357139602</v>
      </c>
      <c r="N80" s="9">
        <f t="shared" si="4"/>
        <v>0.13814264768972651</v>
      </c>
      <c r="O80" s="9">
        <f t="shared" si="8"/>
        <v>0.14796928483687888</v>
      </c>
    </row>
    <row r="81" spans="1:15" ht="15" x14ac:dyDescent="0.25">
      <c r="A81" s="60">
        <v>1385</v>
      </c>
      <c r="B81" s="60" t="str">
        <f>IF('IV. Country level, 1310-2018'!C79&lt;0,'III. GDP shares, 1310-2018'!C81,"")</f>
        <v/>
      </c>
      <c r="C81" s="60" t="str">
        <f>IF('IV. Country level, 1310-2018'!D79&lt;0,'III. GDP shares, 1310-2018'!D81,"")</f>
        <v/>
      </c>
      <c r="D81" s="60" t="str">
        <f>IF('IV. Country level, 1310-2018'!E79&lt;0,'III. GDP shares, 1310-2018'!E81,"")</f>
        <v/>
      </c>
      <c r="E81" s="60" t="str">
        <f>IF('IV. Country level, 1310-2018'!F79&lt;0,'III. GDP shares, 1310-2018'!F81,"")</f>
        <v/>
      </c>
      <c r="F81" s="60" t="str">
        <f>IF('IV. Country level, 1310-2018'!G79&lt;0,'III. GDP shares, 1310-2018'!G81,"")</f>
        <v/>
      </c>
      <c r="G81" s="60" t="str">
        <f>IF('IV. Country level, 1310-2018'!H79&lt;0,'III. GDP shares, 1310-2018'!H81,"")</f>
        <v/>
      </c>
      <c r="H81" s="60" t="str">
        <f>IF('IV. Country level, 1310-2018'!I79&lt;0,'III. GDP shares, 1310-2018'!I81,"")</f>
        <v/>
      </c>
      <c r="I81" s="60" t="str">
        <f>IF('IV. Country level, 1310-2018'!J79&lt;0,'III. GDP shares, 1310-2018'!J81,"")</f>
        <v/>
      </c>
      <c r="J81" s="60"/>
      <c r="K81" s="60">
        <f t="shared" si="5"/>
        <v>0</v>
      </c>
      <c r="L81" s="9">
        <f t="shared" si="7"/>
        <v>0.12365379316378231</v>
      </c>
      <c r="M81" s="9">
        <f t="shared" si="6"/>
        <v>0.20250823357139602</v>
      </c>
      <c r="N81" s="9">
        <f t="shared" si="4"/>
        <v>0.13331348301455656</v>
      </c>
      <c r="O81" s="9">
        <f t="shared" si="8"/>
        <v>0.14796928483687888</v>
      </c>
    </row>
    <row r="82" spans="1:15" ht="15" x14ac:dyDescent="0.25">
      <c r="A82" s="60">
        <v>1386</v>
      </c>
      <c r="B82" s="60" t="str">
        <f>IF('IV. Country level, 1310-2018'!C80&lt;0,'III. GDP shares, 1310-2018'!C82,"")</f>
        <v/>
      </c>
      <c r="C82" s="60" t="str">
        <f>IF('IV. Country level, 1310-2018'!D80&lt;0,'III. GDP shares, 1310-2018'!D82,"")</f>
        <v/>
      </c>
      <c r="D82" s="60" t="str">
        <f>IF('IV. Country level, 1310-2018'!E80&lt;0,'III. GDP shares, 1310-2018'!E82,"")</f>
        <v/>
      </c>
      <c r="E82" s="60" t="str">
        <f>IF('IV. Country level, 1310-2018'!F80&lt;0,'III. GDP shares, 1310-2018'!F82,"")</f>
        <v/>
      </c>
      <c r="F82" s="60" t="str">
        <f>IF('IV. Country level, 1310-2018'!G80&lt;0,'III. GDP shares, 1310-2018'!G82,"")</f>
        <v/>
      </c>
      <c r="G82" s="60" t="str">
        <f>IF('IV. Country level, 1310-2018'!H80&lt;0,'III. GDP shares, 1310-2018'!H82,"")</f>
        <v/>
      </c>
      <c r="H82" s="60" t="str">
        <f>IF('IV. Country level, 1310-2018'!I80&lt;0,'III. GDP shares, 1310-2018'!I82,"")</f>
        <v/>
      </c>
      <c r="I82" s="60" t="str">
        <f>IF('IV. Country level, 1310-2018'!J80&lt;0,'III. GDP shares, 1310-2018'!J82,"")</f>
        <v/>
      </c>
      <c r="J82" s="60"/>
      <c r="K82" s="60">
        <f t="shared" si="5"/>
        <v>0</v>
      </c>
      <c r="L82" s="9">
        <f t="shared" si="7"/>
        <v>0.17306244460991804</v>
      </c>
      <c r="M82" s="9">
        <f t="shared" si="6"/>
        <v>0.20250823357139602</v>
      </c>
      <c r="N82" s="9">
        <f t="shared" si="4"/>
        <v>0.13331348301455656</v>
      </c>
      <c r="O82" s="9">
        <f t="shared" si="8"/>
        <v>0.14796928483687888</v>
      </c>
    </row>
    <row r="83" spans="1:15" ht="15" x14ac:dyDescent="0.25">
      <c r="A83" s="60">
        <v>1387</v>
      </c>
      <c r="B83" s="60" t="str">
        <f>IF('IV. Country level, 1310-2018'!C81&lt;0,'III. GDP shares, 1310-2018'!C83,"")</f>
        <v/>
      </c>
      <c r="C83" s="60" t="str">
        <f>IF('IV. Country level, 1310-2018'!D81&lt;0,'III. GDP shares, 1310-2018'!D83,"")</f>
        <v/>
      </c>
      <c r="D83" s="60" t="str">
        <f>IF('IV. Country level, 1310-2018'!E81&lt;0,'III. GDP shares, 1310-2018'!E83,"")</f>
        <v/>
      </c>
      <c r="E83" s="60" t="str">
        <f>IF('IV. Country level, 1310-2018'!F81&lt;0,'III. GDP shares, 1310-2018'!F83,"")</f>
        <v/>
      </c>
      <c r="F83" s="60" t="str">
        <f>IF('IV. Country level, 1310-2018'!G81&lt;0,'III. GDP shares, 1310-2018'!G83,"")</f>
        <v/>
      </c>
      <c r="G83" s="60" t="str">
        <f>IF('IV. Country level, 1310-2018'!H81&lt;0,'III. GDP shares, 1310-2018'!H83,"")</f>
        <v/>
      </c>
      <c r="H83" s="60" t="str">
        <f>IF('IV. Country level, 1310-2018'!I81&lt;0,'III. GDP shares, 1310-2018'!I83,"")</f>
        <v/>
      </c>
      <c r="I83" s="60" t="str">
        <f>IF('IV. Country level, 1310-2018'!J81&lt;0,'III. GDP shares, 1310-2018'!J83,"")</f>
        <v/>
      </c>
      <c r="J83" s="60"/>
      <c r="K83" s="60">
        <f t="shared" si="5"/>
        <v>0</v>
      </c>
      <c r="L83" s="9">
        <f t="shared" si="7"/>
        <v>9.8831040737683576E-2</v>
      </c>
      <c r="M83" s="9">
        <f t="shared" si="6"/>
        <v>0.20250823357139602</v>
      </c>
      <c r="N83" s="9">
        <f t="shared" si="4"/>
        <v>0.11442959852447011</v>
      </c>
      <c r="O83" s="9">
        <f t="shared" si="8"/>
        <v>0.14796928483687888</v>
      </c>
    </row>
    <row r="84" spans="1:15" ht="15" x14ac:dyDescent="0.25">
      <c r="A84" s="60">
        <v>1388</v>
      </c>
      <c r="B84" s="60">
        <f>IF('IV. Country level, 1310-2018'!C82&lt;0,'III. GDP shares, 1310-2018'!C84,"")</f>
        <v>0.34595672504083486</v>
      </c>
      <c r="C84" s="60" t="str">
        <f>IF('IV. Country level, 1310-2018'!D82&lt;0,'III. GDP shares, 1310-2018'!D84,"")</f>
        <v/>
      </c>
      <c r="D84" s="60" t="str">
        <f>IF('IV. Country level, 1310-2018'!E82&lt;0,'III. GDP shares, 1310-2018'!E84,"")</f>
        <v/>
      </c>
      <c r="E84" s="60" t="str">
        <f>IF('IV. Country level, 1310-2018'!F82&lt;0,'III. GDP shares, 1310-2018'!F84,"")</f>
        <v/>
      </c>
      <c r="F84" s="60" t="str">
        <f>IF('IV. Country level, 1310-2018'!G82&lt;0,'III. GDP shares, 1310-2018'!G84,"")</f>
        <v/>
      </c>
      <c r="G84" s="60" t="str">
        <f>IF('IV. Country level, 1310-2018'!H82&lt;0,'III. GDP shares, 1310-2018'!H84,"")</f>
        <v/>
      </c>
      <c r="H84" s="60" t="str">
        <f>IF('IV. Country level, 1310-2018'!I82&lt;0,'III. GDP shares, 1310-2018'!I84,"")</f>
        <v/>
      </c>
      <c r="I84" s="60" t="str">
        <f>IF('IV. Country level, 1310-2018'!J82&lt;0,'III. GDP shares, 1310-2018'!J84,"")</f>
        <v/>
      </c>
      <c r="J84" s="60"/>
      <c r="K84" s="60">
        <f t="shared" si="5"/>
        <v>0.34595672504083486</v>
      </c>
      <c r="L84" s="9">
        <f t="shared" si="7"/>
        <v>9.8831040737683576E-2</v>
      </c>
      <c r="M84" s="9">
        <f t="shared" si="6"/>
        <v>0.20250823357139602</v>
      </c>
      <c r="N84" s="9">
        <f t="shared" si="4"/>
        <v>0.11442959852447011</v>
      </c>
      <c r="O84" s="9">
        <f t="shared" si="8"/>
        <v>0.14796928483687888</v>
      </c>
    </row>
    <row r="85" spans="1:15" ht="15" x14ac:dyDescent="0.25">
      <c r="A85" s="60">
        <v>1389</v>
      </c>
      <c r="B85" s="60">
        <f>IF('IV. Country level, 1310-2018'!C83&lt;0,'III. GDP shares, 1310-2018'!C85,"")</f>
        <v>0.34586056012295019</v>
      </c>
      <c r="C85" s="60" t="str">
        <f>IF('IV. Country level, 1310-2018'!D83&lt;0,'III. GDP shares, 1310-2018'!D85,"")</f>
        <v/>
      </c>
      <c r="D85" s="60" t="str">
        <f>IF('IV. Country level, 1310-2018'!E83&lt;0,'III. GDP shares, 1310-2018'!E85,"")</f>
        <v/>
      </c>
      <c r="E85" s="60" t="str">
        <f>IF('IV. Country level, 1310-2018'!F83&lt;0,'III. GDP shares, 1310-2018'!F85,"")</f>
        <v/>
      </c>
      <c r="F85" s="60" t="str">
        <f>IF('IV. Country level, 1310-2018'!G83&lt;0,'III. GDP shares, 1310-2018'!G85,"")</f>
        <v/>
      </c>
      <c r="G85" s="60" t="str">
        <f>IF('IV. Country level, 1310-2018'!H83&lt;0,'III. GDP shares, 1310-2018'!H85,"")</f>
        <v/>
      </c>
      <c r="H85" s="60" t="str">
        <f>IF('IV. Country level, 1310-2018'!I83&lt;0,'III. GDP shares, 1310-2018'!I85,"")</f>
        <v/>
      </c>
      <c r="I85" s="60" t="str">
        <f>IF('IV. Country level, 1310-2018'!J83&lt;0,'III. GDP shares, 1310-2018'!J85,"")</f>
        <v/>
      </c>
      <c r="J85" s="60"/>
      <c r="K85" s="60">
        <f t="shared" si="5"/>
        <v>0.34586056012295019</v>
      </c>
      <c r="L85" s="9">
        <f t="shared" si="7"/>
        <v>9.8831040737683576E-2</v>
      </c>
      <c r="M85" s="9">
        <f t="shared" si="6"/>
        <v>0.20250823357139602</v>
      </c>
      <c r="N85" s="9">
        <f t="shared" si="4"/>
        <v>0.12464490563895815</v>
      </c>
      <c r="O85" s="9">
        <f t="shared" si="8"/>
        <v>0.14796928483687888</v>
      </c>
    </row>
    <row r="86" spans="1:15" ht="15" x14ac:dyDescent="0.25">
      <c r="A86" s="60">
        <v>1390</v>
      </c>
      <c r="B86" s="60" t="str">
        <f>IF('IV. Country level, 1310-2018'!C84&lt;0,'III. GDP shares, 1310-2018'!C86,"")</f>
        <v/>
      </c>
      <c r="C86" s="60" t="str">
        <f>IF('IV. Country level, 1310-2018'!D84&lt;0,'III. GDP shares, 1310-2018'!D86,"")</f>
        <v/>
      </c>
      <c r="D86" s="60" t="str">
        <f>IF('IV. Country level, 1310-2018'!E84&lt;0,'III. GDP shares, 1310-2018'!E86,"")</f>
        <v/>
      </c>
      <c r="E86" s="60" t="str">
        <f>IF('IV. Country level, 1310-2018'!F84&lt;0,'III. GDP shares, 1310-2018'!F86,"")</f>
        <v/>
      </c>
      <c r="F86" s="60" t="str">
        <f>IF('IV. Country level, 1310-2018'!G84&lt;0,'III. GDP shares, 1310-2018'!G86,"")</f>
        <v/>
      </c>
      <c r="G86" s="60" t="str">
        <f>IF('IV. Country level, 1310-2018'!H84&lt;0,'III. GDP shares, 1310-2018'!H86,"")</f>
        <v/>
      </c>
      <c r="H86" s="60" t="str">
        <f>IF('IV. Country level, 1310-2018'!I84&lt;0,'III. GDP shares, 1310-2018'!I86,"")</f>
        <v/>
      </c>
      <c r="I86" s="60" t="str">
        <f>IF('IV. Country level, 1310-2018'!J84&lt;0,'III. GDP shares, 1310-2018'!J86,"")</f>
        <v/>
      </c>
      <c r="J86" s="60"/>
      <c r="K86" s="60">
        <f t="shared" si="5"/>
        <v>0</v>
      </c>
      <c r="L86" s="9">
        <f t="shared" si="7"/>
        <v>9.8831040737683576E-2</v>
      </c>
      <c r="M86" s="9">
        <f t="shared" si="6"/>
        <v>0.20250823357139602</v>
      </c>
      <c r="N86" s="9">
        <f t="shared" si="4"/>
        <v>0.12464490563895815</v>
      </c>
      <c r="O86" s="9">
        <f t="shared" si="8"/>
        <v>0.14796928483687888</v>
      </c>
    </row>
    <row r="87" spans="1:15" ht="15" x14ac:dyDescent="0.25">
      <c r="A87" s="60">
        <v>1391</v>
      </c>
      <c r="B87" s="60" t="str">
        <f>IF('IV. Country level, 1310-2018'!C85&lt;0,'III. GDP shares, 1310-2018'!C87,"")</f>
        <v/>
      </c>
      <c r="C87" s="60" t="str">
        <f>IF('IV. Country level, 1310-2018'!D85&lt;0,'III. GDP shares, 1310-2018'!D87,"")</f>
        <v/>
      </c>
      <c r="D87" s="60" t="str">
        <f>IF('IV. Country level, 1310-2018'!E85&lt;0,'III. GDP shares, 1310-2018'!E87,"")</f>
        <v/>
      </c>
      <c r="E87" s="60" t="str">
        <f>IF('IV. Country level, 1310-2018'!F85&lt;0,'III. GDP shares, 1310-2018'!F87,"")</f>
        <v/>
      </c>
      <c r="F87" s="60" t="str">
        <f>IF('IV. Country level, 1310-2018'!G85&lt;0,'III. GDP shares, 1310-2018'!G87,"")</f>
        <v/>
      </c>
      <c r="G87" s="60" t="str">
        <f>IF('IV. Country level, 1310-2018'!H85&lt;0,'III. GDP shares, 1310-2018'!H87,"")</f>
        <v/>
      </c>
      <c r="H87" s="60" t="str">
        <f>IF('IV. Country level, 1310-2018'!I85&lt;0,'III. GDP shares, 1310-2018'!I87,"")</f>
        <v/>
      </c>
      <c r="I87" s="60" t="str">
        <f>IF('IV. Country level, 1310-2018'!J85&lt;0,'III. GDP shares, 1310-2018'!J87,"")</f>
        <v/>
      </c>
      <c r="J87" s="60"/>
      <c r="K87" s="60">
        <f t="shared" si="5"/>
        <v>0</v>
      </c>
      <c r="L87" s="9">
        <f t="shared" si="7"/>
        <v>9.8831040737683576E-2</v>
      </c>
      <c r="M87" s="9">
        <f t="shared" si="6"/>
        <v>0.20250823357139602</v>
      </c>
      <c r="N87" s="9">
        <f t="shared" ref="N87:N150" si="9">AVERAGE(K71:K103)</f>
        <v>0.10963050982410574</v>
      </c>
      <c r="O87" s="9">
        <f t="shared" si="8"/>
        <v>0.14796928483687888</v>
      </c>
    </row>
    <row r="88" spans="1:15" ht="15" x14ac:dyDescent="0.25">
      <c r="A88" s="60">
        <v>1392</v>
      </c>
      <c r="B88" s="60" t="str">
        <f>IF('IV. Country level, 1310-2018'!C86&lt;0,'III. GDP shares, 1310-2018'!C88,"")</f>
        <v/>
      </c>
      <c r="C88" s="60" t="str">
        <f>IF('IV. Country level, 1310-2018'!D86&lt;0,'III. GDP shares, 1310-2018'!D88,"")</f>
        <v/>
      </c>
      <c r="D88" s="60" t="str">
        <f>IF('IV. Country level, 1310-2018'!E86&lt;0,'III. GDP shares, 1310-2018'!E88,"")</f>
        <v/>
      </c>
      <c r="E88" s="60" t="str">
        <f>IF('IV. Country level, 1310-2018'!F86&lt;0,'III. GDP shares, 1310-2018'!F88,"")</f>
        <v/>
      </c>
      <c r="F88" s="60" t="str">
        <f>IF('IV. Country level, 1310-2018'!G86&lt;0,'III. GDP shares, 1310-2018'!G88,"")</f>
        <v/>
      </c>
      <c r="G88" s="60" t="str">
        <f>IF('IV. Country level, 1310-2018'!H86&lt;0,'III. GDP shares, 1310-2018'!H88,"")</f>
        <v/>
      </c>
      <c r="H88" s="60" t="str">
        <f>IF('IV. Country level, 1310-2018'!I86&lt;0,'III. GDP shares, 1310-2018'!I88,"")</f>
        <v/>
      </c>
      <c r="I88" s="60" t="str">
        <f>IF('IV. Country level, 1310-2018'!J86&lt;0,'III. GDP shares, 1310-2018'!J88,"")</f>
        <v/>
      </c>
      <c r="J88" s="60"/>
      <c r="K88" s="60">
        <f t="shared" si="5"/>
        <v>0</v>
      </c>
      <c r="L88" s="9">
        <f t="shared" si="7"/>
        <v>9.8735035937404403E-2</v>
      </c>
      <c r="M88" s="9">
        <f t="shared" si="6"/>
        <v>0.20250823357139602</v>
      </c>
      <c r="N88" s="9">
        <f t="shared" si="9"/>
        <v>0.10403868229757363</v>
      </c>
      <c r="O88" s="9">
        <f t="shared" si="8"/>
        <v>0.14796928483687888</v>
      </c>
    </row>
    <row r="89" spans="1:15" ht="15" x14ac:dyDescent="0.25">
      <c r="A89" s="60">
        <v>1393</v>
      </c>
      <c r="B89" s="60" t="str">
        <f>IF('IV. Country level, 1310-2018'!C87&lt;0,'III. GDP shares, 1310-2018'!C89,"")</f>
        <v/>
      </c>
      <c r="C89" s="60" t="str">
        <f>IF('IV. Country level, 1310-2018'!D87&lt;0,'III. GDP shares, 1310-2018'!D89,"")</f>
        <v/>
      </c>
      <c r="D89" s="60" t="str">
        <f>IF('IV. Country level, 1310-2018'!E87&lt;0,'III. GDP shares, 1310-2018'!E89,"")</f>
        <v/>
      </c>
      <c r="E89" s="60" t="str">
        <f>IF('IV. Country level, 1310-2018'!F87&lt;0,'III. GDP shares, 1310-2018'!F89,"")</f>
        <v/>
      </c>
      <c r="F89" s="60" t="str">
        <f>IF('IV. Country level, 1310-2018'!G87&lt;0,'III. GDP shares, 1310-2018'!G89,"")</f>
        <v/>
      </c>
      <c r="G89" s="60" t="str">
        <f>IF('IV. Country level, 1310-2018'!H87&lt;0,'III. GDP shares, 1310-2018'!H89,"")</f>
        <v/>
      </c>
      <c r="H89" s="60" t="str">
        <f>IF('IV. Country level, 1310-2018'!I87&lt;0,'III. GDP shares, 1310-2018'!I89,"")</f>
        <v/>
      </c>
      <c r="I89" s="60" t="str">
        <f>IF('IV. Country level, 1310-2018'!J87&lt;0,'III. GDP shares, 1310-2018'!J89,"")</f>
        <v/>
      </c>
      <c r="J89" s="60"/>
      <c r="K89" s="60">
        <f t="shared" si="5"/>
        <v>0</v>
      </c>
      <c r="L89" s="9">
        <f t="shared" si="7"/>
        <v>4.9326384491268659E-2</v>
      </c>
      <c r="M89" s="9">
        <f t="shared" si="6"/>
        <v>0.20250823357139602</v>
      </c>
      <c r="N89" s="9">
        <f t="shared" si="9"/>
        <v>0.10403868229757363</v>
      </c>
      <c r="O89" s="9">
        <f t="shared" si="8"/>
        <v>0.14796928483687888</v>
      </c>
    </row>
    <row r="90" spans="1:15" ht="15" x14ac:dyDescent="0.25">
      <c r="A90" s="60">
        <v>1394</v>
      </c>
      <c r="B90" s="60" t="str">
        <f>IF('IV. Country level, 1310-2018'!C88&lt;0,'III. GDP shares, 1310-2018'!C90,"")</f>
        <v/>
      </c>
      <c r="C90" s="60" t="str">
        <f>IF('IV. Country level, 1310-2018'!D88&lt;0,'III. GDP shares, 1310-2018'!D90,"")</f>
        <v/>
      </c>
      <c r="D90" s="60" t="str">
        <f>IF('IV. Country level, 1310-2018'!E88&lt;0,'III. GDP shares, 1310-2018'!E90,"")</f>
        <v/>
      </c>
      <c r="E90" s="60" t="str">
        <f>IF('IV. Country level, 1310-2018'!F88&lt;0,'III. GDP shares, 1310-2018'!F90,"")</f>
        <v/>
      </c>
      <c r="F90" s="60" t="str">
        <f>IF('IV. Country level, 1310-2018'!G88&lt;0,'III. GDP shares, 1310-2018'!G90,"")</f>
        <v/>
      </c>
      <c r="G90" s="60" t="str">
        <f>IF('IV. Country level, 1310-2018'!H88&lt;0,'III. GDP shares, 1310-2018'!H90,"")</f>
        <v/>
      </c>
      <c r="H90" s="60" t="str">
        <f>IF('IV. Country level, 1310-2018'!I88&lt;0,'III. GDP shares, 1310-2018'!I90,"")</f>
        <v/>
      </c>
      <c r="I90" s="60" t="str">
        <f>IF('IV. Country level, 1310-2018'!J88&lt;0,'III. GDP shares, 1310-2018'!J90,"")</f>
        <v/>
      </c>
      <c r="J90" s="60"/>
      <c r="K90" s="60">
        <f t="shared" si="5"/>
        <v>0</v>
      </c>
      <c r="L90" s="9">
        <f t="shared" si="7"/>
        <v>9.8625407509172508E-2</v>
      </c>
      <c r="M90" s="9">
        <f t="shared" si="6"/>
        <v>0.20250823357139602</v>
      </c>
      <c r="N90" s="9">
        <f t="shared" si="9"/>
        <v>0.10403868229757363</v>
      </c>
      <c r="O90" s="9">
        <f t="shared" si="8"/>
        <v>0.14796928483687888</v>
      </c>
    </row>
    <row r="91" spans="1:15" ht="15" x14ac:dyDescent="0.25">
      <c r="A91" s="60">
        <v>1395</v>
      </c>
      <c r="B91" s="60">
        <f>IF('IV. Country level, 1310-2018'!C89&lt;0,'III. GDP shares, 1310-2018'!C91,"")</f>
        <v>0.34528469143888063</v>
      </c>
      <c r="C91" s="60" t="str">
        <f>IF('IV. Country level, 1310-2018'!D89&lt;0,'III. GDP shares, 1310-2018'!D91,"")</f>
        <v/>
      </c>
      <c r="D91" s="60" t="str">
        <f>IF('IV. Country level, 1310-2018'!E89&lt;0,'III. GDP shares, 1310-2018'!E91,"")</f>
        <v/>
      </c>
      <c r="E91" s="60" t="str">
        <f>IF('IV. Country level, 1310-2018'!F89&lt;0,'III. GDP shares, 1310-2018'!F91,"")</f>
        <v/>
      </c>
      <c r="F91" s="60" t="str">
        <f>IF('IV. Country level, 1310-2018'!G89&lt;0,'III. GDP shares, 1310-2018'!G91,"")</f>
        <v/>
      </c>
      <c r="G91" s="60" t="str">
        <f>IF('IV. Country level, 1310-2018'!H89&lt;0,'III. GDP shares, 1310-2018'!H91,"")</f>
        <v/>
      </c>
      <c r="H91" s="60" t="str">
        <f>IF('IV. Country level, 1310-2018'!I89&lt;0,'III. GDP shares, 1310-2018'!I91,"")</f>
        <v/>
      </c>
      <c r="I91" s="60" t="str">
        <f>IF('IV. Country level, 1310-2018'!J89&lt;0,'III. GDP shares, 1310-2018'!J91,"")</f>
        <v/>
      </c>
      <c r="J91" s="60"/>
      <c r="K91" s="60">
        <f t="shared" si="5"/>
        <v>0.34528469143888063</v>
      </c>
      <c r="L91" s="9">
        <f t="shared" si="7"/>
        <v>9.8625407509172508E-2</v>
      </c>
      <c r="M91" s="9">
        <f t="shared" si="6"/>
        <v>0.20250823357139602</v>
      </c>
      <c r="N91" s="9">
        <f t="shared" si="9"/>
        <v>0.11423741048264185</v>
      </c>
      <c r="O91" s="9">
        <f t="shared" si="8"/>
        <v>0.14796928483687888</v>
      </c>
    </row>
    <row r="92" spans="1:15" ht="15" x14ac:dyDescent="0.25">
      <c r="A92" s="60">
        <v>1396</v>
      </c>
      <c r="B92" s="60" t="str">
        <f>IF('IV. Country level, 1310-2018'!C90&lt;0,'III. GDP shares, 1310-2018'!C92,"")</f>
        <v/>
      </c>
      <c r="C92" s="60" t="str">
        <f>IF('IV. Country level, 1310-2018'!D90&lt;0,'III. GDP shares, 1310-2018'!D92,"")</f>
        <v/>
      </c>
      <c r="D92" s="60" t="str">
        <f>IF('IV. Country level, 1310-2018'!E90&lt;0,'III. GDP shares, 1310-2018'!E92,"")</f>
        <v/>
      </c>
      <c r="E92" s="60" t="str">
        <f>IF('IV. Country level, 1310-2018'!F90&lt;0,'III. GDP shares, 1310-2018'!F92,"")</f>
        <v/>
      </c>
      <c r="F92" s="60" t="str">
        <f>IF('IV. Country level, 1310-2018'!G90&lt;0,'III. GDP shares, 1310-2018'!G92,"")</f>
        <v/>
      </c>
      <c r="G92" s="60" t="str">
        <f>IF('IV. Country level, 1310-2018'!H90&lt;0,'III. GDP shares, 1310-2018'!H92,"")</f>
        <v/>
      </c>
      <c r="H92" s="60" t="str">
        <f>IF('IV. Country level, 1310-2018'!I90&lt;0,'III. GDP shares, 1310-2018'!I92,"")</f>
        <v/>
      </c>
      <c r="I92" s="60" t="str">
        <f>IF('IV. Country level, 1310-2018'!J90&lt;0,'III. GDP shares, 1310-2018'!J92,"")</f>
        <v/>
      </c>
      <c r="J92" s="60"/>
      <c r="K92" s="60">
        <f t="shared" si="5"/>
        <v>0</v>
      </c>
      <c r="L92" s="9">
        <f t="shared" si="7"/>
        <v>9.8625407509172508E-2</v>
      </c>
      <c r="M92" s="9">
        <f t="shared" si="6"/>
        <v>0.20250823357139602</v>
      </c>
      <c r="N92" s="9">
        <f t="shared" si="9"/>
        <v>0.11423741048264185</v>
      </c>
      <c r="O92" s="9">
        <f t="shared" si="8"/>
        <v>0.14796928483687888</v>
      </c>
    </row>
    <row r="93" spans="1:15" ht="15" x14ac:dyDescent="0.25">
      <c r="A93" s="60">
        <v>1397</v>
      </c>
      <c r="B93" s="60">
        <f>IF('IV. Country level, 1310-2018'!C91&lt;0,'III. GDP shares, 1310-2018'!C93,"")</f>
        <v>0.34509316112532695</v>
      </c>
      <c r="C93" s="60" t="str">
        <f>IF('IV. Country level, 1310-2018'!D91&lt;0,'III. GDP shares, 1310-2018'!D93,"")</f>
        <v/>
      </c>
      <c r="D93" s="60" t="str">
        <f>IF('IV. Country level, 1310-2018'!E91&lt;0,'III. GDP shares, 1310-2018'!E93,"")</f>
        <v/>
      </c>
      <c r="E93" s="60" t="str">
        <f>IF('IV. Country level, 1310-2018'!F91&lt;0,'III. GDP shares, 1310-2018'!F93,"")</f>
        <v/>
      </c>
      <c r="F93" s="60" t="str">
        <f>IF('IV. Country level, 1310-2018'!G91&lt;0,'III. GDP shares, 1310-2018'!G93,"")</f>
        <v/>
      </c>
      <c r="G93" s="60" t="str">
        <f>IF('IV. Country level, 1310-2018'!H91&lt;0,'III. GDP shares, 1310-2018'!H93,"")</f>
        <v/>
      </c>
      <c r="H93" s="60" t="str">
        <f>IF('IV. Country level, 1310-2018'!I91&lt;0,'III. GDP shares, 1310-2018'!I93,"")</f>
        <v/>
      </c>
      <c r="I93" s="60" t="str">
        <f>IF('IV. Country level, 1310-2018'!J91&lt;0,'III. GDP shares, 1310-2018'!J93,"")</f>
        <v/>
      </c>
      <c r="J93" s="60"/>
      <c r="K93" s="60">
        <f t="shared" si="5"/>
        <v>0.34509316112532695</v>
      </c>
      <c r="L93" s="9">
        <f t="shared" si="7"/>
        <v>9.8625407509172508E-2</v>
      </c>
      <c r="M93" s="9">
        <f t="shared" si="6"/>
        <v>0.20250823357139602</v>
      </c>
      <c r="N93" s="9">
        <f t="shared" si="9"/>
        <v>0.11423741048264185</v>
      </c>
      <c r="O93" s="9">
        <f t="shared" si="8"/>
        <v>0.14796928483687888</v>
      </c>
    </row>
    <row r="94" spans="1:15" ht="15" x14ac:dyDescent="0.25">
      <c r="A94" s="60">
        <v>1398</v>
      </c>
      <c r="B94" s="60" t="str">
        <f>IF('IV. Country level, 1310-2018'!C92&lt;0,'III. GDP shares, 1310-2018'!C94,"")</f>
        <v/>
      </c>
      <c r="C94" s="60" t="str">
        <f>IF('IV. Country level, 1310-2018'!D92&lt;0,'III. GDP shares, 1310-2018'!D94,"")</f>
        <v/>
      </c>
      <c r="D94" s="60" t="str">
        <f>IF('IV. Country level, 1310-2018'!E92&lt;0,'III. GDP shares, 1310-2018'!E94,"")</f>
        <v/>
      </c>
      <c r="E94" s="60" t="str">
        <f>IF('IV. Country level, 1310-2018'!F92&lt;0,'III. GDP shares, 1310-2018'!F94,"")</f>
        <v/>
      </c>
      <c r="F94" s="60" t="str">
        <f>IF('IV. Country level, 1310-2018'!G92&lt;0,'III. GDP shares, 1310-2018'!G94,"")</f>
        <v/>
      </c>
      <c r="G94" s="60" t="str">
        <f>IF('IV. Country level, 1310-2018'!H92&lt;0,'III. GDP shares, 1310-2018'!H94,"")</f>
        <v/>
      </c>
      <c r="H94" s="60" t="str">
        <f>IF('IV. Country level, 1310-2018'!I92&lt;0,'III. GDP shares, 1310-2018'!I94,"")</f>
        <v/>
      </c>
      <c r="I94" s="60" t="str">
        <f>IF('IV. Country level, 1310-2018'!J92&lt;0,'III. GDP shares, 1310-2018'!J94,"")</f>
        <v/>
      </c>
      <c r="J94" s="60"/>
      <c r="K94" s="60">
        <f t="shared" si="5"/>
        <v>0</v>
      </c>
      <c r="L94" s="9">
        <f t="shared" si="7"/>
        <v>0.14683553043527242</v>
      </c>
      <c r="M94" s="9">
        <f t="shared" si="6"/>
        <v>0.20250823357139602</v>
      </c>
      <c r="N94" s="9">
        <f t="shared" si="9"/>
        <v>0.10866865132295858</v>
      </c>
      <c r="O94" s="9">
        <f t="shared" si="8"/>
        <v>0.14796928483687888</v>
      </c>
    </row>
    <row r="95" spans="1:15" ht="15" x14ac:dyDescent="0.25">
      <c r="A95" s="60">
        <v>1399</v>
      </c>
      <c r="B95" s="60" t="str">
        <f>IF('IV. Country level, 1310-2018'!C93&lt;0,'III. GDP shares, 1310-2018'!C95,"")</f>
        <v/>
      </c>
      <c r="C95" s="60" t="str">
        <f>IF('IV. Country level, 1310-2018'!D93&lt;0,'III. GDP shares, 1310-2018'!D95,"")</f>
        <v/>
      </c>
      <c r="D95" s="60" t="str">
        <f>IF('IV. Country level, 1310-2018'!E93&lt;0,'III. GDP shares, 1310-2018'!E95,"")</f>
        <v/>
      </c>
      <c r="E95" s="60" t="str">
        <f>IF('IV. Country level, 1310-2018'!F93&lt;0,'III. GDP shares, 1310-2018'!F95,"")</f>
        <v/>
      </c>
      <c r="F95" s="60" t="str">
        <f>IF('IV. Country level, 1310-2018'!G93&lt;0,'III. GDP shares, 1310-2018'!G95,"")</f>
        <v/>
      </c>
      <c r="G95" s="60" t="str">
        <f>IF('IV. Country level, 1310-2018'!H93&lt;0,'III. GDP shares, 1310-2018'!H95,"")</f>
        <v/>
      </c>
      <c r="H95" s="60" t="str">
        <f>IF('IV. Country level, 1310-2018'!I93&lt;0,'III. GDP shares, 1310-2018'!I95,"")</f>
        <v/>
      </c>
      <c r="I95" s="60" t="str">
        <f>IF('IV. Country level, 1310-2018'!J93&lt;0,'III. GDP shares, 1310-2018'!J95,"")</f>
        <v/>
      </c>
      <c r="J95" s="60"/>
      <c r="K95" s="60">
        <f t="shared" si="5"/>
        <v>0</v>
      </c>
      <c r="L95" s="9">
        <f t="shared" si="7"/>
        <v>9.7509145944003769E-2</v>
      </c>
      <c r="M95" s="9">
        <f t="shared" si="6"/>
        <v>0.20250823357139602</v>
      </c>
      <c r="N95" s="9">
        <f t="shared" si="9"/>
        <v>0.11885635675251079</v>
      </c>
      <c r="O95" s="9">
        <f t="shared" si="8"/>
        <v>0.14796928483687888</v>
      </c>
    </row>
    <row r="96" spans="1:15" ht="15" x14ac:dyDescent="0.25">
      <c r="A96" s="60">
        <v>1400</v>
      </c>
      <c r="B96" s="60" t="str">
        <f>IF('IV. Country level, 1310-2018'!C94&lt;0,'III. GDP shares, 1310-2018'!C96,"")</f>
        <v/>
      </c>
      <c r="C96" s="60" t="str">
        <f>IF('IV. Country level, 1310-2018'!D94&lt;0,'III. GDP shares, 1310-2018'!D96,"")</f>
        <v/>
      </c>
      <c r="D96" s="60" t="str">
        <f>IF('IV. Country level, 1310-2018'!E94&lt;0,'III. GDP shares, 1310-2018'!E96,"")</f>
        <v/>
      </c>
      <c r="E96" s="60" t="str">
        <f>IF('IV. Country level, 1310-2018'!F94&lt;0,'III. GDP shares, 1310-2018'!F96,"")</f>
        <v/>
      </c>
      <c r="F96" s="60" t="str">
        <f>IF('IV. Country level, 1310-2018'!G94&lt;0,'III. GDP shares, 1310-2018'!G96,"")</f>
        <v/>
      </c>
      <c r="G96" s="60" t="str">
        <f>IF('IV. Country level, 1310-2018'!H94&lt;0,'III. GDP shares, 1310-2018'!H96,"")</f>
        <v/>
      </c>
      <c r="H96" s="60" t="str">
        <f>IF('IV. Country level, 1310-2018'!I94&lt;0,'III. GDP shares, 1310-2018'!I96,"")</f>
        <v/>
      </c>
      <c r="I96" s="60" t="str">
        <f>IF('IV. Country level, 1310-2018'!J94&lt;0,'III. GDP shares, 1310-2018'!J96,"")</f>
        <v/>
      </c>
      <c r="J96" s="60"/>
      <c r="K96" s="60">
        <f t="shared" si="5"/>
        <v>0</v>
      </c>
      <c r="L96" s="9">
        <f t="shared" si="7"/>
        <v>9.7509145944003769E-2</v>
      </c>
      <c r="M96" s="9">
        <f t="shared" si="6"/>
        <v>0.20250823357139602</v>
      </c>
      <c r="N96" s="9">
        <f t="shared" si="9"/>
        <v>0.11329525484826627</v>
      </c>
      <c r="O96" s="9">
        <f>AVERAGE(L$96:L$195)</f>
        <v>0.14727141335030935</v>
      </c>
    </row>
    <row r="97" spans="1:15" ht="15" x14ac:dyDescent="0.25">
      <c r="A97" s="60">
        <v>1401</v>
      </c>
      <c r="B97" s="60">
        <f>IF('IV. Country level, 1310-2018'!C95&lt;0,'III. GDP shares, 1310-2018'!C97,"")</f>
        <v>0.33747086048269942</v>
      </c>
      <c r="C97" s="60" t="str">
        <f>IF('IV. Country level, 1310-2018'!D95&lt;0,'III. GDP shares, 1310-2018'!D97,"")</f>
        <v/>
      </c>
      <c r="D97" s="60" t="str">
        <f>IF('IV. Country level, 1310-2018'!E95&lt;0,'III. GDP shares, 1310-2018'!E97,"")</f>
        <v/>
      </c>
      <c r="E97" s="60" t="str">
        <f>IF('IV. Country level, 1310-2018'!F95&lt;0,'III. GDP shares, 1310-2018'!F97,"")</f>
        <v/>
      </c>
      <c r="F97" s="60" t="str">
        <f>IF('IV. Country level, 1310-2018'!G95&lt;0,'III. GDP shares, 1310-2018'!G97,"")</f>
        <v/>
      </c>
      <c r="G97" s="60" t="str">
        <f>IF('IV. Country level, 1310-2018'!H95&lt;0,'III. GDP shares, 1310-2018'!H97,"")</f>
        <v/>
      </c>
      <c r="H97" s="60" t="str">
        <f>IF('IV. Country level, 1310-2018'!I95&lt;0,'III. GDP shares, 1310-2018'!I97,"")</f>
        <v/>
      </c>
      <c r="I97" s="60" t="str">
        <f>IF('IV. Country level, 1310-2018'!J95&lt;0,'III. GDP shares, 1310-2018'!J97,"")</f>
        <v/>
      </c>
      <c r="J97" s="60"/>
      <c r="K97" s="60">
        <f t="shared" si="5"/>
        <v>0.33747086048269942</v>
      </c>
      <c r="L97" s="9">
        <f t="shared" si="7"/>
        <v>4.821012292609992E-2</v>
      </c>
      <c r="M97" s="9">
        <f t="shared" si="6"/>
        <v>0.20250823357139602</v>
      </c>
      <c r="N97" s="9">
        <f t="shared" si="9"/>
        <v>0.11329525484826627</v>
      </c>
      <c r="O97" s="9">
        <f t="shared" ref="O97:O160" si="10">AVERAGE(L$96:L$195)</f>
        <v>0.14727141335030935</v>
      </c>
    </row>
    <row r="98" spans="1:15" ht="15" x14ac:dyDescent="0.25">
      <c r="A98" s="60">
        <v>1402</v>
      </c>
      <c r="B98" s="60" t="str">
        <f>IF('IV. Country level, 1310-2018'!C96&lt;0,'III. GDP shares, 1310-2018'!C98,"")</f>
        <v/>
      </c>
      <c r="C98" s="60" t="str">
        <f>IF('IV. Country level, 1310-2018'!D96&lt;0,'III. GDP shares, 1310-2018'!D98,"")</f>
        <v/>
      </c>
      <c r="D98" s="60" t="str">
        <f>IF('IV. Country level, 1310-2018'!E96&lt;0,'III. GDP shares, 1310-2018'!E98,"")</f>
        <v/>
      </c>
      <c r="E98" s="60" t="str">
        <f>IF('IV. Country level, 1310-2018'!F96&lt;0,'III. GDP shares, 1310-2018'!F98,"")</f>
        <v/>
      </c>
      <c r="F98" s="60" t="str">
        <f>IF('IV. Country level, 1310-2018'!G96&lt;0,'III. GDP shares, 1310-2018'!G98,"")</f>
        <v/>
      </c>
      <c r="G98" s="60" t="str">
        <f>IF('IV. Country level, 1310-2018'!H96&lt;0,'III. GDP shares, 1310-2018'!H98,"")</f>
        <v/>
      </c>
      <c r="H98" s="60" t="str">
        <f>IF('IV. Country level, 1310-2018'!I96&lt;0,'III. GDP shares, 1310-2018'!I98,"")</f>
        <v/>
      </c>
      <c r="I98" s="60" t="str">
        <f>IF('IV. Country level, 1310-2018'!J96&lt;0,'III. GDP shares, 1310-2018'!J98,"")</f>
        <v/>
      </c>
      <c r="J98" s="60"/>
      <c r="K98" s="60">
        <f t="shared" si="5"/>
        <v>0</v>
      </c>
      <c r="L98" s="9">
        <f t="shared" si="7"/>
        <v>9.6367999322972034E-2</v>
      </c>
      <c r="M98" s="9">
        <f t="shared" si="6"/>
        <v>0.20250823357139602</v>
      </c>
      <c r="N98" s="9">
        <f t="shared" si="9"/>
        <v>0.11329525484826627</v>
      </c>
      <c r="O98" s="9">
        <f t="shared" si="10"/>
        <v>0.14727141335030935</v>
      </c>
    </row>
    <row r="99" spans="1:15" ht="15" x14ac:dyDescent="0.25">
      <c r="A99" s="60">
        <v>1403</v>
      </c>
      <c r="B99" s="60" t="str">
        <f>IF('IV. Country level, 1310-2018'!C97&lt;0,'III. GDP shares, 1310-2018'!C99,"")</f>
        <v/>
      </c>
      <c r="C99" s="60" t="str">
        <f>IF('IV. Country level, 1310-2018'!D97&lt;0,'III. GDP shares, 1310-2018'!D99,"")</f>
        <v/>
      </c>
      <c r="D99" s="60" t="str">
        <f>IF('IV. Country level, 1310-2018'!E97&lt;0,'III. GDP shares, 1310-2018'!E99,"")</f>
        <v/>
      </c>
      <c r="E99" s="60" t="str">
        <f>IF('IV. Country level, 1310-2018'!F97&lt;0,'III. GDP shares, 1310-2018'!F99,"")</f>
        <v/>
      </c>
      <c r="F99" s="60" t="str">
        <f>IF('IV. Country level, 1310-2018'!G97&lt;0,'III. GDP shares, 1310-2018'!G99,"")</f>
        <v/>
      </c>
      <c r="G99" s="60" t="str">
        <f>IF('IV. Country level, 1310-2018'!H97&lt;0,'III. GDP shares, 1310-2018'!H99,"")</f>
        <v/>
      </c>
      <c r="H99" s="60" t="str">
        <f>IF('IV. Country level, 1310-2018'!I97&lt;0,'III. GDP shares, 1310-2018'!I99,"")</f>
        <v/>
      </c>
      <c r="I99" s="60" t="str">
        <f>IF('IV. Country level, 1310-2018'!J97&lt;0,'III. GDP shares, 1310-2018'!J99,"")</f>
        <v/>
      </c>
      <c r="J99" s="60"/>
      <c r="K99" s="60">
        <f t="shared" si="5"/>
        <v>0</v>
      </c>
      <c r="L99" s="9">
        <f t="shared" si="7"/>
        <v>9.6367999322972034E-2</v>
      </c>
      <c r="M99" s="9">
        <f t="shared" si="6"/>
        <v>0.20250823357139602</v>
      </c>
      <c r="N99" s="9">
        <f t="shared" si="9"/>
        <v>0.12216248605555516</v>
      </c>
      <c r="O99" s="9">
        <f t="shared" si="10"/>
        <v>0.14727141335030935</v>
      </c>
    </row>
    <row r="100" spans="1:15" ht="15" x14ac:dyDescent="0.25">
      <c r="A100" s="60">
        <v>1404</v>
      </c>
      <c r="B100" s="60" t="str">
        <f>IF('IV. Country level, 1310-2018'!C98&lt;0,'III. GDP shares, 1310-2018'!C100,"")</f>
        <v/>
      </c>
      <c r="C100" s="60" t="str">
        <f>IF('IV. Country level, 1310-2018'!D98&lt;0,'III. GDP shares, 1310-2018'!D100,"")</f>
        <v/>
      </c>
      <c r="D100" s="60" t="str">
        <f>IF('IV. Country level, 1310-2018'!E98&lt;0,'III. GDP shares, 1310-2018'!E100,"")</f>
        <v/>
      </c>
      <c r="E100" s="60" t="str">
        <f>IF('IV. Country level, 1310-2018'!F98&lt;0,'III. GDP shares, 1310-2018'!F100,"")</f>
        <v/>
      </c>
      <c r="F100" s="60" t="str">
        <f>IF('IV. Country level, 1310-2018'!G98&lt;0,'III. GDP shares, 1310-2018'!G100,"")</f>
        <v/>
      </c>
      <c r="G100" s="60" t="str">
        <f>IF('IV. Country level, 1310-2018'!H98&lt;0,'III. GDP shares, 1310-2018'!H100,"")</f>
        <v/>
      </c>
      <c r="H100" s="60" t="str">
        <f>IF('IV. Country level, 1310-2018'!I98&lt;0,'III. GDP shares, 1310-2018'!I100,"")</f>
        <v/>
      </c>
      <c r="I100" s="60" t="str">
        <f>IF('IV. Country level, 1310-2018'!J98&lt;0,'III. GDP shares, 1310-2018'!J100,"")</f>
        <v/>
      </c>
      <c r="J100" s="60"/>
      <c r="K100" s="60">
        <f t="shared" si="5"/>
        <v>0</v>
      </c>
      <c r="L100" s="9">
        <f t="shared" si="7"/>
        <v>9.6367999322972034E-2</v>
      </c>
      <c r="M100" s="9">
        <f t="shared" si="6"/>
        <v>0.20250823357139602</v>
      </c>
      <c r="N100" s="9">
        <f t="shared" si="9"/>
        <v>0.13102612932775762</v>
      </c>
      <c r="O100" s="9">
        <f t="shared" si="10"/>
        <v>0.14727141335030935</v>
      </c>
    </row>
    <row r="101" spans="1:15" ht="15" x14ac:dyDescent="0.25">
      <c r="A101" s="60">
        <v>1405</v>
      </c>
      <c r="B101" s="60">
        <f>IF('IV. Country level, 1310-2018'!C99&lt;0,'III. GDP shares, 1310-2018'!C101,"")</f>
        <v>0.33710513477810483</v>
      </c>
      <c r="C101" s="60" t="str">
        <f>IF('IV. Country level, 1310-2018'!D99&lt;0,'III. GDP shares, 1310-2018'!D101,"")</f>
        <v/>
      </c>
      <c r="D101" s="60" t="str">
        <f>IF('IV. Country level, 1310-2018'!E99&lt;0,'III. GDP shares, 1310-2018'!E101,"")</f>
        <v/>
      </c>
      <c r="E101" s="60" t="str">
        <f>IF('IV. Country level, 1310-2018'!F99&lt;0,'III. GDP shares, 1310-2018'!F101,"")</f>
        <v/>
      </c>
      <c r="F101" s="60" t="str">
        <f>IF('IV. Country level, 1310-2018'!G99&lt;0,'III. GDP shares, 1310-2018'!G101,"")</f>
        <v/>
      </c>
      <c r="G101" s="60" t="str">
        <f>IF('IV. Country level, 1310-2018'!H99&lt;0,'III. GDP shares, 1310-2018'!H101,"")</f>
        <v/>
      </c>
      <c r="H101" s="60" t="str">
        <f>IF('IV. Country level, 1310-2018'!I99&lt;0,'III. GDP shares, 1310-2018'!I101,"")</f>
        <v/>
      </c>
      <c r="I101" s="60" t="str">
        <f>IF('IV. Country level, 1310-2018'!J99&lt;0,'III. GDP shares, 1310-2018'!J101,"")</f>
        <v/>
      </c>
      <c r="J101" s="60"/>
      <c r="K101" s="60">
        <f t="shared" si="5"/>
        <v>0.33710513477810483</v>
      </c>
      <c r="L101" s="9">
        <f t="shared" si="7"/>
        <v>9.6276642151381028E-2</v>
      </c>
      <c r="M101" s="9">
        <f t="shared" si="6"/>
        <v>0.20250823357139602</v>
      </c>
      <c r="N101" s="9">
        <f t="shared" si="9"/>
        <v>0.12444891478112299</v>
      </c>
      <c r="O101" s="9">
        <f t="shared" si="10"/>
        <v>0.14727141335030935</v>
      </c>
    </row>
    <row r="102" spans="1:15" ht="15" x14ac:dyDescent="0.25">
      <c r="A102" s="60">
        <v>1406</v>
      </c>
      <c r="B102" s="60" t="str">
        <f>IF('IV. Country level, 1310-2018'!C100&lt;0,'III. GDP shares, 1310-2018'!C102,"")</f>
        <v/>
      </c>
      <c r="C102" s="60" t="str">
        <f>IF('IV. Country level, 1310-2018'!D100&lt;0,'III. GDP shares, 1310-2018'!D102,"")</f>
        <v/>
      </c>
      <c r="D102" s="60" t="str">
        <f>IF('IV. Country level, 1310-2018'!E100&lt;0,'III. GDP shares, 1310-2018'!E102,"")</f>
        <v/>
      </c>
      <c r="E102" s="60" t="str">
        <f>IF('IV. Country level, 1310-2018'!F100&lt;0,'III. GDP shares, 1310-2018'!F102,"")</f>
        <v/>
      </c>
      <c r="F102" s="60" t="str">
        <f>IF('IV. Country level, 1310-2018'!G100&lt;0,'III. GDP shares, 1310-2018'!G102,"")</f>
        <v/>
      </c>
      <c r="G102" s="60" t="str">
        <f>IF('IV. Country level, 1310-2018'!H100&lt;0,'III. GDP shares, 1310-2018'!H102,"")</f>
        <v/>
      </c>
      <c r="H102" s="60" t="str">
        <f>IF('IV. Country level, 1310-2018'!I100&lt;0,'III. GDP shares, 1310-2018'!I102,"")</f>
        <v/>
      </c>
      <c r="I102" s="60" t="str">
        <f>IF('IV. Country level, 1310-2018'!J100&lt;0,'III. GDP shares, 1310-2018'!J102,"")</f>
        <v/>
      </c>
      <c r="J102" s="60"/>
      <c r="K102" s="60">
        <f t="shared" si="5"/>
        <v>0</v>
      </c>
      <c r="L102" s="9">
        <f t="shared" si="7"/>
        <v>9.6276642151381028E-2</v>
      </c>
      <c r="M102" s="9">
        <f t="shared" si="6"/>
        <v>0.20250823357139602</v>
      </c>
      <c r="N102" s="9">
        <f t="shared" si="9"/>
        <v>0.11396829174709418</v>
      </c>
      <c r="O102" s="9">
        <f t="shared" si="10"/>
        <v>0.14727141335030935</v>
      </c>
    </row>
    <row r="103" spans="1:15" ht="15" x14ac:dyDescent="0.25">
      <c r="A103" s="60">
        <v>1407</v>
      </c>
      <c r="B103" s="60" t="str">
        <f>IF('IV. Country level, 1310-2018'!C101&lt;0,'III. GDP shares, 1310-2018'!C103,"")</f>
        <v/>
      </c>
      <c r="C103" s="60" t="str">
        <f>IF('IV. Country level, 1310-2018'!D101&lt;0,'III. GDP shares, 1310-2018'!D103,"")</f>
        <v/>
      </c>
      <c r="D103" s="60" t="str">
        <f>IF('IV. Country level, 1310-2018'!E101&lt;0,'III. GDP shares, 1310-2018'!E103,"")</f>
        <v/>
      </c>
      <c r="E103" s="60" t="str">
        <f>IF('IV. Country level, 1310-2018'!F101&lt;0,'III. GDP shares, 1310-2018'!F103,"")</f>
        <v/>
      </c>
      <c r="F103" s="60" t="str">
        <f>IF('IV. Country level, 1310-2018'!G101&lt;0,'III. GDP shares, 1310-2018'!G103,"")</f>
        <v/>
      </c>
      <c r="G103" s="60" t="str">
        <f>IF('IV. Country level, 1310-2018'!H101&lt;0,'III. GDP shares, 1310-2018'!H103,"")</f>
        <v/>
      </c>
      <c r="H103" s="60" t="str">
        <f>IF('IV. Country level, 1310-2018'!I101&lt;0,'III. GDP shares, 1310-2018'!I103,"")</f>
        <v/>
      </c>
      <c r="I103" s="60" t="str">
        <f>IF('IV. Country level, 1310-2018'!J101&lt;0,'III. GDP shares, 1310-2018'!J103,"")</f>
        <v/>
      </c>
      <c r="J103" s="60"/>
      <c r="K103" s="60">
        <f t="shared" si="5"/>
        <v>0</v>
      </c>
      <c r="L103" s="9">
        <f t="shared" si="7"/>
        <v>9.6276642151381028E-2</v>
      </c>
      <c r="M103" s="9">
        <f t="shared" si="6"/>
        <v>0.20250823357139602</v>
      </c>
      <c r="N103" s="9">
        <f t="shared" si="9"/>
        <v>0.12282118861428798</v>
      </c>
      <c r="O103" s="9">
        <f t="shared" si="10"/>
        <v>0.14727141335030935</v>
      </c>
    </row>
    <row r="104" spans="1:15" ht="15" x14ac:dyDescent="0.25">
      <c r="A104" s="60">
        <v>1408</v>
      </c>
      <c r="B104" s="60">
        <f>IF('IV. Country level, 1310-2018'!C102&lt;0,'III. GDP shares, 1310-2018'!C104,"")</f>
        <v>0.33683136028156241</v>
      </c>
      <c r="C104" s="60" t="str">
        <f>IF('IV. Country level, 1310-2018'!D102&lt;0,'III. GDP shares, 1310-2018'!D104,"")</f>
        <v/>
      </c>
      <c r="D104" s="60" t="str">
        <f>IF('IV. Country level, 1310-2018'!E102&lt;0,'III. GDP shares, 1310-2018'!E104,"")</f>
        <v/>
      </c>
      <c r="E104" s="60" t="str">
        <f>IF('IV. Country level, 1310-2018'!F102&lt;0,'III. GDP shares, 1310-2018'!F104,"")</f>
        <v/>
      </c>
      <c r="F104" s="60" t="str">
        <f>IF('IV. Country level, 1310-2018'!G102&lt;0,'III. GDP shares, 1310-2018'!G104,"")</f>
        <v/>
      </c>
      <c r="G104" s="60" t="str">
        <f>IF('IV. Country level, 1310-2018'!H102&lt;0,'III. GDP shares, 1310-2018'!H104,"")</f>
        <v/>
      </c>
      <c r="H104" s="60" t="str">
        <f>IF('IV. Country level, 1310-2018'!I102&lt;0,'III. GDP shares, 1310-2018'!I104,"")</f>
        <v/>
      </c>
      <c r="I104" s="60" t="str">
        <f>IF('IV. Country level, 1310-2018'!J102&lt;0,'III. GDP shares, 1310-2018'!J104,"")</f>
        <v/>
      </c>
      <c r="J104" s="60"/>
      <c r="K104" s="60">
        <f t="shared" si="5"/>
        <v>0.33683136028156241</v>
      </c>
      <c r="L104" s="9">
        <f t="shared" si="7"/>
        <v>0.14435636073813127</v>
      </c>
      <c r="M104" s="9">
        <f t="shared" si="6"/>
        <v>0.20250823357139602</v>
      </c>
      <c r="N104" s="9">
        <f t="shared" si="9"/>
        <v>0.12282118861428798</v>
      </c>
      <c r="O104" s="9">
        <f t="shared" si="10"/>
        <v>0.14727141335030935</v>
      </c>
    </row>
    <row r="105" spans="1:15" ht="15" x14ac:dyDescent="0.25">
      <c r="A105" s="60">
        <v>1409</v>
      </c>
      <c r="B105" s="60" t="str">
        <f>IF('IV. Country level, 1310-2018'!C103&lt;0,'III. GDP shares, 1310-2018'!C105,"")</f>
        <v/>
      </c>
      <c r="C105" s="60" t="str">
        <f>IF('IV. Country level, 1310-2018'!D103&lt;0,'III. GDP shares, 1310-2018'!D105,"")</f>
        <v/>
      </c>
      <c r="D105" s="60" t="str">
        <f>IF('IV. Country level, 1310-2018'!E103&lt;0,'III. GDP shares, 1310-2018'!E105,"")</f>
        <v/>
      </c>
      <c r="E105" s="60" t="str">
        <f>IF('IV. Country level, 1310-2018'!F103&lt;0,'III. GDP shares, 1310-2018'!F105,"")</f>
        <v/>
      </c>
      <c r="F105" s="60" t="str">
        <f>IF('IV. Country level, 1310-2018'!G103&lt;0,'III. GDP shares, 1310-2018'!G105,"")</f>
        <v/>
      </c>
      <c r="G105" s="60" t="str">
        <f>IF('IV. Country level, 1310-2018'!H103&lt;0,'III. GDP shares, 1310-2018'!H105,"")</f>
        <v/>
      </c>
      <c r="H105" s="60" t="str">
        <f>IF('IV. Country level, 1310-2018'!I103&lt;0,'III. GDP shares, 1310-2018'!I105,"")</f>
        <v/>
      </c>
      <c r="I105" s="60" t="str">
        <f>IF('IV. Country level, 1310-2018'!J103&lt;0,'III. GDP shares, 1310-2018'!J105,"")</f>
        <v/>
      </c>
      <c r="J105" s="60"/>
      <c r="K105" s="60">
        <f t="shared" si="5"/>
        <v>0</v>
      </c>
      <c r="L105" s="9">
        <f t="shared" si="7"/>
        <v>9.6198484341259147E-2</v>
      </c>
      <c r="M105" s="9">
        <f t="shared" si="6"/>
        <v>0.20250823357139602</v>
      </c>
      <c r="N105" s="9">
        <f t="shared" si="9"/>
        <v>0.13166693567655272</v>
      </c>
      <c r="O105" s="9">
        <f t="shared" si="10"/>
        <v>0.14727141335030935</v>
      </c>
    </row>
    <row r="106" spans="1:15" ht="15" x14ac:dyDescent="0.25">
      <c r="A106" s="60">
        <v>1410</v>
      </c>
      <c r="B106" s="60" t="str">
        <f>IF('IV. Country level, 1310-2018'!C104&lt;0,'III. GDP shares, 1310-2018'!C106,"")</f>
        <v/>
      </c>
      <c r="C106" s="60" t="str">
        <f>IF('IV. Country level, 1310-2018'!D104&lt;0,'III. GDP shares, 1310-2018'!D106,"")</f>
        <v/>
      </c>
      <c r="D106" s="60" t="str">
        <f>IF('IV. Country level, 1310-2018'!E104&lt;0,'III. GDP shares, 1310-2018'!E106,"")</f>
        <v/>
      </c>
      <c r="E106" s="60" t="str">
        <f>IF('IV. Country level, 1310-2018'!F104&lt;0,'III. GDP shares, 1310-2018'!F106,"")</f>
        <v/>
      </c>
      <c r="F106" s="60" t="str">
        <f>IF('IV. Country level, 1310-2018'!G104&lt;0,'III. GDP shares, 1310-2018'!G106,"")</f>
        <v/>
      </c>
      <c r="G106" s="60" t="str">
        <f>IF('IV. Country level, 1310-2018'!H104&lt;0,'III. GDP shares, 1310-2018'!H106,"")</f>
        <v/>
      </c>
      <c r="H106" s="60" t="str">
        <f>IF('IV. Country level, 1310-2018'!I104&lt;0,'III. GDP shares, 1310-2018'!I106,"")</f>
        <v/>
      </c>
      <c r="I106" s="60" t="str">
        <f>IF('IV. Country level, 1310-2018'!J104&lt;0,'III. GDP shares, 1310-2018'!J106,"")</f>
        <v/>
      </c>
      <c r="J106" s="60"/>
      <c r="K106" s="60">
        <f t="shared" si="5"/>
        <v>0</v>
      </c>
      <c r="L106" s="9">
        <f t="shared" si="7"/>
        <v>9.6198484341259147E-2</v>
      </c>
      <c r="M106" s="9">
        <f t="shared" si="6"/>
        <v>0.20250823357139602</v>
      </c>
      <c r="N106" s="9">
        <f t="shared" si="9"/>
        <v>0.13166693567655272</v>
      </c>
      <c r="O106" s="9">
        <f t="shared" si="10"/>
        <v>0.14727141335030935</v>
      </c>
    </row>
    <row r="107" spans="1:15" ht="15" x14ac:dyDescent="0.25">
      <c r="A107" s="60">
        <v>1411</v>
      </c>
      <c r="B107" s="60">
        <f>IF('IV. Country level, 1310-2018'!C105&lt;0,'III. GDP shares, 1310-2018'!C107,"")</f>
        <v>0.33655803010725166</v>
      </c>
      <c r="C107" s="60" t="str">
        <f>IF('IV. Country level, 1310-2018'!D105&lt;0,'III. GDP shares, 1310-2018'!D107,"")</f>
        <v/>
      </c>
      <c r="D107" s="60" t="str">
        <f>IF('IV. Country level, 1310-2018'!E105&lt;0,'III. GDP shares, 1310-2018'!E107,"")</f>
        <v/>
      </c>
      <c r="E107" s="60" t="str">
        <f>IF('IV. Country level, 1310-2018'!F105&lt;0,'III. GDP shares, 1310-2018'!F107,"")</f>
        <v/>
      </c>
      <c r="F107" s="60" t="str">
        <f>IF('IV. Country level, 1310-2018'!G105&lt;0,'III. GDP shares, 1310-2018'!G107,"")</f>
        <v/>
      </c>
      <c r="G107" s="60" t="str">
        <f>IF('IV. Country level, 1310-2018'!H105&lt;0,'III. GDP shares, 1310-2018'!H107,"")</f>
        <v/>
      </c>
      <c r="H107" s="60" t="str">
        <f>IF('IV. Country level, 1310-2018'!I105&lt;0,'III. GDP shares, 1310-2018'!I107,"")</f>
        <v/>
      </c>
      <c r="I107" s="60" t="str">
        <f>IF('IV. Country level, 1310-2018'!J105&lt;0,'III. GDP shares, 1310-2018'!J107,"")</f>
        <v/>
      </c>
      <c r="J107" s="60"/>
      <c r="K107" s="60">
        <f t="shared" si="5"/>
        <v>0.33655803010725166</v>
      </c>
      <c r="L107" s="9">
        <f t="shared" si="7"/>
        <v>0.14423921908045642</v>
      </c>
      <c r="M107" s="9">
        <f t="shared" si="6"/>
        <v>0.20250823357139602</v>
      </c>
      <c r="N107" s="9">
        <f t="shared" si="9"/>
        <v>0.13166693567655272</v>
      </c>
      <c r="O107" s="9">
        <f t="shared" si="10"/>
        <v>0.14727141335030935</v>
      </c>
    </row>
    <row r="108" spans="1:15" ht="15" x14ac:dyDescent="0.25">
      <c r="A108" s="60">
        <v>1412</v>
      </c>
      <c r="B108" s="60" t="str">
        <f>IF('IV. Country level, 1310-2018'!C106&lt;0,'III. GDP shares, 1310-2018'!C108,"")</f>
        <v/>
      </c>
      <c r="C108" s="60" t="str">
        <f>IF('IV. Country level, 1310-2018'!D106&lt;0,'III. GDP shares, 1310-2018'!D108,"")</f>
        <v/>
      </c>
      <c r="D108" s="60" t="str">
        <f>IF('IV. Country level, 1310-2018'!E106&lt;0,'III. GDP shares, 1310-2018'!E108,"")</f>
        <v/>
      </c>
      <c r="E108" s="60" t="str">
        <f>IF('IV. Country level, 1310-2018'!F106&lt;0,'III. GDP shares, 1310-2018'!F108,"")</f>
        <v/>
      </c>
      <c r="F108" s="60" t="str">
        <f>IF('IV. Country level, 1310-2018'!G106&lt;0,'III. GDP shares, 1310-2018'!G108,"")</f>
        <v/>
      </c>
      <c r="G108" s="60" t="str">
        <f>IF('IV. Country level, 1310-2018'!H106&lt;0,'III. GDP shares, 1310-2018'!H108,"")</f>
        <v/>
      </c>
      <c r="H108" s="60" t="str">
        <f>IF('IV. Country level, 1310-2018'!I106&lt;0,'III. GDP shares, 1310-2018'!I108,"")</f>
        <v/>
      </c>
      <c r="I108" s="60" t="str">
        <f>IF('IV. Country level, 1310-2018'!J106&lt;0,'III. GDP shares, 1310-2018'!J108,"")</f>
        <v/>
      </c>
      <c r="J108" s="60"/>
      <c r="K108" s="60">
        <f t="shared" si="5"/>
        <v>0</v>
      </c>
      <c r="L108" s="9">
        <f t="shared" si="7"/>
        <v>0.14414820749383647</v>
      </c>
      <c r="M108" s="9">
        <f t="shared" si="6"/>
        <v>0.20250823357139602</v>
      </c>
      <c r="N108" s="9">
        <f t="shared" si="9"/>
        <v>0.12120376320870786</v>
      </c>
      <c r="O108" s="9">
        <f t="shared" si="10"/>
        <v>0.14727141335030935</v>
      </c>
    </row>
    <row r="109" spans="1:15" ht="15" x14ac:dyDescent="0.25">
      <c r="A109" s="60">
        <v>1413</v>
      </c>
      <c r="B109" s="60" t="str">
        <f>IF('IV. Country level, 1310-2018'!C107&lt;0,'III. GDP shares, 1310-2018'!C109,"")</f>
        <v/>
      </c>
      <c r="C109" s="60" t="str">
        <f>IF('IV. Country level, 1310-2018'!D107&lt;0,'III. GDP shares, 1310-2018'!D109,"")</f>
        <v/>
      </c>
      <c r="D109" s="60" t="str">
        <f>IF('IV. Country level, 1310-2018'!E107&lt;0,'III. GDP shares, 1310-2018'!E109,"")</f>
        <v/>
      </c>
      <c r="E109" s="60" t="str">
        <f>IF('IV. Country level, 1310-2018'!F107&lt;0,'III. GDP shares, 1310-2018'!F109,"")</f>
        <v/>
      </c>
      <c r="F109" s="60" t="str">
        <f>IF('IV. Country level, 1310-2018'!G107&lt;0,'III. GDP shares, 1310-2018'!G109,"")</f>
        <v/>
      </c>
      <c r="G109" s="60" t="str">
        <f>IF('IV. Country level, 1310-2018'!H107&lt;0,'III. GDP shares, 1310-2018'!H109,"")</f>
        <v/>
      </c>
      <c r="H109" s="60" t="str">
        <f>IF('IV. Country level, 1310-2018'!I107&lt;0,'III. GDP shares, 1310-2018'!I109,"")</f>
        <v/>
      </c>
      <c r="I109" s="60" t="str">
        <f>IF('IV. Country level, 1310-2018'!J107&lt;0,'III. GDP shares, 1310-2018'!J109,"")</f>
        <v/>
      </c>
      <c r="J109" s="60"/>
      <c r="K109" s="60">
        <f t="shared" si="5"/>
        <v>0</v>
      </c>
      <c r="L109" s="9">
        <f t="shared" si="7"/>
        <v>0.19216298810320401</v>
      </c>
      <c r="M109" s="9">
        <f t="shared" si="6"/>
        <v>0.20250823357139602</v>
      </c>
      <c r="N109" s="9">
        <f t="shared" si="9"/>
        <v>0.12120376320870786</v>
      </c>
      <c r="O109" s="9">
        <f t="shared" si="10"/>
        <v>0.14727141335030935</v>
      </c>
    </row>
    <row r="110" spans="1:15" ht="15" x14ac:dyDescent="0.25">
      <c r="A110" s="60">
        <v>1414</v>
      </c>
      <c r="B110" s="60">
        <f>IF('IV. Country level, 1310-2018'!C108&lt;0,'III. GDP shares, 1310-2018'!C110,"")</f>
        <v>0.33628514317438085</v>
      </c>
      <c r="C110" s="60" t="str">
        <f>IF('IV. Country level, 1310-2018'!D108&lt;0,'III. GDP shares, 1310-2018'!D110,"")</f>
        <v/>
      </c>
      <c r="D110" s="60" t="str">
        <f>IF('IV. Country level, 1310-2018'!E108&lt;0,'III. GDP shares, 1310-2018'!E110,"")</f>
        <v/>
      </c>
      <c r="E110" s="60" t="str">
        <f>IF('IV. Country level, 1310-2018'!F108&lt;0,'III. GDP shares, 1310-2018'!F110,"")</f>
        <v/>
      </c>
      <c r="F110" s="60" t="str">
        <f>IF('IV. Country level, 1310-2018'!G108&lt;0,'III. GDP shares, 1310-2018'!G110,"")</f>
        <v/>
      </c>
      <c r="G110" s="60" t="str">
        <f>IF('IV. Country level, 1310-2018'!H108&lt;0,'III. GDP shares, 1310-2018'!H110,"")</f>
        <v/>
      </c>
      <c r="H110" s="60" t="str">
        <f>IF('IV. Country level, 1310-2018'!I108&lt;0,'III. GDP shares, 1310-2018'!I110,"")</f>
        <v/>
      </c>
      <c r="I110" s="60" t="str">
        <f>IF('IV. Country level, 1310-2018'!J108&lt;0,'III. GDP shares, 1310-2018'!J110,"")</f>
        <v/>
      </c>
      <c r="J110" s="60"/>
      <c r="K110" s="60">
        <f t="shared" si="5"/>
        <v>0.33628514317438085</v>
      </c>
      <c r="L110" s="9">
        <f t="shared" si="7"/>
        <v>0.19216298810320401</v>
      </c>
      <c r="M110" s="9">
        <f t="shared" si="6"/>
        <v>0.20250823357139602</v>
      </c>
      <c r="N110" s="9">
        <f t="shared" si="9"/>
        <v>0.12351850640442469</v>
      </c>
      <c r="O110" s="9">
        <f t="shared" si="10"/>
        <v>0.14727141335030935</v>
      </c>
    </row>
    <row r="111" spans="1:15" ht="15" x14ac:dyDescent="0.25">
      <c r="A111" s="60">
        <v>1415</v>
      </c>
      <c r="B111" s="60">
        <f>IF('IV. Country level, 1310-2018'!C109&lt;0,'III. GDP shares, 1310-2018'!C111,"")</f>
        <v>0.33619427917522288</v>
      </c>
      <c r="C111" s="60" t="str">
        <f>IF('IV. Country level, 1310-2018'!D109&lt;0,'III. GDP shares, 1310-2018'!D111,"")</f>
        <v/>
      </c>
      <c r="D111" s="60" t="str">
        <f>IF('IV. Country level, 1310-2018'!E109&lt;0,'III. GDP shares, 1310-2018'!E111,"")</f>
        <v/>
      </c>
      <c r="E111" s="60" t="str">
        <f>IF('IV. Country level, 1310-2018'!F109&lt;0,'III. GDP shares, 1310-2018'!F111,"")</f>
        <v/>
      </c>
      <c r="F111" s="60" t="str">
        <f>IF('IV. Country level, 1310-2018'!G109&lt;0,'III. GDP shares, 1310-2018'!G111,"")</f>
        <v/>
      </c>
      <c r="G111" s="60" t="str">
        <f>IF('IV. Country level, 1310-2018'!H109&lt;0,'III. GDP shares, 1310-2018'!H111,"")</f>
        <v/>
      </c>
      <c r="H111" s="60" t="str">
        <f>IF('IV. Country level, 1310-2018'!I109&lt;0,'III. GDP shares, 1310-2018'!I111,"")</f>
        <v/>
      </c>
      <c r="I111" s="60" t="str">
        <f>IF('IV. Country level, 1310-2018'!J109&lt;0,'III. GDP shares, 1310-2018'!J111,"")</f>
        <v/>
      </c>
      <c r="J111" s="60"/>
      <c r="K111" s="60">
        <f t="shared" si="5"/>
        <v>0.33619427917522288</v>
      </c>
      <c r="L111" s="9">
        <f t="shared" si="7"/>
        <v>0.14408326951645378</v>
      </c>
      <c r="M111" s="9">
        <f t="shared" si="6"/>
        <v>0.20250823357139602</v>
      </c>
      <c r="N111" s="9">
        <f t="shared" si="9"/>
        <v>0.13234907331206267</v>
      </c>
      <c r="O111" s="9">
        <f t="shared" si="10"/>
        <v>0.14727141335030935</v>
      </c>
    </row>
    <row r="112" spans="1:15" ht="15" x14ac:dyDescent="0.25">
      <c r="A112" s="60">
        <v>1416</v>
      </c>
      <c r="B112" s="60">
        <f>IF('IV. Country level, 1310-2018'!C110&lt;0,'III. GDP shares, 1310-2018'!C112,"")</f>
        <v>0.3361034642655728</v>
      </c>
      <c r="C112" s="60" t="str">
        <f>IF('IV. Country level, 1310-2018'!D110&lt;0,'III. GDP shares, 1310-2018'!D112,"")</f>
        <v/>
      </c>
      <c r="D112" s="60" t="str">
        <f>IF('IV. Country level, 1310-2018'!E110&lt;0,'III. GDP shares, 1310-2018'!E112,"")</f>
        <v/>
      </c>
      <c r="E112" s="60" t="str">
        <f>IF('IV. Country level, 1310-2018'!F110&lt;0,'III. GDP shares, 1310-2018'!F112,"")</f>
        <v/>
      </c>
      <c r="F112" s="60" t="str">
        <f>IF('IV. Country level, 1310-2018'!G110&lt;0,'III. GDP shares, 1310-2018'!G112,"")</f>
        <v/>
      </c>
      <c r="G112" s="60" t="str">
        <f>IF('IV. Country level, 1310-2018'!H110&lt;0,'III. GDP shares, 1310-2018'!H112,"")</f>
        <v/>
      </c>
      <c r="H112" s="60" t="str">
        <f>IF('IV. Country level, 1310-2018'!I110&lt;0,'III. GDP shares, 1310-2018'!I112,"")</f>
        <v/>
      </c>
      <c r="I112" s="60" t="str">
        <f>IF('IV. Country level, 1310-2018'!J110&lt;0,'III. GDP shares, 1310-2018'!J112,"")</f>
        <v/>
      </c>
      <c r="J112" s="60"/>
      <c r="K112" s="60">
        <f t="shared" si="5"/>
        <v>0.3361034642655728</v>
      </c>
      <c r="L112" s="9">
        <f t="shared" si="7"/>
        <v>0.1858859309222442</v>
      </c>
      <c r="M112" s="9">
        <f t="shared" si="6"/>
        <v>0.20250823357139602</v>
      </c>
      <c r="N112" s="9">
        <f t="shared" si="9"/>
        <v>0.15139670717165515</v>
      </c>
      <c r="O112" s="9">
        <f t="shared" si="10"/>
        <v>0.14727141335030935</v>
      </c>
    </row>
    <row r="113" spans="1:15" ht="15" x14ac:dyDescent="0.25">
      <c r="A113" s="60">
        <v>1417</v>
      </c>
      <c r="B113" s="60" t="str">
        <f>IF('IV. Country level, 1310-2018'!C111&lt;0,'III. GDP shares, 1310-2018'!C113,"")</f>
        <v/>
      </c>
      <c r="C113" s="60" t="str">
        <f>IF('IV. Country level, 1310-2018'!D111&lt;0,'III. GDP shares, 1310-2018'!D113,"")</f>
        <v/>
      </c>
      <c r="D113" s="60" t="str">
        <f>IF('IV. Country level, 1310-2018'!E111&lt;0,'III. GDP shares, 1310-2018'!E113,"")</f>
        <v/>
      </c>
      <c r="E113" s="60" t="str">
        <f>IF('IV. Country level, 1310-2018'!F111&lt;0,'III. GDP shares, 1310-2018'!F113,"")</f>
        <v/>
      </c>
      <c r="F113" s="60" t="str">
        <f>IF('IV. Country level, 1310-2018'!G111&lt;0,'III. GDP shares, 1310-2018'!G113,"")</f>
        <v/>
      </c>
      <c r="G113" s="60" t="str">
        <f>IF('IV. Country level, 1310-2018'!H111&lt;0,'III. GDP shares, 1310-2018'!H113,"")</f>
        <v/>
      </c>
      <c r="H113" s="60" t="str">
        <f>IF('IV. Country level, 1310-2018'!I111&lt;0,'III. GDP shares, 1310-2018'!I113,"")</f>
        <v/>
      </c>
      <c r="I113" s="60" t="str">
        <f>IF('IV. Country level, 1310-2018'!J111&lt;0,'III. GDP shares, 1310-2018'!J113,"")</f>
        <v/>
      </c>
      <c r="J113" s="60"/>
      <c r="K113" s="60">
        <f t="shared" si="5"/>
        <v>0</v>
      </c>
      <c r="L113" s="9">
        <f t="shared" si="7"/>
        <v>0.22767167777691286</v>
      </c>
      <c r="M113" s="9">
        <f t="shared" si="6"/>
        <v>0.20250823357139602</v>
      </c>
      <c r="N113" s="9">
        <f t="shared" si="9"/>
        <v>0.15766524923623268</v>
      </c>
      <c r="O113" s="9">
        <f t="shared" si="10"/>
        <v>0.14727141335030935</v>
      </c>
    </row>
    <row r="114" spans="1:15" ht="15" x14ac:dyDescent="0.25">
      <c r="A114" s="60">
        <v>1418</v>
      </c>
      <c r="B114" s="60" t="str">
        <f>IF('IV. Country level, 1310-2018'!C112&lt;0,'III. GDP shares, 1310-2018'!C114,"")</f>
        <v/>
      </c>
      <c r="C114" s="60" t="str">
        <f>IF('IV. Country level, 1310-2018'!D112&lt;0,'III. GDP shares, 1310-2018'!D114,"")</f>
        <v/>
      </c>
      <c r="D114" s="60" t="str">
        <f>IF('IV. Country level, 1310-2018'!E112&lt;0,'III. GDP shares, 1310-2018'!E114,"")</f>
        <v/>
      </c>
      <c r="E114" s="60" t="str">
        <f>IF('IV. Country level, 1310-2018'!F112&lt;0,'III. GDP shares, 1310-2018'!F114,"")</f>
        <v/>
      </c>
      <c r="F114" s="60" t="str">
        <f>IF('IV. Country level, 1310-2018'!G112&lt;0,'III. GDP shares, 1310-2018'!G114,"")</f>
        <v/>
      </c>
      <c r="G114" s="60" t="str">
        <f>IF('IV. Country level, 1310-2018'!H112&lt;0,'III. GDP shares, 1310-2018'!H114,"")</f>
        <v/>
      </c>
      <c r="H114" s="60" t="str">
        <f>IF('IV. Country level, 1310-2018'!I112&lt;0,'III. GDP shares, 1310-2018'!I114,"")</f>
        <v/>
      </c>
      <c r="I114" s="60" t="str">
        <f>IF('IV. Country level, 1310-2018'!J112&lt;0,'III. GDP shares, 1310-2018'!J114,"")</f>
        <v/>
      </c>
      <c r="J114" s="60"/>
      <c r="K114" s="60">
        <f t="shared" si="5"/>
        <v>0</v>
      </c>
      <c r="L114" s="9">
        <f t="shared" si="7"/>
        <v>0.19804646375227167</v>
      </c>
      <c r="M114" s="9">
        <f t="shared" si="6"/>
        <v>0.20250823357139602</v>
      </c>
      <c r="N114" s="9">
        <f t="shared" si="9"/>
        <v>0.14743885952463573</v>
      </c>
      <c r="O114" s="9">
        <f t="shared" si="10"/>
        <v>0.14727141335030935</v>
      </c>
    </row>
    <row r="115" spans="1:15" ht="15" x14ac:dyDescent="0.25">
      <c r="A115" s="60">
        <v>1419</v>
      </c>
      <c r="B115" s="60">
        <f>IF('IV. Country level, 1310-2018'!C113&lt;0,'III. GDP shares, 1310-2018'!C115,"")</f>
        <v>0.29261862984053288</v>
      </c>
      <c r="C115" s="60" t="str">
        <f>IF('IV. Country level, 1310-2018'!D113&lt;0,'III. GDP shares, 1310-2018'!D115,"")</f>
        <v/>
      </c>
      <c r="D115" s="60" t="str">
        <f>IF('IV. Country level, 1310-2018'!E113&lt;0,'III. GDP shares, 1310-2018'!E115,"")</f>
        <v/>
      </c>
      <c r="E115" s="60" t="str">
        <f>IF('IV. Country level, 1310-2018'!F113&lt;0,'III. GDP shares, 1310-2018'!F115,"")</f>
        <v/>
      </c>
      <c r="F115" s="60" t="str">
        <f>IF('IV. Country level, 1310-2018'!G113&lt;0,'III. GDP shares, 1310-2018'!G115,"")</f>
        <v/>
      </c>
      <c r="G115" s="60" t="str">
        <f>IF('IV. Country level, 1310-2018'!H113&lt;0,'III. GDP shares, 1310-2018'!H115,"")</f>
        <v/>
      </c>
      <c r="H115" s="60" t="str">
        <f>IF('IV. Country level, 1310-2018'!I113&lt;0,'III. GDP shares, 1310-2018'!I115,"")</f>
        <v/>
      </c>
      <c r="I115" s="60" t="str">
        <f>IF('IV. Country level, 1310-2018'!J113&lt;0,'III. GDP shares, 1310-2018'!J115,"")</f>
        <v/>
      </c>
      <c r="J115" s="60"/>
      <c r="K115" s="60">
        <f t="shared" si="5"/>
        <v>0.29261862984053288</v>
      </c>
      <c r="L115" s="9">
        <f t="shared" si="7"/>
        <v>0.15001870958438271</v>
      </c>
      <c r="M115" s="9">
        <f t="shared" si="6"/>
        <v>0.20250823357139602</v>
      </c>
      <c r="N115" s="9">
        <f t="shared" si="9"/>
        <v>0.16022576728715088</v>
      </c>
      <c r="O115" s="9">
        <f t="shared" si="10"/>
        <v>0.14727141335030935</v>
      </c>
    </row>
    <row r="116" spans="1:15" ht="15" x14ac:dyDescent="0.25">
      <c r="A116" s="60">
        <v>1420</v>
      </c>
      <c r="B116" s="60">
        <f>IF('IV. Country level, 1310-2018'!C114&lt;0,'III. GDP shares, 1310-2018'!C116,"")</f>
        <v>0.29250022798268077</v>
      </c>
      <c r="C116" s="60" t="str">
        <f>IF('IV. Country level, 1310-2018'!D114&lt;0,'III. GDP shares, 1310-2018'!D116,"")</f>
        <v/>
      </c>
      <c r="D116" s="60" t="str">
        <f>IF('IV. Country level, 1310-2018'!E114&lt;0,'III. GDP shares, 1310-2018'!E116,"")</f>
        <v/>
      </c>
      <c r="E116" s="60" t="str">
        <f>IF('IV. Country level, 1310-2018'!F114&lt;0,'III. GDP shares, 1310-2018'!F116,"")</f>
        <v/>
      </c>
      <c r="F116" s="60" t="str">
        <f>IF('IV. Country level, 1310-2018'!G114&lt;0,'III. GDP shares, 1310-2018'!G116,"")</f>
        <v/>
      </c>
      <c r="G116" s="60" t="str">
        <f>IF('IV. Country level, 1310-2018'!H114&lt;0,'III. GDP shares, 1310-2018'!H116,"")</f>
        <v/>
      </c>
      <c r="H116" s="60" t="str">
        <f>IF('IV. Country level, 1310-2018'!I114&lt;0,'III. GDP shares, 1310-2018'!I116,"")</f>
        <v/>
      </c>
      <c r="I116" s="60" t="str">
        <f>IF('IV. Country level, 1310-2018'!J114&lt;0,'III. GDP shares, 1310-2018'!J116,"")</f>
        <v/>
      </c>
      <c r="J116" s="60"/>
      <c r="K116" s="60">
        <f t="shared" si="5"/>
        <v>0.29250022798268077</v>
      </c>
      <c r="L116" s="9">
        <f t="shared" si="7"/>
        <v>0.14373901420607152</v>
      </c>
      <c r="M116" s="9">
        <f t="shared" si="6"/>
        <v>0.20250823357139602</v>
      </c>
      <c r="N116" s="9">
        <f t="shared" si="9"/>
        <v>0.16904888247806055</v>
      </c>
      <c r="O116" s="9">
        <f t="shared" si="10"/>
        <v>0.14727141335030935</v>
      </c>
    </row>
    <row r="117" spans="1:15" ht="15" x14ac:dyDescent="0.25">
      <c r="A117" s="60">
        <v>1421</v>
      </c>
      <c r="B117" s="60" t="str">
        <f>IF('IV. Country level, 1310-2018'!C115&lt;0,'III. GDP shares, 1310-2018'!C117,"")</f>
        <v/>
      </c>
      <c r="C117" s="60" t="str">
        <f>IF('IV. Country level, 1310-2018'!D115&lt;0,'III. GDP shares, 1310-2018'!D117,"")</f>
        <v/>
      </c>
      <c r="D117" s="60" t="str">
        <f>IF('IV. Country level, 1310-2018'!E115&lt;0,'III. GDP shares, 1310-2018'!E117,"")</f>
        <v/>
      </c>
      <c r="E117" s="60" t="str">
        <f>IF('IV. Country level, 1310-2018'!F115&lt;0,'III. GDP shares, 1310-2018'!F117,"")</f>
        <v/>
      </c>
      <c r="F117" s="60" t="str">
        <f>IF('IV. Country level, 1310-2018'!G115&lt;0,'III. GDP shares, 1310-2018'!G117,"")</f>
        <v/>
      </c>
      <c r="G117" s="60" t="str">
        <f>IF('IV. Country level, 1310-2018'!H115&lt;0,'III. GDP shares, 1310-2018'!H117,"")</f>
        <v/>
      </c>
      <c r="H117" s="60">
        <f>IF('IV. Country level, 1310-2018'!I115&lt;0,'III. GDP shares, 1310-2018'!I117,"")</f>
        <v>0.12890864500189225</v>
      </c>
      <c r="I117" s="60" t="str">
        <f>IF('IV. Country level, 1310-2018'!J115&lt;0,'III. GDP shares, 1310-2018'!J117,"")</f>
        <v/>
      </c>
      <c r="J117" s="60"/>
      <c r="K117" s="60">
        <f t="shared" si="5"/>
        <v>0.12890864500189225</v>
      </c>
      <c r="L117" s="9">
        <f t="shared" si="7"/>
        <v>0.14373901420607152</v>
      </c>
      <c r="M117" s="9">
        <f t="shared" si="6"/>
        <v>0.20250823357139602</v>
      </c>
      <c r="N117" s="9">
        <f t="shared" si="9"/>
        <v>0.18434890563184136</v>
      </c>
      <c r="O117" s="9">
        <f t="shared" si="10"/>
        <v>0.14727141335030935</v>
      </c>
    </row>
    <row r="118" spans="1:15" ht="15" x14ac:dyDescent="0.25">
      <c r="A118" s="60">
        <v>1422</v>
      </c>
      <c r="B118" s="60" t="str">
        <f>IF('IV. Country level, 1310-2018'!C116&lt;0,'III. GDP shares, 1310-2018'!C118,"")</f>
        <v/>
      </c>
      <c r="C118" s="60" t="str">
        <f>IF('IV. Country level, 1310-2018'!D116&lt;0,'III. GDP shares, 1310-2018'!D118,"")</f>
        <v/>
      </c>
      <c r="D118" s="60" t="str">
        <f>IF('IV. Country level, 1310-2018'!E116&lt;0,'III. GDP shares, 1310-2018'!E118,"")</f>
        <v/>
      </c>
      <c r="E118" s="60" t="str">
        <f>IF('IV. Country level, 1310-2018'!F116&lt;0,'III. GDP shares, 1310-2018'!F118,"")</f>
        <v/>
      </c>
      <c r="F118" s="60" t="str">
        <f>IF('IV. Country level, 1310-2018'!G116&lt;0,'III. GDP shares, 1310-2018'!G118,"")</f>
        <v/>
      </c>
      <c r="G118" s="60" t="str">
        <f>IF('IV. Country level, 1310-2018'!H116&lt;0,'III. GDP shares, 1310-2018'!H118,"")</f>
        <v/>
      </c>
      <c r="H118" s="60" t="str">
        <f>IF('IV. Country level, 1310-2018'!I116&lt;0,'III. GDP shares, 1310-2018'!I118,"")</f>
        <v/>
      </c>
      <c r="I118" s="60" t="str">
        <f>IF('IV. Country level, 1310-2018'!J116&lt;0,'III. GDP shares, 1310-2018'!J118,"")</f>
        <v/>
      </c>
      <c r="J118" s="60"/>
      <c r="K118" s="60">
        <f t="shared" si="5"/>
        <v>0</v>
      </c>
      <c r="L118" s="9">
        <f t="shared" si="7"/>
        <v>0.185440393213891</v>
      </c>
      <c r="M118" s="9">
        <f t="shared" si="6"/>
        <v>0.20250823357139602</v>
      </c>
      <c r="N118" s="9">
        <f t="shared" si="9"/>
        <v>0.18490181395514163</v>
      </c>
      <c r="O118" s="9">
        <f t="shared" si="10"/>
        <v>0.14727141335030935</v>
      </c>
    </row>
    <row r="119" spans="1:15" ht="15" x14ac:dyDescent="0.25">
      <c r="A119" s="60">
        <v>1423</v>
      </c>
      <c r="B119" s="60">
        <f>IF('IV. Country level, 1310-2018'!C117&lt;0,'III. GDP shares, 1310-2018'!C119,"")</f>
        <v>0.29214559661739481</v>
      </c>
      <c r="C119" s="60" t="str">
        <f>IF('IV. Country level, 1310-2018'!D117&lt;0,'III. GDP shares, 1310-2018'!D119,"")</f>
        <v/>
      </c>
      <c r="D119" s="60" t="str">
        <f>IF('IV. Country level, 1310-2018'!E117&lt;0,'III. GDP shares, 1310-2018'!E119,"")</f>
        <v/>
      </c>
      <c r="E119" s="60" t="str">
        <f>IF('IV. Country level, 1310-2018'!F117&lt;0,'III. GDP shares, 1310-2018'!F119,"")</f>
        <v/>
      </c>
      <c r="F119" s="60" t="str">
        <f>IF('IV. Country level, 1310-2018'!G117&lt;0,'III. GDP shares, 1310-2018'!G119,"")</f>
        <v/>
      </c>
      <c r="G119" s="60" t="str">
        <f>IF('IV. Country level, 1310-2018'!H117&lt;0,'III. GDP shares, 1310-2018'!H119,"")</f>
        <v/>
      </c>
      <c r="H119" s="60" t="str">
        <f>IF('IV. Country level, 1310-2018'!I117&lt;0,'III. GDP shares, 1310-2018'!I119,"")</f>
        <v/>
      </c>
      <c r="I119" s="60" t="str">
        <f>IF('IV. Country level, 1310-2018'!J117&lt;0,'III. GDP shares, 1310-2018'!J119,"")</f>
        <v/>
      </c>
      <c r="J119" s="60"/>
      <c r="K119" s="60">
        <f t="shared" si="5"/>
        <v>0.29214559661739481</v>
      </c>
      <c r="L119" s="9">
        <f t="shared" si="7"/>
        <v>0.14363773180810058</v>
      </c>
      <c r="M119" s="9">
        <f t="shared" si="6"/>
        <v>0.20250823357139602</v>
      </c>
      <c r="N119" s="9">
        <f t="shared" si="9"/>
        <v>0.19388005846733736</v>
      </c>
      <c r="O119" s="9">
        <f t="shared" si="10"/>
        <v>0.14727141335030935</v>
      </c>
    </row>
    <row r="120" spans="1:15" ht="15" x14ac:dyDescent="0.25">
      <c r="A120" s="60">
        <v>1424</v>
      </c>
      <c r="B120" s="60" t="str">
        <f>IF('IV. Country level, 1310-2018'!C118&lt;0,'III. GDP shares, 1310-2018'!C120,"")</f>
        <v/>
      </c>
      <c r="C120" s="60" t="str">
        <f>IF('IV. Country level, 1310-2018'!D118&lt;0,'III. GDP shares, 1310-2018'!D120,"")</f>
        <v/>
      </c>
      <c r="D120" s="60" t="str">
        <f>IF('IV. Country level, 1310-2018'!E118&lt;0,'III. GDP shares, 1310-2018'!E120,"")</f>
        <v/>
      </c>
      <c r="E120" s="60" t="str">
        <f>IF('IV. Country level, 1310-2018'!F118&lt;0,'III. GDP shares, 1310-2018'!F120,"")</f>
        <v/>
      </c>
      <c r="F120" s="60" t="str">
        <f>IF('IV. Country level, 1310-2018'!G118&lt;0,'III. GDP shares, 1310-2018'!G120,"")</f>
        <v/>
      </c>
      <c r="G120" s="60" t="str">
        <f>IF('IV. Country level, 1310-2018'!H118&lt;0,'III. GDP shares, 1310-2018'!H120,"")</f>
        <v/>
      </c>
      <c r="H120" s="60" t="str">
        <f>IF('IV. Country level, 1310-2018'!I118&lt;0,'III. GDP shares, 1310-2018'!I120,"")</f>
        <v/>
      </c>
      <c r="I120" s="60" t="str">
        <f>IF('IV. Country level, 1310-2018'!J118&lt;0,'III. GDP shares, 1310-2018'!J120,"")</f>
        <v/>
      </c>
      <c r="J120" s="60"/>
      <c r="K120" s="60">
        <f t="shared" si="5"/>
        <v>0</v>
      </c>
      <c r="L120" s="9">
        <f t="shared" si="7"/>
        <v>0.10185198495343191</v>
      </c>
      <c r="M120" s="9">
        <f t="shared" si="6"/>
        <v>0.20250823357139602</v>
      </c>
      <c r="N120" s="9">
        <f t="shared" si="9"/>
        <v>0.19388005846733736</v>
      </c>
      <c r="O120" s="9">
        <f t="shared" si="10"/>
        <v>0.14727141335030935</v>
      </c>
    </row>
    <row r="121" spans="1:15" ht="15" x14ac:dyDescent="0.25">
      <c r="A121" s="60">
        <v>1425</v>
      </c>
      <c r="B121" s="60">
        <f>IF('IV. Country level, 1310-2018'!C119&lt;0,'III. GDP shares, 1310-2018'!C121,"")</f>
        <v>0.29190965305473632</v>
      </c>
      <c r="C121" s="60" t="str">
        <f>IF('IV. Country level, 1310-2018'!D119&lt;0,'III. GDP shares, 1310-2018'!D121,"")</f>
        <v/>
      </c>
      <c r="D121" s="60" t="str">
        <f>IF('IV. Country level, 1310-2018'!E119&lt;0,'III. GDP shares, 1310-2018'!E121,"")</f>
        <v/>
      </c>
      <c r="E121" s="60" t="str">
        <f>IF('IV. Country level, 1310-2018'!F119&lt;0,'III. GDP shares, 1310-2018'!F121,"")</f>
        <v/>
      </c>
      <c r="F121" s="60" t="str">
        <f>IF('IV. Country level, 1310-2018'!G119&lt;0,'III. GDP shares, 1310-2018'!G121,"")</f>
        <v/>
      </c>
      <c r="G121" s="60" t="str">
        <f>IF('IV. Country level, 1310-2018'!H119&lt;0,'III. GDP shares, 1310-2018'!H121,"")</f>
        <v/>
      </c>
      <c r="H121" s="60" t="str">
        <f>IF('IV. Country level, 1310-2018'!I119&lt;0,'III. GDP shares, 1310-2018'!I121,"")</f>
        <v/>
      </c>
      <c r="I121" s="60" t="str">
        <f>IF('IV. Country level, 1310-2018'!J119&lt;0,'III. GDP shares, 1310-2018'!J121,"")</f>
        <v/>
      </c>
      <c r="J121" s="60"/>
      <c r="K121" s="60">
        <f t="shared" si="5"/>
        <v>0.29190965305473632</v>
      </c>
      <c r="L121" s="9">
        <f t="shared" si="7"/>
        <v>8.3436464238875879E-2</v>
      </c>
      <c r="M121" s="9">
        <f t="shared" si="6"/>
        <v>0.20250823357139602</v>
      </c>
      <c r="N121" s="9">
        <f t="shared" si="9"/>
        <v>0.18367304754971425</v>
      </c>
      <c r="O121" s="9">
        <f t="shared" si="10"/>
        <v>0.14727141335030935</v>
      </c>
    </row>
    <row r="122" spans="1:15" ht="15" x14ac:dyDescent="0.25">
      <c r="A122" s="60">
        <v>1426</v>
      </c>
      <c r="B122" s="60" t="str">
        <f>IF('IV. Country level, 1310-2018'!C120&lt;0,'III. GDP shares, 1310-2018'!C122,"")</f>
        <v/>
      </c>
      <c r="C122" s="60" t="str">
        <f>IF('IV. Country level, 1310-2018'!D120&lt;0,'III. GDP shares, 1310-2018'!D122,"")</f>
        <v/>
      </c>
      <c r="D122" s="60" t="str">
        <f>IF('IV. Country level, 1310-2018'!E120&lt;0,'III. GDP shares, 1310-2018'!E122,"")</f>
        <v/>
      </c>
      <c r="E122" s="60" t="str">
        <f>IF('IV. Country level, 1310-2018'!F120&lt;0,'III. GDP shares, 1310-2018'!F122,"")</f>
        <v/>
      </c>
      <c r="F122" s="60" t="str">
        <f>IF('IV. Country level, 1310-2018'!G120&lt;0,'III. GDP shares, 1310-2018'!G122,"")</f>
        <v/>
      </c>
      <c r="G122" s="60" t="str">
        <f>IF('IV. Country level, 1310-2018'!H120&lt;0,'III. GDP shares, 1310-2018'!H122,"")</f>
        <v/>
      </c>
      <c r="H122" s="60" t="str">
        <f>IF('IV. Country level, 1310-2018'!I120&lt;0,'III. GDP shares, 1310-2018'!I122,"")</f>
        <v/>
      </c>
      <c r="I122" s="60" t="str">
        <f>IF('IV. Country level, 1310-2018'!J120&lt;0,'III. GDP shares, 1310-2018'!J122,"")</f>
        <v/>
      </c>
      <c r="J122" s="60"/>
      <c r="K122" s="60">
        <f t="shared" si="5"/>
        <v>0</v>
      </c>
      <c r="L122" s="9">
        <f t="shared" si="7"/>
        <v>8.3436464238875879E-2</v>
      </c>
      <c r="M122" s="9">
        <f t="shared" si="6"/>
        <v>0.20250823357139602</v>
      </c>
      <c r="N122" s="9">
        <f t="shared" si="9"/>
        <v>0.19368014997688968</v>
      </c>
      <c r="O122" s="9">
        <f t="shared" si="10"/>
        <v>0.14727141335030935</v>
      </c>
    </row>
    <row r="123" spans="1:15" ht="15" x14ac:dyDescent="0.25">
      <c r="A123" s="60">
        <v>1427</v>
      </c>
      <c r="B123" s="60" t="str">
        <f>IF('IV. Country level, 1310-2018'!C121&lt;0,'III. GDP shares, 1310-2018'!C123,"")</f>
        <v/>
      </c>
      <c r="C123" s="60" t="str">
        <f>IF('IV. Country level, 1310-2018'!D121&lt;0,'III. GDP shares, 1310-2018'!D123,"")</f>
        <v/>
      </c>
      <c r="D123" s="60" t="str">
        <f>IF('IV. Country level, 1310-2018'!E121&lt;0,'III. GDP shares, 1310-2018'!E123,"")</f>
        <v/>
      </c>
      <c r="E123" s="60" t="str">
        <f>IF('IV. Country level, 1310-2018'!F121&lt;0,'III. GDP shares, 1310-2018'!F123,"")</f>
        <v/>
      </c>
      <c r="F123" s="60" t="str">
        <f>IF('IV. Country level, 1310-2018'!G121&lt;0,'III. GDP shares, 1310-2018'!G123,"")</f>
        <v/>
      </c>
      <c r="G123" s="60" t="str">
        <f>IF('IV. Country level, 1310-2018'!H121&lt;0,'III. GDP shares, 1310-2018'!H123,"")</f>
        <v/>
      </c>
      <c r="H123" s="60" t="str">
        <f>IF('IV. Country level, 1310-2018'!I121&lt;0,'III. GDP shares, 1310-2018'!I123,"")</f>
        <v/>
      </c>
      <c r="I123" s="60" t="str">
        <f>IF('IV. Country level, 1310-2018'!J121&lt;0,'III. GDP shares, 1310-2018'!J123,"")</f>
        <v/>
      </c>
      <c r="J123" s="60"/>
      <c r="K123" s="60">
        <f t="shared" si="5"/>
        <v>0</v>
      </c>
      <c r="L123" s="9">
        <f t="shared" si="7"/>
        <v>0.10191276280553134</v>
      </c>
      <c r="M123" s="9">
        <f t="shared" si="6"/>
        <v>0.20250823357139602</v>
      </c>
      <c r="N123" s="9">
        <f t="shared" si="9"/>
        <v>0.19368014997688968</v>
      </c>
      <c r="O123" s="9">
        <f t="shared" si="10"/>
        <v>0.14727141335030935</v>
      </c>
    </row>
    <row r="124" spans="1:15" ht="15" x14ac:dyDescent="0.25">
      <c r="A124" s="60">
        <v>1428</v>
      </c>
      <c r="B124" s="60" t="str">
        <f>IF('IV. Country level, 1310-2018'!C122&lt;0,'III. GDP shares, 1310-2018'!C124,"")</f>
        <v/>
      </c>
      <c r="C124" s="60" t="str">
        <f>IF('IV. Country level, 1310-2018'!D122&lt;0,'III. GDP shares, 1310-2018'!D124,"")</f>
        <v/>
      </c>
      <c r="D124" s="60" t="str">
        <f>IF('IV. Country level, 1310-2018'!E122&lt;0,'III. GDP shares, 1310-2018'!E124,"")</f>
        <v/>
      </c>
      <c r="E124" s="60" t="str">
        <f>IF('IV. Country level, 1310-2018'!F122&lt;0,'III. GDP shares, 1310-2018'!F124,"")</f>
        <v/>
      </c>
      <c r="F124" s="60" t="str">
        <f>IF('IV. Country level, 1310-2018'!G122&lt;0,'III. GDP shares, 1310-2018'!G124,"")</f>
        <v/>
      </c>
      <c r="G124" s="60" t="str">
        <f>IF('IV. Country level, 1310-2018'!H122&lt;0,'III. GDP shares, 1310-2018'!H124,"")</f>
        <v/>
      </c>
      <c r="H124" s="60" t="str">
        <f>IF('IV. Country level, 1310-2018'!I122&lt;0,'III. GDP shares, 1310-2018'!I124,"")</f>
        <v/>
      </c>
      <c r="I124" s="60" t="str">
        <f>IF('IV. Country level, 1310-2018'!J122&lt;0,'III. GDP shares, 1310-2018'!J124,"")</f>
        <v/>
      </c>
      <c r="J124" s="60"/>
      <c r="K124" s="60">
        <f t="shared" si="5"/>
        <v>0</v>
      </c>
      <c r="L124" s="9">
        <f t="shared" si="7"/>
        <v>0.14354257822725322</v>
      </c>
      <c r="M124" s="9">
        <f t="shared" si="6"/>
        <v>0.20250823357139602</v>
      </c>
      <c r="N124" s="9">
        <f t="shared" si="9"/>
        <v>0.19245271451702192</v>
      </c>
      <c r="O124" s="9">
        <f t="shared" si="10"/>
        <v>0.14727141335030935</v>
      </c>
    </row>
    <row r="125" spans="1:15" ht="15" x14ac:dyDescent="0.25">
      <c r="A125" s="60">
        <v>1429</v>
      </c>
      <c r="B125" s="60" t="str">
        <f>IF('IV. Country level, 1310-2018'!C123&lt;0,'III. GDP shares, 1310-2018'!C125,"")</f>
        <v/>
      </c>
      <c r="C125" s="60" t="str">
        <f>IF('IV. Country level, 1310-2018'!D123&lt;0,'III. GDP shares, 1310-2018'!D125,"")</f>
        <v/>
      </c>
      <c r="D125" s="60" t="str">
        <f>IF('IV. Country level, 1310-2018'!E123&lt;0,'III. GDP shares, 1310-2018'!E125,"")</f>
        <v/>
      </c>
      <c r="E125" s="60" t="str">
        <f>IF('IV. Country level, 1310-2018'!F123&lt;0,'III. GDP shares, 1310-2018'!F125,"")</f>
        <v/>
      </c>
      <c r="F125" s="60" t="str">
        <f>IF('IV. Country level, 1310-2018'!G123&lt;0,'III. GDP shares, 1310-2018'!G125,"")</f>
        <v/>
      </c>
      <c r="G125" s="60" t="str">
        <f>IF('IV. Country level, 1310-2018'!H123&lt;0,'III. GDP shares, 1310-2018'!H125,"")</f>
        <v/>
      </c>
      <c r="H125" s="60" t="str">
        <f>IF('IV. Country level, 1310-2018'!I123&lt;0,'III. GDP shares, 1310-2018'!I125,"")</f>
        <v/>
      </c>
      <c r="I125" s="60" t="str">
        <f>IF('IV. Country level, 1310-2018'!J123&lt;0,'III. GDP shares, 1310-2018'!J125,"")</f>
        <v/>
      </c>
      <c r="J125" s="60"/>
      <c r="K125" s="60">
        <f t="shared" si="5"/>
        <v>0</v>
      </c>
      <c r="L125" s="9">
        <f t="shared" si="7"/>
        <v>0.19163718741465555</v>
      </c>
      <c r="M125" s="9">
        <f t="shared" si="6"/>
        <v>0.20250823357139602</v>
      </c>
      <c r="N125" s="9">
        <f t="shared" si="9"/>
        <v>0.19301276680507334</v>
      </c>
      <c r="O125" s="9">
        <f t="shared" si="10"/>
        <v>0.14727141335030935</v>
      </c>
    </row>
    <row r="126" spans="1:15" ht="15" x14ac:dyDescent="0.25">
      <c r="A126" s="60">
        <v>1430</v>
      </c>
      <c r="B126" s="60">
        <f>IF('IV. Country level, 1310-2018'!C124&lt;0,'III. GDP shares, 1310-2018'!C126,"")</f>
        <v>0.29145793913522738</v>
      </c>
      <c r="C126" s="60" t="str">
        <f>IF('IV. Country level, 1310-2018'!D124&lt;0,'III. GDP shares, 1310-2018'!D126,"")</f>
        <v/>
      </c>
      <c r="D126" s="60" t="str">
        <f>IF('IV. Country level, 1310-2018'!E124&lt;0,'III. GDP shares, 1310-2018'!E126,"")</f>
        <v/>
      </c>
      <c r="E126" s="60" t="str">
        <f>IF('IV. Country level, 1310-2018'!F124&lt;0,'III. GDP shares, 1310-2018'!F126,"")</f>
        <v/>
      </c>
      <c r="F126" s="60" t="str">
        <f>IF('IV. Country level, 1310-2018'!G124&lt;0,'III. GDP shares, 1310-2018'!G126,"")</f>
        <v/>
      </c>
      <c r="G126" s="60" t="str">
        <f>IF('IV. Country level, 1310-2018'!H124&lt;0,'III. GDP shares, 1310-2018'!H126,"")</f>
        <v/>
      </c>
      <c r="H126" s="60">
        <f>IF('IV. Country level, 1310-2018'!I124&lt;0,'III. GDP shares, 1310-2018'!I126,"")</f>
        <v>0.13002174744875566</v>
      </c>
      <c r="I126" s="60" t="str">
        <f>IF('IV. Country level, 1310-2018'!J124&lt;0,'III. GDP shares, 1310-2018'!J126,"")</f>
        <v/>
      </c>
      <c r="J126" s="60"/>
      <c r="K126" s="60">
        <f t="shared" si="5"/>
        <v>0.42147968658398305</v>
      </c>
      <c r="L126" s="9">
        <f t="shared" si="7"/>
        <v>0.22118888571909226</v>
      </c>
      <c r="M126" s="9">
        <f t="shared" si="6"/>
        <v>0.20250823357139602</v>
      </c>
      <c r="N126" s="9">
        <f t="shared" si="9"/>
        <v>0.19301276680507334</v>
      </c>
      <c r="O126" s="9">
        <f t="shared" si="10"/>
        <v>0.14727141335030935</v>
      </c>
    </row>
    <row r="127" spans="1:15" ht="15" x14ac:dyDescent="0.25">
      <c r="A127" s="60">
        <v>1431</v>
      </c>
      <c r="B127" s="60">
        <f>IF('IV. Country level, 1310-2018'!C125&lt;0,'III. GDP shares, 1310-2018'!C127,"")</f>
        <v>0.29140870795205315</v>
      </c>
      <c r="C127" s="60" t="str">
        <f>IF('IV. Country level, 1310-2018'!D125&lt;0,'III. GDP shares, 1310-2018'!D127,"")</f>
        <v/>
      </c>
      <c r="D127" s="60" t="str">
        <f>IF('IV. Country level, 1310-2018'!E125&lt;0,'III. GDP shares, 1310-2018'!E127,"")</f>
        <v/>
      </c>
      <c r="E127" s="60" t="str">
        <f>IF('IV. Country level, 1310-2018'!F125&lt;0,'III. GDP shares, 1310-2018'!F127,"")</f>
        <v/>
      </c>
      <c r="F127" s="60" t="str">
        <f>IF('IV. Country level, 1310-2018'!G125&lt;0,'III. GDP shares, 1310-2018'!G127,"")</f>
        <v/>
      </c>
      <c r="G127" s="60" t="str">
        <f>IF('IV. Country level, 1310-2018'!H125&lt;0,'III. GDP shares, 1310-2018'!H127,"")</f>
        <v/>
      </c>
      <c r="H127" s="60" t="str">
        <f>IF('IV. Country level, 1310-2018'!I125&lt;0,'III. GDP shares, 1310-2018'!I127,"")</f>
        <v/>
      </c>
      <c r="I127" s="60" t="str">
        <f>IF('IV. Country level, 1310-2018'!J125&lt;0,'III. GDP shares, 1310-2018'!J127,"")</f>
        <v/>
      </c>
      <c r="J127" s="60"/>
      <c r="K127" s="60">
        <f t="shared" si="5"/>
        <v>0.29140870795205315</v>
      </c>
      <c r="L127" s="9">
        <f t="shared" si="7"/>
        <v>0.22118888571909226</v>
      </c>
      <c r="M127" s="9">
        <f t="shared" si="6"/>
        <v>0.20250823357139602</v>
      </c>
      <c r="N127" s="9">
        <f t="shared" si="9"/>
        <v>0.19178943473901253</v>
      </c>
      <c r="O127" s="9">
        <f t="shared" si="10"/>
        <v>0.14727141335030935</v>
      </c>
    </row>
    <row r="128" spans="1:15" ht="15" x14ac:dyDescent="0.25">
      <c r="A128" s="60">
        <v>1432</v>
      </c>
      <c r="B128" s="60">
        <f>IF('IV. Country level, 1310-2018'!C126&lt;0,'III. GDP shares, 1310-2018'!C128,"")</f>
        <v>0.2913594933976939</v>
      </c>
      <c r="C128" s="60" t="str">
        <f>IF('IV. Country level, 1310-2018'!D126&lt;0,'III. GDP shares, 1310-2018'!D128,"")</f>
        <v/>
      </c>
      <c r="D128" s="60" t="str">
        <f>IF('IV. Country level, 1310-2018'!E126&lt;0,'III. GDP shares, 1310-2018'!E128,"")</f>
        <v/>
      </c>
      <c r="E128" s="60">
        <f>IF('IV. Country level, 1310-2018'!F126&lt;0,'III. GDP shares, 1310-2018'!F128,"")</f>
        <v>0.20689682399728382</v>
      </c>
      <c r="F128" s="60" t="str">
        <f>IF('IV. Country level, 1310-2018'!G126&lt;0,'III. GDP shares, 1310-2018'!G128,"")</f>
        <v/>
      </c>
      <c r="G128" s="60" t="str">
        <f>IF('IV. Country level, 1310-2018'!H126&lt;0,'III. GDP shares, 1310-2018'!H128,"")</f>
        <v/>
      </c>
      <c r="H128" s="60">
        <f>IF('IV. Country level, 1310-2018'!I126&lt;0,'III. GDP shares, 1310-2018'!I128,"")</f>
        <v>0.13031559997157469</v>
      </c>
      <c r="I128" s="60" t="str">
        <f>IF('IV. Country level, 1310-2018'!J126&lt;0,'III. GDP shares, 1310-2018'!J128,"")</f>
        <v/>
      </c>
      <c r="J128" s="60"/>
      <c r="K128" s="60">
        <f t="shared" si="5"/>
        <v>0.62857191736655238</v>
      </c>
      <c r="L128" s="9">
        <f t="shared" si="7"/>
        <v>0.28147002231380652</v>
      </c>
      <c r="M128" s="9">
        <f t="shared" si="6"/>
        <v>0.20250823357139602</v>
      </c>
      <c r="N128" s="9">
        <f t="shared" si="9"/>
        <v>0.18160172930946034</v>
      </c>
      <c r="O128" s="9">
        <f t="shared" si="10"/>
        <v>0.14727141335030935</v>
      </c>
    </row>
    <row r="129" spans="1:15" ht="15" x14ac:dyDescent="0.25">
      <c r="A129" s="60">
        <v>1433</v>
      </c>
      <c r="B129" s="60" t="str">
        <f>IF('IV. Country level, 1310-2018'!C127&lt;0,'III. GDP shares, 1310-2018'!C129,"")</f>
        <v/>
      </c>
      <c r="C129" s="60" t="str">
        <f>IF('IV. Country level, 1310-2018'!D127&lt;0,'III. GDP shares, 1310-2018'!D129,"")</f>
        <v/>
      </c>
      <c r="D129" s="60" t="str">
        <f>IF('IV. Country level, 1310-2018'!E127&lt;0,'III. GDP shares, 1310-2018'!E129,"")</f>
        <v/>
      </c>
      <c r="E129" s="60">
        <f>IF('IV. Country level, 1310-2018'!F127&lt;0,'III. GDP shares, 1310-2018'!F129,"")</f>
        <v>0.20686188813105716</v>
      </c>
      <c r="F129" s="60" t="str">
        <f>IF('IV. Country level, 1310-2018'!G127&lt;0,'III. GDP shares, 1310-2018'!G129,"")</f>
        <v/>
      </c>
      <c r="G129" s="60" t="str">
        <f>IF('IV. Country level, 1310-2018'!H127&lt;0,'III. GDP shares, 1310-2018'!H129,"")</f>
        <v/>
      </c>
      <c r="H129" s="60" t="str">
        <f>IF('IV. Country level, 1310-2018'!I127&lt;0,'III. GDP shares, 1310-2018'!I129,"")</f>
        <v/>
      </c>
      <c r="I129" s="60" t="str">
        <f>IF('IV. Country level, 1310-2018'!J127&lt;0,'III. GDP shares, 1310-2018'!J129,"")</f>
        <v/>
      </c>
      <c r="J129" s="60"/>
      <c r="K129" s="60">
        <f t="shared" si="5"/>
        <v>0.20686188813105716</v>
      </c>
      <c r="L129" s="9">
        <f t="shared" si="7"/>
        <v>0.32306470821380923</v>
      </c>
      <c r="M129" s="9">
        <f t="shared" si="6"/>
        <v>0.20250823357139602</v>
      </c>
      <c r="N129" s="9">
        <f t="shared" si="9"/>
        <v>0.17505679294111096</v>
      </c>
      <c r="O129" s="9">
        <f t="shared" si="10"/>
        <v>0.14727141335030935</v>
      </c>
    </row>
    <row r="130" spans="1:15" ht="15" x14ac:dyDescent="0.25">
      <c r="A130" s="60">
        <v>1434</v>
      </c>
      <c r="B130" s="60" t="str">
        <f>IF('IV. Country level, 1310-2018'!C128&lt;0,'III. GDP shares, 1310-2018'!C130,"")</f>
        <v/>
      </c>
      <c r="C130" s="60" t="str">
        <f>IF('IV. Country level, 1310-2018'!D128&lt;0,'III. GDP shares, 1310-2018'!D130,"")</f>
        <v/>
      </c>
      <c r="D130" s="60" t="str">
        <f>IF('IV. Country level, 1310-2018'!E128&lt;0,'III. GDP shares, 1310-2018'!E130,"")</f>
        <v/>
      </c>
      <c r="E130" s="60" t="str">
        <f>IF('IV. Country level, 1310-2018'!F128&lt;0,'III. GDP shares, 1310-2018'!F130,"")</f>
        <v/>
      </c>
      <c r="F130" s="60" t="str">
        <f>IF('IV. Country level, 1310-2018'!G128&lt;0,'III. GDP shares, 1310-2018'!G130,"")</f>
        <v/>
      </c>
      <c r="G130" s="60" t="str">
        <f>IF('IV. Country level, 1310-2018'!H128&lt;0,'III. GDP shares, 1310-2018'!H130,"")</f>
        <v/>
      </c>
      <c r="H130" s="60" t="str">
        <f>IF('IV. Country level, 1310-2018'!I128&lt;0,'III. GDP shares, 1310-2018'!I130,"")</f>
        <v/>
      </c>
      <c r="I130" s="60" t="str">
        <f>IF('IV. Country level, 1310-2018'!J128&lt;0,'III. GDP shares, 1310-2018'!J130,"")</f>
        <v/>
      </c>
      <c r="J130" s="60"/>
      <c r="K130" s="60">
        <f t="shared" si="5"/>
        <v>0</v>
      </c>
      <c r="L130" s="9">
        <f t="shared" si="7"/>
        <v>0.33498200499820691</v>
      </c>
      <c r="M130" s="9">
        <f t="shared" si="6"/>
        <v>0.20250823357139602</v>
      </c>
      <c r="N130" s="9">
        <f t="shared" si="9"/>
        <v>0.17505679294111096</v>
      </c>
      <c r="O130" s="9">
        <f t="shared" si="10"/>
        <v>0.14727141335030935</v>
      </c>
    </row>
    <row r="131" spans="1:15" ht="15" x14ac:dyDescent="0.25">
      <c r="A131" s="60">
        <v>1435</v>
      </c>
      <c r="B131" s="60">
        <f>IF('IV. Country level, 1310-2018'!C129&lt;0,'III. GDP shares, 1310-2018'!C131,"")</f>
        <v>0.2912119494232977</v>
      </c>
      <c r="C131" s="60" t="str">
        <f>IF('IV. Country level, 1310-2018'!D129&lt;0,'III. GDP shares, 1310-2018'!D131,"")</f>
        <v/>
      </c>
      <c r="D131" s="60" t="str">
        <f>IF('IV. Country level, 1310-2018'!E129&lt;0,'III. GDP shares, 1310-2018'!E131,"")</f>
        <v/>
      </c>
      <c r="E131" s="60" t="str">
        <f>IF('IV. Country level, 1310-2018'!F129&lt;0,'III. GDP shares, 1310-2018'!F131,"")</f>
        <v/>
      </c>
      <c r="F131" s="60" t="str">
        <f>IF('IV. Country level, 1310-2018'!G129&lt;0,'III. GDP shares, 1310-2018'!G131,"")</f>
        <v/>
      </c>
      <c r="G131" s="60" t="str">
        <f>IF('IV. Country level, 1310-2018'!H129&lt;0,'III. GDP shares, 1310-2018'!H131,"")</f>
        <v/>
      </c>
      <c r="H131" s="60">
        <f>IF('IV. Country level, 1310-2018'!I129&lt;0,'III. GDP shares, 1310-2018'!I131,"")</f>
        <v>0.13075600673970203</v>
      </c>
      <c r="I131" s="60" t="str">
        <f>IF('IV. Country level, 1310-2018'!J129&lt;0,'III. GDP shares, 1310-2018'!J131,"")</f>
        <v/>
      </c>
      <c r="J131" s="60"/>
      <c r="K131" s="60">
        <f t="shared" si="5"/>
        <v>0.42196795616299976</v>
      </c>
      <c r="L131" s="9">
        <f t="shared" si="7"/>
        <v>0.34411663378320145</v>
      </c>
      <c r="M131" s="9">
        <f t="shared" si="6"/>
        <v>0.20250823357139602</v>
      </c>
      <c r="N131" s="9">
        <f t="shared" si="9"/>
        <v>0.17505679294111096</v>
      </c>
      <c r="O131" s="9">
        <f t="shared" si="10"/>
        <v>0.14727141335030935</v>
      </c>
    </row>
    <row r="132" spans="1:15" ht="15" x14ac:dyDescent="0.25">
      <c r="A132" s="60">
        <v>1436</v>
      </c>
      <c r="B132" s="60">
        <f>IF('IV. Country level, 1310-2018'!C130&lt;0,'III. GDP shares, 1310-2018'!C132,"")</f>
        <v>0.2911628013000187</v>
      </c>
      <c r="C132" s="60" t="str">
        <f>IF('IV. Country level, 1310-2018'!D130&lt;0,'III. GDP shares, 1310-2018'!D132,"")</f>
        <v/>
      </c>
      <c r="D132" s="60" t="str">
        <f>IF('IV. Country level, 1310-2018'!E130&lt;0,'III. GDP shares, 1310-2018'!E132,"")</f>
        <v/>
      </c>
      <c r="E132" s="60" t="str">
        <f>IF('IV. Country level, 1310-2018'!F130&lt;0,'III. GDP shares, 1310-2018'!F132,"")</f>
        <v/>
      </c>
      <c r="F132" s="60" t="str">
        <f>IF('IV. Country level, 1310-2018'!G130&lt;0,'III. GDP shares, 1310-2018'!G132,"")</f>
        <v/>
      </c>
      <c r="G132" s="60" t="str">
        <f>IF('IV. Country level, 1310-2018'!H130&lt;0,'III. GDP shares, 1310-2018'!H132,"")</f>
        <v/>
      </c>
      <c r="H132" s="60" t="str">
        <f>IF('IV. Country level, 1310-2018'!I130&lt;0,'III. GDP shares, 1310-2018'!I132,"")</f>
        <v/>
      </c>
      <c r="I132" s="60" t="str">
        <f>IF('IV. Country level, 1310-2018'!J130&lt;0,'III. GDP shares, 1310-2018'!J132,"")</f>
        <v/>
      </c>
      <c r="J132" s="60"/>
      <c r="K132" s="60">
        <f t="shared" si="5"/>
        <v>0.2911628013000187</v>
      </c>
      <c r="L132" s="9">
        <f t="shared" si="7"/>
        <v>0.29664665543118812</v>
      </c>
      <c r="M132" s="9">
        <f t="shared" si="6"/>
        <v>0.20250823357139602</v>
      </c>
      <c r="N132" s="9">
        <f t="shared" si="9"/>
        <v>0.16618956173382207</v>
      </c>
      <c r="O132" s="9">
        <f t="shared" si="10"/>
        <v>0.14727141335030935</v>
      </c>
    </row>
    <row r="133" spans="1:15" ht="15" x14ac:dyDescent="0.25">
      <c r="A133" s="60">
        <v>1437</v>
      </c>
      <c r="B133" s="60" t="str">
        <f>IF('IV. Country level, 1310-2018'!C131&lt;0,'III. GDP shares, 1310-2018'!C133,"")</f>
        <v/>
      </c>
      <c r="C133" s="60" t="str">
        <f>IF('IV. Country level, 1310-2018'!D131&lt;0,'III. GDP shares, 1310-2018'!D133,"")</f>
        <v/>
      </c>
      <c r="D133" s="60">
        <f>IF('IV. Country level, 1310-2018'!E131&lt;0,'III. GDP shares, 1310-2018'!E133,"")</f>
        <v>1.8117684081622277E-2</v>
      </c>
      <c r="E133" s="60">
        <f>IF('IV. Country level, 1310-2018'!F131&lt;0,'III. GDP shares, 1310-2018'!F133,"")</f>
        <v>0.20672226256945286</v>
      </c>
      <c r="F133" s="60">
        <f>IF('IV. Country level, 1310-2018'!G131&lt;0,'III. GDP shares, 1310-2018'!G133,"")</f>
        <v>0.28006081742369221</v>
      </c>
      <c r="G133" s="60" t="str">
        <f>IF('IV. Country level, 1310-2018'!H131&lt;0,'III. GDP shares, 1310-2018'!H133,"")</f>
        <v/>
      </c>
      <c r="H133" s="60" t="str">
        <f>IF('IV. Country level, 1310-2018'!I131&lt;0,'III. GDP shares, 1310-2018'!I133,"")</f>
        <v/>
      </c>
      <c r="I133" s="60" t="str">
        <f>IF('IV. Country level, 1310-2018'!J131&lt;0,'III. GDP shares, 1310-2018'!J133,"")</f>
        <v/>
      </c>
      <c r="J133" s="60"/>
      <c r="K133" s="60">
        <f t="shared" si="5"/>
        <v>0.50490076407476736</v>
      </c>
      <c r="L133" s="9">
        <f t="shared" si="7"/>
        <v>0.26709495712675135</v>
      </c>
      <c r="M133" s="9">
        <f t="shared" si="6"/>
        <v>0.20250823357139602</v>
      </c>
      <c r="N133" s="9">
        <f t="shared" si="9"/>
        <v>0.15732591846161964</v>
      </c>
      <c r="O133" s="9">
        <f t="shared" si="10"/>
        <v>0.14727141335030935</v>
      </c>
    </row>
    <row r="134" spans="1:15" ht="15" x14ac:dyDescent="0.25">
      <c r="A134" s="60">
        <v>1438</v>
      </c>
      <c r="B134" s="60" t="str">
        <f>IF('IV. Country level, 1310-2018'!C132&lt;0,'III. GDP shares, 1310-2018'!C134,"")</f>
        <v/>
      </c>
      <c r="C134" s="60">
        <f>IF('IV. Country level, 1310-2018'!D132&lt;0,'III. GDP shares, 1310-2018'!D134,"")</f>
        <v>7.3119199807440291E-2</v>
      </c>
      <c r="D134" s="60" t="str">
        <f>IF('IV. Country level, 1310-2018'!E132&lt;0,'III. GDP shares, 1310-2018'!E134,"")</f>
        <v/>
      </c>
      <c r="E134" s="60" t="str">
        <f>IF('IV. Country level, 1310-2018'!F132&lt;0,'III. GDP shares, 1310-2018'!F134,"")</f>
        <v/>
      </c>
      <c r="F134" s="60">
        <f>IF('IV. Country level, 1310-2018'!G132&lt;0,'III. GDP shares, 1310-2018'!G134,"")</f>
        <v>0.28223190963957456</v>
      </c>
      <c r="G134" s="60" t="str">
        <f>IF('IV. Country level, 1310-2018'!H132&lt;0,'III. GDP shares, 1310-2018'!H134,"")</f>
        <v/>
      </c>
      <c r="H134" s="60" t="str">
        <f>IF('IV. Country level, 1310-2018'!I132&lt;0,'III. GDP shares, 1310-2018'!I134,"")</f>
        <v/>
      </c>
      <c r="I134" s="60" t="str">
        <f>IF('IV. Country level, 1310-2018'!J132&lt;0,'III. GDP shares, 1310-2018'!J134,"")</f>
        <v/>
      </c>
      <c r="J134" s="60"/>
      <c r="K134" s="60">
        <f t="shared" si="5"/>
        <v>0.35535110944701487</v>
      </c>
      <c r="L134" s="9">
        <f t="shared" si="7"/>
        <v>0.26709495712675135</v>
      </c>
      <c r="M134" s="9">
        <f t="shared" si="6"/>
        <v>0.20250823357139602</v>
      </c>
      <c r="N134" s="9">
        <f t="shared" si="9"/>
        <v>0.15397886882107903</v>
      </c>
      <c r="O134" s="9">
        <f t="shared" si="10"/>
        <v>0.14727141335030935</v>
      </c>
    </row>
    <row r="135" spans="1:15" ht="15" x14ac:dyDescent="0.25">
      <c r="A135" s="60">
        <v>1439</v>
      </c>
      <c r="B135" s="60">
        <f>IF('IV. Country level, 1310-2018'!C133&lt;0,'III. GDP shares, 1310-2018'!C135,"")</f>
        <v>0.29628206890245901</v>
      </c>
      <c r="C135" s="60" t="str">
        <f>IF('IV. Country level, 1310-2018'!D133&lt;0,'III. GDP shares, 1310-2018'!D135,"")</f>
        <v/>
      </c>
      <c r="D135" s="60" t="str">
        <f>IF('IV. Country level, 1310-2018'!E133&lt;0,'III. GDP shares, 1310-2018'!E135,"")</f>
        <v/>
      </c>
      <c r="E135" s="60" t="str">
        <f>IF('IV. Country level, 1310-2018'!F133&lt;0,'III. GDP shares, 1310-2018'!F135,"")</f>
        <v/>
      </c>
      <c r="F135" s="60" t="str">
        <f>IF('IV. Country level, 1310-2018'!G133&lt;0,'III. GDP shares, 1310-2018'!G135,"")</f>
        <v/>
      </c>
      <c r="G135" s="60" t="str">
        <f>IF('IV. Country level, 1310-2018'!H133&lt;0,'III. GDP shares, 1310-2018'!H135,"")</f>
        <v/>
      </c>
      <c r="H135" s="60" t="str">
        <f>IF('IV. Country level, 1310-2018'!I133&lt;0,'III. GDP shares, 1310-2018'!I135,"")</f>
        <v/>
      </c>
      <c r="I135" s="60" t="str">
        <f>IF('IV. Country level, 1310-2018'!J133&lt;0,'III. GDP shares, 1310-2018'!J135,"")</f>
        <v/>
      </c>
      <c r="J135" s="60"/>
      <c r="K135" s="60">
        <f t="shared" ref="K135:K198" si="11">SUM(B135:I135)</f>
        <v>0.29628206890245901</v>
      </c>
      <c r="L135" s="9">
        <f t="shared" si="7"/>
        <v>0.25399016054586421</v>
      </c>
      <c r="M135" s="9">
        <f t="shared" si="6"/>
        <v>0.20250823357139602</v>
      </c>
      <c r="N135" s="9">
        <f t="shared" si="9"/>
        <v>0.15453805529547165</v>
      </c>
      <c r="O135" s="9">
        <f t="shared" si="10"/>
        <v>0.14727141335030935</v>
      </c>
    </row>
    <row r="136" spans="1:15" ht="15" x14ac:dyDescent="0.25">
      <c r="A136" s="60">
        <v>1440</v>
      </c>
      <c r="B136" s="60" t="str">
        <f>IF('IV. Country level, 1310-2018'!C134&lt;0,'III. GDP shares, 1310-2018'!C136,"")</f>
        <v/>
      </c>
      <c r="C136" s="60" t="str">
        <f>IF('IV. Country level, 1310-2018'!D134&lt;0,'III. GDP shares, 1310-2018'!D136,"")</f>
        <v/>
      </c>
      <c r="D136" s="60" t="str">
        <f>IF('IV. Country level, 1310-2018'!E134&lt;0,'III. GDP shares, 1310-2018'!E136,"")</f>
        <v/>
      </c>
      <c r="E136" s="60" t="str">
        <f>IF('IV. Country level, 1310-2018'!F134&lt;0,'III. GDP shares, 1310-2018'!F136,"")</f>
        <v/>
      </c>
      <c r="F136" s="60" t="str">
        <f>IF('IV. Country level, 1310-2018'!G134&lt;0,'III. GDP shares, 1310-2018'!G136,"")</f>
        <v/>
      </c>
      <c r="G136" s="60" t="str">
        <f>IF('IV. Country level, 1310-2018'!H134&lt;0,'III. GDP shares, 1310-2018'!H136,"")</f>
        <v/>
      </c>
      <c r="H136" s="60" t="str">
        <f>IF('IV. Country level, 1310-2018'!I134&lt;0,'III. GDP shares, 1310-2018'!I136,"")</f>
        <v/>
      </c>
      <c r="I136" s="60" t="str">
        <f>IF('IV. Country level, 1310-2018'!J134&lt;0,'III. GDP shares, 1310-2018'!J136,"")</f>
        <v/>
      </c>
      <c r="J136" s="60"/>
      <c r="K136" s="60">
        <f t="shared" si="11"/>
        <v>0</v>
      </c>
      <c r="L136" s="9">
        <f t="shared" si="7"/>
        <v>0.21239547464586153</v>
      </c>
      <c r="M136" s="9">
        <f t="shared" si="6"/>
        <v>0.20250823357139602</v>
      </c>
      <c r="N136" s="9">
        <f t="shared" si="9"/>
        <v>0.15463981070618335</v>
      </c>
      <c r="O136" s="9">
        <f t="shared" si="10"/>
        <v>0.14727141335030935</v>
      </c>
    </row>
    <row r="137" spans="1:15" ht="15" x14ac:dyDescent="0.25">
      <c r="A137" s="60">
        <v>1441</v>
      </c>
      <c r="B137" s="60" t="str">
        <f>IF('IV. Country level, 1310-2018'!C135&lt;0,'III. GDP shares, 1310-2018'!C137,"")</f>
        <v/>
      </c>
      <c r="C137" s="60" t="str">
        <f>IF('IV. Country level, 1310-2018'!D135&lt;0,'III. GDP shares, 1310-2018'!D137,"")</f>
        <v/>
      </c>
      <c r="D137" s="60" t="str">
        <f>IF('IV. Country level, 1310-2018'!E135&lt;0,'III. GDP shares, 1310-2018'!E137,"")</f>
        <v/>
      </c>
      <c r="E137" s="60" t="str">
        <f>IF('IV. Country level, 1310-2018'!F135&lt;0,'III. GDP shares, 1310-2018'!F137,"")</f>
        <v/>
      </c>
      <c r="F137" s="60" t="str">
        <f>IF('IV. Country level, 1310-2018'!G135&lt;0,'III. GDP shares, 1310-2018'!G137,"")</f>
        <v/>
      </c>
      <c r="G137" s="60" t="str">
        <f>IF('IV. Country level, 1310-2018'!H135&lt;0,'III. GDP shares, 1310-2018'!H137,"")</f>
        <v/>
      </c>
      <c r="H137" s="60" t="str">
        <f>IF('IV. Country level, 1310-2018'!I135&lt;0,'III. GDP shares, 1310-2018'!I137,"")</f>
        <v/>
      </c>
      <c r="I137" s="60" t="str">
        <f>IF('IV. Country level, 1310-2018'!J135&lt;0,'III. GDP shares, 1310-2018'!J137,"")</f>
        <v/>
      </c>
      <c r="J137" s="60"/>
      <c r="K137" s="60">
        <f t="shared" si="11"/>
        <v>0</v>
      </c>
      <c r="L137" s="9">
        <f t="shared" si="7"/>
        <v>0.18256003119683975</v>
      </c>
      <c r="M137" s="9">
        <f t="shared" ref="M137:M200" si="12">AVERAGE(L$9:L$714)</f>
        <v>0.20250823357139602</v>
      </c>
      <c r="N137" s="9">
        <f t="shared" si="9"/>
        <v>0.15463981070618335</v>
      </c>
      <c r="O137" s="9">
        <f t="shared" si="10"/>
        <v>0.14727141335030935</v>
      </c>
    </row>
    <row r="138" spans="1:15" ht="15" x14ac:dyDescent="0.25">
      <c r="A138" s="60">
        <v>1442</v>
      </c>
      <c r="B138" s="60" t="str">
        <f>IF('IV. Country level, 1310-2018'!C136&lt;0,'III. GDP shares, 1310-2018'!C138,"")</f>
        <v/>
      </c>
      <c r="C138" s="60" t="str">
        <f>IF('IV. Country level, 1310-2018'!D136&lt;0,'III. GDP shares, 1310-2018'!D138,"")</f>
        <v/>
      </c>
      <c r="D138" s="60" t="str">
        <f>IF('IV. Country level, 1310-2018'!E136&lt;0,'III. GDP shares, 1310-2018'!E138,"")</f>
        <v/>
      </c>
      <c r="E138" s="60">
        <f>IF('IV. Country level, 1310-2018'!F136&lt;0,'III. GDP shares, 1310-2018'!F138,"")</f>
        <v>0.21106790909893006</v>
      </c>
      <c r="F138" s="60" t="str">
        <f>IF('IV. Country level, 1310-2018'!G136&lt;0,'III. GDP shares, 1310-2018'!G138,"")</f>
        <v/>
      </c>
      <c r="G138" s="60" t="str">
        <f>IF('IV. Country level, 1310-2018'!H136&lt;0,'III. GDP shares, 1310-2018'!H138,"")</f>
        <v/>
      </c>
      <c r="H138" s="60">
        <f>IF('IV. Country level, 1310-2018'!I136&lt;0,'III. GDP shares, 1310-2018'!I138,"")</f>
        <v>0.11916647099785919</v>
      </c>
      <c r="I138" s="60" t="str">
        <f>IF('IV. Country level, 1310-2018'!J136&lt;0,'III. GDP shares, 1310-2018'!J138,"")</f>
        <v/>
      </c>
      <c r="J138" s="60"/>
      <c r="K138" s="60">
        <f t="shared" si="11"/>
        <v>0.33023438009678924</v>
      </c>
      <c r="L138" s="9">
        <f t="shared" ref="L138:L201" si="13">AVERAGE(K135:K141)</f>
        <v>0.13443583349093721</v>
      </c>
      <c r="M138" s="9">
        <f t="shared" si="12"/>
        <v>0.20250823357139602</v>
      </c>
      <c r="N138" s="9">
        <f t="shared" si="9"/>
        <v>0.14579406364391861</v>
      </c>
      <c r="O138" s="9">
        <f t="shared" si="10"/>
        <v>0.14727141335030935</v>
      </c>
    </row>
    <row r="139" spans="1:15" ht="15" x14ac:dyDescent="0.25">
      <c r="A139" s="60">
        <v>1443</v>
      </c>
      <c r="B139" s="60" t="str">
        <f>IF('IV. Country level, 1310-2018'!C137&lt;0,'III. GDP shares, 1310-2018'!C139,"")</f>
        <v/>
      </c>
      <c r="C139" s="60" t="str">
        <f>IF('IV. Country level, 1310-2018'!D137&lt;0,'III. GDP shares, 1310-2018'!D139,"")</f>
        <v/>
      </c>
      <c r="D139" s="60" t="str">
        <f>IF('IV. Country level, 1310-2018'!E137&lt;0,'III. GDP shares, 1310-2018'!E139,"")</f>
        <v/>
      </c>
      <c r="E139" s="60" t="str">
        <f>IF('IV. Country level, 1310-2018'!F137&lt;0,'III. GDP shares, 1310-2018'!F139,"")</f>
        <v/>
      </c>
      <c r="F139" s="60" t="str">
        <f>IF('IV. Country level, 1310-2018'!G137&lt;0,'III. GDP shares, 1310-2018'!G139,"")</f>
        <v/>
      </c>
      <c r="G139" s="60" t="str">
        <f>IF('IV. Country level, 1310-2018'!H137&lt;0,'III. GDP shares, 1310-2018'!H139,"")</f>
        <v/>
      </c>
      <c r="H139" s="60" t="str">
        <f>IF('IV. Country level, 1310-2018'!I137&lt;0,'III. GDP shares, 1310-2018'!I139,"")</f>
        <v/>
      </c>
      <c r="I139" s="60" t="str">
        <f>IF('IV. Country level, 1310-2018'!J137&lt;0,'III. GDP shares, 1310-2018'!J139,"")</f>
        <v/>
      </c>
      <c r="J139" s="60"/>
      <c r="K139" s="60">
        <f t="shared" si="11"/>
        <v>0</v>
      </c>
      <c r="L139" s="9">
        <f t="shared" si="13"/>
        <v>9.2109823647728781E-2</v>
      </c>
      <c r="M139" s="9">
        <f t="shared" si="12"/>
        <v>0.20250823357139602</v>
      </c>
      <c r="N139" s="9">
        <f t="shared" si="9"/>
        <v>0.14579406364391861</v>
      </c>
      <c r="O139" s="9">
        <f t="shared" si="10"/>
        <v>0.14727141335030935</v>
      </c>
    </row>
    <row r="140" spans="1:15" ht="15" x14ac:dyDescent="0.25">
      <c r="A140" s="60">
        <v>1444</v>
      </c>
      <c r="B140" s="60">
        <f>IF('IV. Country level, 1310-2018'!C138&lt;0,'III. GDP shares, 1310-2018'!C140,"")</f>
        <v>0.29605265993161517</v>
      </c>
      <c r="C140" s="60" t="str">
        <f>IF('IV. Country level, 1310-2018'!D138&lt;0,'III. GDP shares, 1310-2018'!D140,"")</f>
        <v/>
      </c>
      <c r="D140" s="60" t="str">
        <f>IF('IV. Country level, 1310-2018'!E138&lt;0,'III. GDP shares, 1310-2018'!E140,"")</f>
        <v/>
      </c>
      <c r="E140" s="60" t="str">
        <f>IF('IV. Country level, 1310-2018'!F138&lt;0,'III. GDP shares, 1310-2018'!F140,"")</f>
        <v/>
      </c>
      <c r="F140" s="60" t="str">
        <f>IF('IV. Country level, 1310-2018'!G138&lt;0,'III. GDP shares, 1310-2018'!G140,"")</f>
        <v/>
      </c>
      <c r="G140" s="60" t="str">
        <f>IF('IV. Country level, 1310-2018'!H138&lt;0,'III. GDP shares, 1310-2018'!H140,"")</f>
        <v/>
      </c>
      <c r="H140" s="60" t="str">
        <f>IF('IV. Country level, 1310-2018'!I138&lt;0,'III. GDP shares, 1310-2018'!I140,"")</f>
        <v/>
      </c>
      <c r="I140" s="60" t="str">
        <f>IF('IV. Country level, 1310-2018'!J138&lt;0,'III. GDP shares, 1310-2018'!J140,"")</f>
        <v/>
      </c>
      <c r="J140" s="60"/>
      <c r="K140" s="60">
        <f t="shared" si="11"/>
        <v>0.29605265993161517</v>
      </c>
      <c r="L140" s="9">
        <f t="shared" si="13"/>
        <v>0.13438342150406796</v>
      </c>
      <c r="M140" s="9">
        <f t="shared" si="12"/>
        <v>0.20250823357139602</v>
      </c>
      <c r="N140" s="9">
        <f t="shared" si="9"/>
        <v>0.14579406364391861</v>
      </c>
      <c r="O140" s="9">
        <f t="shared" si="10"/>
        <v>0.14727141335030935</v>
      </c>
    </row>
    <row r="141" spans="1:15" ht="15" x14ac:dyDescent="0.25">
      <c r="A141" s="60">
        <v>1445</v>
      </c>
      <c r="B141" s="60" t="str">
        <f>IF('IV. Country level, 1310-2018'!C139&lt;0,'III. GDP shares, 1310-2018'!C141,"")</f>
        <v/>
      </c>
      <c r="C141" s="60" t="str">
        <f>IF('IV. Country level, 1310-2018'!D139&lt;0,'III. GDP shares, 1310-2018'!D141,"")</f>
        <v/>
      </c>
      <c r="D141" s="60">
        <f>IF('IV. Country level, 1310-2018'!E139&lt;0,'III. GDP shares, 1310-2018'!E141,"")</f>
        <v>1.8481725505696992E-2</v>
      </c>
      <c r="E141" s="60" t="str">
        <f>IF('IV. Country level, 1310-2018'!F139&lt;0,'III. GDP shares, 1310-2018'!F141,"")</f>
        <v/>
      </c>
      <c r="F141" s="60" t="str">
        <f>IF('IV. Country level, 1310-2018'!G139&lt;0,'III. GDP shares, 1310-2018'!G141,"")</f>
        <v/>
      </c>
      <c r="G141" s="60" t="str">
        <f>IF('IV. Country level, 1310-2018'!H139&lt;0,'III. GDP shares, 1310-2018'!H141,"")</f>
        <v/>
      </c>
      <c r="H141" s="60" t="str">
        <f>IF('IV. Country level, 1310-2018'!I139&lt;0,'III. GDP shares, 1310-2018'!I141,"")</f>
        <v/>
      </c>
      <c r="I141" s="60" t="str">
        <f>IF('IV. Country level, 1310-2018'!J139&lt;0,'III. GDP shares, 1310-2018'!J141,"")</f>
        <v/>
      </c>
      <c r="J141" s="60"/>
      <c r="K141" s="60">
        <f t="shared" si="11"/>
        <v>1.8481725505696992E-2</v>
      </c>
      <c r="L141" s="9">
        <f t="shared" si="13"/>
        <v>0.13438342150406796</v>
      </c>
      <c r="M141" s="9">
        <f t="shared" si="12"/>
        <v>0.20250823357139602</v>
      </c>
      <c r="N141" s="9">
        <f t="shared" si="9"/>
        <v>0.14579406364391861</v>
      </c>
      <c r="O141" s="9">
        <f t="shared" si="10"/>
        <v>0.14727141335030935</v>
      </c>
    </row>
    <row r="142" spans="1:15" ht="15" x14ac:dyDescent="0.25">
      <c r="A142" s="60">
        <v>1446</v>
      </c>
      <c r="B142" s="60" t="str">
        <f>IF('IV. Country level, 1310-2018'!C140&lt;0,'III. GDP shares, 1310-2018'!C142,"")</f>
        <v/>
      </c>
      <c r="C142" s="60" t="str">
        <f>IF('IV. Country level, 1310-2018'!D140&lt;0,'III. GDP shares, 1310-2018'!D142,"")</f>
        <v/>
      </c>
      <c r="D142" s="60" t="str">
        <f>IF('IV. Country level, 1310-2018'!E140&lt;0,'III. GDP shares, 1310-2018'!E142,"")</f>
        <v/>
      </c>
      <c r="E142" s="60" t="str">
        <f>IF('IV. Country level, 1310-2018'!F140&lt;0,'III. GDP shares, 1310-2018'!F142,"")</f>
        <v/>
      </c>
      <c r="F142" s="60" t="str">
        <f>IF('IV. Country level, 1310-2018'!G140&lt;0,'III. GDP shares, 1310-2018'!G142,"")</f>
        <v/>
      </c>
      <c r="G142" s="60" t="str">
        <f>IF('IV. Country level, 1310-2018'!H140&lt;0,'III. GDP shares, 1310-2018'!H142,"")</f>
        <v/>
      </c>
      <c r="H142" s="60" t="str">
        <f>IF('IV. Country level, 1310-2018'!I140&lt;0,'III. GDP shares, 1310-2018'!I142,"")</f>
        <v/>
      </c>
      <c r="I142" s="60" t="str">
        <f>IF('IV. Country level, 1310-2018'!J140&lt;0,'III. GDP shares, 1310-2018'!J142,"")</f>
        <v/>
      </c>
      <c r="J142" s="60"/>
      <c r="K142" s="60">
        <f t="shared" si="11"/>
        <v>0</v>
      </c>
      <c r="L142" s="9">
        <f t="shared" si="13"/>
        <v>0.10436716207738993</v>
      </c>
      <c r="M142" s="9">
        <f t="shared" si="12"/>
        <v>0.20250823357139602</v>
      </c>
      <c r="N142" s="9">
        <f t="shared" si="9"/>
        <v>0.14579406364391861</v>
      </c>
      <c r="O142" s="9">
        <f t="shared" si="10"/>
        <v>0.14727141335030935</v>
      </c>
    </row>
    <row r="143" spans="1:15" ht="15" x14ac:dyDescent="0.25">
      <c r="A143" s="60">
        <v>1447</v>
      </c>
      <c r="B143" s="60">
        <f>IF('IV. Country level, 1310-2018'!C141&lt;0,'III. GDP shares, 1310-2018'!C143,"")</f>
        <v>0.29591518499437425</v>
      </c>
      <c r="C143" s="60" t="str">
        <f>IF('IV. Country level, 1310-2018'!D141&lt;0,'III. GDP shares, 1310-2018'!D143,"")</f>
        <v/>
      </c>
      <c r="D143" s="60" t="str">
        <f>IF('IV. Country level, 1310-2018'!E141&lt;0,'III. GDP shares, 1310-2018'!E143,"")</f>
        <v/>
      </c>
      <c r="E143" s="60" t="str">
        <f>IF('IV. Country level, 1310-2018'!F141&lt;0,'III. GDP shares, 1310-2018'!F143,"")</f>
        <v/>
      </c>
      <c r="F143" s="60" t="str">
        <f>IF('IV. Country level, 1310-2018'!G141&lt;0,'III. GDP shares, 1310-2018'!G143,"")</f>
        <v/>
      </c>
      <c r="G143" s="60" t="str">
        <f>IF('IV. Country level, 1310-2018'!H141&lt;0,'III. GDP shares, 1310-2018'!H143,"")</f>
        <v/>
      </c>
      <c r="H143" s="60" t="str">
        <f>IF('IV. Country level, 1310-2018'!I141&lt;0,'III. GDP shares, 1310-2018'!I143,"")</f>
        <v/>
      </c>
      <c r="I143" s="60" t="str">
        <f>IF('IV. Country level, 1310-2018'!J141&lt;0,'III. GDP shares, 1310-2018'!J143,"")</f>
        <v/>
      </c>
      <c r="J143" s="60"/>
      <c r="K143" s="60">
        <f t="shared" si="11"/>
        <v>0.29591518499437425</v>
      </c>
      <c r="L143" s="9">
        <f t="shared" si="13"/>
        <v>0.10436716207738993</v>
      </c>
      <c r="M143" s="9">
        <f t="shared" si="12"/>
        <v>0.20250823357139602</v>
      </c>
      <c r="N143" s="9">
        <f t="shared" si="9"/>
        <v>0.14196692575658401</v>
      </c>
      <c r="O143" s="9">
        <f t="shared" si="10"/>
        <v>0.14727141335030935</v>
      </c>
    </row>
    <row r="144" spans="1:15" ht="15" x14ac:dyDescent="0.25">
      <c r="A144" s="60">
        <v>1448</v>
      </c>
      <c r="B144" s="60" t="str">
        <f>IF('IV. Country level, 1310-2018'!C142&lt;0,'III. GDP shares, 1310-2018'!C144,"")</f>
        <v/>
      </c>
      <c r="C144" s="60" t="str">
        <f>IF('IV. Country level, 1310-2018'!D142&lt;0,'III. GDP shares, 1310-2018'!D144,"")</f>
        <v/>
      </c>
      <c r="D144" s="60" t="str">
        <f>IF('IV. Country level, 1310-2018'!E142&lt;0,'III. GDP shares, 1310-2018'!E144,"")</f>
        <v/>
      </c>
      <c r="E144" s="60" t="str">
        <f>IF('IV. Country level, 1310-2018'!F142&lt;0,'III. GDP shares, 1310-2018'!F144,"")</f>
        <v/>
      </c>
      <c r="F144" s="60" t="str">
        <f>IF('IV. Country level, 1310-2018'!G142&lt;0,'III. GDP shares, 1310-2018'!G144,"")</f>
        <v/>
      </c>
      <c r="G144" s="60" t="str">
        <f>IF('IV. Country level, 1310-2018'!H142&lt;0,'III. GDP shares, 1310-2018'!H144,"")</f>
        <v/>
      </c>
      <c r="H144" s="60" t="str">
        <f>IF('IV. Country level, 1310-2018'!I142&lt;0,'III. GDP shares, 1310-2018'!I144,"")</f>
        <v/>
      </c>
      <c r="I144" s="60" t="str">
        <f>IF('IV. Country level, 1310-2018'!J142&lt;0,'III. GDP shares, 1310-2018'!J144,"")</f>
        <v/>
      </c>
      <c r="J144" s="60"/>
      <c r="K144" s="60">
        <f t="shared" si="11"/>
        <v>0</v>
      </c>
      <c r="L144" s="9">
        <f t="shared" si="13"/>
        <v>6.2073924944302042E-2</v>
      </c>
      <c r="M144" s="9">
        <f t="shared" si="12"/>
        <v>0.20250823357139602</v>
      </c>
      <c r="N144" s="9">
        <f t="shared" si="9"/>
        <v>0.14207995174809579</v>
      </c>
      <c r="O144" s="9">
        <f t="shared" si="10"/>
        <v>0.14727141335030935</v>
      </c>
    </row>
    <row r="145" spans="1:15" ht="15" x14ac:dyDescent="0.25">
      <c r="A145" s="60">
        <v>1449</v>
      </c>
      <c r="B145" s="60" t="str">
        <f>IF('IV. Country level, 1310-2018'!C143&lt;0,'III. GDP shares, 1310-2018'!C145,"")</f>
        <v/>
      </c>
      <c r="C145" s="60" t="str">
        <f>IF('IV. Country level, 1310-2018'!D143&lt;0,'III. GDP shares, 1310-2018'!D145,"")</f>
        <v/>
      </c>
      <c r="D145" s="60" t="str">
        <f>IF('IV. Country level, 1310-2018'!E143&lt;0,'III. GDP shares, 1310-2018'!E145,"")</f>
        <v/>
      </c>
      <c r="E145" s="60" t="str">
        <f>IF('IV. Country level, 1310-2018'!F143&lt;0,'III. GDP shares, 1310-2018'!F145,"")</f>
        <v/>
      </c>
      <c r="F145" s="60" t="str">
        <f>IF('IV. Country level, 1310-2018'!G143&lt;0,'III. GDP shares, 1310-2018'!G145,"")</f>
        <v/>
      </c>
      <c r="G145" s="60" t="str">
        <f>IF('IV. Country level, 1310-2018'!H143&lt;0,'III. GDP shares, 1310-2018'!H145,"")</f>
        <v/>
      </c>
      <c r="H145" s="60">
        <f>IF('IV. Country level, 1310-2018'!I143&lt;0,'III. GDP shares, 1310-2018'!I145,"")</f>
        <v>0.12012056411004307</v>
      </c>
      <c r="I145" s="60" t="str">
        <f>IF('IV. Country level, 1310-2018'!J143&lt;0,'III. GDP shares, 1310-2018'!J145,"")</f>
        <v/>
      </c>
      <c r="J145" s="60"/>
      <c r="K145" s="60">
        <f t="shared" si="11"/>
        <v>0.12012056411004307</v>
      </c>
      <c r="L145" s="9">
        <f t="shared" si="13"/>
        <v>5.9433678443488187E-2</v>
      </c>
      <c r="M145" s="9">
        <f t="shared" si="12"/>
        <v>0.20250823357139602</v>
      </c>
      <c r="N145" s="9">
        <f t="shared" si="9"/>
        <v>0.12359064122211676</v>
      </c>
      <c r="O145" s="9">
        <f t="shared" si="10"/>
        <v>0.14727141335030935</v>
      </c>
    </row>
    <row r="146" spans="1:15" ht="15" x14ac:dyDescent="0.25">
      <c r="A146" s="60">
        <v>1450</v>
      </c>
      <c r="B146" s="60" t="str">
        <f>IF('IV. Country level, 1310-2018'!C144&lt;0,'III. GDP shares, 1310-2018'!C146,"")</f>
        <v/>
      </c>
      <c r="C146" s="60" t="str">
        <f>IF('IV. Country level, 1310-2018'!D144&lt;0,'III. GDP shares, 1310-2018'!D146,"")</f>
        <v/>
      </c>
      <c r="D146" s="60" t="str">
        <f>IF('IV. Country level, 1310-2018'!E144&lt;0,'III. GDP shares, 1310-2018'!E146,"")</f>
        <v/>
      </c>
      <c r="E146" s="60" t="str">
        <f>IF('IV. Country level, 1310-2018'!F144&lt;0,'III. GDP shares, 1310-2018'!F146,"")</f>
        <v/>
      </c>
      <c r="F146" s="60" t="str">
        <f>IF('IV. Country level, 1310-2018'!G144&lt;0,'III. GDP shares, 1310-2018'!G146,"")</f>
        <v/>
      </c>
      <c r="G146" s="60" t="str">
        <f>IF('IV. Country level, 1310-2018'!H144&lt;0,'III. GDP shares, 1310-2018'!H146,"")</f>
        <v/>
      </c>
      <c r="H146" s="60" t="str">
        <f>IF('IV. Country level, 1310-2018'!I144&lt;0,'III. GDP shares, 1310-2018'!I146,"")</f>
        <v/>
      </c>
      <c r="I146" s="60" t="str">
        <f>IF('IV. Country level, 1310-2018'!J144&lt;0,'III. GDP shares, 1310-2018'!J146,"")</f>
        <v/>
      </c>
      <c r="J146" s="60"/>
      <c r="K146" s="60">
        <f t="shared" si="11"/>
        <v>0</v>
      </c>
      <c r="L146" s="9">
        <f t="shared" si="13"/>
        <v>5.9433678443488187E-2</v>
      </c>
      <c r="M146" s="9">
        <f t="shared" si="12"/>
        <v>0.20250823357139602</v>
      </c>
      <c r="N146" s="9">
        <f t="shared" si="9"/>
        <v>0.11732209915753926</v>
      </c>
      <c r="O146" s="9">
        <f t="shared" si="10"/>
        <v>0.14727141335030935</v>
      </c>
    </row>
    <row r="147" spans="1:15" ht="15" x14ac:dyDescent="0.25">
      <c r="A147" s="60">
        <v>1451</v>
      </c>
      <c r="B147" s="60" t="str">
        <f>IF('IV. Country level, 1310-2018'!C145&lt;0,'III. GDP shares, 1310-2018'!C147,"")</f>
        <v/>
      </c>
      <c r="C147" s="60" t="str">
        <f>IF('IV. Country level, 1310-2018'!D145&lt;0,'III. GDP shares, 1310-2018'!D147,"")</f>
        <v/>
      </c>
      <c r="D147" s="60" t="str">
        <f>IF('IV. Country level, 1310-2018'!E145&lt;0,'III. GDP shares, 1310-2018'!E147,"")</f>
        <v/>
      </c>
      <c r="E147" s="60" t="str">
        <f>IF('IV. Country level, 1310-2018'!F145&lt;0,'III. GDP shares, 1310-2018'!F147,"")</f>
        <v/>
      </c>
      <c r="F147" s="60" t="str">
        <f>IF('IV. Country level, 1310-2018'!G145&lt;0,'III. GDP shares, 1310-2018'!G147,"")</f>
        <v/>
      </c>
      <c r="G147" s="60" t="str">
        <f>IF('IV. Country level, 1310-2018'!H145&lt;0,'III. GDP shares, 1310-2018'!H147,"")</f>
        <v/>
      </c>
      <c r="H147" s="60" t="str">
        <f>IF('IV. Country level, 1310-2018'!I145&lt;0,'III. GDP shares, 1310-2018'!I147,"")</f>
        <v/>
      </c>
      <c r="I147" s="60" t="str">
        <f>IF('IV. Country level, 1310-2018'!J145&lt;0,'III. GDP shares, 1310-2018'!J147,"")</f>
        <v/>
      </c>
      <c r="J147" s="60"/>
      <c r="K147" s="60">
        <f t="shared" si="11"/>
        <v>0</v>
      </c>
      <c r="L147" s="9">
        <f t="shared" si="13"/>
        <v>1.9796652996299458E-2</v>
      </c>
      <c r="M147" s="9">
        <f t="shared" si="12"/>
        <v>0.20250823357139602</v>
      </c>
      <c r="N147" s="9">
        <f t="shared" si="9"/>
        <v>0.12159432539270046</v>
      </c>
      <c r="O147" s="9">
        <f t="shared" si="10"/>
        <v>0.14727141335030935</v>
      </c>
    </row>
    <row r="148" spans="1:15" ht="15" x14ac:dyDescent="0.25">
      <c r="A148" s="60">
        <v>1452</v>
      </c>
      <c r="B148" s="60" t="str">
        <f>IF('IV. Country level, 1310-2018'!C146&lt;0,'III. GDP shares, 1310-2018'!C148,"")</f>
        <v/>
      </c>
      <c r="C148" s="60" t="str">
        <f>IF('IV. Country level, 1310-2018'!D146&lt;0,'III. GDP shares, 1310-2018'!D148,"")</f>
        <v/>
      </c>
      <c r="D148" s="60" t="str">
        <f>IF('IV. Country level, 1310-2018'!E146&lt;0,'III. GDP shares, 1310-2018'!E148,"")</f>
        <v/>
      </c>
      <c r="E148" s="60" t="str">
        <f>IF('IV. Country level, 1310-2018'!F146&lt;0,'III. GDP shares, 1310-2018'!F148,"")</f>
        <v/>
      </c>
      <c r="F148" s="60" t="str">
        <f>IF('IV. Country level, 1310-2018'!G146&lt;0,'III. GDP shares, 1310-2018'!G148,"")</f>
        <v/>
      </c>
      <c r="G148" s="60" t="str">
        <f>IF('IV. Country level, 1310-2018'!H146&lt;0,'III. GDP shares, 1310-2018'!H148,"")</f>
        <v/>
      </c>
      <c r="H148" s="60" t="str">
        <f>IF('IV. Country level, 1310-2018'!I146&lt;0,'III. GDP shares, 1310-2018'!I148,"")</f>
        <v/>
      </c>
      <c r="I148" s="60" t="str">
        <f>IF('IV. Country level, 1310-2018'!J146&lt;0,'III. GDP shares, 1310-2018'!J148,"")</f>
        <v/>
      </c>
      <c r="J148" s="60"/>
      <c r="K148" s="60">
        <f t="shared" si="11"/>
        <v>0</v>
      </c>
      <c r="L148" s="9">
        <f t="shared" si="13"/>
        <v>2.2432817804150351E-2</v>
      </c>
      <c r="M148" s="9">
        <f t="shared" si="12"/>
        <v>0.20250823357139602</v>
      </c>
      <c r="N148" s="9">
        <f t="shared" si="9"/>
        <v>0.10936548254092701</v>
      </c>
      <c r="O148" s="9">
        <f t="shared" si="10"/>
        <v>0.14727141335030935</v>
      </c>
    </row>
    <row r="149" spans="1:15" ht="15" x14ac:dyDescent="0.25">
      <c r="A149" s="60">
        <v>1453</v>
      </c>
      <c r="B149" s="60" t="str">
        <f>IF('IV. Country level, 1310-2018'!C147&lt;0,'III. GDP shares, 1310-2018'!C149,"")</f>
        <v/>
      </c>
      <c r="C149" s="60" t="str">
        <f>IF('IV. Country level, 1310-2018'!D147&lt;0,'III. GDP shares, 1310-2018'!D149,"")</f>
        <v/>
      </c>
      <c r="D149" s="60" t="str">
        <f>IF('IV. Country level, 1310-2018'!E147&lt;0,'III. GDP shares, 1310-2018'!E149,"")</f>
        <v/>
      </c>
      <c r="E149" s="60" t="str">
        <f>IF('IV. Country level, 1310-2018'!F147&lt;0,'III. GDP shares, 1310-2018'!F149,"")</f>
        <v/>
      </c>
      <c r="F149" s="60" t="str">
        <f>IF('IV. Country level, 1310-2018'!G147&lt;0,'III. GDP shares, 1310-2018'!G149,"")</f>
        <v/>
      </c>
      <c r="G149" s="60" t="str">
        <f>IF('IV. Country level, 1310-2018'!H147&lt;0,'III. GDP shares, 1310-2018'!H149,"")</f>
        <v/>
      </c>
      <c r="H149" s="60" t="str">
        <f>IF('IV. Country level, 1310-2018'!I147&lt;0,'III. GDP shares, 1310-2018'!I149,"")</f>
        <v/>
      </c>
      <c r="I149" s="60" t="str">
        <f>IF('IV. Country level, 1310-2018'!J147&lt;0,'III. GDP shares, 1310-2018'!J149,"")</f>
        <v/>
      </c>
      <c r="J149" s="60"/>
      <c r="K149" s="60">
        <f t="shared" si="11"/>
        <v>0</v>
      </c>
      <c r="L149" s="9">
        <f t="shared" si="13"/>
        <v>4.7487526527127275E-2</v>
      </c>
      <c r="M149" s="9">
        <f t="shared" si="12"/>
        <v>0.20250823357139602</v>
      </c>
      <c r="N149" s="9">
        <f t="shared" si="9"/>
        <v>0.10054236735001736</v>
      </c>
      <c r="O149" s="9">
        <f t="shared" si="10"/>
        <v>0.14727141335030935</v>
      </c>
    </row>
    <row r="150" spans="1:15" ht="15" x14ac:dyDescent="0.25">
      <c r="A150" s="60">
        <v>1454</v>
      </c>
      <c r="B150" s="60" t="str">
        <f>IF('IV. Country level, 1310-2018'!C148&lt;0,'III. GDP shares, 1310-2018'!C150,"")</f>
        <v/>
      </c>
      <c r="C150" s="60" t="str">
        <f>IF('IV. Country level, 1310-2018'!D148&lt;0,'III. GDP shares, 1310-2018'!D150,"")</f>
        <v/>
      </c>
      <c r="D150" s="60">
        <f>IF('IV. Country level, 1310-2018'!E148&lt;0,'III. GDP shares, 1310-2018'!E150,"")</f>
        <v>1.8456006864053135E-2</v>
      </c>
      <c r="E150" s="60" t="str">
        <f>IF('IV. Country level, 1310-2018'!F148&lt;0,'III. GDP shares, 1310-2018'!F150,"")</f>
        <v/>
      </c>
      <c r="F150" s="60" t="str">
        <f>IF('IV. Country level, 1310-2018'!G148&lt;0,'III. GDP shares, 1310-2018'!G150,"")</f>
        <v/>
      </c>
      <c r="G150" s="60" t="str">
        <f>IF('IV. Country level, 1310-2018'!H148&lt;0,'III. GDP shares, 1310-2018'!H150,"")</f>
        <v/>
      </c>
      <c r="H150" s="60" t="str">
        <f>IF('IV. Country level, 1310-2018'!I148&lt;0,'III. GDP shares, 1310-2018'!I150,"")</f>
        <v/>
      </c>
      <c r="I150" s="60" t="str">
        <f>IF('IV. Country level, 1310-2018'!J148&lt;0,'III. GDP shares, 1310-2018'!J150,"")</f>
        <v/>
      </c>
      <c r="J150" s="60"/>
      <c r="K150" s="60">
        <f t="shared" si="11"/>
        <v>1.8456006864053135E-2</v>
      </c>
      <c r="L150" s="9">
        <f t="shared" si="13"/>
        <v>4.7487526527127275E-2</v>
      </c>
      <c r="M150" s="9">
        <f t="shared" si="12"/>
        <v>0.20250823357139602</v>
      </c>
      <c r="N150" s="9">
        <f t="shared" si="9"/>
        <v>8.5242344196236497E-2</v>
      </c>
      <c r="O150" s="9">
        <f t="shared" si="10"/>
        <v>0.14727141335030935</v>
      </c>
    </row>
    <row r="151" spans="1:15" ht="15" x14ac:dyDescent="0.25">
      <c r="A151" s="60">
        <v>1455</v>
      </c>
      <c r="B151" s="60" t="str">
        <f>IF('IV. Country level, 1310-2018'!C149&lt;0,'III. GDP shares, 1310-2018'!C151,"")</f>
        <v/>
      </c>
      <c r="C151" s="60" t="str">
        <f>IF('IV. Country level, 1310-2018'!D149&lt;0,'III. GDP shares, 1310-2018'!D151,"")</f>
        <v/>
      </c>
      <c r="D151" s="60">
        <f>IF('IV. Country level, 1310-2018'!E149&lt;0,'III. GDP shares, 1310-2018'!E151,"")</f>
        <v>1.8453153654956249E-2</v>
      </c>
      <c r="E151" s="60" t="str">
        <f>IF('IV. Country level, 1310-2018'!F149&lt;0,'III. GDP shares, 1310-2018'!F151,"")</f>
        <v/>
      </c>
      <c r="F151" s="60" t="str">
        <f>IF('IV. Country level, 1310-2018'!G149&lt;0,'III. GDP shares, 1310-2018'!G151,"")</f>
        <v/>
      </c>
      <c r="G151" s="60" t="str">
        <f>IF('IV. Country level, 1310-2018'!H149&lt;0,'III. GDP shares, 1310-2018'!H151,"")</f>
        <v/>
      </c>
      <c r="H151" s="60" t="str">
        <f>IF('IV. Country level, 1310-2018'!I149&lt;0,'III. GDP shares, 1310-2018'!I151,"")</f>
        <v/>
      </c>
      <c r="I151" s="60" t="str">
        <f>IF('IV. Country level, 1310-2018'!J149&lt;0,'III. GDP shares, 1310-2018'!J151,"")</f>
        <v/>
      </c>
      <c r="J151" s="60"/>
      <c r="K151" s="60">
        <f t="shared" si="11"/>
        <v>1.8453153654956249E-2</v>
      </c>
      <c r="L151" s="9">
        <f t="shared" si="13"/>
        <v>4.7487526527127275E-2</v>
      </c>
      <c r="M151" s="9">
        <f t="shared" si="12"/>
        <v>0.20250823357139602</v>
      </c>
      <c r="N151" s="9">
        <f t="shared" ref="N151:N214" si="14">AVERAGE(K135:K167)</f>
        <v>7.4474128758448166E-2</v>
      </c>
      <c r="O151" s="9">
        <f t="shared" si="10"/>
        <v>0.14727141335030935</v>
      </c>
    </row>
    <row r="152" spans="1:15" ht="15" x14ac:dyDescent="0.25">
      <c r="A152" s="60">
        <v>1456</v>
      </c>
      <c r="B152" s="60">
        <f>IF('IV. Country level, 1310-2018'!C150&lt;0,'III. GDP shares, 1310-2018'!C152,"")</f>
        <v>0.29550352517088152</v>
      </c>
      <c r="C152" s="60" t="str">
        <f>IF('IV. Country level, 1310-2018'!D150&lt;0,'III. GDP shares, 1310-2018'!D152,"")</f>
        <v/>
      </c>
      <c r="D152" s="60" t="str">
        <f>IF('IV. Country level, 1310-2018'!E150&lt;0,'III. GDP shares, 1310-2018'!E152,"")</f>
        <v/>
      </c>
      <c r="E152" s="60" t="str">
        <f>IF('IV. Country level, 1310-2018'!F150&lt;0,'III. GDP shares, 1310-2018'!F152,"")</f>
        <v/>
      </c>
      <c r="F152" s="60" t="str">
        <f>IF('IV. Country level, 1310-2018'!G150&lt;0,'III. GDP shares, 1310-2018'!G152,"")</f>
        <v/>
      </c>
      <c r="G152" s="60" t="str">
        <f>IF('IV. Country level, 1310-2018'!H150&lt;0,'III. GDP shares, 1310-2018'!H152,"")</f>
        <v/>
      </c>
      <c r="H152" s="60" t="str">
        <f>IF('IV. Country level, 1310-2018'!I150&lt;0,'III. GDP shares, 1310-2018'!I152,"")</f>
        <v/>
      </c>
      <c r="I152" s="60" t="str">
        <f>IF('IV. Country level, 1310-2018'!J150&lt;0,'III. GDP shares, 1310-2018'!J152,"")</f>
        <v/>
      </c>
      <c r="J152" s="60"/>
      <c r="K152" s="60">
        <f t="shared" si="11"/>
        <v>0.29550352517088152</v>
      </c>
      <c r="L152" s="9">
        <f t="shared" si="13"/>
        <v>4.7487526527127275E-2</v>
      </c>
      <c r="M152" s="9">
        <f t="shared" si="12"/>
        <v>0.20250823357139602</v>
      </c>
      <c r="N152" s="9">
        <f t="shared" si="14"/>
        <v>6.5495884246252439E-2</v>
      </c>
      <c r="O152" s="9">
        <f t="shared" si="10"/>
        <v>0.14727141335030935</v>
      </c>
    </row>
    <row r="153" spans="1:15" ht="15" x14ac:dyDescent="0.25">
      <c r="A153" s="60">
        <v>1457</v>
      </c>
      <c r="B153" s="60" t="str">
        <f>IF('IV. Country level, 1310-2018'!C151&lt;0,'III. GDP shares, 1310-2018'!C153,"")</f>
        <v/>
      </c>
      <c r="C153" s="60" t="str">
        <f>IF('IV. Country level, 1310-2018'!D151&lt;0,'III. GDP shares, 1310-2018'!D153,"")</f>
        <v/>
      </c>
      <c r="D153" s="60" t="str">
        <f>IF('IV. Country level, 1310-2018'!E151&lt;0,'III. GDP shares, 1310-2018'!E153,"")</f>
        <v/>
      </c>
      <c r="E153" s="60" t="str">
        <f>IF('IV. Country level, 1310-2018'!F151&lt;0,'III. GDP shares, 1310-2018'!F153,"")</f>
        <v/>
      </c>
      <c r="F153" s="60" t="str">
        <f>IF('IV. Country level, 1310-2018'!G151&lt;0,'III. GDP shares, 1310-2018'!G153,"")</f>
        <v/>
      </c>
      <c r="G153" s="60" t="str">
        <f>IF('IV. Country level, 1310-2018'!H151&lt;0,'III. GDP shares, 1310-2018'!H153,"")</f>
        <v/>
      </c>
      <c r="H153" s="60" t="str">
        <f>IF('IV. Country level, 1310-2018'!I151&lt;0,'III. GDP shares, 1310-2018'!I153,"")</f>
        <v/>
      </c>
      <c r="I153" s="60" t="str">
        <f>IF('IV. Country level, 1310-2018'!J151&lt;0,'III. GDP shares, 1310-2018'!J153,"")</f>
        <v/>
      </c>
      <c r="J153" s="60"/>
      <c r="K153" s="60">
        <f t="shared" si="11"/>
        <v>0</v>
      </c>
      <c r="L153" s="9">
        <f t="shared" si="13"/>
        <v>4.7487526527127275E-2</v>
      </c>
      <c r="M153" s="9">
        <f t="shared" si="12"/>
        <v>0.20250823357139602</v>
      </c>
      <c r="N153" s="9">
        <f t="shared" si="14"/>
        <v>7.8723372599848143E-2</v>
      </c>
      <c r="O153" s="9">
        <f t="shared" si="10"/>
        <v>0.14727141335030935</v>
      </c>
    </row>
    <row r="154" spans="1:15" ht="15" x14ac:dyDescent="0.25">
      <c r="A154" s="60">
        <v>1458</v>
      </c>
      <c r="B154" s="60" t="str">
        <f>IF('IV. Country level, 1310-2018'!C152&lt;0,'III. GDP shares, 1310-2018'!C154,"")</f>
        <v/>
      </c>
      <c r="C154" s="60" t="str">
        <f>IF('IV. Country level, 1310-2018'!D152&lt;0,'III. GDP shares, 1310-2018'!D154,"")</f>
        <v/>
      </c>
      <c r="D154" s="60" t="str">
        <f>IF('IV. Country level, 1310-2018'!E152&lt;0,'III. GDP shares, 1310-2018'!E154,"")</f>
        <v/>
      </c>
      <c r="E154" s="60" t="str">
        <f>IF('IV. Country level, 1310-2018'!F152&lt;0,'III. GDP shares, 1310-2018'!F154,"")</f>
        <v/>
      </c>
      <c r="F154" s="60" t="str">
        <f>IF('IV. Country level, 1310-2018'!G152&lt;0,'III. GDP shares, 1310-2018'!G154,"")</f>
        <v/>
      </c>
      <c r="G154" s="60" t="str">
        <f>IF('IV. Country level, 1310-2018'!H152&lt;0,'III. GDP shares, 1310-2018'!H154,"")</f>
        <v/>
      </c>
      <c r="H154" s="60" t="str">
        <f>IF('IV. Country level, 1310-2018'!I152&lt;0,'III. GDP shares, 1310-2018'!I154,"")</f>
        <v/>
      </c>
      <c r="I154" s="60" t="str">
        <f>IF('IV. Country level, 1310-2018'!J152&lt;0,'III. GDP shares, 1310-2018'!J154,"")</f>
        <v/>
      </c>
      <c r="J154" s="60"/>
      <c r="K154" s="60">
        <f t="shared" si="11"/>
        <v>0</v>
      </c>
      <c r="L154" s="9">
        <f t="shared" si="13"/>
        <v>4.4850954117976828E-2</v>
      </c>
      <c r="M154" s="9">
        <f t="shared" si="12"/>
        <v>0.20250823357139602</v>
      </c>
      <c r="N154" s="9">
        <f t="shared" si="14"/>
        <v>9.1953493018179844E-2</v>
      </c>
      <c r="O154" s="9">
        <f t="shared" si="10"/>
        <v>0.14727141335030935</v>
      </c>
    </row>
    <row r="155" spans="1:15" ht="15" x14ac:dyDescent="0.25">
      <c r="A155" s="60">
        <v>1459</v>
      </c>
      <c r="B155" s="60" t="str">
        <f>IF('IV. Country level, 1310-2018'!C153&lt;0,'III. GDP shares, 1310-2018'!C155,"")</f>
        <v/>
      </c>
      <c r="C155" s="60" t="str">
        <f>IF('IV. Country level, 1310-2018'!D153&lt;0,'III. GDP shares, 1310-2018'!D155,"")</f>
        <v/>
      </c>
      <c r="D155" s="60" t="str">
        <f>IF('IV. Country level, 1310-2018'!E153&lt;0,'III. GDP shares, 1310-2018'!E155,"")</f>
        <v/>
      </c>
      <c r="E155" s="60" t="str">
        <f>IF('IV. Country level, 1310-2018'!F153&lt;0,'III. GDP shares, 1310-2018'!F155,"")</f>
        <v/>
      </c>
      <c r="F155" s="60" t="str">
        <f>IF('IV. Country level, 1310-2018'!G153&lt;0,'III. GDP shares, 1310-2018'!G155,"")</f>
        <v/>
      </c>
      <c r="G155" s="60" t="str">
        <f>IF('IV. Country level, 1310-2018'!H153&lt;0,'III. GDP shares, 1310-2018'!H155,"")</f>
        <v/>
      </c>
      <c r="H155" s="60" t="str">
        <f>IF('IV. Country level, 1310-2018'!I153&lt;0,'III. GDP shares, 1310-2018'!I155,"")</f>
        <v/>
      </c>
      <c r="I155" s="60" t="str">
        <f>IF('IV. Country level, 1310-2018'!J153&lt;0,'III. GDP shares, 1310-2018'!J155,"")</f>
        <v/>
      </c>
      <c r="J155" s="60"/>
      <c r="K155" s="60">
        <f t="shared" si="11"/>
        <v>0</v>
      </c>
      <c r="L155" s="9">
        <f t="shared" si="13"/>
        <v>4.2214789310125934E-2</v>
      </c>
      <c r="M155" s="9">
        <f t="shared" si="12"/>
        <v>0.20250823357139602</v>
      </c>
      <c r="N155" s="9">
        <f t="shared" si="14"/>
        <v>8.1946390591004434E-2</v>
      </c>
      <c r="O155" s="9">
        <f t="shared" si="10"/>
        <v>0.14727141335030935</v>
      </c>
    </row>
    <row r="156" spans="1:15" ht="15" x14ac:dyDescent="0.25">
      <c r="A156" s="60">
        <v>1460</v>
      </c>
      <c r="B156" s="60" t="str">
        <f>IF('IV. Country level, 1310-2018'!C154&lt;0,'III. GDP shares, 1310-2018'!C156,"")</f>
        <v/>
      </c>
      <c r="C156" s="60" t="str">
        <f>IF('IV. Country level, 1310-2018'!D154&lt;0,'III. GDP shares, 1310-2018'!D156,"")</f>
        <v/>
      </c>
      <c r="D156" s="60" t="str">
        <f>IF('IV. Country level, 1310-2018'!E154&lt;0,'III. GDP shares, 1310-2018'!E156,"")</f>
        <v/>
      </c>
      <c r="E156" s="60" t="str">
        <f>IF('IV. Country level, 1310-2018'!F154&lt;0,'III. GDP shares, 1310-2018'!F156,"")</f>
        <v/>
      </c>
      <c r="F156" s="60" t="str">
        <f>IF('IV. Country level, 1310-2018'!G154&lt;0,'III. GDP shares, 1310-2018'!G156,"")</f>
        <v/>
      </c>
      <c r="G156" s="60" t="str">
        <f>IF('IV. Country level, 1310-2018'!H154&lt;0,'III. GDP shares, 1310-2018'!H156,"")</f>
        <v/>
      </c>
      <c r="H156" s="60" t="str">
        <f>IF('IV. Country level, 1310-2018'!I154&lt;0,'III. GDP shares, 1310-2018'!I156,"")</f>
        <v/>
      </c>
      <c r="I156" s="60" t="str">
        <f>IF('IV. Country level, 1310-2018'!J154&lt;0,'III. GDP shares, 1310-2018'!J156,"")</f>
        <v/>
      </c>
      <c r="J156" s="60"/>
      <c r="K156" s="60">
        <f t="shared" si="11"/>
        <v>0</v>
      </c>
      <c r="L156" s="9">
        <f t="shared" si="13"/>
        <v>4.216916232884891E-2</v>
      </c>
      <c r="M156" s="9">
        <f t="shared" si="12"/>
        <v>0.20250823357139602</v>
      </c>
      <c r="N156" s="9">
        <f t="shared" si="14"/>
        <v>8.1946390591004434E-2</v>
      </c>
      <c r="O156" s="9">
        <f t="shared" si="10"/>
        <v>0.14727141335030935</v>
      </c>
    </row>
    <row r="157" spans="1:15" ht="15" x14ac:dyDescent="0.25">
      <c r="A157" s="60">
        <v>1461</v>
      </c>
      <c r="B157" s="60" t="str">
        <f>IF('IV. Country level, 1310-2018'!C155&lt;0,'III. GDP shares, 1310-2018'!C157,"")</f>
        <v/>
      </c>
      <c r="C157" s="60" t="str">
        <f>IF('IV. Country level, 1310-2018'!D155&lt;0,'III. GDP shares, 1310-2018'!D157,"")</f>
        <v/>
      </c>
      <c r="D157" s="60" t="str">
        <f>IF('IV. Country level, 1310-2018'!E155&lt;0,'III. GDP shares, 1310-2018'!E157,"")</f>
        <v/>
      </c>
      <c r="E157" s="60" t="str">
        <f>IF('IV. Country level, 1310-2018'!F155&lt;0,'III. GDP shares, 1310-2018'!F157,"")</f>
        <v/>
      </c>
      <c r="F157" s="60" t="str">
        <f>IF('IV. Country level, 1310-2018'!G155&lt;0,'III. GDP shares, 1310-2018'!G157,"")</f>
        <v/>
      </c>
      <c r="G157" s="60" t="str">
        <f>IF('IV. Country level, 1310-2018'!H155&lt;0,'III. GDP shares, 1310-2018'!H157,"")</f>
        <v/>
      </c>
      <c r="H157" s="60" t="str">
        <f>IF('IV. Country level, 1310-2018'!I155&lt;0,'III. GDP shares, 1310-2018'!I157,"")</f>
        <v/>
      </c>
      <c r="I157" s="60" t="str">
        <f>IF('IV. Country level, 1310-2018'!J155&lt;0,'III. GDP shares, 1310-2018'!J157,"")</f>
        <v/>
      </c>
      <c r="J157" s="60"/>
      <c r="K157" s="60">
        <f t="shared" si="11"/>
        <v>0</v>
      </c>
      <c r="L157" s="9">
        <f t="shared" si="13"/>
        <v>8.433181456769745E-2</v>
      </c>
      <c r="M157" s="9">
        <f t="shared" si="12"/>
        <v>0.20250823357139602</v>
      </c>
      <c r="N157" s="9">
        <f t="shared" si="14"/>
        <v>7.3532388941288593E-2</v>
      </c>
      <c r="O157" s="9">
        <f t="shared" si="10"/>
        <v>0.14727141335030935</v>
      </c>
    </row>
    <row r="158" spans="1:15" ht="15" x14ac:dyDescent="0.25">
      <c r="A158" s="60">
        <v>1462</v>
      </c>
      <c r="B158" s="60" t="str">
        <f>IF('IV. Country level, 1310-2018'!C156&lt;0,'III. GDP shares, 1310-2018'!C158,"")</f>
        <v/>
      </c>
      <c r="C158" s="60" t="str">
        <f>IF('IV. Country level, 1310-2018'!D156&lt;0,'III. GDP shares, 1310-2018'!D158,"")</f>
        <v/>
      </c>
      <c r="D158" s="60" t="str">
        <f>IF('IV. Country level, 1310-2018'!E156&lt;0,'III. GDP shares, 1310-2018'!E158,"")</f>
        <v/>
      </c>
      <c r="E158" s="60" t="str">
        <f>IF('IV. Country level, 1310-2018'!F156&lt;0,'III. GDP shares, 1310-2018'!F158,"")</f>
        <v/>
      </c>
      <c r="F158" s="60" t="str">
        <f>IF('IV. Country level, 1310-2018'!G156&lt;0,'III. GDP shares, 1310-2018'!G158,"")</f>
        <v/>
      </c>
      <c r="G158" s="60" t="str">
        <f>IF('IV. Country level, 1310-2018'!H156&lt;0,'III. GDP shares, 1310-2018'!H158,"")</f>
        <v/>
      </c>
      <c r="H158" s="60" t="str">
        <f>IF('IV. Country level, 1310-2018'!I156&lt;0,'III. GDP shares, 1310-2018'!I158,"")</f>
        <v/>
      </c>
      <c r="I158" s="60" t="str">
        <f>IF('IV. Country level, 1310-2018'!J156&lt;0,'III. GDP shares, 1310-2018'!J158,"")</f>
        <v/>
      </c>
      <c r="J158" s="60"/>
      <c r="K158" s="60">
        <f t="shared" si="11"/>
        <v>0</v>
      </c>
      <c r="L158" s="9">
        <f t="shared" si="13"/>
        <v>8.6963910283303761E-2</v>
      </c>
      <c r="M158" s="9">
        <f t="shared" si="12"/>
        <v>0.20250823357139602</v>
      </c>
      <c r="N158" s="9">
        <f t="shared" si="14"/>
        <v>7.7288672643691173E-2</v>
      </c>
      <c r="O158" s="9">
        <f t="shared" si="10"/>
        <v>0.14727141335030935</v>
      </c>
    </row>
    <row r="159" spans="1:15" ht="15" x14ac:dyDescent="0.25">
      <c r="A159" s="60">
        <v>1463</v>
      </c>
      <c r="B159" s="60">
        <f>IF('IV. Country level, 1310-2018'!C157&lt;0,'III. GDP shares, 1310-2018'!C159,"")</f>
        <v>0.29518413630194235</v>
      </c>
      <c r="C159" s="60" t="str">
        <f>IF('IV. Country level, 1310-2018'!D157&lt;0,'III. GDP shares, 1310-2018'!D159,"")</f>
        <v/>
      </c>
      <c r="D159" s="60" t="str">
        <f>IF('IV. Country level, 1310-2018'!E157&lt;0,'III. GDP shares, 1310-2018'!E159,"")</f>
        <v/>
      </c>
      <c r="E159" s="60" t="str">
        <f>IF('IV. Country level, 1310-2018'!F157&lt;0,'III. GDP shares, 1310-2018'!F159,"")</f>
        <v/>
      </c>
      <c r="F159" s="60" t="str">
        <f>IF('IV. Country level, 1310-2018'!G157&lt;0,'III. GDP shares, 1310-2018'!G159,"")</f>
        <v/>
      </c>
      <c r="G159" s="60" t="str">
        <f>IF('IV. Country level, 1310-2018'!H157&lt;0,'III. GDP shares, 1310-2018'!H159,"")</f>
        <v/>
      </c>
      <c r="H159" s="60" t="str">
        <f>IF('IV. Country level, 1310-2018'!I157&lt;0,'III. GDP shares, 1310-2018'!I159,"")</f>
        <v/>
      </c>
      <c r="I159" s="60" t="str">
        <f>IF('IV. Country level, 1310-2018'!J157&lt;0,'III. GDP shares, 1310-2018'!J159,"")</f>
        <v/>
      </c>
      <c r="J159" s="60"/>
      <c r="K159" s="60">
        <f t="shared" si="11"/>
        <v>0.29518413630194235</v>
      </c>
      <c r="L159" s="9">
        <f t="shared" si="13"/>
        <v>8.6963910283303761E-2</v>
      </c>
      <c r="M159" s="9">
        <f t="shared" si="12"/>
        <v>0.20250823357139602</v>
      </c>
      <c r="N159" s="9">
        <f t="shared" si="14"/>
        <v>7.7288672643691173E-2</v>
      </c>
      <c r="O159" s="9">
        <f t="shared" si="10"/>
        <v>0.14727141335030935</v>
      </c>
    </row>
    <row r="160" spans="1:15" ht="15" x14ac:dyDescent="0.25">
      <c r="A160" s="60">
        <v>1464</v>
      </c>
      <c r="B160" s="60">
        <f>IF('IV. Country level, 1310-2018'!C158&lt;0,'III. GDP shares, 1310-2018'!C160,"")</f>
        <v>0.29513856567193975</v>
      </c>
      <c r="C160" s="60" t="str">
        <f>IF('IV. Country level, 1310-2018'!D158&lt;0,'III. GDP shares, 1310-2018'!D160,"")</f>
        <v/>
      </c>
      <c r="D160" s="60" t="str">
        <f>IF('IV. Country level, 1310-2018'!E158&lt;0,'III. GDP shares, 1310-2018'!E160,"")</f>
        <v/>
      </c>
      <c r="E160" s="60" t="str">
        <f>IF('IV. Country level, 1310-2018'!F158&lt;0,'III. GDP shares, 1310-2018'!F160,"")</f>
        <v/>
      </c>
      <c r="F160" s="60" t="str">
        <f>IF('IV. Country level, 1310-2018'!G158&lt;0,'III. GDP shares, 1310-2018'!G160,"")</f>
        <v/>
      </c>
      <c r="G160" s="60" t="str">
        <f>IF('IV. Country level, 1310-2018'!H158&lt;0,'III. GDP shares, 1310-2018'!H160,"")</f>
        <v/>
      </c>
      <c r="H160" s="60" t="str">
        <f>IF('IV. Country level, 1310-2018'!I158&lt;0,'III. GDP shares, 1310-2018'!I160,"")</f>
        <v/>
      </c>
      <c r="I160" s="60" t="str">
        <f>IF('IV. Country level, 1310-2018'!J158&lt;0,'III. GDP shares, 1310-2018'!J160,"")</f>
        <v/>
      </c>
      <c r="J160" s="60"/>
      <c r="K160" s="60">
        <f t="shared" si="11"/>
        <v>0.29513856567193975</v>
      </c>
      <c r="L160" s="9">
        <f t="shared" si="13"/>
        <v>0.10710440539192079</v>
      </c>
      <c r="M160" s="9">
        <f t="shared" si="12"/>
        <v>0.20250823357139602</v>
      </c>
      <c r="N160" s="9">
        <f t="shared" si="14"/>
        <v>6.8321545825679827E-2</v>
      </c>
      <c r="O160" s="9">
        <f t="shared" si="10"/>
        <v>0.14727141335030935</v>
      </c>
    </row>
    <row r="161" spans="1:15" ht="15" x14ac:dyDescent="0.25">
      <c r="A161" s="60">
        <v>1465</v>
      </c>
      <c r="B161" s="60" t="str">
        <f>IF('IV. Country level, 1310-2018'!C159&lt;0,'III. GDP shares, 1310-2018'!C161,"")</f>
        <v/>
      </c>
      <c r="C161" s="60" t="str">
        <f>IF('IV. Country level, 1310-2018'!D159&lt;0,'III. GDP shares, 1310-2018'!D161,"")</f>
        <v/>
      </c>
      <c r="D161" s="60">
        <f>IF('IV. Country level, 1310-2018'!E159&lt;0,'III. GDP shares, 1310-2018'!E161,"")</f>
        <v>1.842467000924421E-2</v>
      </c>
      <c r="E161" s="60" t="str">
        <f>IF('IV. Country level, 1310-2018'!F159&lt;0,'III. GDP shares, 1310-2018'!F161,"")</f>
        <v/>
      </c>
      <c r="F161" s="60" t="str">
        <f>IF('IV. Country level, 1310-2018'!G159&lt;0,'III. GDP shares, 1310-2018'!G161,"")</f>
        <v/>
      </c>
      <c r="G161" s="60" t="str">
        <f>IF('IV. Country level, 1310-2018'!H159&lt;0,'III. GDP shares, 1310-2018'!H161,"")</f>
        <v/>
      </c>
      <c r="H161" s="60" t="str">
        <f>IF('IV. Country level, 1310-2018'!I159&lt;0,'III. GDP shares, 1310-2018'!I161,"")</f>
        <v/>
      </c>
      <c r="I161" s="60" t="str">
        <f>IF('IV. Country level, 1310-2018'!J159&lt;0,'III. GDP shares, 1310-2018'!J161,"")</f>
        <v/>
      </c>
      <c r="J161" s="60"/>
      <c r="K161" s="60">
        <f t="shared" si="11"/>
        <v>1.842467000924421E-2</v>
      </c>
      <c r="L161" s="9">
        <f t="shared" si="13"/>
        <v>0.10973528282827451</v>
      </c>
      <c r="M161" s="9">
        <f t="shared" si="12"/>
        <v>0.20250823357139602</v>
      </c>
      <c r="N161" s="9">
        <f t="shared" si="14"/>
        <v>7.7374349973126519E-2</v>
      </c>
      <c r="O161" s="9">
        <f t="shared" ref="O161:O195" si="15">AVERAGE(L$96:L$195)</f>
        <v>0.14727141335030935</v>
      </c>
    </row>
    <row r="162" spans="1:15" ht="15" x14ac:dyDescent="0.25">
      <c r="A162" s="60">
        <v>1466</v>
      </c>
      <c r="B162" s="60" t="str">
        <f>IF('IV. Country level, 1310-2018'!C160&lt;0,'III. GDP shares, 1310-2018'!C162,"")</f>
        <v/>
      </c>
      <c r="C162" s="60" t="str">
        <f>IF('IV. Country level, 1310-2018'!D160&lt;0,'III. GDP shares, 1310-2018'!D162,"")</f>
        <v/>
      </c>
      <c r="D162" s="60" t="str">
        <f>IF('IV. Country level, 1310-2018'!E160&lt;0,'III. GDP shares, 1310-2018'!E162,"")</f>
        <v/>
      </c>
      <c r="E162" s="60" t="str">
        <f>IF('IV. Country level, 1310-2018'!F160&lt;0,'III. GDP shares, 1310-2018'!F162,"")</f>
        <v/>
      </c>
      <c r="F162" s="60" t="str">
        <f>IF('IV. Country level, 1310-2018'!G160&lt;0,'III. GDP shares, 1310-2018'!G162,"")</f>
        <v/>
      </c>
      <c r="G162" s="60" t="str">
        <f>IF('IV. Country level, 1310-2018'!H160&lt;0,'III. GDP shares, 1310-2018'!H162,"")</f>
        <v/>
      </c>
      <c r="H162" s="60" t="str">
        <f>IF('IV. Country level, 1310-2018'!I160&lt;0,'III. GDP shares, 1310-2018'!I162,"")</f>
        <v/>
      </c>
      <c r="I162" s="60" t="str">
        <f>IF('IV. Country level, 1310-2018'!J160&lt;0,'III. GDP shares, 1310-2018'!J162,"")</f>
        <v/>
      </c>
      <c r="J162" s="60"/>
      <c r="K162" s="60">
        <f t="shared" si="11"/>
        <v>0</v>
      </c>
      <c r="L162" s="9">
        <f t="shared" si="13"/>
        <v>0.10973528282827451</v>
      </c>
      <c r="M162" s="9">
        <f t="shared" si="12"/>
        <v>0.20250823357139602</v>
      </c>
      <c r="N162" s="9">
        <f t="shared" si="14"/>
        <v>0.10127977694272017</v>
      </c>
      <c r="O162" s="9">
        <f t="shared" si="15"/>
        <v>0.14727141335030935</v>
      </c>
    </row>
    <row r="163" spans="1:15" ht="15" x14ac:dyDescent="0.25">
      <c r="A163" s="60">
        <v>1467</v>
      </c>
      <c r="B163" s="60" t="str">
        <f>IF('IV. Country level, 1310-2018'!C161&lt;0,'III. GDP shares, 1310-2018'!C163,"")</f>
        <v/>
      </c>
      <c r="C163" s="60" t="str">
        <f>IF('IV. Country level, 1310-2018'!D161&lt;0,'III. GDP shares, 1310-2018'!D163,"")</f>
        <v/>
      </c>
      <c r="D163" s="60">
        <f>IF('IV. Country level, 1310-2018'!E161&lt;0,'III. GDP shares, 1310-2018'!E163,"")</f>
        <v>1.8418983828772675E-2</v>
      </c>
      <c r="E163" s="60" t="str">
        <f>IF('IV. Country level, 1310-2018'!F161&lt;0,'III. GDP shares, 1310-2018'!F163,"")</f>
        <v/>
      </c>
      <c r="F163" s="60" t="str">
        <f>IF('IV. Country level, 1310-2018'!G161&lt;0,'III. GDP shares, 1310-2018'!G163,"")</f>
        <v/>
      </c>
      <c r="G163" s="60" t="str">
        <f>IF('IV. Country level, 1310-2018'!H161&lt;0,'III. GDP shares, 1310-2018'!H163,"")</f>
        <v/>
      </c>
      <c r="H163" s="60">
        <f>IF('IV. Country level, 1310-2018'!I161&lt;0,'III. GDP shares, 1310-2018'!I163,"")</f>
        <v>0.12256448193154648</v>
      </c>
      <c r="I163" s="60" t="str">
        <f>IF('IV. Country level, 1310-2018'!J161&lt;0,'III. GDP shares, 1310-2018'!J163,"")</f>
        <v/>
      </c>
      <c r="J163" s="60"/>
      <c r="K163" s="60">
        <f t="shared" si="11"/>
        <v>0.14098346576031917</v>
      </c>
      <c r="L163" s="9">
        <f t="shared" si="13"/>
        <v>6.7566120499425592E-2</v>
      </c>
      <c r="M163" s="9">
        <f t="shared" si="12"/>
        <v>0.20250823357139602</v>
      </c>
      <c r="N163" s="9">
        <f t="shared" si="14"/>
        <v>0.11019721298099006</v>
      </c>
      <c r="O163" s="9">
        <f t="shared" si="15"/>
        <v>0.14727141335030935</v>
      </c>
    </row>
    <row r="164" spans="1:15" ht="15" x14ac:dyDescent="0.25">
      <c r="A164" s="60">
        <v>1468</v>
      </c>
      <c r="B164" s="60" t="str">
        <f>IF('IV. Country level, 1310-2018'!C162&lt;0,'III. GDP shares, 1310-2018'!C164,"")</f>
        <v/>
      </c>
      <c r="C164" s="60" t="str">
        <f>IF('IV. Country level, 1310-2018'!D162&lt;0,'III. GDP shares, 1310-2018'!D164,"")</f>
        <v/>
      </c>
      <c r="D164" s="60">
        <f>IF('IV. Country level, 1310-2018'!E162&lt;0,'III. GDP shares, 1310-2018'!E164,"")</f>
        <v>1.8416142054476083E-2</v>
      </c>
      <c r="E164" s="60" t="str">
        <f>IF('IV. Country level, 1310-2018'!F162&lt;0,'III. GDP shares, 1310-2018'!F164,"")</f>
        <v/>
      </c>
      <c r="F164" s="60" t="str">
        <f>IF('IV. Country level, 1310-2018'!G162&lt;0,'III. GDP shares, 1310-2018'!G164,"")</f>
        <v/>
      </c>
      <c r="G164" s="60" t="str">
        <f>IF('IV. Country level, 1310-2018'!H162&lt;0,'III. GDP shares, 1310-2018'!H164,"")</f>
        <v/>
      </c>
      <c r="H164" s="60" t="str">
        <f>IF('IV. Country level, 1310-2018'!I162&lt;0,'III. GDP shares, 1310-2018'!I164,"")</f>
        <v/>
      </c>
      <c r="I164" s="60" t="str">
        <f>IF('IV. Country level, 1310-2018'!J162&lt;0,'III. GDP shares, 1310-2018'!J164,"")</f>
        <v/>
      </c>
      <c r="J164" s="60"/>
      <c r="K164" s="60">
        <f t="shared" si="11"/>
        <v>1.8416142054476083E-2</v>
      </c>
      <c r="L164" s="9">
        <f t="shared" si="13"/>
        <v>2.5403468260577069E-2</v>
      </c>
      <c r="M164" s="9">
        <f t="shared" si="12"/>
        <v>0.20250823357139602</v>
      </c>
      <c r="N164" s="9">
        <f t="shared" si="14"/>
        <v>0.11911327657992481</v>
      </c>
      <c r="O164" s="9">
        <f t="shared" si="15"/>
        <v>0.14727141335030935</v>
      </c>
    </row>
    <row r="165" spans="1:15" ht="15" x14ac:dyDescent="0.25">
      <c r="A165" s="60">
        <v>1469</v>
      </c>
      <c r="B165" s="60" t="str">
        <f>IF('IV. Country level, 1310-2018'!C163&lt;0,'III. GDP shares, 1310-2018'!C165,"")</f>
        <v/>
      </c>
      <c r="C165" s="60" t="str">
        <f>IF('IV. Country level, 1310-2018'!D163&lt;0,'III. GDP shares, 1310-2018'!D165,"")</f>
        <v/>
      </c>
      <c r="D165" s="60" t="str">
        <f>IF('IV. Country level, 1310-2018'!E163&lt;0,'III. GDP shares, 1310-2018'!E165,"")</f>
        <v/>
      </c>
      <c r="E165" s="60" t="str">
        <f>IF('IV. Country level, 1310-2018'!F163&lt;0,'III. GDP shares, 1310-2018'!F165,"")</f>
        <v/>
      </c>
      <c r="F165" s="60" t="str">
        <f>IF('IV. Country level, 1310-2018'!G163&lt;0,'III. GDP shares, 1310-2018'!G165,"")</f>
        <v/>
      </c>
      <c r="G165" s="60" t="str">
        <f>IF('IV. Country level, 1310-2018'!H163&lt;0,'III. GDP shares, 1310-2018'!H165,"")</f>
        <v/>
      </c>
      <c r="H165" s="60" t="str">
        <f>IF('IV. Country level, 1310-2018'!I163&lt;0,'III. GDP shares, 1310-2018'!I165,"")</f>
        <v/>
      </c>
      <c r="I165" s="60" t="str">
        <f>IF('IV. Country level, 1310-2018'!J163&lt;0,'III. GDP shares, 1310-2018'!J165,"")</f>
        <v/>
      </c>
      <c r="J165" s="60"/>
      <c r="K165" s="60">
        <f t="shared" si="11"/>
        <v>0</v>
      </c>
      <c r="L165" s="9">
        <f t="shared" si="13"/>
        <v>2.2771372544970751E-2</v>
      </c>
      <c r="M165" s="9">
        <f t="shared" si="12"/>
        <v>0.20250823357139602</v>
      </c>
      <c r="N165" s="9">
        <f t="shared" si="14"/>
        <v>0.11911327657992481</v>
      </c>
      <c r="O165" s="9">
        <f t="shared" si="15"/>
        <v>0.14727141335030935</v>
      </c>
    </row>
    <row r="166" spans="1:15" ht="15" x14ac:dyDescent="0.25">
      <c r="A166" s="60">
        <v>1470</v>
      </c>
      <c r="B166" s="60" t="str">
        <f>IF('IV. Country level, 1310-2018'!C164&lt;0,'III. GDP shares, 1310-2018'!C166,"")</f>
        <v/>
      </c>
      <c r="C166" s="60" t="str">
        <f>IF('IV. Country level, 1310-2018'!D164&lt;0,'III. GDP shares, 1310-2018'!D166,"")</f>
        <v/>
      </c>
      <c r="D166" s="60" t="str">
        <f>IF('IV. Country level, 1310-2018'!E164&lt;0,'III. GDP shares, 1310-2018'!E166,"")</f>
        <v/>
      </c>
      <c r="E166" s="60" t="str">
        <f>IF('IV. Country level, 1310-2018'!F164&lt;0,'III. GDP shares, 1310-2018'!F166,"")</f>
        <v/>
      </c>
      <c r="F166" s="60" t="str">
        <f>IF('IV. Country level, 1310-2018'!G164&lt;0,'III. GDP shares, 1310-2018'!G166,"")</f>
        <v/>
      </c>
      <c r="G166" s="60" t="str">
        <f>IF('IV. Country level, 1310-2018'!H164&lt;0,'III. GDP shares, 1310-2018'!H166,"")</f>
        <v/>
      </c>
      <c r="H166" s="60" t="str">
        <f>IF('IV. Country level, 1310-2018'!I164&lt;0,'III. GDP shares, 1310-2018'!I166,"")</f>
        <v/>
      </c>
      <c r="I166" s="60" t="str">
        <f>IF('IV. Country level, 1310-2018'!J164&lt;0,'III. GDP shares, 1310-2018'!J166,"")</f>
        <v/>
      </c>
      <c r="J166" s="60"/>
      <c r="K166" s="60">
        <f t="shared" si="11"/>
        <v>0</v>
      </c>
      <c r="L166" s="9">
        <f t="shared" si="13"/>
        <v>8.5129531926207605E-2</v>
      </c>
      <c r="M166" s="9">
        <f t="shared" si="12"/>
        <v>0.20250823357139602</v>
      </c>
      <c r="N166" s="9">
        <f t="shared" si="14"/>
        <v>0.11966979596324284</v>
      </c>
      <c r="O166" s="9">
        <f t="shared" si="15"/>
        <v>0.14727141335030935</v>
      </c>
    </row>
    <row r="167" spans="1:15" ht="15" x14ac:dyDescent="0.25">
      <c r="A167" s="60">
        <v>1471</v>
      </c>
      <c r="B167" s="60" t="str">
        <f>IF('IV. Country level, 1310-2018'!C165&lt;0,'III. GDP shares, 1310-2018'!C167,"")</f>
        <v/>
      </c>
      <c r="C167" s="60" t="str">
        <f>IF('IV. Country level, 1310-2018'!D165&lt;0,'III. GDP shares, 1310-2018'!D167,"")</f>
        <v/>
      </c>
      <c r="D167" s="60" t="str">
        <f>IF('IV. Country level, 1310-2018'!E165&lt;0,'III. GDP shares, 1310-2018'!E167,"")</f>
        <v/>
      </c>
      <c r="E167" s="60" t="str">
        <f>IF('IV. Country level, 1310-2018'!F165&lt;0,'III. GDP shares, 1310-2018'!F167,"")</f>
        <v/>
      </c>
      <c r="F167" s="60" t="str">
        <f>IF('IV. Country level, 1310-2018'!G165&lt;0,'III. GDP shares, 1310-2018'!G167,"")</f>
        <v/>
      </c>
      <c r="G167" s="60" t="str">
        <f>IF('IV. Country level, 1310-2018'!H165&lt;0,'III. GDP shares, 1310-2018'!H167,"")</f>
        <v/>
      </c>
      <c r="H167" s="60" t="str">
        <f>IF('IV. Country level, 1310-2018'!I165&lt;0,'III. GDP shares, 1310-2018'!I167,"")</f>
        <v/>
      </c>
      <c r="I167" s="60" t="str">
        <f>IF('IV. Country level, 1310-2018'!J165&lt;0,'III. GDP shares, 1310-2018'!J167,"")</f>
        <v/>
      </c>
      <c r="J167" s="60"/>
      <c r="K167" s="60">
        <f t="shared" si="11"/>
        <v>0</v>
      </c>
      <c r="L167" s="9">
        <f t="shared" si="13"/>
        <v>0.12735960450401146</v>
      </c>
      <c r="M167" s="9">
        <f t="shared" si="12"/>
        <v>0.20250823357139602</v>
      </c>
      <c r="N167" s="9">
        <f t="shared" si="14"/>
        <v>0.12802247184243384</v>
      </c>
      <c r="O167" s="9">
        <f t="shared" si="15"/>
        <v>0.14727141335030935</v>
      </c>
    </row>
    <row r="168" spans="1:15" ht="15" x14ac:dyDescent="0.25">
      <c r="A168" s="60">
        <v>1472</v>
      </c>
      <c r="B168" s="60" t="str">
        <f>IF('IV. Country level, 1310-2018'!C166&lt;0,'III. GDP shares, 1310-2018'!C168,"")</f>
        <v/>
      </c>
      <c r="C168" s="60" t="str">
        <f>IF('IV. Country level, 1310-2018'!D166&lt;0,'III. GDP shares, 1310-2018'!D168,"")</f>
        <v/>
      </c>
      <c r="D168" s="60" t="str">
        <f>IF('IV. Country level, 1310-2018'!E166&lt;0,'III. GDP shares, 1310-2018'!E168,"")</f>
        <v/>
      </c>
      <c r="E168" s="60" t="str">
        <f>IF('IV. Country level, 1310-2018'!F166&lt;0,'III. GDP shares, 1310-2018'!F168,"")</f>
        <v/>
      </c>
      <c r="F168" s="60" t="str">
        <f>IF('IV. Country level, 1310-2018'!G166&lt;0,'III. GDP shares, 1310-2018'!G168,"")</f>
        <v/>
      </c>
      <c r="G168" s="60" t="str">
        <f>IF('IV. Country level, 1310-2018'!H166&lt;0,'III. GDP shares, 1310-2018'!H168,"")</f>
        <v/>
      </c>
      <c r="H168" s="60" t="str">
        <f>IF('IV. Country level, 1310-2018'!I166&lt;0,'III. GDP shares, 1310-2018'!I168,"")</f>
        <v/>
      </c>
      <c r="I168" s="60" t="str">
        <f>IF('IV. Country level, 1310-2018'!J166&lt;0,'III. GDP shares, 1310-2018'!J168,"")</f>
        <v/>
      </c>
      <c r="J168" s="60"/>
      <c r="K168" s="60">
        <f t="shared" si="11"/>
        <v>0</v>
      </c>
      <c r="L168" s="9">
        <f t="shared" si="13"/>
        <v>0.12472872706765774</v>
      </c>
      <c r="M168" s="9">
        <f t="shared" si="12"/>
        <v>0.20250823357139602</v>
      </c>
      <c r="N168" s="9">
        <f t="shared" si="14"/>
        <v>0.12801963355435284</v>
      </c>
      <c r="O168" s="9">
        <f t="shared" si="15"/>
        <v>0.14727141335030935</v>
      </c>
    </row>
    <row r="169" spans="1:15" ht="15" x14ac:dyDescent="0.25">
      <c r="A169" s="60">
        <v>1473</v>
      </c>
      <c r="B169" s="60">
        <f>IF('IV. Country level, 1310-2018'!C167&lt;0,'III. GDP shares, 1310-2018'!C169,"")</f>
        <v>0.29472906229227613</v>
      </c>
      <c r="C169" s="60" t="str">
        <f>IF('IV. Country level, 1310-2018'!D167&lt;0,'III. GDP shares, 1310-2018'!D169,"")</f>
        <v/>
      </c>
      <c r="D169" s="60">
        <f>IF('IV. Country level, 1310-2018'!E167&lt;0,'III. GDP shares, 1310-2018'!E169,"")</f>
        <v>1.8401946326154932E-2</v>
      </c>
      <c r="E169" s="60" t="str">
        <f>IF('IV. Country level, 1310-2018'!F167&lt;0,'III. GDP shares, 1310-2018'!F169,"")</f>
        <v/>
      </c>
      <c r="F169" s="60" t="str">
        <f>IF('IV. Country level, 1310-2018'!G167&lt;0,'III. GDP shares, 1310-2018'!G169,"")</f>
        <v/>
      </c>
      <c r="G169" s="60" t="str">
        <f>IF('IV. Country level, 1310-2018'!H167&lt;0,'III. GDP shares, 1310-2018'!H169,"")</f>
        <v/>
      </c>
      <c r="H169" s="60">
        <f>IF('IV. Country level, 1310-2018'!I167&lt;0,'III. GDP shares, 1310-2018'!I169,"")</f>
        <v>0.12337610705022682</v>
      </c>
      <c r="I169" s="60" t="str">
        <f>IF('IV. Country level, 1310-2018'!J167&lt;0,'III. GDP shares, 1310-2018'!J169,"")</f>
        <v/>
      </c>
      <c r="J169" s="60"/>
      <c r="K169" s="60">
        <f t="shared" si="11"/>
        <v>0.43650711566865791</v>
      </c>
      <c r="L169" s="9">
        <f t="shared" si="13"/>
        <v>0.12472872706765774</v>
      </c>
      <c r="M169" s="9">
        <f t="shared" si="12"/>
        <v>0.20250823357139602</v>
      </c>
      <c r="N169" s="9">
        <f t="shared" si="14"/>
        <v>0.1254147483819896</v>
      </c>
      <c r="O169" s="9">
        <f t="shared" si="15"/>
        <v>0.14727141335030935</v>
      </c>
    </row>
    <row r="170" spans="1:15" ht="15" x14ac:dyDescent="0.25">
      <c r="A170" s="60">
        <v>1474</v>
      </c>
      <c r="B170" s="60">
        <f>IF('IV. Country level, 1310-2018'!C168&lt;0,'III. GDP shares, 1310-2018'!C170,"")</f>
        <v>0.29468363205212128</v>
      </c>
      <c r="C170" s="60" t="str">
        <f>IF('IV. Country level, 1310-2018'!D168&lt;0,'III. GDP shares, 1310-2018'!D170,"")</f>
        <v/>
      </c>
      <c r="D170" s="60">
        <f>IF('IV. Country level, 1310-2018'!E168&lt;0,'III. GDP shares, 1310-2018'!E170,"")</f>
        <v>1.8399109806286777E-2</v>
      </c>
      <c r="E170" s="60" t="str">
        <f>IF('IV. Country level, 1310-2018'!F168&lt;0,'III. GDP shares, 1310-2018'!F170,"")</f>
        <v/>
      </c>
      <c r="F170" s="60" t="str">
        <f>IF('IV. Country level, 1310-2018'!G168&lt;0,'III. GDP shares, 1310-2018'!G170,"")</f>
        <v/>
      </c>
      <c r="G170" s="60" t="str">
        <f>IF('IV. Country level, 1310-2018'!H168&lt;0,'III. GDP shares, 1310-2018'!H170,"")</f>
        <v/>
      </c>
      <c r="H170" s="60">
        <f>IF('IV. Country level, 1310-2018'!I168&lt;0,'III. GDP shares, 1310-2018'!I170,"")</f>
        <v>0.12351123194653815</v>
      </c>
      <c r="I170" s="60" t="str">
        <f>IF('IV. Country level, 1310-2018'!J168&lt;0,'III. GDP shares, 1310-2018'!J170,"")</f>
        <v/>
      </c>
      <c r="J170" s="60"/>
      <c r="K170" s="60">
        <f t="shared" si="11"/>
        <v>0.43659397380494624</v>
      </c>
      <c r="L170" s="9">
        <f t="shared" si="13"/>
        <v>0.1273559564235138</v>
      </c>
      <c r="M170" s="9">
        <f t="shared" si="12"/>
        <v>0.20250823357139602</v>
      </c>
      <c r="N170" s="9">
        <f t="shared" si="14"/>
        <v>0.13176353912727135</v>
      </c>
      <c r="O170" s="9">
        <f t="shared" si="15"/>
        <v>0.14727141335030935</v>
      </c>
    </row>
    <row r="171" spans="1:15" ht="15" x14ac:dyDescent="0.25">
      <c r="A171" s="60">
        <v>1475</v>
      </c>
      <c r="B171" s="60" t="str">
        <f>IF('IV. Country level, 1310-2018'!C169&lt;0,'III. GDP shares, 1310-2018'!C171,"")</f>
        <v/>
      </c>
      <c r="C171" s="60" t="str">
        <f>IF('IV. Country level, 1310-2018'!D169&lt;0,'III. GDP shares, 1310-2018'!D171,"")</f>
        <v/>
      </c>
      <c r="D171" s="60" t="str">
        <f>IF('IV. Country level, 1310-2018'!E169&lt;0,'III. GDP shares, 1310-2018'!E171,"")</f>
        <v/>
      </c>
      <c r="E171" s="60" t="str">
        <f>IF('IV. Country level, 1310-2018'!F169&lt;0,'III. GDP shares, 1310-2018'!F171,"")</f>
        <v/>
      </c>
      <c r="F171" s="60" t="str">
        <f>IF('IV. Country level, 1310-2018'!G169&lt;0,'III. GDP shares, 1310-2018'!G171,"")</f>
        <v/>
      </c>
      <c r="G171" s="60" t="str">
        <f>IF('IV. Country level, 1310-2018'!H169&lt;0,'III. GDP shares, 1310-2018'!H171,"")</f>
        <v/>
      </c>
      <c r="H171" s="60" t="str">
        <f>IF('IV. Country level, 1310-2018'!I169&lt;0,'III. GDP shares, 1310-2018'!I171,"")</f>
        <v/>
      </c>
      <c r="I171" s="60" t="str">
        <f>IF('IV. Country level, 1310-2018'!J169&lt;0,'III. GDP shares, 1310-2018'!J171,"")</f>
        <v/>
      </c>
      <c r="J171" s="60"/>
      <c r="K171" s="60">
        <f t="shared" si="11"/>
        <v>0</v>
      </c>
      <c r="L171" s="9">
        <f t="shared" si="13"/>
        <v>0.14770439752136838</v>
      </c>
      <c r="M171" s="9">
        <f t="shared" si="12"/>
        <v>0.20250823357139602</v>
      </c>
      <c r="N171" s="9">
        <f t="shared" si="14"/>
        <v>0.13811135381250289</v>
      </c>
      <c r="O171" s="9">
        <f t="shared" si="15"/>
        <v>0.14727141335030935</v>
      </c>
    </row>
    <row r="172" spans="1:15" ht="15" x14ac:dyDescent="0.25">
      <c r="A172" s="60">
        <v>1476</v>
      </c>
      <c r="B172" s="60" t="str">
        <f>IF('IV. Country level, 1310-2018'!C170&lt;0,'III. GDP shares, 1310-2018'!C172,"")</f>
        <v/>
      </c>
      <c r="C172" s="60" t="str">
        <f>IF('IV. Country level, 1310-2018'!D170&lt;0,'III. GDP shares, 1310-2018'!D172,"")</f>
        <v/>
      </c>
      <c r="D172" s="60" t="str">
        <f>IF('IV. Country level, 1310-2018'!E170&lt;0,'III. GDP shares, 1310-2018'!E172,"")</f>
        <v/>
      </c>
      <c r="E172" s="60" t="str">
        <f>IF('IV. Country level, 1310-2018'!F170&lt;0,'III. GDP shares, 1310-2018'!F172,"")</f>
        <v/>
      </c>
      <c r="F172" s="60" t="str">
        <f>IF('IV. Country level, 1310-2018'!G170&lt;0,'III. GDP shares, 1310-2018'!G172,"")</f>
        <v/>
      </c>
      <c r="G172" s="60" t="str">
        <f>IF('IV. Country level, 1310-2018'!H170&lt;0,'III. GDP shares, 1310-2018'!H172,"")</f>
        <v/>
      </c>
      <c r="H172" s="60" t="str">
        <f>IF('IV. Country level, 1310-2018'!I170&lt;0,'III. GDP shares, 1310-2018'!I172,"")</f>
        <v/>
      </c>
      <c r="I172" s="60" t="str">
        <f>IF('IV. Country level, 1310-2018'!J170&lt;0,'III. GDP shares, 1310-2018'!J172,"")</f>
        <v/>
      </c>
      <c r="J172" s="60"/>
      <c r="K172" s="60">
        <f t="shared" si="11"/>
        <v>0</v>
      </c>
      <c r="L172" s="9">
        <f t="shared" si="13"/>
        <v>0.14770439752136838</v>
      </c>
      <c r="M172" s="9">
        <f t="shared" si="12"/>
        <v>0.20250823357139602</v>
      </c>
      <c r="N172" s="9">
        <f t="shared" si="14"/>
        <v>0.13811135381250289</v>
      </c>
      <c r="O172" s="9">
        <f t="shared" si="15"/>
        <v>0.14727141335030935</v>
      </c>
    </row>
    <row r="173" spans="1:15" ht="15" x14ac:dyDescent="0.25">
      <c r="A173" s="60">
        <v>1477</v>
      </c>
      <c r="B173" s="60" t="str">
        <f>IF('IV. Country level, 1310-2018'!C171&lt;0,'III. GDP shares, 1310-2018'!C173,"")</f>
        <v/>
      </c>
      <c r="C173" s="60" t="str">
        <f>IF('IV. Country level, 1310-2018'!D171&lt;0,'III. GDP shares, 1310-2018'!D173,"")</f>
        <v/>
      </c>
      <c r="D173" s="60">
        <f>IF('IV. Country level, 1310-2018'!E171&lt;0,'III. GDP shares, 1310-2018'!E173,"")</f>
        <v>1.8390605490992411E-2</v>
      </c>
      <c r="E173" s="60" t="str">
        <f>IF('IV. Country level, 1310-2018'!F171&lt;0,'III. GDP shares, 1310-2018'!F173,"")</f>
        <v/>
      </c>
      <c r="F173" s="60" t="str">
        <f>IF('IV. Country level, 1310-2018'!G171&lt;0,'III. GDP shares, 1310-2018'!G173,"")</f>
        <v/>
      </c>
      <c r="G173" s="60" t="str">
        <f>IF('IV. Country level, 1310-2018'!H171&lt;0,'III. GDP shares, 1310-2018'!H173,"")</f>
        <v/>
      </c>
      <c r="H173" s="60" t="str">
        <f>IF('IV. Country level, 1310-2018'!I171&lt;0,'III. GDP shares, 1310-2018'!I173,"")</f>
        <v/>
      </c>
      <c r="I173" s="60" t="str">
        <f>IF('IV. Country level, 1310-2018'!J171&lt;0,'III. GDP shares, 1310-2018'!J173,"")</f>
        <v/>
      </c>
      <c r="J173" s="60"/>
      <c r="K173" s="60">
        <f t="shared" si="11"/>
        <v>1.8390605490992411E-2</v>
      </c>
      <c r="L173" s="9">
        <f t="shared" si="13"/>
        <v>8.5346238140131536E-2</v>
      </c>
      <c r="M173" s="9">
        <f t="shared" si="12"/>
        <v>0.20250823357139602</v>
      </c>
      <c r="N173" s="9">
        <f t="shared" si="14"/>
        <v>0.13811135381250289</v>
      </c>
      <c r="O173" s="9">
        <f t="shared" si="15"/>
        <v>0.14727141335030935</v>
      </c>
    </row>
    <row r="174" spans="1:15" ht="15" x14ac:dyDescent="0.25">
      <c r="A174" s="60">
        <v>1478</v>
      </c>
      <c r="B174" s="60" t="str">
        <f>IF('IV. Country level, 1310-2018'!C172&lt;0,'III. GDP shares, 1310-2018'!C174,"")</f>
        <v/>
      </c>
      <c r="C174" s="60" t="str">
        <f>IF('IV. Country level, 1310-2018'!D172&lt;0,'III. GDP shares, 1310-2018'!D174,"")</f>
        <v/>
      </c>
      <c r="D174" s="60">
        <f>IF('IV. Country level, 1310-2018'!E172&lt;0,'III. GDP shares, 1310-2018'!E174,"")</f>
        <v>1.8387772465984529E-2</v>
      </c>
      <c r="E174" s="60" t="str">
        <f>IF('IV. Country level, 1310-2018'!F172&lt;0,'III. GDP shares, 1310-2018'!F174,"")</f>
        <v/>
      </c>
      <c r="F174" s="60" t="str">
        <f>IF('IV. Country level, 1310-2018'!G172&lt;0,'III. GDP shares, 1310-2018'!G174,"")</f>
        <v/>
      </c>
      <c r="G174" s="60" t="str">
        <f>IF('IV. Country level, 1310-2018'!H172&lt;0,'III. GDP shares, 1310-2018'!H174,"")</f>
        <v/>
      </c>
      <c r="H174" s="60">
        <f>IF('IV. Country level, 1310-2018'!I172&lt;0,'III. GDP shares, 1310-2018'!I174,"")</f>
        <v>0.12405131521899751</v>
      </c>
      <c r="I174" s="60" t="str">
        <f>IF('IV. Country level, 1310-2018'!J172&lt;0,'III. GDP shares, 1310-2018'!J174,"")</f>
        <v/>
      </c>
      <c r="J174" s="60"/>
      <c r="K174" s="60">
        <f t="shared" si="11"/>
        <v>0.14243908768498204</v>
      </c>
      <c r="L174" s="9">
        <f t="shared" si="13"/>
        <v>6.5653175720245024E-2</v>
      </c>
      <c r="M174" s="9">
        <f t="shared" si="12"/>
        <v>0.20250823357139602</v>
      </c>
      <c r="N174" s="9">
        <f t="shared" si="14"/>
        <v>0.14701371621718473</v>
      </c>
      <c r="O174" s="9">
        <f t="shared" si="15"/>
        <v>0.14727141335030935</v>
      </c>
    </row>
    <row r="175" spans="1:15" ht="15" x14ac:dyDescent="0.25">
      <c r="A175" s="60">
        <v>1479</v>
      </c>
      <c r="B175" s="60" t="str">
        <f>IF('IV. Country level, 1310-2018'!C173&lt;0,'III. GDP shares, 1310-2018'!C175,"")</f>
        <v/>
      </c>
      <c r="C175" s="60" t="str">
        <f>IF('IV. Country level, 1310-2018'!D173&lt;0,'III. GDP shares, 1310-2018'!D175,"")</f>
        <v/>
      </c>
      <c r="D175" s="60" t="str">
        <f>IF('IV. Country level, 1310-2018'!E173&lt;0,'III. GDP shares, 1310-2018'!E175,"")</f>
        <v/>
      </c>
      <c r="E175" s="60" t="str">
        <f>IF('IV. Country level, 1310-2018'!F173&lt;0,'III. GDP shares, 1310-2018'!F175,"")</f>
        <v/>
      </c>
      <c r="F175" s="60" t="str">
        <f>IF('IV. Country level, 1310-2018'!G173&lt;0,'III. GDP shares, 1310-2018'!G175,"")</f>
        <v/>
      </c>
      <c r="G175" s="60" t="str">
        <f>IF('IV. Country level, 1310-2018'!H173&lt;0,'III. GDP shares, 1310-2018'!H175,"")</f>
        <v/>
      </c>
      <c r="H175" s="60" t="str">
        <f>IF('IV. Country level, 1310-2018'!I173&lt;0,'III. GDP shares, 1310-2018'!I175,"")</f>
        <v/>
      </c>
      <c r="I175" s="60" t="str">
        <f>IF('IV. Country level, 1310-2018'!J173&lt;0,'III. GDP shares, 1310-2018'!J175,"")</f>
        <v/>
      </c>
      <c r="J175" s="60"/>
      <c r="K175" s="60">
        <f t="shared" si="11"/>
        <v>0</v>
      </c>
      <c r="L175" s="9">
        <f t="shared" si="13"/>
        <v>0.19551026916404987</v>
      </c>
      <c r="M175" s="9">
        <f t="shared" si="12"/>
        <v>0.20250823357139602</v>
      </c>
      <c r="N175" s="9">
        <f t="shared" si="14"/>
        <v>0.15591471081807379</v>
      </c>
      <c r="O175" s="9">
        <f t="shared" si="15"/>
        <v>0.14727141335030935</v>
      </c>
    </row>
    <row r="176" spans="1:15" ht="15" x14ac:dyDescent="0.25">
      <c r="A176" s="60">
        <v>1480</v>
      </c>
      <c r="B176" s="60" t="str">
        <f>IF('IV. Country level, 1310-2018'!C174&lt;0,'III. GDP shares, 1310-2018'!C176,"")</f>
        <v/>
      </c>
      <c r="C176" s="60" t="str">
        <f>IF('IV. Country level, 1310-2018'!D174&lt;0,'III. GDP shares, 1310-2018'!D176,"")</f>
        <v/>
      </c>
      <c r="D176" s="60" t="str">
        <f>IF('IV. Country level, 1310-2018'!E174&lt;0,'III. GDP shares, 1310-2018'!E176,"")</f>
        <v/>
      </c>
      <c r="E176" s="60" t="str">
        <f>IF('IV. Country level, 1310-2018'!F174&lt;0,'III. GDP shares, 1310-2018'!F176,"")</f>
        <v/>
      </c>
      <c r="F176" s="60" t="str">
        <f>IF('IV. Country level, 1310-2018'!G174&lt;0,'III. GDP shares, 1310-2018'!G176,"")</f>
        <v/>
      </c>
      <c r="G176" s="60" t="str">
        <f>IF('IV. Country level, 1310-2018'!H174&lt;0,'III. GDP shares, 1310-2018'!H176,"")</f>
        <v/>
      </c>
      <c r="H176" s="60" t="str">
        <f>IF('IV. Country level, 1310-2018'!I174&lt;0,'III. GDP shares, 1310-2018'!I176,"")</f>
        <v/>
      </c>
      <c r="I176" s="60" t="str">
        <f>IF('IV. Country level, 1310-2018'!J174&lt;0,'III. GDP shares, 1310-2018'!J176,"")</f>
        <v/>
      </c>
      <c r="J176" s="60"/>
      <c r="K176" s="60">
        <f t="shared" si="11"/>
        <v>0</v>
      </c>
      <c r="L176" s="9">
        <f t="shared" si="13"/>
        <v>0.23754961048732223</v>
      </c>
      <c r="M176" s="9">
        <f t="shared" si="12"/>
        <v>0.20250823357139602</v>
      </c>
      <c r="N176" s="9">
        <f t="shared" si="14"/>
        <v>0.1558693642080865</v>
      </c>
      <c r="O176" s="9">
        <f t="shared" si="15"/>
        <v>0.14727141335030935</v>
      </c>
    </row>
    <row r="177" spans="1:15" ht="15" x14ac:dyDescent="0.25">
      <c r="A177" s="60">
        <v>1481</v>
      </c>
      <c r="B177" s="60" t="str">
        <f>IF('IV. Country level, 1310-2018'!C175&lt;0,'III. GDP shares, 1310-2018'!C177,"")</f>
        <v/>
      </c>
      <c r="C177" s="60" t="str">
        <f>IF('IV. Country level, 1310-2018'!D175&lt;0,'III. GDP shares, 1310-2018'!D177,"")</f>
        <v/>
      </c>
      <c r="D177" s="60">
        <f>IF('IV. Country level, 1310-2018'!E175&lt;0,'III. GDP shares, 1310-2018'!E177,"")</f>
        <v>1.837927862558348E-2</v>
      </c>
      <c r="E177" s="60" t="str">
        <f>IF('IV. Country level, 1310-2018'!F175&lt;0,'III. GDP shares, 1310-2018'!F177,"")</f>
        <v/>
      </c>
      <c r="F177" s="60">
        <f>IF('IV. Country level, 1310-2018'!G175&lt;0,'III. GDP shares, 1310-2018'!G177,"")</f>
        <v>0.28036325824015723</v>
      </c>
      <c r="G177" s="60" t="str">
        <f>IF('IV. Country level, 1310-2018'!H175&lt;0,'III. GDP shares, 1310-2018'!H177,"")</f>
        <v/>
      </c>
      <c r="H177" s="60" t="str">
        <f>IF('IV. Country level, 1310-2018'!I175&lt;0,'III. GDP shares, 1310-2018'!I177,"")</f>
        <v/>
      </c>
      <c r="I177" s="60" t="str">
        <f>IF('IV. Country level, 1310-2018'!J175&lt;0,'III. GDP shares, 1310-2018'!J177,"")</f>
        <v/>
      </c>
      <c r="J177" s="60"/>
      <c r="K177" s="60">
        <f t="shared" si="11"/>
        <v>0.2987425368657407</v>
      </c>
      <c r="L177" s="9">
        <f t="shared" si="13"/>
        <v>0.27695525238358715</v>
      </c>
      <c r="M177" s="9">
        <f t="shared" si="12"/>
        <v>0.20250823357139602</v>
      </c>
      <c r="N177" s="9">
        <f t="shared" si="14"/>
        <v>0.16491722903435968</v>
      </c>
      <c r="O177" s="9">
        <f t="shared" si="15"/>
        <v>0.14727141335030935</v>
      </c>
    </row>
    <row r="178" spans="1:15" ht="15" x14ac:dyDescent="0.25">
      <c r="A178" s="60">
        <v>1482</v>
      </c>
      <c r="B178" s="60">
        <f>IF('IV. Country level, 1310-2018'!C176&lt;0,'III. GDP shares, 1310-2018'!C178,"")</f>
        <v>0.29432069370614028</v>
      </c>
      <c r="C178" s="60" t="str">
        <f>IF('IV. Country level, 1310-2018'!D176&lt;0,'III. GDP shares, 1310-2018'!D178,"")</f>
        <v/>
      </c>
      <c r="D178" s="60" t="str">
        <f>IF('IV. Country level, 1310-2018'!E176&lt;0,'III. GDP shares, 1310-2018'!E178,"")</f>
        <v/>
      </c>
      <c r="E178" s="60">
        <f>IF('IV. Country level, 1310-2018'!F176&lt;0,'III. GDP shares, 1310-2018'!F178,"")</f>
        <v>0.20976813148175175</v>
      </c>
      <c r="F178" s="60">
        <f>IF('IV. Country level, 1310-2018'!G176&lt;0,'III. GDP shares, 1310-2018'!G178,"")</f>
        <v>0.28032009560481208</v>
      </c>
      <c r="G178" s="60" t="str">
        <f>IF('IV. Country level, 1310-2018'!H176&lt;0,'III. GDP shares, 1310-2018'!H178,"")</f>
        <v/>
      </c>
      <c r="H178" s="60">
        <f>IF('IV. Country level, 1310-2018'!I176&lt;0,'III. GDP shares, 1310-2018'!I178,"")</f>
        <v>0.12459073331392992</v>
      </c>
      <c r="I178" s="60" t="str">
        <f>IF('IV. Country level, 1310-2018'!J176&lt;0,'III. GDP shares, 1310-2018'!J178,"")</f>
        <v/>
      </c>
      <c r="J178" s="60"/>
      <c r="K178" s="60">
        <f t="shared" si="11"/>
        <v>0.90899965410663397</v>
      </c>
      <c r="L178" s="9">
        <f t="shared" si="13"/>
        <v>0.25660681128573259</v>
      </c>
      <c r="M178" s="9">
        <f t="shared" si="12"/>
        <v>0.20250823357139602</v>
      </c>
      <c r="N178" s="9">
        <f t="shared" si="14"/>
        <v>0.1649143994795127</v>
      </c>
      <c r="O178" s="9">
        <f t="shared" si="15"/>
        <v>0.14727141335030935</v>
      </c>
    </row>
    <row r="179" spans="1:15" ht="15" x14ac:dyDescent="0.25">
      <c r="A179" s="60">
        <v>1483</v>
      </c>
      <c r="B179" s="60">
        <f>IF('IV. Country level, 1310-2018'!C177&lt;0,'III. GDP shares, 1310-2018'!C179,"")</f>
        <v>0.29427538926290636</v>
      </c>
      <c r="C179" s="60" t="str">
        <f>IF('IV. Country level, 1310-2018'!D177&lt;0,'III. GDP shares, 1310-2018'!D179,"")</f>
        <v/>
      </c>
      <c r="D179" s="60" t="str">
        <f>IF('IV. Country level, 1310-2018'!E177&lt;0,'III. GDP shares, 1310-2018'!E179,"")</f>
        <v/>
      </c>
      <c r="E179" s="60" t="str">
        <f>IF('IV. Country level, 1310-2018'!F177&lt;0,'III. GDP shares, 1310-2018'!F179,"")</f>
        <v/>
      </c>
      <c r="F179" s="60" t="str">
        <f>IF('IV. Country level, 1310-2018'!G177&lt;0,'III. GDP shares, 1310-2018'!G179,"")</f>
        <v/>
      </c>
      <c r="G179" s="60" t="str">
        <f>IF('IV. Country level, 1310-2018'!H177&lt;0,'III. GDP shares, 1310-2018'!H179,"")</f>
        <v/>
      </c>
      <c r="H179" s="60" t="str">
        <f>IF('IV. Country level, 1310-2018'!I177&lt;0,'III. GDP shares, 1310-2018'!I179,"")</f>
        <v/>
      </c>
      <c r="I179" s="60" t="str">
        <f>IF('IV. Country level, 1310-2018'!J177&lt;0,'III. GDP shares, 1310-2018'!J179,"")</f>
        <v/>
      </c>
      <c r="J179" s="60"/>
      <c r="K179" s="60">
        <f t="shared" si="11"/>
        <v>0.29427538926290636</v>
      </c>
      <c r="L179" s="9">
        <f t="shared" si="13"/>
        <v>0.25923040266423192</v>
      </c>
      <c r="M179" s="9">
        <f t="shared" si="12"/>
        <v>0.20250823357139602</v>
      </c>
      <c r="N179" s="9">
        <f t="shared" si="14"/>
        <v>0.1649143994795127</v>
      </c>
      <c r="O179" s="9">
        <f t="shared" si="15"/>
        <v>0.14727141335030935</v>
      </c>
    </row>
    <row r="180" spans="1:15" ht="15" x14ac:dyDescent="0.25">
      <c r="A180" s="60">
        <v>1484</v>
      </c>
      <c r="B180" s="60">
        <f>IF('IV. Country level, 1310-2018'!C178&lt;0,'III. GDP shares, 1310-2018'!C180,"")</f>
        <v>0.2942300987648469</v>
      </c>
      <c r="C180" s="60" t="str">
        <f>IF('IV. Country level, 1310-2018'!D178&lt;0,'III. GDP shares, 1310-2018'!D180,"")</f>
        <v/>
      </c>
      <c r="D180" s="60" t="str">
        <f>IF('IV. Country level, 1310-2018'!E178&lt;0,'III. GDP shares, 1310-2018'!E180,"")</f>
        <v/>
      </c>
      <c r="E180" s="60" t="str">
        <f>IF('IV. Country level, 1310-2018'!F178&lt;0,'III. GDP shares, 1310-2018'!F180,"")</f>
        <v/>
      </c>
      <c r="F180" s="60" t="str">
        <f>IF('IV. Country level, 1310-2018'!G178&lt;0,'III. GDP shares, 1310-2018'!G180,"")</f>
        <v/>
      </c>
      <c r="G180" s="60" t="str">
        <f>IF('IV. Country level, 1310-2018'!H178&lt;0,'III. GDP shares, 1310-2018'!H180,"")</f>
        <v/>
      </c>
      <c r="H180" s="60" t="str">
        <f>IF('IV. Country level, 1310-2018'!I178&lt;0,'III. GDP shares, 1310-2018'!I180,"")</f>
        <v/>
      </c>
      <c r="I180" s="60" t="str">
        <f>IF('IV. Country level, 1310-2018'!J178&lt;0,'III. GDP shares, 1310-2018'!J180,"")</f>
        <v/>
      </c>
      <c r="J180" s="60"/>
      <c r="K180" s="60">
        <f t="shared" si="11"/>
        <v>0.2942300987648469</v>
      </c>
      <c r="L180" s="9">
        <f t="shared" si="13"/>
        <v>0.30124387564671146</v>
      </c>
      <c r="M180" s="9">
        <f t="shared" si="12"/>
        <v>0.20250823357139602</v>
      </c>
      <c r="N180" s="9">
        <f t="shared" si="14"/>
        <v>0.16766369292360908</v>
      </c>
      <c r="O180" s="9">
        <f t="shared" si="15"/>
        <v>0.14727141335030935</v>
      </c>
    </row>
    <row r="181" spans="1:15" ht="15" x14ac:dyDescent="0.25">
      <c r="A181" s="60">
        <v>1485</v>
      </c>
      <c r="B181" s="60" t="str">
        <f>IF('IV. Country level, 1310-2018'!C179&lt;0,'III. GDP shares, 1310-2018'!C181,"")</f>
        <v/>
      </c>
      <c r="C181" s="60" t="str">
        <f>IF('IV. Country level, 1310-2018'!D179&lt;0,'III. GDP shares, 1310-2018'!D181,"")</f>
        <v/>
      </c>
      <c r="D181" s="60" t="str">
        <f>IF('IV. Country level, 1310-2018'!E179&lt;0,'III. GDP shares, 1310-2018'!E181,"")</f>
        <v/>
      </c>
      <c r="E181" s="60" t="str">
        <f>IF('IV. Country level, 1310-2018'!F179&lt;0,'III. GDP shares, 1310-2018'!F181,"")</f>
        <v/>
      </c>
      <c r="F181" s="60" t="str">
        <f>IF('IV. Country level, 1310-2018'!G179&lt;0,'III. GDP shares, 1310-2018'!G181,"")</f>
        <v/>
      </c>
      <c r="G181" s="60" t="str">
        <f>IF('IV. Country level, 1310-2018'!H179&lt;0,'III. GDP shares, 1310-2018'!H181,"")</f>
        <v/>
      </c>
      <c r="H181" s="60" t="str">
        <f>IF('IV. Country level, 1310-2018'!I179&lt;0,'III. GDP shares, 1310-2018'!I181,"")</f>
        <v/>
      </c>
      <c r="I181" s="60" t="str">
        <f>IF('IV. Country level, 1310-2018'!J179&lt;0,'III. GDP shares, 1310-2018'!J181,"")</f>
        <v/>
      </c>
      <c r="J181" s="60"/>
      <c r="K181" s="60">
        <f t="shared" si="11"/>
        <v>0</v>
      </c>
      <c r="L181" s="9">
        <f t="shared" si="13"/>
        <v>0.26118915468707465</v>
      </c>
      <c r="M181" s="9">
        <f t="shared" si="12"/>
        <v>0.20250823357139602</v>
      </c>
      <c r="N181" s="9">
        <f t="shared" si="14"/>
        <v>0.19167559201091738</v>
      </c>
      <c r="O181" s="9">
        <f t="shared" si="15"/>
        <v>0.14727141335030935</v>
      </c>
    </row>
    <row r="182" spans="1:15" ht="15" x14ac:dyDescent="0.25">
      <c r="A182" s="60">
        <v>1486</v>
      </c>
      <c r="B182" s="60" t="str">
        <f>IF('IV. Country level, 1310-2018'!C180&lt;0,'III. GDP shares, 1310-2018'!C182,"")</f>
        <v/>
      </c>
      <c r="C182" s="60" t="str">
        <f>IF('IV. Country level, 1310-2018'!D180&lt;0,'III. GDP shares, 1310-2018'!D182,"")</f>
        <v/>
      </c>
      <c r="D182" s="60">
        <f>IF('IV. Country level, 1310-2018'!E180&lt;0,'III. GDP shares, 1310-2018'!E182,"")</f>
        <v>1.8365139649495391E-2</v>
      </c>
      <c r="E182" s="60" t="str">
        <f>IF('IV. Country level, 1310-2018'!F180&lt;0,'III. GDP shares, 1310-2018'!F182,"")</f>
        <v/>
      </c>
      <c r="F182" s="60" t="str">
        <f>IF('IV. Country level, 1310-2018'!G180&lt;0,'III. GDP shares, 1310-2018'!G182,"")</f>
        <v/>
      </c>
      <c r="G182" s="60" t="str">
        <f>IF('IV. Country level, 1310-2018'!H180&lt;0,'III. GDP shares, 1310-2018'!H182,"")</f>
        <v/>
      </c>
      <c r="H182" s="60" t="str">
        <f>IF('IV. Country level, 1310-2018'!I180&lt;0,'III. GDP shares, 1310-2018'!I182,"")</f>
        <v/>
      </c>
      <c r="I182" s="60" t="str">
        <f>IF('IV. Country level, 1310-2018'!J180&lt;0,'III. GDP shares, 1310-2018'!J182,"")</f>
        <v/>
      </c>
      <c r="J182" s="60"/>
      <c r="K182" s="60">
        <f t="shared" si="11"/>
        <v>1.8365139649495391E-2</v>
      </c>
      <c r="L182" s="9">
        <f t="shared" si="13"/>
        <v>0.16126667759796892</v>
      </c>
      <c r="M182" s="9">
        <f t="shared" si="12"/>
        <v>0.20250823357139602</v>
      </c>
      <c r="N182" s="9">
        <f t="shared" si="14"/>
        <v>0.19519579711842083</v>
      </c>
      <c r="O182" s="9">
        <f t="shared" si="15"/>
        <v>0.14727141335030935</v>
      </c>
    </row>
    <row r="183" spans="1:15" ht="15" x14ac:dyDescent="0.25">
      <c r="A183" s="60">
        <v>1487</v>
      </c>
      <c r="B183" s="60">
        <f>IF('IV. Country level, 1310-2018'!C181&lt;0,'III. GDP shares, 1310-2018'!C183,"")</f>
        <v>0.29409431087735671</v>
      </c>
      <c r="C183" s="60" t="str">
        <f>IF('IV. Country level, 1310-2018'!D181&lt;0,'III. GDP shares, 1310-2018'!D183,"")</f>
        <v/>
      </c>
      <c r="D183" s="60" t="str">
        <f>IF('IV. Country level, 1310-2018'!E181&lt;0,'III. GDP shares, 1310-2018'!E183,"")</f>
        <v/>
      </c>
      <c r="E183" s="60" t="str">
        <f>IF('IV. Country level, 1310-2018'!F181&lt;0,'III. GDP shares, 1310-2018'!F183,"")</f>
        <v/>
      </c>
      <c r="F183" s="60" t="str">
        <f>IF('IV. Country level, 1310-2018'!G181&lt;0,'III. GDP shares, 1310-2018'!G183,"")</f>
        <v/>
      </c>
      <c r="G183" s="60" t="str">
        <f>IF('IV. Country level, 1310-2018'!H181&lt;0,'III. GDP shares, 1310-2018'!H183,"")</f>
        <v/>
      </c>
      <c r="H183" s="60" t="str">
        <f>IF('IV. Country level, 1310-2018'!I181&lt;0,'III. GDP shares, 1310-2018'!I183,"")</f>
        <v/>
      </c>
      <c r="I183" s="60" t="str">
        <f>IF('IV. Country level, 1310-2018'!J181&lt;0,'III. GDP shares, 1310-2018'!J183,"")</f>
        <v/>
      </c>
      <c r="J183" s="60"/>
      <c r="K183" s="60">
        <f t="shared" si="11"/>
        <v>0.29409431087735671</v>
      </c>
      <c r="L183" s="9">
        <f t="shared" si="13"/>
        <v>0.14915734978816769</v>
      </c>
      <c r="M183" s="9">
        <f t="shared" si="12"/>
        <v>0.20250823357139602</v>
      </c>
      <c r="N183" s="9">
        <f t="shared" si="14"/>
        <v>0.2076858788106431</v>
      </c>
      <c r="O183" s="9">
        <f t="shared" si="15"/>
        <v>0.14727141335030935</v>
      </c>
    </row>
    <row r="184" spans="1:15" ht="15" x14ac:dyDescent="0.25">
      <c r="A184" s="60">
        <v>1488</v>
      </c>
      <c r="B184" s="60" t="str">
        <f>IF('IV. Country level, 1310-2018'!C182&lt;0,'III. GDP shares, 1310-2018'!C184,"")</f>
        <v/>
      </c>
      <c r="C184" s="60" t="str">
        <f>IF('IV. Country level, 1310-2018'!D182&lt;0,'III. GDP shares, 1310-2018'!D184,"")</f>
        <v/>
      </c>
      <c r="D184" s="60">
        <f>IF('IV. Country level, 1310-2018'!E182&lt;0,'III. GDP shares, 1310-2018'!E184,"")</f>
        <v>1.8359490148282986E-2</v>
      </c>
      <c r="E184" s="60" t="str">
        <f>IF('IV. Country level, 1310-2018'!F182&lt;0,'III. GDP shares, 1310-2018'!F184,"")</f>
        <v/>
      </c>
      <c r="F184" s="60" t="str">
        <f>IF('IV. Country level, 1310-2018'!G182&lt;0,'III. GDP shares, 1310-2018'!G184,"")</f>
        <v/>
      </c>
      <c r="G184" s="60" t="str">
        <f>IF('IV. Country level, 1310-2018'!H182&lt;0,'III. GDP shares, 1310-2018'!H184,"")</f>
        <v/>
      </c>
      <c r="H184" s="60" t="str">
        <f>IF('IV. Country level, 1310-2018'!I182&lt;0,'III. GDP shares, 1310-2018'!I184,"")</f>
        <v/>
      </c>
      <c r="I184" s="60" t="str">
        <f>IF('IV. Country level, 1310-2018'!J182&lt;0,'III. GDP shares, 1310-2018'!J184,"")</f>
        <v/>
      </c>
      <c r="J184" s="60"/>
      <c r="K184" s="60">
        <f t="shared" si="11"/>
        <v>1.8359490148282986E-2</v>
      </c>
      <c r="L184" s="9">
        <f t="shared" si="13"/>
        <v>0.13704989062356696</v>
      </c>
      <c r="M184" s="9">
        <f t="shared" si="12"/>
        <v>0.20250823357139602</v>
      </c>
      <c r="N184" s="9">
        <f t="shared" si="14"/>
        <v>0.216793474007732</v>
      </c>
      <c r="O184" s="9">
        <f t="shared" si="15"/>
        <v>0.14727141335030935</v>
      </c>
    </row>
    <row r="185" spans="1:15" ht="15" x14ac:dyDescent="0.25">
      <c r="A185" s="60">
        <v>1489</v>
      </c>
      <c r="B185" s="60" t="str">
        <f>IF('IV. Country level, 1310-2018'!C183&lt;0,'III. GDP shares, 1310-2018'!C185,"")</f>
        <v/>
      </c>
      <c r="C185" s="60" t="str">
        <f>IF('IV. Country level, 1310-2018'!D183&lt;0,'III. GDP shares, 1310-2018'!D185,"")</f>
        <v/>
      </c>
      <c r="D185" s="60" t="str">
        <f>IF('IV. Country level, 1310-2018'!E183&lt;0,'III. GDP shares, 1310-2018'!E185,"")</f>
        <v/>
      </c>
      <c r="E185" s="60">
        <f>IF('IV. Country level, 1310-2018'!F183&lt;0,'III. GDP shares, 1310-2018'!F185,"")</f>
        <v>0.20954231448289398</v>
      </c>
      <c r="F185" s="60" t="str">
        <f>IF('IV. Country level, 1310-2018'!G183&lt;0,'III. GDP shares, 1310-2018'!G185,"")</f>
        <v/>
      </c>
      <c r="G185" s="60" t="str">
        <f>IF('IV. Country level, 1310-2018'!H183&lt;0,'III. GDP shares, 1310-2018'!H185,"")</f>
        <v/>
      </c>
      <c r="H185" s="60" t="str">
        <f>IF('IV. Country level, 1310-2018'!I183&lt;0,'III. GDP shares, 1310-2018'!I185,"")</f>
        <v/>
      </c>
      <c r="I185" s="60" t="str">
        <f>IF('IV. Country level, 1310-2018'!J183&lt;0,'III. GDP shares, 1310-2018'!J185,"")</f>
        <v/>
      </c>
      <c r="J185" s="60"/>
      <c r="K185" s="60">
        <f t="shared" si="11"/>
        <v>0.20954231448289398</v>
      </c>
      <c r="L185" s="9">
        <f t="shared" si="13"/>
        <v>0.13704989062356696</v>
      </c>
      <c r="M185" s="9">
        <f t="shared" si="12"/>
        <v>0.20250823357139602</v>
      </c>
      <c r="N185" s="9">
        <f t="shared" si="14"/>
        <v>0.22571872440592577</v>
      </c>
      <c r="O185" s="9">
        <f t="shared" si="15"/>
        <v>0.14727141335030935</v>
      </c>
    </row>
    <row r="186" spans="1:15" ht="15" x14ac:dyDescent="0.25">
      <c r="A186" s="60">
        <v>1490</v>
      </c>
      <c r="B186" s="60" t="str">
        <f>IF('IV. Country level, 1310-2018'!C184&lt;0,'III. GDP shares, 1310-2018'!C186,"")</f>
        <v/>
      </c>
      <c r="C186" s="60" t="str">
        <f>IF('IV. Country level, 1310-2018'!D184&lt;0,'III. GDP shares, 1310-2018'!D186,"")</f>
        <v/>
      </c>
      <c r="D186" s="60" t="str">
        <f>IF('IV. Country level, 1310-2018'!E184&lt;0,'III. GDP shares, 1310-2018'!E186,"")</f>
        <v/>
      </c>
      <c r="E186" s="60">
        <f>IF('IV. Country level, 1310-2018'!F184&lt;0,'III. GDP shares, 1310-2018'!F186,"")</f>
        <v>0.20951009459429773</v>
      </c>
      <c r="F186" s="60" t="str">
        <f>IF('IV. Country level, 1310-2018'!G184&lt;0,'III. GDP shares, 1310-2018'!G186,"")</f>
        <v/>
      </c>
      <c r="G186" s="60" t="str">
        <f>IF('IV. Country level, 1310-2018'!H184&lt;0,'III. GDP shares, 1310-2018'!H186,"")</f>
        <v/>
      </c>
      <c r="H186" s="60" t="str">
        <f>IF('IV. Country level, 1310-2018'!I184&lt;0,'III. GDP shares, 1310-2018'!I186,"")</f>
        <v/>
      </c>
      <c r="I186" s="60" t="str">
        <f>IF('IV. Country level, 1310-2018'!J184&lt;0,'III. GDP shares, 1310-2018'!J186,"")</f>
        <v/>
      </c>
      <c r="J186" s="60"/>
      <c r="K186" s="60">
        <f t="shared" si="11"/>
        <v>0.20951009459429773</v>
      </c>
      <c r="L186" s="9">
        <f t="shared" si="13"/>
        <v>0.1344262992450676</v>
      </c>
      <c r="M186" s="9">
        <f t="shared" si="12"/>
        <v>0.20250823357139602</v>
      </c>
      <c r="N186" s="9">
        <f t="shared" si="14"/>
        <v>0.21249123605233011</v>
      </c>
      <c r="O186" s="9">
        <f t="shared" si="15"/>
        <v>0.14727141335030935</v>
      </c>
    </row>
    <row r="187" spans="1:15" ht="15" x14ac:dyDescent="0.25">
      <c r="A187" s="60">
        <v>1491</v>
      </c>
      <c r="B187" s="60" t="str">
        <f>IF('IV. Country level, 1310-2018'!C185&lt;0,'III. GDP shares, 1310-2018'!C187,"")</f>
        <v/>
      </c>
      <c r="C187" s="60" t="str">
        <f>IF('IV. Country level, 1310-2018'!D185&lt;0,'III. GDP shares, 1310-2018'!D187,"")</f>
        <v/>
      </c>
      <c r="D187" s="60" t="str">
        <f>IF('IV. Country level, 1310-2018'!E185&lt;0,'III. GDP shares, 1310-2018'!E187,"")</f>
        <v/>
      </c>
      <c r="E187" s="60">
        <f>IF('IV. Country level, 1310-2018'!F185&lt;0,'III. GDP shares, 1310-2018'!F187,"")</f>
        <v>0.20947788461264194</v>
      </c>
      <c r="F187" s="60" t="str">
        <f>IF('IV. Country level, 1310-2018'!G185&lt;0,'III. GDP shares, 1310-2018'!G187,"")</f>
        <v/>
      </c>
      <c r="G187" s="60" t="str">
        <f>IF('IV. Country level, 1310-2018'!H185&lt;0,'III. GDP shares, 1310-2018'!H187,"")</f>
        <v/>
      </c>
      <c r="H187" s="60" t="str">
        <f>IF('IV. Country level, 1310-2018'!I185&lt;0,'III. GDP shares, 1310-2018'!I187,"")</f>
        <v/>
      </c>
      <c r="I187" s="60" t="str">
        <f>IF('IV. Country level, 1310-2018'!J185&lt;0,'III. GDP shares, 1310-2018'!J187,"")</f>
        <v/>
      </c>
      <c r="J187" s="60"/>
      <c r="K187" s="60">
        <f t="shared" si="11"/>
        <v>0.20947788461264194</v>
      </c>
      <c r="L187" s="9">
        <f t="shared" si="13"/>
        <v>0.13438110617037388</v>
      </c>
      <c r="M187" s="9">
        <f t="shared" si="12"/>
        <v>0.20250823357139602</v>
      </c>
      <c r="N187" s="9">
        <f t="shared" si="14"/>
        <v>0.20814507213338354</v>
      </c>
      <c r="O187" s="9">
        <f t="shared" si="15"/>
        <v>0.14727141335030935</v>
      </c>
    </row>
    <row r="188" spans="1:15" ht="15" x14ac:dyDescent="0.25">
      <c r="A188" s="60">
        <v>1492</v>
      </c>
      <c r="B188" s="60" t="str">
        <f>IF('IV. Country level, 1310-2018'!C186&lt;0,'III. GDP shares, 1310-2018'!C188,"")</f>
        <v/>
      </c>
      <c r="C188" s="60" t="str">
        <f>IF('IV. Country level, 1310-2018'!D186&lt;0,'III. GDP shares, 1310-2018'!D188,"")</f>
        <v/>
      </c>
      <c r="D188" s="60" t="str">
        <f>IF('IV. Country level, 1310-2018'!E186&lt;0,'III. GDP shares, 1310-2018'!E188,"")</f>
        <v/>
      </c>
      <c r="E188" s="60" t="str">
        <f>IF('IV. Country level, 1310-2018'!F186&lt;0,'III. GDP shares, 1310-2018'!F188,"")</f>
        <v/>
      </c>
      <c r="F188" s="60" t="str">
        <f>IF('IV. Country level, 1310-2018'!G186&lt;0,'III. GDP shares, 1310-2018'!G188,"")</f>
        <v/>
      </c>
      <c r="G188" s="60" t="str">
        <f>IF('IV. Country level, 1310-2018'!H186&lt;0,'III. GDP shares, 1310-2018'!H188,"")</f>
        <v/>
      </c>
      <c r="H188" s="60" t="str">
        <f>IF('IV. Country level, 1310-2018'!I186&lt;0,'III. GDP shares, 1310-2018'!I188,"")</f>
        <v/>
      </c>
      <c r="I188" s="60" t="str">
        <f>IF('IV. Country level, 1310-2018'!J186&lt;0,'III. GDP shares, 1310-2018'!J188,"")</f>
        <v/>
      </c>
      <c r="J188" s="60"/>
      <c r="K188" s="60">
        <f t="shared" si="11"/>
        <v>0</v>
      </c>
      <c r="L188" s="9">
        <f t="shared" si="13"/>
        <v>0.17372015355338191</v>
      </c>
      <c r="M188" s="9">
        <f t="shared" si="12"/>
        <v>0.20250823357139602</v>
      </c>
      <c r="N188" s="9">
        <f t="shared" si="14"/>
        <v>0.21700867365605561</v>
      </c>
      <c r="O188" s="9">
        <f t="shared" si="15"/>
        <v>0.14727141335030935</v>
      </c>
    </row>
    <row r="189" spans="1:15" ht="15" x14ac:dyDescent="0.25">
      <c r="A189" s="60">
        <v>1493</v>
      </c>
      <c r="B189" s="60" t="str">
        <f>IF('IV. Country level, 1310-2018'!C187&lt;0,'III. GDP shares, 1310-2018'!C189,"")</f>
        <v/>
      </c>
      <c r="C189" s="60" t="str">
        <f>IF('IV. Country level, 1310-2018'!D187&lt;0,'III. GDP shares, 1310-2018'!D189,"")</f>
        <v/>
      </c>
      <c r="D189" s="60" t="str">
        <f>IF('IV. Country level, 1310-2018'!E187&lt;0,'III. GDP shares, 1310-2018'!E189,"")</f>
        <v/>
      </c>
      <c r="E189" s="60" t="str">
        <f>IF('IV. Country level, 1310-2018'!F187&lt;0,'III. GDP shares, 1310-2018'!F189,"")</f>
        <v/>
      </c>
      <c r="F189" s="60" t="str">
        <f>IF('IV. Country level, 1310-2018'!G187&lt;0,'III. GDP shares, 1310-2018'!G189,"")</f>
        <v/>
      </c>
      <c r="G189" s="60" t="str">
        <f>IF('IV. Country level, 1310-2018'!H187&lt;0,'III. GDP shares, 1310-2018'!H189,"")</f>
        <v/>
      </c>
      <c r="H189" s="60" t="str">
        <f>IF('IV. Country level, 1310-2018'!I187&lt;0,'III. GDP shares, 1310-2018'!I189,"")</f>
        <v/>
      </c>
      <c r="I189" s="60" t="str">
        <f>IF('IV. Country level, 1310-2018'!J187&lt;0,'III. GDP shares, 1310-2018'!J189,"")</f>
        <v/>
      </c>
      <c r="J189" s="60"/>
      <c r="K189" s="60">
        <f t="shared" si="11"/>
        <v>0</v>
      </c>
      <c r="L189" s="9">
        <f t="shared" si="13"/>
        <v>0.18574092265187717</v>
      </c>
      <c r="M189" s="9">
        <f t="shared" si="12"/>
        <v>0.20250823357139602</v>
      </c>
      <c r="N189" s="9">
        <f t="shared" si="14"/>
        <v>0.21700867365605561</v>
      </c>
      <c r="O189" s="9">
        <f t="shared" si="15"/>
        <v>0.14727141335030935</v>
      </c>
    </row>
    <row r="190" spans="1:15" ht="15" x14ac:dyDescent="0.25">
      <c r="A190" s="60">
        <v>1494</v>
      </c>
      <c r="B190" s="60">
        <f>IF('IV. Country level, 1310-2018'!C188&lt;0,'III. GDP shares, 1310-2018'!C190,"")</f>
        <v>0.29377795935450041</v>
      </c>
      <c r="C190" s="60" t="str">
        <f>IF('IV. Country level, 1310-2018'!D188&lt;0,'III. GDP shares, 1310-2018'!D190,"")</f>
        <v/>
      </c>
      <c r="D190" s="60" t="str">
        <f>IF('IV. Country level, 1310-2018'!E188&lt;0,'III. GDP shares, 1310-2018'!E190,"")</f>
        <v/>
      </c>
      <c r="E190" s="60" t="str">
        <f>IF('IV. Country level, 1310-2018'!F188&lt;0,'III. GDP shares, 1310-2018'!F190,"")</f>
        <v/>
      </c>
      <c r="F190" s="60" t="str">
        <f>IF('IV. Country level, 1310-2018'!G188&lt;0,'III. GDP shares, 1310-2018'!G190,"")</f>
        <v/>
      </c>
      <c r="G190" s="60" t="str">
        <f>IF('IV. Country level, 1310-2018'!H188&lt;0,'III. GDP shares, 1310-2018'!H190,"")</f>
        <v/>
      </c>
      <c r="H190" s="60" t="str">
        <f>IF('IV. Country level, 1310-2018'!I188&lt;0,'III. GDP shares, 1310-2018'!I190,"")</f>
        <v/>
      </c>
      <c r="I190" s="60" t="str">
        <f>IF('IV. Country level, 1310-2018'!J188&lt;0,'III. GDP shares, 1310-2018'!J190,"")</f>
        <v/>
      </c>
      <c r="J190" s="60"/>
      <c r="K190" s="60">
        <f t="shared" si="11"/>
        <v>0.29377795935450041</v>
      </c>
      <c r="L190" s="9">
        <f t="shared" si="13"/>
        <v>0.24062778127254239</v>
      </c>
      <c r="M190" s="9">
        <f t="shared" si="12"/>
        <v>0.20250823357139602</v>
      </c>
      <c r="N190" s="9">
        <f t="shared" si="14"/>
        <v>0.21645138258057101</v>
      </c>
      <c r="O190" s="9">
        <f t="shared" si="15"/>
        <v>0.14727141335030935</v>
      </c>
    </row>
    <row r="191" spans="1:15" ht="15" x14ac:dyDescent="0.25">
      <c r="A191" s="60">
        <v>1495</v>
      </c>
      <c r="B191" s="60">
        <f>IF('IV. Country level, 1310-2018'!C189&lt;0,'III. GDP shares, 1310-2018'!C191,"")</f>
        <v>0.29373282182933935</v>
      </c>
      <c r="C191" s="60" t="str">
        <f>IF('IV. Country level, 1310-2018'!D189&lt;0,'III. GDP shares, 1310-2018'!D191,"")</f>
        <v/>
      </c>
      <c r="D191" s="60" t="str">
        <f>IF('IV. Country level, 1310-2018'!E189&lt;0,'III. GDP shares, 1310-2018'!E191,"")</f>
        <v/>
      </c>
      <c r="E191" s="60" t="str">
        <f>IF('IV. Country level, 1310-2018'!F189&lt;0,'III. GDP shares, 1310-2018'!F191,"")</f>
        <v/>
      </c>
      <c r="F191" s="60" t="str">
        <f>IF('IV. Country level, 1310-2018'!G189&lt;0,'III. GDP shares, 1310-2018'!G191,"")</f>
        <v/>
      </c>
      <c r="G191" s="60" t="str">
        <f>IF('IV. Country level, 1310-2018'!H189&lt;0,'III. GDP shares, 1310-2018'!H191,"")</f>
        <v/>
      </c>
      <c r="H191" s="60" t="str">
        <f>IF('IV. Country level, 1310-2018'!I189&lt;0,'III. GDP shares, 1310-2018'!I191,"")</f>
        <v/>
      </c>
      <c r="I191" s="60" t="str">
        <f>IF('IV. Country level, 1310-2018'!J189&lt;0,'III. GDP shares, 1310-2018'!J191,"")</f>
        <v/>
      </c>
      <c r="J191" s="60"/>
      <c r="K191" s="60">
        <f t="shared" si="11"/>
        <v>0.29373282182933935</v>
      </c>
      <c r="L191" s="9">
        <f t="shared" si="13"/>
        <v>0.21332112557063571</v>
      </c>
      <c r="M191" s="9">
        <f t="shared" si="12"/>
        <v>0.20250823357139602</v>
      </c>
      <c r="N191" s="9">
        <f t="shared" si="14"/>
        <v>0.22742390068558299</v>
      </c>
      <c r="O191" s="9">
        <f t="shared" si="15"/>
        <v>0.14727141335030935</v>
      </c>
    </row>
    <row r="192" spans="1:15" ht="15" x14ac:dyDescent="0.25">
      <c r="A192" s="60">
        <v>1496</v>
      </c>
      <c r="B192" s="60">
        <f>IF('IV. Country level, 1310-2018'!C190&lt;0,'III. GDP shares, 1310-2018'!C192,"")</f>
        <v>0.2936876981723609</v>
      </c>
      <c r="C192" s="60" t="str">
        <f>IF('IV. Country level, 1310-2018'!D190&lt;0,'III. GDP shares, 1310-2018'!D192,"")</f>
        <v/>
      </c>
      <c r="D192" s="60" t="str">
        <f>IF('IV. Country level, 1310-2018'!E190&lt;0,'III. GDP shares, 1310-2018'!E192,"")</f>
        <v/>
      </c>
      <c r="E192" s="60" t="str">
        <f>IF('IV. Country level, 1310-2018'!F190&lt;0,'III. GDP shares, 1310-2018'!F192,"")</f>
        <v/>
      </c>
      <c r="F192" s="60" t="str">
        <f>IF('IV. Country level, 1310-2018'!G190&lt;0,'III. GDP shares, 1310-2018'!G192,"")</f>
        <v/>
      </c>
      <c r="G192" s="60" t="str">
        <f>IF('IV. Country level, 1310-2018'!H190&lt;0,'III. GDP shares, 1310-2018'!H192,"")</f>
        <v/>
      </c>
      <c r="H192" s="60" t="str">
        <f>IF('IV. Country level, 1310-2018'!I190&lt;0,'III. GDP shares, 1310-2018'!I192,"")</f>
        <v/>
      </c>
      <c r="I192" s="60" t="str">
        <f>IF('IV. Country level, 1310-2018'!J190&lt;0,'III. GDP shares, 1310-2018'!J192,"")</f>
        <v/>
      </c>
      <c r="J192" s="60"/>
      <c r="K192" s="60">
        <f t="shared" si="11"/>
        <v>0.2936876981723609</v>
      </c>
      <c r="L192" s="9">
        <f t="shared" si="13"/>
        <v>0.21332112557063571</v>
      </c>
      <c r="M192" s="9">
        <f t="shared" si="12"/>
        <v>0.20250823357139602</v>
      </c>
      <c r="N192" s="9">
        <f t="shared" si="14"/>
        <v>0.23620796574810976</v>
      </c>
      <c r="O192" s="9">
        <f t="shared" si="15"/>
        <v>0.14727141335030935</v>
      </c>
    </row>
    <row r="193" spans="1:15" ht="15" x14ac:dyDescent="0.25">
      <c r="A193" s="60">
        <v>1497</v>
      </c>
      <c r="B193" s="60">
        <f>IF('IV. Country level, 1310-2018'!C191&lt;0,'III. GDP shares, 1310-2018'!C193,"")</f>
        <v>0.29364258837717472</v>
      </c>
      <c r="C193" s="60">
        <f>IF('IV. Country level, 1310-2018'!D191&lt;0,'III. GDP shares, 1310-2018'!D193,"")</f>
        <v>7.245657370245448E-2</v>
      </c>
      <c r="D193" s="60">
        <f>IF('IV. Country level, 1310-2018'!E191&lt;0,'III. GDP shares, 1310-2018'!E193,"")</f>
        <v>1.8334110346509881E-2</v>
      </c>
      <c r="E193" s="60">
        <f>IF('IV. Country level, 1310-2018'!F191&lt;0,'III. GDP shares, 1310-2018'!F193,"")</f>
        <v>0.20928483251281499</v>
      </c>
      <c r="F193" s="60" t="str">
        <f>IF('IV. Country level, 1310-2018'!G191&lt;0,'III. GDP shares, 1310-2018'!G193,"")</f>
        <v/>
      </c>
      <c r="G193" s="60" t="str">
        <f>IF('IV. Country level, 1310-2018'!H191&lt;0,'III. GDP shares, 1310-2018'!H193,"")</f>
        <v/>
      </c>
      <c r="H193" s="60" t="str">
        <f>IF('IV. Country level, 1310-2018'!I191&lt;0,'III. GDP shares, 1310-2018'!I193,"")</f>
        <v/>
      </c>
      <c r="I193" s="60" t="str">
        <f>IF('IV. Country level, 1310-2018'!J191&lt;0,'III. GDP shares, 1310-2018'!J193,"")</f>
        <v/>
      </c>
      <c r="J193" s="60"/>
      <c r="K193" s="60">
        <f t="shared" si="11"/>
        <v>0.59371810493895416</v>
      </c>
      <c r="L193" s="9">
        <f t="shared" si="13"/>
        <v>0.24642257548713556</v>
      </c>
      <c r="M193" s="9">
        <f t="shared" si="12"/>
        <v>0.20250823357139602</v>
      </c>
      <c r="N193" s="9">
        <f t="shared" si="14"/>
        <v>0.23620796574810976</v>
      </c>
      <c r="O193" s="9">
        <f t="shared" si="15"/>
        <v>0.14727141335030935</v>
      </c>
    </row>
    <row r="194" spans="1:15" ht="15" x14ac:dyDescent="0.25">
      <c r="A194" s="60">
        <v>1498</v>
      </c>
      <c r="B194" s="60" t="str">
        <f>IF('IV. Country level, 1310-2018'!C192&lt;0,'III. GDP shares, 1310-2018'!C194,"")</f>
        <v/>
      </c>
      <c r="C194" s="60" t="str">
        <f>IF('IV. Country level, 1310-2018'!D192&lt;0,'III. GDP shares, 1310-2018'!D194,"")</f>
        <v/>
      </c>
      <c r="D194" s="60">
        <f>IF('IV. Country level, 1310-2018'!E192&lt;0,'III. GDP shares, 1310-2018'!E194,"")</f>
        <v>1.8331294699295064E-2</v>
      </c>
      <c r="E194" s="60" t="str">
        <f>IF('IV. Country level, 1310-2018'!F192&lt;0,'III. GDP shares, 1310-2018'!F194,"")</f>
        <v/>
      </c>
      <c r="F194" s="60" t="str">
        <f>IF('IV. Country level, 1310-2018'!G192&lt;0,'III. GDP shares, 1310-2018'!G194,"")</f>
        <v/>
      </c>
      <c r="G194" s="60" t="str">
        <f>IF('IV. Country level, 1310-2018'!H192&lt;0,'III. GDP shares, 1310-2018'!H194,"")</f>
        <v/>
      </c>
      <c r="H194" s="60" t="str">
        <f>IF('IV. Country level, 1310-2018'!I192&lt;0,'III. GDP shares, 1310-2018'!I194,"")</f>
        <v/>
      </c>
      <c r="I194" s="60" t="str">
        <f>IF('IV. Country level, 1310-2018'!J192&lt;0,'III. GDP shares, 1310-2018'!J194,"")</f>
        <v/>
      </c>
      <c r="J194" s="60"/>
      <c r="K194" s="60">
        <f t="shared" si="11"/>
        <v>1.8331294699295064E-2</v>
      </c>
      <c r="L194" s="9">
        <f t="shared" si="13"/>
        <v>0.32028412585587113</v>
      </c>
      <c r="M194" s="9">
        <f t="shared" si="12"/>
        <v>0.20250823357139602</v>
      </c>
      <c r="N194" s="9">
        <f t="shared" si="14"/>
        <v>0.23656785809532926</v>
      </c>
      <c r="O194" s="9">
        <f t="shared" si="15"/>
        <v>0.14727141335030935</v>
      </c>
    </row>
    <row r="195" spans="1:15" ht="15" x14ac:dyDescent="0.25">
      <c r="A195" s="60">
        <v>1499</v>
      </c>
      <c r="B195" s="60" t="str">
        <f>IF('IV. Country level, 1310-2018'!C193&lt;0,'III. GDP shares, 1310-2018'!C195,"")</f>
        <v/>
      </c>
      <c r="C195" s="60" t="str">
        <f>IF('IV. Country level, 1310-2018'!D193&lt;0,'III. GDP shares, 1310-2018'!D195,"")</f>
        <v/>
      </c>
      <c r="D195" s="60" t="str">
        <f>IF('IV. Country level, 1310-2018'!E193&lt;0,'III. GDP shares, 1310-2018'!E195,"")</f>
        <v/>
      </c>
      <c r="E195" s="60" t="str">
        <f>IF('IV. Country level, 1310-2018'!F193&lt;0,'III. GDP shares, 1310-2018'!F195,"")</f>
        <v/>
      </c>
      <c r="F195" s="60" t="str">
        <f>IF('IV. Country level, 1310-2018'!G193&lt;0,'III. GDP shares, 1310-2018'!G195,"")</f>
        <v/>
      </c>
      <c r="G195" s="60" t="str">
        <f>IF('IV. Country level, 1310-2018'!H193&lt;0,'III. GDP shares, 1310-2018'!H195,"")</f>
        <v/>
      </c>
      <c r="H195" s="60" t="str">
        <f>IF('IV. Country level, 1310-2018'!I193&lt;0,'III. GDP shares, 1310-2018'!I195,"")</f>
        <v/>
      </c>
      <c r="I195" s="60" t="str">
        <f>IF('IV. Country level, 1310-2018'!J193&lt;0,'III. GDP shares, 1310-2018'!J195,"")</f>
        <v/>
      </c>
      <c r="J195" s="60"/>
      <c r="K195" s="60">
        <f t="shared" si="11"/>
        <v>0</v>
      </c>
      <c r="L195" s="9">
        <f t="shared" si="13"/>
        <v>0.29491754681562465</v>
      </c>
      <c r="M195" s="9">
        <f t="shared" si="12"/>
        <v>0.20250823357139602</v>
      </c>
      <c r="N195" s="9">
        <f t="shared" si="14"/>
        <v>0.20902241403149188</v>
      </c>
      <c r="O195" s="9">
        <f t="shared" si="15"/>
        <v>0.14727141335030935</v>
      </c>
    </row>
    <row r="196" spans="1:15" ht="15" x14ac:dyDescent="0.25">
      <c r="A196" s="60">
        <v>1500</v>
      </c>
      <c r="B196" s="60" t="str">
        <f>IF('IV. Country level, 1310-2018'!C194&lt;0,'III. GDP shares, 1310-2018'!C196,"")</f>
        <v/>
      </c>
      <c r="C196" s="60" t="str">
        <f>IF('IV. Country level, 1310-2018'!D194&lt;0,'III. GDP shares, 1310-2018'!D196,"")</f>
        <v/>
      </c>
      <c r="D196" s="60">
        <f>IF('IV. Country level, 1310-2018'!E194&lt;0,'III. GDP shares, 1310-2018'!E196,"")</f>
        <v>1.8657583030115353E-2</v>
      </c>
      <c r="E196" s="60">
        <f>IF('IV. Country level, 1310-2018'!F194&lt;0,'III. GDP shares, 1310-2018'!F196,"")</f>
        <v>0.21305256638538361</v>
      </c>
      <c r="F196" s="60" t="str">
        <f>IF('IV. Country level, 1310-2018'!G194&lt;0,'III. GDP shares, 1310-2018'!G196,"")</f>
        <v/>
      </c>
      <c r="G196" s="60" t="str">
        <f>IF('IV. Country level, 1310-2018'!H194&lt;0,'III. GDP shares, 1310-2018'!H196,"")</f>
        <v/>
      </c>
      <c r="H196" s="60" t="str">
        <f>IF('IV. Country level, 1310-2018'!I194&lt;0,'III. GDP shares, 1310-2018'!I196,"")</f>
        <v/>
      </c>
      <c r="I196" s="60" t="str">
        <f>IF('IV. Country level, 1310-2018'!J194&lt;0,'III. GDP shares, 1310-2018'!J196,"")</f>
        <v/>
      </c>
      <c r="J196" s="60"/>
      <c r="K196" s="60">
        <f t="shared" si="11"/>
        <v>0.23171014941549897</v>
      </c>
      <c r="L196" s="9">
        <f t="shared" si="13"/>
        <v>0.3118439750543352</v>
      </c>
      <c r="M196" s="9">
        <f t="shared" si="12"/>
        <v>0.20250823357139602</v>
      </c>
      <c r="N196" s="9">
        <f t="shared" si="14"/>
        <v>0.21530982133582313</v>
      </c>
      <c r="O196" s="9">
        <f>AVERAGE(L$196:L$295)</f>
        <v>0.24072986554212542</v>
      </c>
    </row>
    <row r="197" spans="1:15" ht="15" x14ac:dyDescent="0.25">
      <c r="A197" s="60">
        <v>1501</v>
      </c>
      <c r="B197" s="60">
        <f>IF('IV. Country level, 1310-2018'!C195&lt;0,'III. GDP shares, 1310-2018'!C197,"")</f>
        <v>0.29733837140563546</v>
      </c>
      <c r="C197" s="60" t="str">
        <f>IF('IV. Country level, 1310-2018'!D195&lt;0,'III. GDP shares, 1310-2018'!D197,"")</f>
        <v/>
      </c>
      <c r="D197" s="60">
        <f>IF('IV. Country level, 1310-2018'!E195&lt;0,'III. GDP shares, 1310-2018'!E197,"")</f>
        <v>1.8913058327996172E-2</v>
      </c>
      <c r="E197" s="60">
        <f>IF('IV. Country level, 1310-2018'!F195&lt;0,'III. GDP shares, 1310-2018'!F197,"")</f>
        <v>0.21314394509411971</v>
      </c>
      <c r="F197" s="60">
        <f>IF('IV. Country level, 1310-2018'!G195&lt;0,'III. GDP shares, 1310-2018'!G197,"")</f>
        <v>0.28141343710789851</v>
      </c>
      <c r="G197" s="60" t="str">
        <f>IF('IV. Country level, 1310-2018'!H195&lt;0,'III. GDP shares, 1310-2018'!H197,"")</f>
        <v/>
      </c>
      <c r="H197" s="60" t="str">
        <f>IF('IV. Country level, 1310-2018'!I195&lt;0,'III. GDP shares, 1310-2018'!I197,"")</f>
        <v/>
      </c>
      <c r="I197" s="60" t="str">
        <f>IF('IV. Country level, 1310-2018'!J195&lt;0,'III. GDP shares, 1310-2018'!J197,"")</f>
        <v/>
      </c>
      <c r="J197" s="60"/>
      <c r="K197" s="60">
        <f t="shared" si="11"/>
        <v>0.8108088119356498</v>
      </c>
      <c r="L197" s="9">
        <f t="shared" si="13"/>
        <v>0.26996290884933211</v>
      </c>
      <c r="M197" s="9">
        <f t="shared" si="12"/>
        <v>0.20250823357139602</v>
      </c>
      <c r="N197" s="9">
        <f t="shared" si="14"/>
        <v>0.20639375773688834</v>
      </c>
      <c r="O197" s="9">
        <f t="shared" ref="O197:O260" si="16">AVERAGE(L$196:L$295)</f>
        <v>0.24072986554212542</v>
      </c>
    </row>
    <row r="198" spans="1:15" ht="15" x14ac:dyDescent="0.25">
      <c r="A198" s="60">
        <v>1502</v>
      </c>
      <c r="B198" s="60" t="str">
        <f>IF('IV. Country level, 1310-2018'!C196&lt;0,'III. GDP shares, 1310-2018'!C198,"")</f>
        <v/>
      </c>
      <c r="C198" s="60" t="str">
        <f>IF('IV. Country level, 1310-2018'!D196&lt;0,'III. GDP shares, 1310-2018'!D198,"")</f>
        <v/>
      </c>
      <c r="D198" s="60" t="str">
        <f>IF('IV. Country level, 1310-2018'!E196&lt;0,'III. GDP shares, 1310-2018'!E198,"")</f>
        <v/>
      </c>
      <c r="E198" s="60" t="str">
        <f>IF('IV. Country level, 1310-2018'!F196&lt;0,'III. GDP shares, 1310-2018'!F198,"")</f>
        <v/>
      </c>
      <c r="F198" s="60" t="str">
        <f>IF('IV. Country level, 1310-2018'!G196&lt;0,'III. GDP shares, 1310-2018'!G198,"")</f>
        <v/>
      </c>
      <c r="G198" s="60" t="str">
        <f>IF('IV. Country level, 1310-2018'!H196&lt;0,'III. GDP shares, 1310-2018'!H198,"")</f>
        <v/>
      </c>
      <c r="H198" s="60">
        <f>IF('IV. Country level, 1310-2018'!I196&lt;0,'III. GDP shares, 1310-2018'!I198,"")</f>
        <v>0.11616676854761385</v>
      </c>
      <c r="I198" s="60" t="str">
        <f>IF('IV. Country level, 1310-2018'!J196&lt;0,'III. GDP shares, 1310-2018'!J198,"")</f>
        <v/>
      </c>
      <c r="J198" s="60"/>
      <c r="K198" s="60">
        <f t="shared" si="11"/>
        <v>0.11616676854761385</v>
      </c>
      <c r="L198" s="9">
        <f t="shared" si="13"/>
        <v>0.30942033291234639</v>
      </c>
      <c r="M198" s="9">
        <f t="shared" si="12"/>
        <v>0.20250823357139602</v>
      </c>
      <c r="N198" s="9">
        <f t="shared" si="14"/>
        <v>0.20639375773688834</v>
      </c>
      <c r="O198" s="9">
        <f t="shared" si="16"/>
        <v>0.24072986554212542</v>
      </c>
    </row>
    <row r="199" spans="1:15" ht="15" x14ac:dyDescent="0.25">
      <c r="A199" s="60">
        <v>1503</v>
      </c>
      <c r="B199" s="60">
        <f>IF('IV. Country level, 1310-2018'!C197&lt;0,'III. GDP shares, 1310-2018'!C199,"")</f>
        <v>0.29592227557866829</v>
      </c>
      <c r="C199" s="60" t="str">
        <f>IF('IV. Country level, 1310-2018'!D197&lt;0,'III. GDP shares, 1310-2018'!D199,"")</f>
        <v/>
      </c>
      <c r="D199" s="60" t="str">
        <f>IF('IV. Country level, 1310-2018'!E197&lt;0,'III. GDP shares, 1310-2018'!E199,"")</f>
        <v/>
      </c>
      <c r="E199" s="60" t="str">
        <f>IF('IV. Country level, 1310-2018'!F197&lt;0,'III. GDP shares, 1310-2018'!F199,"")</f>
        <v/>
      </c>
      <c r="F199" s="60" t="str">
        <f>IF('IV. Country level, 1310-2018'!G197&lt;0,'III. GDP shares, 1310-2018'!G199,"")</f>
        <v/>
      </c>
      <c r="G199" s="60" t="str">
        <f>IF('IV. Country level, 1310-2018'!H197&lt;0,'III. GDP shares, 1310-2018'!H199,"")</f>
        <v/>
      </c>
      <c r="H199" s="60">
        <f>IF('IV. Country level, 1310-2018'!I197&lt;0,'III. GDP shares, 1310-2018'!I199,"")</f>
        <v>0.11625042026466632</v>
      </c>
      <c r="I199" s="60" t="str">
        <f>IF('IV. Country level, 1310-2018'!J197&lt;0,'III. GDP shares, 1310-2018'!J199,"")</f>
        <v/>
      </c>
      <c r="J199" s="60"/>
      <c r="K199" s="60">
        <f t="shared" ref="K199:K262" si="17">SUM(B199:I199)</f>
        <v>0.4121726958433346</v>
      </c>
      <c r="L199" s="9">
        <f t="shared" si="13"/>
        <v>0.30942033291234639</v>
      </c>
      <c r="M199" s="9">
        <f t="shared" si="12"/>
        <v>0.20250823357139602</v>
      </c>
      <c r="N199" s="9">
        <f t="shared" si="14"/>
        <v>0.20583723835357032</v>
      </c>
      <c r="O199" s="9">
        <f t="shared" si="16"/>
        <v>0.24072986554212542</v>
      </c>
    </row>
    <row r="200" spans="1:15" ht="15" x14ac:dyDescent="0.25">
      <c r="A200" s="60">
        <v>1504</v>
      </c>
      <c r="B200" s="60" t="str">
        <f>IF('IV. Country level, 1310-2018'!C198&lt;0,'III. GDP shares, 1310-2018'!C200,"")</f>
        <v/>
      </c>
      <c r="C200" s="60" t="str">
        <f>IF('IV. Country level, 1310-2018'!D198&lt;0,'III. GDP shares, 1310-2018'!D200,"")</f>
        <v/>
      </c>
      <c r="D200" s="60">
        <f>IF('IV. Country level, 1310-2018'!E198&lt;0,'III. GDP shares, 1310-2018'!E200,"")</f>
        <v>1.9664755602845641E-2</v>
      </c>
      <c r="E200" s="60" t="str">
        <f>IF('IV. Country level, 1310-2018'!F198&lt;0,'III. GDP shares, 1310-2018'!F200,"")</f>
        <v/>
      </c>
      <c r="F200" s="60">
        <f>IF('IV. Country level, 1310-2018'!G198&lt;0,'III. GDP shares, 1310-2018'!G200,"")</f>
        <v>0.28088588590108693</v>
      </c>
      <c r="G200" s="60" t="str">
        <f>IF('IV. Country level, 1310-2018'!H198&lt;0,'III. GDP shares, 1310-2018'!H200,"")</f>
        <v/>
      </c>
      <c r="H200" s="60" t="str">
        <f>IF('IV. Country level, 1310-2018'!I198&lt;0,'III. GDP shares, 1310-2018'!I200,"")</f>
        <v/>
      </c>
      <c r="I200" s="60" t="str">
        <f>IF('IV. Country level, 1310-2018'!J198&lt;0,'III. GDP shares, 1310-2018'!J200,"")</f>
        <v/>
      </c>
      <c r="J200" s="60"/>
      <c r="K200" s="60">
        <f t="shared" si="17"/>
        <v>0.30055064150393257</v>
      </c>
      <c r="L200" s="9">
        <f t="shared" si="13"/>
        <v>0.31820039220723367</v>
      </c>
      <c r="M200" s="9">
        <f t="shared" si="12"/>
        <v>0.20250823357139602</v>
      </c>
      <c r="N200" s="9">
        <f t="shared" si="14"/>
        <v>0.20626588806729193</v>
      </c>
      <c r="O200" s="9">
        <f t="shared" si="16"/>
        <v>0.24072986554212542</v>
      </c>
    </row>
    <row r="201" spans="1:15" ht="15" x14ac:dyDescent="0.25">
      <c r="A201" s="60">
        <v>1505</v>
      </c>
      <c r="B201" s="60">
        <f>IF('IV. Country level, 1310-2018'!C199&lt;0,'III. GDP shares, 1310-2018'!C201,"")</f>
        <v>0.29453326314039513</v>
      </c>
      <c r="C201" s="60" t="str">
        <f>IF('IV. Country level, 1310-2018'!D199&lt;0,'III. GDP shares, 1310-2018'!D201,"")</f>
        <v/>
      </c>
      <c r="D201" s="60" t="str">
        <f>IF('IV. Country level, 1310-2018'!E199&lt;0,'III. GDP shares, 1310-2018'!E201,"")</f>
        <v/>
      </c>
      <c r="E201" s="60" t="str">
        <f>IF('IV. Country level, 1310-2018'!F199&lt;0,'III. GDP shares, 1310-2018'!F201,"")</f>
        <v/>
      </c>
      <c r="F201" s="60" t="str">
        <f>IF('IV. Country level, 1310-2018'!G199&lt;0,'III. GDP shares, 1310-2018'!G201,"")</f>
        <v/>
      </c>
      <c r="G201" s="60" t="str">
        <f>IF('IV. Country level, 1310-2018'!H199&lt;0,'III. GDP shares, 1310-2018'!H201,"")</f>
        <v/>
      </c>
      <c r="H201" s="60" t="str">
        <f>IF('IV. Country level, 1310-2018'!I199&lt;0,'III. GDP shares, 1310-2018'!I201,"")</f>
        <v/>
      </c>
      <c r="I201" s="60" t="str">
        <f>IF('IV. Country level, 1310-2018'!J199&lt;0,'III. GDP shares, 1310-2018'!J201,"")</f>
        <v/>
      </c>
      <c r="J201" s="60"/>
      <c r="K201" s="60">
        <f t="shared" si="17"/>
        <v>0.29453326314039513</v>
      </c>
      <c r="L201" s="9">
        <f t="shared" si="13"/>
        <v>0.24415611196616621</v>
      </c>
      <c r="M201" s="9">
        <f t="shared" ref="M201:M264" si="18">AVERAGE(L$9:L$714)</f>
        <v>0.20250823357139602</v>
      </c>
      <c r="N201" s="9">
        <f t="shared" si="14"/>
        <v>0.21841672338448609</v>
      </c>
      <c r="O201" s="9">
        <f t="shared" si="16"/>
        <v>0.24072986554212542</v>
      </c>
    </row>
    <row r="202" spans="1:15" ht="15" x14ac:dyDescent="0.25">
      <c r="A202" s="60">
        <v>1506</v>
      </c>
      <c r="B202" s="60" t="str">
        <f>IF('IV. Country level, 1310-2018'!C200&lt;0,'III. GDP shares, 1310-2018'!C202,"")</f>
        <v/>
      </c>
      <c r="C202" s="60" t="str">
        <f>IF('IV. Country level, 1310-2018'!D200&lt;0,'III. GDP shares, 1310-2018'!D202,"")</f>
        <v/>
      </c>
      <c r="D202" s="60" t="str">
        <f>IF('IV. Country level, 1310-2018'!E200&lt;0,'III. GDP shares, 1310-2018'!E202,"")</f>
        <v/>
      </c>
      <c r="E202" s="60" t="str">
        <f>IF('IV. Country level, 1310-2018'!F200&lt;0,'III. GDP shares, 1310-2018'!F202,"")</f>
        <v/>
      </c>
      <c r="F202" s="60" t="str">
        <f>IF('IV. Country level, 1310-2018'!G200&lt;0,'III. GDP shares, 1310-2018'!G202,"")</f>
        <v/>
      </c>
      <c r="G202" s="60" t="str">
        <f>IF('IV. Country level, 1310-2018'!H200&lt;0,'III. GDP shares, 1310-2018'!H202,"")</f>
        <v/>
      </c>
      <c r="H202" s="60" t="str">
        <f>IF('IV. Country level, 1310-2018'!I200&lt;0,'III. GDP shares, 1310-2018'!I202,"")</f>
        <v/>
      </c>
      <c r="I202" s="60" t="str">
        <f>IF('IV. Country level, 1310-2018'!J200&lt;0,'III. GDP shares, 1310-2018'!J202,"")</f>
        <v/>
      </c>
      <c r="J202" s="60"/>
      <c r="K202" s="60">
        <f t="shared" si="17"/>
        <v>0</v>
      </c>
      <c r="L202" s="9">
        <f t="shared" ref="L202:L265" si="19">AVERAGE(K199:K205)</f>
        <v>0.2275608593165071</v>
      </c>
      <c r="M202" s="9">
        <f t="shared" si="18"/>
        <v>0.20250823357139602</v>
      </c>
      <c r="N202" s="9">
        <f t="shared" si="14"/>
        <v>0.22423113347849263</v>
      </c>
      <c r="O202" s="9">
        <f t="shared" si="16"/>
        <v>0.24072986554212542</v>
      </c>
    </row>
    <row r="203" spans="1:15" ht="15" x14ac:dyDescent="0.25">
      <c r="A203" s="60">
        <v>1507</v>
      </c>
      <c r="B203" s="60">
        <f>IF('IV. Country level, 1310-2018'!C201&lt;0,'III. GDP shares, 1310-2018'!C203,"")</f>
        <v>0.29317056447970974</v>
      </c>
      <c r="C203" s="60" t="str">
        <f>IF('IV. Country level, 1310-2018'!D201&lt;0,'III. GDP shares, 1310-2018'!D203,"")</f>
        <v/>
      </c>
      <c r="D203" s="60" t="str">
        <f>IF('IV. Country level, 1310-2018'!E201&lt;0,'III. GDP shares, 1310-2018'!E203,"")</f>
        <v/>
      </c>
      <c r="E203" s="60" t="str">
        <f>IF('IV. Country level, 1310-2018'!F201&lt;0,'III. GDP shares, 1310-2018'!F203,"")</f>
        <v/>
      </c>
      <c r="F203" s="60" t="str">
        <f>IF('IV. Country level, 1310-2018'!G201&lt;0,'III. GDP shares, 1310-2018'!G203,"")</f>
        <v/>
      </c>
      <c r="G203" s="60" t="str">
        <f>IF('IV. Country level, 1310-2018'!H201&lt;0,'III. GDP shares, 1310-2018'!H203,"")</f>
        <v/>
      </c>
      <c r="H203" s="60" t="str">
        <f>IF('IV. Country level, 1310-2018'!I201&lt;0,'III. GDP shares, 1310-2018'!I203,"")</f>
        <v/>
      </c>
      <c r="I203" s="60" t="str">
        <f>IF('IV. Country level, 1310-2018'!J201&lt;0,'III. GDP shares, 1310-2018'!J203,"")</f>
        <v/>
      </c>
      <c r="J203" s="60"/>
      <c r="K203" s="60">
        <f t="shared" si="17"/>
        <v>0.29317056447970974</v>
      </c>
      <c r="L203" s="9">
        <f t="shared" si="19"/>
        <v>0.16867904562460215</v>
      </c>
      <c r="M203" s="9">
        <f t="shared" si="18"/>
        <v>0.20250823357139602</v>
      </c>
      <c r="N203" s="9">
        <f t="shared" si="14"/>
        <v>0.22646212644968131</v>
      </c>
      <c r="O203" s="9">
        <f t="shared" si="16"/>
        <v>0.24072986554212542</v>
      </c>
    </row>
    <row r="204" spans="1:15" ht="15" x14ac:dyDescent="0.25">
      <c r="A204" s="60">
        <v>1508</v>
      </c>
      <c r="B204" s="60">
        <f>IF('IV. Country level, 1310-2018'!C202&lt;0,'III. GDP shares, 1310-2018'!C204,"")</f>
        <v>0.29249885024817762</v>
      </c>
      <c r="C204" s="60" t="str">
        <f>IF('IV. Country level, 1310-2018'!D202&lt;0,'III. GDP shares, 1310-2018'!D204,"")</f>
        <v/>
      </c>
      <c r="D204" s="60" t="str">
        <f>IF('IV. Country level, 1310-2018'!E202&lt;0,'III. GDP shares, 1310-2018'!E204,"")</f>
        <v/>
      </c>
      <c r="E204" s="60" t="str">
        <f>IF('IV. Country level, 1310-2018'!F202&lt;0,'III. GDP shares, 1310-2018'!F204,"")</f>
        <v/>
      </c>
      <c r="F204" s="60" t="str">
        <f>IF('IV. Country level, 1310-2018'!G202&lt;0,'III. GDP shares, 1310-2018'!G204,"")</f>
        <v/>
      </c>
      <c r="G204" s="60" t="str">
        <f>IF('IV. Country level, 1310-2018'!H202&lt;0,'III. GDP shares, 1310-2018'!H204,"")</f>
        <v/>
      </c>
      <c r="H204" s="60" t="str">
        <f>IF('IV. Country level, 1310-2018'!I202&lt;0,'III. GDP shares, 1310-2018'!I204,"")</f>
        <v/>
      </c>
      <c r="I204" s="60" t="str">
        <f>IF('IV. Country level, 1310-2018'!J202&lt;0,'III. GDP shares, 1310-2018'!J204,"")</f>
        <v/>
      </c>
      <c r="J204" s="60"/>
      <c r="K204" s="60">
        <f t="shared" si="17"/>
        <v>0.29249885024817762</v>
      </c>
      <c r="L204" s="9">
        <f t="shared" si="19"/>
        <v>0.19781926614552298</v>
      </c>
      <c r="M204" s="9">
        <f t="shared" si="18"/>
        <v>0.20250823357139602</v>
      </c>
      <c r="N204" s="9">
        <f t="shared" si="14"/>
        <v>0.22853017348146498</v>
      </c>
      <c r="O204" s="9">
        <f t="shared" si="16"/>
        <v>0.24072986554212542</v>
      </c>
    </row>
    <row r="205" spans="1:15" ht="15" x14ac:dyDescent="0.25">
      <c r="A205" s="60">
        <v>1509</v>
      </c>
      <c r="B205" s="60" t="str">
        <f>IF('IV. Country level, 1310-2018'!C203&lt;0,'III. GDP shares, 1310-2018'!C205,"")</f>
        <v/>
      </c>
      <c r="C205" s="60" t="str">
        <f>IF('IV. Country level, 1310-2018'!D203&lt;0,'III. GDP shares, 1310-2018'!D205,"")</f>
        <v/>
      </c>
      <c r="D205" s="60" t="str">
        <f>IF('IV. Country level, 1310-2018'!E203&lt;0,'III. GDP shares, 1310-2018'!E205,"")</f>
        <v/>
      </c>
      <c r="E205" s="60" t="str">
        <f>IF('IV. Country level, 1310-2018'!F203&lt;0,'III. GDP shares, 1310-2018'!F205,"")</f>
        <v/>
      </c>
      <c r="F205" s="60" t="str">
        <f>IF('IV. Country level, 1310-2018'!G203&lt;0,'III. GDP shares, 1310-2018'!G205,"")</f>
        <v/>
      </c>
      <c r="G205" s="60" t="str">
        <f>IF('IV. Country level, 1310-2018'!H203&lt;0,'III. GDP shares, 1310-2018'!H205,"")</f>
        <v/>
      </c>
      <c r="H205" s="60" t="str">
        <f>IF('IV. Country level, 1310-2018'!I203&lt;0,'III. GDP shares, 1310-2018'!I205,"")</f>
        <v/>
      </c>
      <c r="I205" s="60" t="str">
        <f>IF('IV. Country level, 1310-2018'!J203&lt;0,'III. GDP shares, 1310-2018'!J205,"")</f>
        <v/>
      </c>
      <c r="J205" s="60"/>
      <c r="K205" s="60">
        <f t="shared" si="17"/>
        <v>0</v>
      </c>
      <c r="L205" s="9">
        <f t="shared" si="19"/>
        <v>0.19715367813452125</v>
      </c>
      <c r="M205" s="9">
        <f t="shared" si="18"/>
        <v>0.20250823357139602</v>
      </c>
      <c r="N205" s="9">
        <f t="shared" si="14"/>
        <v>0.22853017348146498</v>
      </c>
      <c r="O205" s="9">
        <f t="shared" si="16"/>
        <v>0.24072986554212542</v>
      </c>
    </row>
    <row r="206" spans="1:15" ht="15" x14ac:dyDescent="0.25">
      <c r="A206" s="60">
        <v>1510</v>
      </c>
      <c r="B206" s="60" t="str">
        <f>IF('IV. Country level, 1310-2018'!C204&lt;0,'III. GDP shares, 1310-2018'!C206,"")</f>
        <v/>
      </c>
      <c r="C206" s="60" t="str">
        <f>IF('IV. Country level, 1310-2018'!D204&lt;0,'III. GDP shares, 1310-2018'!D206,"")</f>
        <v/>
      </c>
      <c r="D206" s="60" t="str">
        <f>IF('IV. Country level, 1310-2018'!E204&lt;0,'III. GDP shares, 1310-2018'!E206,"")</f>
        <v/>
      </c>
      <c r="E206" s="60" t="str">
        <f>IF('IV. Country level, 1310-2018'!F204&lt;0,'III. GDP shares, 1310-2018'!F206,"")</f>
        <v/>
      </c>
      <c r="F206" s="60" t="str">
        <f>IF('IV. Country level, 1310-2018'!G204&lt;0,'III. GDP shares, 1310-2018'!G206,"")</f>
        <v/>
      </c>
      <c r="G206" s="60" t="str">
        <f>IF('IV. Country level, 1310-2018'!H204&lt;0,'III. GDP shares, 1310-2018'!H206,"")</f>
        <v/>
      </c>
      <c r="H206" s="60" t="str">
        <f>IF('IV. Country level, 1310-2018'!I204&lt;0,'III. GDP shares, 1310-2018'!I206,"")</f>
        <v/>
      </c>
      <c r="I206" s="60" t="str">
        <f>IF('IV. Country level, 1310-2018'!J204&lt;0,'III. GDP shares, 1310-2018'!J206,"")</f>
        <v/>
      </c>
      <c r="J206" s="60"/>
      <c r="K206" s="60">
        <f t="shared" si="17"/>
        <v>0</v>
      </c>
      <c r="L206" s="9">
        <f t="shared" si="19"/>
        <v>0.19715367813452125</v>
      </c>
      <c r="M206" s="9">
        <f t="shared" si="18"/>
        <v>0.20250823357139602</v>
      </c>
      <c r="N206" s="9">
        <f t="shared" si="14"/>
        <v>0.23705763318357159</v>
      </c>
      <c r="O206" s="9">
        <f t="shared" si="16"/>
        <v>0.24072986554212542</v>
      </c>
    </row>
    <row r="207" spans="1:15" ht="15" x14ac:dyDescent="0.25">
      <c r="A207" s="60">
        <v>1511</v>
      </c>
      <c r="B207" s="60">
        <f>IF('IV. Country level, 1310-2018'!C205&lt;0,'III. GDP shares, 1310-2018'!C207,"")</f>
        <v>0.29052117313294989</v>
      </c>
      <c r="C207" s="60" t="str">
        <f>IF('IV. Country level, 1310-2018'!D205&lt;0,'III. GDP shares, 1310-2018'!D207,"")</f>
        <v/>
      </c>
      <c r="D207" s="60" t="str">
        <f>IF('IV. Country level, 1310-2018'!E205&lt;0,'III. GDP shares, 1310-2018'!E207,"")</f>
        <v/>
      </c>
      <c r="E207" s="60">
        <f>IF('IV. Country level, 1310-2018'!F205&lt;0,'III. GDP shares, 1310-2018'!F207,"")</f>
        <v>0.21401101201742842</v>
      </c>
      <c r="F207" s="60" t="str">
        <f>IF('IV. Country level, 1310-2018'!G205&lt;0,'III. GDP shares, 1310-2018'!G207,"")</f>
        <v/>
      </c>
      <c r="G207" s="60" t="str">
        <f>IF('IV. Country level, 1310-2018'!H205&lt;0,'III. GDP shares, 1310-2018'!H207,"")</f>
        <v/>
      </c>
      <c r="H207" s="60" t="str">
        <f>IF('IV. Country level, 1310-2018'!I205&lt;0,'III. GDP shares, 1310-2018'!I207,"")</f>
        <v/>
      </c>
      <c r="I207" s="60" t="str">
        <f>IF('IV. Country level, 1310-2018'!J205&lt;0,'III. GDP shares, 1310-2018'!J207,"")</f>
        <v/>
      </c>
      <c r="J207" s="60"/>
      <c r="K207" s="60">
        <f t="shared" si="17"/>
        <v>0.50453218515037834</v>
      </c>
      <c r="L207" s="9">
        <f t="shared" si="19"/>
        <v>0.19964630954084608</v>
      </c>
      <c r="M207" s="9">
        <f t="shared" si="18"/>
        <v>0.20250823357139602</v>
      </c>
      <c r="N207" s="9">
        <f t="shared" si="14"/>
        <v>0.23741648572706803</v>
      </c>
      <c r="O207" s="9">
        <f t="shared" si="16"/>
        <v>0.24072986554212542</v>
      </c>
    </row>
    <row r="208" spans="1:15" ht="15" x14ac:dyDescent="0.25">
      <c r="A208" s="60">
        <v>1512</v>
      </c>
      <c r="B208" s="60">
        <f>IF('IV. Country level, 1310-2018'!C206&lt;0,'III. GDP shares, 1310-2018'!C208,"")</f>
        <v>0.28987414706338288</v>
      </c>
      <c r="C208" s="60" t="str">
        <f>IF('IV. Country level, 1310-2018'!D206&lt;0,'III. GDP shares, 1310-2018'!D208,"")</f>
        <v/>
      </c>
      <c r="D208" s="60" t="str">
        <f>IF('IV. Country level, 1310-2018'!E206&lt;0,'III. GDP shares, 1310-2018'!E208,"")</f>
        <v/>
      </c>
      <c r="E208" s="60" t="str">
        <f>IF('IV. Country level, 1310-2018'!F206&lt;0,'III. GDP shares, 1310-2018'!F208,"")</f>
        <v/>
      </c>
      <c r="F208" s="60" t="str">
        <f>IF('IV. Country level, 1310-2018'!G206&lt;0,'III. GDP shares, 1310-2018'!G208,"")</f>
        <v/>
      </c>
      <c r="G208" s="60" t="str">
        <f>IF('IV. Country level, 1310-2018'!H206&lt;0,'III. GDP shares, 1310-2018'!H208,"")</f>
        <v/>
      </c>
      <c r="H208" s="60" t="str">
        <f>IF('IV. Country level, 1310-2018'!I206&lt;0,'III. GDP shares, 1310-2018'!I208,"")</f>
        <v/>
      </c>
      <c r="I208" s="60" t="str">
        <f>IF('IV. Country level, 1310-2018'!J206&lt;0,'III. GDP shares, 1310-2018'!J208,"")</f>
        <v/>
      </c>
      <c r="J208" s="60"/>
      <c r="K208" s="60">
        <f t="shared" si="17"/>
        <v>0.28987414706338288</v>
      </c>
      <c r="L208" s="9">
        <f t="shared" si="19"/>
        <v>0.15786075950539219</v>
      </c>
      <c r="M208" s="9">
        <f t="shared" si="18"/>
        <v>0.20250823357139602</v>
      </c>
      <c r="N208" s="9">
        <f t="shared" si="14"/>
        <v>0.23955923857507908</v>
      </c>
      <c r="O208" s="9">
        <f t="shared" si="16"/>
        <v>0.24072986554212542</v>
      </c>
    </row>
    <row r="209" spans="1:15" ht="15" x14ac:dyDescent="0.25">
      <c r="A209" s="60">
        <v>1513</v>
      </c>
      <c r="B209" s="60" t="str">
        <f>IF('IV. Country level, 1310-2018'!C207&lt;0,'III. GDP shares, 1310-2018'!C209,"")</f>
        <v/>
      </c>
      <c r="C209" s="60" t="str">
        <f>IF('IV. Country level, 1310-2018'!D207&lt;0,'III. GDP shares, 1310-2018'!D209,"")</f>
        <v/>
      </c>
      <c r="D209" s="60" t="str">
        <f>IF('IV. Country level, 1310-2018'!E207&lt;0,'III. GDP shares, 1310-2018'!E209,"")</f>
        <v/>
      </c>
      <c r="E209" s="60" t="str">
        <f>IF('IV. Country level, 1310-2018'!F207&lt;0,'III. GDP shares, 1310-2018'!F209,"")</f>
        <v/>
      </c>
      <c r="F209" s="60" t="str">
        <f>IF('IV. Country level, 1310-2018'!G207&lt;0,'III. GDP shares, 1310-2018'!G209,"")</f>
        <v/>
      </c>
      <c r="G209" s="60" t="str">
        <f>IF('IV. Country level, 1310-2018'!H207&lt;0,'III. GDP shares, 1310-2018'!H209,"")</f>
        <v/>
      </c>
      <c r="H209" s="60" t="str">
        <f>IF('IV. Country level, 1310-2018'!I207&lt;0,'III. GDP shares, 1310-2018'!I209,"")</f>
        <v/>
      </c>
      <c r="I209" s="60" t="str">
        <f>IF('IV. Country level, 1310-2018'!J207&lt;0,'III. GDP shares, 1310-2018'!J209,"")</f>
        <v/>
      </c>
      <c r="J209" s="60"/>
      <c r="K209" s="60">
        <f t="shared" si="17"/>
        <v>0</v>
      </c>
      <c r="L209" s="9">
        <f t="shared" si="19"/>
        <v>0.22954073526336907</v>
      </c>
      <c r="M209" s="9">
        <f t="shared" si="18"/>
        <v>0.20250823357139602</v>
      </c>
      <c r="N209" s="9">
        <f t="shared" si="14"/>
        <v>0.24916189581194684</v>
      </c>
      <c r="O209" s="9">
        <f t="shared" si="16"/>
        <v>0.24072986554212542</v>
      </c>
    </row>
    <row r="210" spans="1:15" ht="15" x14ac:dyDescent="0.25">
      <c r="A210" s="60">
        <v>1514</v>
      </c>
      <c r="B210" s="60">
        <f>IF('IV. Country level, 1310-2018'!C208&lt;0,'III. GDP shares, 1310-2018'!C210,"")</f>
        <v>0.28859789105999556</v>
      </c>
      <c r="C210" s="60" t="str">
        <f>IF('IV. Country level, 1310-2018'!D208&lt;0,'III. GDP shares, 1310-2018'!D210,"")</f>
        <v/>
      </c>
      <c r="D210" s="60">
        <f>IF('IV. Country level, 1310-2018'!E208&lt;0,'III. GDP shares, 1310-2018'!E210,"")</f>
        <v>2.2021093263988441E-2</v>
      </c>
      <c r="E210" s="60" t="str">
        <f>IF('IV. Country level, 1310-2018'!F208&lt;0,'III. GDP shares, 1310-2018'!F210,"")</f>
        <v/>
      </c>
      <c r="F210" s="60" t="str">
        <f>IF('IV. Country level, 1310-2018'!G208&lt;0,'III. GDP shares, 1310-2018'!G210,"")</f>
        <v/>
      </c>
      <c r="G210" s="60" t="str">
        <f>IF('IV. Country level, 1310-2018'!H208&lt;0,'III. GDP shares, 1310-2018'!H210,"")</f>
        <v/>
      </c>
      <c r="H210" s="60" t="str">
        <f>IF('IV. Country level, 1310-2018'!I208&lt;0,'III. GDP shares, 1310-2018'!I210,"")</f>
        <v/>
      </c>
      <c r="I210" s="60" t="str">
        <f>IF('IV. Country level, 1310-2018'!J208&lt;0,'III. GDP shares, 1310-2018'!J210,"")</f>
        <v/>
      </c>
      <c r="J210" s="60"/>
      <c r="K210" s="60">
        <f t="shared" si="17"/>
        <v>0.31061898432398399</v>
      </c>
      <c r="L210" s="9">
        <f t="shared" si="19"/>
        <v>0.22954073526336907</v>
      </c>
      <c r="M210" s="9">
        <f t="shared" si="18"/>
        <v>0.20250823357139602</v>
      </c>
      <c r="N210" s="9">
        <f t="shared" si="14"/>
        <v>0.23963021813224286</v>
      </c>
      <c r="O210" s="9">
        <f t="shared" si="16"/>
        <v>0.24072986554212542</v>
      </c>
    </row>
    <row r="211" spans="1:15" ht="15" x14ac:dyDescent="0.25">
      <c r="A211" s="60">
        <v>1515</v>
      </c>
      <c r="B211" s="60" t="str">
        <f>IF('IV. Country level, 1310-2018'!C209&lt;0,'III. GDP shares, 1310-2018'!C211,"")</f>
        <v/>
      </c>
      <c r="C211" s="60" t="str">
        <f>IF('IV. Country level, 1310-2018'!D209&lt;0,'III. GDP shares, 1310-2018'!D211,"")</f>
        <v/>
      </c>
      <c r="D211" s="60" t="str">
        <f>IF('IV. Country level, 1310-2018'!E209&lt;0,'III. GDP shares, 1310-2018'!E211,"")</f>
        <v/>
      </c>
      <c r="E211" s="60" t="str">
        <f>IF('IV. Country level, 1310-2018'!F209&lt;0,'III. GDP shares, 1310-2018'!F211,"")</f>
        <v/>
      </c>
      <c r="F211" s="60" t="str">
        <f>IF('IV. Country level, 1310-2018'!G209&lt;0,'III. GDP shares, 1310-2018'!G211,"")</f>
        <v/>
      </c>
      <c r="G211" s="60" t="str">
        <f>IF('IV. Country level, 1310-2018'!H209&lt;0,'III. GDP shares, 1310-2018'!H211,"")</f>
        <v/>
      </c>
      <c r="H211" s="60" t="str">
        <f>IF('IV. Country level, 1310-2018'!I209&lt;0,'III. GDP shares, 1310-2018'!I211,"")</f>
        <v/>
      </c>
      <c r="I211" s="60" t="str">
        <f>IF('IV. Country level, 1310-2018'!J209&lt;0,'III. GDP shares, 1310-2018'!J211,"")</f>
        <v/>
      </c>
      <c r="J211" s="60"/>
      <c r="K211" s="60">
        <f t="shared" si="17"/>
        <v>0</v>
      </c>
      <c r="L211" s="9">
        <f t="shared" si="19"/>
        <v>0.15746470881331501</v>
      </c>
      <c r="M211" s="9">
        <f t="shared" si="18"/>
        <v>0.20250823357139602</v>
      </c>
      <c r="N211" s="9">
        <f t="shared" si="14"/>
        <v>0.24746089621049713</v>
      </c>
      <c r="O211" s="9">
        <f t="shared" si="16"/>
        <v>0.24072986554212542</v>
      </c>
    </row>
    <row r="212" spans="1:15" ht="15" x14ac:dyDescent="0.25">
      <c r="A212" s="60">
        <v>1516</v>
      </c>
      <c r="B212" s="60">
        <f>IF('IV. Country level, 1310-2018'!C210&lt;0,'III. GDP shares, 1310-2018'!C212,"")</f>
        <v>0.28734482431849068</v>
      </c>
      <c r="C212" s="60" t="str">
        <f>IF('IV. Country level, 1310-2018'!D210&lt;0,'III. GDP shares, 1310-2018'!D212,"")</f>
        <v/>
      </c>
      <c r="D212" s="60" t="str">
        <f>IF('IV. Country level, 1310-2018'!E210&lt;0,'III. GDP shares, 1310-2018'!E212,"")</f>
        <v/>
      </c>
      <c r="E212" s="60">
        <f>IF('IV. Country level, 1310-2018'!F210&lt;0,'III. GDP shares, 1310-2018'!F212,"")</f>
        <v>0.21441500598734761</v>
      </c>
      <c r="F212" s="60" t="str">
        <f>IF('IV. Country level, 1310-2018'!G210&lt;0,'III. GDP shares, 1310-2018'!G212,"")</f>
        <v/>
      </c>
      <c r="G212" s="60" t="str">
        <f>IF('IV. Country level, 1310-2018'!H210&lt;0,'III. GDP shares, 1310-2018'!H212,"")</f>
        <v/>
      </c>
      <c r="H212" s="60" t="str">
        <f>IF('IV. Country level, 1310-2018'!I210&lt;0,'III. GDP shares, 1310-2018'!I212,"")</f>
        <v/>
      </c>
      <c r="I212" s="60" t="str">
        <f>IF('IV. Country level, 1310-2018'!J210&lt;0,'III. GDP shares, 1310-2018'!J212,"")</f>
        <v/>
      </c>
      <c r="J212" s="60"/>
      <c r="K212" s="60">
        <f t="shared" si="17"/>
        <v>0.50175983030583826</v>
      </c>
      <c r="L212" s="9">
        <f t="shared" si="19"/>
        <v>0.1160541163756889</v>
      </c>
      <c r="M212" s="9">
        <f t="shared" si="18"/>
        <v>0.20250823357139602</v>
      </c>
      <c r="N212" s="9">
        <f t="shared" si="14"/>
        <v>0.24746089621049713</v>
      </c>
      <c r="O212" s="9">
        <f t="shared" si="16"/>
        <v>0.24072986554212542</v>
      </c>
    </row>
    <row r="213" spans="1:15" ht="15" x14ac:dyDescent="0.25">
      <c r="A213" s="60">
        <v>1517</v>
      </c>
      <c r="B213" s="60" t="str">
        <f>IF('IV. Country level, 1310-2018'!C211&lt;0,'III. GDP shares, 1310-2018'!C213,"")</f>
        <v/>
      </c>
      <c r="C213" s="60" t="str">
        <f>IF('IV. Country level, 1310-2018'!D211&lt;0,'III. GDP shares, 1310-2018'!D213,"")</f>
        <v/>
      </c>
      <c r="D213" s="60" t="str">
        <f>IF('IV. Country level, 1310-2018'!E211&lt;0,'III. GDP shares, 1310-2018'!E213,"")</f>
        <v/>
      </c>
      <c r="E213" s="60" t="str">
        <f>IF('IV. Country level, 1310-2018'!F211&lt;0,'III. GDP shares, 1310-2018'!F213,"")</f>
        <v/>
      </c>
      <c r="F213" s="60" t="str">
        <f>IF('IV. Country level, 1310-2018'!G211&lt;0,'III. GDP shares, 1310-2018'!G213,"")</f>
        <v/>
      </c>
      <c r="G213" s="60" t="str">
        <f>IF('IV. Country level, 1310-2018'!H211&lt;0,'III. GDP shares, 1310-2018'!H213,"")</f>
        <v/>
      </c>
      <c r="H213" s="60" t="str">
        <f>IF('IV. Country level, 1310-2018'!I211&lt;0,'III. GDP shares, 1310-2018'!I213,"")</f>
        <v/>
      </c>
      <c r="I213" s="60" t="str">
        <f>IF('IV. Country level, 1310-2018'!J211&lt;0,'III. GDP shares, 1310-2018'!J213,"")</f>
        <v/>
      </c>
      <c r="J213" s="60"/>
      <c r="K213" s="60">
        <f t="shared" si="17"/>
        <v>0</v>
      </c>
      <c r="L213" s="9">
        <f t="shared" si="19"/>
        <v>0.16008836657999886</v>
      </c>
      <c r="M213" s="9">
        <f t="shared" si="18"/>
        <v>0.20250823357139602</v>
      </c>
      <c r="N213" s="9">
        <f t="shared" si="14"/>
        <v>0.24043937653123959</v>
      </c>
      <c r="O213" s="9">
        <f t="shared" si="16"/>
        <v>0.24072986554212542</v>
      </c>
    </row>
    <row r="214" spans="1:15" ht="15" x14ac:dyDescent="0.25">
      <c r="A214" s="60">
        <v>1518</v>
      </c>
      <c r="B214" s="60" t="str">
        <f>IF('IV. Country level, 1310-2018'!C212&lt;0,'III. GDP shares, 1310-2018'!C214,"")</f>
        <v/>
      </c>
      <c r="C214" s="60" t="str">
        <f>IF('IV. Country level, 1310-2018'!D212&lt;0,'III. GDP shares, 1310-2018'!D214,"")</f>
        <v/>
      </c>
      <c r="D214" s="60" t="str">
        <f>IF('IV. Country level, 1310-2018'!E212&lt;0,'III. GDP shares, 1310-2018'!E214,"")</f>
        <v/>
      </c>
      <c r="E214" s="60" t="str">
        <f>IF('IV. Country level, 1310-2018'!F212&lt;0,'III. GDP shares, 1310-2018'!F214,"")</f>
        <v/>
      </c>
      <c r="F214" s="60" t="str">
        <f>IF('IV. Country level, 1310-2018'!G212&lt;0,'III. GDP shares, 1310-2018'!G214,"")</f>
        <v/>
      </c>
      <c r="G214" s="60" t="str">
        <f>IF('IV. Country level, 1310-2018'!H212&lt;0,'III. GDP shares, 1310-2018'!H214,"")</f>
        <v/>
      </c>
      <c r="H214" s="60" t="str">
        <f>IF('IV. Country level, 1310-2018'!I212&lt;0,'III. GDP shares, 1310-2018'!I214,"")</f>
        <v/>
      </c>
      <c r="I214" s="60" t="str">
        <f>IF('IV. Country level, 1310-2018'!J212&lt;0,'III. GDP shares, 1310-2018'!J214,"")</f>
        <v/>
      </c>
      <c r="J214" s="60"/>
      <c r="K214" s="60">
        <f t="shared" si="17"/>
        <v>0</v>
      </c>
      <c r="L214" s="9">
        <f t="shared" si="19"/>
        <v>0.17561951962167122</v>
      </c>
      <c r="M214" s="9">
        <f t="shared" si="18"/>
        <v>0.20250823357139602</v>
      </c>
      <c r="N214" s="9">
        <f t="shared" si="14"/>
        <v>0.21586941253318959</v>
      </c>
      <c r="O214" s="9">
        <f t="shared" si="16"/>
        <v>0.24072986554212542</v>
      </c>
    </row>
    <row r="215" spans="1:15" ht="15" x14ac:dyDescent="0.25">
      <c r="A215" s="60">
        <v>1519</v>
      </c>
      <c r="B215" s="60" t="str">
        <f>IF('IV. Country level, 1310-2018'!C213&lt;0,'III. GDP shares, 1310-2018'!C215,"")</f>
        <v/>
      </c>
      <c r="C215" s="60" t="str">
        <f>IF('IV. Country level, 1310-2018'!D213&lt;0,'III. GDP shares, 1310-2018'!D215,"")</f>
        <v/>
      </c>
      <c r="D215" s="60" t="str">
        <f>IF('IV. Country level, 1310-2018'!E213&lt;0,'III. GDP shares, 1310-2018'!E215,"")</f>
        <v/>
      </c>
      <c r="E215" s="60" t="str">
        <f>IF('IV. Country level, 1310-2018'!F213&lt;0,'III. GDP shares, 1310-2018'!F215,"")</f>
        <v/>
      </c>
      <c r="F215" s="60" t="str">
        <f>IF('IV. Country level, 1310-2018'!G213&lt;0,'III. GDP shares, 1310-2018'!G215,"")</f>
        <v/>
      </c>
      <c r="G215" s="60" t="str">
        <f>IF('IV. Country level, 1310-2018'!H213&lt;0,'III. GDP shares, 1310-2018'!H215,"")</f>
        <v/>
      </c>
      <c r="H215" s="60" t="str">
        <f>IF('IV. Country level, 1310-2018'!I213&lt;0,'III. GDP shares, 1310-2018'!I215,"")</f>
        <v/>
      </c>
      <c r="I215" s="60" t="str">
        <f>IF('IV. Country level, 1310-2018'!J213&lt;0,'III. GDP shares, 1310-2018'!J215,"")</f>
        <v/>
      </c>
      <c r="J215" s="60"/>
      <c r="K215" s="60">
        <f t="shared" si="17"/>
        <v>0</v>
      </c>
      <c r="L215" s="9">
        <f t="shared" si="19"/>
        <v>0.23296492641954439</v>
      </c>
      <c r="M215" s="9">
        <f t="shared" si="18"/>
        <v>0.20250823357139602</v>
      </c>
      <c r="N215" s="9">
        <f t="shared" ref="N215:N278" si="20">AVERAGE(K199:K231)</f>
        <v>0.21577194713812486</v>
      </c>
      <c r="O215" s="9">
        <f t="shared" si="16"/>
        <v>0.24072986554212542</v>
      </c>
    </row>
    <row r="216" spans="1:15" ht="15" x14ac:dyDescent="0.25">
      <c r="A216" s="60">
        <v>1520</v>
      </c>
      <c r="B216" s="60">
        <f>IF('IV. Country level, 1310-2018'!C214&lt;0,'III. GDP shares, 1310-2018'!C216,"")</f>
        <v>0.28490577567606973</v>
      </c>
      <c r="C216" s="60" t="str">
        <f>IF('IV. Country level, 1310-2018'!D214&lt;0,'III. GDP shares, 1310-2018'!D216,"")</f>
        <v/>
      </c>
      <c r="D216" s="60">
        <f>IF('IV. Country level, 1310-2018'!E214&lt;0,'III. GDP shares, 1310-2018'!E216,"")</f>
        <v>2.333397575410014E-2</v>
      </c>
      <c r="E216" s="60" t="str">
        <f>IF('IV. Country level, 1310-2018'!F214&lt;0,'III. GDP shares, 1310-2018'!F216,"")</f>
        <v/>
      </c>
      <c r="F216" s="60" t="str">
        <f>IF('IV. Country level, 1310-2018'!G214&lt;0,'III. GDP shares, 1310-2018'!G216,"")</f>
        <v/>
      </c>
      <c r="G216" s="60" t="str">
        <f>IF('IV. Country level, 1310-2018'!H214&lt;0,'III. GDP shares, 1310-2018'!H216,"")</f>
        <v/>
      </c>
      <c r="H216" s="60" t="str">
        <f>IF('IV. Country level, 1310-2018'!I214&lt;0,'III. GDP shares, 1310-2018'!I216,"")</f>
        <v/>
      </c>
      <c r="I216" s="60" t="str">
        <f>IF('IV. Country level, 1310-2018'!J214&lt;0,'III. GDP shares, 1310-2018'!J216,"")</f>
        <v/>
      </c>
      <c r="J216" s="60"/>
      <c r="K216" s="60">
        <f t="shared" si="17"/>
        <v>0.30823975143016985</v>
      </c>
      <c r="L216" s="9">
        <f t="shared" si="19"/>
        <v>0.20173250246778501</v>
      </c>
      <c r="M216" s="9">
        <f t="shared" si="18"/>
        <v>0.20250823357139602</v>
      </c>
      <c r="N216" s="9">
        <f t="shared" si="20"/>
        <v>0.22001037793481801</v>
      </c>
      <c r="O216" s="9">
        <f t="shared" si="16"/>
        <v>0.24072986554212542</v>
      </c>
    </row>
    <row r="217" spans="1:15" ht="15" x14ac:dyDescent="0.25">
      <c r="A217" s="60">
        <v>1521</v>
      </c>
      <c r="B217" s="60" t="str">
        <f>IF('IV. Country level, 1310-2018'!C215&lt;0,'III. GDP shares, 1310-2018'!C217,"")</f>
        <v/>
      </c>
      <c r="C217" s="60" t="str">
        <f>IF('IV. Country level, 1310-2018'!D215&lt;0,'III. GDP shares, 1310-2018'!D217,"")</f>
        <v/>
      </c>
      <c r="D217" s="60">
        <f>IF('IV. Country level, 1310-2018'!E215&lt;0,'III. GDP shares, 1310-2018'!E217,"")</f>
        <v>2.3545986379085962E-2</v>
      </c>
      <c r="E217" s="60" t="str">
        <f>IF('IV. Country level, 1310-2018'!F215&lt;0,'III. GDP shares, 1310-2018'!F217,"")</f>
        <v/>
      </c>
      <c r="F217" s="60">
        <f>IF('IV. Country level, 1310-2018'!G215&lt;0,'III. GDP shares, 1310-2018'!G217,"")</f>
        <v>0.2781619862031266</v>
      </c>
      <c r="G217" s="60" t="str">
        <f>IF('IV. Country level, 1310-2018'!H215&lt;0,'III. GDP shares, 1310-2018'!H217,"")</f>
        <v/>
      </c>
      <c r="H217" s="60">
        <f>IF('IV. Country level, 1310-2018'!I215&lt;0,'III. GDP shares, 1310-2018'!I217,"")</f>
        <v>0.11762908303347767</v>
      </c>
      <c r="I217" s="60" t="str">
        <f>IF('IV. Country level, 1310-2018'!J215&lt;0,'III. GDP shares, 1310-2018'!J217,"")</f>
        <v/>
      </c>
      <c r="J217" s="60"/>
      <c r="K217" s="60">
        <f t="shared" si="17"/>
        <v>0.41933705561569024</v>
      </c>
      <c r="L217" s="9">
        <f t="shared" si="19"/>
        <v>0.24140727913371404</v>
      </c>
      <c r="M217" s="9">
        <f t="shared" si="18"/>
        <v>0.20250823357139602</v>
      </c>
      <c r="N217" s="9">
        <f t="shared" si="20"/>
        <v>0.21090278273772911</v>
      </c>
      <c r="O217" s="9">
        <f t="shared" si="16"/>
        <v>0.24072986554212542</v>
      </c>
    </row>
    <row r="218" spans="1:15" ht="15" x14ac:dyDescent="0.25">
      <c r="A218" s="60">
        <v>1522</v>
      </c>
      <c r="B218" s="60">
        <f>IF('IV. Country level, 1310-2018'!C216&lt;0,'III. GDP shares, 1310-2018'!C218,"")</f>
        <v>0.28371860719956482</v>
      </c>
      <c r="C218" s="60" t="str">
        <f>IF('IV. Country level, 1310-2018'!D216&lt;0,'III. GDP shares, 1310-2018'!D218,"")</f>
        <v/>
      </c>
      <c r="D218" s="60" t="str">
        <f>IF('IV. Country level, 1310-2018'!E216&lt;0,'III. GDP shares, 1310-2018'!E218,"")</f>
        <v/>
      </c>
      <c r="E218" s="60" t="str">
        <f>IF('IV. Country level, 1310-2018'!F216&lt;0,'III. GDP shares, 1310-2018'!F218,"")</f>
        <v/>
      </c>
      <c r="F218" s="60" t="str">
        <f>IF('IV. Country level, 1310-2018'!G216&lt;0,'III. GDP shares, 1310-2018'!G218,"")</f>
        <v/>
      </c>
      <c r="G218" s="60" t="str">
        <f>IF('IV. Country level, 1310-2018'!H216&lt;0,'III. GDP shares, 1310-2018'!H218,"")</f>
        <v/>
      </c>
      <c r="H218" s="60">
        <f>IF('IV. Country level, 1310-2018'!I216&lt;0,'III. GDP shares, 1310-2018'!I218,"")</f>
        <v>0.11769924038554727</v>
      </c>
      <c r="I218" s="60" t="str">
        <f>IF('IV. Country level, 1310-2018'!J216&lt;0,'III. GDP shares, 1310-2018'!J218,"")</f>
        <v/>
      </c>
      <c r="J218" s="60"/>
      <c r="K218" s="60">
        <f t="shared" si="17"/>
        <v>0.40141784758511212</v>
      </c>
      <c r="L218" s="9">
        <f t="shared" si="19"/>
        <v>0.24140727913371404</v>
      </c>
      <c r="M218" s="9">
        <f t="shared" si="18"/>
        <v>0.20250823357139602</v>
      </c>
      <c r="N218" s="9">
        <f t="shared" si="20"/>
        <v>0.217668558749783</v>
      </c>
      <c r="O218" s="9">
        <f t="shared" si="16"/>
        <v>0.24072986554212542</v>
      </c>
    </row>
    <row r="219" spans="1:15" ht="15" x14ac:dyDescent="0.25">
      <c r="A219" s="60">
        <v>1523</v>
      </c>
      <c r="B219" s="60">
        <f>IF('IV. Country level, 1310-2018'!C217&lt;0,'III. GDP shares, 1310-2018'!C219,"")</f>
        <v>0.28313286264352294</v>
      </c>
      <c r="C219" s="60" t="str">
        <f>IF('IV. Country level, 1310-2018'!D217&lt;0,'III. GDP shares, 1310-2018'!D219,"")</f>
        <v/>
      </c>
      <c r="D219" s="60" t="str">
        <f>IF('IV. Country level, 1310-2018'!E217&lt;0,'III. GDP shares, 1310-2018'!E219,"")</f>
        <v/>
      </c>
      <c r="E219" s="60" t="str">
        <f>IF('IV. Country level, 1310-2018'!F217&lt;0,'III. GDP shares, 1310-2018'!F219,"")</f>
        <v/>
      </c>
      <c r="F219" s="60" t="str">
        <f>IF('IV. Country level, 1310-2018'!G217&lt;0,'III. GDP shares, 1310-2018'!G219,"")</f>
        <v/>
      </c>
      <c r="G219" s="60" t="str">
        <f>IF('IV. Country level, 1310-2018'!H217&lt;0,'III. GDP shares, 1310-2018'!H219,"")</f>
        <v/>
      </c>
      <c r="H219" s="60" t="str">
        <f>IF('IV. Country level, 1310-2018'!I217&lt;0,'III. GDP shares, 1310-2018'!I219,"")</f>
        <v/>
      </c>
      <c r="I219" s="60" t="str">
        <f>IF('IV. Country level, 1310-2018'!J217&lt;0,'III. GDP shares, 1310-2018'!J219,"")</f>
        <v/>
      </c>
      <c r="J219" s="60"/>
      <c r="K219" s="60">
        <f t="shared" si="17"/>
        <v>0.28313286264352294</v>
      </c>
      <c r="L219" s="9">
        <f t="shared" si="19"/>
        <v>0.28160816058650229</v>
      </c>
      <c r="M219" s="9">
        <f t="shared" si="18"/>
        <v>0.20250823357139602</v>
      </c>
      <c r="N219" s="9">
        <f t="shared" si="20"/>
        <v>0.23875876526495179</v>
      </c>
      <c r="O219" s="9">
        <f t="shared" si="16"/>
        <v>0.24072986554212542</v>
      </c>
    </row>
    <row r="220" spans="1:15" ht="15" x14ac:dyDescent="0.25">
      <c r="A220" s="60">
        <v>1524</v>
      </c>
      <c r="B220" s="60" t="str">
        <f>IF('IV. Country level, 1310-2018'!C218&lt;0,'III. GDP shares, 1310-2018'!C220,"")</f>
        <v/>
      </c>
      <c r="C220" s="60" t="str">
        <f>IF('IV. Country level, 1310-2018'!D218&lt;0,'III. GDP shares, 1310-2018'!D220,"")</f>
        <v/>
      </c>
      <c r="D220" s="60" t="str">
        <f>IF('IV. Country level, 1310-2018'!E218&lt;0,'III. GDP shares, 1310-2018'!E220,"")</f>
        <v/>
      </c>
      <c r="E220" s="60" t="str">
        <f>IF('IV. Country level, 1310-2018'!F218&lt;0,'III. GDP shares, 1310-2018'!F220,"")</f>
        <v/>
      </c>
      <c r="F220" s="60">
        <f>IF('IV. Country level, 1310-2018'!G218&lt;0,'III. GDP shares, 1310-2018'!G220,"")</f>
        <v>0.27772343666150312</v>
      </c>
      <c r="G220" s="60" t="str">
        <f>IF('IV. Country level, 1310-2018'!H218&lt;0,'III. GDP shares, 1310-2018'!H220,"")</f>
        <v/>
      </c>
      <c r="H220" s="60" t="str">
        <f>IF('IV. Country level, 1310-2018'!I218&lt;0,'III. GDP shares, 1310-2018'!I220,"")</f>
        <v/>
      </c>
      <c r="I220" s="60" t="str">
        <f>IF('IV. Country level, 1310-2018'!J218&lt;0,'III. GDP shares, 1310-2018'!J220,"")</f>
        <v/>
      </c>
      <c r="J220" s="60"/>
      <c r="K220" s="60">
        <f t="shared" si="17"/>
        <v>0.27772343666150312</v>
      </c>
      <c r="L220" s="9">
        <f t="shared" si="19"/>
        <v>0.2812339237093186</v>
      </c>
      <c r="M220" s="9">
        <f t="shared" si="18"/>
        <v>0.20250823357139602</v>
      </c>
      <c r="N220" s="9">
        <f t="shared" si="20"/>
        <v>0.24832623249234542</v>
      </c>
      <c r="O220" s="9">
        <f t="shared" si="16"/>
        <v>0.24072986554212542</v>
      </c>
    </row>
    <row r="221" spans="1:15" ht="15" x14ac:dyDescent="0.25">
      <c r="A221" s="60">
        <v>1525</v>
      </c>
      <c r="B221" s="60" t="str">
        <f>IF('IV. Country level, 1310-2018'!C219&lt;0,'III. GDP shares, 1310-2018'!C221,"")</f>
        <v/>
      </c>
      <c r="C221" s="60" t="str">
        <f>IF('IV. Country level, 1310-2018'!D219&lt;0,'III. GDP shares, 1310-2018'!D221,"")</f>
        <v/>
      </c>
      <c r="D221" s="60" t="str">
        <f>IF('IV. Country level, 1310-2018'!E219&lt;0,'III. GDP shares, 1310-2018'!E221,"")</f>
        <v/>
      </c>
      <c r="E221" s="60" t="str">
        <f>IF('IV. Country level, 1310-2018'!F219&lt;0,'III. GDP shares, 1310-2018'!F221,"")</f>
        <v/>
      </c>
      <c r="F221" s="60" t="str">
        <f>IF('IV. Country level, 1310-2018'!G219&lt;0,'III. GDP shares, 1310-2018'!G221,"")</f>
        <v/>
      </c>
      <c r="G221" s="60" t="str">
        <f>IF('IV. Country level, 1310-2018'!H219&lt;0,'III. GDP shares, 1310-2018'!H221,"")</f>
        <v/>
      </c>
      <c r="H221" s="60" t="str">
        <f>IF('IV. Country level, 1310-2018'!I219&lt;0,'III. GDP shares, 1310-2018'!I221,"")</f>
        <v/>
      </c>
      <c r="I221" s="60" t="str">
        <f>IF('IV. Country level, 1310-2018'!J219&lt;0,'III. GDP shares, 1310-2018'!J221,"")</f>
        <v/>
      </c>
      <c r="J221" s="60"/>
      <c r="K221" s="60">
        <f t="shared" si="17"/>
        <v>0</v>
      </c>
      <c r="L221" s="9">
        <f t="shared" si="19"/>
        <v>0.27339201088046333</v>
      </c>
      <c r="M221" s="9">
        <f t="shared" si="18"/>
        <v>0.20250823357139602</v>
      </c>
      <c r="N221" s="9">
        <f t="shared" si="20"/>
        <v>0.23946263096967335</v>
      </c>
      <c r="O221" s="9">
        <f t="shared" si="16"/>
        <v>0.24072986554212542</v>
      </c>
    </row>
    <row r="222" spans="1:15" ht="15" x14ac:dyDescent="0.25">
      <c r="A222" s="60">
        <v>1526</v>
      </c>
      <c r="B222" s="60">
        <f>IF('IV. Country level, 1310-2018'!C220&lt;0,'III. GDP shares, 1310-2018'!C222,"")</f>
        <v>0.2814061701695178</v>
      </c>
      <c r="C222" s="60" t="str">
        <f>IF('IV. Country level, 1310-2018'!D220&lt;0,'III. GDP shares, 1310-2018'!D222,"")</f>
        <v/>
      </c>
      <c r="D222" s="60" t="str">
        <f>IF('IV. Country level, 1310-2018'!E220&lt;0,'III. GDP shares, 1310-2018'!E222,"")</f>
        <v/>
      </c>
      <c r="E222" s="60" t="str">
        <f>IF('IV. Country level, 1310-2018'!F220&lt;0,'III. GDP shares, 1310-2018'!F222,"")</f>
        <v/>
      </c>
      <c r="F222" s="60" t="str">
        <f>IF('IV. Country level, 1310-2018'!G220&lt;0,'III. GDP shares, 1310-2018'!G222,"")</f>
        <v/>
      </c>
      <c r="G222" s="60" t="str">
        <f>IF('IV. Country level, 1310-2018'!H220&lt;0,'III. GDP shares, 1310-2018'!H222,"")</f>
        <v/>
      </c>
      <c r="H222" s="60" t="str">
        <f>IF('IV. Country level, 1310-2018'!I220&lt;0,'III. GDP shares, 1310-2018'!I222,"")</f>
        <v/>
      </c>
      <c r="I222" s="60" t="str">
        <f>IF('IV. Country level, 1310-2018'!J220&lt;0,'III. GDP shares, 1310-2018'!J222,"")</f>
        <v/>
      </c>
      <c r="J222" s="60"/>
      <c r="K222" s="60">
        <f t="shared" si="17"/>
        <v>0.2814061701695178</v>
      </c>
      <c r="L222" s="9">
        <f t="shared" si="19"/>
        <v>0.30327165936673284</v>
      </c>
      <c r="M222" s="9">
        <f t="shared" si="18"/>
        <v>0.20250823357139602</v>
      </c>
      <c r="N222" s="9">
        <f t="shared" si="20"/>
        <v>0.24390453875987914</v>
      </c>
      <c r="O222" s="9">
        <f t="shared" si="16"/>
        <v>0.24072986554212542</v>
      </c>
    </row>
    <row r="223" spans="1:15" ht="15" x14ac:dyDescent="0.25">
      <c r="A223" s="60">
        <v>1527</v>
      </c>
      <c r="B223" s="60">
        <f>IF('IV. Country level, 1310-2018'!C221&lt;0,'III. GDP shares, 1310-2018'!C223,"")</f>
        <v>0.28084056619383585</v>
      </c>
      <c r="C223" s="60" t="str">
        <f>IF('IV. Country level, 1310-2018'!D221&lt;0,'III. GDP shares, 1310-2018'!D223,"")</f>
        <v/>
      </c>
      <c r="D223" s="60">
        <f>IF('IV. Country level, 1310-2018'!E221&lt;0,'III. GDP shares, 1310-2018'!E223,"")</f>
        <v>2.477952709604811E-2</v>
      </c>
      <c r="E223" s="60" t="str">
        <f>IF('IV. Country level, 1310-2018'!F221&lt;0,'III. GDP shares, 1310-2018'!F223,"")</f>
        <v/>
      </c>
      <c r="F223" s="60" t="str">
        <f>IF('IV. Country level, 1310-2018'!G221&lt;0,'III. GDP shares, 1310-2018'!G223,"")</f>
        <v/>
      </c>
      <c r="G223" s="60" t="str">
        <f>IF('IV. Country level, 1310-2018'!H221&lt;0,'III. GDP shares, 1310-2018'!H223,"")</f>
        <v/>
      </c>
      <c r="H223" s="60" t="str">
        <f>IF('IV. Country level, 1310-2018'!I221&lt;0,'III. GDP shares, 1310-2018'!I223,"")</f>
        <v/>
      </c>
      <c r="I223" s="60" t="str">
        <f>IF('IV. Country level, 1310-2018'!J221&lt;0,'III. GDP shares, 1310-2018'!J223,"")</f>
        <v/>
      </c>
      <c r="J223" s="60"/>
      <c r="K223" s="60">
        <f t="shared" si="17"/>
        <v>0.30562009328988393</v>
      </c>
      <c r="L223" s="9">
        <f t="shared" si="19"/>
        <v>0.30270592777604682</v>
      </c>
      <c r="M223" s="9">
        <f t="shared" si="18"/>
        <v>0.20250823357139602</v>
      </c>
      <c r="N223" s="9">
        <f t="shared" si="20"/>
        <v>0.25045951173585973</v>
      </c>
      <c r="O223" s="9">
        <f t="shared" si="16"/>
        <v>0.24072986554212542</v>
      </c>
    </row>
    <row r="224" spans="1:15" ht="15" x14ac:dyDescent="0.25">
      <c r="A224" s="60">
        <v>1528</v>
      </c>
      <c r="B224" s="60">
        <f>IF('IV. Country level, 1310-2018'!C222&lt;0,'III. GDP shares, 1310-2018'!C224,"")</f>
        <v>0.28027983504727938</v>
      </c>
      <c r="C224" s="60">
        <f>IF('IV. Country level, 1310-2018'!D222&lt;0,'III. GDP shares, 1310-2018'!D224,"")</f>
        <v>8.4163830766423836E-2</v>
      </c>
      <c r="D224" s="60" t="str">
        <f>IF('IV. Country level, 1310-2018'!E222&lt;0,'III. GDP shares, 1310-2018'!E224,"")</f>
        <v/>
      </c>
      <c r="E224" s="60" t="str">
        <f>IF('IV. Country level, 1310-2018'!F222&lt;0,'III. GDP shares, 1310-2018'!F224,"")</f>
        <v/>
      </c>
      <c r="F224" s="60" t="str">
        <f>IF('IV. Country level, 1310-2018'!G222&lt;0,'III. GDP shares, 1310-2018'!G224,"")</f>
        <v/>
      </c>
      <c r="G224" s="60" t="str">
        <f>IF('IV. Country level, 1310-2018'!H222&lt;0,'III. GDP shares, 1310-2018'!H224,"")</f>
        <v/>
      </c>
      <c r="H224" s="60" t="str">
        <f>IF('IV. Country level, 1310-2018'!I222&lt;0,'III. GDP shares, 1310-2018'!I224,"")</f>
        <v/>
      </c>
      <c r="I224" s="60" t="str">
        <f>IF('IV. Country level, 1310-2018'!J222&lt;0,'III. GDP shares, 1310-2018'!J224,"")</f>
        <v/>
      </c>
      <c r="J224" s="60"/>
      <c r="K224" s="60">
        <f t="shared" si="17"/>
        <v>0.36444366581370324</v>
      </c>
      <c r="L224" s="9">
        <f t="shared" si="19"/>
        <v>0.30256596129321572</v>
      </c>
      <c r="M224" s="9">
        <f t="shared" si="18"/>
        <v>0.20250823357139602</v>
      </c>
      <c r="N224" s="9">
        <f t="shared" si="20"/>
        <v>0.23601764593873342</v>
      </c>
      <c r="O224" s="9">
        <f t="shared" si="16"/>
        <v>0.24072986554212542</v>
      </c>
    </row>
    <row r="225" spans="1:15" ht="15" x14ac:dyDescent="0.25">
      <c r="A225" s="60">
        <v>1529</v>
      </c>
      <c r="B225" s="60" t="str">
        <f>IF('IV. Country level, 1310-2018'!C223&lt;0,'III. GDP shares, 1310-2018'!C225,"")</f>
        <v/>
      </c>
      <c r="C225" s="60" t="str">
        <f>IF('IV. Country level, 1310-2018'!D223&lt;0,'III. GDP shares, 1310-2018'!D225,"")</f>
        <v/>
      </c>
      <c r="D225" s="60" t="str">
        <f>IF('IV. Country level, 1310-2018'!E223&lt;0,'III. GDP shares, 1310-2018'!E225,"")</f>
        <v/>
      </c>
      <c r="E225" s="60">
        <f>IF('IV. Country level, 1310-2018'!F223&lt;0,'III. GDP shares, 1310-2018'!F225,"")</f>
        <v>0.2153842955654606</v>
      </c>
      <c r="F225" s="60">
        <f>IF('IV. Country level, 1310-2018'!G223&lt;0,'III. GDP shares, 1310-2018'!G225,"")</f>
        <v>0.27701760086479055</v>
      </c>
      <c r="G225" s="60" t="str">
        <f>IF('IV. Country level, 1310-2018'!H223&lt;0,'III. GDP shares, 1310-2018'!H225,"")</f>
        <v/>
      </c>
      <c r="H225" s="60">
        <f>IF('IV. Country level, 1310-2018'!I223&lt;0,'III. GDP shares, 1310-2018'!I225,"")</f>
        <v>0.11817349055874746</v>
      </c>
      <c r="I225" s="60" t="str">
        <f>IF('IV. Country level, 1310-2018'!J223&lt;0,'III. GDP shares, 1310-2018'!J225,"")</f>
        <v/>
      </c>
      <c r="J225" s="60"/>
      <c r="K225" s="60">
        <f t="shared" si="17"/>
        <v>0.6105753869889986</v>
      </c>
      <c r="L225" s="9">
        <f t="shared" si="19"/>
        <v>0.30256596129321572</v>
      </c>
      <c r="M225" s="9">
        <f t="shared" si="18"/>
        <v>0.20250823357139602</v>
      </c>
      <c r="N225" s="9">
        <f t="shared" si="20"/>
        <v>0.23356850577396021</v>
      </c>
      <c r="O225" s="9">
        <f t="shared" si="16"/>
        <v>0.24072986554212542</v>
      </c>
    </row>
    <row r="226" spans="1:15" ht="15" x14ac:dyDescent="0.25">
      <c r="A226" s="60">
        <v>1530</v>
      </c>
      <c r="B226" s="60">
        <f>IF('IV. Country level, 1310-2018'!C224&lt;0,'III. GDP shares, 1310-2018'!C226,"")</f>
        <v>0.27917274150872101</v>
      </c>
      <c r="C226" s="60" t="str">
        <f>IF('IV. Country level, 1310-2018'!D224&lt;0,'III. GDP shares, 1310-2018'!D226,"")</f>
        <v/>
      </c>
      <c r="D226" s="60" t="str">
        <f>IF('IV. Country level, 1310-2018'!E224&lt;0,'III. GDP shares, 1310-2018'!E226,"")</f>
        <v/>
      </c>
      <c r="E226" s="60" t="str">
        <f>IF('IV. Country level, 1310-2018'!F224&lt;0,'III. GDP shares, 1310-2018'!F226,"")</f>
        <v/>
      </c>
      <c r="F226" s="60" t="str">
        <f>IF('IV. Country level, 1310-2018'!G224&lt;0,'III. GDP shares, 1310-2018'!G226,"")</f>
        <v/>
      </c>
      <c r="G226" s="60" t="str">
        <f>IF('IV. Country level, 1310-2018'!H224&lt;0,'III. GDP shares, 1310-2018'!H226,"")</f>
        <v/>
      </c>
      <c r="H226" s="60" t="str">
        <f>IF('IV. Country level, 1310-2018'!I224&lt;0,'III. GDP shares, 1310-2018'!I226,"")</f>
        <v/>
      </c>
      <c r="I226" s="60" t="str">
        <f>IF('IV. Country level, 1310-2018'!J224&lt;0,'III. GDP shares, 1310-2018'!J226,"")</f>
        <v/>
      </c>
      <c r="J226" s="60"/>
      <c r="K226" s="60">
        <f t="shared" si="17"/>
        <v>0.27917274150872101</v>
      </c>
      <c r="L226" s="9">
        <f t="shared" si="19"/>
        <v>0.26236507984042751</v>
      </c>
      <c r="M226" s="9">
        <f t="shared" si="18"/>
        <v>0.20250823357139602</v>
      </c>
      <c r="N226" s="9">
        <f t="shared" si="20"/>
        <v>0.24550921969594228</v>
      </c>
      <c r="O226" s="9">
        <f t="shared" si="16"/>
        <v>0.24072986554212542</v>
      </c>
    </row>
    <row r="227" spans="1:15" ht="15" x14ac:dyDescent="0.25">
      <c r="A227" s="60">
        <v>1531</v>
      </c>
      <c r="B227" s="60" t="str">
        <f>IF('IV. Country level, 1310-2018'!C225&lt;0,'III. GDP shares, 1310-2018'!C227,"")</f>
        <v/>
      </c>
      <c r="C227" s="60" t="str">
        <f>IF('IV. Country level, 1310-2018'!D225&lt;0,'III. GDP shares, 1310-2018'!D227,"")</f>
        <v/>
      </c>
      <c r="D227" s="60" t="str">
        <f>IF('IV. Country level, 1310-2018'!E225&lt;0,'III. GDP shares, 1310-2018'!E227,"")</f>
        <v/>
      </c>
      <c r="E227" s="60" t="str">
        <f>IF('IV. Country level, 1310-2018'!F225&lt;0,'III. GDP shares, 1310-2018'!F227,"")</f>
        <v/>
      </c>
      <c r="F227" s="60">
        <f>IF('IV. Country level, 1310-2018'!G225&lt;0,'III. GDP shares, 1310-2018'!G227,"")</f>
        <v>0.2767436712816857</v>
      </c>
      <c r="G227" s="60" t="str">
        <f>IF('IV. Country level, 1310-2018'!H225&lt;0,'III. GDP shares, 1310-2018'!H227,"")</f>
        <v/>
      </c>
      <c r="H227" s="60" t="str">
        <f>IF('IV. Country level, 1310-2018'!I225&lt;0,'III. GDP shares, 1310-2018'!I227,"")</f>
        <v/>
      </c>
      <c r="I227" s="60" t="str">
        <f>IF('IV. Country level, 1310-2018'!J225&lt;0,'III. GDP shares, 1310-2018'!J227,"")</f>
        <v/>
      </c>
      <c r="J227" s="60"/>
      <c r="K227" s="60">
        <f t="shared" si="17"/>
        <v>0.2767436712816857</v>
      </c>
      <c r="L227" s="9">
        <f t="shared" si="19"/>
        <v>0.21870506651330124</v>
      </c>
      <c r="M227" s="9">
        <f t="shared" si="18"/>
        <v>0.20250823357139602</v>
      </c>
      <c r="N227" s="9">
        <f t="shared" si="20"/>
        <v>0.24429271608995651</v>
      </c>
      <c r="O227" s="9">
        <f t="shared" si="16"/>
        <v>0.24072986554212542</v>
      </c>
    </row>
    <row r="228" spans="1:15" ht="15" x14ac:dyDescent="0.25">
      <c r="A228" s="60">
        <v>1532</v>
      </c>
      <c r="B228" s="60" t="str">
        <f>IF('IV. Country level, 1310-2018'!C226&lt;0,'III. GDP shares, 1310-2018'!C228,"")</f>
        <v/>
      </c>
      <c r="C228" s="60" t="str">
        <f>IF('IV. Country level, 1310-2018'!D226&lt;0,'III. GDP shares, 1310-2018'!D228,"")</f>
        <v/>
      </c>
      <c r="D228" s="60" t="str">
        <f>IF('IV. Country level, 1310-2018'!E226&lt;0,'III. GDP shares, 1310-2018'!E228,"")</f>
        <v/>
      </c>
      <c r="E228" s="60" t="str">
        <f>IF('IV. Country level, 1310-2018'!F226&lt;0,'III. GDP shares, 1310-2018'!F228,"")</f>
        <v/>
      </c>
      <c r="F228" s="60" t="str">
        <f>IF('IV. Country level, 1310-2018'!G226&lt;0,'III. GDP shares, 1310-2018'!G228,"")</f>
        <v/>
      </c>
      <c r="G228" s="60" t="str">
        <f>IF('IV. Country level, 1310-2018'!H226&lt;0,'III. GDP shares, 1310-2018'!H228,"")</f>
        <v/>
      </c>
      <c r="H228" s="60" t="str">
        <f>IF('IV. Country level, 1310-2018'!I226&lt;0,'III. GDP shares, 1310-2018'!I228,"")</f>
        <v/>
      </c>
      <c r="I228" s="60" t="str">
        <f>IF('IV. Country level, 1310-2018'!J226&lt;0,'III. GDP shares, 1310-2018'!J228,"")</f>
        <v/>
      </c>
      <c r="J228" s="60"/>
      <c r="K228" s="60">
        <f t="shared" si="17"/>
        <v>0</v>
      </c>
      <c r="L228" s="9">
        <f t="shared" si="19"/>
        <v>0.1827774586128405</v>
      </c>
      <c r="M228" s="9">
        <f t="shared" si="18"/>
        <v>0.20250823357139602</v>
      </c>
      <c r="N228" s="9">
        <f t="shared" si="20"/>
        <v>0.24429271608995651</v>
      </c>
      <c r="O228" s="9">
        <f t="shared" si="16"/>
        <v>0.24072986554212542</v>
      </c>
    </row>
    <row r="229" spans="1:15" ht="15" x14ac:dyDescent="0.25">
      <c r="A229" s="60">
        <v>1533</v>
      </c>
      <c r="B229" s="60" t="str">
        <f>IF('IV. Country level, 1310-2018'!C227&lt;0,'III. GDP shares, 1310-2018'!C229,"")</f>
        <v/>
      </c>
      <c r="C229" s="60" t="str">
        <f>IF('IV. Country level, 1310-2018'!D227&lt;0,'III. GDP shares, 1310-2018'!D229,"")</f>
        <v/>
      </c>
      <c r="D229" s="60" t="str">
        <f>IF('IV. Country level, 1310-2018'!E227&lt;0,'III. GDP shares, 1310-2018'!E229,"")</f>
        <v/>
      </c>
      <c r="E229" s="60" t="str">
        <f>IF('IV. Country level, 1310-2018'!F227&lt;0,'III. GDP shares, 1310-2018'!F229,"")</f>
        <v/>
      </c>
      <c r="F229" s="60" t="str">
        <f>IF('IV. Country level, 1310-2018'!G227&lt;0,'III. GDP shares, 1310-2018'!G229,"")</f>
        <v/>
      </c>
      <c r="G229" s="60" t="str">
        <f>IF('IV. Country level, 1310-2018'!H227&lt;0,'III. GDP shares, 1310-2018'!H229,"")</f>
        <v/>
      </c>
      <c r="H229" s="60" t="str">
        <f>IF('IV. Country level, 1310-2018'!I227&lt;0,'III. GDP shares, 1310-2018'!I229,"")</f>
        <v/>
      </c>
      <c r="I229" s="60" t="str">
        <f>IF('IV. Country level, 1310-2018'!J227&lt;0,'III. GDP shares, 1310-2018'!J229,"")</f>
        <v/>
      </c>
      <c r="J229" s="60"/>
      <c r="K229" s="60">
        <f t="shared" si="17"/>
        <v>0</v>
      </c>
      <c r="L229" s="9">
        <f t="shared" si="19"/>
        <v>0.17441539077644166</v>
      </c>
      <c r="M229" s="9">
        <f t="shared" si="18"/>
        <v>0.20250823357139602</v>
      </c>
      <c r="N229" s="9">
        <f t="shared" si="20"/>
        <v>0.24658304595533906</v>
      </c>
      <c r="O229" s="9">
        <f t="shared" si="16"/>
        <v>0.24072986554212542</v>
      </c>
    </row>
    <row r="230" spans="1:15" ht="15" x14ac:dyDescent="0.25">
      <c r="A230" s="60">
        <v>1534</v>
      </c>
      <c r="B230" s="60" t="str">
        <f>IF('IV. Country level, 1310-2018'!C228&lt;0,'III. GDP shares, 1310-2018'!C230,"")</f>
        <v/>
      </c>
      <c r="C230" s="60" t="str">
        <f>IF('IV. Country level, 1310-2018'!D228&lt;0,'III. GDP shares, 1310-2018'!D230,"")</f>
        <v/>
      </c>
      <c r="D230" s="60" t="str">
        <f>IF('IV. Country level, 1310-2018'!E228&lt;0,'III. GDP shares, 1310-2018'!E230,"")</f>
        <v/>
      </c>
      <c r="E230" s="60" t="str">
        <f>IF('IV. Country level, 1310-2018'!F228&lt;0,'III. GDP shares, 1310-2018'!F230,"")</f>
        <v/>
      </c>
      <c r="F230" s="60" t="str">
        <f>IF('IV. Country level, 1310-2018'!G228&lt;0,'III. GDP shares, 1310-2018'!G230,"")</f>
        <v/>
      </c>
      <c r="G230" s="60" t="str">
        <f>IF('IV. Country level, 1310-2018'!H228&lt;0,'III. GDP shares, 1310-2018'!H230,"")</f>
        <v/>
      </c>
      <c r="H230" s="60" t="str">
        <f>IF('IV. Country level, 1310-2018'!I228&lt;0,'III. GDP shares, 1310-2018'!I230,"")</f>
        <v/>
      </c>
      <c r="I230" s="60" t="str">
        <f>IF('IV. Country level, 1310-2018'!J228&lt;0,'III. GDP shares, 1310-2018'!J230,"")</f>
        <v/>
      </c>
      <c r="J230" s="60"/>
      <c r="K230" s="60">
        <f t="shared" si="17"/>
        <v>0</v>
      </c>
      <c r="L230" s="9">
        <f t="shared" si="19"/>
        <v>0.13453357056091009</v>
      </c>
      <c r="M230" s="9">
        <f t="shared" si="18"/>
        <v>0.20250823357139602</v>
      </c>
      <c r="N230" s="9">
        <f t="shared" si="20"/>
        <v>0.26511335966412797</v>
      </c>
      <c r="O230" s="9">
        <f t="shared" si="16"/>
        <v>0.24072986554212542</v>
      </c>
    </row>
    <row r="231" spans="1:15" ht="15" x14ac:dyDescent="0.25">
      <c r="A231" s="60">
        <v>1535</v>
      </c>
      <c r="B231" s="60" t="str">
        <f>IF('IV. Country level, 1310-2018'!C229&lt;0,'III. GDP shares, 1310-2018'!C231,"")</f>
        <v/>
      </c>
      <c r="C231" s="60">
        <f>IF('IV. Country level, 1310-2018'!D229&lt;0,'III. GDP shares, 1310-2018'!D231,"")</f>
        <v>8.6622447113870182E-2</v>
      </c>
      <c r="D231" s="60">
        <f>IF('IV. Country level, 1310-2018'!E229&lt;0,'III. GDP shares, 1310-2018'!E231,"")</f>
        <v>2.6327963396607982E-2</v>
      </c>
      <c r="E231" s="60" t="str">
        <f>IF('IV. Country level, 1310-2018'!F229&lt;0,'III. GDP shares, 1310-2018'!F231,"")</f>
        <v/>
      </c>
      <c r="F231" s="60" t="str">
        <f>IF('IV. Country level, 1310-2018'!G229&lt;0,'III. GDP shares, 1310-2018'!G231,"")</f>
        <v/>
      </c>
      <c r="G231" s="60" t="str">
        <f>IF('IV. Country level, 1310-2018'!H229&lt;0,'III. GDP shares, 1310-2018'!H231,"")</f>
        <v/>
      </c>
      <c r="H231" s="60" t="str">
        <f>IF('IV. Country level, 1310-2018'!I229&lt;0,'III. GDP shares, 1310-2018'!I231,"")</f>
        <v/>
      </c>
      <c r="I231" s="60" t="str">
        <f>IF('IV. Country level, 1310-2018'!J229&lt;0,'III. GDP shares, 1310-2018'!J231,"")</f>
        <v/>
      </c>
      <c r="J231" s="60"/>
      <c r="K231" s="60">
        <f t="shared" si="17"/>
        <v>0.11295041051047816</v>
      </c>
      <c r="L231" s="9">
        <f t="shared" si="19"/>
        <v>0.16897074202612256</v>
      </c>
      <c r="M231" s="9">
        <f t="shared" si="18"/>
        <v>0.20250823357139602</v>
      </c>
      <c r="N231" s="9">
        <f t="shared" si="20"/>
        <v>0.2753040928964483</v>
      </c>
      <c r="O231" s="9">
        <f t="shared" si="16"/>
        <v>0.24072986554212542</v>
      </c>
    </row>
    <row r="232" spans="1:15" ht="15" x14ac:dyDescent="0.25">
      <c r="A232" s="60">
        <v>1536</v>
      </c>
      <c r="B232" s="60">
        <f>IF('IV. Country level, 1310-2018'!C230&lt;0,'III. GDP shares, 1310-2018'!C232,"")</f>
        <v>0.27596210292441414</v>
      </c>
      <c r="C232" s="60" t="str">
        <f>IF('IV. Country level, 1310-2018'!D230&lt;0,'III. GDP shares, 1310-2018'!D232,"")</f>
        <v/>
      </c>
      <c r="D232" s="60" t="str">
        <f>IF('IV. Country level, 1310-2018'!E230&lt;0,'III. GDP shares, 1310-2018'!E232,"")</f>
        <v/>
      </c>
      <c r="E232" s="60" t="str">
        <f>IF('IV. Country level, 1310-2018'!F230&lt;0,'III. GDP shares, 1310-2018'!F232,"")</f>
        <v/>
      </c>
      <c r="F232" s="60">
        <f>IF('IV. Country level, 1310-2018'!G230&lt;0,'III. GDP shares, 1310-2018'!G232,"")</f>
        <v>0.27607880920979266</v>
      </c>
      <c r="G232" s="60" t="str">
        <f>IF('IV. Country level, 1310-2018'!H230&lt;0,'III. GDP shares, 1310-2018'!H232,"")</f>
        <v/>
      </c>
      <c r="H232" s="60" t="str">
        <f>IF('IV. Country level, 1310-2018'!I230&lt;0,'III. GDP shares, 1310-2018'!I232,"")</f>
        <v/>
      </c>
      <c r="I232" s="60" t="str">
        <f>IF('IV. Country level, 1310-2018'!J230&lt;0,'III. GDP shares, 1310-2018'!J232,"")</f>
        <v/>
      </c>
      <c r="J232" s="60"/>
      <c r="K232" s="60">
        <f t="shared" si="17"/>
        <v>0.55204091213420681</v>
      </c>
      <c r="L232" s="9">
        <f t="shared" si="19"/>
        <v>0.26839600131191826</v>
      </c>
      <c r="M232" s="9">
        <f t="shared" si="18"/>
        <v>0.20250823357139602</v>
      </c>
      <c r="N232" s="9">
        <f t="shared" si="20"/>
        <v>0.2753040928964483</v>
      </c>
      <c r="O232" s="9">
        <f t="shared" si="16"/>
        <v>0.24072986554212542</v>
      </c>
    </row>
    <row r="233" spans="1:15" ht="15" x14ac:dyDescent="0.25">
      <c r="A233" s="60">
        <v>1537</v>
      </c>
      <c r="B233" s="60" t="str">
        <f>IF('IV. Country level, 1310-2018'!C231&lt;0,'III. GDP shares, 1310-2018'!C233,"")</f>
        <v/>
      </c>
      <c r="C233" s="60" t="str">
        <f>IF('IV. Country level, 1310-2018'!D231&lt;0,'III. GDP shares, 1310-2018'!D233,"")</f>
        <v/>
      </c>
      <c r="D233" s="60" t="str">
        <f>IF('IV. Country level, 1310-2018'!E231&lt;0,'III. GDP shares, 1310-2018'!E233,"")</f>
        <v/>
      </c>
      <c r="E233" s="60" t="str">
        <f>IF('IV. Country level, 1310-2018'!F231&lt;0,'III. GDP shares, 1310-2018'!F233,"")</f>
        <v/>
      </c>
      <c r="F233" s="60" t="str">
        <f>IF('IV. Country level, 1310-2018'!G231&lt;0,'III. GDP shares, 1310-2018'!G233,"")</f>
        <v/>
      </c>
      <c r="G233" s="60" t="str">
        <f>IF('IV. Country level, 1310-2018'!H231&lt;0,'III. GDP shares, 1310-2018'!H233,"")</f>
        <v/>
      </c>
      <c r="H233" s="60" t="str">
        <f>IF('IV. Country level, 1310-2018'!I231&lt;0,'III. GDP shares, 1310-2018'!I233,"")</f>
        <v/>
      </c>
      <c r="I233" s="60" t="str">
        <f>IF('IV. Country level, 1310-2018'!J231&lt;0,'III. GDP shares, 1310-2018'!J233,"")</f>
        <v/>
      </c>
      <c r="J233" s="60"/>
      <c r="K233" s="60">
        <f t="shared" si="17"/>
        <v>0</v>
      </c>
      <c r="L233" s="9">
        <f t="shared" si="19"/>
        <v>0.35538128459530405</v>
      </c>
      <c r="M233" s="9">
        <f t="shared" si="18"/>
        <v>0.20250823357139602</v>
      </c>
      <c r="N233" s="9">
        <f t="shared" si="20"/>
        <v>0.26596349436826139</v>
      </c>
      <c r="O233" s="9">
        <f t="shared" si="16"/>
        <v>0.24072986554212542</v>
      </c>
    </row>
    <row r="234" spans="1:15" ht="15" x14ac:dyDescent="0.25">
      <c r="A234" s="60">
        <v>1538</v>
      </c>
      <c r="B234" s="60">
        <f>IF('IV. Country level, 1310-2018'!C232&lt;0,'III. GDP shares, 1310-2018'!C234,"")</f>
        <v>0.27492724766426746</v>
      </c>
      <c r="C234" s="60" t="str">
        <f>IF('IV. Country level, 1310-2018'!D232&lt;0,'III. GDP shares, 1310-2018'!D234,"")</f>
        <v/>
      </c>
      <c r="D234" s="60">
        <f>IF('IV. Country level, 1310-2018'!E232&lt;0,'III. GDP shares, 1310-2018'!E234,"")</f>
        <v>2.6882249126275785E-2</v>
      </c>
      <c r="E234" s="60">
        <f>IF('IV. Country level, 1310-2018'!F232&lt;0,'III. GDP shares, 1310-2018'!F234,"")</f>
        <v>0.21599437474762948</v>
      </c>
      <c r="F234" s="60" t="str">
        <f>IF('IV. Country level, 1310-2018'!G232&lt;0,'III. GDP shares, 1310-2018'!G234,"")</f>
        <v/>
      </c>
      <c r="G234" s="60" t="str">
        <f>IF('IV. Country level, 1310-2018'!H232&lt;0,'III. GDP shares, 1310-2018'!H234,"")</f>
        <v/>
      </c>
      <c r="H234" s="60" t="str">
        <f>IF('IV. Country level, 1310-2018'!I232&lt;0,'III. GDP shares, 1310-2018'!I234,"")</f>
        <v/>
      </c>
      <c r="I234" s="60" t="str">
        <f>IF('IV. Country level, 1310-2018'!J232&lt;0,'III. GDP shares, 1310-2018'!J234,"")</f>
        <v/>
      </c>
      <c r="J234" s="60"/>
      <c r="K234" s="60">
        <f t="shared" si="17"/>
        <v>0.51780387153817276</v>
      </c>
      <c r="L234" s="9">
        <f t="shared" si="19"/>
        <v>0.35538128459530405</v>
      </c>
      <c r="M234" s="9">
        <f t="shared" si="18"/>
        <v>0.20250823357139602</v>
      </c>
      <c r="N234" s="9">
        <f t="shared" si="20"/>
        <v>0.26135405851542914</v>
      </c>
      <c r="O234" s="9">
        <f t="shared" si="16"/>
        <v>0.24072986554212542</v>
      </c>
    </row>
    <row r="235" spans="1:15" ht="15" x14ac:dyDescent="0.25">
      <c r="A235" s="60">
        <v>1539</v>
      </c>
      <c r="B235" s="60">
        <f>IF('IV. Country level, 1310-2018'!C233&lt;0,'III. GDP shares, 1310-2018'!C235,"")</f>
        <v>0.27441620419300816</v>
      </c>
      <c r="C235" s="60" t="str">
        <f>IF('IV. Country level, 1310-2018'!D233&lt;0,'III. GDP shares, 1310-2018'!D235,"")</f>
        <v/>
      </c>
      <c r="D235" s="60">
        <f>IF('IV. Country level, 1310-2018'!E233&lt;0,'III. GDP shares, 1310-2018'!E235,"")</f>
        <v>2.7063971514482619E-2</v>
      </c>
      <c r="E235" s="60" t="str">
        <f>IF('IV. Country level, 1310-2018'!F233&lt;0,'III. GDP shares, 1310-2018'!F235,"")</f>
        <v/>
      </c>
      <c r="F235" s="60">
        <f>IF('IV. Country level, 1310-2018'!G233&lt;0,'III. GDP shares, 1310-2018'!G235,"")</f>
        <v>0.27569301715691641</v>
      </c>
      <c r="G235" s="60" t="str">
        <f>IF('IV. Country level, 1310-2018'!H233&lt;0,'III. GDP shares, 1310-2018'!H235,"")</f>
        <v/>
      </c>
      <c r="H235" s="60">
        <f>IF('IV. Country level, 1310-2018'!I233&lt;0,'III. GDP shares, 1310-2018'!I235,"")</f>
        <v>0.11880362213616261</v>
      </c>
      <c r="I235" s="60" t="str">
        <f>IF('IV. Country level, 1310-2018'!J233&lt;0,'III. GDP shares, 1310-2018'!J235,"")</f>
        <v/>
      </c>
      <c r="J235" s="60"/>
      <c r="K235" s="60">
        <f t="shared" si="17"/>
        <v>0.69597681500056985</v>
      </c>
      <c r="L235" s="9">
        <f t="shared" si="19"/>
        <v>0.36018593410477723</v>
      </c>
      <c r="M235" s="9">
        <f t="shared" si="18"/>
        <v>0.20250823357139602</v>
      </c>
      <c r="N235" s="9">
        <f t="shared" si="20"/>
        <v>0.26099205937679226</v>
      </c>
      <c r="O235" s="9">
        <f t="shared" si="16"/>
        <v>0.24072986554212542</v>
      </c>
    </row>
    <row r="236" spans="1:15" ht="15" x14ac:dyDescent="0.25">
      <c r="A236" s="60">
        <v>1540</v>
      </c>
      <c r="B236" s="60">
        <f>IF('IV. Country level, 1310-2018'!C234&lt;0,'III. GDP shares, 1310-2018'!C236,"")</f>
        <v>0.27390934709713094</v>
      </c>
      <c r="C236" s="60" t="str">
        <f>IF('IV. Country level, 1310-2018'!D234&lt;0,'III. GDP shares, 1310-2018'!D236,"")</f>
        <v/>
      </c>
      <c r="D236" s="60" t="str">
        <f>IF('IV. Country level, 1310-2018'!E234&lt;0,'III. GDP shares, 1310-2018'!E236,"")</f>
        <v/>
      </c>
      <c r="E236" s="60">
        <f>IF('IV. Country level, 1310-2018'!F234&lt;0,'III. GDP shares, 1310-2018'!F236,"")</f>
        <v>0.21612383965061133</v>
      </c>
      <c r="F236" s="60" t="str">
        <f>IF('IV. Country level, 1310-2018'!G234&lt;0,'III. GDP shares, 1310-2018'!G236,"")</f>
        <v/>
      </c>
      <c r="G236" s="60" t="str">
        <f>IF('IV. Country level, 1310-2018'!H234&lt;0,'III. GDP shares, 1310-2018'!H236,"")</f>
        <v/>
      </c>
      <c r="H236" s="60">
        <f>IF('IV. Country level, 1310-2018'!I234&lt;0,'III. GDP shares, 1310-2018'!I236,"")</f>
        <v>0.11886379623595834</v>
      </c>
      <c r="I236" s="60" t="str">
        <f>IF('IV. Country level, 1310-2018'!J234&lt;0,'III. GDP shares, 1310-2018'!J236,"")</f>
        <v/>
      </c>
      <c r="J236" s="60"/>
      <c r="K236" s="60">
        <f t="shared" si="17"/>
        <v>0.60889698298370065</v>
      </c>
      <c r="L236" s="9">
        <f t="shared" si="19"/>
        <v>0.31222496211522766</v>
      </c>
      <c r="M236" s="9">
        <f t="shared" si="18"/>
        <v>0.20250823357139602</v>
      </c>
      <c r="N236" s="9">
        <f t="shared" si="20"/>
        <v>0.256143909561665</v>
      </c>
      <c r="O236" s="9">
        <f t="shared" si="16"/>
        <v>0.24072986554212542</v>
      </c>
    </row>
    <row r="237" spans="1:15" ht="15" x14ac:dyDescent="0.25">
      <c r="A237" s="60">
        <v>1541</v>
      </c>
      <c r="B237" s="60" t="str">
        <f>IF('IV. Country level, 1310-2018'!C235&lt;0,'III. GDP shares, 1310-2018'!C237,"")</f>
        <v/>
      </c>
      <c r="C237" s="60" t="str">
        <f>IF('IV. Country level, 1310-2018'!D235&lt;0,'III. GDP shares, 1310-2018'!D237,"")</f>
        <v/>
      </c>
      <c r="D237" s="60" t="str">
        <f>IF('IV. Country level, 1310-2018'!E235&lt;0,'III. GDP shares, 1310-2018'!E237,"")</f>
        <v/>
      </c>
      <c r="E237" s="60" t="str">
        <f>IF('IV. Country level, 1310-2018'!F235&lt;0,'III. GDP shares, 1310-2018'!F237,"")</f>
        <v/>
      </c>
      <c r="F237" s="60" t="str">
        <f>IF('IV. Country level, 1310-2018'!G235&lt;0,'III. GDP shares, 1310-2018'!G237,"")</f>
        <v/>
      </c>
      <c r="G237" s="60" t="str">
        <f>IF('IV. Country level, 1310-2018'!H235&lt;0,'III. GDP shares, 1310-2018'!H237,"")</f>
        <v/>
      </c>
      <c r="H237" s="60" t="str">
        <f>IF('IV. Country level, 1310-2018'!I235&lt;0,'III. GDP shares, 1310-2018'!I237,"")</f>
        <v/>
      </c>
      <c r="I237" s="60" t="str">
        <f>IF('IV. Country level, 1310-2018'!J235&lt;0,'III. GDP shares, 1310-2018'!J237,"")</f>
        <v/>
      </c>
      <c r="J237" s="60"/>
      <c r="K237" s="60">
        <f t="shared" si="17"/>
        <v>0</v>
      </c>
      <c r="L237" s="9">
        <f t="shared" si="19"/>
        <v>0.31621790695025759</v>
      </c>
      <c r="M237" s="9">
        <f t="shared" si="18"/>
        <v>0.20250823357139602</v>
      </c>
      <c r="N237" s="9">
        <f t="shared" si="20"/>
        <v>0.25135884319128393</v>
      </c>
      <c r="O237" s="9">
        <f t="shared" si="16"/>
        <v>0.24072986554212542</v>
      </c>
    </row>
    <row r="238" spans="1:15" ht="15" x14ac:dyDescent="0.25">
      <c r="A238" s="60">
        <v>1542</v>
      </c>
      <c r="B238" s="60" t="str">
        <f>IF('IV. Country level, 1310-2018'!C236&lt;0,'III. GDP shares, 1310-2018'!C238,"")</f>
        <v/>
      </c>
      <c r="C238" s="60" t="str">
        <f>IF('IV. Country level, 1310-2018'!D236&lt;0,'III. GDP shares, 1310-2018'!D238,"")</f>
        <v/>
      </c>
      <c r="D238" s="60">
        <f>IF('IV. Country level, 1310-2018'!E236&lt;0,'III. GDP shares, 1310-2018'!E238,"")</f>
        <v>2.7600279431480228E-2</v>
      </c>
      <c r="E238" s="60" t="str">
        <f>IF('IV. Country level, 1310-2018'!F236&lt;0,'III. GDP shares, 1310-2018'!F238,"")</f>
        <v/>
      </c>
      <c r="F238" s="60" t="str">
        <f>IF('IV. Country level, 1310-2018'!G236&lt;0,'III. GDP shares, 1310-2018'!G238,"")</f>
        <v/>
      </c>
      <c r="G238" s="60" t="str">
        <f>IF('IV. Country level, 1310-2018'!H236&lt;0,'III. GDP shares, 1310-2018'!H238,"")</f>
        <v/>
      </c>
      <c r="H238" s="60">
        <f>IF('IV. Country level, 1310-2018'!I236&lt;0,'III. GDP shares, 1310-2018'!I238,"")</f>
        <v>0.11898267764531051</v>
      </c>
      <c r="I238" s="60" t="str">
        <f>IF('IV. Country level, 1310-2018'!J236&lt;0,'III. GDP shares, 1310-2018'!J238,"")</f>
        <v/>
      </c>
      <c r="J238" s="60"/>
      <c r="K238" s="60">
        <f t="shared" si="17"/>
        <v>0.14658295707679073</v>
      </c>
      <c r="L238" s="9">
        <f t="shared" si="19"/>
        <v>0.27211057124849969</v>
      </c>
      <c r="M238" s="9">
        <f t="shared" si="18"/>
        <v>0.20250823357139602</v>
      </c>
      <c r="N238" s="9">
        <f t="shared" si="20"/>
        <v>0.25135884319128393</v>
      </c>
      <c r="O238" s="9">
        <f t="shared" si="16"/>
        <v>0.24072986554212542</v>
      </c>
    </row>
    <row r="239" spans="1:15" ht="15" x14ac:dyDescent="0.25">
      <c r="A239" s="60">
        <v>1543</v>
      </c>
      <c r="B239" s="60" t="str">
        <f>IF('IV. Country level, 1310-2018'!C237&lt;0,'III. GDP shares, 1310-2018'!C239,"")</f>
        <v/>
      </c>
      <c r="C239" s="60" t="str">
        <f>IF('IV. Country level, 1310-2018'!D237&lt;0,'III. GDP shares, 1310-2018'!D239,"")</f>
        <v/>
      </c>
      <c r="D239" s="60" t="str">
        <f>IF('IV. Country level, 1310-2018'!E237&lt;0,'III. GDP shares, 1310-2018'!E239,"")</f>
        <v/>
      </c>
      <c r="E239" s="60">
        <f>IF('IV. Country level, 1310-2018'!F237&lt;0,'III. GDP shares, 1310-2018'!F239,"")</f>
        <v>0.21631410820735975</v>
      </c>
      <c r="F239" s="60" t="str">
        <f>IF('IV. Country level, 1310-2018'!G237&lt;0,'III. GDP shares, 1310-2018'!G239,"")</f>
        <v/>
      </c>
      <c r="G239" s="60" t="str">
        <f>IF('IV. Country level, 1310-2018'!H237&lt;0,'III. GDP shares, 1310-2018'!H239,"")</f>
        <v/>
      </c>
      <c r="H239" s="60" t="str">
        <f>IF('IV. Country level, 1310-2018'!I237&lt;0,'III. GDP shares, 1310-2018'!I239,"")</f>
        <v/>
      </c>
      <c r="I239" s="60" t="str">
        <f>IF('IV. Country level, 1310-2018'!J237&lt;0,'III. GDP shares, 1310-2018'!J239,"")</f>
        <v/>
      </c>
      <c r="J239" s="60"/>
      <c r="K239" s="60">
        <f t="shared" si="17"/>
        <v>0.21631410820735975</v>
      </c>
      <c r="L239" s="9">
        <f t="shared" si="19"/>
        <v>0.22897724902347649</v>
      </c>
      <c r="M239" s="9">
        <f t="shared" si="18"/>
        <v>0.20250823357139602</v>
      </c>
      <c r="N239" s="9">
        <f t="shared" si="20"/>
        <v>0.25033635263267662</v>
      </c>
      <c r="O239" s="9">
        <f t="shared" si="16"/>
        <v>0.24072986554212542</v>
      </c>
    </row>
    <row r="240" spans="1:15" ht="15" x14ac:dyDescent="0.25">
      <c r="A240" s="60">
        <v>1544</v>
      </c>
      <c r="B240" s="60" t="str">
        <f>IF('IV. Country level, 1310-2018'!C238&lt;0,'III. GDP shares, 1310-2018'!C240,"")</f>
        <v/>
      </c>
      <c r="C240" s="60" t="str">
        <f>IF('IV. Country level, 1310-2018'!D238&lt;0,'III. GDP shares, 1310-2018'!D240,"")</f>
        <v/>
      </c>
      <c r="D240" s="60">
        <f>IF('IV. Country level, 1310-2018'!E238&lt;0,'III. GDP shares, 1310-2018'!E240,"")</f>
        <v>2.795061384520928E-2</v>
      </c>
      <c r="E240" s="60" t="str">
        <f>IF('IV. Country level, 1310-2018'!F238&lt;0,'III. GDP shares, 1310-2018'!F240,"")</f>
        <v/>
      </c>
      <c r="F240" s="60" t="str">
        <f>IF('IV. Country level, 1310-2018'!G238&lt;0,'III. GDP shares, 1310-2018'!G240,"")</f>
        <v/>
      </c>
      <c r="G240" s="60" t="str">
        <f>IF('IV. Country level, 1310-2018'!H238&lt;0,'III. GDP shares, 1310-2018'!H240,"")</f>
        <v/>
      </c>
      <c r="H240" s="60" t="str">
        <f>IF('IV. Country level, 1310-2018'!I238&lt;0,'III. GDP shares, 1310-2018'!I240,"")</f>
        <v/>
      </c>
      <c r="I240" s="60" t="str">
        <f>IF('IV. Country level, 1310-2018'!J238&lt;0,'III. GDP shares, 1310-2018'!J240,"")</f>
        <v/>
      </c>
      <c r="J240" s="60"/>
      <c r="K240" s="60">
        <f t="shared" si="17"/>
        <v>2.795061384520928E-2</v>
      </c>
      <c r="L240" s="9">
        <f t="shared" si="19"/>
        <v>0.18063116078672709</v>
      </c>
      <c r="M240" s="9">
        <f t="shared" si="18"/>
        <v>0.20250823357139602</v>
      </c>
      <c r="N240" s="9">
        <f t="shared" si="20"/>
        <v>0.24107513768449829</v>
      </c>
      <c r="O240" s="9">
        <f t="shared" si="16"/>
        <v>0.24072986554212542</v>
      </c>
    </row>
    <row r="241" spans="1:15" ht="15" x14ac:dyDescent="0.25">
      <c r="A241" s="60">
        <v>1545</v>
      </c>
      <c r="B241" s="60" t="str">
        <f>IF('IV. Country level, 1310-2018'!C239&lt;0,'III. GDP shares, 1310-2018'!C241,"")</f>
        <v/>
      </c>
      <c r="C241" s="60">
        <f>IF('IV. Country level, 1310-2018'!D239&lt;0,'III. GDP shares, 1310-2018'!D241,"")</f>
        <v>8.9895100533061073E-2</v>
      </c>
      <c r="D241" s="60" t="str">
        <f>IF('IV. Country level, 1310-2018'!E239&lt;0,'III. GDP shares, 1310-2018'!E241,"")</f>
        <v/>
      </c>
      <c r="E241" s="60" t="str">
        <f>IF('IV. Country level, 1310-2018'!F239&lt;0,'III. GDP shares, 1310-2018'!F241,"")</f>
        <v/>
      </c>
      <c r="F241" s="60" t="str">
        <f>IF('IV. Country level, 1310-2018'!G239&lt;0,'III. GDP shares, 1310-2018'!G241,"")</f>
        <v/>
      </c>
      <c r="G241" s="60" t="str">
        <f>IF('IV. Country level, 1310-2018'!H239&lt;0,'III. GDP shares, 1310-2018'!H241,"")</f>
        <v/>
      </c>
      <c r="H241" s="60">
        <f>IF('IV. Country level, 1310-2018'!I239&lt;0,'III. GDP shares, 1310-2018'!I241,"")</f>
        <v>0.1191574210928069</v>
      </c>
      <c r="I241" s="60" t="str">
        <f>IF('IV. Country level, 1310-2018'!J239&lt;0,'III. GDP shares, 1310-2018'!J241,"")</f>
        <v/>
      </c>
      <c r="J241" s="60"/>
      <c r="K241" s="60">
        <f t="shared" si="17"/>
        <v>0.20905252162586796</v>
      </c>
      <c r="L241" s="9">
        <f t="shared" si="19"/>
        <v>0.18063116078672709</v>
      </c>
      <c r="M241" s="9">
        <f t="shared" si="18"/>
        <v>0.20250823357139602</v>
      </c>
      <c r="N241" s="9">
        <f t="shared" si="20"/>
        <v>0.23003139023559818</v>
      </c>
      <c r="O241" s="9">
        <f t="shared" si="16"/>
        <v>0.24072986554212542</v>
      </c>
    </row>
    <row r="242" spans="1:15" ht="15" x14ac:dyDescent="0.25">
      <c r="A242" s="60">
        <v>1546</v>
      </c>
      <c r="B242" s="60" t="str">
        <f>IF('IV. Country level, 1310-2018'!C240&lt;0,'III. GDP shares, 1310-2018'!C242,"")</f>
        <v/>
      </c>
      <c r="C242" s="60" t="str">
        <f>IF('IV. Country level, 1310-2018'!D240&lt;0,'III. GDP shares, 1310-2018'!D242,"")</f>
        <v/>
      </c>
      <c r="D242" s="60" t="str">
        <f>IF('IV. Country level, 1310-2018'!E240&lt;0,'III. GDP shares, 1310-2018'!E242,"")</f>
        <v/>
      </c>
      <c r="E242" s="60" t="str">
        <f>IF('IV. Country level, 1310-2018'!F240&lt;0,'III. GDP shares, 1310-2018'!F242,"")</f>
        <v/>
      </c>
      <c r="F242" s="60">
        <f>IF('IV. Country level, 1310-2018'!G240&lt;0,'III. GDP shares, 1310-2018'!G242,"")</f>
        <v>0.27482882193774855</v>
      </c>
      <c r="G242" s="60" t="str">
        <f>IF('IV. Country level, 1310-2018'!H240&lt;0,'III. GDP shares, 1310-2018'!H242,"")</f>
        <v/>
      </c>
      <c r="H242" s="60">
        <f>IF('IV. Country level, 1310-2018'!I240&lt;0,'III. GDP shares, 1310-2018'!I242,"")</f>
        <v>0.11921473748765883</v>
      </c>
      <c r="I242" s="60" t="str">
        <f>IF('IV. Country level, 1310-2018'!J240&lt;0,'III. GDP shares, 1310-2018'!J242,"")</f>
        <v/>
      </c>
      <c r="J242" s="60"/>
      <c r="K242" s="60">
        <f t="shared" si="17"/>
        <v>0.39404355942540736</v>
      </c>
      <c r="L242" s="9">
        <f t="shared" si="19"/>
        <v>0.24216798347053756</v>
      </c>
      <c r="M242" s="9">
        <f t="shared" si="18"/>
        <v>0.20250823357139602</v>
      </c>
      <c r="N242" s="9">
        <f t="shared" si="20"/>
        <v>0.21516768828799354</v>
      </c>
      <c r="O242" s="9">
        <f t="shared" si="16"/>
        <v>0.24072986554212542</v>
      </c>
    </row>
    <row r="243" spans="1:15" ht="15" x14ac:dyDescent="0.25">
      <c r="A243" s="60">
        <v>1547</v>
      </c>
      <c r="B243" s="60">
        <f>IF('IV. Country level, 1310-2018'!C241&lt;0,'III. GDP shares, 1310-2018'!C243,"")</f>
        <v>0.27047436532645458</v>
      </c>
      <c r="C243" s="60" t="str">
        <f>IF('IV. Country level, 1310-2018'!D241&lt;0,'III. GDP shares, 1310-2018'!D243,"")</f>
        <v/>
      </c>
      <c r="D243" s="60" t="str">
        <f>IF('IV. Country level, 1310-2018'!E241&lt;0,'III. GDP shares, 1310-2018'!E243,"")</f>
        <v/>
      </c>
      <c r="E243" s="60" t="str">
        <f>IF('IV. Country level, 1310-2018'!F241&lt;0,'III. GDP shares, 1310-2018'!F243,"")</f>
        <v/>
      </c>
      <c r="F243" s="60" t="str">
        <f>IF('IV. Country level, 1310-2018'!G241&lt;0,'III. GDP shares, 1310-2018'!G243,"")</f>
        <v/>
      </c>
      <c r="G243" s="60" t="str">
        <f>IF('IV. Country level, 1310-2018'!H241&lt;0,'III. GDP shares, 1310-2018'!H243,"")</f>
        <v/>
      </c>
      <c r="H243" s="60" t="str">
        <f>IF('IV. Country level, 1310-2018'!I241&lt;0,'III. GDP shares, 1310-2018'!I243,"")</f>
        <v/>
      </c>
      <c r="I243" s="60" t="str">
        <f>IF('IV. Country level, 1310-2018'!J241&lt;0,'III. GDP shares, 1310-2018'!J243,"")</f>
        <v/>
      </c>
      <c r="J243" s="60"/>
      <c r="K243" s="60">
        <f t="shared" si="17"/>
        <v>0.27047436532645458</v>
      </c>
      <c r="L243" s="9">
        <f t="shared" si="19"/>
        <v>0.29862316121091942</v>
      </c>
      <c r="M243" s="9">
        <f t="shared" si="18"/>
        <v>0.20250823357139602</v>
      </c>
      <c r="N243" s="9">
        <f t="shared" si="20"/>
        <v>0.20670790824227472</v>
      </c>
      <c r="O243" s="9">
        <f t="shared" si="16"/>
        <v>0.24072986554212542</v>
      </c>
    </row>
    <row r="244" spans="1:15" ht="15" x14ac:dyDescent="0.25">
      <c r="A244" s="60">
        <v>1548</v>
      </c>
      <c r="B244" s="60" t="str">
        <f>IF('IV. Country level, 1310-2018'!C242&lt;0,'III. GDP shares, 1310-2018'!C244,"")</f>
        <v/>
      </c>
      <c r="C244" s="60" t="str">
        <f>IF('IV. Country level, 1310-2018'!D242&lt;0,'III. GDP shares, 1310-2018'!D244,"")</f>
        <v/>
      </c>
      <c r="D244" s="60" t="str">
        <f>IF('IV. Country level, 1310-2018'!E242&lt;0,'III. GDP shares, 1310-2018'!E244,"")</f>
        <v/>
      </c>
      <c r="E244" s="60" t="str">
        <f>IF('IV. Country level, 1310-2018'!F242&lt;0,'III. GDP shares, 1310-2018'!F244,"")</f>
        <v/>
      </c>
      <c r="F244" s="60" t="str">
        <f>IF('IV. Country level, 1310-2018'!G242&lt;0,'III. GDP shares, 1310-2018'!G244,"")</f>
        <v/>
      </c>
      <c r="G244" s="60" t="str">
        <f>IF('IV. Country level, 1310-2018'!H242&lt;0,'III. GDP shares, 1310-2018'!H244,"")</f>
        <v/>
      </c>
      <c r="H244" s="60" t="str">
        <f>IF('IV. Country level, 1310-2018'!I242&lt;0,'III. GDP shares, 1310-2018'!I244,"")</f>
        <v/>
      </c>
      <c r="I244" s="60" t="str">
        <f>IF('IV. Country level, 1310-2018'!J242&lt;0,'III. GDP shares, 1310-2018'!J244,"")</f>
        <v/>
      </c>
      <c r="J244" s="60"/>
      <c r="K244" s="60">
        <f t="shared" si="17"/>
        <v>0</v>
      </c>
      <c r="L244" s="9">
        <f t="shared" si="19"/>
        <v>0.34267224447111416</v>
      </c>
      <c r="M244" s="9">
        <f t="shared" si="18"/>
        <v>0.20250823357139602</v>
      </c>
      <c r="N244" s="9">
        <f t="shared" si="20"/>
        <v>0.19832173638525394</v>
      </c>
      <c r="O244" s="9">
        <f t="shared" si="16"/>
        <v>0.24072986554212542</v>
      </c>
    </row>
    <row r="245" spans="1:15" ht="15" x14ac:dyDescent="0.25">
      <c r="A245" s="60">
        <v>1549</v>
      </c>
      <c r="B245" s="60">
        <f>IF('IV. Country level, 1310-2018'!C243&lt;0,'III. GDP shares, 1310-2018'!C245,"")</f>
        <v>0.26952783411699571</v>
      </c>
      <c r="C245" s="60">
        <f>IF('IV. Country level, 1310-2018'!D243&lt;0,'III. GDP shares, 1310-2018'!D245,"")</f>
        <v>9.1131765509910354E-2</v>
      </c>
      <c r="D245" s="60" t="str">
        <f>IF('IV. Country level, 1310-2018'!E243&lt;0,'III. GDP shares, 1310-2018'!E245,"")</f>
        <v/>
      </c>
      <c r="E245" s="60">
        <f>IF('IV. Country level, 1310-2018'!F243&lt;0,'III. GDP shares, 1310-2018'!F245,"")</f>
        <v>0.21668111623655786</v>
      </c>
      <c r="F245" s="60" t="str">
        <f>IF('IV. Country level, 1310-2018'!G243&lt;0,'III. GDP shares, 1310-2018'!G245,"")</f>
        <v/>
      </c>
      <c r="G245" s="60" t="str">
        <f>IF('IV. Country level, 1310-2018'!H243&lt;0,'III. GDP shares, 1310-2018'!H245,"")</f>
        <v/>
      </c>
      <c r="H245" s="60" t="str">
        <f>IF('IV. Country level, 1310-2018'!I243&lt;0,'III. GDP shares, 1310-2018'!I245,"")</f>
        <v/>
      </c>
      <c r="I245" s="60" t="str">
        <f>IF('IV. Country level, 1310-2018'!J243&lt;0,'III. GDP shares, 1310-2018'!J245,"")</f>
        <v/>
      </c>
      <c r="J245" s="60"/>
      <c r="K245" s="60">
        <f t="shared" si="17"/>
        <v>0.57734071586346392</v>
      </c>
      <c r="L245" s="9">
        <f t="shared" si="19"/>
        <v>0.31280759852456158</v>
      </c>
      <c r="M245" s="9">
        <f t="shared" si="18"/>
        <v>0.20250823357139602</v>
      </c>
      <c r="N245" s="9">
        <f t="shared" si="20"/>
        <v>0.20753460068127655</v>
      </c>
      <c r="O245" s="9">
        <f t="shared" si="16"/>
        <v>0.24072986554212542</v>
      </c>
    </row>
    <row r="246" spans="1:15" ht="15" x14ac:dyDescent="0.25">
      <c r="A246" s="60">
        <v>1550</v>
      </c>
      <c r="B246" s="60" t="str">
        <f>IF('IV. Country level, 1310-2018'!C244&lt;0,'III. GDP shares, 1310-2018'!C246,"")</f>
        <v/>
      </c>
      <c r="C246" s="60">
        <f>IF('IV. Country level, 1310-2018'!D244&lt;0,'III. GDP shares, 1310-2018'!D246,"")</f>
        <v>9.1434849301438664E-2</v>
      </c>
      <c r="D246" s="60">
        <f>IF('IV. Country level, 1310-2018'!E244&lt;0,'III. GDP shares, 1310-2018'!E246,"")</f>
        <v>2.8968533642883806E-2</v>
      </c>
      <c r="E246" s="60">
        <f>IF('IV. Country level, 1310-2018'!F244&lt;0,'III. GDP shares, 1310-2018'!F246,"")</f>
        <v>0.21674059947763363</v>
      </c>
      <c r="F246" s="60">
        <f>IF('IV. Country level, 1310-2018'!G244&lt;0,'III. GDP shares, 1310-2018'!G246,"")</f>
        <v>0.274356369968077</v>
      </c>
      <c r="G246" s="60" t="str">
        <f>IF('IV. Country level, 1310-2018'!H244&lt;0,'III. GDP shares, 1310-2018'!H246,"")</f>
        <v/>
      </c>
      <c r="H246" s="60" t="str">
        <f>IF('IV. Country level, 1310-2018'!I244&lt;0,'III. GDP shares, 1310-2018'!I246,"")</f>
        <v/>
      </c>
      <c r="I246" s="60" t="str">
        <f>IF('IV. Country level, 1310-2018'!J244&lt;0,'III. GDP shares, 1310-2018'!J246,"")</f>
        <v/>
      </c>
      <c r="J246" s="60"/>
      <c r="K246" s="60">
        <f t="shared" si="17"/>
        <v>0.61150035239003309</v>
      </c>
      <c r="L246" s="9">
        <f t="shared" si="19"/>
        <v>0.25651566146378907</v>
      </c>
      <c r="M246" s="9">
        <f t="shared" si="18"/>
        <v>0.20250823357139602</v>
      </c>
      <c r="N246" s="9">
        <f t="shared" si="20"/>
        <v>0.22603492997828095</v>
      </c>
      <c r="O246" s="9">
        <f t="shared" si="16"/>
        <v>0.24072986554212542</v>
      </c>
    </row>
    <row r="247" spans="1:15" ht="15" x14ac:dyDescent="0.25">
      <c r="A247" s="60">
        <v>1551</v>
      </c>
      <c r="B247" s="60" t="str">
        <f>IF('IV. Country level, 1310-2018'!C245&lt;0,'III. GDP shares, 1310-2018'!C247,"")</f>
        <v/>
      </c>
      <c r="C247" s="60" t="str">
        <f>IF('IV. Country level, 1310-2018'!D245&lt;0,'III. GDP shares, 1310-2018'!D247,"")</f>
        <v/>
      </c>
      <c r="D247" s="60" t="str">
        <f>IF('IV. Country level, 1310-2018'!E245&lt;0,'III. GDP shares, 1310-2018'!E247,"")</f>
        <v/>
      </c>
      <c r="E247" s="60">
        <f>IF('IV. Country level, 1310-2018'!F245&lt;0,'III. GDP shares, 1310-2018'!F247,"")</f>
        <v>0.21679961645050716</v>
      </c>
      <c r="F247" s="60" t="str">
        <f>IF('IV. Country level, 1310-2018'!G245&lt;0,'III. GDP shares, 1310-2018'!G247,"")</f>
        <v/>
      </c>
      <c r="G247" s="60" t="str">
        <f>IF('IV. Country level, 1310-2018'!H245&lt;0,'III. GDP shares, 1310-2018'!H247,"")</f>
        <v/>
      </c>
      <c r="H247" s="60">
        <f>IF('IV. Country level, 1310-2018'!I245&lt;0,'III. GDP shares, 1310-2018'!I247,"")</f>
        <v>0.11949458021606474</v>
      </c>
      <c r="I247" s="60" t="str">
        <f>IF('IV. Country level, 1310-2018'!J245&lt;0,'III. GDP shares, 1310-2018'!J247,"")</f>
        <v/>
      </c>
      <c r="J247" s="60"/>
      <c r="K247" s="60">
        <f t="shared" si="17"/>
        <v>0.3362941966665719</v>
      </c>
      <c r="L247" s="9">
        <f t="shared" si="19"/>
        <v>0.25605156248461414</v>
      </c>
      <c r="M247" s="9">
        <f t="shared" si="18"/>
        <v>0.20250823357139602</v>
      </c>
      <c r="N247" s="9">
        <f t="shared" si="20"/>
        <v>0.23358925362090951</v>
      </c>
      <c r="O247" s="9">
        <f t="shared" si="16"/>
        <v>0.24072986554212542</v>
      </c>
    </row>
    <row r="248" spans="1:15" ht="15" x14ac:dyDescent="0.25">
      <c r="A248" s="60">
        <v>1552</v>
      </c>
      <c r="B248" s="60" t="str">
        <f>IF('IV. Country level, 1310-2018'!C246&lt;0,'III. GDP shares, 1310-2018'!C248,"")</f>
        <v/>
      </c>
      <c r="C248" s="60" t="str">
        <f>IF('IV. Country level, 1310-2018'!D246&lt;0,'III. GDP shares, 1310-2018'!D248,"")</f>
        <v/>
      </c>
      <c r="D248" s="60" t="str">
        <f>IF('IV. Country level, 1310-2018'!E246&lt;0,'III. GDP shares, 1310-2018'!E248,"")</f>
        <v/>
      </c>
      <c r="E248" s="60" t="str">
        <f>IF('IV. Country level, 1310-2018'!F246&lt;0,'III. GDP shares, 1310-2018'!F248,"")</f>
        <v/>
      </c>
      <c r="F248" s="60" t="str">
        <f>IF('IV. Country level, 1310-2018'!G246&lt;0,'III. GDP shares, 1310-2018'!G248,"")</f>
        <v/>
      </c>
      <c r="G248" s="60" t="str">
        <f>IF('IV. Country level, 1310-2018'!H246&lt;0,'III. GDP shares, 1310-2018'!H248,"")</f>
        <v/>
      </c>
      <c r="H248" s="60" t="str">
        <f>IF('IV. Country level, 1310-2018'!I246&lt;0,'III. GDP shares, 1310-2018'!I248,"")</f>
        <v/>
      </c>
      <c r="I248" s="60" t="str">
        <f>IF('IV. Country level, 1310-2018'!J246&lt;0,'III. GDP shares, 1310-2018'!J248,"")</f>
        <v/>
      </c>
      <c r="J248" s="60"/>
      <c r="K248" s="60">
        <f t="shared" si="17"/>
        <v>0</v>
      </c>
      <c r="L248" s="9">
        <f t="shared" si="19"/>
        <v>0.31169040191462727</v>
      </c>
      <c r="M248" s="9">
        <f t="shared" si="18"/>
        <v>0.20250823357139602</v>
      </c>
      <c r="N248" s="9">
        <f t="shared" si="20"/>
        <v>0.23016651390847079</v>
      </c>
      <c r="O248" s="9">
        <f t="shared" si="16"/>
        <v>0.24072986554212542</v>
      </c>
    </row>
    <row r="249" spans="1:15" ht="15" x14ac:dyDescent="0.25">
      <c r="A249" s="60">
        <v>1553</v>
      </c>
      <c r="B249" s="60" t="str">
        <f>IF('IV. Country level, 1310-2018'!C247&lt;0,'III. GDP shares, 1310-2018'!C249,"")</f>
        <v/>
      </c>
      <c r="C249" s="60" t="str">
        <f>IF('IV. Country level, 1310-2018'!D247&lt;0,'III. GDP shares, 1310-2018'!D249,"")</f>
        <v/>
      </c>
      <c r="D249" s="60" t="str">
        <f>IF('IV. Country level, 1310-2018'!E247&lt;0,'III. GDP shares, 1310-2018'!E249,"")</f>
        <v/>
      </c>
      <c r="E249" s="60" t="str">
        <f>IF('IV. Country level, 1310-2018'!F247&lt;0,'III. GDP shares, 1310-2018'!F249,"")</f>
        <v/>
      </c>
      <c r="F249" s="60" t="str">
        <f>IF('IV. Country level, 1310-2018'!G247&lt;0,'III. GDP shares, 1310-2018'!G249,"")</f>
        <v/>
      </c>
      <c r="G249" s="60" t="str">
        <f>IF('IV. Country level, 1310-2018'!H247&lt;0,'III. GDP shares, 1310-2018'!H249,"")</f>
        <v/>
      </c>
      <c r="H249" s="60" t="str">
        <f>IF('IV. Country level, 1310-2018'!I247&lt;0,'III. GDP shares, 1310-2018'!I249,"")</f>
        <v/>
      </c>
      <c r="I249" s="60" t="str">
        <f>IF('IV. Country level, 1310-2018'!J247&lt;0,'III. GDP shares, 1310-2018'!J249,"")</f>
        <v/>
      </c>
      <c r="J249" s="60"/>
      <c r="K249" s="60">
        <f t="shared" si="17"/>
        <v>0</v>
      </c>
      <c r="L249" s="9">
        <f t="shared" si="19"/>
        <v>0.24680514518332167</v>
      </c>
      <c r="M249" s="9">
        <f t="shared" si="18"/>
        <v>0.20250823357139602</v>
      </c>
      <c r="N249" s="9">
        <f t="shared" si="20"/>
        <v>0.22794142307896867</v>
      </c>
      <c r="O249" s="9">
        <f t="shared" si="16"/>
        <v>0.24072986554212542</v>
      </c>
    </row>
    <row r="250" spans="1:15" ht="15" x14ac:dyDescent="0.25">
      <c r="A250" s="60">
        <v>1554</v>
      </c>
      <c r="B250" s="60">
        <f>IF('IV. Country level, 1310-2018'!C248&lt;0,'III. GDP shares, 1310-2018'!C250,"")</f>
        <v>0.26722567247222972</v>
      </c>
      <c r="C250" s="60" t="str">
        <f>IF('IV. Country level, 1310-2018'!D248&lt;0,'III. GDP shares, 1310-2018'!D250,"")</f>
        <v/>
      </c>
      <c r="D250" s="60" t="str">
        <f>IF('IV. Country level, 1310-2018'!E248&lt;0,'III. GDP shares, 1310-2018'!E250,"")</f>
        <v/>
      </c>
      <c r="E250" s="60" t="str">
        <f>IF('IV. Country level, 1310-2018'!F248&lt;0,'III. GDP shares, 1310-2018'!F250,"")</f>
        <v/>
      </c>
      <c r="F250" s="60" t="str">
        <f>IF('IV. Country level, 1310-2018'!G248&lt;0,'III. GDP shares, 1310-2018'!G250,"")</f>
        <v/>
      </c>
      <c r="G250" s="60" t="str">
        <f>IF('IV. Country level, 1310-2018'!H248&lt;0,'III. GDP shares, 1310-2018'!H250,"")</f>
        <v/>
      </c>
      <c r="H250" s="60" t="str">
        <f>IF('IV. Country level, 1310-2018'!I248&lt;0,'III. GDP shares, 1310-2018'!I250,"")</f>
        <v/>
      </c>
      <c r="I250" s="60" t="str">
        <f>IF('IV. Country level, 1310-2018'!J248&lt;0,'III. GDP shares, 1310-2018'!J250,"")</f>
        <v/>
      </c>
      <c r="J250" s="60"/>
      <c r="K250" s="60">
        <f t="shared" si="17"/>
        <v>0.26722567247222972</v>
      </c>
      <c r="L250" s="9">
        <f t="shared" si="19"/>
        <v>0.17656455861887799</v>
      </c>
      <c r="M250" s="9">
        <f t="shared" si="18"/>
        <v>0.20250823357139602</v>
      </c>
      <c r="N250" s="9">
        <f t="shared" si="20"/>
        <v>0.24340512028345734</v>
      </c>
      <c r="O250" s="9">
        <f t="shared" si="16"/>
        <v>0.24072986554212542</v>
      </c>
    </row>
    <row r="251" spans="1:15" ht="15" x14ac:dyDescent="0.25">
      <c r="A251" s="60">
        <v>1555</v>
      </c>
      <c r="B251" s="60">
        <f>IF('IV. Country level, 1310-2018'!C249&lt;0,'III. GDP shares, 1310-2018'!C251,"")</f>
        <v>0.26677590051859018</v>
      </c>
      <c r="C251" s="60">
        <f>IF('IV. Country level, 1310-2018'!D249&lt;0,'III. GDP shares, 1310-2018'!D251,"")</f>
        <v>9.2915181811344019E-2</v>
      </c>
      <c r="D251" s="60">
        <f>IF('IV. Country level, 1310-2018'!E249&lt;0,'III. GDP shares, 1310-2018'!E251,"")</f>
        <v>2.9780793680157604E-2</v>
      </c>
      <c r="E251" s="60" t="str">
        <f>IF('IV. Country level, 1310-2018'!F249&lt;0,'III. GDP shares, 1310-2018'!F251,"")</f>
        <v/>
      </c>
      <c r="F251" s="60" t="str">
        <f>IF('IV. Country level, 1310-2018'!G249&lt;0,'III. GDP shares, 1310-2018'!G251,"")</f>
        <v/>
      </c>
      <c r="G251" s="60" t="str">
        <f>IF('IV. Country level, 1310-2018'!H249&lt;0,'III. GDP shares, 1310-2018'!H251,"")</f>
        <v/>
      </c>
      <c r="H251" s="60" t="str">
        <f>IF('IV. Country level, 1310-2018'!I249&lt;0,'III. GDP shares, 1310-2018'!I251,"")</f>
        <v/>
      </c>
      <c r="I251" s="60" t="str">
        <f>IF('IV. Country level, 1310-2018'!J249&lt;0,'III. GDP shares, 1310-2018'!J251,"")</f>
        <v/>
      </c>
      <c r="J251" s="60"/>
      <c r="K251" s="60">
        <f t="shared" si="17"/>
        <v>0.38947187601009181</v>
      </c>
      <c r="L251" s="9">
        <f t="shared" si="19"/>
        <v>0.12852253052365342</v>
      </c>
      <c r="M251" s="9">
        <f t="shared" si="18"/>
        <v>0.20250823357139602</v>
      </c>
      <c r="N251" s="9">
        <f t="shared" si="20"/>
        <v>0.23136598005948047</v>
      </c>
      <c r="O251" s="9">
        <f t="shared" si="16"/>
        <v>0.24072986554212542</v>
      </c>
    </row>
    <row r="252" spans="1:15" ht="15" x14ac:dyDescent="0.25">
      <c r="A252" s="60">
        <v>1556</v>
      </c>
      <c r="B252" s="60" t="str">
        <f>IF('IV. Country level, 1310-2018'!C250&lt;0,'III. GDP shares, 1310-2018'!C252,"")</f>
        <v/>
      </c>
      <c r="C252" s="60">
        <f>IF('IV. Country level, 1310-2018'!D250&lt;0,'III. GDP shares, 1310-2018'!D252,"")</f>
        <v>9.3204419844749836E-2</v>
      </c>
      <c r="D252" s="60">
        <f>IF('IV. Country level, 1310-2018'!E250&lt;0,'III. GDP shares, 1310-2018'!E252,"")</f>
        <v>2.9939498899574989E-2</v>
      </c>
      <c r="E252" s="60" t="str">
        <f>IF('IV. Country level, 1310-2018'!F250&lt;0,'III. GDP shares, 1310-2018'!F252,"")</f>
        <v/>
      </c>
      <c r="F252" s="60" t="str">
        <f>IF('IV. Country level, 1310-2018'!G250&lt;0,'III. GDP shares, 1310-2018'!G252,"")</f>
        <v/>
      </c>
      <c r="G252" s="60" t="str">
        <f>IF('IV. Country level, 1310-2018'!H250&lt;0,'III. GDP shares, 1310-2018'!H252,"")</f>
        <v/>
      </c>
      <c r="H252" s="60" t="str">
        <f>IF('IV. Country level, 1310-2018'!I250&lt;0,'III. GDP shares, 1310-2018'!I252,"")</f>
        <v/>
      </c>
      <c r="I252" s="60" t="str">
        <f>IF('IV. Country level, 1310-2018'!J250&lt;0,'III. GDP shares, 1310-2018'!J252,"")</f>
        <v/>
      </c>
      <c r="J252" s="60"/>
      <c r="K252" s="60">
        <f t="shared" si="17"/>
        <v>0.12314391874432483</v>
      </c>
      <c r="L252" s="9">
        <f t="shared" si="19"/>
        <v>0.1639030993430069</v>
      </c>
      <c r="M252" s="9">
        <f t="shared" si="18"/>
        <v>0.20250823357139602</v>
      </c>
      <c r="N252" s="9">
        <f t="shared" si="20"/>
        <v>0.21421122181457297</v>
      </c>
      <c r="O252" s="9">
        <f t="shared" si="16"/>
        <v>0.24072986554212542</v>
      </c>
    </row>
    <row r="253" spans="1:15" ht="15" x14ac:dyDescent="0.25">
      <c r="A253" s="60">
        <v>1557</v>
      </c>
      <c r="B253" s="60" t="str">
        <f>IF('IV. Country level, 1310-2018'!C251&lt;0,'III. GDP shares, 1310-2018'!C253,"")</f>
        <v/>
      </c>
      <c r="C253" s="60" t="str">
        <f>IF('IV. Country level, 1310-2018'!D251&lt;0,'III. GDP shares, 1310-2018'!D253,"")</f>
        <v/>
      </c>
      <c r="D253" s="60" t="str">
        <f>IF('IV. Country level, 1310-2018'!E251&lt;0,'III. GDP shares, 1310-2018'!E253,"")</f>
        <v/>
      </c>
      <c r="E253" s="60" t="str">
        <f>IF('IV. Country level, 1310-2018'!F251&lt;0,'III. GDP shares, 1310-2018'!F253,"")</f>
        <v/>
      </c>
      <c r="F253" s="60" t="str">
        <f>IF('IV. Country level, 1310-2018'!G251&lt;0,'III. GDP shares, 1310-2018'!G253,"")</f>
        <v/>
      </c>
      <c r="G253" s="60" t="str">
        <f>IF('IV. Country level, 1310-2018'!H251&lt;0,'III. GDP shares, 1310-2018'!H253,"")</f>
        <v/>
      </c>
      <c r="H253" s="60">
        <f>IF('IV. Country level, 1310-2018'!I251&lt;0,'III. GDP shares, 1310-2018'!I253,"")</f>
        <v>0.11981624643892767</v>
      </c>
      <c r="I253" s="60" t="str">
        <f>IF('IV. Country level, 1310-2018'!J251&lt;0,'III. GDP shares, 1310-2018'!J253,"")</f>
        <v/>
      </c>
      <c r="J253" s="60"/>
      <c r="K253" s="60">
        <f t="shared" si="17"/>
        <v>0.11981624643892767</v>
      </c>
      <c r="L253" s="9">
        <f t="shared" si="19"/>
        <v>0.1639030993430069</v>
      </c>
      <c r="M253" s="9">
        <f t="shared" si="18"/>
        <v>0.20250823357139602</v>
      </c>
      <c r="N253" s="9">
        <f t="shared" si="20"/>
        <v>0.20498303099357182</v>
      </c>
      <c r="O253" s="9">
        <f t="shared" si="16"/>
        <v>0.24072986554212542</v>
      </c>
    </row>
    <row r="254" spans="1:15" ht="15" x14ac:dyDescent="0.25">
      <c r="A254" s="60">
        <v>1558</v>
      </c>
      <c r="B254" s="60" t="str">
        <f>IF('IV. Country level, 1310-2018'!C252&lt;0,'III. GDP shares, 1310-2018'!C254,"")</f>
        <v/>
      </c>
      <c r="C254" s="60" t="str">
        <f>IF('IV. Country level, 1310-2018'!D252&lt;0,'III. GDP shares, 1310-2018'!D254,"")</f>
        <v/>
      </c>
      <c r="D254" s="60" t="str">
        <f>IF('IV. Country level, 1310-2018'!E252&lt;0,'III. GDP shares, 1310-2018'!E254,"")</f>
        <v/>
      </c>
      <c r="E254" s="60" t="str">
        <f>IF('IV. Country level, 1310-2018'!F252&lt;0,'III. GDP shares, 1310-2018'!F254,"")</f>
        <v/>
      </c>
      <c r="F254" s="60" t="str">
        <f>IF('IV. Country level, 1310-2018'!G252&lt;0,'III. GDP shares, 1310-2018'!G254,"")</f>
        <v/>
      </c>
      <c r="G254" s="60" t="str">
        <f>IF('IV. Country level, 1310-2018'!H252&lt;0,'III. GDP shares, 1310-2018'!H254,"")</f>
        <v/>
      </c>
      <c r="H254" s="60" t="str">
        <f>IF('IV. Country level, 1310-2018'!I252&lt;0,'III. GDP shares, 1310-2018'!I254,"")</f>
        <v/>
      </c>
      <c r="I254" s="60" t="str">
        <f>IF('IV. Country level, 1310-2018'!J252&lt;0,'III. GDP shares, 1310-2018'!J254,"")</f>
        <v/>
      </c>
      <c r="J254" s="60"/>
      <c r="K254" s="60">
        <f t="shared" si="17"/>
        <v>0</v>
      </c>
      <c r="L254" s="9">
        <f t="shared" si="19"/>
        <v>0.12572800327554551</v>
      </c>
      <c r="M254" s="9">
        <f t="shared" si="18"/>
        <v>0.20250823357139602</v>
      </c>
      <c r="N254" s="9">
        <f t="shared" si="20"/>
        <v>0.20795439663163037</v>
      </c>
      <c r="O254" s="9">
        <f t="shared" si="16"/>
        <v>0.24072986554212542</v>
      </c>
    </row>
    <row r="255" spans="1:15" ht="15" x14ac:dyDescent="0.25">
      <c r="A255" s="60">
        <v>1559</v>
      </c>
      <c r="B255" s="60" t="str">
        <f>IF('IV. Country level, 1310-2018'!C253&lt;0,'III. GDP shares, 1310-2018'!C255,"")</f>
        <v/>
      </c>
      <c r="C255" s="60" t="str">
        <f>IF('IV. Country level, 1310-2018'!D253&lt;0,'III. GDP shares, 1310-2018'!D255,"")</f>
        <v/>
      </c>
      <c r="D255" s="60">
        <f>IF('IV. Country level, 1310-2018'!E253&lt;0,'III. GDP shares, 1310-2018'!E255,"")</f>
        <v>3.0408377273606343E-2</v>
      </c>
      <c r="E255" s="60">
        <f>IF('IV. Country level, 1310-2018'!F253&lt;0,'III. GDP shares, 1310-2018'!F255,"")</f>
        <v>0.21725560446186801</v>
      </c>
      <c r="F255" s="60" t="str">
        <f>IF('IV. Country level, 1310-2018'!G253&lt;0,'III. GDP shares, 1310-2018'!G255,"")</f>
        <v/>
      </c>
      <c r="G255" s="60" t="str">
        <f>IF('IV. Country level, 1310-2018'!H253&lt;0,'III. GDP shares, 1310-2018'!H255,"")</f>
        <v/>
      </c>
      <c r="H255" s="60" t="str">
        <f>IF('IV. Country level, 1310-2018'!I253&lt;0,'III. GDP shares, 1310-2018'!I255,"")</f>
        <v/>
      </c>
      <c r="I255" s="60" t="str">
        <f>IF('IV. Country level, 1310-2018'!J253&lt;0,'III. GDP shares, 1310-2018'!J255,"")</f>
        <v/>
      </c>
      <c r="J255" s="60"/>
      <c r="K255" s="60">
        <f t="shared" si="17"/>
        <v>0.24766398173547435</v>
      </c>
      <c r="L255" s="9">
        <f t="shared" si="19"/>
        <v>8.7242481376681738E-2</v>
      </c>
      <c r="M255" s="9">
        <f t="shared" si="18"/>
        <v>0.20250823357139602</v>
      </c>
      <c r="N255" s="9">
        <f t="shared" si="20"/>
        <v>0.21134452469893819</v>
      </c>
      <c r="O255" s="9">
        <f t="shared" si="16"/>
        <v>0.24072986554212542</v>
      </c>
    </row>
    <row r="256" spans="1:15" ht="15" x14ac:dyDescent="0.25">
      <c r="A256" s="60">
        <v>1560</v>
      </c>
      <c r="B256" s="60" t="str">
        <f>IF('IV. Country level, 1310-2018'!C254&lt;0,'III. GDP shares, 1310-2018'!C256,"")</f>
        <v/>
      </c>
      <c r="C256" s="60" t="str">
        <f>IF('IV. Country level, 1310-2018'!D254&lt;0,'III. GDP shares, 1310-2018'!D256,"")</f>
        <v/>
      </c>
      <c r="D256" s="60" t="str">
        <f>IF('IV. Country level, 1310-2018'!E254&lt;0,'III. GDP shares, 1310-2018'!E256,"")</f>
        <v/>
      </c>
      <c r="E256" s="60" t="str">
        <f>IF('IV. Country level, 1310-2018'!F254&lt;0,'III. GDP shares, 1310-2018'!F256,"")</f>
        <v/>
      </c>
      <c r="F256" s="60" t="str">
        <f>IF('IV. Country level, 1310-2018'!G254&lt;0,'III. GDP shares, 1310-2018'!G256,"")</f>
        <v/>
      </c>
      <c r="G256" s="60" t="str">
        <f>IF('IV. Country level, 1310-2018'!H254&lt;0,'III. GDP shares, 1310-2018'!H256,"")</f>
        <v/>
      </c>
      <c r="H256" s="60" t="str">
        <f>IF('IV. Country level, 1310-2018'!I254&lt;0,'III. GDP shares, 1310-2018'!I256,"")</f>
        <v/>
      </c>
      <c r="I256" s="60" t="str">
        <f>IF('IV. Country level, 1310-2018'!J254&lt;0,'III. GDP shares, 1310-2018'!J256,"")</f>
        <v/>
      </c>
      <c r="J256" s="60"/>
      <c r="K256" s="60">
        <f t="shared" si="17"/>
        <v>0</v>
      </c>
      <c r="L256" s="9">
        <f t="shared" si="19"/>
        <v>6.9650492984635312E-2</v>
      </c>
      <c r="M256" s="9">
        <f t="shared" si="18"/>
        <v>0.20250823357139602</v>
      </c>
      <c r="N256" s="9">
        <f t="shared" si="20"/>
        <v>0.20844845948835283</v>
      </c>
      <c r="O256" s="9">
        <f t="shared" si="16"/>
        <v>0.24072986554212542</v>
      </c>
    </row>
    <row r="257" spans="1:15" ht="15" x14ac:dyDescent="0.25">
      <c r="A257" s="60">
        <v>1561</v>
      </c>
      <c r="B257" s="60" t="str">
        <f>IF('IV. Country level, 1310-2018'!C255&lt;0,'III. GDP shares, 1310-2018'!C257,"")</f>
        <v/>
      </c>
      <c r="C257" s="60" t="str">
        <f>IF('IV. Country level, 1310-2018'!D255&lt;0,'III. GDP shares, 1310-2018'!D257,"")</f>
        <v/>
      </c>
      <c r="D257" s="60" t="str">
        <f>IF('IV. Country level, 1310-2018'!E255&lt;0,'III. GDP shares, 1310-2018'!E257,"")</f>
        <v/>
      </c>
      <c r="E257" s="60" t="str">
        <f>IF('IV. Country level, 1310-2018'!F255&lt;0,'III. GDP shares, 1310-2018'!F257,"")</f>
        <v/>
      </c>
      <c r="F257" s="60" t="str">
        <f>IF('IV. Country level, 1310-2018'!G255&lt;0,'III. GDP shares, 1310-2018'!G257,"")</f>
        <v/>
      </c>
      <c r="G257" s="60" t="str">
        <f>IF('IV. Country level, 1310-2018'!H255&lt;0,'III. GDP shares, 1310-2018'!H257,"")</f>
        <v/>
      </c>
      <c r="H257" s="60" t="str">
        <f>IF('IV. Country level, 1310-2018'!I255&lt;0,'III. GDP shares, 1310-2018'!I257,"")</f>
        <v/>
      </c>
      <c r="I257" s="60" t="str">
        <f>IF('IV. Country level, 1310-2018'!J255&lt;0,'III. GDP shares, 1310-2018'!J257,"")</f>
        <v/>
      </c>
      <c r="J257" s="60"/>
      <c r="K257" s="60">
        <f t="shared" si="17"/>
        <v>0</v>
      </c>
      <c r="L257" s="9">
        <f t="shared" si="19"/>
        <v>5.2533886350502788E-2</v>
      </c>
      <c r="M257" s="9">
        <f t="shared" si="18"/>
        <v>0.20250823357139602</v>
      </c>
      <c r="N257" s="9">
        <f t="shared" si="20"/>
        <v>0.20860182004842598</v>
      </c>
      <c r="O257" s="9">
        <f t="shared" si="16"/>
        <v>0.24072986554212542</v>
      </c>
    </row>
    <row r="258" spans="1:15" ht="15" x14ac:dyDescent="0.25">
      <c r="A258" s="60">
        <v>1562</v>
      </c>
      <c r="B258" s="60" t="str">
        <f>IF('IV. Country level, 1310-2018'!C256&lt;0,'III. GDP shares, 1310-2018'!C258,"")</f>
        <v/>
      </c>
      <c r="C258" s="60" t="str">
        <f>IF('IV. Country level, 1310-2018'!D256&lt;0,'III. GDP shares, 1310-2018'!D258,"")</f>
        <v/>
      </c>
      <c r="D258" s="60" t="str">
        <f>IF('IV. Country level, 1310-2018'!E256&lt;0,'III. GDP shares, 1310-2018'!E258,"")</f>
        <v/>
      </c>
      <c r="E258" s="60" t="str">
        <f>IF('IV. Country level, 1310-2018'!F256&lt;0,'III. GDP shares, 1310-2018'!F258,"")</f>
        <v/>
      </c>
      <c r="F258" s="60" t="str">
        <f>IF('IV. Country level, 1310-2018'!G256&lt;0,'III. GDP shares, 1310-2018'!G258,"")</f>
        <v/>
      </c>
      <c r="G258" s="60" t="str">
        <f>IF('IV. Country level, 1310-2018'!H256&lt;0,'III. GDP shares, 1310-2018'!H258,"")</f>
        <v/>
      </c>
      <c r="H258" s="60">
        <f>IF('IV. Country level, 1310-2018'!I256&lt;0,'III. GDP shares, 1310-2018'!I258,"")</f>
        <v>0.12007322271804521</v>
      </c>
      <c r="I258" s="60" t="str">
        <f>IF('IV. Country level, 1310-2018'!J256&lt;0,'III. GDP shares, 1310-2018'!J258,"")</f>
        <v/>
      </c>
      <c r="J258" s="60"/>
      <c r="K258" s="60">
        <f t="shared" si="17"/>
        <v>0.12007322271804521</v>
      </c>
      <c r="L258" s="9">
        <f t="shared" si="19"/>
        <v>9.5965960888894974E-2</v>
      </c>
      <c r="M258" s="9">
        <f t="shared" si="18"/>
        <v>0.20250823357139602</v>
      </c>
      <c r="N258" s="9">
        <f t="shared" si="20"/>
        <v>0.21372584776237155</v>
      </c>
      <c r="O258" s="9">
        <f t="shared" si="16"/>
        <v>0.24072986554212542</v>
      </c>
    </row>
    <row r="259" spans="1:15" ht="15" x14ac:dyDescent="0.25">
      <c r="A259" s="60">
        <v>1563</v>
      </c>
      <c r="B259" s="60" t="str">
        <f>IF('IV. Country level, 1310-2018'!C257&lt;0,'III. GDP shares, 1310-2018'!C259,"")</f>
        <v/>
      </c>
      <c r="C259" s="60" t="str">
        <f>IF('IV. Country level, 1310-2018'!D257&lt;0,'III. GDP shares, 1310-2018'!D259,"")</f>
        <v/>
      </c>
      <c r="D259" s="60" t="str">
        <f>IF('IV. Country level, 1310-2018'!E257&lt;0,'III. GDP shares, 1310-2018'!E259,"")</f>
        <v/>
      </c>
      <c r="E259" s="60" t="str">
        <f>IF('IV. Country level, 1310-2018'!F257&lt;0,'III. GDP shares, 1310-2018'!F259,"")</f>
        <v/>
      </c>
      <c r="F259" s="60" t="str">
        <f>IF('IV. Country level, 1310-2018'!G257&lt;0,'III. GDP shares, 1310-2018'!G259,"")</f>
        <v/>
      </c>
      <c r="G259" s="60" t="str">
        <f>IF('IV. Country level, 1310-2018'!H257&lt;0,'III. GDP shares, 1310-2018'!H259,"")</f>
        <v/>
      </c>
      <c r="H259" s="60" t="str">
        <f>IF('IV. Country level, 1310-2018'!I257&lt;0,'III. GDP shares, 1310-2018'!I259,"")</f>
        <v/>
      </c>
      <c r="I259" s="60" t="str">
        <f>IF('IV. Country level, 1310-2018'!J257&lt;0,'III. GDP shares, 1310-2018'!J259,"")</f>
        <v/>
      </c>
      <c r="J259" s="60"/>
      <c r="K259" s="60">
        <f t="shared" si="17"/>
        <v>0</v>
      </c>
      <c r="L259" s="9">
        <f t="shared" si="19"/>
        <v>0.14780123018399088</v>
      </c>
      <c r="M259" s="9">
        <f t="shared" si="18"/>
        <v>0.20250823357139602</v>
      </c>
      <c r="N259" s="9">
        <f t="shared" si="20"/>
        <v>0.21618565826588662</v>
      </c>
      <c r="O259" s="9">
        <f t="shared" si="16"/>
        <v>0.24072986554212542</v>
      </c>
    </row>
    <row r="260" spans="1:15" ht="15" x14ac:dyDescent="0.25">
      <c r="A260" s="60">
        <v>1564</v>
      </c>
      <c r="B260" s="60" t="str">
        <f>IF('IV. Country level, 1310-2018'!C258&lt;0,'III. GDP shares, 1310-2018'!C260,"")</f>
        <v/>
      </c>
      <c r="C260" s="60" t="str">
        <f>IF('IV. Country level, 1310-2018'!D258&lt;0,'III. GDP shares, 1310-2018'!D260,"")</f>
        <v/>
      </c>
      <c r="D260" s="60" t="str">
        <f>IF('IV. Country level, 1310-2018'!E258&lt;0,'III. GDP shares, 1310-2018'!E260,"")</f>
        <v/>
      </c>
      <c r="E260" s="60" t="str">
        <f>IF('IV. Country level, 1310-2018'!F258&lt;0,'III. GDP shares, 1310-2018'!F260,"")</f>
        <v/>
      </c>
      <c r="F260" s="60" t="str">
        <f>IF('IV. Country level, 1310-2018'!G258&lt;0,'III. GDP shares, 1310-2018'!G260,"")</f>
        <v/>
      </c>
      <c r="G260" s="60" t="str">
        <f>IF('IV. Country level, 1310-2018'!H258&lt;0,'III. GDP shares, 1310-2018'!H260,"")</f>
        <v/>
      </c>
      <c r="H260" s="60" t="str">
        <f>IF('IV. Country level, 1310-2018'!I258&lt;0,'III. GDP shares, 1310-2018'!I260,"")</f>
        <v/>
      </c>
      <c r="I260" s="60" t="str">
        <f>IF('IV. Country level, 1310-2018'!J258&lt;0,'III. GDP shares, 1310-2018'!J260,"")</f>
        <v/>
      </c>
      <c r="J260" s="60"/>
      <c r="K260" s="60">
        <f t="shared" si="17"/>
        <v>0</v>
      </c>
      <c r="L260" s="9">
        <f t="shared" si="19"/>
        <v>0.18341447021352547</v>
      </c>
      <c r="M260" s="9">
        <f t="shared" si="18"/>
        <v>0.20250823357139602</v>
      </c>
      <c r="N260" s="9">
        <f t="shared" si="20"/>
        <v>0.2090019897338049</v>
      </c>
      <c r="O260" s="9">
        <f t="shared" si="16"/>
        <v>0.24072986554212542</v>
      </c>
    </row>
    <row r="261" spans="1:15" ht="15" x14ac:dyDescent="0.25">
      <c r="A261" s="60">
        <v>1565</v>
      </c>
      <c r="B261" s="60" t="str">
        <f>IF('IV. Country level, 1310-2018'!C259&lt;0,'III. GDP shares, 1310-2018'!C261,"")</f>
        <v/>
      </c>
      <c r="C261" s="60" t="str">
        <f>IF('IV. Country level, 1310-2018'!D259&lt;0,'III. GDP shares, 1310-2018'!D261,"")</f>
        <v/>
      </c>
      <c r="D261" s="60">
        <f>IF('IV. Country level, 1310-2018'!E259&lt;0,'III. GDP shares, 1310-2018'!E261,"")</f>
        <v>3.1314776283879416E-2</v>
      </c>
      <c r="E261" s="60" t="str">
        <f>IF('IV. Country level, 1310-2018'!F259&lt;0,'III. GDP shares, 1310-2018'!F261,"")</f>
        <v/>
      </c>
      <c r="F261" s="60">
        <f>IF('IV. Country level, 1310-2018'!G259&lt;0,'III. GDP shares, 1310-2018'!G261,"")</f>
        <v>0.27270974548486587</v>
      </c>
      <c r="G261" s="60" t="str">
        <f>IF('IV. Country level, 1310-2018'!H259&lt;0,'III. GDP shares, 1310-2018'!H261,"")</f>
        <v/>
      </c>
      <c r="H261" s="60" t="str">
        <f>IF('IV. Country level, 1310-2018'!I259&lt;0,'III. GDP shares, 1310-2018'!I261,"")</f>
        <v/>
      </c>
      <c r="I261" s="60" t="str">
        <f>IF('IV. Country level, 1310-2018'!J259&lt;0,'III. GDP shares, 1310-2018'!J261,"")</f>
        <v/>
      </c>
      <c r="J261" s="60"/>
      <c r="K261" s="60">
        <f t="shared" si="17"/>
        <v>0.30402452176874528</v>
      </c>
      <c r="L261" s="9">
        <f t="shared" si="19"/>
        <v>0.18341447021352547</v>
      </c>
      <c r="M261" s="9">
        <f t="shared" si="18"/>
        <v>0.20250823357139602</v>
      </c>
      <c r="N261" s="9">
        <f t="shared" si="20"/>
        <v>0.21202550618311233</v>
      </c>
      <c r="O261" s="9">
        <f t="shared" ref="O261:O295" si="21">AVERAGE(L$196:L$295)</f>
        <v>0.24072986554212542</v>
      </c>
    </row>
    <row r="262" spans="1:15" ht="15" x14ac:dyDescent="0.25">
      <c r="A262" s="60">
        <v>1566</v>
      </c>
      <c r="B262" s="60" t="str">
        <f>IF('IV. Country level, 1310-2018'!C260&lt;0,'III. GDP shares, 1310-2018'!C262,"")</f>
        <v/>
      </c>
      <c r="C262" s="60" t="str">
        <f>IF('IV. Country level, 1310-2018'!D260&lt;0,'III. GDP shares, 1310-2018'!D262,"")</f>
        <v/>
      </c>
      <c r="D262" s="60" t="str">
        <f>IF('IV. Country level, 1310-2018'!E260&lt;0,'III. GDP shares, 1310-2018'!E262,"")</f>
        <v/>
      </c>
      <c r="E262" s="60">
        <f>IF('IV. Country level, 1310-2018'!F260&lt;0,'III. GDP shares, 1310-2018'!F262,"")</f>
        <v>0.21763243987026301</v>
      </c>
      <c r="F262" s="60">
        <f>IF('IV. Country level, 1310-2018'!G260&lt;0,'III. GDP shares, 1310-2018'!G262,"")</f>
        <v>0.27260647218594936</v>
      </c>
      <c r="G262" s="60" t="str">
        <f>IF('IV. Country level, 1310-2018'!H260&lt;0,'III. GDP shares, 1310-2018'!H262,"")</f>
        <v/>
      </c>
      <c r="H262" s="60">
        <f>IF('IV. Country level, 1310-2018'!I260&lt;0,'III. GDP shares, 1310-2018'!I262,"")</f>
        <v>0.12027195474493342</v>
      </c>
      <c r="I262" s="60" t="str">
        <f>IF('IV. Country level, 1310-2018'!J260&lt;0,'III. GDP shares, 1310-2018'!J262,"")</f>
        <v/>
      </c>
      <c r="J262" s="60"/>
      <c r="K262" s="60">
        <f t="shared" si="17"/>
        <v>0.61051086680114586</v>
      </c>
      <c r="L262" s="9">
        <f t="shared" si="19"/>
        <v>0.23463442621960992</v>
      </c>
      <c r="M262" s="9">
        <f t="shared" si="18"/>
        <v>0.20250823357139602</v>
      </c>
      <c r="N262" s="9">
        <f t="shared" si="20"/>
        <v>0.19819734272797931</v>
      </c>
      <c r="O262" s="9">
        <f t="shared" si="21"/>
        <v>0.24072986554212542</v>
      </c>
    </row>
    <row r="263" spans="1:15" ht="15" x14ac:dyDescent="0.25">
      <c r="A263" s="60">
        <v>1567</v>
      </c>
      <c r="B263" s="60" t="str">
        <f>IF('IV. Country level, 1310-2018'!C261&lt;0,'III. GDP shares, 1310-2018'!C263,"")</f>
        <v/>
      </c>
      <c r="C263" s="60" t="str">
        <f>IF('IV. Country level, 1310-2018'!D261&lt;0,'III. GDP shares, 1310-2018'!D263,"")</f>
        <v/>
      </c>
      <c r="D263" s="60">
        <f>IF('IV. Country level, 1310-2018'!E261&lt;0,'III. GDP shares, 1310-2018'!E263,"")</f>
        <v>3.160799503545246E-2</v>
      </c>
      <c r="E263" s="60">
        <f>IF('IV. Country level, 1310-2018'!F261&lt;0,'III. GDP shares, 1310-2018'!F263,"")</f>
        <v>0.21768468517128969</v>
      </c>
      <c r="F263" s="60" t="str">
        <f>IF('IV. Country level, 1310-2018'!G261&lt;0,'III. GDP shares, 1310-2018'!G263,"")</f>
        <v/>
      </c>
      <c r="G263" s="60" t="str">
        <f>IF('IV. Country level, 1310-2018'!H261&lt;0,'III. GDP shares, 1310-2018'!H263,"")</f>
        <v/>
      </c>
      <c r="H263" s="60" t="str">
        <f>IF('IV. Country level, 1310-2018'!I261&lt;0,'III. GDP shares, 1310-2018'!I263,"")</f>
        <v/>
      </c>
      <c r="I263" s="60" t="str">
        <f>IF('IV. Country level, 1310-2018'!J261&lt;0,'III. GDP shares, 1310-2018'!J263,"")</f>
        <v/>
      </c>
      <c r="J263" s="60"/>
      <c r="K263" s="60">
        <f t="shared" ref="K263:K326" si="22">SUM(B263:I263)</f>
        <v>0.24929268020674217</v>
      </c>
      <c r="L263" s="9">
        <f t="shared" si="19"/>
        <v>0.30753471304077068</v>
      </c>
      <c r="M263" s="9">
        <f t="shared" si="18"/>
        <v>0.20250823357139602</v>
      </c>
      <c r="N263" s="9">
        <f t="shared" si="20"/>
        <v>0.18333535618512503</v>
      </c>
      <c r="O263" s="9">
        <f t="shared" si="21"/>
        <v>0.24072986554212542</v>
      </c>
    </row>
    <row r="264" spans="1:15" ht="15" x14ac:dyDescent="0.25">
      <c r="A264" s="60">
        <v>1568</v>
      </c>
      <c r="B264" s="60" t="str">
        <f>IF('IV. Country level, 1310-2018'!C262&lt;0,'III. GDP shares, 1310-2018'!C264,"")</f>
        <v/>
      </c>
      <c r="C264" s="60" t="str">
        <f>IF('IV. Country level, 1310-2018'!D262&lt;0,'III. GDP shares, 1310-2018'!D264,"")</f>
        <v/>
      </c>
      <c r="D264" s="60" t="str">
        <f>IF('IV. Country level, 1310-2018'!E262&lt;0,'III. GDP shares, 1310-2018'!E264,"")</f>
        <v/>
      </c>
      <c r="E264" s="60" t="str">
        <f>IF('IV. Country level, 1310-2018'!F262&lt;0,'III. GDP shares, 1310-2018'!F264,"")</f>
        <v/>
      </c>
      <c r="F264" s="60" t="str">
        <f>IF('IV. Country level, 1310-2018'!G262&lt;0,'III. GDP shares, 1310-2018'!G264,"")</f>
        <v/>
      </c>
      <c r="G264" s="60" t="str">
        <f>IF('IV. Country level, 1310-2018'!H262&lt;0,'III. GDP shares, 1310-2018'!H264,"")</f>
        <v/>
      </c>
      <c r="H264" s="60" t="str">
        <f>IF('IV. Country level, 1310-2018'!I262&lt;0,'III. GDP shares, 1310-2018'!I264,"")</f>
        <v/>
      </c>
      <c r="I264" s="60" t="str">
        <f>IF('IV. Country level, 1310-2018'!J262&lt;0,'III. GDP shares, 1310-2018'!J264,"")</f>
        <v/>
      </c>
      <c r="J264" s="60"/>
      <c r="K264" s="60">
        <f t="shared" si="22"/>
        <v>0</v>
      </c>
      <c r="L264" s="9">
        <f t="shared" si="19"/>
        <v>0.32475074791890474</v>
      </c>
      <c r="M264" s="9">
        <f t="shared" si="18"/>
        <v>0.20250823357139602</v>
      </c>
      <c r="N264" s="9">
        <f t="shared" si="20"/>
        <v>0.17314462295280469</v>
      </c>
      <c r="O264" s="9">
        <f t="shared" si="21"/>
        <v>0.24072986554212542</v>
      </c>
    </row>
    <row r="265" spans="1:15" ht="15" x14ac:dyDescent="0.25">
      <c r="A265" s="60">
        <v>1569</v>
      </c>
      <c r="B265" s="60">
        <f>IF('IV. Country level, 1310-2018'!C263&lt;0,'III. GDP shares, 1310-2018'!C265,"")</f>
        <v>0.26082488662177489</v>
      </c>
      <c r="C265" s="60" t="str">
        <f>IF('IV. Country level, 1310-2018'!D263&lt;0,'III. GDP shares, 1310-2018'!D265,"")</f>
        <v/>
      </c>
      <c r="D265" s="60" t="str">
        <f>IF('IV. Country level, 1310-2018'!E263&lt;0,'III. GDP shares, 1310-2018'!E265,"")</f>
        <v/>
      </c>
      <c r="E265" s="60">
        <f>IF('IV. Country level, 1310-2018'!F263&lt;0,'III. GDP shares, 1310-2018'!F265,"")</f>
        <v>0.21778802813886128</v>
      </c>
      <c r="F265" s="60" t="str">
        <f>IF('IV. Country level, 1310-2018'!G263&lt;0,'III. GDP shares, 1310-2018'!G265,"")</f>
        <v/>
      </c>
      <c r="G265" s="60" t="str">
        <f>IF('IV. Country level, 1310-2018'!H263&lt;0,'III. GDP shares, 1310-2018'!H265,"")</f>
        <v/>
      </c>
      <c r="H265" s="60" t="str">
        <f>IF('IV. Country level, 1310-2018'!I263&lt;0,'III. GDP shares, 1310-2018'!I265,"")</f>
        <v/>
      </c>
      <c r="I265" s="60" t="str">
        <f>IF('IV. Country level, 1310-2018'!J263&lt;0,'III. GDP shares, 1310-2018'!J265,"")</f>
        <v/>
      </c>
      <c r="J265" s="60"/>
      <c r="K265" s="60">
        <f t="shared" si="22"/>
        <v>0.47861291476063617</v>
      </c>
      <c r="L265" s="9">
        <f t="shared" si="19"/>
        <v>0.29987150094031556</v>
      </c>
      <c r="M265" s="9">
        <f t="shared" ref="M265:M328" si="23">AVERAGE(L$9:L$714)</f>
        <v>0.20250823357139602</v>
      </c>
      <c r="N265" s="9">
        <f t="shared" si="20"/>
        <v>0.17314462295280469</v>
      </c>
      <c r="O265" s="9">
        <f t="shared" si="21"/>
        <v>0.24072986554212542</v>
      </c>
    </row>
    <row r="266" spans="1:15" ht="15" x14ac:dyDescent="0.25">
      <c r="A266" s="60">
        <v>1570</v>
      </c>
      <c r="B266" s="60">
        <f>IF('IV. Country level, 1310-2018'!C264&lt;0,'III. GDP shares, 1310-2018'!C266,"")</f>
        <v>0.26042307219284272</v>
      </c>
      <c r="C266" s="60" t="str">
        <f>IF('IV. Country level, 1310-2018'!D264&lt;0,'III. GDP shares, 1310-2018'!D266,"")</f>
        <v/>
      </c>
      <c r="D266" s="60">
        <f>IF('IV. Country level, 1310-2018'!E264&lt;0,'III. GDP shares, 1310-2018'!E266,"")</f>
        <v>3.2039801377444367E-2</v>
      </c>
      <c r="E266" s="60">
        <f>IF('IV. Country level, 1310-2018'!F264&lt;0,'III. GDP shares, 1310-2018'!F266,"")</f>
        <v>0.21783913417783793</v>
      </c>
      <c r="F266" s="60" t="str">
        <f>IF('IV. Country level, 1310-2018'!G264&lt;0,'III. GDP shares, 1310-2018'!G266,"")</f>
        <v/>
      </c>
      <c r="G266" s="60" t="str">
        <f>IF('IV. Country level, 1310-2018'!H264&lt;0,'III. GDP shares, 1310-2018'!H266,"")</f>
        <v/>
      </c>
      <c r="H266" s="60" t="str">
        <f>IF('IV. Country level, 1310-2018'!I264&lt;0,'III. GDP shares, 1310-2018'!I266,"")</f>
        <v/>
      </c>
      <c r="I266" s="60" t="str">
        <f>IF('IV. Country level, 1310-2018'!J264&lt;0,'III. GDP shares, 1310-2018'!J266,"")</f>
        <v/>
      </c>
      <c r="J266" s="60"/>
      <c r="K266" s="60">
        <f t="shared" si="22"/>
        <v>0.51030200774812506</v>
      </c>
      <c r="L266" s="9">
        <f t="shared" ref="L266:L329" si="24">AVERAGE(K263:K269)</f>
        <v>0.25613661795310366</v>
      </c>
      <c r="M266" s="9">
        <f t="shared" si="23"/>
        <v>0.20250823357139602</v>
      </c>
      <c r="N266" s="9">
        <f t="shared" si="20"/>
        <v>0.19873930832410225</v>
      </c>
      <c r="O266" s="9">
        <f t="shared" si="21"/>
        <v>0.24072986554212542</v>
      </c>
    </row>
    <row r="267" spans="1:15" ht="15" x14ac:dyDescent="0.25">
      <c r="A267" s="60">
        <v>1571</v>
      </c>
      <c r="B267" s="60" t="str">
        <f>IF('IV. Country level, 1310-2018'!C265&lt;0,'III. GDP shares, 1310-2018'!C267,"")</f>
        <v/>
      </c>
      <c r="C267" s="60" t="str">
        <f>IF('IV. Country level, 1310-2018'!D265&lt;0,'III. GDP shares, 1310-2018'!D267,"")</f>
        <v/>
      </c>
      <c r="D267" s="60" t="str">
        <f>IF('IV. Country level, 1310-2018'!E265&lt;0,'III. GDP shares, 1310-2018'!E267,"")</f>
        <v/>
      </c>
      <c r="E267" s="60" t="str">
        <f>IF('IV. Country level, 1310-2018'!F265&lt;0,'III. GDP shares, 1310-2018'!F267,"")</f>
        <v/>
      </c>
      <c r="F267" s="60" t="str">
        <f>IF('IV. Country level, 1310-2018'!G265&lt;0,'III. GDP shares, 1310-2018'!G267,"")</f>
        <v/>
      </c>
      <c r="G267" s="60" t="str">
        <f>IF('IV. Country level, 1310-2018'!H265&lt;0,'III. GDP shares, 1310-2018'!H267,"")</f>
        <v/>
      </c>
      <c r="H267" s="60">
        <f>IF('IV. Country level, 1310-2018'!I265&lt;0,'III. GDP shares, 1310-2018'!I267,"")</f>
        <v>0.12051224414693838</v>
      </c>
      <c r="I267" s="60" t="str">
        <f>IF('IV. Country level, 1310-2018'!J265&lt;0,'III. GDP shares, 1310-2018'!J267,"")</f>
        <v/>
      </c>
      <c r="J267" s="60"/>
      <c r="K267" s="60">
        <f t="shared" si="22"/>
        <v>0.12051224414693838</v>
      </c>
      <c r="L267" s="9">
        <f t="shared" si="24"/>
        <v>0.23453124450298807</v>
      </c>
      <c r="M267" s="9">
        <f t="shared" si="23"/>
        <v>0.20250823357139602</v>
      </c>
      <c r="N267" s="9">
        <f t="shared" si="20"/>
        <v>0.19988156754232905</v>
      </c>
      <c r="O267" s="9">
        <f t="shared" si="21"/>
        <v>0.24072986554212542</v>
      </c>
    </row>
    <row r="268" spans="1:15" ht="15" x14ac:dyDescent="0.25">
      <c r="A268" s="60">
        <v>1572</v>
      </c>
      <c r="B268" s="60" t="str">
        <f>IF('IV. Country level, 1310-2018'!C266&lt;0,'III. GDP shares, 1310-2018'!C268,"")</f>
        <v/>
      </c>
      <c r="C268" s="60">
        <f>IF('IV. Country level, 1310-2018'!D266&lt;0,'III. GDP shares, 1310-2018'!D268,"")</f>
        <v>9.7547332941102072E-2</v>
      </c>
      <c r="D268" s="60">
        <f>IF('IV. Country level, 1310-2018'!E266&lt;0,'III. GDP shares, 1310-2018'!E268,"")</f>
        <v>3.2322459977519209E-2</v>
      </c>
      <c r="E268" s="60" t="str">
        <f>IF('IV. Country level, 1310-2018'!F266&lt;0,'III. GDP shares, 1310-2018'!F268,"")</f>
        <v/>
      </c>
      <c r="F268" s="60" t="str">
        <f>IF('IV. Country level, 1310-2018'!G266&lt;0,'III. GDP shares, 1310-2018'!G268,"")</f>
        <v/>
      </c>
      <c r="G268" s="60" t="str">
        <f>IF('IV. Country level, 1310-2018'!H266&lt;0,'III. GDP shares, 1310-2018'!H268,"")</f>
        <v/>
      </c>
      <c r="H268" s="60" t="str">
        <f>IF('IV. Country level, 1310-2018'!I266&lt;0,'III. GDP shares, 1310-2018'!I268,"")</f>
        <v/>
      </c>
      <c r="I268" s="60" t="str">
        <f>IF('IV. Country level, 1310-2018'!J266&lt;0,'III. GDP shares, 1310-2018'!J268,"")</f>
        <v/>
      </c>
      <c r="J268" s="60"/>
      <c r="K268" s="60">
        <f t="shared" si="22"/>
        <v>0.12986979291862127</v>
      </c>
      <c r="L268" s="9">
        <f t="shared" si="24"/>
        <v>0.27145369925983781</v>
      </c>
      <c r="M268" s="9">
        <f t="shared" si="23"/>
        <v>0.20250823357139602</v>
      </c>
      <c r="N268" s="9">
        <f t="shared" si="20"/>
        <v>0.1880793894814172</v>
      </c>
      <c r="O268" s="9">
        <f t="shared" si="21"/>
        <v>0.24072986554212542</v>
      </c>
    </row>
    <row r="269" spans="1:15" ht="15" x14ac:dyDescent="0.25">
      <c r="A269" s="60">
        <v>1573</v>
      </c>
      <c r="B269" s="60" t="str">
        <f>IF('IV. Country level, 1310-2018'!C267&lt;0,'III. GDP shares, 1310-2018'!C269,"")</f>
        <v/>
      </c>
      <c r="C269" s="60" t="str">
        <f>IF('IV. Country level, 1310-2018'!D267&lt;0,'III. GDP shares, 1310-2018'!D269,"")</f>
        <v/>
      </c>
      <c r="D269" s="60">
        <f>IF('IV. Country level, 1310-2018'!E267&lt;0,'III. GDP shares, 1310-2018'!E269,"")</f>
        <v>3.2462259441840072E-2</v>
      </c>
      <c r="E269" s="60" t="str">
        <f>IF('IV. Country level, 1310-2018'!F267&lt;0,'III. GDP shares, 1310-2018'!F269,"")</f>
        <v/>
      </c>
      <c r="F269" s="60">
        <f>IF('IV. Country level, 1310-2018'!G267&lt;0,'III. GDP shares, 1310-2018'!G269,"")</f>
        <v>0.27190442644882251</v>
      </c>
      <c r="G269" s="60" t="str">
        <f>IF('IV. Country level, 1310-2018'!H267&lt;0,'III. GDP shares, 1310-2018'!H269,"")</f>
        <v/>
      </c>
      <c r="H269" s="60" t="str">
        <f>IF('IV. Country level, 1310-2018'!I267&lt;0,'III. GDP shares, 1310-2018'!I269,"")</f>
        <v/>
      </c>
      <c r="I269" s="60" t="str">
        <f>IF('IV. Country level, 1310-2018'!J267&lt;0,'III. GDP shares, 1310-2018'!J269,"")</f>
        <v/>
      </c>
      <c r="J269" s="60"/>
      <c r="K269" s="60">
        <f t="shared" si="22"/>
        <v>0.30436668589066257</v>
      </c>
      <c r="L269" s="9">
        <f t="shared" si="24"/>
        <v>0.22032956233089607</v>
      </c>
      <c r="M269" s="9">
        <f t="shared" si="23"/>
        <v>0.20250823357139602</v>
      </c>
      <c r="N269" s="9">
        <f t="shared" si="20"/>
        <v>0.20232844586903001</v>
      </c>
      <c r="O269" s="9">
        <f t="shared" si="21"/>
        <v>0.24072986554212542</v>
      </c>
    </row>
    <row r="270" spans="1:15" ht="15" x14ac:dyDescent="0.25">
      <c r="A270" s="60">
        <v>1574</v>
      </c>
      <c r="B270" s="60" t="str">
        <f>IF('IV. Country level, 1310-2018'!C268&lt;0,'III. GDP shares, 1310-2018'!C270,"")</f>
        <v/>
      </c>
      <c r="C270" s="60">
        <f>IF('IV. Country level, 1310-2018'!D268&lt;0,'III. GDP shares, 1310-2018'!D270,"")</f>
        <v>9.8055066055932866E-2</v>
      </c>
      <c r="D270" s="60" t="str">
        <f>IF('IV. Country level, 1310-2018'!E268&lt;0,'III. GDP shares, 1310-2018'!E270,"")</f>
        <v/>
      </c>
      <c r="E270" s="60" t="str">
        <f>IF('IV. Country level, 1310-2018'!F268&lt;0,'III. GDP shares, 1310-2018'!F270,"")</f>
        <v/>
      </c>
      <c r="F270" s="60" t="str">
        <f>IF('IV. Country level, 1310-2018'!G268&lt;0,'III. GDP shares, 1310-2018'!G270,"")</f>
        <v/>
      </c>
      <c r="G270" s="60" t="str">
        <f>IF('IV. Country level, 1310-2018'!H268&lt;0,'III. GDP shares, 1310-2018'!H270,"")</f>
        <v/>
      </c>
      <c r="H270" s="60" t="str">
        <f>IF('IV. Country level, 1310-2018'!I268&lt;0,'III. GDP shares, 1310-2018'!I270,"")</f>
        <v/>
      </c>
      <c r="I270" s="60" t="str">
        <f>IF('IV. Country level, 1310-2018'!J268&lt;0,'III. GDP shares, 1310-2018'!J270,"")</f>
        <v/>
      </c>
      <c r="J270" s="60"/>
      <c r="K270" s="60">
        <f t="shared" si="22"/>
        <v>9.8055066055932866E-2</v>
      </c>
      <c r="L270" s="9">
        <f t="shared" si="24"/>
        <v>0.15214520584225297</v>
      </c>
      <c r="M270" s="9">
        <f t="shared" si="23"/>
        <v>0.20250823357139602</v>
      </c>
      <c r="N270" s="9">
        <f t="shared" si="20"/>
        <v>0.22532338257914944</v>
      </c>
      <c r="O270" s="9">
        <f t="shared" si="21"/>
        <v>0.24072986554212542</v>
      </c>
    </row>
    <row r="271" spans="1:15" ht="15" x14ac:dyDescent="0.25">
      <c r="A271" s="60">
        <v>1575</v>
      </c>
      <c r="B271" s="60">
        <f>IF('IV. Country level, 1310-2018'!C269&lt;0,'III. GDP shares, 1310-2018'!C271,"")</f>
        <v>0.25845718329794815</v>
      </c>
      <c r="C271" s="60" t="str">
        <f>IF('IV. Country level, 1310-2018'!D269&lt;0,'III. GDP shares, 1310-2018'!D271,"")</f>
        <v/>
      </c>
      <c r="D271" s="60" t="str">
        <f>IF('IV. Country level, 1310-2018'!E269&lt;0,'III. GDP shares, 1310-2018'!E271,"")</f>
        <v/>
      </c>
      <c r="E271" s="60" t="str">
        <f>IF('IV. Country level, 1310-2018'!F269&lt;0,'III. GDP shares, 1310-2018'!F271,"")</f>
        <v/>
      </c>
      <c r="F271" s="60" t="str">
        <f>IF('IV. Country level, 1310-2018'!G269&lt;0,'III. GDP shares, 1310-2018'!G271,"")</f>
        <v/>
      </c>
      <c r="G271" s="60" t="str">
        <f>IF('IV. Country level, 1310-2018'!H269&lt;0,'III. GDP shares, 1310-2018'!H271,"")</f>
        <v/>
      </c>
      <c r="H271" s="60" t="str">
        <f>IF('IV. Country level, 1310-2018'!I269&lt;0,'III. GDP shares, 1310-2018'!I271,"")</f>
        <v/>
      </c>
      <c r="I271" s="60" t="str">
        <f>IF('IV. Country level, 1310-2018'!J269&lt;0,'III. GDP shares, 1310-2018'!J271,"")</f>
        <v/>
      </c>
      <c r="J271" s="60"/>
      <c r="K271" s="60">
        <f t="shared" si="22"/>
        <v>0.25845718329794815</v>
      </c>
      <c r="L271" s="9">
        <f t="shared" si="24"/>
        <v>0.18894994756212927</v>
      </c>
      <c r="M271" s="9">
        <f t="shared" si="23"/>
        <v>0.20250823357139602</v>
      </c>
      <c r="N271" s="9">
        <f t="shared" si="20"/>
        <v>0.2411678073835993</v>
      </c>
      <c r="O271" s="9">
        <f t="shared" si="21"/>
        <v>0.24072986554212542</v>
      </c>
    </row>
    <row r="272" spans="1:15" ht="15" x14ac:dyDescent="0.25">
      <c r="A272" s="60">
        <v>1576</v>
      </c>
      <c r="B272" s="60" t="str">
        <f>IF('IV. Country level, 1310-2018'!C270&lt;0,'III. GDP shares, 1310-2018'!C272,"")</f>
        <v/>
      </c>
      <c r="C272" s="60" t="str">
        <f>IF('IV. Country level, 1310-2018'!D270&lt;0,'III. GDP shares, 1310-2018'!D272,"")</f>
        <v/>
      </c>
      <c r="D272" s="60" t="str">
        <f>IF('IV. Country level, 1310-2018'!E270&lt;0,'III. GDP shares, 1310-2018'!E272,"")</f>
        <v/>
      </c>
      <c r="E272" s="60" t="str">
        <f>IF('IV. Country level, 1310-2018'!F270&lt;0,'III. GDP shares, 1310-2018'!F272,"")</f>
        <v/>
      </c>
      <c r="F272" s="60" t="str">
        <f>IF('IV. Country level, 1310-2018'!G270&lt;0,'III. GDP shares, 1310-2018'!G272,"")</f>
        <v/>
      </c>
      <c r="G272" s="60" t="str">
        <f>IF('IV. Country level, 1310-2018'!H270&lt;0,'III. GDP shares, 1310-2018'!H272,"")</f>
        <v/>
      </c>
      <c r="H272" s="60">
        <f>IF('IV. Country level, 1310-2018'!I270&lt;0,'III. GDP shares, 1310-2018'!I272,"")</f>
        <v>0.12074395625804407</v>
      </c>
      <c r="I272" s="60" t="str">
        <f>IF('IV. Country level, 1310-2018'!J270&lt;0,'III. GDP shares, 1310-2018'!J272,"")</f>
        <v/>
      </c>
      <c r="J272" s="60"/>
      <c r="K272" s="60">
        <f t="shared" si="22"/>
        <v>0.12074395625804407</v>
      </c>
      <c r="L272" s="9">
        <f t="shared" si="24"/>
        <v>0.2382853065796697</v>
      </c>
      <c r="M272" s="9">
        <f t="shared" si="23"/>
        <v>0.20250823357139602</v>
      </c>
      <c r="N272" s="9">
        <f t="shared" si="20"/>
        <v>0.23734262175652343</v>
      </c>
      <c r="O272" s="9">
        <f t="shared" si="21"/>
        <v>0.24072986554212542</v>
      </c>
    </row>
    <row r="273" spans="1:15" ht="15" x14ac:dyDescent="0.25">
      <c r="A273" s="60">
        <v>1577</v>
      </c>
      <c r="B273" s="60" t="str">
        <f>IF('IV. Country level, 1310-2018'!C271&lt;0,'III. GDP shares, 1310-2018'!C273,"")</f>
        <v/>
      </c>
      <c r="C273" s="60" t="str">
        <f>IF('IV. Country level, 1310-2018'!D271&lt;0,'III. GDP shares, 1310-2018'!D273,"")</f>
        <v/>
      </c>
      <c r="D273" s="60">
        <f>IF('IV. Country level, 1310-2018'!E271&lt;0,'III. GDP shares, 1310-2018'!E273,"")</f>
        <v>3.3011512327623338E-2</v>
      </c>
      <c r="E273" s="60" t="str">
        <f>IF('IV. Country level, 1310-2018'!F271&lt;0,'III. GDP shares, 1310-2018'!F273,"")</f>
        <v/>
      </c>
      <c r="F273" s="60" t="str">
        <f>IF('IV. Country level, 1310-2018'!G271&lt;0,'III. GDP shares, 1310-2018'!G273,"")</f>
        <v/>
      </c>
      <c r="G273" s="60" t="str">
        <f>IF('IV. Country level, 1310-2018'!H271&lt;0,'III. GDP shares, 1310-2018'!H273,"")</f>
        <v/>
      </c>
      <c r="H273" s="60" t="str">
        <f>IF('IV. Country level, 1310-2018'!I271&lt;0,'III. GDP shares, 1310-2018'!I273,"")</f>
        <v/>
      </c>
      <c r="I273" s="60" t="str">
        <f>IF('IV. Country level, 1310-2018'!J271&lt;0,'III. GDP shares, 1310-2018'!J273,"")</f>
        <v/>
      </c>
      <c r="J273" s="60"/>
      <c r="K273" s="60">
        <f t="shared" si="22"/>
        <v>3.3011512327623338E-2</v>
      </c>
      <c r="L273" s="9">
        <f t="shared" si="24"/>
        <v>0.19957768056211181</v>
      </c>
      <c r="M273" s="9">
        <f t="shared" si="23"/>
        <v>0.20250823357139602</v>
      </c>
      <c r="N273" s="9">
        <f t="shared" si="20"/>
        <v>0.2450389940131257</v>
      </c>
      <c r="O273" s="9">
        <f t="shared" si="21"/>
        <v>0.24072986554212542</v>
      </c>
    </row>
    <row r="274" spans="1:15" ht="15" x14ac:dyDescent="0.25">
      <c r="A274" s="60">
        <v>1578</v>
      </c>
      <c r="B274" s="60">
        <f>IF('IV. Country level, 1310-2018'!C272&lt;0,'III. GDP shares, 1310-2018'!C274,"")</f>
        <v>0.25731109458042484</v>
      </c>
      <c r="C274" s="60" t="str">
        <f>IF('IV. Country level, 1310-2018'!D272&lt;0,'III. GDP shares, 1310-2018'!D274,"")</f>
        <v/>
      </c>
      <c r="D274" s="60" t="str">
        <f>IF('IV. Country level, 1310-2018'!E272&lt;0,'III. GDP shares, 1310-2018'!E274,"")</f>
        <v/>
      </c>
      <c r="E274" s="60" t="str">
        <f>IF('IV. Country level, 1310-2018'!F272&lt;0,'III. GDP shares, 1310-2018'!F274,"")</f>
        <v/>
      </c>
      <c r="F274" s="60" t="str">
        <f>IF('IV. Country level, 1310-2018'!G272&lt;0,'III. GDP shares, 1310-2018'!G274,"")</f>
        <v/>
      </c>
      <c r="G274" s="60" t="str">
        <f>IF('IV. Country level, 1310-2018'!H272&lt;0,'III. GDP shares, 1310-2018'!H274,"")</f>
        <v/>
      </c>
      <c r="H274" s="60">
        <f>IF('IV. Country level, 1310-2018'!I272&lt;0,'III. GDP shares, 1310-2018'!I274,"")</f>
        <v>0.12083434160564774</v>
      </c>
      <c r="I274" s="60" t="str">
        <f>IF('IV. Country level, 1310-2018'!J272&lt;0,'III. GDP shares, 1310-2018'!J274,"")</f>
        <v/>
      </c>
      <c r="J274" s="60"/>
      <c r="K274" s="60">
        <f t="shared" si="22"/>
        <v>0.37814543618607255</v>
      </c>
      <c r="L274" s="9">
        <f t="shared" si="24"/>
        <v>0.19982353438657055</v>
      </c>
      <c r="M274" s="9">
        <f t="shared" si="23"/>
        <v>0.20250823357139602</v>
      </c>
      <c r="N274" s="9">
        <f t="shared" si="20"/>
        <v>0.25290120407917055</v>
      </c>
      <c r="O274" s="9">
        <f t="shared" si="21"/>
        <v>0.24072986554212542</v>
      </c>
    </row>
    <row r="275" spans="1:15" ht="15" x14ac:dyDescent="0.25">
      <c r="A275" s="60">
        <v>1579</v>
      </c>
      <c r="B275" s="60">
        <f>IF('IV. Country level, 1310-2018'!C273&lt;0,'III. GDP shares, 1310-2018'!C275,"")</f>
        <v>0.25693446193427827</v>
      </c>
      <c r="C275" s="60" t="str">
        <f>IF('IV. Country level, 1310-2018'!D273&lt;0,'III. GDP shares, 1310-2018'!D275,"")</f>
        <v/>
      </c>
      <c r="D275" s="60" t="str">
        <f>IF('IV. Country level, 1310-2018'!E273&lt;0,'III. GDP shares, 1310-2018'!E275,"")</f>
        <v/>
      </c>
      <c r="E275" s="60">
        <f>IF('IV. Country level, 1310-2018'!F273&lt;0,'III. GDP shares, 1310-2018'!F275,"")</f>
        <v>0.21828284410712606</v>
      </c>
      <c r="F275" s="60" t="str">
        <f>IF('IV. Country level, 1310-2018'!G273&lt;0,'III. GDP shares, 1310-2018'!G275,"")</f>
        <v/>
      </c>
      <c r="G275" s="60" t="str">
        <f>IF('IV. Country level, 1310-2018'!H273&lt;0,'III. GDP shares, 1310-2018'!H275,"")</f>
        <v/>
      </c>
      <c r="H275" s="60" t="str">
        <f>IF('IV. Country level, 1310-2018'!I273&lt;0,'III. GDP shares, 1310-2018'!I275,"")</f>
        <v/>
      </c>
      <c r="I275" s="60" t="str">
        <f>IF('IV. Country level, 1310-2018'!J273&lt;0,'III. GDP shares, 1310-2018'!J275,"")</f>
        <v/>
      </c>
      <c r="J275" s="60"/>
      <c r="K275" s="60">
        <f t="shared" si="22"/>
        <v>0.47521730604140433</v>
      </c>
      <c r="L275" s="9">
        <f t="shared" si="24"/>
        <v>0.18018841132173155</v>
      </c>
      <c r="M275" s="9">
        <f t="shared" si="23"/>
        <v>0.20250823357139602</v>
      </c>
      <c r="N275" s="9">
        <f t="shared" si="20"/>
        <v>0.26106651690418375</v>
      </c>
      <c r="O275" s="9">
        <f t="shared" si="21"/>
        <v>0.24072986554212542</v>
      </c>
    </row>
    <row r="276" spans="1:15" ht="15" x14ac:dyDescent="0.25">
      <c r="A276" s="60">
        <v>1580</v>
      </c>
      <c r="B276" s="60" t="str">
        <f>IF('IV. Country level, 1310-2018'!C274&lt;0,'III. GDP shares, 1310-2018'!C276,"")</f>
        <v/>
      </c>
      <c r="C276" s="60" t="str">
        <f>IF('IV. Country level, 1310-2018'!D274&lt;0,'III. GDP shares, 1310-2018'!D276,"")</f>
        <v/>
      </c>
      <c r="D276" s="60">
        <f>IF('IV. Country level, 1310-2018'!E274&lt;0,'III. GDP shares, 1310-2018'!E276,"")</f>
        <v>3.3413303767756981E-2</v>
      </c>
      <c r="E276" s="60" t="str">
        <f>IF('IV. Country level, 1310-2018'!F274&lt;0,'III. GDP shares, 1310-2018'!F276,"")</f>
        <v/>
      </c>
      <c r="F276" s="60" t="str">
        <f>IF('IV. Country level, 1310-2018'!G274&lt;0,'III. GDP shares, 1310-2018'!G276,"")</f>
        <v/>
      </c>
      <c r="G276" s="60" t="str">
        <f>IF('IV. Country level, 1310-2018'!H274&lt;0,'III. GDP shares, 1310-2018'!H276,"")</f>
        <v/>
      </c>
      <c r="H276" s="60" t="str">
        <f>IF('IV. Country level, 1310-2018'!I274&lt;0,'III. GDP shares, 1310-2018'!I276,"")</f>
        <v/>
      </c>
      <c r="I276" s="60" t="str">
        <f>IF('IV. Country level, 1310-2018'!J274&lt;0,'III. GDP shares, 1310-2018'!J276,"")</f>
        <v/>
      </c>
      <c r="J276" s="60"/>
      <c r="K276" s="60">
        <f t="shared" si="22"/>
        <v>3.3413303767756981E-2</v>
      </c>
      <c r="L276" s="9">
        <f t="shared" si="24"/>
        <v>0.18023281706713118</v>
      </c>
      <c r="M276" s="9">
        <f t="shared" si="23"/>
        <v>0.20250823357139602</v>
      </c>
      <c r="N276" s="9">
        <f t="shared" si="20"/>
        <v>0.26867002252045735</v>
      </c>
      <c r="O276" s="9">
        <f t="shared" si="21"/>
        <v>0.24072986554212542</v>
      </c>
    </row>
    <row r="277" spans="1:15" ht="15" x14ac:dyDescent="0.25">
      <c r="A277" s="60">
        <v>1581</v>
      </c>
      <c r="B277" s="60" t="str">
        <f>IF('IV. Country level, 1310-2018'!C275&lt;0,'III. GDP shares, 1310-2018'!C277,"")</f>
        <v/>
      </c>
      <c r="C277" s="60">
        <f>IF('IV. Country level, 1310-2018'!D275&lt;0,'III. GDP shares, 1310-2018'!D277,"")</f>
        <v>9.9776042827144418E-2</v>
      </c>
      <c r="D277" s="60" t="str">
        <f>IF('IV. Country level, 1310-2018'!E275&lt;0,'III. GDP shares, 1310-2018'!E277,"")</f>
        <v/>
      </c>
      <c r="E277" s="60" t="str">
        <f>IF('IV. Country level, 1310-2018'!F275&lt;0,'III. GDP shares, 1310-2018'!F277,"")</f>
        <v/>
      </c>
      <c r="F277" s="60" t="str">
        <f>IF('IV. Country level, 1310-2018'!G275&lt;0,'III. GDP shares, 1310-2018'!G277,"")</f>
        <v/>
      </c>
      <c r="G277" s="60" t="str">
        <f>IF('IV. Country level, 1310-2018'!H275&lt;0,'III. GDP shares, 1310-2018'!H277,"")</f>
        <v/>
      </c>
      <c r="H277" s="60" t="str">
        <f>IF('IV. Country level, 1310-2018'!I275&lt;0,'III. GDP shares, 1310-2018'!I277,"")</f>
        <v/>
      </c>
      <c r="I277" s="60" t="str">
        <f>IF('IV. Country level, 1310-2018'!J275&lt;0,'III. GDP shares, 1310-2018'!J277,"")</f>
        <v/>
      </c>
      <c r="J277" s="60"/>
      <c r="K277" s="60">
        <f t="shared" si="22"/>
        <v>9.9776042827144418E-2</v>
      </c>
      <c r="L277" s="9">
        <f t="shared" si="24"/>
        <v>0.17551688673461355</v>
      </c>
      <c r="M277" s="9">
        <f t="shared" si="23"/>
        <v>0.20250823357139602</v>
      </c>
      <c r="N277" s="9">
        <f t="shared" si="20"/>
        <v>0.28047399174046483</v>
      </c>
      <c r="O277" s="9">
        <f t="shared" si="21"/>
        <v>0.24072986554212542</v>
      </c>
    </row>
    <row r="278" spans="1:15" ht="15" x14ac:dyDescent="0.25">
      <c r="A278" s="60">
        <v>1582</v>
      </c>
      <c r="B278" s="60" t="str">
        <f>IF('IV. Country level, 1310-2018'!C276&lt;0,'III. GDP shares, 1310-2018'!C278,"")</f>
        <v/>
      </c>
      <c r="C278" s="60" t="str">
        <f>IF('IV. Country level, 1310-2018'!D276&lt;0,'III. GDP shares, 1310-2018'!D278,"")</f>
        <v/>
      </c>
      <c r="D278" s="60" t="str">
        <f>IF('IV. Country level, 1310-2018'!E276&lt;0,'III. GDP shares, 1310-2018'!E278,"")</f>
        <v/>
      </c>
      <c r="E278" s="60" t="str">
        <f>IF('IV. Country level, 1310-2018'!F276&lt;0,'III. GDP shares, 1310-2018'!F278,"")</f>
        <v/>
      </c>
      <c r="F278" s="60" t="str">
        <f>IF('IV. Country level, 1310-2018'!G276&lt;0,'III. GDP shares, 1310-2018'!G278,"")</f>
        <v/>
      </c>
      <c r="G278" s="60" t="str">
        <f>IF('IV. Country level, 1310-2018'!H276&lt;0,'III. GDP shares, 1310-2018'!H278,"")</f>
        <v/>
      </c>
      <c r="H278" s="60">
        <f>IF('IV. Country level, 1310-2018'!I276&lt;0,'III. GDP shares, 1310-2018'!I278,"")</f>
        <v>0.12101132184407486</v>
      </c>
      <c r="I278" s="60" t="str">
        <f>IF('IV. Country level, 1310-2018'!J276&lt;0,'III. GDP shares, 1310-2018'!J278,"")</f>
        <v/>
      </c>
      <c r="J278" s="60"/>
      <c r="K278" s="60">
        <f t="shared" si="22"/>
        <v>0.12101132184407486</v>
      </c>
      <c r="L278" s="9">
        <f t="shared" si="24"/>
        <v>0.12149611013660315</v>
      </c>
      <c r="M278" s="9">
        <f t="shared" si="23"/>
        <v>0.20250823357139602</v>
      </c>
      <c r="N278" s="9">
        <f t="shared" si="20"/>
        <v>0.28158855599043731</v>
      </c>
      <c r="O278" s="9">
        <f t="shared" si="21"/>
        <v>0.24072986554212542</v>
      </c>
    </row>
    <row r="279" spans="1:15" ht="15" x14ac:dyDescent="0.25">
      <c r="A279" s="60">
        <v>1583</v>
      </c>
      <c r="B279" s="60" t="str">
        <f>IF('IV. Country level, 1310-2018'!C277&lt;0,'III. GDP shares, 1310-2018'!C279,"")</f>
        <v/>
      </c>
      <c r="C279" s="60" t="str">
        <f>IF('IV. Country level, 1310-2018'!D277&lt;0,'III. GDP shares, 1310-2018'!D279,"")</f>
        <v/>
      </c>
      <c r="D279" s="60" t="str">
        <f>IF('IV. Country level, 1310-2018'!E277&lt;0,'III. GDP shares, 1310-2018'!E279,"")</f>
        <v/>
      </c>
      <c r="E279" s="60" t="str">
        <f>IF('IV. Country level, 1310-2018'!F277&lt;0,'III. GDP shares, 1310-2018'!F279,"")</f>
        <v/>
      </c>
      <c r="F279" s="60" t="str">
        <f>IF('IV. Country level, 1310-2018'!G277&lt;0,'III. GDP shares, 1310-2018'!G279,"")</f>
        <v/>
      </c>
      <c r="G279" s="60" t="str">
        <f>IF('IV. Country level, 1310-2018'!H277&lt;0,'III. GDP shares, 1310-2018'!H279,"")</f>
        <v/>
      </c>
      <c r="H279" s="60">
        <f>IF('IV. Country level, 1310-2018'!I277&lt;0,'III. GDP shares, 1310-2018'!I279,"")</f>
        <v>0.12105479647584162</v>
      </c>
      <c r="I279" s="60" t="str">
        <f>IF('IV. Country level, 1310-2018'!J277&lt;0,'III. GDP shares, 1310-2018'!J279,"")</f>
        <v/>
      </c>
      <c r="J279" s="60"/>
      <c r="K279" s="60">
        <f t="shared" si="22"/>
        <v>0.12105479647584162</v>
      </c>
      <c r="L279" s="9">
        <f t="shared" si="24"/>
        <v>0.1742685831668053</v>
      </c>
      <c r="M279" s="9">
        <f t="shared" si="23"/>
        <v>0.20250823357139602</v>
      </c>
      <c r="N279" s="9">
        <f t="shared" ref="N279:N342" si="25">AVERAGE(K263:K295)</f>
        <v>0.26677645041016385</v>
      </c>
      <c r="O279" s="9">
        <f t="shared" si="21"/>
        <v>0.24072986554212542</v>
      </c>
    </row>
    <row r="280" spans="1:15" ht="15" x14ac:dyDescent="0.25">
      <c r="A280" s="60">
        <v>1584</v>
      </c>
      <c r="B280" s="60" t="str">
        <f>IF('IV. Country level, 1310-2018'!C278&lt;0,'III. GDP shares, 1310-2018'!C280,"")</f>
        <v/>
      </c>
      <c r="C280" s="60" t="str">
        <f>IF('IV. Country level, 1310-2018'!D278&lt;0,'III. GDP shares, 1310-2018'!D280,"")</f>
        <v/>
      </c>
      <c r="D280" s="60" t="str">
        <f>IF('IV. Country level, 1310-2018'!E278&lt;0,'III. GDP shares, 1310-2018'!E280,"")</f>
        <v/>
      </c>
      <c r="E280" s="60" t="str">
        <f>IF('IV. Country level, 1310-2018'!F278&lt;0,'III. GDP shares, 1310-2018'!F280,"")</f>
        <v/>
      </c>
      <c r="F280" s="60" t="str">
        <f>IF('IV. Country level, 1310-2018'!G278&lt;0,'III. GDP shares, 1310-2018'!G280,"")</f>
        <v/>
      </c>
      <c r="G280" s="60" t="str">
        <f>IF('IV. Country level, 1310-2018'!H278&lt;0,'III. GDP shares, 1310-2018'!H280,"")</f>
        <v/>
      </c>
      <c r="H280" s="60" t="str">
        <f>IF('IV. Country level, 1310-2018'!I278&lt;0,'III. GDP shares, 1310-2018'!I280,"")</f>
        <v/>
      </c>
      <c r="I280" s="60" t="str">
        <f>IF('IV. Country level, 1310-2018'!J278&lt;0,'III. GDP shares, 1310-2018'!J280,"")</f>
        <v/>
      </c>
      <c r="J280" s="60"/>
      <c r="K280" s="60">
        <f t="shared" si="22"/>
        <v>0</v>
      </c>
      <c r="L280" s="9">
        <f t="shared" si="24"/>
        <v>0.21305528643908503</v>
      </c>
      <c r="M280" s="9">
        <f t="shared" si="23"/>
        <v>0.20250823357139602</v>
      </c>
      <c r="N280" s="9">
        <f t="shared" si="25"/>
        <v>0.25922212676753537</v>
      </c>
      <c r="O280" s="9">
        <f t="shared" si="21"/>
        <v>0.24072986554212542</v>
      </c>
    </row>
    <row r="281" spans="1:15" ht="15" x14ac:dyDescent="0.25">
      <c r="A281" s="60">
        <v>1585</v>
      </c>
      <c r="B281" s="60" t="str">
        <f>IF('IV. Country level, 1310-2018'!C279&lt;0,'III. GDP shares, 1310-2018'!C281,"")</f>
        <v/>
      </c>
      <c r="C281" s="60" t="str">
        <f>IF('IV. Country level, 1310-2018'!D279&lt;0,'III. GDP shares, 1310-2018'!D281,"")</f>
        <v/>
      </c>
      <c r="D281" s="60" t="str">
        <f>IF('IV. Country level, 1310-2018'!E279&lt;0,'III. GDP shares, 1310-2018'!E281,"")</f>
        <v/>
      </c>
      <c r="E281" s="60" t="str">
        <f>IF('IV. Country level, 1310-2018'!F279&lt;0,'III. GDP shares, 1310-2018'!F281,"")</f>
        <v/>
      </c>
      <c r="F281" s="60" t="str">
        <f>IF('IV. Country level, 1310-2018'!G279&lt;0,'III. GDP shares, 1310-2018'!G281,"")</f>
        <v/>
      </c>
      <c r="G281" s="60" t="str">
        <f>IF('IV. Country level, 1310-2018'!H279&lt;0,'III. GDP shares, 1310-2018'!H281,"")</f>
        <v/>
      </c>
      <c r="H281" s="60" t="str">
        <f>IF('IV. Country level, 1310-2018'!I279&lt;0,'III. GDP shares, 1310-2018'!I281,"")</f>
        <v/>
      </c>
      <c r="I281" s="60" t="str">
        <f>IF('IV. Country level, 1310-2018'!J279&lt;0,'III. GDP shares, 1310-2018'!J281,"")</f>
        <v/>
      </c>
      <c r="J281" s="60"/>
      <c r="K281" s="60">
        <f t="shared" si="22"/>
        <v>0</v>
      </c>
      <c r="L281" s="9">
        <f t="shared" si="24"/>
        <v>0.19880156603520724</v>
      </c>
      <c r="M281" s="9">
        <f t="shared" si="23"/>
        <v>0.20250823357139602</v>
      </c>
      <c r="N281" s="9">
        <f t="shared" si="25"/>
        <v>0.26677072323386802</v>
      </c>
      <c r="O281" s="9">
        <f t="shared" si="21"/>
        <v>0.24072986554212542</v>
      </c>
    </row>
    <row r="282" spans="1:15" ht="15" x14ac:dyDescent="0.25">
      <c r="A282" s="60">
        <v>1586</v>
      </c>
      <c r="B282" s="60">
        <f>IF('IV. Country level, 1310-2018'!C280&lt;0,'III. GDP shares, 1310-2018'!C282,"")</f>
        <v>0.2543707258687713</v>
      </c>
      <c r="C282" s="60">
        <f>IF('IV. Country level, 1310-2018'!D280&lt;0,'III. GDP shares, 1310-2018'!D282,"")</f>
        <v>0.10095447124239601</v>
      </c>
      <c r="D282" s="60" t="str">
        <f>IF('IV. Country level, 1310-2018'!E280&lt;0,'III. GDP shares, 1310-2018'!E282,"")</f>
        <v/>
      </c>
      <c r="E282" s="60">
        <f>IF('IV. Country level, 1310-2018'!F280&lt;0,'III. GDP shares, 1310-2018'!F282,"")</f>
        <v>0.21860892098703744</v>
      </c>
      <c r="F282" s="60">
        <f>IF('IV. Country level, 1310-2018'!G280&lt;0,'III. GDP shares, 1310-2018'!G282,"")</f>
        <v>0.27069049915461435</v>
      </c>
      <c r="G282" s="60" t="str">
        <f>IF('IV. Country level, 1310-2018'!H280&lt;0,'III. GDP shares, 1310-2018'!H282,"")</f>
        <v/>
      </c>
      <c r="H282" s="60" t="str">
        <f>IF('IV. Country level, 1310-2018'!I280&lt;0,'III. GDP shares, 1310-2018'!I282,"")</f>
        <v/>
      </c>
      <c r="I282" s="60" t="str">
        <f>IF('IV. Country level, 1310-2018'!J280&lt;0,'III. GDP shares, 1310-2018'!J282,"")</f>
        <v/>
      </c>
      <c r="J282" s="60"/>
      <c r="K282" s="60">
        <f t="shared" si="22"/>
        <v>0.84462461725281912</v>
      </c>
      <c r="L282" s="9">
        <f t="shared" si="24"/>
        <v>0.26628034570541786</v>
      </c>
      <c r="M282" s="9">
        <f t="shared" si="23"/>
        <v>0.20250823357139602</v>
      </c>
      <c r="N282" s="9">
        <f t="shared" si="25"/>
        <v>0.25980100402701306</v>
      </c>
      <c r="O282" s="9">
        <f t="shared" si="21"/>
        <v>0.24072986554212542</v>
      </c>
    </row>
    <row r="283" spans="1:15" ht="15" x14ac:dyDescent="0.25">
      <c r="A283" s="60">
        <v>1587</v>
      </c>
      <c r="B283" s="60" t="str">
        <f>IF('IV. Country level, 1310-2018'!C281&lt;0,'III. GDP shares, 1310-2018'!C283,"")</f>
        <v/>
      </c>
      <c r="C283" s="60" t="str">
        <f>IF('IV. Country level, 1310-2018'!D281&lt;0,'III. GDP shares, 1310-2018'!D283,"")</f>
        <v/>
      </c>
      <c r="D283" s="60">
        <f>IF('IV. Country level, 1310-2018'!E281&lt;0,'III. GDP shares, 1310-2018'!E283,"")</f>
        <v>3.4318616333492223E-2</v>
      </c>
      <c r="E283" s="60" t="str">
        <f>IF('IV. Country level, 1310-2018'!F281&lt;0,'III. GDP shares, 1310-2018'!F283,"")</f>
        <v/>
      </c>
      <c r="F283" s="60">
        <f>IF('IV. Country level, 1310-2018'!G281&lt;0,'III. GDP shares, 1310-2018'!G283,"")</f>
        <v>0.27060161034022306</v>
      </c>
      <c r="G283" s="60" t="str">
        <f>IF('IV. Country level, 1310-2018'!H281&lt;0,'III. GDP shares, 1310-2018'!H283,"")</f>
        <v/>
      </c>
      <c r="H283" s="60" t="str">
        <f>IF('IV. Country level, 1310-2018'!I281&lt;0,'III. GDP shares, 1310-2018'!I283,"")</f>
        <v/>
      </c>
      <c r="I283" s="60" t="str">
        <f>IF('IV. Country level, 1310-2018'!J281&lt;0,'III. GDP shares, 1310-2018'!J283,"")</f>
        <v/>
      </c>
      <c r="J283" s="60"/>
      <c r="K283" s="60">
        <f t="shared" si="22"/>
        <v>0.30492022667371527</v>
      </c>
      <c r="L283" s="9">
        <f t="shared" si="24"/>
        <v>0.37450811161927872</v>
      </c>
      <c r="M283" s="9">
        <f t="shared" si="23"/>
        <v>0.20250823357139602</v>
      </c>
      <c r="N283" s="9">
        <f t="shared" si="25"/>
        <v>0.24801030215356518</v>
      </c>
      <c r="O283" s="9">
        <f t="shared" si="21"/>
        <v>0.24072986554212542</v>
      </c>
    </row>
    <row r="284" spans="1:15" ht="15" x14ac:dyDescent="0.25">
      <c r="A284" s="60">
        <v>1588</v>
      </c>
      <c r="B284" s="60" t="str">
        <f>IF('IV. Country level, 1310-2018'!C282&lt;0,'III. GDP shares, 1310-2018'!C284,"")</f>
        <v/>
      </c>
      <c r="C284" s="60" t="str">
        <f>IF('IV. Country level, 1310-2018'!D282&lt;0,'III. GDP shares, 1310-2018'!D284,"")</f>
        <v/>
      </c>
      <c r="D284" s="60" t="str">
        <f>IF('IV. Country level, 1310-2018'!E282&lt;0,'III. GDP shares, 1310-2018'!E284,"")</f>
        <v/>
      </c>
      <c r="E284" s="60" t="str">
        <f>IF('IV. Country level, 1310-2018'!F282&lt;0,'III. GDP shares, 1310-2018'!F284,"")</f>
        <v/>
      </c>
      <c r="F284" s="60" t="str">
        <f>IF('IV. Country level, 1310-2018'!G282&lt;0,'III. GDP shares, 1310-2018'!G284,"")</f>
        <v/>
      </c>
      <c r="G284" s="60" t="str">
        <f>IF('IV. Country level, 1310-2018'!H282&lt;0,'III. GDP shares, 1310-2018'!H284,"")</f>
        <v/>
      </c>
      <c r="H284" s="60" t="str">
        <f>IF('IV. Country level, 1310-2018'!I282&lt;0,'III. GDP shares, 1310-2018'!I284,"")</f>
        <v/>
      </c>
      <c r="I284" s="60" t="str">
        <f>IF('IV. Country level, 1310-2018'!J282&lt;0,'III. GDP shares, 1310-2018'!J284,"")</f>
        <v/>
      </c>
      <c r="J284" s="60"/>
      <c r="K284" s="60">
        <f t="shared" si="22"/>
        <v>0</v>
      </c>
      <c r="L284" s="9">
        <f t="shared" si="24"/>
        <v>0.44920325712597098</v>
      </c>
      <c r="M284" s="9">
        <f t="shared" si="23"/>
        <v>0.20250823357139602</v>
      </c>
      <c r="N284" s="9">
        <f t="shared" si="25"/>
        <v>0.24435841596729435</v>
      </c>
      <c r="O284" s="9">
        <f t="shared" si="21"/>
        <v>0.24072986554212542</v>
      </c>
    </row>
    <row r="285" spans="1:15" ht="15" x14ac:dyDescent="0.25">
      <c r="A285" s="60">
        <v>1589</v>
      </c>
      <c r="B285" s="60">
        <f>IF('IV. Country level, 1310-2018'!C283&lt;0,'III. GDP shares, 1310-2018'!C285,"")</f>
        <v>0.253309462956048</v>
      </c>
      <c r="C285" s="60" t="str">
        <f>IF('IV. Country level, 1310-2018'!D283&lt;0,'III. GDP shares, 1310-2018'!D285,"")</f>
        <v/>
      </c>
      <c r="D285" s="60" t="str">
        <f>IF('IV. Country level, 1310-2018'!E283&lt;0,'III. GDP shares, 1310-2018'!E285,"")</f>
        <v/>
      </c>
      <c r="E285" s="60">
        <f>IF('IV. Country level, 1310-2018'!F283&lt;0,'III. GDP shares, 1310-2018'!F285,"")</f>
        <v>0.21874390106708638</v>
      </c>
      <c r="F285" s="60" t="str">
        <f>IF('IV. Country level, 1310-2018'!G283&lt;0,'III. GDP shares, 1310-2018'!G285,"")</f>
        <v/>
      </c>
      <c r="G285" s="60" t="str">
        <f>IF('IV. Country level, 1310-2018'!H283&lt;0,'III. GDP shares, 1310-2018'!H285,"")</f>
        <v/>
      </c>
      <c r="H285" s="60">
        <f>IF('IV. Country level, 1310-2018'!I283&lt;0,'III. GDP shares, 1310-2018'!I285,"")</f>
        <v>0.12130941551241484</v>
      </c>
      <c r="I285" s="60" t="str">
        <f>IF('IV. Country level, 1310-2018'!J283&lt;0,'III. GDP shares, 1310-2018'!J285,"")</f>
        <v/>
      </c>
      <c r="J285" s="60"/>
      <c r="K285" s="60">
        <f t="shared" si="22"/>
        <v>0.59336277953554917</v>
      </c>
      <c r="L285" s="9">
        <f t="shared" si="24"/>
        <v>0.46655080798910969</v>
      </c>
      <c r="M285" s="9">
        <f t="shared" si="23"/>
        <v>0.20250823357139602</v>
      </c>
      <c r="N285" s="9">
        <f t="shared" si="25"/>
        <v>0.24408514355537633</v>
      </c>
      <c r="O285" s="9">
        <f t="shared" si="21"/>
        <v>0.24072986554212542</v>
      </c>
    </row>
    <row r="286" spans="1:15" ht="15" x14ac:dyDescent="0.25">
      <c r="A286" s="60">
        <v>1590</v>
      </c>
      <c r="B286" s="60">
        <f>IF('IV. Country level, 1310-2018'!C284&lt;0,'III. GDP shares, 1310-2018'!C286,"")</f>
        <v>0.25296051924606222</v>
      </c>
      <c r="C286" s="60">
        <f>IF('IV. Country level, 1310-2018'!D284&lt;0,'III. GDP shares, 1310-2018'!D286,"")</f>
        <v>0.10186836883090845</v>
      </c>
      <c r="D286" s="60">
        <f>IF('IV. Country level, 1310-2018'!E284&lt;0,'III. GDP shares, 1310-2018'!E286,"")</f>
        <v>3.469341700874725E-2</v>
      </c>
      <c r="E286" s="60">
        <f>IF('IV. Country level, 1310-2018'!F284&lt;0,'III. GDP shares, 1310-2018'!F286,"")</f>
        <v>0.21878828257645772</v>
      </c>
      <c r="F286" s="60">
        <f>IF('IV. Country level, 1310-2018'!G284&lt;0,'III. GDP shares, 1310-2018'!G286,"")</f>
        <v>0.27033857021069196</v>
      </c>
      <c r="G286" s="60" t="str">
        <f>IF('IV. Country level, 1310-2018'!H284&lt;0,'III. GDP shares, 1310-2018'!H286,"")</f>
        <v/>
      </c>
      <c r="H286" s="60" t="str">
        <f>IF('IV. Country level, 1310-2018'!I284&lt;0,'III. GDP shares, 1310-2018'!I286,"")</f>
        <v/>
      </c>
      <c r="I286" s="60" t="str">
        <f>IF('IV. Country level, 1310-2018'!J284&lt;0,'III. GDP shares, 1310-2018'!J286,"")</f>
        <v/>
      </c>
      <c r="J286" s="60"/>
      <c r="K286" s="60">
        <f t="shared" si="22"/>
        <v>0.87864915787286757</v>
      </c>
      <c r="L286" s="9">
        <f t="shared" si="24"/>
        <v>0.38217304616268916</v>
      </c>
      <c r="M286" s="9">
        <f t="shared" si="23"/>
        <v>0.20250823357139602</v>
      </c>
      <c r="N286" s="9">
        <f t="shared" si="25"/>
        <v>0.23486191064959869</v>
      </c>
      <c r="O286" s="9">
        <f t="shared" si="21"/>
        <v>0.24072986554212542</v>
      </c>
    </row>
    <row r="287" spans="1:15" ht="15" x14ac:dyDescent="0.25">
      <c r="A287" s="60">
        <v>1591</v>
      </c>
      <c r="B287" s="60">
        <f>IF('IV. Country level, 1310-2018'!C285&lt;0,'III. GDP shares, 1310-2018'!C287,"")</f>
        <v>0.25261394008562726</v>
      </c>
      <c r="C287" s="60" t="str">
        <f>IF('IV. Country level, 1310-2018'!D285&lt;0,'III. GDP shares, 1310-2018'!D287,"")</f>
        <v/>
      </c>
      <c r="D287" s="60" t="str">
        <f>IF('IV. Country level, 1310-2018'!E285&lt;0,'III. GDP shares, 1310-2018'!E287,"")</f>
        <v/>
      </c>
      <c r="E287" s="60" t="str">
        <f>IF('IV. Country level, 1310-2018'!F285&lt;0,'III. GDP shares, 1310-2018'!F287,"")</f>
        <v/>
      </c>
      <c r="F287" s="60">
        <f>IF('IV. Country level, 1310-2018'!G285&lt;0,'III. GDP shares, 1310-2018'!G287,"")</f>
        <v>0.27025207846121835</v>
      </c>
      <c r="G287" s="60" t="str">
        <f>IF('IV. Country level, 1310-2018'!H285&lt;0,'III. GDP shares, 1310-2018'!H287,"")</f>
        <v/>
      </c>
      <c r="H287" s="60" t="str">
        <f>IF('IV. Country level, 1310-2018'!I285&lt;0,'III. GDP shares, 1310-2018'!I287,"")</f>
        <v/>
      </c>
      <c r="I287" s="60" t="str">
        <f>IF('IV. Country level, 1310-2018'!J285&lt;0,'III. GDP shares, 1310-2018'!J287,"")</f>
        <v/>
      </c>
      <c r="J287" s="60"/>
      <c r="K287" s="60">
        <f t="shared" si="22"/>
        <v>0.52286601854684567</v>
      </c>
      <c r="L287" s="9">
        <f t="shared" si="24"/>
        <v>0.37567771837779829</v>
      </c>
      <c r="M287" s="9">
        <f t="shared" si="23"/>
        <v>0.20250823357139602</v>
      </c>
      <c r="N287" s="9">
        <f t="shared" si="25"/>
        <v>0.23935071708472669</v>
      </c>
      <c r="O287" s="9">
        <f t="shared" si="21"/>
        <v>0.24072986554212542</v>
      </c>
    </row>
    <row r="288" spans="1:15" ht="15" x14ac:dyDescent="0.25">
      <c r="A288" s="60">
        <v>1592</v>
      </c>
      <c r="B288" s="60" t="str">
        <f>IF('IV. Country level, 1310-2018'!C286&lt;0,'III. GDP shares, 1310-2018'!C288,"")</f>
        <v/>
      </c>
      <c r="C288" s="60" t="str">
        <f>IF('IV. Country level, 1310-2018'!D286&lt;0,'III. GDP shares, 1310-2018'!D288,"")</f>
        <v/>
      </c>
      <c r="D288" s="60" t="str">
        <f>IF('IV. Country level, 1310-2018'!E286&lt;0,'III. GDP shares, 1310-2018'!E288,"")</f>
        <v/>
      </c>
      <c r="E288" s="60" t="str">
        <f>IF('IV. Country level, 1310-2018'!F286&lt;0,'III. GDP shares, 1310-2018'!F288,"")</f>
        <v/>
      </c>
      <c r="F288" s="60" t="str">
        <f>IF('IV. Country level, 1310-2018'!G286&lt;0,'III. GDP shares, 1310-2018'!G288,"")</f>
        <v/>
      </c>
      <c r="G288" s="60" t="str">
        <f>IF('IV. Country level, 1310-2018'!H286&lt;0,'III. GDP shares, 1310-2018'!H288,"")</f>
        <v/>
      </c>
      <c r="H288" s="60">
        <f>IF('IV. Country level, 1310-2018'!I286&lt;0,'III. GDP shares, 1310-2018'!I288,"")</f>
        <v>0.12143285604197096</v>
      </c>
      <c r="I288" s="60" t="str">
        <f>IF('IV. Country level, 1310-2018'!J286&lt;0,'III. GDP shares, 1310-2018'!J288,"")</f>
        <v/>
      </c>
      <c r="J288" s="60"/>
      <c r="K288" s="60">
        <f t="shared" si="22"/>
        <v>0.12143285604197096</v>
      </c>
      <c r="L288" s="9">
        <f t="shared" si="24"/>
        <v>0.43132465351258137</v>
      </c>
      <c r="M288" s="9">
        <f t="shared" si="23"/>
        <v>0.20250823357139602</v>
      </c>
      <c r="N288" s="9">
        <f t="shared" si="25"/>
        <v>0.23596367449487388</v>
      </c>
      <c r="O288" s="9">
        <f t="shared" si="21"/>
        <v>0.24072986554212542</v>
      </c>
    </row>
    <row r="289" spans="1:15" ht="15" x14ac:dyDescent="0.25">
      <c r="A289" s="60">
        <v>1593</v>
      </c>
      <c r="B289" s="60" t="str">
        <f>IF('IV. Country level, 1310-2018'!C287&lt;0,'III. GDP shares, 1310-2018'!C289,"")</f>
        <v/>
      </c>
      <c r="C289" s="60" t="str">
        <f>IF('IV. Country level, 1310-2018'!D287&lt;0,'III. GDP shares, 1310-2018'!D289,"")</f>
        <v/>
      </c>
      <c r="D289" s="60">
        <f>IF('IV. Country level, 1310-2018'!E287&lt;0,'III. GDP shares, 1310-2018'!E289,"")</f>
        <v>3.506064967433313E-2</v>
      </c>
      <c r="E289" s="60">
        <f>IF('IV. Country level, 1310-2018'!F287&lt;0,'III. GDP shares, 1310-2018'!F289,"")</f>
        <v>0.21891963479354221</v>
      </c>
      <c r="F289" s="60" t="str">
        <f>IF('IV. Country level, 1310-2018'!G287&lt;0,'III. GDP shares, 1310-2018'!G289,"")</f>
        <v/>
      </c>
      <c r="G289" s="60" t="str">
        <f>IF('IV. Country level, 1310-2018'!H287&lt;0,'III. GDP shares, 1310-2018'!H289,"")</f>
        <v/>
      </c>
      <c r="H289" s="60" t="str">
        <f>IF('IV. Country level, 1310-2018'!I287&lt;0,'III. GDP shares, 1310-2018'!I289,"")</f>
        <v/>
      </c>
      <c r="I289" s="60" t="str">
        <f>IF('IV. Country level, 1310-2018'!J287&lt;0,'III. GDP shares, 1310-2018'!J289,"")</f>
        <v/>
      </c>
      <c r="J289" s="60"/>
      <c r="K289" s="60">
        <f t="shared" si="22"/>
        <v>0.25398028446787535</v>
      </c>
      <c r="L289" s="9">
        <f t="shared" si="24"/>
        <v>0.38240364005565003</v>
      </c>
      <c r="M289" s="9">
        <f t="shared" si="23"/>
        <v>0.20250823357139602</v>
      </c>
      <c r="N289" s="9">
        <f t="shared" si="25"/>
        <v>0.23230476672947861</v>
      </c>
      <c r="O289" s="9">
        <f t="shared" si="21"/>
        <v>0.24072986554212542</v>
      </c>
    </row>
    <row r="290" spans="1:15" ht="15" x14ac:dyDescent="0.25">
      <c r="A290" s="60">
        <v>1594</v>
      </c>
      <c r="B290" s="60" t="str">
        <f>IF('IV. Country level, 1310-2018'!C288&lt;0,'III. GDP shares, 1310-2018'!C290,"")</f>
        <v/>
      </c>
      <c r="C290" s="60">
        <f>IF('IV. Country level, 1310-2018'!D288&lt;0,'III. GDP shares, 1310-2018'!D290,"")</f>
        <v>0.10275774427289934</v>
      </c>
      <c r="D290" s="60">
        <f>IF('IV. Country level, 1310-2018'!E288&lt;0,'III. GDP shares, 1310-2018'!E290,"")</f>
        <v>3.5181418268483221E-2</v>
      </c>
      <c r="E290" s="60" t="str">
        <f>IF('IV. Country level, 1310-2018'!F288&lt;0,'III. GDP shares, 1310-2018'!F290,"")</f>
        <v/>
      </c>
      <c r="F290" s="60" t="str">
        <f>IF('IV. Country level, 1310-2018'!G288&lt;0,'III. GDP shares, 1310-2018'!G290,"")</f>
        <v/>
      </c>
      <c r="G290" s="60" t="str">
        <f>IF('IV. Country level, 1310-2018'!H288&lt;0,'III. GDP shares, 1310-2018'!H290,"")</f>
        <v/>
      </c>
      <c r="H290" s="60">
        <f>IF('IV. Country level, 1310-2018'!I288&lt;0,'III. GDP shares, 1310-2018'!I290,"")</f>
        <v>0.12151376963809668</v>
      </c>
      <c r="I290" s="60" t="str">
        <f>IF('IV. Country level, 1310-2018'!J288&lt;0,'III. GDP shares, 1310-2018'!J290,"")</f>
        <v/>
      </c>
      <c r="J290" s="60"/>
      <c r="K290" s="60">
        <f t="shared" si="22"/>
        <v>0.25945293217947923</v>
      </c>
      <c r="L290" s="9">
        <f t="shared" si="24"/>
        <v>0.31252961525384715</v>
      </c>
      <c r="M290" s="9">
        <f t="shared" si="23"/>
        <v>0.20250823357139602</v>
      </c>
      <c r="N290" s="9">
        <f t="shared" si="25"/>
        <v>0.24527637436175787</v>
      </c>
      <c r="O290" s="9">
        <f t="shared" si="21"/>
        <v>0.24072986554212542</v>
      </c>
    </row>
    <row r="291" spans="1:15" ht="15" x14ac:dyDescent="0.25">
      <c r="A291" s="60">
        <v>1595</v>
      </c>
      <c r="B291" s="60">
        <f>IF('IV. Country level, 1310-2018'!C289&lt;0,'III. GDP shares, 1310-2018'!C291,"")</f>
        <v>0.25125079467947842</v>
      </c>
      <c r="C291" s="60">
        <f>IF('IV. Country level, 1310-2018'!D289&lt;0,'III. GDP shares, 1310-2018'!D291,"")</f>
        <v>0.10297637182370369</v>
      </c>
      <c r="D291" s="60">
        <f>IF('IV. Country level, 1310-2018'!E289&lt;0,'III. GDP shares, 1310-2018'!E291,"")</f>
        <v>3.5301379440299117E-2</v>
      </c>
      <c r="E291" s="60" t="str">
        <f>IF('IV. Country level, 1310-2018'!F289&lt;0,'III. GDP shares, 1310-2018'!F291,"")</f>
        <v/>
      </c>
      <c r="F291" s="60" t="str">
        <f>IF('IV. Country level, 1310-2018'!G289&lt;0,'III. GDP shares, 1310-2018'!G291,"")</f>
        <v/>
      </c>
      <c r="G291" s="60" t="str">
        <f>IF('IV. Country level, 1310-2018'!H289&lt;0,'III. GDP shares, 1310-2018'!H291,"")</f>
        <v/>
      </c>
      <c r="H291" s="60" t="str">
        <f>IF('IV. Country level, 1310-2018'!I289&lt;0,'III. GDP shares, 1310-2018'!I291,"")</f>
        <v/>
      </c>
      <c r="I291" s="60" t="str">
        <f>IF('IV. Country level, 1310-2018'!J289&lt;0,'III. GDP shares, 1310-2018'!J291,"")</f>
        <v/>
      </c>
      <c r="J291" s="60"/>
      <c r="K291" s="60">
        <f t="shared" si="22"/>
        <v>0.38952854594348119</v>
      </c>
      <c r="L291" s="9">
        <f t="shared" si="24"/>
        <v>0.28652091860684559</v>
      </c>
      <c r="M291" s="9">
        <f t="shared" si="23"/>
        <v>0.20250823357139602</v>
      </c>
      <c r="N291" s="9">
        <f t="shared" si="25"/>
        <v>0.23381742175005868</v>
      </c>
      <c r="O291" s="9">
        <f t="shared" si="21"/>
        <v>0.24072986554212542</v>
      </c>
    </row>
    <row r="292" spans="1:15" ht="15" x14ac:dyDescent="0.25">
      <c r="A292" s="60">
        <v>1596</v>
      </c>
      <c r="B292" s="60">
        <f>IF('IV. Country level, 1310-2018'!C290&lt;0,'III. GDP shares, 1310-2018'!C292,"")</f>
        <v>0.25091568533702974</v>
      </c>
      <c r="C292" s="60" t="str">
        <f>IF('IV. Country level, 1310-2018'!D290&lt;0,'III. GDP shares, 1310-2018'!D292,"")</f>
        <v/>
      </c>
      <c r="D292" s="60" t="str">
        <f>IF('IV. Country level, 1310-2018'!E290&lt;0,'III. GDP shares, 1310-2018'!E292,"")</f>
        <v/>
      </c>
      <c r="E292" s="60" t="str">
        <f>IF('IV. Country level, 1310-2018'!F290&lt;0,'III. GDP shares, 1310-2018'!F292,"")</f>
        <v/>
      </c>
      <c r="F292" s="60" t="str">
        <f>IF('IV. Country level, 1310-2018'!G290&lt;0,'III. GDP shares, 1310-2018'!G292,"")</f>
        <v/>
      </c>
      <c r="G292" s="60" t="str">
        <f>IF('IV. Country level, 1310-2018'!H290&lt;0,'III. GDP shares, 1310-2018'!H292,"")</f>
        <v/>
      </c>
      <c r="H292" s="60" t="str">
        <f>IF('IV. Country level, 1310-2018'!I290&lt;0,'III. GDP shares, 1310-2018'!I292,"")</f>
        <v/>
      </c>
      <c r="I292" s="60" t="str">
        <f>IF('IV. Country level, 1310-2018'!J290&lt;0,'III. GDP shares, 1310-2018'!J292,"")</f>
        <v/>
      </c>
      <c r="J292" s="60"/>
      <c r="K292" s="60">
        <f t="shared" si="22"/>
        <v>0.25091568533702974</v>
      </c>
      <c r="L292" s="9">
        <f t="shared" si="24"/>
        <v>0.28656070812258166</v>
      </c>
      <c r="M292" s="9">
        <f t="shared" si="23"/>
        <v>0.20250823357139602</v>
      </c>
      <c r="N292" s="9">
        <f t="shared" si="25"/>
        <v>0.23043008630982911</v>
      </c>
      <c r="O292" s="9">
        <f t="shared" si="21"/>
        <v>0.24072986554212542</v>
      </c>
    </row>
    <row r="293" spans="1:15" ht="15" x14ac:dyDescent="0.25">
      <c r="A293" s="60">
        <v>1597</v>
      </c>
      <c r="B293" s="60">
        <f>IF('IV. Country level, 1310-2018'!C291&lt;0,'III. GDP shares, 1310-2018'!C293,"")</f>
        <v>0.25058280155497781</v>
      </c>
      <c r="C293" s="60">
        <f>IF('IV. Country level, 1310-2018'!D291&lt;0,'III. GDP shares, 1310-2018'!D293,"")</f>
        <v>0.10340927101435649</v>
      </c>
      <c r="D293" s="60">
        <f>IF('IV. Country level, 1310-2018'!E291&lt;0,'III. GDP shares, 1310-2018'!E293,"")</f>
        <v>3.5538911690913493E-2</v>
      </c>
      <c r="E293" s="60" t="str">
        <f>IF('IV. Country level, 1310-2018'!F291&lt;0,'III. GDP shares, 1310-2018'!F293,"")</f>
        <v/>
      </c>
      <c r="F293" s="60" t="str">
        <f>IF('IV. Country level, 1310-2018'!G291&lt;0,'III. GDP shares, 1310-2018'!G293,"")</f>
        <v/>
      </c>
      <c r="G293" s="60" t="str">
        <f>IF('IV. Country level, 1310-2018'!H291&lt;0,'III. GDP shares, 1310-2018'!H293,"")</f>
        <v/>
      </c>
      <c r="H293" s="60" t="str">
        <f>IF('IV. Country level, 1310-2018'!I291&lt;0,'III. GDP shares, 1310-2018'!I293,"")</f>
        <v/>
      </c>
      <c r="I293" s="60" t="str">
        <f>IF('IV. Country level, 1310-2018'!J291&lt;0,'III. GDP shares, 1310-2018'!J293,"")</f>
        <v/>
      </c>
      <c r="J293" s="60"/>
      <c r="K293" s="60">
        <f t="shared" si="22"/>
        <v>0.38953098426024779</v>
      </c>
      <c r="L293" s="9">
        <f t="shared" si="24"/>
        <v>0.25027781034145663</v>
      </c>
      <c r="M293" s="9">
        <f t="shared" si="23"/>
        <v>0.20250823357139602</v>
      </c>
      <c r="N293" s="9">
        <f t="shared" si="25"/>
        <v>0.2294175619532304</v>
      </c>
      <c r="O293" s="9">
        <f t="shared" si="21"/>
        <v>0.24072986554212542</v>
      </c>
    </row>
    <row r="294" spans="1:15" ht="15" x14ac:dyDescent="0.25">
      <c r="A294" s="60">
        <v>1598</v>
      </c>
      <c r="B294" s="60" t="str">
        <f>IF('IV. Country level, 1310-2018'!C292&lt;0,'III. GDP shares, 1310-2018'!C294,"")</f>
        <v/>
      </c>
      <c r="C294" s="60" t="str">
        <f>IF('IV. Country level, 1310-2018'!D292&lt;0,'III. GDP shares, 1310-2018'!D294,"")</f>
        <v/>
      </c>
      <c r="D294" s="60" t="str">
        <f>IF('IV. Country level, 1310-2018'!E292&lt;0,'III. GDP shares, 1310-2018'!E294,"")</f>
        <v/>
      </c>
      <c r="E294" s="60">
        <f>IF('IV. Country level, 1310-2018'!F292&lt;0,'III. GDP shares, 1310-2018'!F294,"")</f>
        <v>0.21913275874334132</v>
      </c>
      <c r="F294" s="60" t="str">
        <f>IF('IV. Country level, 1310-2018'!G292&lt;0,'III. GDP shares, 1310-2018'!G294,"")</f>
        <v/>
      </c>
      <c r="G294" s="60" t="str">
        <f>IF('IV. Country level, 1310-2018'!H292&lt;0,'III. GDP shares, 1310-2018'!H294,"")</f>
        <v/>
      </c>
      <c r="H294" s="60">
        <f>IF('IV. Country level, 1310-2018'!I292&lt;0,'III. GDP shares, 1310-2018'!I294,"")</f>
        <v>0.12167238327449369</v>
      </c>
      <c r="I294" s="60" t="str">
        <f>IF('IV. Country level, 1310-2018'!J292&lt;0,'III. GDP shares, 1310-2018'!J294,"")</f>
        <v/>
      </c>
      <c r="J294" s="60"/>
      <c r="K294" s="60">
        <f t="shared" si="22"/>
        <v>0.34080514201783502</v>
      </c>
      <c r="L294" s="9">
        <f t="shared" si="24"/>
        <v>0.2487993462285282</v>
      </c>
      <c r="M294" s="9">
        <f t="shared" si="23"/>
        <v>0.20250823357139602</v>
      </c>
      <c r="N294" s="9">
        <f t="shared" si="25"/>
        <v>0.23652972896316038</v>
      </c>
      <c r="O294" s="9">
        <f t="shared" si="21"/>
        <v>0.24072986554212542</v>
      </c>
    </row>
    <row r="295" spans="1:15" ht="15" x14ac:dyDescent="0.25">
      <c r="A295" s="60">
        <v>1599</v>
      </c>
      <c r="B295" s="60" t="str">
        <f>IF('IV. Country level, 1310-2018'!C293&lt;0,'III. GDP shares, 1310-2018'!C295,"")</f>
        <v/>
      </c>
      <c r="C295" s="60" t="str">
        <f>IF('IV. Country level, 1310-2018'!D293&lt;0,'III. GDP shares, 1310-2018'!D295,"")</f>
        <v/>
      </c>
      <c r="D295" s="60" t="str">
        <f>IF('IV. Country level, 1310-2018'!E293&lt;0,'III. GDP shares, 1310-2018'!E295,"")</f>
        <v/>
      </c>
      <c r="E295" s="60" t="str">
        <f>IF('IV. Country level, 1310-2018'!F293&lt;0,'III. GDP shares, 1310-2018'!F295,"")</f>
        <v/>
      </c>
      <c r="F295" s="60" t="str">
        <f>IF('IV. Country level, 1310-2018'!G293&lt;0,'III. GDP shares, 1310-2018'!G295,"")</f>
        <v/>
      </c>
      <c r="G295" s="60" t="str">
        <f>IF('IV. Country level, 1310-2018'!H293&lt;0,'III. GDP shares, 1310-2018'!H295,"")</f>
        <v/>
      </c>
      <c r="H295" s="60">
        <f>IF('IV. Country level, 1310-2018'!I293&lt;0,'III. GDP shares, 1310-2018'!I295,"")</f>
        <v>0.12171138265212342</v>
      </c>
      <c r="I295" s="60" t="str">
        <f>IF('IV. Country level, 1310-2018'!J293&lt;0,'III. GDP shares, 1310-2018'!J295,"")</f>
        <v/>
      </c>
      <c r="J295" s="60"/>
      <c r="K295" s="60">
        <f t="shared" si="22"/>
        <v>0.12171138265212342</v>
      </c>
      <c r="L295" s="9">
        <f t="shared" si="24"/>
        <v>0.2286684369415195</v>
      </c>
      <c r="M295" s="9">
        <f t="shared" si="23"/>
        <v>0.20250823357139602</v>
      </c>
      <c r="N295" s="9">
        <f t="shared" si="25"/>
        <v>0.23286271921030965</v>
      </c>
      <c r="O295" s="9">
        <f t="shared" si="21"/>
        <v>0.24072986554212542</v>
      </c>
    </row>
    <row r="296" spans="1:15" ht="15" x14ac:dyDescent="0.25">
      <c r="A296" s="60">
        <v>1600</v>
      </c>
      <c r="B296" s="60" t="str">
        <f>IF('IV. Country level, 1310-2018'!C294&lt;0,'III. GDP shares, 1310-2018'!C296,"")</f>
        <v/>
      </c>
      <c r="C296" s="60" t="str">
        <f>IF('IV. Country level, 1310-2018'!D294&lt;0,'III. GDP shares, 1310-2018'!D296,"")</f>
        <v/>
      </c>
      <c r="D296" s="60" t="str">
        <f>IF('IV. Country level, 1310-2018'!E294&lt;0,'III. GDP shares, 1310-2018'!E296,"")</f>
        <v/>
      </c>
      <c r="E296" s="60" t="str">
        <f>IF('IV. Country level, 1310-2018'!F294&lt;0,'III. GDP shares, 1310-2018'!F296,"")</f>
        <v/>
      </c>
      <c r="F296" s="60" t="str">
        <f>IF('IV. Country level, 1310-2018'!G294&lt;0,'III. GDP shares, 1310-2018'!G296,"")</f>
        <v/>
      </c>
      <c r="G296" s="60" t="str">
        <f>IF('IV. Country level, 1310-2018'!H294&lt;0,'III. GDP shares, 1310-2018'!H296,"")</f>
        <v/>
      </c>
      <c r="H296" s="60" t="str">
        <f>IF('IV. Country level, 1310-2018'!I294&lt;0,'III. GDP shares, 1310-2018'!I296,"")</f>
        <v/>
      </c>
      <c r="I296" s="60" t="str">
        <f>IF('IV. Country level, 1310-2018'!J294&lt;0,'III. GDP shares, 1310-2018'!J296,"")</f>
        <v/>
      </c>
      <c r="J296" s="60"/>
      <c r="K296" s="60">
        <f t="shared" si="22"/>
        <v>0</v>
      </c>
      <c r="L296" s="9">
        <f t="shared" si="24"/>
        <v>0.21013888845399317</v>
      </c>
      <c r="M296" s="9">
        <f t="shared" si="23"/>
        <v>0.20250823357139602</v>
      </c>
      <c r="N296" s="9">
        <f t="shared" si="25"/>
        <v>0.23040641824338723</v>
      </c>
      <c r="O296" s="9">
        <f>AVERAGE(L$296:L$395)</f>
        <v>0.15218470858981648</v>
      </c>
    </row>
    <row r="297" spans="1:15" ht="15" x14ac:dyDescent="0.25">
      <c r="A297" s="60">
        <v>1601</v>
      </c>
      <c r="B297" s="60">
        <f>IF('IV. Country level, 1310-2018'!C295&lt;0,'III. GDP shares, 1310-2018'!C297,"")</f>
        <v>0.24910368338897987</v>
      </c>
      <c r="C297" s="60" t="str">
        <f>IF('IV. Country level, 1310-2018'!D295&lt;0,'III. GDP shares, 1310-2018'!D297,"")</f>
        <v/>
      </c>
      <c r="D297" s="60" t="str">
        <f>IF('IV. Country level, 1310-2018'!E295&lt;0,'III. GDP shares, 1310-2018'!E297,"")</f>
        <v/>
      </c>
      <c r="E297" s="60" t="str">
        <f>IF('IV. Country level, 1310-2018'!F295&lt;0,'III. GDP shares, 1310-2018'!F297,"")</f>
        <v/>
      </c>
      <c r="F297" s="60" t="str">
        <f>IF('IV. Country level, 1310-2018'!G295&lt;0,'III. GDP shares, 1310-2018'!G297,"")</f>
        <v/>
      </c>
      <c r="G297" s="60" t="str">
        <f>IF('IV. Country level, 1310-2018'!H295&lt;0,'III. GDP shares, 1310-2018'!H297,"")</f>
        <v/>
      </c>
      <c r="H297" s="60" t="str">
        <f>IF('IV. Country level, 1310-2018'!I295&lt;0,'III. GDP shares, 1310-2018'!I297,"")</f>
        <v/>
      </c>
      <c r="I297" s="60" t="str">
        <f>IF('IV. Country level, 1310-2018'!J295&lt;0,'III. GDP shares, 1310-2018'!J297,"")</f>
        <v/>
      </c>
      <c r="J297" s="60"/>
      <c r="K297" s="60">
        <f t="shared" si="22"/>
        <v>0.24910368338897987</v>
      </c>
      <c r="L297" s="9">
        <f t="shared" si="24"/>
        <v>0.15449160498824346</v>
      </c>
      <c r="M297" s="9">
        <f t="shared" si="23"/>
        <v>0.20250823357139602</v>
      </c>
      <c r="N297" s="9">
        <f t="shared" si="25"/>
        <v>0.24132320415231309</v>
      </c>
      <c r="O297" s="9">
        <f t="shared" ref="O297:O360" si="26">AVERAGE(L$296:L$395)</f>
        <v>0.15218470858981648</v>
      </c>
    </row>
    <row r="298" spans="1:15" ht="15" x14ac:dyDescent="0.25">
      <c r="A298" s="60">
        <v>1602</v>
      </c>
      <c r="B298" s="60">
        <f>IF('IV. Country level, 1310-2018'!C296&lt;0,'III. GDP shares, 1310-2018'!C298,"")</f>
        <v>0.24861218093442056</v>
      </c>
      <c r="C298" s="60" t="str">
        <f>IF('IV. Country level, 1310-2018'!D296&lt;0,'III. GDP shares, 1310-2018'!D298,"")</f>
        <v/>
      </c>
      <c r="D298" s="60" t="str">
        <f>IF('IV. Country level, 1310-2018'!E296&lt;0,'III. GDP shares, 1310-2018'!E298,"")</f>
        <v/>
      </c>
      <c r="E298" s="60" t="str">
        <f>IF('IV. Country level, 1310-2018'!F296&lt;0,'III. GDP shares, 1310-2018'!F298,"")</f>
        <v/>
      </c>
      <c r="F298" s="60" t="str">
        <f>IF('IV. Country level, 1310-2018'!G296&lt;0,'III. GDP shares, 1310-2018'!G298,"")</f>
        <v/>
      </c>
      <c r="G298" s="60" t="str">
        <f>IF('IV. Country level, 1310-2018'!H296&lt;0,'III. GDP shares, 1310-2018'!H298,"")</f>
        <v/>
      </c>
      <c r="H298" s="60" t="str">
        <f>IF('IV. Country level, 1310-2018'!I296&lt;0,'III. GDP shares, 1310-2018'!I298,"")</f>
        <v/>
      </c>
      <c r="I298" s="60" t="str">
        <f>IF('IV. Country level, 1310-2018'!J296&lt;0,'III. GDP shares, 1310-2018'!J298,"")</f>
        <v/>
      </c>
      <c r="J298" s="60"/>
      <c r="K298" s="60">
        <f t="shared" si="22"/>
        <v>0.24861218093442056</v>
      </c>
      <c r="L298" s="9">
        <f t="shared" si="24"/>
        <v>0.1230696994607423</v>
      </c>
      <c r="M298" s="9">
        <f t="shared" si="23"/>
        <v>0.20250823357139602</v>
      </c>
      <c r="N298" s="9">
        <f t="shared" si="25"/>
        <v>0.24862692959717814</v>
      </c>
      <c r="O298" s="9">
        <f t="shared" si="26"/>
        <v>0.15218470858981648</v>
      </c>
    </row>
    <row r="299" spans="1:15" ht="15" x14ac:dyDescent="0.25">
      <c r="A299" s="60">
        <v>1603</v>
      </c>
      <c r="B299" s="60" t="str">
        <f>IF('IV. Country level, 1310-2018'!C297&lt;0,'III. GDP shares, 1310-2018'!C299,"")</f>
        <v/>
      </c>
      <c r="C299" s="60" t="str">
        <f>IF('IV. Country level, 1310-2018'!D297&lt;0,'III. GDP shares, 1310-2018'!D299,"")</f>
        <v/>
      </c>
      <c r="D299" s="60" t="str">
        <f>IF('IV. Country level, 1310-2018'!E297&lt;0,'III. GDP shares, 1310-2018'!E299,"")</f>
        <v/>
      </c>
      <c r="E299" s="60" t="str">
        <f>IF('IV. Country level, 1310-2018'!F297&lt;0,'III. GDP shares, 1310-2018'!F299,"")</f>
        <v/>
      </c>
      <c r="F299" s="60" t="str">
        <f>IF('IV. Country level, 1310-2018'!G297&lt;0,'III. GDP shares, 1310-2018'!G299,"")</f>
        <v/>
      </c>
      <c r="G299" s="60" t="str">
        <f>IF('IV. Country level, 1310-2018'!H297&lt;0,'III. GDP shares, 1310-2018'!H299,"")</f>
        <v/>
      </c>
      <c r="H299" s="60">
        <f>IF('IV. Country level, 1310-2018'!I297&lt;0,'III. GDP shares, 1310-2018'!I299,"")</f>
        <v>0.12120884592434535</v>
      </c>
      <c r="I299" s="60" t="str">
        <f>IF('IV. Country level, 1310-2018'!J297&lt;0,'III. GDP shares, 1310-2018'!J299,"")</f>
        <v/>
      </c>
      <c r="J299" s="60"/>
      <c r="K299" s="60">
        <f t="shared" si="22"/>
        <v>0.12120884592434535</v>
      </c>
      <c r="L299" s="9">
        <f t="shared" si="24"/>
        <v>0.10568235908186753</v>
      </c>
      <c r="M299" s="9">
        <f t="shared" si="23"/>
        <v>0.20250823357139602</v>
      </c>
      <c r="N299" s="9">
        <f t="shared" si="25"/>
        <v>0.23680136931452511</v>
      </c>
      <c r="O299" s="9">
        <f t="shared" si="26"/>
        <v>0.15218470858981648</v>
      </c>
    </row>
    <row r="300" spans="1:15" ht="15" x14ac:dyDescent="0.25">
      <c r="A300" s="60">
        <v>1604</v>
      </c>
      <c r="B300" s="60" t="str">
        <f>IF('IV. Country level, 1310-2018'!C298&lt;0,'III. GDP shares, 1310-2018'!C300,"")</f>
        <v/>
      </c>
      <c r="C300" s="60" t="str">
        <f>IF('IV. Country level, 1310-2018'!D298&lt;0,'III. GDP shares, 1310-2018'!D300,"")</f>
        <v/>
      </c>
      <c r="D300" s="60" t="str">
        <f>IF('IV. Country level, 1310-2018'!E298&lt;0,'III. GDP shares, 1310-2018'!E300,"")</f>
        <v/>
      </c>
      <c r="E300" s="60" t="str">
        <f>IF('IV. Country level, 1310-2018'!F298&lt;0,'III. GDP shares, 1310-2018'!F300,"")</f>
        <v/>
      </c>
      <c r="F300" s="60" t="str">
        <f>IF('IV. Country level, 1310-2018'!G298&lt;0,'III. GDP shares, 1310-2018'!G300,"")</f>
        <v/>
      </c>
      <c r="G300" s="60" t="str">
        <f>IF('IV. Country level, 1310-2018'!H298&lt;0,'III. GDP shares, 1310-2018'!H300,"")</f>
        <v/>
      </c>
      <c r="H300" s="60" t="str">
        <f>IF('IV. Country level, 1310-2018'!I298&lt;0,'III. GDP shares, 1310-2018'!I300,"")</f>
        <v/>
      </c>
      <c r="I300" s="60" t="str">
        <f>IF('IV. Country level, 1310-2018'!J298&lt;0,'III. GDP shares, 1310-2018'!J300,"")</f>
        <v/>
      </c>
      <c r="J300" s="60"/>
      <c r="K300" s="60">
        <f t="shared" si="22"/>
        <v>0</v>
      </c>
      <c r="L300" s="9">
        <f t="shared" si="24"/>
        <v>0.14085174171260437</v>
      </c>
      <c r="M300" s="9">
        <f t="shared" si="23"/>
        <v>0.20250823357139602</v>
      </c>
      <c r="N300" s="9">
        <f t="shared" si="25"/>
        <v>0.2340323744783202</v>
      </c>
      <c r="O300" s="9">
        <f t="shared" si="26"/>
        <v>0.15218470858981648</v>
      </c>
    </row>
    <row r="301" spans="1:15" ht="15" x14ac:dyDescent="0.25">
      <c r="A301" s="60">
        <v>1605</v>
      </c>
      <c r="B301" s="60" t="str">
        <f>IF('IV. Country level, 1310-2018'!C299&lt;0,'III. GDP shares, 1310-2018'!C301,"")</f>
        <v/>
      </c>
      <c r="C301" s="60" t="str">
        <f>IF('IV. Country level, 1310-2018'!D299&lt;0,'III. GDP shares, 1310-2018'!D301,"")</f>
        <v/>
      </c>
      <c r="D301" s="60" t="str">
        <f>IF('IV. Country level, 1310-2018'!E299&lt;0,'III. GDP shares, 1310-2018'!E301,"")</f>
        <v/>
      </c>
      <c r="E301" s="60" t="str">
        <f>IF('IV. Country level, 1310-2018'!F299&lt;0,'III. GDP shares, 1310-2018'!F301,"")</f>
        <v/>
      </c>
      <c r="F301" s="60" t="str">
        <f>IF('IV. Country level, 1310-2018'!G299&lt;0,'III. GDP shares, 1310-2018'!G301,"")</f>
        <v/>
      </c>
      <c r="G301" s="60" t="str">
        <f>IF('IV. Country level, 1310-2018'!H299&lt;0,'III. GDP shares, 1310-2018'!H301,"")</f>
        <v/>
      </c>
      <c r="H301" s="60">
        <f>IF('IV. Country level, 1310-2018'!I299&lt;0,'III. GDP shares, 1310-2018'!I301,"")</f>
        <v>0.12085180332532695</v>
      </c>
      <c r="I301" s="60" t="str">
        <f>IF('IV. Country level, 1310-2018'!J299&lt;0,'III. GDP shares, 1310-2018'!J301,"")</f>
        <v/>
      </c>
      <c r="J301" s="60"/>
      <c r="K301" s="60">
        <f t="shared" si="22"/>
        <v>0.12085180332532695</v>
      </c>
      <c r="L301" s="9">
        <f t="shared" si="24"/>
        <v>0.12622046949029361</v>
      </c>
      <c r="M301" s="9">
        <f t="shared" si="23"/>
        <v>0.20250823357139602</v>
      </c>
      <c r="N301" s="9">
        <f t="shared" si="25"/>
        <v>0.24049516031963913</v>
      </c>
      <c r="O301" s="9">
        <f t="shared" si="26"/>
        <v>0.15218470858981648</v>
      </c>
    </row>
    <row r="302" spans="1:15" ht="15" x14ac:dyDescent="0.25">
      <c r="A302" s="60">
        <v>1606</v>
      </c>
      <c r="B302" s="60" t="str">
        <f>IF('IV. Country level, 1310-2018'!C300&lt;0,'III. GDP shares, 1310-2018'!C302,"")</f>
        <v/>
      </c>
      <c r="C302" s="60" t="str">
        <f>IF('IV. Country level, 1310-2018'!D300&lt;0,'III. GDP shares, 1310-2018'!D302,"")</f>
        <v/>
      </c>
      <c r="D302" s="60" t="str">
        <f>IF('IV. Country level, 1310-2018'!E300&lt;0,'III. GDP shares, 1310-2018'!E302,"")</f>
        <v/>
      </c>
      <c r="E302" s="60" t="str">
        <f>IF('IV. Country level, 1310-2018'!F300&lt;0,'III. GDP shares, 1310-2018'!F302,"")</f>
        <v/>
      </c>
      <c r="F302" s="60" t="str">
        <f>IF('IV. Country level, 1310-2018'!G300&lt;0,'III. GDP shares, 1310-2018'!G302,"")</f>
        <v/>
      </c>
      <c r="G302" s="60" t="str">
        <f>IF('IV. Country level, 1310-2018'!H300&lt;0,'III. GDP shares, 1310-2018'!H302,"")</f>
        <v/>
      </c>
      <c r="H302" s="60" t="str">
        <f>IF('IV. Country level, 1310-2018'!I300&lt;0,'III. GDP shares, 1310-2018'!I302,"")</f>
        <v/>
      </c>
      <c r="I302" s="60" t="str">
        <f>IF('IV. Country level, 1310-2018'!J300&lt;0,'III. GDP shares, 1310-2018'!J302,"")</f>
        <v/>
      </c>
      <c r="J302" s="60"/>
      <c r="K302" s="60">
        <f t="shared" si="22"/>
        <v>0</v>
      </c>
      <c r="L302" s="9">
        <f t="shared" si="24"/>
        <v>9.0704443642519256E-2</v>
      </c>
      <c r="M302" s="9">
        <f t="shared" si="23"/>
        <v>0.20250823357139602</v>
      </c>
      <c r="N302" s="9">
        <f t="shared" si="25"/>
        <v>0.23732960102397949</v>
      </c>
      <c r="O302" s="9">
        <f t="shared" si="26"/>
        <v>0.15218470858981648</v>
      </c>
    </row>
    <row r="303" spans="1:15" ht="15" x14ac:dyDescent="0.25">
      <c r="A303" s="60">
        <v>1607</v>
      </c>
      <c r="B303" s="60">
        <f>IF('IV. Country level, 1310-2018'!C301&lt;0,'III. GDP shares, 1310-2018'!C303,"")</f>
        <v>0.24618567841515782</v>
      </c>
      <c r="C303" s="60" t="str">
        <f>IF('IV. Country level, 1310-2018'!D301&lt;0,'III. GDP shares, 1310-2018'!D303,"")</f>
        <v/>
      </c>
      <c r="D303" s="60" t="str">
        <f>IF('IV. Country level, 1310-2018'!E301&lt;0,'III. GDP shares, 1310-2018'!E303,"")</f>
        <v/>
      </c>
      <c r="E303" s="60" t="str">
        <f>IF('IV. Country level, 1310-2018'!F301&lt;0,'III. GDP shares, 1310-2018'!F303,"")</f>
        <v/>
      </c>
      <c r="F303" s="60" t="str">
        <f>IF('IV. Country level, 1310-2018'!G301&lt;0,'III. GDP shares, 1310-2018'!G303,"")</f>
        <v/>
      </c>
      <c r="G303" s="60" t="str">
        <f>IF('IV. Country level, 1310-2018'!H301&lt;0,'III. GDP shares, 1310-2018'!H303,"")</f>
        <v/>
      </c>
      <c r="H303" s="60" t="str">
        <f>IF('IV. Country level, 1310-2018'!I301&lt;0,'III. GDP shares, 1310-2018'!I303,"")</f>
        <v/>
      </c>
      <c r="I303" s="60" t="str">
        <f>IF('IV. Country level, 1310-2018'!J301&lt;0,'III. GDP shares, 1310-2018'!J303,"")</f>
        <v/>
      </c>
      <c r="J303" s="60"/>
      <c r="K303" s="60">
        <f t="shared" si="22"/>
        <v>0.24618567841515782</v>
      </c>
      <c r="L303" s="9">
        <f t="shared" si="24"/>
        <v>0.13925668910944691</v>
      </c>
      <c r="M303" s="9">
        <f t="shared" si="23"/>
        <v>0.20250823357139602</v>
      </c>
      <c r="N303" s="9">
        <f t="shared" si="25"/>
        <v>0.21553656551569844</v>
      </c>
      <c r="O303" s="9">
        <f t="shared" si="26"/>
        <v>0.15218470858981648</v>
      </c>
    </row>
    <row r="304" spans="1:15" ht="15" x14ac:dyDescent="0.25">
      <c r="A304" s="60">
        <v>1608</v>
      </c>
      <c r="B304" s="60" t="str">
        <f>IF('IV. Country level, 1310-2018'!C302&lt;0,'III. GDP shares, 1310-2018'!C304,"")</f>
        <v/>
      </c>
      <c r="C304" s="60">
        <f>IF('IV. Country level, 1310-2018'!D302&lt;0,'III. GDP shares, 1310-2018'!D304,"")</f>
        <v>0.10870718835726323</v>
      </c>
      <c r="D304" s="60">
        <f>IF('IV. Country level, 1310-2018'!E302&lt;0,'III. GDP shares, 1310-2018'!E304,"")</f>
        <v>3.7977589475541404E-2</v>
      </c>
      <c r="E304" s="60" t="str">
        <f>IF('IV. Country level, 1310-2018'!F302&lt;0,'III. GDP shares, 1310-2018'!F304,"")</f>
        <v/>
      </c>
      <c r="F304" s="60" t="str">
        <f>IF('IV. Country level, 1310-2018'!G302&lt;0,'III. GDP shares, 1310-2018'!G304,"")</f>
        <v/>
      </c>
      <c r="G304" s="60" t="str">
        <f>IF('IV. Country level, 1310-2018'!H302&lt;0,'III. GDP shares, 1310-2018'!H304,"")</f>
        <v/>
      </c>
      <c r="H304" s="60" t="str">
        <f>IF('IV. Country level, 1310-2018'!I302&lt;0,'III. GDP shares, 1310-2018'!I304,"")</f>
        <v/>
      </c>
      <c r="I304" s="60" t="str">
        <f>IF('IV. Country level, 1310-2018'!J302&lt;0,'III. GDP shares, 1310-2018'!J304,"")</f>
        <v/>
      </c>
      <c r="J304" s="60"/>
      <c r="K304" s="60">
        <f t="shared" si="22"/>
        <v>0.14668477783280465</v>
      </c>
      <c r="L304" s="9">
        <f t="shared" si="24"/>
        <v>0.13925668910944691</v>
      </c>
      <c r="M304" s="9">
        <f t="shared" si="23"/>
        <v>0.20250823357139602</v>
      </c>
      <c r="N304" s="9">
        <f t="shared" si="25"/>
        <v>0.19969214071124858</v>
      </c>
      <c r="O304" s="9">
        <f t="shared" si="26"/>
        <v>0.15218470858981648</v>
      </c>
    </row>
    <row r="305" spans="1:15" ht="15" x14ac:dyDescent="0.25">
      <c r="A305" s="60">
        <v>1609</v>
      </c>
      <c r="B305" s="60" t="str">
        <f>IF('IV. Country level, 1310-2018'!C303&lt;0,'III. GDP shares, 1310-2018'!C305,"")</f>
        <v/>
      </c>
      <c r="C305" s="60" t="str">
        <f>IF('IV. Country level, 1310-2018'!D303&lt;0,'III. GDP shares, 1310-2018'!D305,"")</f>
        <v/>
      </c>
      <c r="D305" s="60" t="str">
        <f>IF('IV. Country level, 1310-2018'!E303&lt;0,'III. GDP shares, 1310-2018'!E305,"")</f>
        <v/>
      </c>
      <c r="E305" s="60" t="str">
        <f>IF('IV. Country level, 1310-2018'!F303&lt;0,'III. GDP shares, 1310-2018'!F305,"")</f>
        <v/>
      </c>
      <c r="F305" s="60" t="str">
        <f>IF('IV. Country level, 1310-2018'!G303&lt;0,'III. GDP shares, 1310-2018'!G305,"")</f>
        <v/>
      </c>
      <c r="G305" s="60" t="str">
        <f>IF('IV. Country level, 1310-2018'!H303&lt;0,'III. GDP shares, 1310-2018'!H305,"")</f>
        <v/>
      </c>
      <c r="H305" s="60" t="str">
        <f>IF('IV. Country level, 1310-2018'!I303&lt;0,'III. GDP shares, 1310-2018'!I305,"")</f>
        <v/>
      </c>
      <c r="I305" s="60" t="str">
        <f>IF('IV. Country level, 1310-2018'!J303&lt;0,'III. GDP shares, 1310-2018'!J305,"")</f>
        <v/>
      </c>
      <c r="J305" s="60"/>
      <c r="K305" s="60">
        <f t="shared" si="22"/>
        <v>0</v>
      </c>
      <c r="L305" s="9">
        <f t="shared" si="24"/>
        <v>0.17391146527923276</v>
      </c>
      <c r="M305" s="9">
        <f t="shared" si="23"/>
        <v>0.20250823357139602</v>
      </c>
      <c r="N305" s="9">
        <f t="shared" si="25"/>
        <v>0.19601235719482521</v>
      </c>
      <c r="O305" s="9">
        <f t="shared" si="26"/>
        <v>0.15218470858981648</v>
      </c>
    </row>
    <row r="306" spans="1:15" ht="15" x14ac:dyDescent="0.25">
      <c r="A306" s="60">
        <v>1610</v>
      </c>
      <c r="B306" s="60">
        <f>IF('IV. Country level, 1310-2018'!C304&lt;0,'III. GDP shares, 1310-2018'!C306,"")</f>
        <v>0.24475411809996733</v>
      </c>
      <c r="C306" s="60" t="str">
        <f>IF('IV. Country level, 1310-2018'!D304&lt;0,'III. GDP shares, 1310-2018'!D306,"")</f>
        <v/>
      </c>
      <c r="D306" s="60" t="str">
        <f>IF('IV. Country level, 1310-2018'!E304&lt;0,'III. GDP shares, 1310-2018'!E306,"")</f>
        <v/>
      </c>
      <c r="E306" s="60">
        <f>IF('IV. Country level, 1310-2018'!F304&lt;0,'III. GDP shares, 1310-2018'!F306,"")</f>
        <v>0.2163204460928716</v>
      </c>
      <c r="F306" s="60" t="str">
        <f>IF('IV. Country level, 1310-2018'!G304&lt;0,'III. GDP shares, 1310-2018'!G306,"")</f>
        <v/>
      </c>
      <c r="G306" s="60" t="str">
        <f>IF('IV. Country level, 1310-2018'!H304&lt;0,'III. GDP shares, 1310-2018'!H306,"")</f>
        <v/>
      </c>
      <c r="H306" s="60" t="str">
        <f>IF('IV. Country level, 1310-2018'!I304&lt;0,'III. GDP shares, 1310-2018'!I306,"")</f>
        <v/>
      </c>
      <c r="I306" s="60" t="str">
        <f>IF('IV. Country level, 1310-2018'!J304&lt;0,'III. GDP shares, 1310-2018'!J306,"")</f>
        <v/>
      </c>
      <c r="J306" s="60"/>
      <c r="K306" s="60">
        <f t="shared" si="22"/>
        <v>0.46107456419283893</v>
      </c>
      <c r="L306" s="9">
        <f t="shared" si="24"/>
        <v>0.17391146527923276</v>
      </c>
      <c r="M306" s="9">
        <f t="shared" si="23"/>
        <v>0.20250823357139602</v>
      </c>
      <c r="N306" s="9">
        <f t="shared" si="25"/>
        <v>0.20298998241740701</v>
      </c>
      <c r="O306" s="9">
        <f t="shared" si="26"/>
        <v>0.15218470858981648</v>
      </c>
    </row>
    <row r="307" spans="1:15" ht="15" x14ac:dyDescent="0.25">
      <c r="A307" s="60">
        <v>1611</v>
      </c>
      <c r="B307" s="60" t="str">
        <f>IF('IV. Country level, 1310-2018'!C305&lt;0,'III. GDP shares, 1310-2018'!C307,"")</f>
        <v/>
      </c>
      <c r="C307" s="60" t="str">
        <f>IF('IV. Country level, 1310-2018'!D305&lt;0,'III. GDP shares, 1310-2018'!D307,"")</f>
        <v/>
      </c>
      <c r="D307" s="60" t="str">
        <f>IF('IV. Country level, 1310-2018'!E305&lt;0,'III. GDP shares, 1310-2018'!E307,"")</f>
        <v/>
      </c>
      <c r="E307" s="60" t="str">
        <f>IF('IV. Country level, 1310-2018'!F305&lt;0,'III. GDP shares, 1310-2018'!F307,"")</f>
        <v/>
      </c>
      <c r="F307" s="60" t="str">
        <f>IF('IV. Country level, 1310-2018'!G305&lt;0,'III. GDP shares, 1310-2018'!G307,"")</f>
        <v/>
      </c>
      <c r="G307" s="60" t="str">
        <f>IF('IV. Country level, 1310-2018'!H305&lt;0,'III. GDP shares, 1310-2018'!H307,"")</f>
        <v/>
      </c>
      <c r="H307" s="60" t="str">
        <f>IF('IV. Country level, 1310-2018'!I305&lt;0,'III. GDP shares, 1310-2018'!I307,"")</f>
        <v/>
      </c>
      <c r="I307" s="60" t="str">
        <f>IF('IV. Country level, 1310-2018'!J305&lt;0,'III. GDP shares, 1310-2018'!J307,"")</f>
        <v/>
      </c>
      <c r="J307" s="60"/>
      <c r="K307" s="60">
        <f t="shared" si="22"/>
        <v>0</v>
      </c>
      <c r="L307" s="9">
        <f t="shared" si="24"/>
        <v>0.18652459038490068</v>
      </c>
      <c r="M307" s="9">
        <f t="shared" si="23"/>
        <v>0.20250823357139602</v>
      </c>
      <c r="N307" s="9">
        <f t="shared" si="25"/>
        <v>0.19512777235136217</v>
      </c>
      <c r="O307" s="9">
        <f t="shared" si="26"/>
        <v>0.15218470858981648</v>
      </c>
    </row>
    <row r="308" spans="1:15" ht="15" x14ac:dyDescent="0.25">
      <c r="A308" s="60">
        <v>1612</v>
      </c>
      <c r="B308" s="60">
        <f>IF('IV. Country level, 1310-2018'!C306&lt;0,'III. GDP shares, 1310-2018'!C308,"")</f>
        <v>0.24380967564551373</v>
      </c>
      <c r="C308" s="60" t="str">
        <f>IF('IV. Country level, 1310-2018'!D306&lt;0,'III. GDP shares, 1310-2018'!D308,"")</f>
        <v/>
      </c>
      <c r="D308" s="60" t="str">
        <f>IF('IV. Country level, 1310-2018'!E306&lt;0,'III. GDP shares, 1310-2018'!E308,"")</f>
        <v/>
      </c>
      <c r="E308" s="60" t="str">
        <f>IF('IV. Country level, 1310-2018'!F306&lt;0,'III. GDP shares, 1310-2018'!F308,"")</f>
        <v/>
      </c>
      <c r="F308" s="60" t="str">
        <f>IF('IV. Country level, 1310-2018'!G306&lt;0,'III. GDP shares, 1310-2018'!G308,"")</f>
        <v/>
      </c>
      <c r="G308" s="60" t="str">
        <f>IF('IV. Country level, 1310-2018'!H306&lt;0,'III. GDP shares, 1310-2018'!H308,"")</f>
        <v/>
      </c>
      <c r="H308" s="60">
        <f>IF('IV. Country level, 1310-2018'!I306&lt;0,'III. GDP shares, 1310-2018'!I308,"")</f>
        <v>0.11962556086831405</v>
      </c>
      <c r="I308" s="60" t="str">
        <f>IF('IV. Country level, 1310-2018'!J306&lt;0,'III. GDP shares, 1310-2018'!J308,"")</f>
        <v/>
      </c>
      <c r="J308" s="60"/>
      <c r="K308" s="60">
        <f t="shared" si="22"/>
        <v>0.36343523651382781</v>
      </c>
      <c r="L308" s="9">
        <f t="shared" si="24"/>
        <v>0.1655696221230715</v>
      </c>
      <c r="M308" s="9">
        <f t="shared" si="23"/>
        <v>0.20250823357139602</v>
      </c>
      <c r="N308" s="9">
        <f t="shared" si="25"/>
        <v>0.18816800814510168</v>
      </c>
      <c r="O308" s="9">
        <f t="shared" si="26"/>
        <v>0.15218470858981648</v>
      </c>
    </row>
    <row r="309" spans="1:15" ht="15" x14ac:dyDescent="0.25">
      <c r="A309" s="60">
        <v>1613</v>
      </c>
      <c r="B309" s="60" t="str">
        <f>IF('IV. Country level, 1310-2018'!C307&lt;0,'III. GDP shares, 1310-2018'!C309,"")</f>
        <v/>
      </c>
      <c r="C309" s="60" t="str">
        <f>IF('IV. Country level, 1310-2018'!D307&lt;0,'III. GDP shares, 1310-2018'!D309,"")</f>
        <v/>
      </c>
      <c r="D309" s="60" t="str">
        <f>IF('IV. Country level, 1310-2018'!E307&lt;0,'III. GDP shares, 1310-2018'!E309,"")</f>
        <v/>
      </c>
      <c r="E309" s="60" t="str">
        <f>IF('IV. Country level, 1310-2018'!F307&lt;0,'III. GDP shares, 1310-2018'!F309,"")</f>
        <v/>
      </c>
      <c r="F309" s="60" t="str">
        <f>IF('IV. Country level, 1310-2018'!G307&lt;0,'III. GDP shares, 1310-2018'!G309,"")</f>
        <v/>
      </c>
      <c r="G309" s="60" t="str">
        <f>IF('IV. Country level, 1310-2018'!H307&lt;0,'III. GDP shares, 1310-2018'!H309,"")</f>
        <v/>
      </c>
      <c r="H309" s="60" t="str">
        <f>IF('IV. Country level, 1310-2018'!I307&lt;0,'III. GDP shares, 1310-2018'!I309,"")</f>
        <v/>
      </c>
      <c r="I309" s="60" t="str">
        <f>IF('IV. Country level, 1310-2018'!J307&lt;0,'III. GDP shares, 1310-2018'!J309,"")</f>
        <v/>
      </c>
      <c r="J309" s="60"/>
      <c r="K309" s="60">
        <f t="shared" si="22"/>
        <v>0</v>
      </c>
      <c r="L309" s="9">
        <f t="shared" si="24"/>
        <v>0.17128345991841445</v>
      </c>
      <c r="M309" s="9">
        <f t="shared" si="23"/>
        <v>0.20250823357139602</v>
      </c>
      <c r="N309" s="9">
        <f t="shared" si="25"/>
        <v>0.18187176549701634</v>
      </c>
      <c r="O309" s="9">
        <f t="shared" si="26"/>
        <v>0.15218470858981648</v>
      </c>
    </row>
    <row r="310" spans="1:15" ht="15" x14ac:dyDescent="0.25">
      <c r="A310" s="60">
        <v>1614</v>
      </c>
      <c r="B310" s="60" t="str">
        <f>IF('IV. Country level, 1310-2018'!C308&lt;0,'III. GDP shares, 1310-2018'!C310,"")</f>
        <v/>
      </c>
      <c r="C310" s="60" t="str">
        <f>IF('IV. Country level, 1310-2018'!D308&lt;0,'III. GDP shares, 1310-2018'!D310,"")</f>
        <v/>
      </c>
      <c r="D310" s="60" t="str">
        <f>IF('IV. Country level, 1310-2018'!E308&lt;0,'III. GDP shares, 1310-2018'!E310,"")</f>
        <v/>
      </c>
      <c r="E310" s="60">
        <f>IF('IV. Country level, 1310-2018'!F308&lt;0,'III. GDP shares, 1310-2018'!F310,"")</f>
        <v>0.21519581312726827</v>
      </c>
      <c r="F310" s="60" t="str">
        <f>IF('IV. Country level, 1310-2018'!G308&lt;0,'III. GDP shares, 1310-2018'!G310,"")</f>
        <v/>
      </c>
      <c r="G310" s="60" t="str">
        <f>IF('IV. Country level, 1310-2018'!H308&lt;0,'III. GDP shares, 1310-2018'!H310,"")</f>
        <v/>
      </c>
      <c r="H310" s="60">
        <f>IF('IV. Country level, 1310-2018'!I308&lt;0,'III. GDP shares, 1310-2018'!I310,"")</f>
        <v>0.11928174102756531</v>
      </c>
      <c r="I310" s="60" t="str">
        <f>IF('IV. Country level, 1310-2018'!J308&lt;0,'III. GDP shares, 1310-2018'!J310,"")</f>
        <v/>
      </c>
      <c r="J310" s="60"/>
      <c r="K310" s="60">
        <f t="shared" si="22"/>
        <v>0.3344775541548336</v>
      </c>
      <c r="L310" s="9">
        <f t="shared" si="24"/>
        <v>0.15688051289008795</v>
      </c>
      <c r="M310" s="9">
        <f t="shared" si="23"/>
        <v>0.20250823357139602</v>
      </c>
      <c r="N310" s="9">
        <f t="shared" si="25"/>
        <v>0.17504124050885977</v>
      </c>
      <c r="O310" s="9">
        <f t="shared" si="26"/>
        <v>0.15218470858981648</v>
      </c>
    </row>
    <row r="311" spans="1:15" ht="15" x14ac:dyDescent="0.25">
      <c r="A311" s="60">
        <v>1615</v>
      </c>
      <c r="B311" s="60" t="str">
        <f>IF('IV. Country level, 1310-2018'!C309&lt;0,'III. GDP shares, 1310-2018'!C311,"")</f>
        <v/>
      </c>
      <c r="C311" s="60" t="str">
        <f>IF('IV. Country level, 1310-2018'!D309&lt;0,'III. GDP shares, 1310-2018'!D311,"")</f>
        <v/>
      </c>
      <c r="D311" s="60" t="str">
        <f>IF('IV. Country level, 1310-2018'!E309&lt;0,'III. GDP shares, 1310-2018'!E311,"")</f>
        <v/>
      </c>
      <c r="E311" s="60" t="str">
        <f>IF('IV. Country level, 1310-2018'!F309&lt;0,'III. GDP shares, 1310-2018'!F311,"")</f>
        <v/>
      </c>
      <c r="F311" s="60" t="str">
        <f>IF('IV. Country level, 1310-2018'!G309&lt;0,'III. GDP shares, 1310-2018'!G311,"")</f>
        <v/>
      </c>
      <c r="G311" s="60" t="str">
        <f>IF('IV. Country level, 1310-2018'!H309&lt;0,'III. GDP shares, 1310-2018'!H311,"")</f>
        <v/>
      </c>
      <c r="H311" s="60" t="str">
        <f>IF('IV. Country level, 1310-2018'!I309&lt;0,'III. GDP shares, 1310-2018'!I311,"")</f>
        <v/>
      </c>
      <c r="I311" s="60" t="str">
        <f>IF('IV. Country level, 1310-2018'!J309&lt;0,'III. GDP shares, 1310-2018'!J311,"")</f>
        <v/>
      </c>
      <c r="J311" s="60"/>
      <c r="K311" s="60">
        <f t="shared" si="22"/>
        <v>0</v>
      </c>
      <c r="L311" s="9">
        <f t="shared" si="24"/>
        <v>0.19131236141588032</v>
      </c>
      <c r="M311" s="9">
        <f t="shared" si="23"/>
        <v>0.20250823357139602</v>
      </c>
      <c r="N311" s="9">
        <f t="shared" si="25"/>
        <v>0.17298102318791095</v>
      </c>
      <c r="O311" s="9">
        <f t="shared" si="26"/>
        <v>0.15218470858981648</v>
      </c>
    </row>
    <row r="312" spans="1:15" ht="15" x14ac:dyDescent="0.25">
      <c r="A312" s="60">
        <v>1616</v>
      </c>
      <c r="B312" s="60" t="str">
        <f>IF('IV. Country level, 1310-2018'!C310&lt;0,'III. GDP shares, 1310-2018'!C312,"")</f>
        <v/>
      </c>
      <c r="C312" s="60" t="str">
        <f>IF('IV. Country level, 1310-2018'!D310&lt;0,'III. GDP shares, 1310-2018'!D312,"")</f>
        <v/>
      </c>
      <c r="D312" s="60">
        <f>IF('IV. Country level, 1310-2018'!E310&lt;0,'III. GDP shares, 1310-2018'!E312,"")</f>
        <v>3.9996864567400731E-2</v>
      </c>
      <c r="E312" s="60" t="str">
        <f>IF('IV. Country level, 1310-2018'!F310&lt;0,'III. GDP shares, 1310-2018'!F312,"")</f>
        <v/>
      </c>
      <c r="F312" s="60" t="str">
        <f>IF('IV. Country level, 1310-2018'!G310&lt;0,'III. GDP shares, 1310-2018'!G312,"")</f>
        <v/>
      </c>
      <c r="G312" s="60" t="str">
        <f>IF('IV. Country level, 1310-2018'!H310&lt;0,'III. GDP shares, 1310-2018'!H312,"")</f>
        <v/>
      </c>
      <c r="H312" s="60" t="str">
        <f>IF('IV. Country level, 1310-2018'!I310&lt;0,'III. GDP shares, 1310-2018'!I312,"")</f>
        <v/>
      </c>
      <c r="I312" s="60" t="str">
        <f>IF('IV. Country level, 1310-2018'!J310&lt;0,'III. GDP shares, 1310-2018'!J312,"")</f>
        <v/>
      </c>
      <c r="J312" s="60"/>
      <c r="K312" s="60">
        <f t="shared" si="22"/>
        <v>3.9996864567400731E-2</v>
      </c>
      <c r="L312" s="9">
        <f t="shared" si="24"/>
        <v>0.20430463161751497</v>
      </c>
      <c r="M312" s="9">
        <f t="shared" si="23"/>
        <v>0.20250823357139602</v>
      </c>
      <c r="N312" s="9">
        <f t="shared" si="25"/>
        <v>0.17566726676130437</v>
      </c>
      <c r="O312" s="9">
        <f t="shared" si="26"/>
        <v>0.15218470858981648</v>
      </c>
    </row>
    <row r="313" spans="1:15" ht="15" x14ac:dyDescent="0.25">
      <c r="A313" s="60">
        <v>1617</v>
      </c>
      <c r="B313" s="60">
        <f>IF('IV. Country level, 1310-2018'!C311&lt;0,'III. GDP shares, 1310-2018'!C313,"")</f>
        <v>0.24148261237940627</v>
      </c>
      <c r="C313" s="60" t="str">
        <f>IF('IV. Country level, 1310-2018'!D311&lt;0,'III. GDP shares, 1310-2018'!D313,"")</f>
        <v/>
      </c>
      <c r="D313" s="60" t="str">
        <f>IF('IV. Country level, 1310-2018'!E311&lt;0,'III. GDP shares, 1310-2018'!E313,"")</f>
        <v/>
      </c>
      <c r="E313" s="60" t="str">
        <f>IF('IV. Country level, 1310-2018'!F311&lt;0,'III. GDP shares, 1310-2018'!F313,"")</f>
        <v/>
      </c>
      <c r="F313" s="60" t="str">
        <f>IF('IV. Country level, 1310-2018'!G311&lt;0,'III. GDP shares, 1310-2018'!G313,"")</f>
        <v/>
      </c>
      <c r="G313" s="60" t="str">
        <f>IF('IV. Country level, 1310-2018'!H311&lt;0,'III. GDP shares, 1310-2018'!H313,"")</f>
        <v/>
      </c>
      <c r="H313" s="60">
        <f>IF('IV. Country level, 1310-2018'!I311&lt;0,'III. GDP shares, 1310-2018'!I313,"")</f>
        <v>0.1187713226151474</v>
      </c>
      <c r="I313" s="60" t="str">
        <f>IF('IV. Country level, 1310-2018'!J311&lt;0,'III. GDP shares, 1310-2018'!J313,"")</f>
        <v/>
      </c>
      <c r="J313" s="60"/>
      <c r="K313" s="60">
        <f t="shared" si="22"/>
        <v>0.36025393499455366</v>
      </c>
      <c r="L313" s="9">
        <f t="shared" si="24"/>
        <v>0.23481083120022259</v>
      </c>
      <c r="M313" s="9">
        <f t="shared" si="23"/>
        <v>0.20250823357139602</v>
      </c>
      <c r="N313" s="9">
        <f t="shared" si="25"/>
        <v>0.18203389721168683</v>
      </c>
      <c r="O313" s="9">
        <f t="shared" si="26"/>
        <v>0.15218470858981648</v>
      </c>
    </row>
    <row r="314" spans="1:15" ht="15" x14ac:dyDescent="0.25">
      <c r="A314" s="60">
        <v>1618</v>
      </c>
      <c r="B314" s="60">
        <f>IF('IV. Country level, 1310-2018'!C312&lt;0,'III. GDP shares, 1310-2018'!C314,"")</f>
        <v>0.24102293968054664</v>
      </c>
      <c r="C314" s="60" t="str">
        <f>IF('IV. Country level, 1310-2018'!D312&lt;0,'III. GDP shares, 1310-2018'!D314,"")</f>
        <v/>
      </c>
      <c r="D314" s="60" t="str">
        <f>IF('IV. Country level, 1310-2018'!E312&lt;0,'III. GDP shares, 1310-2018'!E314,"")</f>
        <v/>
      </c>
      <c r="E314" s="60" t="str">
        <f>IF('IV. Country level, 1310-2018'!F312&lt;0,'III. GDP shares, 1310-2018'!F314,"")</f>
        <v/>
      </c>
      <c r="F314" s="60" t="str">
        <f>IF('IV. Country level, 1310-2018'!G312&lt;0,'III. GDP shares, 1310-2018'!G314,"")</f>
        <v/>
      </c>
      <c r="G314" s="60" t="str">
        <f>IF('IV. Country level, 1310-2018'!H312&lt;0,'III. GDP shares, 1310-2018'!H314,"")</f>
        <v/>
      </c>
      <c r="H314" s="60" t="str">
        <f>IF('IV. Country level, 1310-2018'!I312&lt;0,'III. GDP shares, 1310-2018'!I314,"")</f>
        <v/>
      </c>
      <c r="I314" s="60" t="str">
        <f>IF('IV. Country level, 1310-2018'!J312&lt;0,'III. GDP shares, 1310-2018'!J314,"")</f>
        <v/>
      </c>
      <c r="J314" s="60"/>
      <c r="K314" s="60">
        <f t="shared" si="22"/>
        <v>0.24102293968054664</v>
      </c>
      <c r="L314" s="9">
        <f t="shared" si="24"/>
        <v>0.21749574243003561</v>
      </c>
      <c r="M314" s="9">
        <f t="shared" si="23"/>
        <v>0.20250823357139602</v>
      </c>
      <c r="N314" s="9">
        <f t="shared" si="25"/>
        <v>0.18218670593447062</v>
      </c>
      <c r="O314" s="9">
        <f t="shared" si="26"/>
        <v>0.15218470858981648</v>
      </c>
    </row>
    <row r="315" spans="1:15" ht="15" x14ac:dyDescent="0.25">
      <c r="A315" s="60">
        <v>1619</v>
      </c>
      <c r="B315" s="60">
        <f>IF('IV. Country level, 1310-2018'!C313&lt;0,'III. GDP shares, 1310-2018'!C315,"")</f>
        <v>0.24056515282640514</v>
      </c>
      <c r="C315" s="60" t="str">
        <f>IF('IV. Country level, 1310-2018'!D313&lt;0,'III. GDP shares, 1310-2018'!D315,"")</f>
        <v/>
      </c>
      <c r="D315" s="60" t="str">
        <f>IF('IV. Country level, 1310-2018'!E313&lt;0,'III. GDP shares, 1310-2018'!E315,"")</f>
        <v/>
      </c>
      <c r="E315" s="60">
        <f>IF('IV. Country level, 1310-2018'!F313&lt;0,'III. GDP shares, 1310-2018'!F315,"")</f>
        <v>0.21381597509886502</v>
      </c>
      <c r="F315" s="60" t="str">
        <f>IF('IV. Country level, 1310-2018'!G313&lt;0,'III. GDP shares, 1310-2018'!G315,"")</f>
        <v/>
      </c>
      <c r="G315" s="60" t="str">
        <f>IF('IV. Country level, 1310-2018'!H313&lt;0,'III. GDP shares, 1310-2018'!H315,"")</f>
        <v/>
      </c>
      <c r="H315" s="60" t="str">
        <f>IF('IV. Country level, 1310-2018'!I313&lt;0,'III. GDP shares, 1310-2018'!I315,"")</f>
        <v/>
      </c>
      <c r="I315" s="60" t="str">
        <f>IF('IV. Country level, 1310-2018'!J313&lt;0,'III. GDP shares, 1310-2018'!J315,"")</f>
        <v/>
      </c>
      <c r="J315" s="60"/>
      <c r="K315" s="60">
        <f t="shared" si="22"/>
        <v>0.45438112792527019</v>
      </c>
      <c r="L315" s="9">
        <f t="shared" si="24"/>
        <v>0.28733850282700441</v>
      </c>
      <c r="M315" s="9">
        <f t="shared" si="23"/>
        <v>0.20250823357139602</v>
      </c>
      <c r="N315" s="9">
        <f t="shared" si="25"/>
        <v>0.1746530034819124</v>
      </c>
      <c r="O315" s="9">
        <f t="shared" si="26"/>
        <v>0.15218470858981648</v>
      </c>
    </row>
    <row r="316" spans="1:15" ht="15" x14ac:dyDescent="0.25">
      <c r="A316" s="60">
        <v>1620</v>
      </c>
      <c r="B316" s="60" t="str">
        <f>IF('IV. Country level, 1310-2018'!C314&lt;0,'III. GDP shares, 1310-2018'!C316,"")</f>
        <v/>
      </c>
      <c r="C316" s="60" t="str">
        <f>IF('IV. Country level, 1310-2018'!D314&lt;0,'III. GDP shares, 1310-2018'!D316,"")</f>
        <v/>
      </c>
      <c r="D316" s="60" t="str">
        <f>IF('IV. Country level, 1310-2018'!E314&lt;0,'III. GDP shares, 1310-2018'!E316,"")</f>
        <v/>
      </c>
      <c r="E316" s="60">
        <f>IF('IV. Country level, 1310-2018'!F314&lt;0,'III. GDP shares, 1310-2018'!F316,"")</f>
        <v>0.2135433970789534</v>
      </c>
      <c r="F316" s="60" t="str">
        <f>IF('IV. Country level, 1310-2018'!G314&lt;0,'III. GDP shares, 1310-2018'!G316,"")</f>
        <v/>
      </c>
      <c r="G316" s="60" t="str">
        <f>IF('IV. Country level, 1310-2018'!H314&lt;0,'III. GDP shares, 1310-2018'!H316,"")</f>
        <v/>
      </c>
      <c r="H316" s="60" t="str">
        <f>IF('IV. Country level, 1310-2018'!I314&lt;0,'III. GDP shares, 1310-2018'!I316,"")</f>
        <v/>
      </c>
      <c r="I316" s="60" t="str">
        <f>IF('IV. Country level, 1310-2018'!J314&lt;0,'III. GDP shares, 1310-2018'!J316,"")</f>
        <v/>
      </c>
      <c r="J316" s="60"/>
      <c r="K316" s="60">
        <f t="shared" si="22"/>
        <v>0.2135433970789534</v>
      </c>
      <c r="L316" s="9">
        <f t="shared" si="24"/>
        <v>0.30440737733160317</v>
      </c>
      <c r="M316" s="9">
        <f t="shared" si="23"/>
        <v>0.20250823357139602</v>
      </c>
      <c r="N316" s="9">
        <f t="shared" si="25"/>
        <v>0.17098000815087167</v>
      </c>
      <c r="O316" s="9">
        <f t="shared" si="26"/>
        <v>0.15218470858981648</v>
      </c>
    </row>
    <row r="317" spans="1:15" ht="15" x14ac:dyDescent="0.25">
      <c r="A317" s="60">
        <v>1621</v>
      </c>
      <c r="B317" s="60" t="str">
        <f>IF('IV. Country level, 1310-2018'!C315&lt;0,'III. GDP shares, 1310-2018'!C317,"")</f>
        <v/>
      </c>
      <c r="C317" s="60" t="str">
        <f>IF('IV. Country level, 1310-2018'!D315&lt;0,'III. GDP shares, 1310-2018'!D317,"")</f>
        <v/>
      </c>
      <c r="D317" s="60" t="str">
        <f>IF('IV. Country level, 1310-2018'!E315&lt;0,'III. GDP shares, 1310-2018'!E317,"")</f>
        <v/>
      </c>
      <c r="E317" s="60">
        <f>IF('IV. Country level, 1310-2018'!F315&lt;0,'III. GDP shares, 1310-2018'!F317,"")</f>
        <v>0.21327193276352471</v>
      </c>
      <c r="F317" s="60" t="str">
        <f>IF('IV. Country level, 1310-2018'!G315&lt;0,'III. GDP shares, 1310-2018'!G317,"")</f>
        <v/>
      </c>
      <c r="G317" s="60" t="str">
        <f>IF('IV. Country level, 1310-2018'!H315&lt;0,'III. GDP shares, 1310-2018'!H317,"")</f>
        <v/>
      </c>
      <c r="H317" s="60" t="str">
        <f>IF('IV. Country level, 1310-2018'!I315&lt;0,'III. GDP shares, 1310-2018'!I317,"")</f>
        <v/>
      </c>
      <c r="I317" s="60" t="str">
        <f>IF('IV. Country level, 1310-2018'!J315&lt;0,'III. GDP shares, 1310-2018'!J317,"")</f>
        <v/>
      </c>
      <c r="J317" s="60"/>
      <c r="K317" s="60">
        <f t="shared" si="22"/>
        <v>0.21327193276352471</v>
      </c>
      <c r="L317" s="9">
        <f t="shared" si="24"/>
        <v>0.25294252947523843</v>
      </c>
      <c r="M317" s="9">
        <f t="shared" si="23"/>
        <v>0.20250823357139602</v>
      </c>
      <c r="N317" s="9">
        <f t="shared" si="25"/>
        <v>0.17234344362941983</v>
      </c>
      <c r="O317" s="9">
        <f t="shared" si="26"/>
        <v>0.15218470858981648</v>
      </c>
    </row>
    <row r="318" spans="1:15" ht="15" x14ac:dyDescent="0.25">
      <c r="A318" s="60">
        <v>1622</v>
      </c>
      <c r="B318" s="60" t="str">
        <f>IF('IV. Country level, 1310-2018'!C316&lt;0,'III. GDP shares, 1310-2018'!C318,"")</f>
        <v/>
      </c>
      <c r="C318" s="60">
        <f>IF('IV. Country level, 1310-2018'!D316&lt;0,'III. GDP shares, 1310-2018'!D318,"")</f>
        <v>0.1164951527081405</v>
      </c>
      <c r="D318" s="60">
        <f>IF('IV. Country level, 1310-2018'!E316&lt;0,'III. GDP shares, 1310-2018'!E318,"")</f>
        <v>4.1468094631631279E-2</v>
      </c>
      <c r="E318" s="60">
        <f>IF('IV. Country level, 1310-2018'!F316&lt;0,'III. GDP shares, 1310-2018'!F318,"")</f>
        <v>0.21300157534090208</v>
      </c>
      <c r="F318" s="60" t="str">
        <f>IF('IV. Country level, 1310-2018'!G316&lt;0,'III. GDP shares, 1310-2018'!G318,"")</f>
        <v/>
      </c>
      <c r="G318" s="60" t="str">
        <f>IF('IV. Country level, 1310-2018'!H316&lt;0,'III. GDP shares, 1310-2018'!H318,"")</f>
        <v/>
      </c>
      <c r="H318" s="60">
        <f>IF('IV. Country level, 1310-2018'!I316&lt;0,'III. GDP shares, 1310-2018'!I318,"")</f>
        <v>0.11793450009810735</v>
      </c>
      <c r="I318" s="60" t="str">
        <f>IF('IV. Country level, 1310-2018'!J316&lt;0,'III. GDP shares, 1310-2018'!J318,"")</f>
        <v/>
      </c>
      <c r="J318" s="60"/>
      <c r="K318" s="60">
        <f t="shared" si="22"/>
        <v>0.48889932277878123</v>
      </c>
      <c r="L318" s="9">
        <f t="shared" si="24"/>
        <v>0.21851068094944609</v>
      </c>
      <c r="M318" s="9">
        <f t="shared" si="23"/>
        <v>0.20250823357139602</v>
      </c>
      <c r="N318" s="9">
        <f t="shared" si="25"/>
        <v>0.16868126777107659</v>
      </c>
      <c r="O318" s="9">
        <f t="shared" si="26"/>
        <v>0.15218470858981648</v>
      </c>
    </row>
    <row r="319" spans="1:15" ht="15" x14ac:dyDescent="0.25">
      <c r="A319" s="60">
        <v>1623</v>
      </c>
      <c r="B319" s="60" t="str">
        <f>IF('IV. Country level, 1310-2018'!C317&lt;0,'III. GDP shares, 1310-2018'!C319,"")</f>
        <v/>
      </c>
      <c r="C319" s="60" t="str">
        <f>IF('IV. Country level, 1310-2018'!D317&lt;0,'III. GDP shares, 1310-2018'!D319,"")</f>
        <v/>
      </c>
      <c r="D319" s="60">
        <f>IF('IV. Country level, 1310-2018'!E317&lt;0,'III. GDP shares, 1310-2018'!E319,"")</f>
        <v>4.1709807389434118E-2</v>
      </c>
      <c r="E319" s="60" t="str">
        <f>IF('IV. Country level, 1310-2018'!F317&lt;0,'III. GDP shares, 1310-2018'!F319,"")</f>
        <v/>
      </c>
      <c r="F319" s="60" t="str">
        <f>IF('IV. Country level, 1310-2018'!G317&lt;0,'III. GDP shares, 1310-2018'!G319,"")</f>
        <v/>
      </c>
      <c r="G319" s="60" t="str">
        <f>IF('IV. Country level, 1310-2018'!H317&lt;0,'III. GDP shares, 1310-2018'!H319,"")</f>
        <v/>
      </c>
      <c r="H319" s="60">
        <f>IF('IV. Country level, 1310-2018'!I317&lt;0,'III. GDP shares, 1310-2018'!I319,"")</f>
        <v>0.11776917871015868</v>
      </c>
      <c r="I319" s="60" t="str">
        <f>IF('IV. Country level, 1310-2018'!J317&lt;0,'III. GDP shares, 1310-2018'!J319,"")</f>
        <v/>
      </c>
      <c r="J319" s="60"/>
      <c r="K319" s="60">
        <f t="shared" si="22"/>
        <v>0.1594789860995928</v>
      </c>
      <c r="L319" s="9">
        <f t="shared" si="24"/>
        <v>0.22277650793341808</v>
      </c>
      <c r="M319" s="9">
        <f t="shared" si="23"/>
        <v>0.20250823357139602</v>
      </c>
      <c r="N319" s="9">
        <f t="shared" si="25"/>
        <v>0.16868126777107659</v>
      </c>
      <c r="O319" s="9">
        <f t="shared" si="26"/>
        <v>0.15218470858981648</v>
      </c>
    </row>
    <row r="320" spans="1:15" ht="15" x14ac:dyDescent="0.25">
      <c r="A320" s="60">
        <v>1624</v>
      </c>
      <c r="B320" s="60" t="str">
        <f>IF('IV. Country level, 1310-2018'!C318&lt;0,'III. GDP shares, 1310-2018'!C320,"")</f>
        <v/>
      </c>
      <c r="C320" s="60" t="str">
        <f>IF('IV. Country level, 1310-2018'!D318&lt;0,'III. GDP shares, 1310-2018'!D320,"")</f>
        <v/>
      </c>
      <c r="D320" s="60" t="str">
        <f>IF('IV. Country level, 1310-2018'!E318&lt;0,'III. GDP shares, 1310-2018'!E320,"")</f>
        <v/>
      </c>
      <c r="E320" s="60" t="str">
        <f>IF('IV. Country level, 1310-2018'!F318&lt;0,'III. GDP shares, 1310-2018'!F320,"")</f>
        <v/>
      </c>
      <c r="F320" s="60" t="str">
        <f>IF('IV. Country level, 1310-2018'!G318&lt;0,'III. GDP shares, 1310-2018'!G320,"")</f>
        <v/>
      </c>
      <c r="G320" s="60" t="str">
        <f>IF('IV. Country level, 1310-2018'!H318&lt;0,'III. GDP shares, 1310-2018'!H320,"")</f>
        <v/>
      </c>
      <c r="H320" s="60" t="str">
        <f>IF('IV. Country level, 1310-2018'!I318&lt;0,'III. GDP shares, 1310-2018'!I320,"")</f>
        <v/>
      </c>
      <c r="I320" s="60" t="str">
        <f>IF('IV. Country level, 1310-2018'!J318&lt;0,'III. GDP shares, 1310-2018'!J320,"")</f>
        <v/>
      </c>
      <c r="J320" s="60"/>
      <c r="K320" s="60">
        <f t="shared" si="22"/>
        <v>0</v>
      </c>
      <c r="L320" s="9">
        <f t="shared" si="24"/>
        <v>0.19227030835071046</v>
      </c>
      <c r="M320" s="9">
        <f t="shared" si="23"/>
        <v>0.20250823357139602</v>
      </c>
      <c r="N320" s="9">
        <f t="shared" si="25"/>
        <v>0.16260514018926236</v>
      </c>
      <c r="O320" s="9">
        <f t="shared" si="26"/>
        <v>0.15218470858981648</v>
      </c>
    </row>
    <row r="321" spans="1:15" ht="15" x14ac:dyDescent="0.25">
      <c r="A321" s="60">
        <v>1625</v>
      </c>
      <c r="B321" s="60" t="str">
        <f>IF('IV. Country level, 1310-2018'!C319&lt;0,'III. GDP shares, 1310-2018'!C321,"")</f>
        <v/>
      </c>
      <c r="C321" s="60" t="str">
        <f>IF('IV. Country level, 1310-2018'!D319&lt;0,'III. GDP shares, 1310-2018'!D321,"")</f>
        <v/>
      </c>
      <c r="D321" s="60" t="str">
        <f>IF('IV. Country level, 1310-2018'!E319&lt;0,'III. GDP shares, 1310-2018'!E321,"")</f>
        <v/>
      </c>
      <c r="E321" s="60" t="str">
        <f>IF('IV. Country level, 1310-2018'!F319&lt;0,'III. GDP shares, 1310-2018'!F321,"")</f>
        <v/>
      </c>
      <c r="F321" s="60" t="str">
        <f>IF('IV. Country level, 1310-2018'!G319&lt;0,'III. GDP shares, 1310-2018'!G321,"")</f>
        <v/>
      </c>
      <c r="G321" s="60" t="str">
        <f>IF('IV. Country level, 1310-2018'!H319&lt;0,'III. GDP shares, 1310-2018'!H321,"")</f>
        <v/>
      </c>
      <c r="H321" s="60" t="str">
        <f>IF('IV. Country level, 1310-2018'!I319&lt;0,'III. GDP shares, 1310-2018'!I321,"")</f>
        <v/>
      </c>
      <c r="I321" s="60" t="str">
        <f>IF('IV. Country level, 1310-2018'!J319&lt;0,'III. GDP shares, 1310-2018'!J321,"")</f>
        <v/>
      </c>
      <c r="J321" s="60"/>
      <c r="K321" s="60">
        <f t="shared" si="22"/>
        <v>0</v>
      </c>
      <c r="L321" s="9">
        <f t="shared" si="24"/>
        <v>0.18463950754690486</v>
      </c>
      <c r="M321" s="9">
        <f t="shared" si="23"/>
        <v>0.20250823357139602</v>
      </c>
      <c r="N321" s="9">
        <f t="shared" si="25"/>
        <v>0.16547179308672061</v>
      </c>
      <c r="O321" s="9">
        <f t="shared" si="26"/>
        <v>0.15218470858981648</v>
      </c>
    </row>
    <row r="322" spans="1:15" ht="15" x14ac:dyDescent="0.25">
      <c r="A322" s="60">
        <v>1626</v>
      </c>
      <c r="B322" s="60" t="str">
        <f>IF('IV. Country level, 1310-2018'!C320&lt;0,'III. GDP shares, 1310-2018'!C322,"")</f>
        <v/>
      </c>
      <c r="C322" s="60" t="str">
        <f>IF('IV. Country level, 1310-2018'!D320&lt;0,'III. GDP shares, 1310-2018'!D322,"")</f>
        <v/>
      </c>
      <c r="D322" s="60" t="str">
        <f>IF('IV. Country level, 1310-2018'!E320&lt;0,'III. GDP shares, 1310-2018'!E322,"")</f>
        <v/>
      </c>
      <c r="E322" s="60">
        <f>IF('IV. Country level, 1310-2018'!F320&lt;0,'III. GDP shares, 1310-2018'!F322,"")</f>
        <v>0.21193108027342353</v>
      </c>
      <c r="F322" s="60">
        <f>IF('IV. Country level, 1310-2018'!G320&lt;0,'III. GDP shares, 1310-2018'!G322,"")</f>
        <v>0.27231083653965082</v>
      </c>
      <c r="G322" s="60" t="str">
        <f>IF('IV. Country level, 1310-2018'!H320&lt;0,'III. GDP shares, 1310-2018'!H322,"")</f>
        <v/>
      </c>
      <c r="H322" s="60" t="str">
        <f>IF('IV. Country level, 1310-2018'!I320&lt;0,'III. GDP shares, 1310-2018'!I322,"")</f>
        <v/>
      </c>
      <c r="I322" s="60" t="str">
        <f>IF('IV. Country level, 1310-2018'!J320&lt;0,'III. GDP shares, 1310-2018'!J322,"")</f>
        <v/>
      </c>
      <c r="J322" s="60"/>
      <c r="K322" s="60">
        <f t="shared" si="22"/>
        <v>0.48424191681307438</v>
      </c>
      <c r="L322" s="9">
        <f t="shared" si="24"/>
        <v>0.12095955828568083</v>
      </c>
      <c r="M322" s="9">
        <f t="shared" si="23"/>
        <v>0.20250823357139602</v>
      </c>
      <c r="N322" s="9">
        <f t="shared" si="25"/>
        <v>0.16547179308672061</v>
      </c>
      <c r="O322" s="9">
        <f t="shared" si="26"/>
        <v>0.15218470858981648</v>
      </c>
    </row>
    <row r="323" spans="1:15" ht="15" x14ac:dyDescent="0.25">
      <c r="A323" s="60">
        <v>1627</v>
      </c>
      <c r="B323" s="60" t="str">
        <f>IF('IV. Country level, 1310-2018'!C321&lt;0,'III. GDP shares, 1310-2018'!C323,"")</f>
        <v/>
      </c>
      <c r="C323" s="60" t="str">
        <f>IF('IV. Country level, 1310-2018'!D321&lt;0,'III. GDP shares, 1310-2018'!D323,"")</f>
        <v/>
      </c>
      <c r="D323" s="60" t="str">
        <f>IF('IV. Country level, 1310-2018'!E321&lt;0,'III. GDP shares, 1310-2018'!E323,"")</f>
        <v/>
      </c>
      <c r="E323" s="60" t="str">
        <f>IF('IV. Country level, 1310-2018'!F321&lt;0,'III. GDP shares, 1310-2018'!F323,"")</f>
        <v/>
      </c>
      <c r="F323" s="60" t="str">
        <f>IF('IV. Country level, 1310-2018'!G321&lt;0,'III. GDP shares, 1310-2018'!G323,"")</f>
        <v/>
      </c>
      <c r="G323" s="60" t="str">
        <f>IF('IV. Country level, 1310-2018'!H321&lt;0,'III. GDP shares, 1310-2018'!H323,"")</f>
        <v/>
      </c>
      <c r="H323" s="60" t="str">
        <f>IF('IV. Country level, 1310-2018'!I321&lt;0,'III. GDP shares, 1310-2018'!I323,"")</f>
        <v/>
      </c>
      <c r="I323" s="60" t="str">
        <f>IF('IV. Country level, 1310-2018'!J321&lt;0,'III. GDP shares, 1310-2018'!J323,"")</f>
        <v/>
      </c>
      <c r="J323" s="60"/>
      <c r="K323" s="60">
        <f t="shared" si="22"/>
        <v>0</v>
      </c>
      <c r="L323" s="9">
        <f t="shared" si="24"/>
        <v>0.12162308307875073</v>
      </c>
      <c r="M323" s="9">
        <f t="shared" si="23"/>
        <v>0.20250823357139602</v>
      </c>
      <c r="N323" s="9">
        <f t="shared" si="25"/>
        <v>0.16467979802171126</v>
      </c>
      <c r="O323" s="9">
        <f t="shared" si="26"/>
        <v>0.15218470858981648</v>
      </c>
    </row>
    <row r="324" spans="1:15" ht="15" x14ac:dyDescent="0.25">
      <c r="A324" s="60">
        <v>1628</v>
      </c>
      <c r="B324" s="60" t="str">
        <f>IF('IV. Country level, 1310-2018'!C322&lt;0,'III. GDP shares, 1310-2018'!C324,"")</f>
        <v/>
      </c>
      <c r="C324" s="60" t="str">
        <f>IF('IV. Country level, 1310-2018'!D322&lt;0,'III. GDP shares, 1310-2018'!D324,"")</f>
        <v/>
      </c>
      <c r="D324" s="60">
        <f>IF('IV. Country level, 1310-2018'!E322&lt;0,'III. GDP shares, 1310-2018'!E324,"")</f>
        <v>4.2903766117106168E-2</v>
      </c>
      <c r="E324" s="60" t="str">
        <f>IF('IV. Country level, 1310-2018'!F322&lt;0,'III. GDP shares, 1310-2018'!F324,"")</f>
        <v/>
      </c>
      <c r="F324" s="60" t="str">
        <f>IF('IV. Country level, 1310-2018'!G322&lt;0,'III. GDP shares, 1310-2018'!G324,"")</f>
        <v/>
      </c>
      <c r="G324" s="60" t="str">
        <f>IF('IV. Country level, 1310-2018'!H322&lt;0,'III. GDP shares, 1310-2018'!H324,"")</f>
        <v/>
      </c>
      <c r="H324" s="60">
        <f>IF('IV. Country level, 1310-2018'!I322&lt;0,'III. GDP shares, 1310-2018'!I324,"")</f>
        <v>0.11695256101977933</v>
      </c>
      <c r="I324" s="60" t="str">
        <f>IF('IV. Country level, 1310-2018'!J322&lt;0,'III. GDP shares, 1310-2018'!J324,"")</f>
        <v/>
      </c>
      <c r="J324" s="60"/>
      <c r="K324" s="60">
        <f t="shared" si="22"/>
        <v>0.1598563271368855</v>
      </c>
      <c r="L324" s="9">
        <f t="shared" si="24"/>
        <v>0.1605970788539684</v>
      </c>
      <c r="M324" s="9">
        <f t="shared" si="23"/>
        <v>0.20250823357139602</v>
      </c>
      <c r="N324" s="9">
        <f t="shared" si="25"/>
        <v>0.16814787260801031</v>
      </c>
      <c r="O324" s="9">
        <f t="shared" si="26"/>
        <v>0.15218470858981648</v>
      </c>
    </row>
    <row r="325" spans="1:15" ht="15" x14ac:dyDescent="0.25">
      <c r="A325" s="60">
        <v>1629</v>
      </c>
      <c r="B325" s="60" t="str">
        <f>IF('IV. Country level, 1310-2018'!C323&lt;0,'III. GDP shares, 1310-2018'!C325,"")</f>
        <v/>
      </c>
      <c r="C325" s="60" t="str">
        <f>IF('IV. Country level, 1310-2018'!D323&lt;0,'III. GDP shares, 1310-2018'!D325,"")</f>
        <v/>
      </c>
      <c r="D325" s="60">
        <f>IF('IV. Country level, 1310-2018'!E323&lt;0,'III. GDP shares, 1310-2018'!E325,"")</f>
        <v>4.3139677950213215E-2</v>
      </c>
      <c r="E325" s="60" t="str">
        <f>IF('IV. Country level, 1310-2018'!F323&lt;0,'III. GDP shares, 1310-2018'!F325,"")</f>
        <v/>
      </c>
      <c r="F325" s="60" t="str">
        <f>IF('IV. Country level, 1310-2018'!G323&lt;0,'III. GDP shares, 1310-2018'!G325,"")</f>
        <v/>
      </c>
      <c r="G325" s="60" t="str">
        <f>IF('IV. Country level, 1310-2018'!H323&lt;0,'III. GDP shares, 1310-2018'!H325,"")</f>
        <v/>
      </c>
      <c r="H325" s="60" t="str">
        <f>IF('IV. Country level, 1310-2018'!I323&lt;0,'III. GDP shares, 1310-2018'!I325,"")</f>
        <v/>
      </c>
      <c r="I325" s="60" t="str">
        <f>IF('IV. Country level, 1310-2018'!J323&lt;0,'III. GDP shares, 1310-2018'!J325,"")</f>
        <v/>
      </c>
      <c r="J325" s="60"/>
      <c r="K325" s="60">
        <f t="shared" si="22"/>
        <v>4.3139677950213215E-2</v>
      </c>
      <c r="L325" s="9">
        <f t="shared" si="24"/>
        <v>0.19064813893598362</v>
      </c>
      <c r="M325" s="9">
        <f t="shared" si="23"/>
        <v>0.20250823357139602</v>
      </c>
      <c r="N325" s="9">
        <f t="shared" si="25"/>
        <v>0.15713468362274283</v>
      </c>
      <c r="O325" s="9">
        <f t="shared" si="26"/>
        <v>0.15218470858981648</v>
      </c>
    </row>
    <row r="326" spans="1:15" ht="15" x14ac:dyDescent="0.25">
      <c r="A326" s="60">
        <v>1630</v>
      </c>
      <c r="B326" s="60" t="str">
        <f>IF('IV. Country level, 1310-2018'!C324&lt;0,'III. GDP shares, 1310-2018'!C326,"")</f>
        <v/>
      </c>
      <c r="C326" s="60">
        <f>IF('IV. Country level, 1310-2018'!D324&lt;0,'III. GDP shares, 1310-2018'!D326,"")</f>
        <v>0.12074901635848355</v>
      </c>
      <c r="D326" s="60">
        <f>IF('IV. Country level, 1310-2018'!E324&lt;0,'III. GDP shares, 1310-2018'!E326,"")</f>
        <v>4.3374643292598526E-2</v>
      </c>
      <c r="E326" s="60" t="str">
        <f>IF('IV. Country level, 1310-2018'!F324&lt;0,'III. GDP shares, 1310-2018'!F326,"")</f>
        <v/>
      </c>
      <c r="F326" s="60" t="str">
        <f>IF('IV. Country level, 1310-2018'!G324&lt;0,'III. GDP shares, 1310-2018'!G326,"")</f>
        <v/>
      </c>
      <c r="G326" s="60" t="str">
        <f>IF('IV. Country level, 1310-2018'!H324&lt;0,'III. GDP shares, 1310-2018'!H326,"")</f>
        <v/>
      </c>
      <c r="H326" s="60" t="str">
        <f>IF('IV. Country level, 1310-2018'!I324&lt;0,'III. GDP shares, 1310-2018'!I326,"")</f>
        <v/>
      </c>
      <c r="I326" s="60" t="str">
        <f>IF('IV. Country level, 1310-2018'!J324&lt;0,'III. GDP shares, 1310-2018'!J326,"")</f>
        <v/>
      </c>
      <c r="J326" s="60"/>
      <c r="K326" s="60">
        <f t="shared" si="22"/>
        <v>0.16412365965108208</v>
      </c>
      <c r="L326" s="9">
        <f t="shared" si="24"/>
        <v>0.15148483722877606</v>
      </c>
      <c r="M326" s="9">
        <f t="shared" si="23"/>
        <v>0.20250823357139602</v>
      </c>
      <c r="N326" s="9">
        <f t="shared" si="25"/>
        <v>0.15713468362274283</v>
      </c>
      <c r="O326" s="9">
        <f t="shared" si="26"/>
        <v>0.15218470858981648</v>
      </c>
    </row>
    <row r="327" spans="1:15" ht="15" x14ac:dyDescent="0.25">
      <c r="A327" s="60">
        <v>1631</v>
      </c>
      <c r="B327" s="60" t="str">
        <f>IF('IV. Country level, 1310-2018'!C325&lt;0,'III. GDP shares, 1310-2018'!C327,"")</f>
        <v/>
      </c>
      <c r="C327" s="60" t="str">
        <f>IF('IV. Country level, 1310-2018'!D325&lt;0,'III. GDP shares, 1310-2018'!D327,"")</f>
        <v/>
      </c>
      <c r="D327" s="60" t="str">
        <f>IF('IV. Country level, 1310-2018'!E325&lt;0,'III. GDP shares, 1310-2018'!E327,"")</f>
        <v/>
      </c>
      <c r="E327" s="60" t="str">
        <f>IF('IV. Country level, 1310-2018'!F325&lt;0,'III. GDP shares, 1310-2018'!F327,"")</f>
        <v/>
      </c>
      <c r="F327" s="60">
        <f>IF('IV. Country level, 1310-2018'!G325&lt;0,'III. GDP shares, 1310-2018'!G327,"")</f>
        <v>0.27281797042652367</v>
      </c>
      <c r="G327" s="60" t="str">
        <f>IF('IV. Country level, 1310-2018'!H325&lt;0,'III. GDP shares, 1310-2018'!H327,"")</f>
        <v/>
      </c>
      <c r="H327" s="60" t="str">
        <f>IF('IV. Country level, 1310-2018'!I325&lt;0,'III. GDP shares, 1310-2018'!I327,"")</f>
        <v/>
      </c>
      <c r="I327" s="60" t="str">
        <f>IF('IV. Country level, 1310-2018'!J325&lt;0,'III. GDP shares, 1310-2018'!J327,"")</f>
        <v/>
      </c>
      <c r="J327" s="60"/>
      <c r="K327" s="60">
        <f t="shared" ref="K327:K390" si="27">SUM(B327:I327)</f>
        <v>0.27281797042652367</v>
      </c>
      <c r="L327" s="9">
        <f t="shared" si="24"/>
        <v>0.1877914616917539</v>
      </c>
      <c r="M327" s="9">
        <f t="shared" si="23"/>
        <v>0.20250823357139602</v>
      </c>
      <c r="N327" s="9">
        <f t="shared" si="25"/>
        <v>0.15437306011859639</v>
      </c>
      <c r="O327" s="9">
        <f t="shared" si="26"/>
        <v>0.15218470858981648</v>
      </c>
    </row>
    <row r="328" spans="1:15" ht="15" x14ac:dyDescent="0.25">
      <c r="A328" s="60">
        <v>1632</v>
      </c>
      <c r="B328" s="60" t="str">
        <f>IF('IV. Country level, 1310-2018'!C326&lt;0,'III. GDP shares, 1310-2018'!C328,"")</f>
        <v/>
      </c>
      <c r="C328" s="60" t="str">
        <f>IF('IV. Country level, 1310-2018'!D326&lt;0,'III. GDP shares, 1310-2018'!D328,"")</f>
        <v/>
      </c>
      <c r="D328" s="60" t="str">
        <f>IF('IV. Country level, 1310-2018'!E326&lt;0,'III. GDP shares, 1310-2018'!E328,"")</f>
        <v/>
      </c>
      <c r="E328" s="60">
        <f>IF('IV. Country level, 1310-2018'!F326&lt;0,'III. GDP shares, 1310-2018'!F328,"")</f>
        <v>0.21035742057410664</v>
      </c>
      <c r="F328" s="60" t="str">
        <f>IF('IV. Country level, 1310-2018'!G326&lt;0,'III. GDP shares, 1310-2018'!G328,"")</f>
        <v/>
      </c>
      <c r="G328" s="60" t="str">
        <f>IF('IV. Country level, 1310-2018'!H326&lt;0,'III. GDP shares, 1310-2018'!H328,"")</f>
        <v/>
      </c>
      <c r="H328" s="60" t="str">
        <f>IF('IV. Country level, 1310-2018'!I326&lt;0,'III. GDP shares, 1310-2018'!I328,"")</f>
        <v/>
      </c>
      <c r="I328" s="60" t="str">
        <f>IF('IV. Country level, 1310-2018'!J326&lt;0,'III. GDP shares, 1310-2018'!J328,"")</f>
        <v/>
      </c>
      <c r="J328" s="60"/>
      <c r="K328" s="60">
        <f t="shared" si="27"/>
        <v>0.21035742057410664</v>
      </c>
      <c r="L328" s="9">
        <f t="shared" si="24"/>
        <v>0.16495484352934167</v>
      </c>
      <c r="M328" s="9">
        <f t="shared" si="23"/>
        <v>0.20250823357139602</v>
      </c>
      <c r="N328" s="9">
        <f t="shared" si="25"/>
        <v>0.16599810804075574</v>
      </c>
      <c r="O328" s="9">
        <f t="shared" si="26"/>
        <v>0.15218470858981648</v>
      </c>
    </row>
    <row r="329" spans="1:15" ht="15" x14ac:dyDescent="0.25">
      <c r="A329" s="60">
        <v>1633</v>
      </c>
      <c r="B329" s="60" t="str">
        <f>IF('IV. Country level, 1310-2018'!C327&lt;0,'III. GDP shares, 1310-2018'!C329,"")</f>
        <v/>
      </c>
      <c r="C329" s="60" t="str">
        <f>IF('IV. Country level, 1310-2018'!D327&lt;0,'III. GDP shares, 1310-2018'!D329,"")</f>
        <v/>
      </c>
      <c r="D329" s="60" t="str">
        <f>IF('IV. Country level, 1310-2018'!E327&lt;0,'III. GDP shares, 1310-2018'!E329,"")</f>
        <v/>
      </c>
      <c r="E329" s="60">
        <f>IF('IV. Country level, 1310-2018'!F327&lt;0,'III. GDP shares, 1310-2018'!F329,"")</f>
        <v>0.21009880486262134</v>
      </c>
      <c r="F329" s="60" t="str">
        <f>IF('IV. Country level, 1310-2018'!G327&lt;0,'III. GDP shares, 1310-2018'!G329,"")</f>
        <v/>
      </c>
      <c r="G329" s="60" t="str">
        <f>IF('IV. Country level, 1310-2018'!H327&lt;0,'III. GDP shares, 1310-2018'!H329,"")</f>
        <v/>
      </c>
      <c r="H329" s="60" t="str">
        <f>IF('IV. Country level, 1310-2018'!I327&lt;0,'III. GDP shares, 1310-2018'!I329,"")</f>
        <v/>
      </c>
      <c r="I329" s="60" t="str">
        <f>IF('IV. Country level, 1310-2018'!J327&lt;0,'III. GDP shares, 1310-2018'!J329,"")</f>
        <v/>
      </c>
      <c r="J329" s="60"/>
      <c r="K329" s="60">
        <f t="shared" si="27"/>
        <v>0.21009880486262134</v>
      </c>
      <c r="L329" s="9">
        <f t="shared" si="24"/>
        <v>0.15879203239359693</v>
      </c>
      <c r="M329" s="9">
        <f t="shared" ref="M329:M392" si="28">AVERAGE(L$9:L$714)</f>
        <v>0.20250823357139602</v>
      </c>
      <c r="N329" s="9">
        <f t="shared" si="25"/>
        <v>0.17247587979963561</v>
      </c>
      <c r="O329" s="9">
        <f t="shared" si="26"/>
        <v>0.15218470858981648</v>
      </c>
    </row>
    <row r="330" spans="1:15" ht="15" x14ac:dyDescent="0.25">
      <c r="A330" s="60">
        <v>1634</v>
      </c>
      <c r="B330" s="60" t="str">
        <f>IF('IV. Country level, 1310-2018'!C328&lt;0,'III. GDP shares, 1310-2018'!C330,"")</f>
        <v/>
      </c>
      <c r="C330" s="60" t="str">
        <f>IF('IV. Country level, 1310-2018'!D328&lt;0,'III. GDP shares, 1310-2018'!D330,"")</f>
        <v/>
      </c>
      <c r="D330" s="60">
        <f>IF('IV. Country level, 1310-2018'!E328&lt;0,'III. GDP shares, 1310-2018'!E330,"")</f>
        <v>4.4305152769205242E-2</v>
      </c>
      <c r="E330" s="60">
        <f>IF('IV. Country level, 1310-2018'!F328&lt;0,'III. GDP shares, 1310-2018'!F330,"")</f>
        <v>0.20984121847163947</v>
      </c>
      <c r="F330" s="60" t="str">
        <f>IF('IV. Country level, 1310-2018'!G328&lt;0,'III. GDP shares, 1310-2018'!G330,"")</f>
        <v/>
      </c>
      <c r="G330" s="60" t="str">
        <f>IF('IV. Country level, 1310-2018'!H328&lt;0,'III. GDP shares, 1310-2018'!H330,"")</f>
        <v/>
      </c>
      <c r="H330" s="60" t="str">
        <f>IF('IV. Country level, 1310-2018'!I328&lt;0,'III. GDP shares, 1310-2018'!I330,"")</f>
        <v/>
      </c>
      <c r="I330" s="60" t="str">
        <f>IF('IV. Country level, 1310-2018'!J328&lt;0,'III. GDP shares, 1310-2018'!J330,"")</f>
        <v/>
      </c>
      <c r="J330" s="60"/>
      <c r="K330" s="60">
        <f t="shared" si="27"/>
        <v>0.25414637124084472</v>
      </c>
      <c r="L330" s="9">
        <f t="shared" ref="L330:L393" si="29">AVERAGE(K327:K333)</f>
        <v>0.14177341969945526</v>
      </c>
      <c r="M330" s="9">
        <f t="shared" si="28"/>
        <v>0.20250823357139602</v>
      </c>
      <c r="N330" s="9">
        <f t="shared" si="25"/>
        <v>0.1713330180938884</v>
      </c>
      <c r="O330" s="9">
        <f t="shared" si="26"/>
        <v>0.15218470858981648</v>
      </c>
    </row>
    <row r="331" spans="1:15" ht="15" x14ac:dyDescent="0.25">
      <c r="A331" s="60">
        <v>1635</v>
      </c>
      <c r="B331" s="60" t="str">
        <f>IF('IV. Country level, 1310-2018'!C329&lt;0,'III. GDP shares, 1310-2018'!C331,"")</f>
        <v/>
      </c>
      <c r="C331" s="60" t="str">
        <f>IF('IV. Country level, 1310-2018'!D329&lt;0,'III. GDP shares, 1310-2018'!D331,"")</f>
        <v/>
      </c>
      <c r="D331" s="60" t="str">
        <f>IF('IV. Country level, 1310-2018'!E329&lt;0,'III. GDP shares, 1310-2018'!E331,"")</f>
        <v/>
      </c>
      <c r="E331" s="60" t="str">
        <f>IF('IV. Country level, 1310-2018'!F329&lt;0,'III. GDP shares, 1310-2018'!F331,"")</f>
        <v/>
      </c>
      <c r="F331" s="60" t="str">
        <f>IF('IV. Country level, 1310-2018'!G329&lt;0,'III. GDP shares, 1310-2018'!G331,"")</f>
        <v/>
      </c>
      <c r="G331" s="60" t="str">
        <f>IF('IV. Country level, 1310-2018'!H329&lt;0,'III. GDP shares, 1310-2018'!H331,"")</f>
        <v/>
      </c>
      <c r="H331" s="60" t="str">
        <f>IF('IV. Country level, 1310-2018'!I329&lt;0,'III. GDP shares, 1310-2018'!I331,"")</f>
        <v/>
      </c>
      <c r="I331" s="60" t="str">
        <f>IF('IV. Country level, 1310-2018'!J329&lt;0,'III. GDP shares, 1310-2018'!J331,"")</f>
        <v/>
      </c>
      <c r="J331" s="60"/>
      <c r="K331" s="60">
        <f t="shared" si="27"/>
        <v>0</v>
      </c>
      <c r="L331" s="9">
        <f t="shared" si="29"/>
        <v>0.10279942392423759</v>
      </c>
      <c r="M331" s="9">
        <f t="shared" si="28"/>
        <v>0.20250823357139602</v>
      </c>
      <c r="N331" s="9">
        <f t="shared" si="25"/>
        <v>0.16402929264902336</v>
      </c>
      <c r="O331" s="9">
        <f t="shared" si="26"/>
        <v>0.15218470858981648</v>
      </c>
    </row>
    <row r="332" spans="1:15" ht="15" x14ac:dyDescent="0.25">
      <c r="A332" s="60">
        <v>1636</v>
      </c>
      <c r="B332" s="60" t="str">
        <f>IF('IV. Country level, 1310-2018'!C330&lt;0,'III. GDP shares, 1310-2018'!C332,"")</f>
        <v/>
      </c>
      <c r="C332" s="60" t="str">
        <f>IF('IV. Country level, 1310-2018'!D330&lt;0,'III. GDP shares, 1310-2018'!D332,"")</f>
        <v/>
      </c>
      <c r="D332" s="60" t="str">
        <f>IF('IV. Country level, 1310-2018'!E330&lt;0,'III. GDP shares, 1310-2018'!E332,"")</f>
        <v/>
      </c>
      <c r="E332" s="60" t="str">
        <f>IF('IV. Country level, 1310-2018'!F330&lt;0,'III. GDP shares, 1310-2018'!F332,"")</f>
        <v/>
      </c>
      <c r="F332" s="60" t="str">
        <f>IF('IV. Country level, 1310-2018'!G330&lt;0,'III. GDP shares, 1310-2018'!G332,"")</f>
        <v/>
      </c>
      <c r="G332" s="60" t="str">
        <f>IF('IV. Country level, 1310-2018'!H330&lt;0,'III. GDP shares, 1310-2018'!H332,"")</f>
        <v/>
      </c>
      <c r="H332" s="60" t="str">
        <f>IF('IV. Country level, 1310-2018'!I330&lt;0,'III. GDP shares, 1310-2018'!I332,"")</f>
        <v/>
      </c>
      <c r="I332" s="60" t="str">
        <f>IF('IV. Country level, 1310-2018'!J330&lt;0,'III. GDP shares, 1310-2018'!J332,"")</f>
        <v/>
      </c>
      <c r="J332" s="60"/>
      <c r="K332" s="60">
        <f t="shared" si="27"/>
        <v>0</v>
      </c>
      <c r="L332" s="9">
        <f t="shared" si="29"/>
        <v>7.2748363842222358E-2</v>
      </c>
      <c r="M332" s="9">
        <f t="shared" si="28"/>
        <v>0.20250823357139602</v>
      </c>
      <c r="N332" s="9">
        <f t="shared" si="25"/>
        <v>0.15026016756037877</v>
      </c>
      <c r="O332" s="9">
        <f t="shared" si="26"/>
        <v>0.15218470858981648</v>
      </c>
    </row>
    <row r="333" spans="1:15" ht="15" x14ac:dyDescent="0.25">
      <c r="A333" s="60">
        <v>1637</v>
      </c>
      <c r="B333" s="60" t="str">
        <f>IF('IV. Country level, 1310-2018'!C331&lt;0,'III. GDP shares, 1310-2018'!C333,"")</f>
        <v/>
      </c>
      <c r="C333" s="60" t="str">
        <f>IF('IV. Country level, 1310-2018'!D331&lt;0,'III. GDP shares, 1310-2018'!D333,"")</f>
        <v/>
      </c>
      <c r="D333" s="60">
        <f>IF('IV. Country level, 1310-2018'!E331&lt;0,'III. GDP shares, 1310-2018'!E333,"")</f>
        <v>4.4993370792090377E-2</v>
      </c>
      <c r="E333" s="60" t="str">
        <f>IF('IV. Country level, 1310-2018'!F331&lt;0,'III. GDP shares, 1310-2018'!F333,"")</f>
        <v/>
      </c>
      <c r="F333" s="60" t="str">
        <f>IF('IV. Country level, 1310-2018'!G331&lt;0,'III. GDP shares, 1310-2018'!G333,"")</f>
        <v/>
      </c>
      <c r="G333" s="60" t="str">
        <f>IF('IV. Country level, 1310-2018'!H331&lt;0,'III. GDP shares, 1310-2018'!H333,"")</f>
        <v/>
      </c>
      <c r="H333" s="60" t="str">
        <f>IF('IV. Country level, 1310-2018'!I331&lt;0,'III. GDP shares, 1310-2018'!I333,"")</f>
        <v/>
      </c>
      <c r="I333" s="60" t="str">
        <f>IF('IV. Country level, 1310-2018'!J331&lt;0,'III. GDP shares, 1310-2018'!J333,"")</f>
        <v/>
      </c>
      <c r="J333" s="60"/>
      <c r="K333" s="60">
        <f t="shared" si="27"/>
        <v>4.4993370792090377E-2</v>
      </c>
      <c r="L333" s="9">
        <f t="shared" si="29"/>
        <v>4.9259030035460394E-2</v>
      </c>
      <c r="M333" s="9">
        <f t="shared" si="28"/>
        <v>0.20250823357139602</v>
      </c>
      <c r="N333" s="9">
        <f t="shared" si="25"/>
        <v>0.14378915552768323</v>
      </c>
      <c r="O333" s="9">
        <f t="shared" si="26"/>
        <v>0.15218470858981648</v>
      </c>
    </row>
    <row r="334" spans="1:15" ht="15" x14ac:dyDescent="0.25">
      <c r="A334" s="60">
        <v>1638</v>
      </c>
      <c r="B334" s="60" t="str">
        <f>IF('IV. Country level, 1310-2018'!C332&lt;0,'III. GDP shares, 1310-2018'!C334,"")</f>
        <v/>
      </c>
      <c r="C334" s="60" t="str">
        <f>IF('IV. Country level, 1310-2018'!D332&lt;0,'III. GDP shares, 1310-2018'!D334,"")</f>
        <v/>
      </c>
      <c r="D334" s="60" t="str">
        <f>IF('IV. Country level, 1310-2018'!E332&lt;0,'III. GDP shares, 1310-2018'!E334,"")</f>
        <v/>
      </c>
      <c r="E334" s="60" t="str">
        <f>IF('IV. Country level, 1310-2018'!F332&lt;0,'III. GDP shares, 1310-2018'!F334,"")</f>
        <v/>
      </c>
      <c r="F334" s="60" t="str">
        <f>IF('IV. Country level, 1310-2018'!G332&lt;0,'III. GDP shares, 1310-2018'!G334,"")</f>
        <v/>
      </c>
      <c r="G334" s="60" t="str">
        <f>IF('IV. Country level, 1310-2018'!H332&lt;0,'III. GDP shares, 1310-2018'!H334,"")</f>
        <v/>
      </c>
      <c r="H334" s="60" t="str">
        <f>IF('IV. Country level, 1310-2018'!I332&lt;0,'III. GDP shares, 1310-2018'!I334,"")</f>
        <v/>
      </c>
      <c r="I334" s="60" t="str">
        <f>IF('IV. Country level, 1310-2018'!J332&lt;0,'III. GDP shares, 1310-2018'!J334,"")</f>
        <v/>
      </c>
      <c r="J334" s="60"/>
      <c r="K334" s="60">
        <f t="shared" si="27"/>
        <v>0</v>
      </c>
      <c r="L334" s="9">
        <f t="shared" si="29"/>
        <v>4.7421594636615126E-2</v>
      </c>
      <c r="M334" s="9">
        <f t="shared" si="28"/>
        <v>0.20250823357139602</v>
      </c>
      <c r="N334" s="9">
        <f t="shared" si="25"/>
        <v>0.1373263696863643</v>
      </c>
      <c r="O334" s="9">
        <f t="shared" si="26"/>
        <v>0.15218470858981648</v>
      </c>
    </row>
    <row r="335" spans="1:15" ht="15" x14ac:dyDescent="0.25">
      <c r="A335" s="60">
        <v>1639</v>
      </c>
      <c r="B335" s="60" t="str">
        <f>IF('IV. Country level, 1310-2018'!C333&lt;0,'III. GDP shares, 1310-2018'!C335,"")</f>
        <v/>
      </c>
      <c r="C335" s="60" t="str">
        <f>IF('IV. Country level, 1310-2018'!D333&lt;0,'III. GDP shares, 1310-2018'!D335,"")</f>
        <v/>
      </c>
      <c r="D335" s="60" t="str">
        <f>IF('IV. Country level, 1310-2018'!E333&lt;0,'III. GDP shares, 1310-2018'!E335,"")</f>
        <v/>
      </c>
      <c r="E335" s="60" t="str">
        <f>IF('IV. Country level, 1310-2018'!F333&lt;0,'III. GDP shares, 1310-2018'!F335,"")</f>
        <v/>
      </c>
      <c r="F335" s="60" t="str">
        <f>IF('IV. Country level, 1310-2018'!G333&lt;0,'III. GDP shares, 1310-2018'!G335,"")</f>
        <v/>
      </c>
      <c r="G335" s="60" t="str">
        <f>IF('IV. Country level, 1310-2018'!H333&lt;0,'III. GDP shares, 1310-2018'!H335,"")</f>
        <v/>
      </c>
      <c r="H335" s="60" t="str">
        <f>IF('IV. Country level, 1310-2018'!I333&lt;0,'III. GDP shares, 1310-2018'!I335,"")</f>
        <v/>
      </c>
      <c r="I335" s="60" t="str">
        <f>IF('IV. Country level, 1310-2018'!J333&lt;0,'III. GDP shares, 1310-2018'!J335,"")</f>
        <v/>
      </c>
      <c r="J335" s="60"/>
      <c r="K335" s="60">
        <f t="shared" si="27"/>
        <v>0</v>
      </c>
      <c r="L335" s="9">
        <f t="shared" si="29"/>
        <v>4.7421594636615126E-2</v>
      </c>
      <c r="M335" s="9">
        <f t="shared" si="28"/>
        <v>0.20250823357139602</v>
      </c>
      <c r="N335" s="9">
        <f t="shared" si="25"/>
        <v>0.12251123869306789</v>
      </c>
      <c r="O335" s="9">
        <f t="shared" si="26"/>
        <v>0.15218470858981648</v>
      </c>
    </row>
    <row r="336" spans="1:15" ht="15" x14ac:dyDescent="0.25">
      <c r="A336" s="60">
        <v>1640</v>
      </c>
      <c r="B336" s="60" t="str">
        <f>IF('IV. Country level, 1310-2018'!C334&lt;0,'III. GDP shares, 1310-2018'!C336,"")</f>
        <v/>
      </c>
      <c r="C336" s="60" t="str">
        <f>IF('IV. Country level, 1310-2018'!D334&lt;0,'III. GDP shares, 1310-2018'!D336,"")</f>
        <v/>
      </c>
      <c r="D336" s="60">
        <f>IF('IV. Country level, 1310-2018'!E334&lt;0,'III. GDP shares, 1310-2018'!E336,"")</f>
        <v>4.5673468215287644E-2</v>
      </c>
      <c r="E336" s="60" t="str">
        <f>IF('IV. Country level, 1310-2018'!F334&lt;0,'III. GDP shares, 1310-2018'!F336,"")</f>
        <v/>
      </c>
      <c r="F336" s="60" t="str">
        <f>IF('IV. Country level, 1310-2018'!G334&lt;0,'III. GDP shares, 1310-2018'!G336,"")</f>
        <v/>
      </c>
      <c r="G336" s="60" t="str">
        <f>IF('IV. Country level, 1310-2018'!H334&lt;0,'III. GDP shares, 1310-2018'!H336,"")</f>
        <v/>
      </c>
      <c r="H336" s="60" t="str">
        <f>IF('IV. Country level, 1310-2018'!I334&lt;0,'III. GDP shares, 1310-2018'!I336,"")</f>
        <v/>
      </c>
      <c r="I336" s="60" t="str">
        <f>IF('IV. Country level, 1310-2018'!J334&lt;0,'III. GDP shares, 1310-2018'!J336,"")</f>
        <v/>
      </c>
      <c r="J336" s="60"/>
      <c r="K336" s="60">
        <f t="shared" si="27"/>
        <v>4.5673468215287644E-2</v>
      </c>
      <c r="L336" s="9">
        <f t="shared" si="29"/>
        <v>0.10955569850054804</v>
      </c>
      <c r="M336" s="9">
        <f t="shared" si="28"/>
        <v>0.20250823357139602</v>
      </c>
      <c r="N336" s="9">
        <f t="shared" si="25"/>
        <v>0.12321936451956111</v>
      </c>
      <c r="O336" s="9">
        <f t="shared" si="26"/>
        <v>0.15218470858981648</v>
      </c>
    </row>
    <row r="337" spans="1:15" ht="15" x14ac:dyDescent="0.25">
      <c r="A337" s="60">
        <v>1641</v>
      </c>
      <c r="B337" s="60" t="str">
        <f>IF('IV. Country level, 1310-2018'!C335&lt;0,'III. GDP shares, 1310-2018'!C337,"")</f>
        <v/>
      </c>
      <c r="C337" s="60">
        <f>IF('IV. Country level, 1310-2018'!D335&lt;0,'III. GDP shares, 1310-2018'!D337,"")</f>
        <v>0.12637995789787551</v>
      </c>
      <c r="D337" s="60" t="str">
        <f>IF('IV. Country level, 1310-2018'!E335&lt;0,'III. GDP shares, 1310-2018'!E337,"")</f>
        <v/>
      </c>
      <c r="E337" s="60" t="str">
        <f>IF('IV. Country level, 1310-2018'!F335&lt;0,'III. GDP shares, 1310-2018'!F337,"")</f>
        <v/>
      </c>
      <c r="F337" s="60" t="str">
        <f>IF('IV. Country level, 1310-2018'!G335&lt;0,'III. GDP shares, 1310-2018'!G337,"")</f>
        <v/>
      </c>
      <c r="G337" s="60" t="str">
        <f>IF('IV. Country level, 1310-2018'!H335&lt;0,'III. GDP shares, 1310-2018'!H337,"")</f>
        <v/>
      </c>
      <c r="H337" s="60">
        <f>IF('IV. Country level, 1310-2018'!I335&lt;0,'III. GDP shares, 1310-2018'!I337,"")</f>
        <v>0.11490436555105238</v>
      </c>
      <c r="I337" s="60" t="str">
        <f>IF('IV. Country level, 1310-2018'!J335&lt;0,'III. GDP shares, 1310-2018'!J337,"")</f>
        <v/>
      </c>
      <c r="J337" s="60"/>
      <c r="K337" s="60">
        <f t="shared" si="27"/>
        <v>0.24128432344892789</v>
      </c>
      <c r="L337" s="9">
        <f t="shared" si="29"/>
        <v>0.11947756857994495</v>
      </c>
      <c r="M337" s="9">
        <f t="shared" si="28"/>
        <v>0.20250823357139602</v>
      </c>
      <c r="N337" s="9">
        <f t="shared" si="25"/>
        <v>0.12321936451956111</v>
      </c>
      <c r="O337" s="9">
        <f t="shared" si="26"/>
        <v>0.15218470858981648</v>
      </c>
    </row>
    <row r="338" spans="1:15" ht="15" x14ac:dyDescent="0.25">
      <c r="A338" s="60">
        <v>1642</v>
      </c>
      <c r="B338" s="60" t="str">
        <f>IF('IV. Country level, 1310-2018'!C336&lt;0,'III. GDP shares, 1310-2018'!C338,"")</f>
        <v/>
      </c>
      <c r="C338" s="60" t="str">
        <f>IF('IV. Country level, 1310-2018'!D336&lt;0,'III. GDP shares, 1310-2018'!D338,"")</f>
        <v/>
      </c>
      <c r="D338" s="60" t="str">
        <f>IF('IV. Country level, 1310-2018'!E336&lt;0,'III. GDP shares, 1310-2018'!E338,"")</f>
        <v/>
      </c>
      <c r="E338" s="60" t="str">
        <f>IF('IV. Country level, 1310-2018'!F336&lt;0,'III. GDP shares, 1310-2018'!F338,"")</f>
        <v/>
      </c>
      <c r="F338" s="60" t="str">
        <f>IF('IV. Country level, 1310-2018'!G336&lt;0,'III. GDP shares, 1310-2018'!G338,"")</f>
        <v/>
      </c>
      <c r="G338" s="60" t="str">
        <f>IF('IV. Country level, 1310-2018'!H336&lt;0,'III. GDP shares, 1310-2018'!H338,"")</f>
        <v/>
      </c>
      <c r="H338" s="60" t="str">
        <f>IF('IV. Country level, 1310-2018'!I336&lt;0,'III. GDP shares, 1310-2018'!I338,"")</f>
        <v/>
      </c>
      <c r="I338" s="60" t="str">
        <f>IF('IV. Country level, 1310-2018'!J336&lt;0,'III. GDP shares, 1310-2018'!J338,"")</f>
        <v/>
      </c>
      <c r="J338" s="60"/>
      <c r="K338" s="60">
        <f t="shared" si="27"/>
        <v>0</v>
      </c>
      <c r="L338" s="9">
        <f t="shared" si="29"/>
        <v>0.11947756857994495</v>
      </c>
      <c r="M338" s="9">
        <f t="shared" si="28"/>
        <v>0.20250823357139602</v>
      </c>
      <c r="N338" s="9">
        <f t="shared" si="25"/>
        <v>0.1288015102843878</v>
      </c>
      <c r="O338" s="9">
        <f t="shared" si="26"/>
        <v>0.15218470858981648</v>
      </c>
    </row>
    <row r="339" spans="1:15" ht="15" x14ac:dyDescent="0.25">
      <c r="A339" s="60">
        <v>1643</v>
      </c>
      <c r="B339" s="60" t="str">
        <f>IF('IV. Country level, 1310-2018'!C337&lt;0,'III. GDP shares, 1310-2018'!C339,"")</f>
        <v/>
      </c>
      <c r="C339" s="60" t="str">
        <f>IF('IV. Country level, 1310-2018'!D337&lt;0,'III. GDP shares, 1310-2018'!D339,"")</f>
        <v/>
      </c>
      <c r="D339" s="60">
        <f>IF('IV. Country level, 1310-2018'!E337&lt;0,'III. GDP shares, 1310-2018'!E339,"")</f>
        <v>4.6345587923827085E-2</v>
      </c>
      <c r="E339" s="60" t="str">
        <f>IF('IV. Country level, 1310-2018'!F337&lt;0,'III. GDP shares, 1310-2018'!F339,"")</f>
        <v/>
      </c>
      <c r="F339" s="60">
        <f>IF('IV. Country level, 1310-2018'!G337&lt;0,'III. GDP shares, 1310-2018'!G339,"")</f>
        <v>0.27399463985611017</v>
      </c>
      <c r="G339" s="60" t="str">
        <f>IF('IV. Country level, 1310-2018'!H337&lt;0,'III. GDP shares, 1310-2018'!H339,"")</f>
        <v/>
      </c>
      <c r="H339" s="60">
        <f>IF('IV. Country level, 1310-2018'!I337&lt;0,'III. GDP shares, 1310-2018'!I339,"")</f>
        <v>0.11459849926759315</v>
      </c>
      <c r="I339" s="60" t="str">
        <f>IF('IV. Country level, 1310-2018'!J337&lt;0,'III. GDP shares, 1310-2018'!J339,"")</f>
        <v/>
      </c>
      <c r="J339" s="60"/>
      <c r="K339" s="60">
        <f t="shared" si="27"/>
        <v>0.43493872704753039</v>
      </c>
      <c r="L339" s="9">
        <f t="shared" si="29"/>
        <v>0.11947756857994495</v>
      </c>
      <c r="M339" s="9">
        <f t="shared" si="28"/>
        <v>0.20250823357139602</v>
      </c>
      <c r="N339" s="9">
        <f t="shared" si="25"/>
        <v>0.12590350472613232</v>
      </c>
      <c r="O339" s="9">
        <f t="shared" si="26"/>
        <v>0.15218470858981648</v>
      </c>
    </row>
    <row r="340" spans="1:15" ht="15" x14ac:dyDescent="0.25">
      <c r="A340" s="60">
        <v>1644</v>
      </c>
      <c r="B340" s="60" t="str">
        <f>IF('IV. Country level, 1310-2018'!C338&lt;0,'III. GDP shares, 1310-2018'!C340,"")</f>
        <v/>
      </c>
      <c r="C340" s="60" t="str">
        <f>IF('IV. Country level, 1310-2018'!D338&lt;0,'III. GDP shares, 1310-2018'!D340,"")</f>
        <v/>
      </c>
      <c r="D340" s="60" t="str">
        <f>IF('IV. Country level, 1310-2018'!E338&lt;0,'III. GDP shares, 1310-2018'!E340,"")</f>
        <v/>
      </c>
      <c r="E340" s="60" t="str">
        <f>IF('IV. Country level, 1310-2018'!F338&lt;0,'III. GDP shares, 1310-2018'!F340,"")</f>
        <v/>
      </c>
      <c r="F340" s="60" t="str">
        <f>IF('IV. Country level, 1310-2018'!G338&lt;0,'III. GDP shares, 1310-2018'!G340,"")</f>
        <v/>
      </c>
      <c r="G340" s="60" t="str">
        <f>IF('IV. Country level, 1310-2018'!H338&lt;0,'III. GDP shares, 1310-2018'!H340,"")</f>
        <v/>
      </c>
      <c r="H340" s="60">
        <f>IF('IV. Country level, 1310-2018'!I338&lt;0,'III. GDP shares, 1310-2018'!I340,"")</f>
        <v>0.11444646134786875</v>
      </c>
      <c r="I340" s="60" t="str">
        <f>IF('IV. Country level, 1310-2018'!J338&lt;0,'III. GDP shares, 1310-2018'!J340,"")</f>
        <v/>
      </c>
      <c r="J340" s="60"/>
      <c r="K340" s="60">
        <f t="shared" si="27"/>
        <v>0.11444646134786875</v>
      </c>
      <c r="L340" s="9">
        <f t="shared" si="29"/>
        <v>0.14771621290890385</v>
      </c>
      <c r="M340" s="9">
        <f t="shared" si="28"/>
        <v>0.20250823357139602</v>
      </c>
      <c r="N340" s="9">
        <f t="shared" si="25"/>
        <v>0.13206975086117778</v>
      </c>
      <c r="O340" s="9">
        <f t="shared" si="26"/>
        <v>0.15218470858981648</v>
      </c>
    </row>
    <row r="341" spans="1:15" ht="15" x14ac:dyDescent="0.25">
      <c r="A341" s="60">
        <v>1645</v>
      </c>
      <c r="B341" s="60" t="str">
        <f>IF('IV. Country level, 1310-2018'!C339&lt;0,'III. GDP shares, 1310-2018'!C341,"")</f>
        <v/>
      </c>
      <c r="C341" s="60" t="str">
        <f>IF('IV. Country level, 1310-2018'!D339&lt;0,'III. GDP shares, 1310-2018'!D341,"")</f>
        <v/>
      </c>
      <c r="D341" s="60" t="str">
        <f>IF('IV. Country level, 1310-2018'!E339&lt;0,'III. GDP shares, 1310-2018'!E341,"")</f>
        <v/>
      </c>
      <c r="E341" s="60" t="str">
        <f>IF('IV. Country level, 1310-2018'!F339&lt;0,'III. GDP shares, 1310-2018'!F341,"")</f>
        <v/>
      </c>
      <c r="F341" s="60" t="str">
        <f>IF('IV. Country level, 1310-2018'!G339&lt;0,'III. GDP shares, 1310-2018'!G341,"")</f>
        <v/>
      </c>
      <c r="G341" s="60" t="str">
        <f>IF('IV. Country level, 1310-2018'!H339&lt;0,'III. GDP shares, 1310-2018'!H341,"")</f>
        <v/>
      </c>
      <c r="H341" s="60" t="str">
        <f>IF('IV. Country level, 1310-2018'!I339&lt;0,'III. GDP shares, 1310-2018'!I341,"")</f>
        <v/>
      </c>
      <c r="I341" s="60" t="str">
        <f>IF('IV. Country level, 1310-2018'!J339&lt;0,'III. GDP shares, 1310-2018'!J341,"")</f>
        <v/>
      </c>
      <c r="J341" s="60"/>
      <c r="K341" s="60">
        <f t="shared" si="27"/>
        <v>0</v>
      </c>
      <c r="L341" s="9">
        <f t="shared" si="29"/>
        <v>0.16805082119209397</v>
      </c>
      <c r="M341" s="9">
        <f t="shared" si="28"/>
        <v>0.20250823357139602</v>
      </c>
      <c r="N341" s="9">
        <f t="shared" si="25"/>
        <v>0.14738170474474635</v>
      </c>
      <c r="O341" s="9">
        <f t="shared" si="26"/>
        <v>0.15218470858981648</v>
      </c>
    </row>
    <row r="342" spans="1:15" ht="15" x14ac:dyDescent="0.25">
      <c r="A342" s="60">
        <v>1646</v>
      </c>
      <c r="B342" s="60" t="str">
        <f>IF('IV. Country level, 1310-2018'!C340&lt;0,'III. GDP shares, 1310-2018'!C342,"")</f>
        <v/>
      </c>
      <c r="C342" s="60" t="str">
        <f>IF('IV. Country level, 1310-2018'!D340&lt;0,'III. GDP shares, 1310-2018'!D342,"")</f>
        <v/>
      </c>
      <c r="D342" s="60" t="str">
        <f>IF('IV. Country level, 1310-2018'!E340&lt;0,'III. GDP shares, 1310-2018'!E342,"")</f>
        <v/>
      </c>
      <c r="E342" s="60" t="str">
        <f>IF('IV. Country level, 1310-2018'!F340&lt;0,'III. GDP shares, 1310-2018'!F342,"")</f>
        <v/>
      </c>
      <c r="F342" s="60" t="str">
        <f>IF('IV. Country level, 1310-2018'!G340&lt;0,'III. GDP shares, 1310-2018'!G342,"")</f>
        <v/>
      </c>
      <c r="G342" s="60" t="str">
        <f>IF('IV. Country level, 1310-2018'!H340&lt;0,'III. GDP shares, 1310-2018'!H342,"")</f>
        <v/>
      </c>
      <c r="H342" s="60" t="str">
        <f>IF('IV. Country level, 1310-2018'!I340&lt;0,'III. GDP shares, 1310-2018'!I342,"")</f>
        <v/>
      </c>
      <c r="I342" s="60" t="str">
        <f>IF('IV. Country level, 1310-2018'!J340&lt;0,'III. GDP shares, 1310-2018'!J342,"")</f>
        <v/>
      </c>
      <c r="J342" s="60"/>
      <c r="K342" s="60">
        <f t="shared" si="27"/>
        <v>0</v>
      </c>
      <c r="L342" s="9">
        <f t="shared" si="29"/>
        <v>0.2043027258507279</v>
      </c>
      <c r="M342" s="9">
        <f t="shared" si="28"/>
        <v>0.20250823357139602</v>
      </c>
      <c r="N342" s="9">
        <f t="shared" si="25"/>
        <v>0.15443046694740936</v>
      </c>
      <c r="O342" s="9">
        <f t="shared" si="26"/>
        <v>0.15218470858981648</v>
      </c>
    </row>
    <row r="343" spans="1:15" ht="15" x14ac:dyDescent="0.25">
      <c r="A343" s="60">
        <v>1647</v>
      </c>
      <c r="B343" s="60" t="str">
        <f>IF('IV. Country level, 1310-2018'!C341&lt;0,'III. GDP shares, 1310-2018'!C343,"")</f>
        <v/>
      </c>
      <c r="C343" s="60">
        <f>IF('IV. Country level, 1310-2018'!D341&lt;0,'III. GDP shares, 1310-2018'!D343,"")</f>
        <v>0.12935009172006989</v>
      </c>
      <c r="D343" s="60" t="str">
        <f>IF('IV. Country level, 1310-2018'!E341&lt;0,'III. GDP shares, 1310-2018'!E343,"")</f>
        <v/>
      </c>
      <c r="E343" s="60" t="str">
        <f>IF('IV. Country level, 1310-2018'!F341&lt;0,'III. GDP shares, 1310-2018'!F343,"")</f>
        <v/>
      </c>
      <c r="F343" s="60" t="str">
        <f>IF('IV. Country level, 1310-2018'!G341&lt;0,'III. GDP shares, 1310-2018'!G343,"")</f>
        <v/>
      </c>
      <c r="G343" s="60" t="str">
        <f>IF('IV. Country level, 1310-2018'!H341&lt;0,'III. GDP shares, 1310-2018'!H343,"")</f>
        <v/>
      </c>
      <c r="H343" s="60">
        <f>IF('IV. Country level, 1310-2018'!I341&lt;0,'III. GDP shares, 1310-2018'!I343,"")</f>
        <v>0.11399388679793004</v>
      </c>
      <c r="I343" s="60" t="str">
        <f>IF('IV. Country level, 1310-2018'!J341&lt;0,'III. GDP shares, 1310-2018'!J343,"")</f>
        <v/>
      </c>
      <c r="J343" s="60"/>
      <c r="K343" s="60">
        <f t="shared" si="27"/>
        <v>0.24334397851799994</v>
      </c>
      <c r="L343" s="9">
        <f t="shared" si="29"/>
        <v>0.18824569323035142</v>
      </c>
      <c r="M343" s="9">
        <f t="shared" si="28"/>
        <v>0.20250823357139602</v>
      </c>
      <c r="N343" s="9">
        <f t="shared" ref="N343:N406" si="30">AVERAGE(K327:K359)</f>
        <v>0.14945702271555836</v>
      </c>
      <c r="O343" s="9">
        <f t="shared" si="26"/>
        <v>0.15218470858981648</v>
      </c>
    </row>
    <row r="344" spans="1:15" ht="15" x14ac:dyDescent="0.25">
      <c r="A344" s="60">
        <v>1648</v>
      </c>
      <c r="B344" s="60" t="str">
        <f>IF('IV. Country level, 1310-2018'!C342&lt;0,'III. GDP shares, 1310-2018'!C344,"")</f>
        <v/>
      </c>
      <c r="C344" s="60">
        <f>IF('IV. Country level, 1310-2018'!D342&lt;0,'III. GDP shares, 1310-2018'!D344,"")</f>
        <v>0.12983840507893113</v>
      </c>
      <c r="D344" s="60">
        <f>IF('IV. Country level, 1310-2018'!E342&lt;0,'III. GDP shares, 1310-2018'!E344,"")</f>
        <v>4.7448436746834577E-2</v>
      </c>
      <c r="E344" s="60">
        <f>IF('IV. Country level, 1310-2018'!F342&lt;0,'III. GDP shares, 1310-2018'!F344,"")</f>
        <v>0.20633973960549312</v>
      </c>
      <c r="F344" s="60" t="str">
        <f>IF('IV. Country level, 1310-2018'!G342&lt;0,'III. GDP shares, 1310-2018'!G344,"")</f>
        <v/>
      </c>
      <c r="G344" s="60" t="str">
        <f>IF('IV. Country level, 1310-2018'!H342&lt;0,'III. GDP shares, 1310-2018'!H344,"")</f>
        <v/>
      </c>
      <c r="H344" s="60" t="str">
        <f>IF('IV. Country level, 1310-2018'!I342&lt;0,'III. GDP shares, 1310-2018'!I344,"")</f>
        <v/>
      </c>
      <c r="I344" s="60" t="str">
        <f>IF('IV. Country level, 1310-2018'!J342&lt;0,'III. GDP shares, 1310-2018'!J344,"")</f>
        <v/>
      </c>
      <c r="J344" s="60"/>
      <c r="K344" s="60">
        <f t="shared" si="27"/>
        <v>0.38362658143125883</v>
      </c>
      <c r="L344" s="9">
        <f t="shared" si="29"/>
        <v>0.17189619875208453</v>
      </c>
      <c r="M344" s="9">
        <f t="shared" si="28"/>
        <v>0.20250823357139602</v>
      </c>
      <c r="N344" s="9">
        <f t="shared" si="30"/>
        <v>0.14456937575268916</v>
      </c>
      <c r="O344" s="9">
        <f t="shared" si="26"/>
        <v>0.15218470858981648</v>
      </c>
    </row>
    <row r="345" spans="1:15" ht="15" x14ac:dyDescent="0.25">
      <c r="A345" s="60">
        <v>1649</v>
      </c>
      <c r="B345" s="60" t="str">
        <f>IF('IV. Country level, 1310-2018'!C343&lt;0,'III. GDP shares, 1310-2018'!C345,"")</f>
        <v/>
      </c>
      <c r="C345" s="60" t="str">
        <f>IF('IV. Country level, 1310-2018'!D343&lt;0,'III. GDP shares, 1310-2018'!D345,"")</f>
        <v/>
      </c>
      <c r="D345" s="60">
        <f>IF('IV. Country level, 1310-2018'!E343&lt;0,'III. GDP shares, 1310-2018'!E345,"")</f>
        <v>4.7666449170606078E-2</v>
      </c>
      <c r="E345" s="60">
        <f>IF('IV. Country level, 1310-2018'!F343&lt;0,'III. GDP shares, 1310-2018'!F345,"")</f>
        <v>0.20609688343983126</v>
      </c>
      <c r="F345" s="60" t="str">
        <f>IF('IV. Country level, 1310-2018'!G343&lt;0,'III. GDP shares, 1310-2018'!G345,"")</f>
        <v/>
      </c>
      <c r="G345" s="60" t="str">
        <f>IF('IV. Country level, 1310-2018'!H343&lt;0,'III. GDP shares, 1310-2018'!H345,"")</f>
        <v/>
      </c>
      <c r="H345" s="60" t="str">
        <f>IF('IV. Country level, 1310-2018'!I343&lt;0,'III. GDP shares, 1310-2018'!I345,"")</f>
        <v/>
      </c>
      <c r="I345" s="60" t="str">
        <f>IF('IV. Country level, 1310-2018'!J343&lt;0,'III. GDP shares, 1310-2018'!J345,"")</f>
        <v/>
      </c>
      <c r="J345" s="60"/>
      <c r="K345" s="60">
        <f t="shared" si="27"/>
        <v>0.25376333261043732</v>
      </c>
      <c r="L345" s="9">
        <f t="shared" si="29"/>
        <v>0.17189619875208453</v>
      </c>
      <c r="M345" s="9">
        <f t="shared" si="28"/>
        <v>0.20250823357139602</v>
      </c>
      <c r="N345" s="9">
        <f t="shared" si="30"/>
        <v>0.14311699401306752</v>
      </c>
      <c r="O345" s="9">
        <f t="shared" si="26"/>
        <v>0.15218470858981648</v>
      </c>
    </row>
    <row r="346" spans="1:15" ht="15" x14ac:dyDescent="0.25">
      <c r="A346" s="60">
        <v>1650</v>
      </c>
      <c r="B346" s="60" t="str">
        <f>IF('IV. Country level, 1310-2018'!C344&lt;0,'III. GDP shares, 1310-2018'!C346,"")</f>
        <v/>
      </c>
      <c r="C346" s="60" t="str">
        <f>IF('IV. Country level, 1310-2018'!D344&lt;0,'III. GDP shares, 1310-2018'!D346,"")</f>
        <v/>
      </c>
      <c r="D346" s="60">
        <f>IF('IV. Country level, 1310-2018'!E344&lt;0,'III. GDP shares, 1310-2018'!E346,"")</f>
        <v>4.7883620655924948E-2</v>
      </c>
      <c r="E346" s="60" t="str">
        <f>IF('IV. Country level, 1310-2018'!F344&lt;0,'III. GDP shares, 1310-2018'!F346,"")</f>
        <v/>
      </c>
      <c r="F346" s="60">
        <f>IF('IV. Country level, 1310-2018'!G344&lt;0,'III. GDP shares, 1310-2018'!G346,"")</f>
        <v>0.27465587804897046</v>
      </c>
      <c r="G346" s="60" t="str">
        <f>IF('IV. Country level, 1310-2018'!H344&lt;0,'III. GDP shares, 1310-2018'!H346,"")</f>
        <v/>
      </c>
      <c r="H346" s="60" t="str">
        <f>IF('IV. Country level, 1310-2018'!I344&lt;0,'III. GDP shares, 1310-2018'!I346,"")</f>
        <v/>
      </c>
      <c r="I346" s="60" t="str">
        <f>IF('IV. Country level, 1310-2018'!J344&lt;0,'III. GDP shares, 1310-2018'!J346,"")</f>
        <v/>
      </c>
      <c r="J346" s="60"/>
      <c r="K346" s="60">
        <f t="shared" si="27"/>
        <v>0.3225394987048954</v>
      </c>
      <c r="L346" s="9">
        <f t="shared" si="29"/>
        <v>0.17189619875208453</v>
      </c>
      <c r="M346" s="9">
        <f t="shared" si="28"/>
        <v>0.20250823357139602</v>
      </c>
      <c r="N346" s="9">
        <f t="shared" si="30"/>
        <v>0.13675036356268505</v>
      </c>
      <c r="O346" s="9">
        <f t="shared" si="26"/>
        <v>0.15218470858981648</v>
      </c>
    </row>
    <row r="347" spans="1:15" ht="15" x14ac:dyDescent="0.25">
      <c r="A347" s="60">
        <v>1651</v>
      </c>
      <c r="B347" s="60" t="str">
        <f>IF('IV. Country level, 1310-2018'!C345&lt;0,'III. GDP shares, 1310-2018'!C347,"")</f>
        <v/>
      </c>
      <c r="C347" s="60" t="str">
        <f>IF('IV. Country level, 1310-2018'!D345&lt;0,'III. GDP shares, 1310-2018'!D347,"")</f>
        <v/>
      </c>
      <c r="D347" s="60" t="str">
        <f>IF('IV. Country level, 1310-2018'!E345&lt;0,'III. GDP shares, 1310-2018'!E347,"")</f>
        <v/>
      </c>
      <c r="E347" s="60" t="str">
        <f>IF('IV. Country level, 1310-2018'!F345&lt;0,'III. GDP shares, 1310-2018'!F347,"")</f>
        <v/>
      </c>
      <c r="F347" s="60" t="str">
        <f>IF('IV. Country level, 1310-2018'!G345&lt;0,'III. GDP shares, 1310-2018'!G347,"")</f>
        <v/>
      </c>
      <c r="G347" s="60" t="str">
        <f>IF('IV. Country level, 1310-2018'!H345&lt;0,'III. GDP shares, 1310-2018'!H347,"")</f>
        <v/>
      </c>
      <c r="H347" s="60" t="str">
        <f>IF('IV. Country level, 1310-2018'!I345&lt;0,'III. GDP shares, 1310-2018'!I347,"")</f>
        <v/>
      </c>
      <c r="I347" s="60" t="str">
        <f>IF('IV. Country level, 1310-2018'!J345&lt;0,'III. GDP shares, 1310-2018'!J347,"")</f>
        <v/>
      </c>
      <c r="J347" s="60"/>
      <c r="K347" s="60">
        <f t="shared" si="27"/>
        <v>0</v>
      </c>
      <c r="L347" s="9">
        <f t="shared" si="29"/>
        <v>0.13713277324951306</v>
      </c>
      <c r="M347" s="9">
        <f t="shared" si="28"/>
        <v>0.20250823357139602</v>
      </c>
      <c r="N347" s="9">
        <f t="shared" si="30"/>
        <v>0.12904895837356856</v>
      </c>
      <c r="O347" s="9">
        <f t="shared" si="26"/>
        <v>0.15218470858981648</v>
      </c>
    </row>
    <row r="348" spans="1:15" ht="15" x14ac:dyDescent="0.25">
      <c r="A348" s="60">
        <v>1652</v>
      </c>
      <c r="B348" s="60" t="str">
        <f>IF('IV. Country level, 1310-2018'!C346&lt;0,'III. GDP shares, 1310-2018'!C348,"")</f>
        <v/>
      </c>
      <c r="C348" s="60" t="str">
        <f>IF('IV. Country level, 1310-2018'!D346&lt;0,'III. GDP shares, 1310-2018'!D348,"")</f>
        <v/>
      </c>
      <c r="D348" s="60" t="str">
        <f>IF('IV. Country level, 1310-2018'!E346&lt;0,'III. GDP shares, 1310-2018'!E348,"")</f>
        <v/>
      </c>
      <c r="E348" s="60" t="str">
        <f>IF('IV. Country level, 1310-2018'!F346&lt;0,'III. GDP shares, 1310-2018'!F348,"")</f>
        <v/>
      </c>
      <c r="F348" s="60" t="str">
        <f>IF('IV. Country level, 1310-2018'!G346&lt;0,'III. GDP shares, 1310-2018'!G348,"")</f>
        <v/>
      </c>
      <c r="G348" s="60" t="str">
        <f>IF('IV. Country level, 1310-2018'!H346&lt;0,'III. GDP shares, 1310-2018'!H348,"")</f>
        <v/>
      </c>
      <c r="H348" s="60" t="str">
        <f>IF('IV. Country level, 1310-2018'!I346&lt;0,'III. GDP shares, 1310-2018'!I348,"")</f>
        <v/>
      </c>
      <c r="I348" s="60" t="str">
        <f>IF('IV. Country level, 1310-2018'!J346&lt;0,'III. GDP shares, 1310-2018'!J348,"")</f>
        <v/>
      </c>
      <c r="J348" s="60"/>
      <c r="K348" s="60">
        <f t="shared" si="27"/>
        <v>0</v>
      </c>
      <c r="L348" s="9">
        <f t="shared" si="29"/>
        <v>8.2328975902190377E-2</v>
      </c>
      <c r="M348" s="9">
        <f t="shared" si="28"/>
        <v>0.20250823357139602</v>
      </c>
      <c r="N348" s="9">
        <f t="shared" si="30"/>
        <v>0.1339768933021811</v>
      </c>
      <c r="O348" s="9">
        <f t="shared" si="26"/>
        <v>0.15218470858981648</v>
      </c>
    </row>
    <row r="349" spans="1:15" ht="15" x14ac:dyDescent="0.25">
      <c r="A349" s="60">
        <v>1653</v>
      </c>
      <c r="B349" s="60" t="str">
        <f>IF('IV. Country level, 1310-2018'!C347&lt;0,'III. GDP shares, 1310-2018'!C349,"")</f>
        <v/>
      </c>
      <c r="C349" s="60" t="str">
        <f>IF('IV. Country level, 1310-2018'!D347&lt;0,'III. GDP shares, 1310-2018'!D349,"")</f>
        <v/>
      </c>
      <c r="D349" s="60" t="str">
        <f>IF('IV. Country level, 1310-2018'!E347&lt;0,'III. GDP shares, 1310-2018'!E349,"")</f>
        <v/>
      </c>
      <c r="E349" s="60" t="str">
        <f>IF('IV. Country level, 1310-2018'!F347&lt;0,'III. GDP shares, 1310-2018'!F349,"")</f>
        <v/>
      </c>
      <c r="F349" s="60" t="str">
        <f>IF('IV. Country level, 1310-2018'!G347&lt;0,'III. GDP shares, 1310-2018'!G349,"")</f>
        <v/>
      </c>
      <c r="G349" s="60" t="str">
        <f>IF('IV. Country level, 1310-2018'!H347&lt;0,'III. GDP shares, 1310-2018'!H349,"")</f>
        <v/>
      </c>
      <c r="H349" s="60" t="str">
        <f>IF('IV. Country level, 1310-2018'!I347&lt;0,'III. GDP shares, 1310-2018'!I349,"")</f>
        <v/>
      </c>
      <c r="I349" s="60" t="str">
        <f>IF('IV. Country level, 1310-2018'!J347&lt;0,'III. GDP shares, 1310-2018'!J349,"")</f>
        <v/>
      </c>
      <c r="J349" s="60"/>
      <c r="K349" s="60">
        <f t="shared" si="27"/>
        <v>0</v>
      </c>
      <c r="L349" s="9">
        <f t="shared" si="29"/>
        <v>7.2198091011251977E-2</v>
      </c>
      <c r="M349" s="9">
        <f t="shared" si="28"/>
        <v>0.20250823357139602</v>
      </c>
      <c r="N349" s="9">
        <f t="shared" si="30"/>
        <v>0.1339768933021811</v>
      </c>
      <c r="O349" s="9">
        <f t="shared" si="26"/>
        <v>0.15218470858981648</v>
      </c>
    </row>
    <row r="350" spans="1:15" ht="15" x14ac:dyDescent="0.25">
      <c r="A350" s="60">
        <v>1654</v>
      </c>
      <c r="B350" s="60" t="str">
        <f>IF('IV. Country level, 1310-2018'!C348&lt;0,'III. GDP shares, 1310-2018'!C350,"")</f>
        <v/>
      </c>
      <c r="C350" s="60" t="str">
        <f>IF('IV. Country level, 1310-2018'!D348&lt;0,'III. GDP shares, 1310-2018'!D350,"")</f>
        <v/>
      </c>
      <c r="D350" s="60" t="str">
        <f>IF('IV. Country level, 1310-2018'!E348&lt;0,'III. GDP shares, 1310-2018'!E350,"")</f>
        <v/>
      </c>
      <c r="E350" s="60" t="str">
        <f>IF('IV. Country level, 1310-2018'!F348&lt;0,'III. GDP shares, 1310-2018'!F350,"")</f>
        <v/>
      </c>
      <c r="F350" s="60" t="str">
        <f>IF('IV. Country level, 1310-2018'!G348&lt;0,'III. GDP shares, 1310-2018'!G350,"")</f>
        <v/>
      </c>
      <c r="G350" s="60" t="str">
        <f>IF('IV. Country level, 1310-2018'!H348&lt;0,'III. GDP shares, 1310-2018'!H350,"")</f>
        <v/>
      </c>
      <c r="H350" s="60" t="str">
        <f>IF('IV. Country level, 1310-2018'!I348&lt;0,'III. GDP shares, 1310-2018'!I350,"")</f>
        <v/>
      </c>
      <c r="I350" s="60" t="str">
        <f>IF('IV. Country level, 1310-2018'!J348&lt;0,'III. GDP shares, 1310-2018'!J350,"")</f>
        <v/>
      </c>
      <c r="J350" s="60"/>
      <c r="K350" s="60">
        <f t="shared" si="27"/>
        <v>0</v>
      </c>
      <c r="L350" s="9">
        <f t="shared" si="29"/>
        <v>2.6121019767695493E-2</v>
      </c>
      <c r="M350" s="9">
        <f t="shared" si="28"/>
        <v>0.20250823357139602</v>
      </c>
      <c r="N350" s="9">
        <f t="shared" si="30"/>
        <v>0.1341909629161043</v>
      </c>
      <c r="O350" s="9">
        <f t="shared" si="26"/>
        <v>0.15218470858981648</v>
      </c>
    </row>
    <row r="351" spans="1:15" ht="15" x14ac:dyDescent="0.25">
      <c r="A351" s="60">
        <v>1655</v>
      </c>
      <c r="B351" s="60" t="str">
        <f>IF('IV. Country level, 1310-2018'!C349&lt;0,'III. GDP shares, 1310-2018'!C351,"")</f>
        <v/>
      </c>
      <c r="C351" s="60" t="str">
        <f>IF('IV. Country level, 1310-2018'!D349&lt;0,'III. GDP shares, 1310-2018'!D351,"")</f>
        <v/>
      </c>
      <c r="D351" s="60" t="str">
        <f>IF('IV. Country level, 1310-2018'!E349&lt;0,'III. GDP shares, 1310-2018'!E351,"")</f>
        <v/>
      </c>
      <c r="E351" s="60" t="str">
        <f>IF('IV. Country level, 1310-2018'!F349&lt;0,'III. GDP shares, 1310-2018'!F351,"")</f>
        <v/>
      </c>
      <c r="F351" s="60" t="str">
        <f>IF('IV. Country level, 1310-2018'!G349&lt;0,'III. GDP shares, 1310-2018'!G351,"")</f>
        <v/>
      </c>
      <c r="G351" s="60" t="str">
        <f>IF('IV. Country level, 1310-2018'!H349&lt;0,'III. GDP shares, 1310-2018'!H351,"")</f>
        <v/>
      </c>
      <c r="H351" s="60" t="str">
        <f>IF('IV. Country level, 1310-2018'!I349&lt;0,'III. GDP shares, 1310-2018'!I351,"")</f>
        <v/>
      </c>
      <c r="I351" s="60" t="str">
        <f>IF('IV. Country level, 1310-2018'!J349&lt;0,'III. GDP shares, 1310-2018'!J351,"")</f>
        <v/>
      </c>
      <c r="J351" s="60"/>
      <c r="K351" s="60">
        <f t="shared" si="27"/>
        <v>0</v>
      </c>
      <c r="L351" s="9">
        <f t="shared" si="29"/>
        <v>5.2436849801878446E-2</v>
      </c>
      <c r="M351" s="9">
        <f t="shared" si="28"/>
        <v>0.20250823357139602</v>
      </c>
      <c r="N351" s="9">
        <f t="shared" si="30"/>
        <v>0.1341909629161043</v>
      </c>
      <c r="O351" s="9">
        <f t="shared" si="26"/>
        <v>0.15218470858981648</v>
      </c>
    </row>
    <row r="352" spans="1:15" ht="15" x14ac:dyDescent="0.25">
      <c r="A352" s="60">
        <v>1656</v>
      </c>
      <c r="B352" s="60" t="str">
        <f>IF('IV. Country level, 1310-2018'!C350&lt;0,'III. GDP shares, 1310-2018'!C352,"")</f>
        <v/>
      </c>
      <c r="C352" s="60">
        <f>IF('IV. Country level, 1310-2018'!D350&lt;0,'III. GDP shares, 1310-2018'!D352,"")</f>
        <v>0.13367787915563809</v>
      </c>
      <c r="D352" s="60">
        <f>IF('IV. Country level, 1310-2018'!E350&lt;0,'III. GDP shares, 1310-2018'!E352,"")</f>
        <v>4.9169259218230378E-2</v>
      </c>
      <c r="E352" s="60" t="str">
        <f>IF('IV. Country level, 1310-2018'!F350&lt;0,'III. GDP shares, 1310-2018'!F352,"")</f>
        <v/>
      </c>
      <c r="F352" s="60" t="str">
        <f>IF('IV. Country level, 1310-2018'!G350&lt;0,'III. GDP shares, 1310-2018'!G352,"")</f>
        <v/>
      </c>
      <c r="G352" s="60" t="str">
        <f>IF('IV. Country level, 1310-2018'!H350&lt;0,'III. GDP shares, 1310-2018'!H352,"")</f>
        <v/>
      </c>
      <c r="H352" s="60" t="str">
        <f>IF('IV. Country level, 1310-2018'!I350&lt;0,'III. GDP shares, 1310-2018'!I352,"")</f>
        <v/>
      </c>
      <c r="I352" s="60" t="str">
        <f>IF('IV. Country level, 1310-2018'!J350&lt;0,'III. GDP shares, 1310-2018'!J352,"")</f>
        <v/>
      </c>
      <c r="J352" s="60"/>
      <c r="K352" s="60">
        <f t="shared" si="27"/>
        <v>0.18284713837386846</v>
      </c>
      <c r="L352" s="9">
        <f t="shared" si="29"/>
        <v>0.10795224028625607</v>
      </c>
      <c r="M352" s="9">
        <f t="shared" si="28"/>
        <v>0.20250823357139602</v>
      </c>
      <c r="N352" s="9">
        <f t="shared" si="30"/>
        <v>0.13578060179728463</v>
      </c>
      <c r="O352" s="9">
        <f t="shared" si="26"/>
        <v>0.15218470858981648</v>
      </c>
    </row>
    <row r="353" spans="1:15" ht="15" x14ac:dyDescent="0.25">
      <c r="A353" s="60">
        <v>1657</v>
      </c>
      <c r="B353" s="60" t="str">
        <f>IF('IV. Country level, 1310-2018'!C351&lt;0,'III. GDP shares, 1310-2018'!C353,"")</f>
        <v/>
      </c>
      <c r="C353" s="60" t="str">
        <f>IF('IV. Country level, 1310-2018'!D351&lt;0,'III. GDP shares, 1310-2018'!D353,"")</f>
        <v/>
      </c>
      <c r="D353" s="60" t="str">
        <f>IF('IV. Country level, 1310-2018'!E351&lt;0,'III. GDP shares, 1310-2018'!E353,"")</f>
        <v/>
      </c>
      <c r="E353" s="60" t="str">
        <f>IF('IV. Country level, 1310-2018'!F351&lt;0,'III. GDP shares, 1310-2018'!F353,"")</f>
        <v/>
      </c>
      <c r="F353" s="60" t="str">
        <f>IF('IV. Country level, 1310-2018'!G351&lt;0,'III. GDP shares, 1310-2018'!G353,"")</f>
        <v/>
      </c>
      <c r="G353" s="60" t="str">
        <f>IF('IV. Country level, 1310-2018'!H351&lt;0,'III. GDP shares, 1310-2018'!H353,"")</f>
        <v/>
      </c>
      <c r="H353" s="60" t="str">
        <f>IF('IV. Country level, 1310-2018'!I351&lt;0,'III. GDP shares, 1310-2018'!I353,"")</f>
        <v/>
      </c>
      <c r="I353" s="60" t="str">
        <f>IF('IV. Country level, 1310-2018'!J351&lt;0,'III. GDP shares, 1310-2018'!J353,"")</f>
        <v/>
      </c>
      <c r="J353" s="60"/>
      <c r="K353" s="60">
        <f t="shared" si="27"/>
        <v>0</v>
      </c>
      <c r="L353" s="9">
        <f t="shared" si="29"/>
        <v>0.13702168635147041</v>
      </c>
      <c r="M353" s="9">
        <f t="shared" si="28"/>
        <v>0.20250823357139602</v>
      </c>
      <c r="N353" s="9">
        <f t="shared" si="30"/>
        <v>0.13439655730591227</v>
      </c>
      <c r="O353" s="9">
        <f t="shared" si="26"/>
        <v>0.15218470858981648</v>
      </c>
    </row>
    <row r="354" spans="1:15" ht="15" x14ac:dyDescent="0.25">
      <c r="A354" s="60">
        <v>1658</v>
      </c>
      <c r="B354" s="60" t="str">
        <f>IF('IV. Country level, 1310-2018'!C352&lt;0,'III. GDP shares, 1310-2018'!C354,"")</f>
        <v/>
      </c>
      <c r="C354" s="60">
        <f>IF('IV. Country level, 1310-2018'!D352&lt;0,'III. GDP shares, 1310-2018'!D354,"")</f>
        <v>0.13461951648218881</v>
      </c>
      <c r="D354" s="60">
        <f>IF('IV. Country level, 1310-2018'!E352&lt;0,'III. GDP shares, 1310-2018'!E354,"")</f>
        <v>4.9591293757091835E-2</v>
      </c>
      <c r="E354" s="60" t="str">
        <f>IF('IV. Country level, 1310-2018'!F352&lt;0,'III. GDP shares, 1310-2018'!F354,"")</f>
        <v/>
      </c>
      <c r="F354" s="60" t="str">
        <f>IF('IV. Country level, 1310-2018'!G352&lt;0,'III. GDP shares, 1310-2018'!G354,"")</f>
        <v/>
      </c>
      <c r="G354" s="60" t="str">
        <f>IF('IV. Country level, 1310-2018'!H352&lt;0,'III. GDP shares, 1310-2018'!H354,"")</f>
        <v/>
      </c>
      <c r="H354" s="60" t="str">
        <f>IF('IV. Country level, 1310-2018'!I352&lt;0,'III. GDP shares, 1310-2018'!I354,"")</f>
        <v/>
      </c>
      <c r="I354" s="60" t="str">
        <f>IF('IV. Country level, 1310-2018'!J352&lt;0,'III. GDP shares, 1310-2018'!J354,"")</f>
        <v/>
      </c>
      <c r="J354" s="60"/>
      <c r="K354" s="60">
        <f t="shared" si="27"/>
        <v>0.18421081023928065</v>
      </c>
      <c r="L354" s="9">
        <f t="shared" si="29"/>
        <v>0.23204322996499158</v>
      </c>
      <c r="M354" s="9">
        <f t="shared" si="28"/>
        <v>0.20250823357139602</v>
      </c>
      <c r="N354" s="9">
        <f t="shared" si="30"/>
        <v>0.13745518775164117</v>
      </c>
      <c r="O354" s="9">
        <f t="shared" si="26"/>
        <v>0.15218470858981648</v>
      </c>
    </row>
    <row r="355" spans="1:15" ht="15" x14ac:dyDescent="0.25">
      <c r="A355" s="60">
        <v>1659</v>
      </c>
      <c r="B355" s="60" t="str">
        <f>IF('IV. Country level, 1310-2018'!C353&lt;0,'III. GDP shares, 1310-2018'!C355,"")</f>
        <v/>
      </c>
      <c r="C355" s="60">
        <f>IF('IV. Country level, 1310-2018'!D353&lt;0,'III. GDP shares, 1310-2018'!D355,"")</f>
        <v>0.13508765749327328</v>
      </c>
      <c r="D355" s="60">
        <f>IF('IV. Country level, 1310-2018'!E353&lt;0,'III. GDP shares, 1310-2018'!E355,"")</f>
        <v>4.9801110923599984E-2</v>
      </c>
      <c r="E355" s="60">
        <f>IF('IV. Country level, 1310-2018'!F353&lt;0,'III. GDP shares, 1310-2018'!F355,"")</f>
        <v>0.20371896497377012</v>
      </c>
      <c r="F355" s="60" t="str">
        <f>IF('IV. Country level, 1310-2018'!G353&lt;0,'III. GDP shares, 1310-2018'!G355,"")</f>
        <v/>
      </c>
      <c r="G355" s="60" t="str">
        <f>IF('IV. Country level, 1310-2018'!H353&lt;0,'III. GDP shares, 1310-2018'!H355,"")</f>
        <v/>
      </c>
      <c r="H355" s="60" t="str">
        <f>IF('IV. Country level, 1310-2018'!I353&lt;0,'III. GDP shares, 1310-2018'!I355,"")</f>
        <v/>
      </c>
      <c r="I355" s="60" t="str">
        <f>IF('IV. Country level, 1310-2018'!J353&lt;0,'III. GDP shares, 1310-2018'!J355,"")</f>
        <v/>
      </c>
      <c r="J355" s="60"/>
      <c r="K355" s="60">
        <f t="shared" si="27"/>
        <v>0.38860773339064336</v>
      </c>
      <c r="L355" s="9">
        <f t="shared" si="29"/>
        <v>0.27143592005614753</v>
      </c>
      <c r="M355" s="9">
        <f t="shared" si="28"/>
        <v>0.20250823357139602</v>
      </c>
      <c r="N355" s="9">
        <f t="shared" si="30"/>
        <v>0.1562224098812994</v>
      </c>
      <c r="O355" s="9">
        <f t="shared" si="26"/>
        <v>0.15218470858981648</v>
      </c>
    </row>
    <row r="356" spans="1:15" ht="15" x14ac:dyDescent="0.25">
      <c r="A356" s="60">
        <v>1660</v>
      </c>
      <c r="B356" s="60" t="str">
        <f>IF('IV. Country level, 1310-2018'!C354&lt;0,'III. GDP shares, 1310-2018'!C356,"")</f>
        <v/>
      </c>
      <c r="C356" s="60" t="str">
        <f>IF('IV. Country level, 1310-2018'!D354&lt;0,'III. GDP shares, 1310-2018'!D356,"")</f>
        <v/>
      </c>
      <c r="D356" s="60" t="str">
        <f>IF('IV. Country level, 1310-2018'!E354&lt;0,'III. GDP shares, 1310-2018'!E356,"")</f>
        <v/>
      </c>
      <c r="E356" s="60">
        <f>IF('IV. Country level, 1310-2018'!F354&lt;0,'III. GDP shares, 1310-2018'!F356,"")</f>
        <v>0.20348612245650044</v>
      </c>
      <c r="F356" s="60" t="str">
        <f>IF('IV. Country level, 1310-2018'!G354&lt;0,'III. GDP shares, 1310-2018'!G356,"")</f>
        <v/>
      </c>
      <c r="G356" s="60" t="str">
        <f>IF('IV. Country level, 1310-2018'!H354&lt;0,'III. GDP shares, 1310-2018'!H356,"")</f>
        <v/>
      </c>
      <c r="H356" s="60" t="str">
        <f>IF('IV. Country level, 1310-2018'!I354&lt;0,'III. GDP shares, 1310-2018'!I356,"")</f>
        <v/>
      </c>
      <c r="I356" s="60" t="str">
        <f>IF('IV. Country level, 1310-2018'!J354&lt;0,'III. GDP shares, 1310-2018'!J356,"")</f>
        <v/>
      </c>
      <c r="J356" s="60"/>
      <c r="K356" s="60">
        <f t="shared" si="27"/>
        <v>0.20348612245650044</v>
      </c>
      <c r="L356" s="9">
        <f t="shared" si="29"/>
        <v>0.24531490028845207</v>
      </c>
      <c r="M356" s="9">
        <f t="shared" si="28"/>
        <v>0.20250823357139602</v>
      </c>
      <c r="N356" s="9">
        <f t="shared" si="30"/>
        <v>0.1463720275603847</v>
      </c>
      <c r="O356" s="9">
        <f t="shared" si="26"/>
        <v>0.15218470858981648</v>
      </c>
    </row>
    <row r="357" spans="1:15" ht="15" x14ac:dyDescent="0.25">
      <c r="A357" s="60">
        <v>1661</v>
      </c>
      <c r="B357" s="60" t="str">
        <f>IF('IV. Country level, 1310-2018'!C355&lt;0,'III. GDP shares, 1310-2018'!C357,"")</f>
        <v/>
      </c>
      <c r="C357" s="60">
        <f>IF('IV. Country level, 1310-2018'!D355&lt;0,'III. GDP shares, 1310-2018'!D357,"")</f>
        <v>0.13601863478070456</v>
      </c>
      <c r="D357" s="60">
        <f>IF('IV. Country level, 1310-2018'!E355&lt;0,'III. GDP shares, 1310-2018'!E357,"")</f>
        <v>5.0218367715692935E-2</v>
      </c>
      <c r="E357" s="60">
        <f>IF('IV. Country level, 1310-2018'!F355&lt;0,'III. GDP shares, 1310-2018'!F357,"")</f>
        <v>0.20325415942337519</v>
      </c>
      <c r="F357" s="60">
        <f>IF('IV. Country level, 1310-2018'!G355&lt;0,'III. GDP shares, 1310-2018'!G357,"")</f>
        <v>0.27565964337487558</v>
      </c>
      <c r="G357" s="60" t="str">
        <f>IF('IV. Country level, 1310-2018'!H355&lt;0,'III. GDP shares, 1310-2018'!H357,"")</f>
        <v/>
      </c>
      <c r="H357" s="60" t="str">
        <f>IF('IV. Country level, 1310-2018'!I355&lt;0,'III. GDP shares, 1310-2018'!I357,"")</f>
        <v/>
      </c>
      <c r="I357" s="60" t="str">
        <f>IF('IV. Country level, 1310-2018'!J355&lt;0,'III. GDP shares, 1310-2018'!J357,"")</f>
        <v/>
      </c>
      <c r="J357" s="60"/>
      <c r="K357" s="60">
        <f t="shared" si="27"/>
        <v>0.66515080529464821</v>
      </c>
      <c r="L357" s="9">
        <f t="shared" si="29"/>
        <v>0.26124713181014364</v>
      </c>
      <c r="M357" s="9">
        <f t="shared" si="28"/>
        <v>0.20250823357139602</v>
      </c>
      <c r="N357" s="9">
        <f t="shared" si="30"/>
        <v>0.14622946591725042</v>
      </c>
      <c r="O357" s="9">
        <f t="shared" si="26"/>
        <v>0.15218470858981648</v>
      </c>
    </row>
    <row r="358" spans="1:15" ht="15" x14ac:dyDescent="0.25">
      <c r="A358" s="60">
        <v>1662</v>
      </c>
      <c r="B358" s="60" t="str">
        <f>IF('IV. Country level, 1310-2018'!C356&lt;0,'III. GDP shares, 1310-2018'!C358,"")</f>
        <v/>
      </c>
      <c r="C358" s="60" t="str">
        <f>IF('IV. Country level, 1310-2018'!D356&lt;0,'III. GDP shares, 1310-2018'!D358,"")</f>
        <v/>
      </c>
      <c r="D358" s="60" t="str">
        <f>IF('IV. Country level, 1310-2018'!E356&lt;0,'III. GDP shares, 1310-2018'!E358,"")</f>
        <v/>
      </c>
      <c r="E358" s="60" t="str">
        <f>IF('IV. Country level, 1310-2018'!F356&lt;0,'III. GDP shares, 1310-2018'!F358,"")</f>
        <v/>
      </c>
      <c r="F358" s="60">
        <f>IF('IV. Country level, 1310-2018'!G356&lt;0,'III. GDP shares, 1310-2018'!G358,"")</f>
        <v>0.27574883063809169</v>
      </c>
      <c r="G358" s="60" t="str">
        <f>IF('IV. Country level, 1310-2018'!H356&lt;0,'III. GDP shares, 1310-2018'!H358,"")</f>
        <v/>
      </c>
      <c r="H358" s="60" t="str">
        <f>IF('IV. Country level, 1310-2018'!I356&lt;0,'III. GDP shares, 1310-2018'!I358,"")</f>
        <v/>
      </c>
      <c r="I358" s="60" t="str">
        <f>IF('IV. Country level, 1310-2018'!J356&lt;0,'III. GDP shares, 1310-2018'!J358,"")</f>
        <v/>
      </c>
      <c r="J358" s="60"/>
      <c r="K358" s="60">
        <f t="shared" si="27"/>
        <v>0.27574883063809169</v>
      </c>
      <c r="L358" s="9">
        <f t="shared" si="29"/>
        <v>0.25813541937118789</v>
      </c>
      <c r="M358" s="9">
        <f t="shared" si="28"/>
        <v>0.20250823357139602</v>
      </c>
      <c r="N358" s="9">
        <f t="shared" si="30"/>
        <v>0.149550927579606</v>
      </c>
      <c r="O358" s="9">
        <f t="shared" si="26"/>
        <v>0.15218470858981648</v>
      </c>
    </row>
    <row r="359" spans="1:15" ht="15" x14ac:dyDescent="0.25">
      <c r="A359" s="60">
        <v>1663</v>
      </c>
      <c r="B359" s="60" t="str">
        <f>IF('IV. Country level, 1310-2018'!C357&lt;0,'III. GDP shares, 1310-2018'!C359,"")</f>
        <v/>
      </c>
      <c r="C359" s="60" t="str">
        <f>IF('IV. Country level, 1310-2018'!D357&lt;0,'III. GDP shares, 1310-2018'!D359,"")</f>
        <v/>
      </c>
      <c r="D359" s="60" t="str">
        <f>IF('IV. Country level, 1310-2018'!E357&lt;0,'III. GDP shares, 1310-2018'!E359,"")</f>
        <v/>
      </c>
      <c r="E359" s="60" t="str">
        <f>IF('IV. Country level, 1310-2018'!F357&lt;0,'III. GDP shares, 1310-2018'!F359,"")</f>
        <v/>
      </c>
      <c r="F359" s="60" t="str">
        <f>IF('IV. Country level, 1310-2018'!G357&lt;0,'III. GDP shares, 1310-2018'!G359,"")</f>
        <v/>
      </c>
      <c r="G359" s="60" t="str">
        <f>IF('IV. Country level, 1310-2018'!H357&lt;0,'III. GDP shares, 1310-2018'!H359,"")</f>
        <v/>
      </c>
      <c r="H359" s="60" t="str">
        <f>IF('IV. Country level, 1310-2018'!I357&lt;0,'III. GDP shares, 1310-2018'!I359,"")</f>
        <v/>
      </c>
      <c r="I359" s="60" t="str">
        <f>IF('IV. Country level, 1310-2018'!J357&lt;0,'III. GDP shares, 1310-2018'!J359,"")</f>
        <v/>
      </c>
      <c r="J359" s="60"/>
      <c r="K359" s="60">
        <f t="shared" si="27"/>
        <v>0</v>
      </c>
      <c r="L359" s="9">
        <f t="shared" si="29"/>
        <v>0.20262002888681027</v>
      </c>
      <c r="M359" s="9">
        <f t="shared" si="28"/>
        <v>0.20250823357139602</v>
      </c>
      <c r="N359" s="9">
        <f t="shared" si="30"/>
        <v>0.149550927579606</v>
      </c>
      <c r="O359" s="9">
        <f t="shared" si="26"/>
        <v>0.15218470858981648</v>
      </c>
    </row>
    <row r="360" spans="1:15" ht="15" x14ac:dyDescent="0.25">
      <c r="A360" s="60">
        <v>1664</v>
      </c>
      <c r="B360" s="60" t="str">
        <f>IF('IV. Country level, 1310-2018'!C358&lt;0,'III. GDP shares, 1310-2018'!C360,"")</f>
        <v/>
      </c>
      <c r="C360" s="60" t="str">
        <f>IF('IV. Country level, 1310-2018'!D358&lt;0,'III. GDP shares, 1310-2018'!D360,"")</f>
        <v/>
      </c>
      <c r="D360" s="60" t="str">
        <f>IF('IV. Country level, 1310-2018'!E358&lt;0,'III. GDP shares, 1310-2018'!E360,"")</f>
        <v/>
      </c>
      <c r="E360" s="60" t="str">
        <f>IF('IV. Country level, 1310-2018'!F358&lt;0,'III. GDP shares, 1310-2018'!F360,"")</f>
        <v/>
      </c>
      <c r="F360" s="60" t="str">
        <f>IF('IV. Country level, 1310-2018'!G358&lt;0,'III. GDP shares, 1310-2018'!G360,"")</f>
        <v/>
      </c>
      <c r="G360" s="60" t="str">
        <f>IF('IV. Country level, 1310-2018'!H358&lt;0,'III. GDP shares, 1310-2018'!H360,"")</f>
        <v/>
      </c>
      <c r="H360" s="60">
        <f>IF('IV. Country level, 1310-2018'!I358&lt;0,'III. GDP shares, 1310-2018'!I360,"")</f>
        <v>0.11152562065184091</v>
      </c>
      <c r="I360" s="60" t="str">
        <f>IF('IV. Country level, 1310-2018'!J358&lt;0,'III. GDP shares, 1310-2018'!J360,"")</f>
        <v/>
      </c>
      <c r="J360" s="60"/>
      <c r="K360" s="60">
        <f t="shared" si="27"/>
        <v>0.11152562065184091</v>
      </c>
      <c r="L360" s="9">
        <f t="shared" si="29"/>
        <v>0.17355058282159594</v>
      </c>
      <c r="M360" s="9">
        <f t="shared" si="28"/>
        <v>0.20250823357139602</v>
      </c>
      <c r="N360" s="9">
        <f t="shared" si="30"/>
        <v>0.14549027104207377</v>
      </c>
      <c r="O360" s="9">
        <f t="shared" si="26"/>
        <v>0.15218470858981648</v>
      </c>
    </row>
    <row r="361" spans="1:15" ht="15" x14ac:dyDescent="0.25">
      <c r="A361" s="60">
        <v>1665</v>
      </c>
      <c r="B361" s="60" t="str">
        <f>IF('IV. Country level, 1310-2018'!C359&lt;0,'III. GDP shares, 1310-2018'!C361,"")</f>
        <v/>
      </c>
      <c r="C361" s="60" t="str">
        <f>IF('IV. Country level, 1310-2018'!D359&lt;0,'III. GDP shares, 1310-2018'!D361,"")</f>
        <v/>
      </c>
      <c r="D361" s="60">
        <f>IF('IV. Country level, 1310-2018'!E359&lt;0,'III. GDP shares, 1310-2018'!E361,"")</f>
        <v>5.1043495918573704E-2</v>
      </c>
      <c r="E361" s="60" t="str">
        <f>IF('IV. Country level, 1310-2018'!F359&lt;0,'III. GDP shares, 1310-2018'!F361,"")</f>
        <v/>
      </c>
      <c r="F361" s="60" t="str">
        <f>IF('IV. Country level, 1310-2018'!G359&lt;0,'III. GDP shares, 1310-2018'!G361,"")</f>
        <v/>
      </c>
      <c r="G361" s="60" t="str">
        <f>IF('IV. Country level, 1310-2018'!H359&lt;0,'III. GDP shares, 1310-2018'!H361,"")</f>
        <v/>
      </c>
      <c r="H361" s="60">
        <f>IF('IV. Country level, 1310-2018'!I359&lt;0,'III. GDP shares, 1310-2018'!I361,"")</f>
        <v>0.11138532724801697</v>
      </c>
      <c r="I361" s="60" t="str">
        <f>IF('IV. Country level, 1310-2018'!J359&lt;0,'III. GDP shares, 1310-2018'!J361,"")</f>
        <v/>
      </c>
      <c r="J361" s="60"/>
      <c r="K361" s="60">
        <f t="shared" si="27"/>
        <v>0.16242882316659069</v>
      </c>
      <c r="L361" s="9">
        <f t="shared" si="29"/>
        <v>0.10176073244296258</v>
      </c>
      <c r="M361" s="9">
        <f t="shared" si="28"/>
        <v>0.20250823357139602</v>
      </c>
      <c r="N361" s="9">
        <f t="shared" si="30"/>
        <v>0.13386522311991439</v>
      </c>
      <c r="O361" s="9">
        <f t="shared" ref="O361:O395" si="31">AVERAGE(L$296:L$395)</f>
        <v>0.15218470858981648</v>
      </c>
    </row>
    <row r="362" spans="1:15" ht="15" x14ac:dyDescent="0.25">
      <c r="A362" s="60">
        <v>1666</v>
      </c>
      <c r="B362" s="60" t="str">
        <f>IF('IV. Country level, 1310-2018'!C360&lt;0,'III. GDP shares, 1310-2018'!C362,"")</f>
        <v/>
      </c>
      <c r="C362" s="60" t="str">
        <f>IF('IV. Country level, 1310-2018'!D360&lt;0,'III. GDP shares, 1310-2018'!D362,"")</f>
        <v/>
      </c>
      <c r="D362" s="60" t="str">
        <f>IF('IV. Country level, 1310-2018'!E360&lt;0,'III. GDP shares, 1310-2018'!E362,"")</f>
        <v/>
      </c>
      <c r="E362" s="60" t="str">
        <f>IF('IV. Country level, 1310-2018'!F360&lt;0,'III. GDP shares, 1310-2018'!F362,"")</f>
        <v/>
      </c>
      <c r="F362" s="60" t="str">
        <f>IF('IV. Country level, 1310-2018'!G360&lt;0,'III. GDP shares, 1310-2018'!G362,"")</f>
        <v/>
      </c>
      <c r="G362" s="60" t="str">
        <f>IF('IV. Country level, 1310-2018'!H360&lt;0,'III. GDP shares, 1310-2018'!H362,"")</f>
        <v/>
      </c>
      <c r="H362" s="60" t="str">
        <f>IF('IV. Country level, 1310-2018'!I360&lt;0,'III. GDP shares, 1310-2018'!I362,"")</f>
        <v/>
      </c>
      <c r="I362" s="60" t="str">
        <f>IF('IV. Country level, 1310-2018'!J360&lt;0,'III. GDP shares, 1310-2018'!J362,"")</f>
        <v/>
      </c>
      <c r="J362" s="60"/>
      <c r="K362" s="60">
        <f t="shared" si="27"/>
        <v>0</v>
      </c>
      <c r="L362" s="9">
        <f t="shared" si="29"/>
        <v>6.236804235180661E-2</v>
      </c>
      <c r="M362" s="9">
        <f t="shared" si="28"/>
        <v>0.20250823357139602</v>
      </c>
      <c r="N362" s="9">
        <f t="shared" si="30"/>
        <v>0.1261754251620224</v>
      </c>
      <c r="O362" s="9">
        <f t="shared" si="31"/>
        <v>0.15218470858981648</v>
      </c>
    </row>
    <row r="363" spans="1:15" ht="15" x14ac:dyDescent="0.25">
      <c r="A363" s="60">
        <v>1667</v>
      </c>
      <c r="B363" s="60" t="str">
        <f>IF('IV. Country level, 1310-2018'!C361&lt;0,'III. GDP shares, 1310-2018'!C363,"")</f>
        <v/>
      </c>
      <c r="C363" s="60" t="str">
        <f>IF('IV. Country level, 1310-2018'!D361&lt;0,'III. GDP shares, 1310-2018'!D363,"")</f>
        <v/>
      </c>
      <c r="D363" s="60" t="str">
        <f>IF('IV. Country level, 1310-2018'!E361&lt;0,'III. GDP shares, 1310-2018'!E363,"")</f>
        <v/>
      </c>
      <c r="E363" s="60" t="str">
        <f>IF('IV. Country level, 1310-2018'!F361&lt;0,'III. GDP shares, 1310-2018'!F363,"")</f>
        <v/>
      </c>
      <c r="F363" s="60" t="str">
        <f>IF('IV. Country level, 1310-2018'!G361&lt;0,'III. GDP shares, 1310-2018'!G363,"")</f>
        <v/>
      </c>
      <c r="G363" s="60" t="str">
        <f>IF('IV. Country level, 1310-2018'!H361&lt;0,'III. GDP shares, 1310-2018'!H363,"")</f>
        <v/>
      </c>
      <c r="H363" s="60" t="str">
        <f>IF('IV. Country level, 1310-2018'!I361&lt;0,'III. GDP shares, 1310-2018'!I363,"")</f>
        <v/>
      </c>
      <c r="I363" s="60" t="str">
        <f>IF('IV. Country level, 1310-2018'!J361&lt;0,'III. GDP shares, 1310-2018'!J363,"")</f>
        <v/>
      </c>
      <c r="J363" s="60"/>
      <c r="K363" s="60">
        <f t="shared" si="27"/>
        <v>0</v>
      </c>
      <c r="L363" s="9">
        <f t="shared" si="29"/>
        <v>6.9804852073457435E-2</v>
      </c>
      <c r="M363" s="9">
        <f t="shared" si="28"/>
        <v>0.20250823357139602</v>
      </c>
      <c r="N363" s="9">
        <f t="shared" si="30"/>
        <v>0.11970292659590293</v>
      </c>
      <c r="O363" s="9">
        <f t="shared" si="31"/>
        <v>0.15218470858981648</v>
      </c>
    </row>
    <row r="364" spans="1:15" ht="15" x14ac:dyDescent="0.25">
      <c r="A364" s="60">
        <v>1668</v>
      </c>
      <c r="B364" s="60" t="str">
        <f>IF('IV. Country level, 1310-2018'!C362&lt;0,'III. GDP shares, 1310-2018'!C364,"")</f>
        <v/>
      </c>
      <c r="C364" s="60" t="str">
        <f>IF('IV. Country level, 1310-2018'!D362&lt;0,'III. GDP shares, 1310-2018'!D364,"")</f>
        <v/>
      </c>
      <c r="D364" s="60">
        <f>IF('IV. Country level, 1310-2018'!E362&lt;0,'III. GDP shares, 1310-2018'!E364,"")</f>
        <v>5.1654267625676341E-2</v>
      </c>
      <c r="E364" s="60" t="str">
        <f>IF('IV. Country level, 1310-2018'!F362&lt;0,'III. GDP shares, 1310-2018'!F364,"")</f>
        <v/>
      </c>
      <c r="F364" s="60" t="str">
        <f>IF('IV. Country level, 1310-2018'!G362&lt;0,'III. GDP shares, 1310-2018'!G364,"")</f>
        <v/>
      </c>
      <c r="G364" s="60" t="str">
        <f>IF('IV. Country level, 1310-2018'!H362&lt;0,'III. GDP shares, 1310-2018'!H364,"")</f>
        <v/>
      </c>
      <c r="H364" s="60">
        <f>IF('IV. Country level, 1310-2018'!I362&lt;0,'III. GDP shares, 1310-2018'!I364,"")</f>
        <v>0.11096758501853833</v>
      </c>
      <c r="I364" s="60" t="str">
        <f>IF('IV. Country level, 1310-2018'!J362&lt;0,'III. GDP shares, 1310-2018'!J364,"")</f>
        <v/>
      </c>
      <c r="J364" s="60"/>
      <c r="K364" s="60">
        <f t="shared" si="27"/>
        <v>0.16262185264421467</v>
      </c>
      <c r="L364" s="9">
        <f t="shared" si="29"/>
        <v>5.3872620551765879E-2</v>
      </c>
      <c r="M364" s="9">
        <f t="shared" si="28"/>
        <v>0.20250823357139602</v>
      </c>
      <c r="N364" s="9">
        <f t="shared" si="30"/>
        <v>0.12570749519109445</v>
      </c>
      <c r="O364" s="9">
        <f t="shared" si="31"/>
        <v>0.15218470858981648</v>
      </c>
    </row>
    <row r="365" spans="1:15" ht="15" x14ac:dyDescent="0.25">
      <c r="A365" s="60">
        <v>1669</v>
      </c>
      <c r="B365" s="60" t="str">
        <f>IF('IV. Country level, 1310-2018'!C363&lt;0,'III. GDP shares, 1310-2018'!C365,"")</f>
        <v/>
      </c>
      <c r="C365" s="60" t="str">
        <f>IF('IV. Country level, 1310-2018'!D363&lt;0,'III. GDP shares, 1310-2018'!D365,"")</f>
        <v/>
      </c>
      <c r="D365" s="60" t="str">
        <f>IF('IV. Country level, 1310-2018'!E363&lt;0,'III. GDP shares, 1310-2018'!E365,"")</f>
        <v/>
      </c>
      <c r="E365" s="60" t="str">
        <f>IF('IV. Country level, 1310-2018'!F363&lt;0,'III. GDP shares, 1310-2018'!F365,"")</f>
        <v/>
      </c>
      <c r="F365" s="60" t="str">
        <f>IF('IV. Country level, 1310-2018'!G363&lt;0,'III. GDP shares, 1310-2018'!G365,"")</f>
        <v/>
      </c>
      <c r="G365" s="60" t="str">
        <f>IF('IV. Country level, 1310-2018'!H363&lt;0,'III. GDP shares, 1310-2018'!H365,"")</f>
        <v/>
      </c>
      <c r="H365" s="60" t="str">
        <f>IF('IV. Country level, 1310-2018'!I363&lt;0,'III. GDP shares, 1310-2018'!I365,"")</f>
        <v/>
      </c>
      <c r="I365" s="60" t="str">
        <f>IF('IV. Country level, 1310-2018'!J363&lt;0,'III. GDP shares, 1310-2018'!J365,"")</f>
        <v/>
      </c>
      <c r="J365" s="60"/>
      <c r="K365" s="60">
        <f t="shared" si="27"/>
        <v>0</v>
      </c>
      <c r="L365" s="9">
        <f t="shared" si="29"/>
        <v>3.8162514824960074E-2</v>
      </c>
      <c r="M365" s="9">
        <f t="shared" si="28"/>
        <v>0.20250823357139602</v>
      </c>
      <c r="N365" s="9">
        <f t="shared" si="30"/>
        <v>0.12570749519109445</v>
      </c>
      <c r="O365" s="9">
        <f t="shared" si="31"/>
        <v>0.15218470858981648</v>
      </c>
    </row>
    <row r="366" spans="1:15" ht="15" x14ac:dyDescent="0.25">
      <c r="A366" s="60">
        <v>1670</v>
      </c>
      <c r="B366" s="60" t="str">
        <f>IF('IV. Country level, 1310-2018'!C364&lt;0,'III. GDP shares, 1310-2018'!C366,"")</f>
        <v/>
      </c>
      <c r="C366" s="60" t="str">
        <f>IF('IV. Country level, 1310-2018'!D364&lt;0,'III. GDP shares, 1310-2018'!D366,"")</f>
        <v/>
      </c>
      <c r="D366" s="60">
        <f>IF('IV. Country level, 1310-2018'!E364&lt;0,'III. GDP shares, 1310-2018'!E366,"")</f>
        <v>5.2057668051555782E-2</v>
      </c>
      <c r="E366" s="60" t="str">
        <f>IF('IV. Country level, 1310-2018'!F364&lt;0,'III. GDP shares, 1310-2018'!F366,"")</f>
        <v/>
      </c>
      <c r="F366" s="60" t="str">
        <f>IF('IV. Country level, 1310-2018'!G364&lt;0,'III. GDP shares, 1310-2018'!G366,"")</f>
        <v/>
      </c>
      <c r="G366" s="60" t="str">
        <f>IF('IV. Country level, 1310-2018'!H364&lt;0,'III. GDP shares, 1310-2018'!H366,"")</f>
        <v/>
      </c>
      <c r="H366" s="60" t="str">
        <f>IF('IV. Country level, 1310-2018'!I364&lt;0,'III. GDP shares, 1310-2018'!I366,"")</f>
        <v/>
      </c>
      <c r="I366" s="60" t="str">
        <f>IF('IV. Country level, 1310-2018'!J364&lt;0,'III. GDP shares, 1310-2018'!J366,"")</f>
        <v/>
      </c>
      <c r="J366" s="60"/>
      <c r="K366" s="60">
        <f t="shared" si="27"/>
        <v>5.2057668051555782E-2</v>
      </c>
      <c r="L366" s="9">
        <f t="shared" si="29"/>
        <v>3.8162514824960074E-2</v>
      </c>
      <c r="M366" s="9">
        <f t="shared" si="28"/>
        <v>0.20250823357139602</v>
      </c>
      <c r="N366" s="9">
        <f t="shared" si="30"/>
        <v>0.12570749519109445</v>
      </c>
      <c r="O366" s="9">
        <f t="shared" si="31"/>
        <v>0.15218470858981648</v>
      </c>
    </row>
    <row r="367" spans="1:15" ht="15" x14ac:dyDescent="0.25">
      <c r="A367" s="60">
        <v>1671</v>
      </c>
      <c r="B367" s="60" t="str">
        <f>IF('IV. Country level, 1310-2018'!C365&lt;0,'III. GDP shares, 1310-2018'!C367,"")</f>
        <v/>
      </c>
      <c r="C367" s="60" t="str">
        <f>IF('IV. Country level, 1310-2018'!D365&lt;0,'III. GDP shares, 1310-2018'!D367,"")</f>
        <v/>
      </c>
      <c r="D367" s="60" t="str">
        <f>IF('IV. Country level, 1310-2018'!E365&lt;0,'III. GDP shares, 1310-2018'!E367,"")</f>
        <v/>
      </c>
      <c r="E367" s="60" t="str">
        <f>IF('IV. Country level, 1310-2018'!F365&lt;0,'III. GDP shares, 1310-2018'!F367,"")</f>
        <v/>
      </c>
      <c r="F367" s="60" t="str">
        <f>IF('IV. Country level, 1310-2018'!G365&lt;0,'III. GDP shares, 1310-2018'!G367,"")</f>
        <v/>
      </c>
      <c r="G367" s="60" t="str">
        <f>IF('IV. Country level, 1310-2018'!H365&lt;0,'III. GDP shares, 1310-2018'!H367,"")</f>
        <v/>
      </c>
      <c r="H367" s="60" t="str">
        <f>IF('IV. Country level, 1310-2018'!I365&lt;0,'III. GDP shares, 1310-2018'!I367,"")</f>
        <v/>
      </c>
      <c r="I367" s="60" t="str">
        <f>IF('IV. Country level, 1310-2018'!J365&lt;0,'III. GDP shares, 1310-2018'!J367,"")</f>
        <v/>
      </c>
      <c r="J367" s="60"/>
      <c r="K367" s="60">
        <f t="shared" si="27"/>
        <v>0</v>
      </c>
      <c r="L367" s="9">
        <f t="shared" si="29"/>
        <v>8.70509617046719E-2</v>
      </c>
      <c r="M367" s="9">
        <f t="shared" si="28"/>
        <v>0.20250823357139602</v>
      </c>
      <c r="N367" s="9">
        <f t="shared" si="30"/>
        <v>0.12570749519109445</v>
      </c>
      <c r="O367" s="9">
        <f t="shared" si="31"/>
        <v>0.15218470858981648</v>
      </c>
    </row>
    <row r="368" spans="1:15" ht="15" x14ac:dyDescent="0.25">
      <c r="A368" s="60">
        <v>1672</v>
      </c>
      <c r="B368" s="60" t="str">
        <f>IF('IV. Country level, 1310-2018'!C366&lt;0,'III. GDP shares, 1310-2018'!C368,"")</f>
        <v/>
      </c>
      <c r="C368" s="60" t="str">
        <f>IF('IV. Country level, 1310-2018'!D366&lt;0,'III. GDP shares, 1310-2018'!D368,"")</f>
        <v/>
      </c>
      <c r="D368" s="60">
        <f>IF('IV. Country level, 1310-2018'!E366&lt;0,'III. GDP shares, 1310-2018'!E368,"")</f>
        <v>5.2458083078950085E-2</v>
      </c>
      <c r="E368" s="60" t="str">
        <f>IF('IV. Country level, 1310-2018'!F366&lt;0,'III. GDP shares, 1310-2018'!F368,"")</f>
        <v/>
      </c>
      <c r="F368" s="60" t="str">
        <f>IF('IV. Country level, 1310-2018'!G366&lt;0,'III. GDP shares, 1310-2018'!G368,"")</f>
        <v/>
      </c>
      <c r="G368" s="60" t="str">
        <f>IF('IV. Country level, 1310-2018'!H366&lt;0,'III. GDP shares, 1310-2018'!H368,"")</f>
        <v/>
      </c>
      <c r="H368" s="60" t="str">
        <f>IF('IV. Country level, 1310-2018'!I366&lt;0,'III. GDP shares, 1310-2018'!I368,"")</f>
        <v/>
      </c>
      <c r="I368" s="60" t="str">
        <f>IF('IV. Country level, 1310-2018'!J366&lt;0,'III. GDP shares, 1310-2018'!J368,"")</f>
        <v/>
      </c>
      <c r="J368" s="60"/>
      <c r="K368" s="60">
        <f t="shared" si="27"/>
        <v>5.2458083078950085E-2</v>
      </c>
      <c r="L368" s="9">
        <f t="shared" si="29"/>
        <v>0.15229331565245863</v>
      </c>
      <c r="M368" s="9">
        <f t="shared" si="28"/>
        <v>0.20250823357139602</v>
      </c>
      <c r="N368" s="9">
        <f t="shared" si="30"/>
        <v>0.1316864733211828</v>
      </c>
      <c r="O368" s="9">
        <f t="shared" si="31"/>
        <v>0.15218470858981648</v>
      </c>
    </row>
    <row r="369" spans="1:15" ht="15" x14ac:dyDescent="0.25">
      <c r="A369" s="60">
        <v>1673</v>
      </c>
      <c r="B369" s="60" t="str">
        <f>IF('IV. Country level, 1310-2018'!C367&lt;0,'III. GDP shares, 1310-2018'!C369,"")</f>
        <v/>
      </c>
      <c r="C369" s="60" t="str">
        <f>IF('IV. Country level, 1310-2018'!D367&lt;0,'III. GDP shares, 1310-2018'!D369,"")</f>
        <v/>
      </c>
      <c r="D369" s="60" t="str">
        <f>IF('IV. Country level, 1310-2018'!E367&lt;0,'III. GDP shares, 1310-2018'!E369,"")</f>
        <v/>
      </c>
      <c r="E369" s="60" t="str">
        <f>IF('IV. Country level, 1310-2018'!F367&lt;0,'III. GDP shares, 1310-2018'!F369,"")</f>
        <v/>
      </c>
      <c r="F369" s="60" t="str">
        <f>IF('IV. Country level, 1310-2018'!G367&lt;0,'III. GDP shares, 1310-2018'!G369,"")</f>
        <v/>
      </c>
      <c r="G369" s="60" t="str">
        <f>IF('IV. Country level, 1310-2018'!H367&lt;0,'III. GDP shares, 1310-2018'!H369,"")</f>
        <v/>
      </c>
      <c r="H369" s="60" t="str">
        <f>IF('IV. Country level, 1310-2018'!I367&lt;0,'III. GDP shares, 1310-2018'!I369,"")</f>
        <v/>
      </c>
      <c r="I369" s="60" t="str">
        <f>IF('IV. Country level, 1310-2018'!J367&lt;0,'III. GDP shares, 1310-2018'!J369,"")</f>
        <v/>
      </c>
      <c r="J369" s="60"/>
      <c r="K369" s="60">
        <f t="shared" si="27"/>
        <v>0</v>
      </c>
      <c r="L369" s="9">
        <f t="shared" si="29"/>
        <v>0.16798990286065091</v>
      </c>
      <c r="M369" s="9">
        <f t="shared" si="28"/>
        <v>0.20250823357139602</v>
      </c>
      <c r="N369" s="9">
        <f t="shared" si="30"/>
        <v>0.12614565094621707</v>
      </c>
      <c r="O369" s="9">
        <f t="shared" si="31"/>
        <v>0.15218470858981648</v>
      </c>
    </row>
    <row r="370" spans="1:15" ht="15" x14ac:dyDescent="0.25">
      <c r="A370" s="60">
        <v>1674</v>
      </c>
      <c r="B370" s="60" t="str">
        <f>IF('IV. Country level, 1310-2018'!C368&lt;0,'III. GDP shares, 1310-2018'!C370,"")</f>
        <v/>
      </c>
      <c r="C370" s="60">
        <f>IF('IV. Country level, 1310-2018'!D368&lt;0,'III. GDP shares, 1310-2018'!D370,"")</f>
        <v>0.14190266801212614</v>
      </c>
      <c r="D370" s="60" t="str">
        <f>IF('IV. Country level, 1310-2018'!E368&lt;0,'III. GDP shares, 1310-2018'!E370,"")</f>
        <v/>
      </c>
      <c r="E370" s="60">
        <f>IF('IV. Country level, 1310-2018'!F368&lt;0,'III. GDP shares, 1310-2018'!F370,"")</f>
        <v>0.20031646014585672</v>
      </c>
      <c r="F370" s="60" t="str">
        <f>IF('IV. Country level, 1310-2018'!G368&lt;0,'III. GDP shares, 1310-2018'!G370,"")</f>
        <v/>
      </c>
      <c r="G370" s="60" t="str">
        <f>IF('IV. Country level, 1310-2018'!H368&lt;0,'III. GDP shares, 1310-2018'!H370,"")</f>
        <v/>
      </c>
      <c r="H370" s="60" t="str">
        <f>IF('IV. Country level, 1310-2018'!I368&lt;0,'III. GDP shares, 1310-2018'!I370,"")</f>
        <v/>
      </c>
      <c r="I370" s="60" t="str">
        <f>IF('IV. Country level, 1310-2018'!J368&lt;0,'III. GDP shares, 1310-2018'!J370,"")</f>
        <v/>
      </c>
      <c r="J370" s="60"/>
      <c r="K370" s="60">
        <f t="shared" si="27"/>
        <v>0.34221912815798283</v>
      </c>
      <c r="L370" s="9">
        <f t="shared" si="29"/>
        <v>0.17623051129963388</v>
      </c>
      <c r="M370" s="9">
        <f t="shared" si="28"/>
        <v>0.20250823357139602</v>
      </c>
      <c r="N370" s="9">
        <f t="shared" si="30"/>
        <v>0.12941962884521513</v>
      </c>
      <c r="O370" s="9">
        <f t="shared" si="31"/>
        <v>0.15218470858981648</v>
      </c>
    </row>
    <row r="371" spans="1:15" ht="15" x14ac:dyDescent="0.25">
      <c r="A371" s="60">
        <v>1675</v>
      </c>
      <c r="B371" s="60" t="str">
        <f>IF('IV. Country level, 1310-2018'!C369&lt;0,'III. GDP shares, 1310-2018'!C371,"")</f>
        <v/>
      </c>
      <c r="C371" s="60">
        <f>IF('IV. Country level, 1310-2018'!D369&lt;0,'III. GDP shares, 1310-2018'!D371,"")</f>
        <v>0.14234362693681649</v>
      </c>
      <c r="D371" s="60" t="str">
        <f>IF('IV. Country level, 1310-2018'!E369&lt;0,'III. GDP shares, 1310-2018'!E371,"")</f>
        <v/>
      </c>
      <c r="E371" s="60">
        <f>IF('IV. Country level, 1310-2018'!F369&lt;0,'III. GDP shares, 1310-2018'!F371,"")</f>
        <v>0.20009630423178737</v>
      </c>
      <c r="F371" s="60">
        <f>IF('IV. Country level, 1310-2018'!G369&lt;0,'III. GDP shares, 1310-2018'!G371,"")</f>
        <v>0.2768783991101178</v>
      </c>
      <c r="G371" s="60" t="str">
        <f>IF('IV. Country level, 1310-2018'!H369&lt;0,'III. GDP shares, 1310-2018'!H371,"")</f>
        <v/>
      </c>
      <c r="H371" s="60" t="str">
        <f>IF('IV. Country level, 1310-2018'!I369&lt;0,'III. GDP shares, 1310-2018'!I371,"")</f>
        <v/>
      </c>
      <c r="I371" s="60" t="str">
        <f>IF('IV. Country level, 1310-2018'!J369&lt;0,'III. GDP shares, 1310-2018'!J371,"")</f>
        <v/>
      </c>
      <c r="J371" s="60"/>
      <c r="K371" s="60">
        <f t="shared" si="27"/>
        <v>0.61931833027872163</v>
      </c>
      <c r="L371" s="9">
        <f t="shared" si="29"/>
        <v>0.19188883056502451</v>
      </c>
      <c r="M371" s="9">
        <f t="shared" si="28"/>
        <v>0.20250823357139602</v>
      </c>
      <c r="N371" s="9">
        <f t="shared" si="30"/>
        <v>0.12383748308038843</v>
      </c>
      <c r="O371" s="9">
        <f t="shared" si="31"/>
        <v>0.15218470858981648</v>
      </c>
    </row>
    <row r="372" spans="1:15" ht="15" x14ac:dyDescent="0.25">
      <c r="A372" s="60">
        <v>1676</v>
      </c>
      <c r="B372" s="60" t="str">
        <f>IF('IV. Country level, 1310-2018'!C370&lt;0,'III. GDP shares, 1310-2018'!C372,"")</f>
        <v/>
      </c>
      <c r="C372" s="60" t="str">
        <f>IF('IV. Country level, 1310-2018'!D370&lt;0,'III. GDP shares, 1310-2018'!D372,"")</f>
        <v/>
      </c>
      <c r="D372" s="60" t="str">
        <f>IF('IV. Country level, 1310-2018'!E370&lt;0,'III. GDP shares, 1310-2018'!E372,"")</f>
        <v/>
      </c>
      <c r="E372" s="60" t="str">
        <f>IF('IV. Country level, 1310-2018'!F370&lt;0,'III. GDP shares, 1310-2018'!F372,"")</f>
        <v/>
      </c>
      <c r="F372" s="60" t="str">
        <f>IF('IV. Country level, 1310-2018'!G370&lt;0,'III. GDP shares, 1310-2018'!G372,"")</f>
        <v/>
      </c>
      <c r="G372" s="60" t="str">
        <f>IF('IV. Country level, 1310-2018'!H370&lt;0,'III. GDP shares, 1310-2018'!H372,"")</f>
        <v/>
      </c>
      <c r="H372" s="60">
        <f>IF('IV. Country level, 1310-2018'!I370&lt;0,'III. GDP shares, 1310-2018'!I372,"")</f>
        <v>0.10987611045734602</v>
      </c>
      <c r="I372" s="60" t="str">
        <f>IF('IV. Country level, 1310-2018'!J370&lt;0,'III. GDP shares, 1310-2018'!J372,"")</f>
        <v/>
      </c>
      <c r="J372" s="60"/>
      <c r="K372" s="60">
        <f t="shared" si="27"/>
        <v>0.10987611045734602</v>
      </c>
      <c r="L372" s="9">
        <f t="shared" si="29"/>
        <v>0.18439481869660307</v>
      </c>
      <c r="M372" s="9">
        <f t="shared" si="28"/>
        <v>0.20250823357139602</v>
      </c>
      <c r="N372" s="9">
        <f t="shared" si="30"/>
        <v>0.11972145823518623</v>
      </c>
      <c r="O372" s="9">
        <f t="shared" si="31"/>
        <v>0.15218470858981648</v>
      </c>
    </row>
    <row r="373" spans="1:15" ht="15" x14ac:dyDescent="0.25">
      <c r="A373" s="60">
        <v>1677</v>
      </c>
      <c r="B373" s="60" t="str">
        <f>IF('IV. Country level, 1310-2018'!C371&lt;0,'III. GDP shares, 1310-2018'!C373,"")</f>
        <v/>
      </c>
      <c r="C373" s="60" t="str">
        <f>IF('IV. Country level, 1310-2018'!D371&lt;0,'III. GDP shares, 1310-2018'!D373,"")</f>
        <v/>
      </c>
      <c r="D373" s="60" t="str">
        <f>IF('IV. Country level, 1310-2018'!E371&lt;0,'III. GDP shares, 1310-2018'!E373,"")</f>
        <v/>
      </c>
      <c r="E373" s="60" t="str">
        <f>IF('IV. Country level, 1310-2018'!F371&lt;0,'III. GDP shares, 1310-2018'!F373,"")</f>
        <v/>
      </c>
      <c r="F373" s="60" t="str">
        <f>IF('IV. Country level, 1310-2018'!G371&lt;0,'III. GDP shares, 1310-2018'!G373,"")</f>
        <v/>
      </c>
      <c r="G373" s="60" t="str">
        <f>IF('IV. Country level, 1310-2018'!H371&lt;0,'III. GDP shares, 1310-2018'!H373,"")</f>
        <v/>
      </c>
      <c r="H373" s="60">
        <f>IF('IV. Country level, 1310-2018'!I371&lt;0,'III. GDP shares, 1310-2018'!I373,"")</f>
        <v>0.10974192712443676</v>
      </c>
      <c r="I373" s="60" t="str">
        <f>IF('IV. Country level, 1310-2018'!J371&lt;0,'III. GDP shares, 1310-2018'!J373,"")</f>
        <v/>
      </c>
      <c r="J373" s="60"/>
      <c r="K373" s="60">
        <f t="shared" si="27"/>
        <v>0.10974192712443676</v>
      </c>
      <c r="L373" s="9">
        <f t="shared" si="29"/>
        <v>0.20001514909366547</v>
      </c>
      <c r="M373" s="9">
        <f t="shared" si="28"/>
        <v>0.20250823357139602</v>
      </c>
      <c r="N373" s="9">
        <f t="shared" si="30"/>
        <v>0.12964957217316694</v>
      </c>
      <c r="O373" s="9">
        <f t="shared" si="31"/>
        <v>0.15218470858981648</v>
      </c>
    </row>
    <row r="374" spans="1:15" ht="15" x14ac:dyDescent="0.25">
      <c r="A374" s="60">
        <v>1678</v>
      </c>
      <c r="B374" s="60" t="str">
        <f>IF('IV. Country level, 1310-2018'!C372&lt;0,'III. GDP shares, 1310-2018'!C374,"")</f>
        <v/>
      </c>
      <c r="C374" s="60" t="str">
        <f>IF('IV. Country level, 1310-2018'!D372&lt;0,'III. GDP shares, 1310-2018'!D374,"")</f>
        <v/>
      </c>
      <c r="D374" s="60" t="str">
        <f>IF('IV. Country level, 1310-2018'!E372&lt;0,'III. GDP shares, 1310-2018'!E374,"")</f>
        <v/>
      </c>
      <c r="E374" s="60" t="str">
        <f>IF('IV. Country level, 1310-2018'!F372&lt;0,'III. GDP shares, 1310-2018'!F374,"")</f>
        <v/>
      </c>
      <c r="F374" s="60" t="str">
        <f>IF('IV. Country level, 1310-2018'!G372&lt;0,'III. GDP shares, 1310-2018'!G374,"")</f>
        <v/>
      </c>
      <c r="G374" s="60" t="str">
        <f>IF('IV. Country level, 1310-2018'!H372&lt;0,'III. GDP shares, 1310-2018'!H374,"")</f>
        <v/>
      </c>
      <c r="H374" s="60">
        <f>IF('IV. Country level, 1310-2018'!I372&lt;0,'III. GDP shares, 1310-2018'!I374,"")</f>
        <v>0.10960823485773427</v>
      </c>
      <c r="I374" s="60" t="str">
        <f>IF('IV. Country level, 1310-2018'!J372&lt;0,'III. GDP shares, 1310-2018'!J374,"")</f>
        <v/>
      </c>
      <c r="J374" s="60"/>
      <c r="K374" s="60">
        <f t="shared" si="27"/>
        <v>0.10960823485773427</v>
      </c>
      <c r="L374" s="9">
        <f t="shared" si="29"/>
        <v>0.15112670221395366</v>
      </c>
      <c r="M374" s="9">
        <f t="shared" si="28"/>
        <v>0.20250823357139602</v>
      </c>
      <c r="N374" s="9">
        <f t="shared" si="30"/>
        <v>0.12248922478186303</v>
      </c>
      <c r="O374" s="9">
        <f t="shared" si="31"/>
        <v>0.15218470858981648</v>
      </c>
    </row>
    <row r="375" spans="1:15" ht="15" x14ac:dyDescent="0.25">
      <c r="A375" s="60">
        <v>1679</v>
      </c>
      <c r="B375" s="60" t="str">
        <f>IF('IV. Country level, 1310-2018'!C373&lt;0,'III. GDP shares, 1310-2018'!C375,"")</f>
        <v/>
      </c>
      <c r="C375" s="60" t="str">
        <f>IF('IV. Country level, 1310-2018'!D373&lt;0,'III. GDP shares, 1310-2018'!D375,"")</f>
        <v/>
      </c>
      <c r="D375" s="60" t="str">
        <f>IF('IV. Country level, 1310-2018'!E373&lt;0,'III. GDP shares, 1310-2018'!E375,"")</f>
        <v/>
      </c>
      <c r="E375" s="60" t="str">
        <f>IF('IV. Country level, 1310-2018'!F373&lt;0,'III. GDP shares, 1310-2018'!F375,"")</f>
        <v/>
      </c>
      <c r="F375" s="60" t="str">
        <f>IF('IV. Country level, 1310-2018'!G373&lt;0,'III. GDP shares, 1310-2018'!G375,"")</f>
        <v/>
      </c>
      <c r="G375" s="60" t="str">
        <f>IF('IV. Country level, 1310-2018'!H373&lt;0,'III. GDP shares, 1310-2018'!H375,"")</f>
        <v/>
      </c>
      <c r="H375" s="60" t="str">
        <f>IF('IV. Country level, 1310-2018'!I373&lt;0,'III. GDP shares, 1310-2018'!I375,"")</f>
        <v/>
      </c>
      <c r="I375" s="60" t="str">
        <f>IF('IV. Country level, 1310-2018'!J373&lt;0,'III. GDP shares, 1310-2018'!J375,"")</f>
        <v/>
      </c>
      <c r="J375" s="60"/>
      <c r="K375" s="60">
        <f t="shared" si="27"/>
        <v>0</v>
      </c>
      <c r="L375" s="9">
        <f t="shared" si="29"/>
        <v>6.265265503127912E-2</v>
      </c>
      <c r="M375" s="9">
        <f t="shared" si="28"/>
        <v>0.20250823357139602</v>
      </c>
      <c r="N375" s="9">
        <f t="shared" si="30"/>
        <v>0.11911097621343907</v>
      </c>
      <c r="O375" s="9">
        <f t="shared" si="31"/>
        <v>0.15218470858981648</v>
      </c>
    </row>
    <row r="376" spans="1:15" ht="15" x14ac:dyDescent="0.25">
      <c r="A376" s="60">
        <v>1680</v>
      </c>
      <c r="B376" s="60" t="str">
        <f>IF('IV. Country level, 1310-2018'!C374&lt;0,'III. GDP shares, 1310-2018'!C376,"")</f>
        <v/>
      </c>
      <c r="C376" s="60" t="str">
        <f>IF('IV. Country level, 1310-2018'!D374&lt;0,'III. GDP shares, 1310-2018'!D376,"")</f>
        <v/>
      </c>
      <c r="D376" s="60" t="str">
        <f>IF('IV. Country level, 1310-2018'!E374&lt;0,'III. GDP shares, 1310-2018'!E376,"")</f>
        <v/>
      </c>
      <c r="E376" s="60" t="str">
        <f>IF('IV. Country level, 1310-2018'!F374&lt;0,'III. GDP shares, 1310-2018'!F376,"")</f>
        <v/>
      </c>
      <c r="F376" s="60" t="str">
        <f>IF('IV. Country level, 1310-2018'!G374&lt;0,'III. GDP shares, 1310-2018'!G376,"")</f>
        <v/>
      </c>
      <c r="G376" s="60" t="str">
        <f>IF('IV. Country level, 1310-2018'!H374&lt;0,'III. GDP shares, 1310-2018'!H376,"")</f>
        <v/>
      </c>
      <c r="H376" s="60">
        <f>IF('IV. Country level, 1310-2018'!I374&lt;0,'III. GDP shares, 1310-2018'!I376,"")</f>
        <v>0.10934231277943678</v>
      </c>
      <c r="I376" s="60" t="str">
        <f>IF('IV. Country level, 1310-2018'!J374&lt;0,'III. GDP shares, 1310-2018'!J376,"")</f>
        <v/>
      </c>
      <c r="J376" s="60"/>
      <c r="K376" s="60">
        <f t="shared" si="27"/>
        <v>0.10934231277943678</v>
      </c>
      <c r="L376" s="9">
        <f t="shared" si="29"/>
        <v>6.2519931540651483E-2</v>
      </c>
      <c r="M376" s="9">
        <f t="shared" si="28"/>
        <v>0.20250823357139602</v>
      </c>
      <c r="N376" s="9">
        <f t="shared" si="30"/>
        <v>0.11911097621343907</v>
      </c>
      <c r="O376" s="9">
        <f t="shared" si="31"/>
        <v>0.15218470858981648</v>
      </c>
    </row>
    <row r="377" spans="1:15" ht="15" x14ac:dyDescent="0.25">
      <c r="A377" s="60">
        <v>1681</v>
      </c>
      <c r="B377" s="60" t="str">
        <f>IF('IV. Country level, 1310-2018'!C375&lt;0,'III. GDP shares, 1310-2018'!C377,"")</f>
        <v/>
      </c>
      <c r="C377" s="60" t="str">
        <f>IF('IV. Country level, 1310-2018'!D375&lt;0,'III. GDP shares, 1310-2018'!D377,"")</f>
        <v/>
      </c>
      <c r="D377" s="60" t="str">
        <f>IF('IV. Country level, 1310-2018'!E375&lt;0,'III. GDP shares, 1310-2018'!E377,"")</f>
        <v/>
      </c>
      <c r="E377" s="60" t="str">
        <f>IF('IV. Country level, 1310-2018'!F375&lt;0,'III. GDP shares, 1310-2018'!F377,"")</f>
        <v/>
      </c>
      <c r="F377" s="60" t="str">
        <f>IF('IV. Country level, 1310-2018'!G375&lt;0,'III. GDP shares, 1310-2018'!G377,"")</f>
        <v/>
      </c>
      <c r="G377" s="60" t="str">
        <f>IF('IV. Country level, 1310-2018'!H375&lt;0,'III. GDP shares, 1310-2018'!H377,"")</f>
        <v/>
      </c>
      <c r="H377" s="60" t="str">
        <f>IF('IV. Country level, 1310-2018'!I375&lt;0,'III. GDP shares, 1310-2018'!I377,"")</f>
        <v/>
      </c>
      <c r="I377" s="60" t="str">
        <f>IF('IV. Country level, 1310-2018'!J375&lt;0,'III. GDP shares, 1310-2018'!J377,"")</f>
        <v/>
      </c>
      <c r="J377" s="60"/>
      <c r="K377" s="60">
        <f t="shared" si="27"/>
        <v>0</v>
      </c>
      <c r="L377" s="9">
        <f t="shared" si="29"/>
        <v>7.5149765328777707E-2</v>
      </c>
      <c r="M377" s="9">
        <f t="shared" si="28"/>
        <v>0.20250823357139602</v>
      </c>
      <c r="N377" s="9">
        <f t="shared" si="30"/>
        <v>0.12338820474691498</v>
      </c>
      <c r="O377" s="9">
        <f t="shared" si="31"/>
        <v>0.15218470858981648</v>
      </c>
    </row>
    <row r="378" spans="1:15" ht="15" x14ac:dyDescent="0.25">
      <c r="A378" s="60">
        <v>1682</v>
      </c>
      <c r="B378" s="60" t="str">
        <f>IF('IV. Country level, 1310-2018'!C376&lt;0,'III. GDP shares, 1310-2018'!C378,"")</f>
        <v/>
      </c>
      <c r="C378" s="60" t="str">
        <f>IF('IV. Country level, 1310-2018'!D376&lt;0,'III. GDP shares, 1310-2018'!D378,"")</f>
        <v/>
      </c>
      <c r="D378" s="60" t="str">
        <f>IF('IV. Country level, 1310-2018'!E376&lt;0,'III. GDP shares, 1310-2018'!E378,"")</f>
        <v/>
      </c>
      <c r="E378" s="60" t="str">
        <f>IF('IV. Country level, 1310-2018'!F376&lt;0,'III. GDP shares, 1310-2018'!F378,"")</f>
        <v/>
      </c>
      <c r="F378" s="60" t="str">
        <f>IF('IV. Country level, 1310-2018'!G376&lt;0,'III. GDP shares, 1310-2018'!G378,"")</f>
        <v/>
      </c>
      <c r="G378" s="60" t="str">
        <f>IF('IV. Country level, 1310-2018'!H376&lt;0,'III. GDP shares, 1310-2018'!H378,"")</f>
        <v/>
      </c>
      <c r="H378" s="60" t="str">
        <f>IF('IV. Country level, 1310-2018'!I376&lt;0,'III. GDP shares, 1310-2018'!I378,"")</f>
        <v/>
      </c>
      <c r="I378" s="60" t="str">
        <f>IF('IV. Country level, 1310-2018'!J376&lt;0,'III. GDP shares, 1310-2018'!J378,"")</f>
        <v/>
      </c>
      <c r="J378" s="60"/>
      <c r="K378" s="60">
        <f t="shared" si="27"/>
        <v>0</v>
      </c>
      <c r="L378" s="9">
        <f t="shared" si="29"/>
        <v>5.9491446063387098E-2</v>
      </c>
      <c r="M378" s="9">
        <f t="shared" si="28"/>
        <v>0.20250823357139602</v>
      </c>
      <c r="N378" s="9">
        <f t="shared" si="30"/>
        <v>0.1378126891854875</v>
      </c>
      <c r="O378" s="9">
        <f t="shared" si="31"/>
        <v>0.15218470858981648</v>
      </c>
    </row>
    <row r="379" spans="1:15" ht="15" x14ac:dyDescent="0.25">
      <c r="A379" s="60">
        <v>1683</v>
      </c>
      <c r="B379" s="60" t="str">
        <f>IF('IV. Country level, 1310-2018'!C377&lt;0,'III. GDP shares, 1310-2018'!C379,"")</f>
        <v/>
      </c>
      <c r="C379" s="60" t="str">
        <f>IF('IV. Country level, 1310-2018'!D377&lt;0,'III. GDP shares, 1310-2018'!D379,"")</f>
        <v/>
      </c>
      <c r="D379" s="60" t="str">
        <f>IF('IV. Country level, 1310-2018'!E377&lt;0,'III. GDP shares, 1310-2018'!E379,"")</f>
        <v/>
      </c>
      <c r="E379" s="60" t="str">
        <f>IF('IV. Country level, 1310-2018'!F377&lt;0,'III. GDP shares, 1310-2018'!F379,"")</f>
        <v/>
      </c>
      <c r="F379" s="60" t="str">
        <f>IF('IV. Country level, 1310-2018'!G377&lt;0,'III. GDP shares, 1310-2018'!G379,"")</f>
        <v/>
      </c>
      <c r="G379" s="60" t="str">
        <f>IF('IV. Country level, 1310-2018'!H377&lt;0,'III. GDP shares, 1310-2018'!H379,"")</f>
        <v/>
      </c>
      <c r="H379" s="60">
        <f>IF('IV. Country level, 1310-2018'!I377&lt;0,'III. GDP shares, 1310-2018'!I379,"")</f>
        <v>0.1089470460229526</v>
      </c>
      <c r="I379" s="60" t="str">
        <f>IF('IV. Country level, 1310-2018'!J377&lt;0,'III. GDP shares, 1310-2018'!J379,"")</f>
        <v/>
      </c>
      <c r="J379" s="60"/>
      <c r="K379" s="60">
        <f t="shared" si="27"/>
        <v>0.1089470460229526</v>
      </c>
      <c r="L379" s="9">
        <f t="shared" si="29"/>
        <v>5.9491446063387098E-2</v>
      </c>
      <c r="M379" s="9">
        <f t="shared" si="28"/>
        <v>0.20250823357139602</v>
      </c>
      <c r="N379" s="9">
        <f t="shared" si="30"/>
        <v>0.15217248073957579</v>
      </c>
      <c r="O379" s="9">
        <f t="shared" si="31"/>
        <v>0.15218470858981648</v>
      </c>
    </row>
    <row r="380" spans="1:15" ht="15" x14ac:dyDescent="0.25">
      <c r="A380" s="60">
        <v>1684</v>
      </c>
      <c r="B380" s="60" t="str">
        <f>IF('IV. Country level, 1310-2018'!C378&lt;0,'III. GDP shares, 1310-2018'!C380,"")</f>
        <v/>
      </c>
      <c r="C380" s="60" t="str">
        <f>IF('IV. Country level, 1310-2018'!D378&lt;0,'III. GDP shares, 1310-2018'!D380,"")</f>
        <v/>
      </c>
      <c r="D380" s="60" t="str">
        <f>IF('IV. Country level, 1310-2018'!E378&lt;0,'III. GDP shares, 1310-2018'!E380,"")</f>
        <v/>
      </c>
      <c r="E380" s="60">
        <f>IF('IV. Country level, 1310-2018'!F378&lt;0,'III. GDP shares, 1310-2018'!F380,"")</f>
        <v>0.19815076364132034</v>
      </c>
      <c r="F380" s="60" t="str">
        <f>IF('IV. Country level, 1310-2018'!G378&lt;0,'III. GDP shares, 1310-2018'!G380,"")</f>
        <v/>
      </c>
      <c r="G380" s="60" t="str">
        <f>IF('IV. Country level, 1310-2018'!H378&lt;0,'III. GDP shares, 1310-2018'!H380,"")</f>
        <v/>
      </c>
      <c r="H380" s="60" t="str">
        <f>IF('IV. Country level, 1310-2018'!I378&lt;0,'III. GDP shares, 1310-2018'!I380,"")</f>
        <v/>
      </c>
      <c r="I380" s="60" t="str">
        <f>IF('IV. Country level, 1310-2018'!J378&lt;0,'III. GDP shares, 1310-2018'!J380,"")</f>
        <v/>
      </c>
      <c r="J380" s="60"/>
      <c r="K380" s="60">
        <f t="shared" si="27"/>
        <v>0.19815076364132034</v>
      </c>
      <c r="L380" s="9">
        <f t="shared" si="29"/>
        <v>4.3871115666324699E-2</v>
      </c>
      <c r="M380" s="9">
        <f t="shared" si="28"/>
        <v>0.20250823357139602</v>
      </c>
      <c r="N380" s="9">
        <f t="shared" si="30"/>
        <v>0.15217248073957579</v>
      </c>
      <c r="O380" s="9">
        <f t="shared" si="31"/>
        <v>0.15218470858981648</v>
      </c>
    </row>
    <row r="381" spans="1:15" ht="15" x14ac:dyDescent="0.25">
      <c r="A381" s="60">
        <v>1685</v>
      </c>
      <c r="B381" s="60" t="str">
        <f>IF('IV. Country level, 1310-2018'!C379&lt;0,'III. GDP shares, 1310-2018'!C381,"")</f>
        <v/>
      </c>
      <c r="C381" s="60" t="str">
        <f>IF('IV. Country level, 1310-2018'!D379&lt;0,'III. GDP shares, 1310-2018'!D381,"")</f>
        <v/>
      </c>
      <c r="D381" s="60" t="str">
        <f>IF('IV. Country level, 1310-2018'!E379&lt;0,'III. GDP shares, 1310-2018'!E381,"")</f>
        <v/>
      </c>
      <c r="E381" s="60" t="str">
        <f>IF('IV. Country level, 1310-2018'!F379&lt;0,'III. GDP shares, 1310-2018'!F381,"")</f>
        <v/>
      </c>
      <c r="F381" s="60" t="str">
        <f>IF('IV. Country level, 1310-2018'!G379&lt;0,'III. GDP shares, 1310-2018'!G381,"")</f>
        <v/>
      </c>
      <c r="G381" s="60" t="str">
        <f>IF('IV. Country level, 1310-2018'!H379&lt;0,'III. GDP shares, 1310-2018'!H381,"")</f>
        <v/>
      </c>
      <c r="H381" s="60" t="str">
        <f>IF('IV. Country level, 1310-2018'!I379&lt;0,'III. GDP shares, 1310-2018'!I381,"")</f>
        <v/>
      </c>
      <c r="I381" s="60" t="str">
        <f>IF('IV. Country level, 1310-2018'!J379&lt;0,'III. GDP shares, 1310-2018'!J381,"")</f>
        <v/>
      </c>
      <c r="J381" s="60"/>
      <c r="K381" s="60">
        <f t="shared" si="27"/>
        <v>0</v>
      </c>
      <c r="L381" s="9">
        <f t="shared" si="29"/>
        <v>7.2057726851026835E-2</v>
      </c>
      <c r="M381" s="9">
        <f t="shared" si="28"/>
        <v>0.20250823357139602</v>
      </c>
      <c r="N381" s="9">
        <f t="shared" si="30"/>
        <v>0.14724454581096322</v>
      </c>
      <c r="O381" s="9">
        <f t="shared" si="31"/>
        <v>0.15218470858981648</v>
      </c>
    </row>
    <row r="382" spans="1:15" ht="15" x14ac:dyDescent="0.25">
      <c r="A382" s="60">
        <v>1686</v>
      </c>
      <c r="B382" s="60" t="str">
        <f>IF('IV. Country level, 1310-2018'!C380&lt;0,'III. GDP shares, 1310-2018'!C382,"")</f>
        <v/>
      </c>
      <c r="C382" s="60" t="str">
        <f>IF('IV. Country level, 1310-2018'!D380&lt;0,'III. GDP shares, 1310-2018'!D382,"")</f>
        <v/>
      </c>
      <c r="D382" s="60" t="str">
        <f>IF('IV. Country level, 1310-2018'!E380&lt;0,'III. GDP shares, 1310-2018'!E382,"")</f>
        <v/>
      </c>
      <c r="E382" s="60" t="str">
        <f>IF('IV. Country level, 1310-2018'!F380&lt;0,'III. GDP shares, 1310-2018'!F382,"")</f>
        <v/>
      </c>
      <c r="F382" s="60" t="str">
        <f>IF('IV. Country level, 1310-2018'!G380&lt;0,'III. GDP shares, 1310-2018'!G382,"")</f>
        <v/>
      </c>
      <c r="G382" s="60" t="str">
        <f>IF('IV. Country level, 1310-2018'!H380&lt;0,'III. GDP shares, 1310-2018'!H382,"")</f>
        <v/>
      </c>
      <c r="H382" s="60" t="str">
        <f>IF('IV. Country level, 1310-2018'!I380&lt;0,'III. GDP shares, 1310-2018'!I382,"")</f>
        <v/>
      </c>
      <c r="I382" s="60" t="str">
        <f>IF('IV. Country level, 1310-2018'!J380&lt;0,'III. GDP shares, 1310-2018'!J382,"")</f>
        <v/>
      </c>
      <c r="J382" s="60"/>
      <c r="K382" s="60">
        <f t="shared" si="27"/>
        <v>0</v>
      </c>
      <c r="L382" s="9">
        <f t="shared" si="29"/>
        <v>7.2057726851026835E-2</v>
      </c>
      <c r="M382" s="9">
        <f t="shared" si="28"/>
        <v>0.20250823357139602</v>
      </c>
      <c r="N382" s="9">
        <f t="shared" si="30"/>
        <v>0.14724454581096322</v>
      </c>
      <c r="O382" s="9">
        <f t="shared" si="31"/>
        <v>0.15218470858981648</v>
      </c>
    </row>
    <row r="383" spans="1:15" ht="15" x14ac:dyDescent="0.25">
      <c r="A383" s="60">
        <v>1687</v>
      </c>
      <c r="B383" s="60" t="str">
        <f>IF('IV. Country level, 1310-2018'!C381&lt;0,'III. GDP shares, 1310-2018'!C383,"")</f>
        <v/>
      </c>
      <c r="C383" s="60" t="str">
        <f>IF('IV. Country level, 1310-2018'!D381&lt;0,'III. GDP shares, 1310-2018'!D383,"")</f>
        <v/>
      </c>
      <c r="D383" s="60" t="str">
        <f>IF('IV. Country level, 1310-2018'!E381&lt;0,'III. GDP shares, 1310-2018'!E383,"")</f>
        <v/>
      </c>
      <c r="E383" s="60" t="str">
        <f>IF('IV. Country level, 1310-2018'!F381&lt;0,'III. GDP shares, 1310-2018'!F383,"")</f>
        <v/>
      </c>
      <c r="F383" s="60" t="str">
        <f>IF('IV. Country level, 1310-2018'!G381&lt;0,'III. GDP shares, 1310-2018'!G383,"")</f>
        <v/>
      </c>
      <c r="G383" s="60" t="str">
        <f>IF('IV. Country level, 1310-2018'!H381&lt;0,'III. GDP shares, 1310-2018'!H383,"")</f>
        <v/>
      </c>
      <c r="H383" s="60" t="str">
        <f>IF('IV. Country level, 1310-2018'!I381&lt;0,'III. GDP shares, 1310-2018'!I383,"")</f>
        <v/>
      </c>
      <c r="I383" s="60" t="str">
        <f>IF('IV. Country level, 1310-2018'!J381&lt;0,'III. GDP shares, 1310-2018'!J383,"")</f>
        <v/>
      </c>
      <c r="J383" s="60"/>
      <c r="K383" s="60">
        <f t="shared" si="27"/>
        <v>0</v>
      </c>
      <c r="L383" s="9">
        <f t="shared" si="29"/>
        <v>7.1928330371595947E-2</v>
      </c>
      <c r="M383" s="9">
        <f t="shared" si="28"/>
        <v>0.20250823357139602</v>
      </c>
      <c r="N383" s="9">
        <f t="shared" si="30"/>
        <v>0.15191669213555803</v>
      </c>
      <c r="O383" s="9">
        <f t="shared" si="31"/>
        <v>0.15218470858981648</v>
      </c>
    </row>
    <row r="384" spans="1:15" ht="15" x14ac:dyDescent="0.25">
      <c r="A384" s="60">
        <v>1688</v>
      </c>
      <c r="B384" s="60" t="str">
        <f>IF('IV. Country level, 1310-2018'!C382&lt;0,'III. GDP shares, 1310-2018'!C384,"")</f>
        <v/>
      </c>
      <c r="C384" s="60" t="str">
        <f>IF('IV. Country level, 1310-2018'!D382&lt;0,'III. GDP shares, 1310-2018'!D384,"")</f>
        <v/>
      </c>
      <c r="D384" s="60" t="str">
        <f>IF('IV. Country level, 1310-2018'!E382&lt;0,'III. GDP shares, 1310-2018'!E384,"")</f>
        <v/>
      </c>
      <c r="E384" s="60">
        <f>IF('IV. Country level, 1310-2018'!F382&lt;0,'III. GDP shares, 1310-2018'!F384,"")</f>
        <v>0.19730627829291497</v>
      </c>
      <c r="F384" s="60" t="str">
        <f>IF('IV. Country level, 1310-2018'!G382&lt;0,'III. GDP shares, 1310-2018'!G384,"")</f>
        <v/>
      </c>
      <c r="G384" s="60" t="str">
        <f>IF('IV. Country level, 1310-2018'!H382&lt;0,'III. GDP shares, 1310-2018'!H384,"")</f>
        <v/>
      </c>
      <c r="H384" s="60" t="str">
        <f>IF('IV. Country level, 1310-2018'!I382&lt;0,'III. GDP shares, 1310-2018'!I384,"")</f>
        <v/>
      </c>
      <c r="I384" s="60" t="str">
        <f>IF('IV. Country level, 1310-2018'!J382&lt;0,'III. GDP shares, 1310-2018'!J384,"")</f>
        <v/>
      </c>
      <c r="J384" s="60"/>
      <c r="K384" s="60">
        <f t="shared" si="27"/>
        <v>0.19730627829291497</v>
      </c>
      <c r="L384" s="9">
        <f t="shared" si="29"/>
        <v>4.3621078422835899E-2</v>
      </c>
      <c r="M384" s="9">
        <f t="shared" si="28"/>
        <v>0.20250823357139602</v>
      </c>
      <c r="N384" s="9">
        <f t="shared" si="30"/>
        <v>0.15361138253794832</v>
      </c>
      <c r="O384" s="9">
        <f t="shared" si="31"/>
        <v>0.15218470858981648</v>
      </c>
    </row>
    <row r="385" spans="1:15" ht="15" x14ac:dyDescent="0.25">
      <c r="A385" s="60">
        <v>1689</v>
      </c>
      <c r="B385" s="60" t="str">
        <f>IF('IV. Country level, 1310-2018'!C383&lt;0,'III. GDP shares, 1310-2018'!C385,"")</f>
        <v/>
      </c>
      <c r="C385" s="60" t="str">
        <f>IF('IV. Country level, 1310-2018'!D383&lt;0,'III. GDP shares, 1310-2018'!D385,"")</f>
        <v/>
      </c>
      <c r="D385" s="60" t="str">
        <f>IF('IV. Country level, 1310-2018'!E383&lt;0,'III. GDP shares, 1310-2018'!E385,"")</f>
        <v/>
      </c>
      <c r="E385" s="60" t="str">
        <f>IF('IV. Country level, 1310-2018'!F383&lt;0,'III. GDP shares, 1310-2018'!F385,"")</f>
        <v/>
      </c>
      <c r="F385" s="60" t="str">
        <f>IF('IV. Country level, 1310-2018'!G383&lt;0,'III. GDP shares, 1310-2018'!G385,"")</f>
        <v/>
      </c>
      <c r="G385" s="60" t="str">
        <f>IF('IV. Country level, 1310-2018'!H383&lt;0,'III. GDP shares, 1310-2018'!H385,"")</f>
        <v/>
      </c>
      <c r="H385" s="60" t="str">
        <f>IF('IV. Country level, 1310-2018'!I383&lt;0,'III. GDP shares, 1310-2018'!I385,"")</f>
        <v/>
      </c>
      <c r="I385" s="60" t="str">
        <f>IF('IV. Country level, 1310-2018'!J383&lt;0,'III. GDP shares, 1310-2018'!J385,"")</f>
        <v/>
      </c>
      <c r="J385" s="60"/>
      <c r="K385" s="60">
        <f t="shared" si="27"/>
        <v>0</v>
      </c>
      <c r="L385" s="9">
        <f t="shared" si="29"/>
        <v>7.9732351779831609E-2</v>
      </c>
      <c r="M385" s="9">
        <f t="shared" si="28"/>
        <v>0.20250823357139602</v>
      </c>
      <c r="N385" s="9">
        <f t="shared" si="30"/>
        <v>0.15202174365676804</v>
      </c>
      <c r="O385" s="9">
        <f t="shared" si="31"/>
        <v>0.15218470858981648</v>
      </c>
    </row>
    <row r="386" spans="1:15" ht="15" x14ac:dyDescent="0.25">
      <c r="A386" s="60">
        <v>1690</v>
      </c>
      <c r="B386" s="60" t="str">
        <f>IF('IV. Country level, 1310-2018'!C384&lt;0,'III. GDP shares, 1310-2018'!C386,"")</f>
        <v/>
      </c>
      <c r="C386" s="60" t="str">
        <f>IF('IV. Country level, 1310-2018'!D384&lt;0,'III. GDP shares, 1310-2018'!D386,"")</f>
        <v/>
      </c>
      <c r="D386" s="60" t="str">
        <f>IF('IV. Country level, 1310-2018'!E384&lt;0,'III. GDP shares, 1310-2018'!E386,"")</f>
        <v/>
      </c>
      <c r="E386" s="60" t="str">
        <f>IF('IV. Country level, 1310-2018'!F384&lt;0,'III. GDP shares, 1310-2018'!F386,"")</f>
        <v/>
      </c>
      <c r="F386" s="60" t="str">
        <f>IF('IV. Country level, 1310-2018'!G384&lt;0,'III. GDP shares, 1310-2018'!G386,"")</f>
        <v/>
      </c>
      <c r="G386" s="60" t="str">
        <f>IF('IV. Country level, 1310-2018'!H384&lt;0,'III. GDP shares, 1310-2018'!H386,"")</f>
        <v/>
      </c>
      <c r="H386" s="60">
        <f>IF('IV. Country level, 1310-2018'!I384&lt;0,'III. GDP shares, 1310-2018'!I386,"")</f>
        <v>0.10804127066693632</v>
      </c>
      <c r="I386" s="60" t="str">
        <f>IF('IV. Country level, 1310-2018'!J384&lt;0,'III. GDP shares, 1310-2018'!J386,"")</f>
        <v/>
      </c>
      <c r="J386" s="60"/>
      <c r="K386" s="60">
        <f t="shared" si="27"/>
        <v>0.10804127066693632</v>
      </c>
      <c r="L386" s="9">
        <f t="shared" si="29"/>
        <v>0.15560576355266939</v>
      </c>
      <c r="M386" s="9">
        <f t="shared" si="28"/>
        <v>0.20250823357139602</v>
      </c>
      <c r="N386" s="9">
        <f t="shared" si="30"/>
        <v>0.16191215123050259</v>
      </c>
      <c r="O386" s="9">
        <f t="shared" si="31"/>
        <v>0.15218470858981648</v>
      </c>
    </row>
    <row r="387" spans="1:15" ht="15" x14ac:dyDescent="0.25">
      <c r="A387" s="60">
        <v>1691</v>
      </c>
      <c r="B387" s="60" t="str">
        <f>IF('IV. Country level, 1310-2018'!C385&lt;0,'III. GDP shares, 1310-2018'!C387,"")</f>
        <v/>
      </c>
      <c r="C387" s="60" t="str">
        <f>IF('IV. Country level, 1310-2018'!D385&lt;0,'III. GDP shares, 1310-2018'!D387,"")</f>
        <v/>
      </c>
      <c r="D387" s="60" t="str">
        <f>IF('IV. Country level, 1310-2018'!E385&lt;0,'III. GDP shares, 1310-2018'!E387,"")</f>
        <v/>
      </c>
      <c r="E387" s="60" t="str">
        <f>IF('IV. Country level, 1310-2018'!F385&lt;0,'III. GDP shares, 1310-2018'!F387,"")</f>
        <v/>
      </c>
      <c r="F387" s="60" t="str">
        <f>IF('IV. Country level, 1310-2018'!G385&lt;0,'III. GDP shares, 1310-2018'!G387,"")</f>
        <v/>
      </c>
      <c r="G387" s="60" t="str">
        <f>IF('IV. Country level, 1310-2018'!H385&lt;0,'III. GDP shares, 1310-2018'!H387,"")</f>
        <v/>
      </c>
      <c r="H387" s="60" t="str">
        <f>IF('IV. Country level, 1310-2018'!I385&lt;0,'III. GDP shares, 1310-2018'!I387,"")</f>
        <v/>
      </c>
      <c r="I387" s="60" t="str">
        <f>IF('IV. Country level, 1310-2018'!J385&lt;0,'III. GDP shares, 1310-2018'!J387,"")</f>
        <v/>
      </c>
      <c r="J387" s="60"/>
      <c r="K387" s="60">
        <f t="shared" si="27"/>
        <v>0</v>
      </c>
      <c r="L387" s="9">
        <f t="shared" si="29"/>
        <v>0.21687138375004347</v>
      </c>
      <c r="M387" s="9">
        <f t="shared" si="28"/>
        <v>0.20250823357139602</v>
      </c>
      <c r="N387" s="9">
        <f t="shared" si="30"/>
        <v>0.15769275203712921</v>
      </c>
      <c r="O387" s="9">
        <f t="shared" si="31"/>
        <v>0.15218470858981648</v>
      </c>
    </row>
    <row r="388" spans="1:15" ht="15" x14ac:dyDescent="0.25">
      <c r="A388" s="60">
        <v>1692</v>
      </c>
      <c r="B388" s="60" t="str">
        <f>IF('IV. Country level, 1310-2018'!C386&lt;0,'III. GDP shares, 1310-2018'!C388,"")</f>
        <v/>
      </c>
      <c r="C388" s="60" t="str">
        <f>IF('IV. Country level, 1310-2018'!D386&lt;0,'III. GDP shares, 1310-2018'!D388,"")</f>
        <v/>
      </c>
      <c r="D388" s="60">
        <f>IF('IV. Country level, 1310-2018'!E386&lt;0,'III. GDP shares, 1310-2018'!E388,"")</f>
        <v>5.6305067195442912E-2</v>
      </c>
      <c r="E388" s="60">
        <f>IF('IV. Country level, 1310-2018'!F386&lt;0,'III. GDP shares, 1310-2018'!F388,"")</f>
        <v>0.19647384630352707</v>
      </c>
      <c r="F388" s="60" t="str">
        <f>IF('IV. Country level, 1310-2018'!G386&lt;0,'III. GDP shares, 1310-2018'!G388,"")</f>
        <v/>
      </c>
      <c r="G388" s="60" t="str">
        <f>IF('IV. Country level, 1310-2018'!H386&lt;0,'III. GDP shares, 1310-2018'!H388,"")</f>
        <v/>
      </c>
      <c r="H388" s="60" t="str">
        <f>IF('IV. Country level, 1310-2018'!I386&lt;0,'III. GDP shares, 1310-2018'!I388,"")</f>
        <v/>
      </c>
      <c r="I388" s="60" t="str">
        <f>IF('IV. Country level, 1310-2018'!J386&lt;0,'III. GDP shares, 1310-2018'!J388,"")</f>
        <v/>
      </c>
      <c r="J388" s="60"/>
      <c r="K388" s="60">
        <f t="shared" si="27"/>
        <v>0.25277891349896997</v>
      </c>
      <c r="L388" s="9">
        <f t="shared" si="29"/>
        <v>0.21215143369107001</v>
      </c>
      <c r="M388" s="9">
        <f t="shared" si="28"/>
        <v>0.20250823357139602</v>
      </c>
      <c r="N388" s="9">
        <f t="shared" si="30"/>
        <v>0.1565346466049185</v>
      </c>
      <c r="O388" s="9">
        <f t="shared" si="31"/>
        <v>0.15218470858981648</v>
      </c>
    </row>
    <row r="389" spans="1:15" ht="15" x14ac:dyDescent="0.25">
      <c r="A389" s="60">
        <v>1693</v>
      </c>
      <c r="B389" s="60" t="str">
        <f>IF('IV. Country level, 1310-2018'!C387&lt;0,'III. GDP shares, 1310-2018'!C389,"")</f>
        <v/>
      </c>
      <c r="C389" s="60" t="str">
        <f>IF('IV. Country level, 1310-2018'!D387&lt;0,'III. GDP shares, 1310-2018'!D389,"")</f>
        <v/>
      </c>
      <c r="D389" s="60">
        <f>IF('IV. Country level, 1310-2018'!E387&lt;0,'III. GDP shares, 1310-2018'!E389,"")</f>
        <v>5.6490222548714449E-2</v>
      </c>
      <c r="E389" s="60">
        <f>IF('IV. Country level, 1310-2018'!F387&lt;0,'III. GDP shares, 1310-2018'!F389,"")</f>
        <v>0.19626759145635186</v>
      </c>
      <c r="F389" s="60">
        <f>IF('IV. Country level, 1310-2018'!G387&lt;0,'III. GDP shares, 1310-2018'!G389,"")</f>
        <v>0.27835606840479843</v>
      </c>
      <c r="G389" s="60" t="str">
        <f>IF('IV. Country level, 1310-2018'!H387&lt;0,'III. GDP shares, 1310-2018'!H389,"")</f>
        <v/>
      </c>
      <c r="H389" s="60" t="str">
        <f>IF('IV. Country level, 1310-2018'!I387&lt;0,'III. GDP shares, 1310-2018'!I389,"")</f>
        <v/>
      </c>
      <c r="I389" s="60" t="str">
        <f>IF('IV. Country level, 1310-2018'!J387&lt;0,'III. GDP shares, 1310-2018'!J389,"")</f>
        <v/>
      </c>
      <c r="J389" s="60"/>
      <c r="K389" s="60">
        <f t="shared" si="27"/>
        <v>0.53111388240986468</v>
      </c>
      <c r="L389" s="9">
        <f t="shared" si="29"/>
        <v>0.21215143369107001</v>
      </c>
      <c r="M389" s="9">
        <f t="shared" si="28"/>
        <v>0.20250823357139602</v>
      </c>
      <c r="N389" s="9">
        <f t="shared" si="30"/>
        <v>0.18350809780318073</v>
      </c>
      <c r="O389" s="9">
        <f t="shared" si="31"/>
        <v>0.15218470858981648</v>
      </c>
    </row>
    <row r="390" spans="1:15" ht="15" x14ac:dyDescent="0.25">
      <c r="A390" s="60">
        <v>1694</v>
      </c>
      <c r="B390" s="60" t="str">
        <f>IF('IV. Country level, 1310-2018'!C388&lt;0,'III. GDP shares, 1310-2018'!C390,"")</f>
        <v/>
      </c>
      <c r="C390" s="60">
        <f>IF('IV. Country level, 1310-2018'!D388&lt;0,'III. GDP shares, 1310-2018'!D390,"")</f>
        <v>0.15042395315870885</v>
      </c>
      <c r="D390" s="60" t="str">
        <f>IF('IV. Country level, 1310-2018'!E388&lt;0,'III. GDP shares, 1310-2018'!E390,"")</f>
        <v/>
      </c>
      <c r="E390" s="60" t="str">
        <f>IF('IV. Country level, 1310-2018'!F388&lt;0,'III. GDP shares, 1310-2018'!F390,"")</f>
        <v/>
      </c>
      <c r="F390" s="60">
        <f>IF('IV. Country level, 1310-2018'!G388&lt;0,'III. GDP shares, 1310-2018'!G390,"")</f>
        <v>0.27843538822290953</v>
      </c>
      <c r="G390" s="60" t="str">
        <f>IF('IV. Country level, 1310-2018'!H388&lt;0,'III. GDP shares, 1310-2018'!H390,"")</f>
        <v/>
      </c>
      <c r="H390" s="60" t="str">
        <f>IF('IV. Country level, 1310-2018'!I388&lt;0,'III. GDP shares, 1310-2018'!I390,"")</f>
        <v/>
      </c>
      <c r="I390" s="60" t="str">
        <f>IF('IV. Country level, 1310-2018'!J388&lt;0,'III. GDP shares, 1310-2018'!J390,"")</f>
        <v/>
      </c>
      <c r="J390" s="60"/>
      <c r="K390" s="60">
        <f t="shared" si="27"/>
        <v>0.42885934138161841</v>
      </c>
      <c r="L390" s="9">
        <f t="shared" si="29"/>
        <v>0.23281327534672866</v>
      </c>
      <c r="M390" s="9">
        <f t="shared" si="28"/>
        <v>0.20250823357139602</v>
      </c>
      <c r="N390" s="9">
        <f t="shared" si="30"/>
        <v>0.18862189724582895</v>
      </c>
      <c r="O390" s="9">
        <f t="shared" si="31"/>
        <v>0.15218470858981648</v>
      </c>
    </row>
    <row r="391" spans="1:15" ht="15" x14ac:dyDescent="0.25">
      <c r="A391" s="60">
        <v>1695</v>
      </c>
      <c r="B391" s="60" t="str">
        <f>IF('IV. Country level, 1310-2018'!C389&lt;0,'III. GDP shares, 1310-2018'!C391,"")</f>
        <v/>
      </c>
      <c r="C391" s="60" t="str">
        <f>IF('IV. Country level, 1310-2018'!D389&lt;0,'III. GDP shares, 1310-2018'!D391,"")</f>
        <v/>
      </c>
      <c r="D391" s="60">
        <f>IF('IV. Country level, 1310-2018'!E389&lt;0,'III. GDP shares, 1310-2018'!E391,"")</f>
        <v>5.6858561762446101E-2</v>
      </c>
      <c r="E391" s="60" t="str">
        <f>IF('IV. Country level, 1310-2018'!F389&lt;0,'III. GDP shares, 1310-2018'!F391,"")</f>
        <v/>
      </c>
      <c r="F391" s="60" t="str">
        <f>IF('IV. Country level, 1310-2018'!G389&lt;0,'III. GDP shares, 1310-2018'!G391,"")</f>
        <v/>
      </c>
      <c r="G391" s="60" t="str">
        <f>IF('IV. Country level, 1310-2018'!H389&lt;0,'III. GDP shares, 1310-2018'!H391,"")</f>
        <v/>
      </c>
      <c r="H391" s="60">
        <f>IF('IV. Country level, 1310-2018'!I389&lt;0,'III. GDP shares, 1310-2018'!I391,"")</f>
        <v>0.10740806611765476</v>
      </c>
      <c r="I391" s="60" t="str">
        <f>IF('IV. Country level, 1310-2018'!J389&lt;0,'III. GDP shares, 1310-2018'!J391,"")</f>
        <v/>
      </c>
      <c r="J391" s="60"/>
      <c r="K391" s="60">
        <f t="shared" ref="K391:K454" si="32">SUM(B391:I391)</f>
        <v>0.16426662788010085</v>
      </c>
      <c r="L391" s="9">
        <f t="shared" si="29"/>
        <v>0.32401853386665491</v>
      </c>
      <c r="M391" s="9">
        <f t="shared" si="28"/>
        <v>0.20250823357139602</v>
      </c>
      <c r="N391" s="9">
        <f t="shared" si="30"/>
        <v>0.19066583879043905</v>
      </c>
      <c r="O391" s="9">
        <f t="shared" si="31"/>
        <v>0.15218470858981648</v>
      </c>
    </row>
    <row r="392" spans="1:15" ht="15" x14ac:dyDescent="0.25">
      <c r="A392" s="60">
        <v>1696</v>
      </c>
      <c r="B392" s="60" t="str">
        <f>IF('IV. Country level, 1310-2018'!C390&lt;0,'III. GDP shares, 1310-2018'!C392,"")</f>
        <v/>
      </c>
      <c r="C392" s="60" t="str">
        <f>IF('IV. Country level, 1310-2018'!D390&lt;0,'III. GDP shares, 1310-2018'!D392,"")</f>
        <v/>
      </c>
      <c r="D392" s="60" t="str">
        <f>IF('IV. Country level, 1310-2018'!E390&lt;0,'III. GDP shares, 1310-2018'!E392,"")</f>
        <v/>
      </c>
      <c r="E392" s="60" t="str">
        <f>IF('IV. Country level, 1310-2018'!F390&lt;0,'III. GDP shares, 1310-2018'!F392,"")</f>
        <v/>
      </c>
      <c r="F392" s="60" t="str">
        <f>IF('IV. Country level, 1310-2018'!G390&lt;0,'III. GDP shares, 1310-2018'!G392,"")</f>
        <v/>
      </c>
      <c r="G392" s="60" t="str">
        <f>IF('IV. Country level, 1310-2018'!H390&lt;0,'III. GDP shares, 1310-2018'!H392,"")</f>
        <v/>
      </c>
      <c r="H392" s="60" t="str">
        <f>IF('IV. Country level, 1310-2018'!I390&lt;0,'III. GDP shares, 1310-2018'!I392,"")</f>
        <v/>
      </c>
      <c r="I392" s="60" t="str">
        <f>IF('IV. Country level, 1310-2018'!J390&lt;0,'III. GDP shares, 1310-2018'!J392,"")</f>
        <v/>
      </c>
      <c r="J392" s="60"/>
      <c r="K392" s="60">
        <f t="shared" si="32"/>
        <v>0</v>
      </c>
      <c r="L392" s="9">
        <f t="shared" si="29"/>
        <v>0.35560342069321821</v>
      </c>
      <c r="M392" s="9">
        <f t="shared" si="28"/>
        <v>0.20250823357139602</v>
      </c>
      <c r="N392" s="9">
        <f t="shared" si="30"/>
        <v>0.19652449275970851</v>
      </c>
      <c r="O392" s="9">
        <f t="shared" si="31"/>
        <v>0.15218470858981648</v>
      </c>
    </row>
    <row r="393" spans="1:15" ht="15" x14ac:dyDescent="0.25">
      <c r="A393" s="60">
        <v>1697</v>
      </c>
      <c r="B393" s="60" t="str">
        <f>IF('IV. Country level, 1310-2018'!C391&lt;0,'III. GDP shares, 1310-2018'!C393,"")</f>
        <v/>
      </c>
      <c r="C393" s="60" t="str">
        <f>IF('IV. Country level, 1310-2018'!D391&lt;0,'III. GDP shares, 1310-2018'!D393,"")</f>
        <v/>
      </c>
      <c r="D393" s="60">
        <f>IF('IV. Country level, 1310-2018'!E391&lt;0,'III. GDP shares, 1310-2018'!E393,"")</f>
        <v>5.722429556106489E-2</v>
      </c>
      <c r="E393" s="60">
        <f>IF('IV. Country level, 1310-2018'!F391&lt;0,'III. GDP shares, 1310-2018'!F393,"")</f>
        <v>0.19544986669548181</v>
      </c>
      <c r="F393" s="60" t="str">
        <f>IF('IV. Country level, 1310-2018'!G391&lt;0,'III. GDP shares, 1310-2018'!G393,"")</f>
        <v/>
      </c>
      <c r="G393" s="60" t="str">
        <f>IF('IV. Country level, 1310-2018'!H391&lt;0,'III. GDP shares, 1310-2018'!H393,"")</f>
        <v/>
      </c>
      <c r="H393" s="60" t="str">
        <f>IF('IV. Country level, 1310-2018'!I391&lt;0,'III. GDP shares, 1310-2018'!I393,"")</f>
        <v/>
      </c>
      <c r="I393" s="60" t="str">
        <f>IF('IV. Country level, 1310-2018'!J391&lt;0,'III. GDP shares, 1310-2018'!J393,"")</f>
        <v/>
      </c>
      <c r="J393" s="60"/>
      <c r="K393" s="60">
        <f t="shared" si="32"/>
        <v>0.25267416225654671</v>
      </c>
      <c r="L393" s="9">
        <f t="shared" si="29"/>
        <v>0.27973000892038036</v>
      </c>
      <c r="M393" s="9">
        <f t="shared" ref="M393:M456" si="33">AVERAGE(L$9:L$714)</f>
        <v>0.20250823357139602</v>
      </c>
      <c r="N393" s="9">
        <f t="shared" si="30"/>
        <v>0.2030513741151424</v>
      </c>
      <c r="O393" s="9">
        <f t="shared" si="31"/>
        <v>0.15218470858981648</v>
      </c>
    </row>
    <row r="394" spans="1:15" ht="15" x14ac:dyDescent="0.25">
      <c r="A394" s="60">
        <v>1698</v>
      </c>
      <c r="B394" s="60" t="str">
        <f>IF('IV. Country level, 1310-2018'!C392&lt;0,'III. GDP shares, 1310-2018'!C394,"")</f>
        <v/>
      </c>
      <c r="C394" s="60" t="str">
        <f>IF('IV. Country level, 1310-2018'!D392&lt;0,'III. GDP shares, 1310-2018'!D394,"")</f>
        <v/>
      </c>
      <c r="D394" s="60">
        <f>IF('IV. Country level, 1310-2018'!E392&lt;0,'III. GDP shares, 1310-2018'!E394,"")</f>
        <v>5.7406194053133595E-2</v>
      </c>
      <c r="E394" s="60">
        <f>IF('IV. Country level, 1310-2018'!F392&lt;0,'III. GDP shares, 1310-2018'!F394,"")</f>
        <v>0.19524723984716161</v>
      </c>
      <c r="F394" s="60">
        <f>IF('IV. Country level, 1310-2018'!G392&lt;0,'III. GDP shares, 1310-2018'!G394,"")</f>
        <v>0.27874986713850125</v>
      </c>
      <c r="G394" s="60" t="str">
        <f>IF('IV. Country level, 1310-2018'!H392&lt;0,'III. GDP shares, 1310-2018'!H394,"")</f>
        <v/>
      </c>
      <c r="H394" s="60">
        <f>IF('IV. Country level, 1310-2018'!I392&lt;0,'III. GDP shares, 1310-2018'!I394,"")</f>
        <v>0.10703350860068736</v>
      </c>
      <c r="I394" s="60" t="str">
        <f>IF('IV. Country level, 1310-2018'!J392&lt;0,'III. GDP shares, 1310-2018'!J394,"")</f>
        <v/>
      </c>
      <c r="J394" s="60"/>
      <c r="K394" s="60">
        <f t="shared" si="32"/>
        <v>0.63843680963948379</v>
      </c>
      <c r="L394" s="9">
        <f t="shared" ref="L394:L457" si="34">AVERAGE(K391:K397)</f>
        <v>0.2184643887230063</v>
      </c>
      <c r="M394" s="9">
        <f t="shared" si="33"/>
        <v>0.20250823357139602</v>
      </c>
      <c r="N394" s="9">
        <f t="shared" si="30"/>
        <v>0.20904422261779346</v>
      </c>
      <c r="O394" s="9">
        <f t="shared" si="31"/>
        <v>0.15218470858981648</v>
      </c>
    </row>
    <row r="395" spans="1:15" ht="15" x14ac:dyDescent="0.25">
      <c r="A395" s="60">
        <v>1699</v>
      </c>
      <c r="B395" s="60" t="str">
        <f>IF('IV. Country level, 1310-2018'!C393&lt;0,'III. GDP shares, 1310-2018'!C395,"")</f>
        <v/>
      </c>
      <c r="C395" s="60" t="str">
        <f>IF('IV. Country level, 1310-2018'!D393&lt;0,'III. GDP shares, 1310-2018'!D395,"")</f>
        <v/>
      </c>
      <c r="D395" s="60" t="str">
        <f>IF('IV. Country level, 1310-2018'!E393&lt;0,'III. GDP shares, 1310-2018'!E395,"")</f>
        <v/>
      </c>
      <c r="E395" s="60">
        <f>IF('IV. Country level, 1310-2018'!F393&lt;0,'III. GDP shares, 1310-2018'!F395,"")</f>
        <v>0.19504532710487549</v>
      </c>
      <c r="F395" s="60">
        <f>IF('IV. Country level, 1310-2018'!G393&lt;0,'III. GDP shares, 1310-2018'!G395,"")</f>
        <v>0.27882779418003734</v>
      </c>
      <c r="G395" s="60" t="str">
        <f>IF('IV. Country level, 1310-2018'!H393&lt;0,'III. GDP shares, 1310-2018'!H395,"")</f>
        <v/>
      </c>
      <c r="H395" s="60" t="str">
        <f>IF('IV. Country level, 1310-2018'!I393&lt;0,'III. GDP shares, 1310-2018'!I395,"")</f>
        <v/>
      </c>
      <c r="I395" s="60" t="str">
        <f>IF('IV. Country level, 1310-2018'!J393&lt;0,'III. GDP shares, 1310-2018'!J395,"")</f>
        <v/>
      </c>
      <c r="J395" s="60"/>
      <c r="K395" s="60">
        <f t="shared" si="32"/>
        <v>0.47387312128491282</v>
      </c>
      <c r="L395" s="9">
        <f t="shared" si="34"/>
        <v>0.19499772759727763</v>
      </c>
      <c r="M395" s="9">
        <f t="shared" si="33"/>
        <v>0.20250823357139602</v>
      </c>
      <c r="N395" s="9">
        <f t="shared" si="30"/>
        <v>0.21501589287453582</v>
      </c>
      <c r="O395" s="9">
        <f t="shared" si="31"/>
        <v>0.15218470858981648</v>
      </c>
    </row>
    <row r="396" spans="1:15" ht="15" x14ac:dyDescent="0.25">
      <c r="A396" s="60">
        <v>1700</v>
      </c>
      <c r="B396" s="60" t="str">
        <f>IF('IV. Country level, 1310-2018'!C394&lt;0,'III. GDP shares, 1310-2018'!C396,"")</f>
        <v/>
      </c>
      <c r="C396" s="60" t="str">
        <f>IF('IV. Country level, 1310-2018'!D394&lt;0,'III. GDP shares, 1310-2018'!D396,"")</f>
        <v/>
      </c>
      <c r="D396" s="60" t="str">
        <f>IF('IV. Country level, 1310-2018'!E394&lt;0,'III. GDP shares, 1310-2018'!E396,"")</f>
        <v/>
      </c>
      <c r="E396" s="60" t="str">
        <f>IF('IV. Country level, 1310-2018'!F394&lt;0,'III. GDP shares, 1310-2018'!F396,"")</f>
        <v/>
      </c>
      <c r="F396" s="60" t="str">
        <f>IF('IV. Country level, 1310-2018'!G394&lt;0,'III. GDP shares, 1310-2018'!G396,"")</f>
        <v/>
      </c>
      <c r="G396" s="60" t="str">
        <f>IF('IV. Country level, 1310-2018'!H394&lt;0,'III. GDP shares, 1310-2018'!H396,"")</f>
        <v/>
      </c>
      <c r="H396" s="60" t="str">
        <f>IF('IV. Country level, 1310-2018'!I394&lt;0,'III. GDP shares, 1310-2018'!I396,"")</f>
        <v/>
      </c>
      <c r="I396" s="60" t="str">
        <f>IF('IV. Country level, 1310-2018'!J394&lt;0,'III. GDP shares, 1310-2018'!J396,"")</f>
        <v/>
      </c>
      <c r="J396" s="60"/>
      <c r="K396" s="60">
        <f t="shared" si="32"/>
        <v>0</v>
      </c>
      <c r="L396" s="9">
        <f t="shared" si="34"/>
        <v>0.22446036999201838</v>
      </c>
      <c r="M396" s="9">
        <f t="shared" si="33"/>
        <v>0.20250823357139602</v>
      </c>
      <c r="N396" s="9">
        <f t="shared" si="30"/>
        <v>0.21171446723747664</v>
      </c>
      <c r="O396" s="9">
        <f>AVERAGE(L$396:L$495)</f>
        <v>0.28138904001220527</v>
      </c>
    </row>
    <row r="397" spans="1:15" ht="15" x14ac:dyDescent="0.25">
      <c r="A397" s="60">
        <v>1701</v>
      </c>
      <c r="B397" s="60" t="str">
        <f>IF('IV. Country level, 1310-2018'!C395&lt;0,'III. GDP shares, 1310-2018'!C397,"")</f>
        <v/>
      </c>
      <c r="C397" s="60" t="str">
        <f>IF('IV. Country level, 1310-2018'!D395&lt;0,'III. GDP shares, 1310-2018'!D397,"")</f>
        <v/>
      </c>
      <c r="D397" s="60" t="str">
        <f>IF('IV. Country level, 1310-2018'!E395&lt;0,'III. GDP shares, 1310-2018'!E397,"")</f>
        <v/>
      </c>
      <c r="E397" s="60" t="str">
        <f>IF('IV. Country level, 1310-2018'!F395&lt;0,'III. GDP shares, 1310-2018'!F397,"")</f>
        <v/>
      </c>
      <c r="F397" s="60" t="str">
        <f>IF('IV. Country level, 1310-2018'!G395&lt;0,'III. GDP shares, 1310-2018'!G397,"")</f>
        <v/>
      </c>
      <c r="G397" s="60" t="str">
        <f>IF('IV. Country level, 1310-2018'!H395&lt;0,'III. GDP shares, 1310-2018'!H397,"")</f>
        <v/>
      </c>
      <c r="H397" s="60" t="str">
        <f>IF('IV. Country level, 1310-2018'!I395&lt;0,'III. GDP shares, 1310-2018'!I397,"")</f>
        <v/>
      </c>
      <c r="I397" s="60" t="str">
        <f>IF('IV. Country level, 1310-2018'!J395&lt;0,'III. GDP shares, 1310-2018'!J397,"")</f>
        <v/>
      </c>
      <c r="J397" s="60"/>
      <c r="K397" s="60">
        <f t="shared" si="32"/>
        <v>0</v>
      </c>
      <c r="L397" s="9">
        <f t="shared" si="34"/>
        <v>0.19635331585235169</v>
      </c>
      <c r="M397" s="9">
        <f t="shared" si="33"/>
        <v>0.20250823357139602</v>
      </c>
      <c r="N397" s="9">
        <f t="shared" si="30"/>
        <v>0.21391657340576484</v>
      </c>
      <c r="O397" s="9">
        <f t="shared" ref="O397:O460" si="35">AVERAGE(L$396:L$495)</f>
        <v>0.28138904001220527</v>
      </c>
    </row>
    <row r="398" spans="1:15" ht="15" x14ac:dyDescent="0.25">
      <c r="A398" s="60">
        <v>1702</v>
      </c>
      <c r="B398" s="60" t="str">
        <f>IF('IV. Country level, 1310-2018'!C396&lt;0,'III. GDP shares, 1310-2018'!C398,"")</f>
        <v/>
      </c>
      <c r="C398" s="60" t="str">
        <f>IF('IV. Country level, 1310-2018'!D396&lt;0,'III. GDP shares, 1310-2018'!D398,"")</f>
        <v/>
      </c>
      <c r="D398" s="60" t="str">
        <f>IF('IV. Country level, 1310-2018'!E396&lt;0,'III. GDP shares, 1310-2018'!E398,"")</f>
        <v/>
      </c>
      <c r="E398" s="60" t="str">
        <f>IF('IV. Country level, 1310-2018'!F396&lt;0,'III. GDP shares, 1310-2018'!F398,"")</f>
        <v/>
      </c>
      <c r="F398" s="60" t="str">
        <f>IF('IV. Country level, 1310-2018'!G396&lt;0,'III. GDP shares, 1310-2018'!G398,"")</f>
        <v/>
      </c>
      <c r="G398" s="60" t="str">
        <f>IF('IV. Country level, 1310-2018'!H396&lt;0,'III. GDP shares, 1310-2018'!H398,"")</f>
        <v/>
      </c>
      <c r="H398" s="60" t="str">
        <f>IF('IV. Country level, 1310-2018'!I396&lt;0,'III. GDP shares, 1310-2018'!I398,"")</f>
        <v/>
      </c>
      <c r="I398" s="60" t="str">
        <f>IF('IV. Country level, 1310-2018'!J396&lt;0,'III. GDP shares, 1310-2018'!J398,"")</f>
        <v/>
      </c>
      <c r="J398" s="60"/>
      <c r="K398" s="60">
        <f t="shared" si="32"/>
        <v>0</v>
      </c>
      <c r="L398" s="9">
        <f t="shared" si="34"/>
        <v>0.10514805733242545</v>
      </c>
      <c r="M398" s="9">
        <f t="shared" si="33"/>
        <v>0.20250823357139602</v>
      </c>
      <c r="N398" s="9">
        <f t="shared" si="30"/>
        <v>0.21391657340576484</v>
      </c>
      <c r="O398" s="9">
        <f t="shared" si="35"/>
        <v>0.28138904001220527</v>
      </c>
    </row>
    <row r="399" spans="1:15" ht="15" x14ac:dyDescent="0.25">
      <c r="A399" s="60">
        <v>1703</v>
      </c>
      <c r="B399" s="60">
        <f>IF('IV. Country level, 1310-2018'!C397&lt;0,'III. GDP shares, 1310-2018'!C399,"")</f>
        <v>0.2062384967631852</v>
      </c>
      <c r="C399" s="60" t="str">
        <f>IF('IV. Country level, 1310-2018'!D397&lt;0,'III. GDP shares, 1310-2018'!D399,"")</f>
        <v/>
      </c>
      <c r="D399" s="60" t="str">
        <f>IF('IV. Country level, 1310-2018'!E397&lt;0,'III. GDP shares, 1310-2018'!E399,"")</f>
        <v/>
      </c>
      <c r="E399" s="60" t="str">
        <f>IF('IV. Country level, 1310-2018'!F397&lt;0,'III. GDP shares, 1310-2018'!F399,"")</f>
        <v/>
      </c>
      <c r="F399" s="60" t="str">
        <f>IF('IV. Country level, 1310-2018'!G397&lt;0,'III. GDP shares, 1310-2018'!G399,"")</f>
        <v/>
      </c>
      <c r="G399" s="60" t="str">
        <f>IF('IV. Country level, 1310-2018'!H397&lt;0,'III. GDP shares, 1310-2018'!H399,"")</f>
        <v/>
      </c>
      <c r="H399" s="60" t="str">
        <f>IF('IV. Country level, 1310-2018'!I397&lt;0,'III. GDP shares, 1310-2018'!I399,"")</f>
        <v/>
      </c>
      <c r="I399" s="60" t="str">
        <f>IF('IV. Country level, 1310-2018'!J397&lt;0,'III. GDP shares, 1310-2018'!J399,"")</f>
        <v/>
      </c>
      <c r="J399" s="60"/>
      <c r="K399" s="60">
        <f t="shared" si="32"/>
        <v>0.2062384967631852</v>
      </c>
      <c r="L399" s="9">
        <f t="shared" si="34"/>
        <v>8.4078104282186567E-2</v>
      </c>
      <c r="M399" s="9">
        <f t="shared" si="33"/>
        <v>0.20250823357139602</v>
      </c>
      <c r="N399" s="9">
        <f t="shared" si="30"/>
        <v>0.2212542593625785</v>
      </c>
      <c r="O399" s="9">
        <f t="shared" si="35"/>
        <v>0.28138904001220527</v>
      </c>
    </row>
    <row r="400" spans="1:15" ht="15" x14ac:dyDescent="0.25">
      <c r="A400" s="60">
        <v>1704</v>
      </c>
      <c r="B400" s="60" t="str">
        <f>IF('IV. Country level, 1310-2018'!C398&lt;0,'III. GDP shares, 1310-2018'!C400,"")</f>
        <v/>
      </c>
      <c r="C400" s="60" t="str">
        <f>IF('IV. Country level, 1310-2018'!D398&lt;0,'III. GDP shares, 1310-2018'!D400,"")</f>
        <v/>
      </c>
      <c r="D400" s="60">
        <f>IF('IV. Country level, 1310-2018'!E398&lt;0,'III. GDP shares, 1310-2018'!E400,"")</f>
        <v>5.5924783278880105E-2</v>
      </c>
      <c r="E400" s="60" t="str">
        <f>IF('IV. Country level, 1310-2018'!F398&lt;0,'III. GDP shares, 1310-2018'!F400,"")</f>
        <v/>
      </c>
      <c r="F400" s="60" t="str">
        <f>IF('IV. Country level, 1310-2018'!G398&lt;0,'III. GDP shares, 1310-2018'!G400,"")</f>
        <v/>
      </c>
      <c r="G400" s="60" t="str">
        <f>IF('IV. Country level, 1310-2018'!H398&lt;0,'III. GDP shares, 1310-2018'!H400,"")</f>
        <v/>
      </c>
      <c r="H400" s="60" t="str">
        <f>IF('IV. Country level, 1310-2018'!I398&lt;0,'III. GDP shares, 1310-2018'!I400,"")</f>
        <v/>
      </c>
      <c r="I400" s="60" t="str">
        <f>IF('IV. Country level, 1310-2018'!J398&lt;0,'III. GDP shares, 1310-2018'!J400,"")</f>
        <v/>
      </c>
      <c r="J400" s="60"/>
      <c r="K400" s="60">
        <f t="shared" si="32"/>
        <v>5.5924783278880105E-2</v>
      </c>
      <c r="L400" s="9">
        <f t="shared" si="34"/>
        <v>0.11307509782170955</v>
      </c>
      <c r="M400" s="9">
        <f t="shared" si="33"/>
        <v>0.20250823357139602</v>
      </c>
      <c r="N400" s="9">
        <f t="shared" si="30"/>
        <v>0.22713016993300253</v>
      </c>
      <c r="O400" s="9">
        <f t="shared" si="35"/>
        <v>0.28138904001220527</v>
      </c>
    </row>
    <row r="401" spans="1:15" ht="15" x14ac:dyDescent="0.25">
      <c r="A401" s="60">
        <v>1705</v>
      </c>
      <c r="B401" s="60" t="str">
        <f>IF('IV. Country level, 1310-2018'!C399&lt;0,'III. GDP shares, 1310-2018'!C401,"")</f>
        <v/>
      </c>
      <c r="C401" s="60" t="str">
        <f>IF('IV. Country level, 1310-2018'!D399&lt;0,'III. GDP shares, 1310-2018'!D401,"")</f>
        <v/>
      </c>
      <c r="D401" s="60" t="str">
        <f>IF('IV. Country level, 1310-2018'!E399&lt;0,'III. GDP shares, 1310-2018'!E401,"")</f>
        <v/>
      </c>
      <c r="E401" s="60" t="str">
        <f>IF('IV. Country level, 1310-2018'!F399&lt;0,'III. GDP shares, 1310-2018'!F401,"")</f>
        <v/>
      </c>
      <c r="F401" s="60" t="str">
        <f>IF('IV. Country level, 1310-2018'!G399&lt;0,'III. GDP shares, 1310-2018'!G401,"")</f>
        <v/>
      </c>
      <c r="G401" s="60" t="str">
        <f>IF('IV. Country level, 1310-2018'!H399&lt;0,'III. GDP shares, 1310-2018'!H401,"")</f>
        <v/>
      </c>
      <c r="H401" s="60" t="str">
        <f>IF('IV. Country level, 1310-2018'!I399&lt;0,'III. GDP shares, 1310-2018'!I401,"")</f>
        <v/>
      </c>
      <c r="I401" s="60" t="str">
        <f>IF('IV. Country level, 1310-2018'!J399&lt;0,'III. GDP shares, 1310-2018'!J401,"")</f>
        <v/>
      </c>
      <c r="J401" s="60"/>
      <c r="K401" s="60">
        <f t="shared" si="32"/>
        <v>0</v>
      </c>
      <c r="L401" s="9">
        <f t="shared" si="34"/>
        <v>0.19608950510967629</v>
      </c>
      <c r="M401" s="9">
        <f t="shared" si="33"/>
        <v>0.20250823357139602</v>
      </c>
      <c r="N401" s="9">
        <f t="shared" si="30"/>
        <v>0.22700236913294472</v>
      </c>
      <c r="O401" s="9">
        <f t="shared" si="35"/>
        <v>0.28138904001220527</v>
      </c>
    </row>
    <row r="402" spans="1:15" ht="15" x14ac:dyDescent="0.25">
      <c r="A402" s="60">
        <v>1706</v>
      </c>
      <c r="B402" s="60" t="str">
        <f>IF('IV. Country level, 1310-2018'!C400&lt;0,'III. GDP shares, 1310-2018'!C402,"")</f>
        <v/>
      </c>
      <c r="C402" s="60">
        <f>IF('IV. Country level, 1310-2018'!D400&lt;0,'III. GDP shares, 1310-2018'!D402,"")</f>
        <v>0.16660936691573408</v>
      </c>
      <c r="D402" s="60">
        <f>IF('IV. Country level, 1310-2018'!E400&lt;0,'III. GDP shares, 1310-2018'!E402,"")</f>
        <v>5.5049125212500702E-2</v>
      </c>
      <c r="E402" s="60" t="str">
        <f>IF('IV. Country level, 1310-2018'!F400&lt;0,'III. GDP shares, 1310-2018'!F402,"")</f>
        <v/>
      </c>
      <c r="F402" s="60" t="str">
        <f>IF('IV. Country level, 1310-2018'!G400&lt;0,'III. GDP shares, 1310-2018'!G402,"")</f>
        <v/>
      </c>
      <c r="G402" s="60" t="str">
        <f>IF('IV. Country level, 1310-2018'!H400&lt;0,'III. GDP shares, 1310-2018'!H402,"")</f>
        <v/>
      </c>
      <c r="H402" s="60">
        <f>IF('IV. Country level, 1310-2018'!I400&lt;0,'III. GDP shares, 1310-2018'!I402,"")</f>
        <v>0.10472495780500589</v>
      </c>
      <c r="I402" s="60" t="str">
        <f>IF('IV. Country level, 1310-2018'!J400&lt;0,'III. GDP shares, 1310-2018'!J402,"")</f>
        <v/>
      </c>
      <c r="J402" s="60"/>
      <c r="K402" s="60">
        <f t="shared" si="32"/>
        <v>0.3263834499332407</v>
      </c>
      <c r="L402" s="9">
        <f t="shared" si="34"/>
        <v>0.33894664796681923</v>
      </c>
      <c r="M402" s="9">
        <f t="shared" si="33"/>
        <v>0.20250823357139602</v>
      </c>
      <c r="N402" s="9">
        <f t="shared" si="30"/>
        <v>0.23586832281423034</v>
      </c>
      <c r="O402" s="9">
        <f t="shared" si="35"/>
        <v>0.28138904001220527</v>
      </c>
    </row>
    <row r="403" spans="1:15" ht="15" x14ac:dyDescent="0.25">
      <c r="A403" s="60">
        <v>1707</v>
      </c>
      <c r="B403" s="60">
        <f>IF('IV. Country level, 1310-2018'!C401&lt;0,'III. GDP shares, 1310-2018'!C403,"")</f>
        <v>0.20297895477666081</v>
      </c>
      <c r="C403" s="60" t="str">
        <f>IF('IV. Country level, 1310-2018'!D401&lt;0,'III. GDP shares, 1310-2018'!D403,"")</f>
        <v/>
      </c>
      <c r="D403" s="60" t="str">
        <f>IF('IV. Country level, 1310-2018'!E401&lt;0,'III. GDP shares, 1310-2018'!E403,"")</f>
        <v/>
      </c>
      <c r="E403" s="60" t="str">
        <f>IF('IV. Country level, 1310-2018'!F401&lt;0,'III. GDP shares, 1310-2018'!F403,"")</f>
        <v/>
      </c>
      <c r="F403" s="60" t="str">
        <f>IF('IV. Country level, 1310-2018'!G401&lt;0,'III. GDP shares, 1310-2018'!G403,"")</f>
        <v/>
      </c>
      <c r="G403" s="60" t="str">
        <f>IF('IV. Country level, 1310-2018'!H401&lt;0,'III. GDP shares, 1310-2018'!H403,"")</f>
        <v/>
      </c>
      <c r="H403" s="60" t="str">
        <f>IF('IV. Country level, 1310-2018'!I401&lt;0,'III. GDP shares, 1310-2018'!I403,"")</f>
        <v/>
      </c>
      <c r="I403" s="60" t="str">
        <f>IF('IV. Country level, 1310-2018'!J401&lt;0,'III. GDP shares, 1310-2018'!J403,"")</f>
        <v/>
      </c>
      <c r="J403" s="60"/>
      <c r="K403" s="60">
        <f t="shared" si="32"/>
        <v>0.20297895477666081</v>
      </c>
      <c r="L403" s="9">
        <f t="shared" si="34"/>
        <v>0.34926933539091104</v>
      </c>
      <c r="M403" s="9">
        <f t="shared" si="33"/>
        <v>0.20250823357139602</v>
      </c>
      <c r="N403" s="9">
        <f t="shared" si="30"/>
        <v>0.24375521721993321</v>
      </c>
      <c r="O403" s="9">
        <f t="shared" si="35"/>
        <v>0.28138904001220527</v>
      </c>
    </row>
    <row r="404" spans="1:15" ht="15" x14ac:dyDescent="0.25">
      <c r="A404" s="60">
        <v>1708</v>
      </c>
      <c r="B404" s="60">
        <f>IF('IV. Country level, 1310-2018'!C402&lt;0,'III. GDP shares, 1310-2018'!C404,"")</f>
        <v>0.20219739759396174</v>
      </c>
      <c r="C404" s="60" t="str">
        <f>IF('IV. Country level, 1310-2018'!D402&lt;0,'III. GDP shares, 1310-2018'!D404,"")</f>
        <v/>
      </c>
      <c r="D404" s="60" t="str">
        <f>IF('IV. Country level, 1310-2018'!E402&lt;0,'III. GDP shares, 1310-2018'!E404,"")</f>
        <v/>
      </c>
      <c r="E404" s="60" t="str">
        <f>IF('IV. Country level, 1310-2018'!F402&lt;0,'III. GDP shares, 1310-2018'!F404,"")</f>
        <v/>
      </c>
      <c r="F404" s="60">
        <f>IF('IV. Country level, 1310-2018'!G402&lt;0,'III. GDP shares, 1310-2018'!G404,"")</f>
        <v>0.27482055208858591</v>
      </c>
      <c r="G404" s="60" t="str">
        <f>IF('IV. Country level, 1310-2018'!H402&lt;0,'III. GDP shares, 1310-2018'!H404,"")</f>
        <v/>
      </c>
      <c r="H404" s="60">
        <f>IF('IV. Country level, 1310-2018'!I402&lt;0,'III. GDP shares, 1310-2018'!I404,"")</f>
        <v>0.10408290133321949</v>
      </c>
      <c r="I404" s="60" t="str">
        <f>IF('IV. Country level, 1310-2018'!J402&lt;0,'III. GDP shares, 1310-2018'!J404,"")</f>
        <v/>
      </c>
      <c r="J404" s="60"/>
      <c r="K404" s="60">
        <f t="shared" si="32"/>
        <v>0.58110085101576714</v>
      </c>
      <c r="L404" s="9">
        <f t="shared" si="34"/>
        <v>0.36657412432676623</v>
      </c>
      <c r="M404" s="9">
        <f t="shared" si="33"/>
        <v>0.20250823357139602</v>
      </c>
      <c r="N404" s="9">
        <f t="shared" si="30"/>
        <v>0.26378086456444216</v>
      </c>
      <c r="O404" s="9">
        <f t="shared" si="35"/>
        <v>0.28138904001220527</v>
      </c>
    </row>
    <row r="405" spans="1:15" ht="15" x14ac:dyDescent="0.25">
      <c r="A405" s="60">
        <v>1709</v>
      </c>
      <c r="B405" s="60">
        <f>IF('IV. Country level, 1310-2018'!C403&lt;0,'III. GDP shares, 1310-2018'!C405,"")</f>
        <v>0.20142852275384951</v>
      </c>
      <c r="C405" s="60">
        <f>IF('IV. Country level, 1310-2018'!D403&lt;0,'III. GDP shares, 1310-2018'!D405,"")</f>
        <v>0.17298046333704162</v>
      </c>
      <c r="D405" s="60">
        <f>IF('IV. Country level, 1310-2018'!E403&lt;0,'III. GDP shares, 1310-2018'!E405,"")</f>
        <v>5.3788923060434021E-2</v>
      </c>
      <c r="E405" s="60">
        <f>IF('IV. Country level, 1310-2018'!F403&lt;0,'III. GDP shares, 1310-2018'!F405,"")</f>
        <v>0.1936851778524723</v>
      </c>
      <c r="F405" s="60">
        <f>IF('IV. Country level, 1310-2018'!G403&lt;0,'III. GDP shares, 1310-2018'!G405,"")</f>
        <v>0.27434722590236194</v>
      </c>
      <c r="G405" s="60" t="str">
        <f>IF('IV. Country level, 1310-2018'!H403&lt;0,'III. GDP shares, 1310-2018'!H405,"")</f>
        <v/>
      </c>
      <c r="H405" s="60">
        <f>IF('IV. Country level, 1310-2018'!I403&lt;0,'III. GDP shares, 1310-2018'!I405,"")</f>
        <v>0.10376968709384075</v>
      </c>
      <c r="I405" s="60" t="str">
        <f>IF('IV. Country level, 1310-2018'!J403&lt;0,'III. GDP shares, 1310-2018'!J405,"")</f>
        <v/>
      </c>
      <c r="J405" s="60"/>
      <c r="K405" s="60">
        <f t="shared" si="32"/>
        <v>1.0000000000000002</v>
      </c>
      <c r="L405" s="9">
        <f t="shared" si="34"/>
        <v>0.39419349303903667</v>
      </c>
      <c r="M405" s="9">
        <f t="shared" si="33"/>
        <v>0.20250823357139602</v>
      </c>
      <c r="N405" s="9">
        <f t="shared" si="30"/>
        <v>0.27759469179831475</v>
      </c>
      <c r="O405" s="9">
        <f t="shared" si="35"/>
        <v>0.28138904001220527</v>
      </c>
    </row>
    <row r="406" spans="1:15" ht="15" x14ac:dyDescent="0.25">
      <c r="A406" s="60">
        <v>1710</v>
      </c>
      <c r="B406" s="60" t="str">
        <f>IF('IV. Country level, 1310-2018'!C404&lt;0,'III. GDP shares, 1310-2018'!C406,"")</f>
        <v/>
      </c>
      <c r="C406" s="60">
        <f>IF('IV. Country level, 1310-2018'!D404&lt;0,'III. GDP shares, 1310-2018'!D406,"")</f>
        <v>0.17503579424951299</v>
      </c>
      <c r="D406" s="60" t="str">
        <f>IF('IV. Country level, 1310-2018'!E404&lt;0,'III. GDP shares, 1310-2018'!E406,"")</f>
        <v/>
      </c>
      <c r="E406" s="60" t="str">
        <f>IF('IV. Country level, 1310-2018'!F404&lt;0,'III. GDP shares, 1310-2018'!F406,"")</f>
        <v/>
      </c>
      <c r="F406" s="60" t="str">
        <f>IF('IV. Country level, 1310-2018'!G404&lt;0,'III. GDP shares, 1310-2018'!G406,"")</f>
        <v/>
      </c>
      <c r="G406" s="60" t="str">
        <f>IF('IV. Country level, 1310-2018'!H404&lt;0,'III. GDP shares, 1310-2018'!H406,"")</f>
        <v/>
      </c>
      <c r="H406" s="60">
        <f>IF('IV. Country level, 1310-2018'!I404&lt;0,'III. GDP shares, 1310-2018'!I406,"")</f>
        <v>0.10346151448231507</v>
      </c>
      <c r="I406" s="60" t="str">
        <f>IF('IV. Country level, 1310-2018'!J404&lt;0,'III. GDP shares, 1310-2018'!J406,"")</f>
        <v/>
      </c>
      <c r="J406" s="60"/>
      <c r="K406" s="60">
        <f t="shared" si="32"/>
        <v>0.27849730873182804</v>
      </c>
      <c r="L406" s="9">
        <f t="shared" si="34"/>
        <v>0.39395719983553878</v>
      </c>
      <c r="M406" s="9">
        <f t="shared" si="33"/>
        <v>0.20250823357139602</v>
      </c>
      <c r="N406" s="9">
        <f t="shared" si="30"/>
        <v>0.27349538949960661</v>
      </c>
      <c r="O406" s="9">
        <f t="shared" si="35"/>
        <v>0.28138904001220527</v>
      </c>
    </row>
    <row r="407" spans="1:15" ht="15" x14ac:dyDescent="0.25">
      <c r="A407" s="60">
        <v>1711</v>
      </c>
      <c r="B407" s="60" t="str">
        <f>IF('IV. Country level, 1310-2018'!C405&lt;0,'III. GDP shares, 1310-2018'!C407,"")</f>
        <v/>
      </c>
      <c r="C407" s="60">
        <f>IF('IV. Country level, 1310-2018'!D405&lt;0,'III. GDP shares, 1310-2018'!D407,"")</f>
        <v>0.17705830582986684</v>
      </c>
      <c r="D407" s="60" t="str">
        <f>IF('IV. Country level, 1310-2018'!E405&lt;0,'III. GDP shares, 1310-2018'!E407,"")</f>
        <v/>
      </c>
      <c r="E407" s="60" t="str">
        <f>IF('IV. Country level, 1310-2018'!F405&lt;0,'III. GDP shares, 1310-2018'!F407,"")</f>
        <v/>
      </c>
      <c r="F407" s="60" t="str">
        <f>IF('IV. Country level, 1310-2018'!G405&lt;0,'III. GDP shares, 1310-2018'!G407,"")</f>
        <v/>
      </c>
      <c r="G407" s="60" t="str">
        <f>IF('IV. Country level, 1310-2018'!H405&lt;0,'III. GDP shares, 1310-2018'!H407,"")</f>
        <v/>
      </c>
      <c r="H407" s="60" t="str">
        <f>IF('IV. Country level, 1310-2018'!I405&lt;0,'III. GDP shares, 1310-2018'!I407,"")</f>
        <v/>
      </c>
      <c r="I407" s="60" t="str">
        <f>IF('IV. Country level, 1310-2018'!J405&lt;0,'III. GDP shares, 1310-2018'!J407,"")</f>
        <v/>
      </c>
      <c r="J407" s="60"/>
      <c r="K407" s="60">
        <f t="shared" si="32"/>
        <v>0.17705830582986684</v>
      </c>
      <c r="L407" s="9">
        <f t="shared" si="34"/>
        <v>0.39321220637994214</v>
      </c>
      <c r="M407" s="9">
        <f t="shared" si="33"/>
        <v>0.20250823357139602</v>
      </c>
      <c r="N407" s="9">
        <f t="shared" ref="N407:N470" si="36">AVERAGE(K391:K423)</f>
        <v>0.26049965188198176</v>
      </c>
      <c r="O407" s="9">
        <f t="shared" si="35"/>
        <v>0.28138904001220527</v>
      </c>
    </row>
    <row r="408" spans="1:15" ht="15" x14ac:dyDescent="0.25">
      <c r="A408" s="60">
        <v>1712</v>
      </c>
      <c r="B408" s="60" t="str">
        <f>IF('IV. Country level, 1310-2018'!C406&lt;0,'III. GDP shares, 1310-2018'!C408,"")</f>
        <v/>
      </c>
      <c r="C408" s="60" t="str">
        <f>IF('IV. Country level, 1310-2018'!D406&lt;0,'III. GDP shares, 1310-2018'!D408,"")</f>
        <v/>
      </c>
      <c r="D408" s="60" t="str">
        <f>IF('IV. Country level, 1310-2018'!E406&lt;0,'III. GDP shares, 1310-2018'!E408,"")</f>
        <v/>
      </c>
      <c r="E408" s="60">
        <f>IF('IV. Country level, 1310-2018'!F406&lt;0,'III. GDP shares, 1310-2018'!F408,"")</f>
        <v>0.19333558098589282</v>
      </c>
      <c r="F408" s="60" t="str">
        <f>IF('IV. Country level, 1310-2018'!G406&lt;0,'III. GDP shares, 1310-2018'!G408,"")</f>
        <v/>
      </c>
      <c r="G408" s="60" t="str">
        <f>IF('IV. Country level, 1310-2018'!H406&lt;0,'III. GDP shares, 1310-2018'!H408,"")</f>
        <v/>
      </c>
      <c r="H408" s="60" t="str">
        <f>IF('IV. Country level, 1310-2018'!I406&lt;0,'III. GDP shares, 1310-2018'!I408,"")</f>
        <v/>
      </c>
      <c r="I408" s="60" t="str">
        <f>IF('IV. Country level, 1310-2018'!J406&lt;0,'III. GDP shares, 1310-2018'!J408,"")</f>
        <v/>
      </c>
      <c r="J408" s="60"/>
      <c r="K408" s="60">
        <f t="shared" si="32"/>
        <v>0.19333558098589282</v>
      </c>
      <c r="L408" s="9">
        <f t="shared" si="34"/>
        <v>0.33834995887376096</v>
      </c>
      <c r="M408" s="9">
        <f t="shared" si="33"/>
        <v>0.20250823357139602</v>
      </c>
      <c r="N408" s="9">
        <f t="shared" si="36"/>
        <v>0.25851143028464635</v>
      </c>
      <c r="O408" s="9">
        <f t="shared" si="35"/>
        <v>0.28138904001220527</v>
      </c>
    </row>
    <row r="409" spans="1:15" ht="15" x14ac:dyDescent="0.25">
      <c r="A409" s="60">
        <v>1713</v>
      </c>
      <c r="B409" s="60" t="str">
        <f>IF('IV. Country level, 1310-2018'!C407&lt;0,'III. GDP shares, 1310-2018'!C409,"")</f>
        <v/>
      </c>
      <c r="C409" s="60" t="str">
        <f>IF('IV. Country level, 1310-2018'!D407&lt;0,'III. GDP shares, 1310-2018'!D409,"")</f>
        <v/>
      </c>
      <c r="D409" s="60">
        <f>IF('IV. Country level, 1310-2018'!E407&lt;0,'III. GDP shares, 1310-2018'!E409,"")</f>
        <v>5.2201083958568761E-2</v>
      </c>
      <c r="E409" s="60" t="str">
        <f>IF('IV. Country level, 1310-2018'!F407&lt;0,'III. GDP shares, 1310-2018'!F409,"")</f>
        <v/>
      </c>
      <c r="F409" s="60">
        <f>IF('IV. Country level, 1310-2018'!G407&lt;0,'III. GDP shares, 1310-2018'!G409,"")</f>
        <v>0.27252831355018681</v>
      </c>
      <c r="G409" s="60" t="str">
        <f>IF('IV. Country level, 1310-2018'!H407&lt;0,'III. GDP shares, 1310-2018'!H409,"")</f>
        <v/>
      </c>
      <c r="H409" s="60" t="str">
        <f>IF('IV. Country level, 1310-2018'!I407&lt;0,'III. GDP shares, 1310-2018'!I409,"")</f>
        <v/>
      </c>
      <c r="I409" s="60" t="str">
        <f>IF('IV. Country level, 1310-2018'!J407&lt;0,'III. GDP shares, 1310-2018'!J409,"")</f>
        <v/>
      </c>
      <c r="J409" s="60"/>
      <c r="K409" s="60">
        <f t="shared" si="32"/>
        <v>0.32472939750875557</v>
      </c>
      <c r="L409" s="9">
        <f t="shared" si="34"/>
        <v>0.19549281601661803</v>
      </c>
      <c r="M409" s="9">
        <f t="shared" si="33"/>
        <v>0.20250823357139602</v>
      </c>
      <c r="N409" s="9">
        <f t="shared" si="36"/>
        <v>0.28002492013917168</v>
      </c>
      <c r="O409" s="9">
        <f t="shared" si="35"/>
        <v>0.28138904001220527</v>
      </c>
    </row>
    <row r="410" spans="1:15" ht="15" x14ac:dyDescent="0.25">
      <c r="A410" s="60">
        <v>1714</v>
      </c>
      <c r="B410" s="60">
        <f>IF('IV. Country level, 1310-2018'!C408&lt;0,'III. GDP shares, 1310-2018'!C410,"")</f>
        <v>0.197764000587484</v>
      </c>
      <c r="C410" s="60" t="str">
        <f>IF('IV. Country level, 1310-2018'!D408&lt;0,'III. GDP shares, 1310-2018'!D410,"")</f>
        <v/>
      </c>
      <c r="D410" s="60" t="str">
        <f>IF('IV. Country level, 1310-2018'!E408&lt;0,'III. GDP shares, 1310-2018'!E410,"")</f>
        <v/>
      </c>
      <c r="E410" s="60" t="str">
        <f>IF('IV. Country level, 1310-2018'!F408&lt;0,'III. GDP shares, 1310-2018'!F410,"")</f>
        <v/>
      </c>
      <c r="F410" s="60" t="str">
        <f>IF('IV. Country level, 1310-2018'!G408&lt;0,'III. GDP shares, 1310-2018'!G410,"")</f>
        <v/>
      </c>
      <c r="G410" s="60" t="str">
        <f>IF('IV. Country level, 1310-2018'!H408&lt;0,'III. GDP shares, 1310-2018'!H410,"")</f>
        <v/>
      </c>
      <c r="H410" s="60" t="str">
        <f>IF('IV. Country level, 1310-2018'!I408&lt;0,'III. GDP shares, 1310-2018'!I410,"")</f>
        <v/>
      </c>
      <c r="I410" s="60" t="str">
        <f>IF('IV. Country level, 1310-2018'!J408&lt;0,'III. GDP shares, 1310-2018'!J410,"")</f>
        <v/>
      </c>
      <c r="J410" s="60"/>
      <c r="K410" s="60">
        <f t="shared" si="32"/>
        <v>0.197764000587484</v>
      </c>
      <c r="L410" s="9">
        <f t="shared" si="34"/>
        <v>0.194396095797047</v>
      </c>
      <c r="M410" s="9">
        <f t="shared" si="33"/>
        <v>0.20250823357139602</v>
      </c>
      <c r="N410" s="9">
        <f t="shared" si="36"/>
        <v>0.27236812734351873</v>
      </c>
      <c r="O410" s="9">
        <f t="shared" si="35"/>
        <v>0.28138904001220527</v>
      </c>
    </row>
    <row r="411" spans="1:15" ht="15" x14ac:dyDescent="0.25">
      <c r="A411" s="60">
        <v>1715</v>
      </c>
      <c r="B411" s="60">
        <f>IF('IV. Country level, 1310-2018'!C409&lt;0,'III. GDP shares, 1310-2018'!C411,"")</f>
        <v>0.19706511847249897</v>
      </c>
      <c r="C411" s="60" t="str">
        <f>IF('IV. Country level, 1310-2018'!D409&lt;0,'III. GDP shares, 1310-2018'!D411,"")</f>
        <v/>
      </c>
      <c r="D411" s="60" t="str">
        <f>IF('IV. Country level, 1310-2018'!E409&lt;0,'III. GDP shares, 1310-2018'!E411,"")</f>
        <v/>
      </c>
      <c r="E411" s="60" t="str">
        <f>IF('IV. Country level, 1310-2018'!F409&lt;0,'III. GDP shares, 1310-2018'!F411,"")</f>
        <v/>
      </c>
      <c r="F411" s="60" t="str">
        <f>IF('IV. Country level, 1310-2018'!G409&lt;0,'III. GDP shares, 1310-2018'!G411,"")</f>
        <v/>
      </c>
      <c r="G411" s="60" t="str">
        <f>IF('IV. Country level, 1310-2018'!H409&lt;0,'III. GDP shares, 1310-2018'!H411,"")</f>
        <v/>
      </c>
      <c r="H411" s="60" t="str">
        <f>IF('IV. Country level, 1310-2018'!I409&lt;0,'III. GDP shares, 1310-2018'!I411,"")</f>
        <v/>
      </c>
      <c r="I411" s="60" t="str">
        <f>IF('IV. Country level, 1310-2018'!J409&lt;0,'III. GDP shares, 1310-2018'!J411,"")</f>
        <v/>
      </c>
      <c r="J411" s="60"/>
      <c r="K411" s="60">
        <f t="shared" si="32"/>
        <v>0.19706511847249897</v>
      </c>
      <c r="L411" s="9">
        <f t="shared" si="34"/>
        <v>0.16910205210706605</v>
      </c>
      <c r="M411" s="9">
        <f t="shared" si="33"/>
        <v>0.20250823357139602</v>
      </c>
      <c r="N411" s="9">
        <f t="shared" si="36"/>
        <v>0.27466404014753509</v>
      </c>
      <c r="O411" s="9">
        <f t="shared" si="35"/>
        <v>0.28138904001220527</v>
      </c>
    </row>
    <row r="412" spans="1:15" ht="15" x14ac:dyDescent="0.25">
      <c r="A412" s="60">
        <v>1716</v>
      </c>
      <c r="B412" s="60" t="str">
        <f>IF('IV. Country level, 1310-2018'!C410&lt;0,'III. GDP shares, 1310-2018'!C412,"")</f>
        <v/>
      </c>
      <c r="C412" s="60" t="str">
        <f>IF('IV. Country level, 1310-2018'!D410&lt;0,'III. GDP shares, 1310-2018'!D412,"")</f>
        <v/>
      </c>
      <c r="D412" s="60" t="str">
        <f>IF('IV. Country level, 1310-2018'!E410&lt;0,'III. GDP shares, 1310-2018'!E412,"")</f>
        <v/>
      </c>
      <c r="E412" s="60" t="str">
        <f>IF('IV. Country level, 1310-2018'!F410&lt;0,'III. GDP shares, 1310-2018'!F412,"")</f>
        <v/>
      </c>
      <c r="F412" s="60" t="str">
        <f>IF('IV. Country level, 1310-2018'!G410&lt;0,'III. GDP shares, 1310-2018'!G412,"")</f>
        <v/>
      </c>
      <c r="G412" s="60" t="str">
        <f>IF('IV. Country level, 1310-2018'!H410&lt;0,'III. GDP shares, 1310-2018'!H412,"")</f>
        <v/>
      </c>
      <c r="H412" s="60" t="str">
        <f>IF('IV. Country level, 1310-2018'!I410&lt;0,'III. GDP shares, 1310-2018'!I412,"")</f>
        <v/>
      </c>
      <c r="I412" s="60" t="str">
        <f>IF('IV. Country level, 1310-2018'!J410&lt;0,'III. GDP shares, 1310-2018'!J412,"")</f>
        <v/>
      </c>
      <c r="J412" s="60"/>
      <c r="K412" s="60">
        <f t="shared" si="32"/>
        <v>0</v>
      </c>
      <c r="L412" s="9">
        <f t="shared" si="34"/>
        <v>0.17607463147691724</v>
      </c>
      <c r="M412" s="9">
        <f t="shared" si="33"/>
        <v>0.20250823357139602</v>
      </c>
      <c r="N412" s="9">
        <f t="shared" si="36"/>
        <v>0.26030424859344681</v>
      </c>
      <c r="O412" s="9">
        <f t="shared" si="35"/>
        <v>0.28138904001220527</v>
      </c>
    </row>
    <row r="413" spans="1:15" ht="15" x14ac:dyDescent="0.25">
      <c r="A413" s="60">
        <v>1717</v>
      </c>
      <c r="B413" s="60" t="str">
        <f>IF('IV. Country level, 1310-2018'!C411&lt;0,'III. GDP shares, 1310-2018'!C413,"")</f>
        <v/>
      </c>
      <c r="C413" s="60" t="str">
        <f>IF('IV. Country level, 1310-2018'!D411&lt;0,'III. GDP shares, 1310-2018'!D413,"")</f>
        <v/>
      </c>
      <c r="D413" s="60" t="str">
        <f>IF('IV. Country level, 1310-2018'!E411&lt;0,'III. GDP shares, 1310-2018'!E413,"")</f>
        <v/>
      </c>
      <c r="E413" s="60" t="str">
        <f>IF('IV. Country level, 1310-2018'!F411&lt;0,'III. GDP shares, 1310-2018'!F413,"")</f>
        <v/>
      </c>
      <c r="F413" s="60">
        <f>IF('IV. Country level, 1310-2018'!G411&lt;0,'III. GDP shares, 1310-2018'!G413,"")</f>
        <v>0.27082026719483099</v>
      </c>
      <c r="G413" s="60" t="str">
        <f>IF('IV. Country level, 1310-2018'!H411&lt;0,'III. GDP shares, 1310-2018'!H413,"")</f>
        <v/>
      </c>
      <c r="H413" s="60" t="str">
        <f>IF('IV. Country level, 1310-2018'!I411&lt;0,'III. GDP shares, 1310-2018'!I413,"")</f>
        <v/>
      </c>
      <c r="I413" s="60" t="str">
        <f>IF('IV. Country level, 1310-2018'!J411&lt;0,'III. GDP shares, 1310-2018'!J413,"")</f>
        <v/>
      </c>
      <c r="J413" s="60"/>
      <c r="K413" s="60">
        <f t="shared" si="32"/>
        <v>0.27082026719483099</v>
      </c>
      <c r="L413" s="9">
        <f t="shared" si="34"/>
        <v>0.1573854388076654</v>
      </c>
      <c r="M413" s="9">
        <f t="shared" si="33"/>
        <v>0.20250823357139602</v>
      </c>
      <c r="N413" s="9">
        <f t="shared" si="36"/>
        <v>0.26655336716654721</v>
      </c>
      <c r="O413" s="9">
        <f t="shared" si="35"/>
        <v>0.28138904001220527</v>
      </c>
    </row>
    <row r="414" spans="1:15" ht="15" x14ac:dyDescent="0.25">
      <c r="A414" s="60">
        <v>1718</v>
      </c>
      <c r="B414" s="60" t="str">
        <f>IF('IV. Country level, 1310-2018'!C412&lt;0,'III. GDP shares, 1310-2018'!C414,"")</f>
        <v/>
      </c>
      <c r="C414" s="60" t="str">
        <f>IF('IV. Country level, 1310-2018'!D412&lt;0,'III. GDP shares, 1310-2018'!D414,"")</f>
        <v/>
      </c>
      <c r="D414" s="60" t="str">
        <f>IF('IV. Country level, 1310-2018'!E412&lt;0,'III. GDP shares, 1310-2018'!E414,"")</f>
        <v/>
      </c>
      <c r="E414" s="60" t="str">
        <f>IF('IV. Country level, 1310-2018'!F412&lt;0,'III. GDP shares, 1310-2018'!F414,"")</f>
        <v/>
      </c>
      <c r="F414" s="60" t="str">
        <f>IF('IV. Country level, 1310-2018'!G412&lt;0,'III. GDP shares, 1310-2018'!G414,"")</f>
        <v/>
      </c>
      <c r="G414" s="60" t="str">
        <f>IF('IV. Country level, 1310-2018'!H412&lt;0,'III. GDP shares, 1310-2018'!H414,"")</f>
        <v/>
      </c>
      <c r="H414" s="60" t="str">
        <f>IF('IV. Country level, 1310-2018'!I412&lt;0,'III. GDP shares, 1310-2018'!I414,"")</f>
        <v/>
      </c>
      <c r="I414" s="60" t="str">
        <f>IF('IV. Country level, 1310-2018'!J412&lt;0,'III. GDP shares, 1310-2018'!J414,"")</f>
        <v/>
      </c>
      <c r="J414" s="60"/>
      <c r="K414" s="60">
        <f t="shared" si="32"/>
        <v>0</v>
      </c>
      <c r="L414" s="9">
        <f t="shared" si="34"/>
        <v>0.15671756042245438</v>
      </c>
      <c r="M414" s="9">
        <f t="shared" si="33"/>
        <v>0.20250823357139602</v>
      </c>
      <c r="N414" s="9">
        <f t="shared" si="36"/>
        <v>0.28003577468438218</v>
      </c>
      <c r="O414" s="9">
        <f t="shared" si="35"/>
        <v>0.28138904001220527</v>
      </c>
    </row>
    <row r="415" spans="1:15" ht="15" x14ac:dyDescent="0.25">
      <c r="A415" s="60">
        <v>1719</v>
      </c>
      <c r="B415" s="60" t="str">
        <f>IF('IV. Country level, 1310-2018'!C413&lt;0,'III. GDP shares, 1310-2018'!C415,"")</f>
        <v/>
      </c>
      <c r="C415" s="60">
        <f>IF('IV. Country level, 1310-2018'!D413&lt;0,'III. GDP shares, 1310-2018'!D415,"")</f>
        <v>0.19214556930976071</v>
      </c>
      <c r="D415" s="60">
        <f>IF('IV. Country level, 1310-2018'!E413&lt;0,'III. GDP shares, 1310-2018'!E415,"")</f>
        <v>4.9998067265090353E-2</v>
      </c>
      <c r="E415" s="60" t="str">
        <f>IF('IV. Country level, 1310-2018'!F413&lt;0,'III. GDP shares, 1310-2018'!F415,"")</f>
        <v/>
      </c>
      <c r="F415" s="60" t="str">
        <f>IF('IV. Country level, 1310-2018'!G413&lt;0,'III. GDP shares, 1310-2018'!G415,"")</f>
        <v/>
      </c>
      <c r="G415" s="60" t="str">
        <f>IF('IV. Country level, 1310-2018'!H413&lt;0,'III. GDP shares, 1310-2018'!H415,"")</f>
        <v/>
      </c>
      <c r="H415" s="60" t="str">
        <f>IF('IV. Country level, 1310-2018'!I413&lt;0,'III. GDP shares, 1310-2018'!I415,"")</f>
        <v/>
      </c>
      <c r="I415" s="60" t="str">
        <f>IF('IV. Country level, 1310-2018'!J413&lt;0,'III. GDP shares, 1310-2018'!J415,"")</f>
        <v/>
      </c>
      <c r="J415" s="60"/>
      <c r="K415" s="60">
        <f t="shared" si="32"/>
        <v>0.24214363657485105</v>
      </c>
      <c r="L415" s="9">
        <f t="shared" si="34"/>
        <v>0.17036203942387246</v>
      </c>
      <c r="M415" s="9">
        <f t="shared" si="33"/>
        <v>0.20250823357139602</v>
      </c>
      <c r="N415" s="9">
        <f t="shared" si="36"/>
        <v>0.28154569956586761</v>
      </c>
      <c r="O415" s="9">
        <f t="shared" si="35"/>
        <v>0.28138904001220527</v>
      </c>
    </row>
    <row r="416" spans="1:15" ht="15" x14ac:dyDescent="0.25">
      <c r="A416" s="60">
        <v>1720</v>
      </c>
      <c r="B416" s="60" t="str">
        <f>IF('IV. Country level, 1310-2018'!C414&lt;0,'III. GDP shares, 1310-2018'!C416,"")</f>
        <v/>
      </c>
      <c r="C416" s="60">
        <f>IF('IV. Country level, 1310-2018'!D414&lt;0,'III. GDP shares, 1310-2018'!D416,"")</f>
        <v>0.1939050488239927</v>
      </c>
      <c r="D416" s="60" t="str">
        <f>IF('IV. Country level, 1310-2018'!E414&lt;0,'III. GDP shares, 1310-2018'!E416,"")</f>
        <v/>
      </c>
      <c r="E416" s="60" t="str">
        <f>IF('IV. Country level, 1310-2018'!F414&lt;0,'III. GDP shares, 1310-2018'!F416,"")</f>
        <v/>
      </c>
      <c r="F416" s="60" t="str">
        <f>IF('IV. Country level, 1310-2018'!G414&lt;0,'III. GDP shares, 1310-2018'!G416,"")</f>
        <v/>
      </c>
      <c r="G416" s="60" t="str">
        <f>IF('IV. Country level, 1310-2018'!H414&lt;0,'III. GDP shares, 1310-2018'!H416,"")</f>
        <v/>
      </c>
      <c r="H416" s="60" t="str">
        <f>IF('IV. Country level, 1310-2018'!I414&lt;0,'III. GDP shares, 1310-2018'!I416,"")</f>
        <v/>
      </c>
      <c r="I416" s="60" t="str">
        <f>IF('IV. Country level, 1310-2018'!J414&lt;0,'III. GDP shares, 1310-2018'!J416,"")</f>
        <v/>
      </c>
      <c r="J416" s="60"/>
      <c r="K416" s="60">
        <f t="shared" si="32"/>
        <v>0.1939050488239927</v>
      </c>
      <c r="L416" s="9">
        <f t="shared" si="34"/>
        <v>0.22297758028889098</v>
      </c>
      <c r="M416" s="9">
        <f t="shared" si="33"/>
        <v>0.20250823357139602</v>
      </c>
      <c r="N416" s="9">
        <f t="shared" si="36"/>
        <v>0.28170625903380259</v>
      </c>
      <c r="O416" s="9">
        <f t="shared" si="35"/>
        <v>0.28138904001220527</v>
      </c>
    </row>
    <row r="417" spans="1:15" ht="15" x14ac:dyDescent="0.25">
      <c r="A417" s="60">
        <v>1721</v>
      </c>
      <c r="B417" s="60">
        <f>IF('IV. Country level, 1310-2018'!C415&lt;0,'III. GDP shares, 1310-2018'!C417,"")</f>
        <v>0.19308885189100691</v>
      </c>
      <c r="C417" s="60" t="str">
        <f>IF('IV. Country level, 1310-2018'!D415&lt;0,'III. GDP shares, 1310-2018'!D417,"")</f>
        <v/>
      </c>
      <c r="D417" s="60" t="str">
        <f>IF('IV. Country level, 1310-2018'!E415&lt;0,'III. GDP shares, 1310-2018'!E417,"")</f>
        <v/>
      </c>
      <c r="E417" s="60" t="str">
        <f>IF('IV. Country level, 1310-2018'!F415&lt;0,'III. GDP shares, 1310-2018'!F417,"")</f>
        <v/>
      </c>
      <c r="F417" s="60" t="str">
        <f>IF('IV. Country level, 1310-2018'!G415&lt;0,'III. GDP shares, 1310-2018'!G417,"")</f>
        <v/>
      </c>
      <c r="G417" s="60" t="str">
        <f>IF('IV. Country level, 1310-2018'!H415&lt;0,'III. GDP shares, 1310-2018'!H417,"")</f>
        <v/>
      </c>
      <c r="H417" s="60" t="str">
        <f>IF('IV. Country level, 1310-2018'!I415&lt;0,'III. GDP shares, 1310-2018'!I417,"")</f>
        <v/>
      </c>
      <c r="I417" s="60" t="str">
        <f>IF('IV. Country level, 1310-2018'!J415&lt;0,'III. GDP shares, 1310-2018'!J417,"")</f>
        <v/>
      </c>
      <c r="J417" s="60"/>
      <c r="K417" s="60">
        <f t="shared" si="32"/>
        <v>0.19308885189100691</v>
      </c>
      <c r="L417" s="9">
        <f t="shared" si="34"/>
        <v>0.27869559388517157</v>
      </c>
      <c r="M417" s="9">
        <f t="shared" si="33"/>
        <v>0.20250823357139602</v>
      </c>
      <c r="N417" s="9">
        <f t="shared" si="36"/>
        <v>0.2888910899303736</v>
      </c>
      <c r="O417" s="9">
        <f t="shared" si="35"/>
        <v>0.28138904001220527</v>
      </c>
    </row>
    <row r="418" spans="1:15" ht="15" x14ac:dyDescent="0.25">
      <c r="A418" s="60">
        <v>1722</v>
      </c>
      <c r="B418" s="60">
        <f>IF('IV. Country level, 1310-2018'!C416&lt;0,'III. GDP shares, 1310-2018'!C418,"")</f>
        <v>0.19246018802848985</v>
      </c>
      <c r="C418" s="60" t="str">
        <f>IF('IV. Country level, 1310-2018'!D416&lt;0,'III. GDP shares, 1310-2018'!D418,"")</f>
        <v/>
      </c>
      <c r="D418" s="60" t="str">
        <f>IF('IV. Country level, 1310-2018'!E416&lt;0,'III. GDP shares, 1310-2018'!E418,"")</f>
        <v/>
      </c>
      <c r="E418" s="60" t="str">
        <f>IF('IV. Country level, 1310-2018'!F416&lt;0,'III. GDP shares, 1310-2018'!F418,"")</f>
        <v/>
      </c>
      <c r="F418" s="60" t="str">
        <f>IF('IV. Country level, 1310-2018'!G416&lt;0,'III. GDP shares, 1310-2018'!G418,"")</f>
        <v/>
      </c>
      <c r="G418" s="60" t="str">
        <f>IF('IV. Country level, 1310-2018'!H416&lt;0,'III. GDP shares, 1310-2018'!H418,"")</f>
        <v/>
      </c>
      <c r="H418" s="60">
        <f>IF('IV. Country level, 1310-2018'!I416&lt;0,'III. GDP shares, 1310-2018'!I418,"")</f>
        <v>0.10011628345393574</v>
      </c>
      <c r="I418" s="60" t="str">
        <f>IF('IV. Country level, 1310-2018'!J416&lt;0,'III. GDP shares, 1310-2018'!J418,"")</f>
        <v/>
      </c>
      <c r="J418" s="60"/>
      <c r="K418" s="60">
        <f t="shared" si="32"/>
        <v>0.2925764714824256</v>
      </c>
      <c r="L418" s="9">
        <f t="shared" si="34"/>
        <v>0.37992919563042415</v>
      </c>
      <c r="M418" s="9">
        <f t="shared" si="33"/>
        <v>0.20250823357139602</v>
      </c>
      <c r="N418" s="9">
        <f t="shared" si="36"/>
        <v>0.29772268911324151</v>
      </c>
      <c r="O418" s="9">
        <f t="shared" si="35"/>
        <v>0.28138904001220527</v>
      </c>
    </row>
    <row r="419" spans="1:15" ht="15" x14ac:dyDescent="0.25">
      <c r="A419" s="60">
        <v>1723</v>
      </c>
      <c r="B419" s="60" t="str">
        <f>IF('IV. Country level, 1310-2018'!C417&lt;0,'III. GDP shares, 1310-2018'!C419,"")</f>
        <v/>
      </c>
      <c r="C419" s="60" t="str">
        <f>IF('IV. Country level, 1310-2018'!D417&lt;0,'III. GDP shares, 1310-2018'!D419,"")</f>
        <v/>
      </c>
      <c r="D419" s="60" t="str">
        <f>IF('IV. Country level, 1310-2018'!E417&lt;0,'III. GDP shares, 1310-2018'!E419,"")</f>
        <v/>
      </c>
      <c r="E419" s="60" t="str">
        <f>IF('IV. Country level, 1310-2018'!F417&lt;0,'III. GDP shares, 1310-2018'!F419,"")</f>
        <v/>
      </c>
      <c r="F419" s="60">
        <f>IF('IV. Country level, 1310-2018'!G417&lt;0,'III. GDP shares, 1310-2018'!G419,"")</f>
        <v>0.26844486771719739</v>
      </c>
      <c r="G419" s="60" t="str">
        <f>IF('IV. Country level, 1310-2018'!H417&lt;0,'III. GDP shares, 1310-2018'!H419,"")</f>
        <v/>
      </c>
      <c r="H419" s="60">
        <f>IF('IV. Country level, 1310-2018'!I417&lt;0,'III. GDP shares, 1310-2018'!I419,"")</f>
        <v>9.986391833793222E-2</v>
      </c>
      <c r="I419" s="60" t="str">
        <f>IF('IV. Country level, 1310-2018'!J417&lt;0,'III. GDP shares, 1310-2018'!J419,"")</f>
        <v/>
      </c>
      <c r="J419" s="60"/>
      <c r="K419" s="60">
        <f t="shared" si="32"/>
        <v>0.36830878605512962</v>
      </c>
      <c r="L419" s="9">
        <f t="shared" si="34"/>
        <v>0.4018853770558018</v>
      </c>
      <c r="M419" s="9">
        <f t="shared" si="33"/>
        <v>0.20250823357139602</v>
      </c>
      <c r="N419" s="9">
        <f t="shared" si="36"/>
        <v>0.29423020931589561</v>
      </c>
      <c r="O419" s="9">
        <f t="shared" si="35"/>
        <v>0.28138904001220527</v>
      </c>
    </row>
    <row r="420" spans="1:15" ht="15" x14ac:dyDescent="0.25">
      <c r="A420" s="60">
        <v>1724</v>
      </c>
      <c r="B420" s="60" t="str">
        <f>IF('IV. Country level, 1310-2018'!C418&lt;0,'III. GDP shares, 1310-2018'!C420,"")</f>
        <v/>
      </c>
      <c r="C420" s="60">
        <f>IF('IV. Country level, 1310-2018'!D418&lt;0,'III. GDP shares, 1310-2018'!D420,"")</f>
        <v>0.20068843323636759</v>
      </c>
      <c r="D420" s="60" t="str">
        <f>IF('IV. Country level, 1310-2018'!E418&lt;0,'III. GDP shares, 1310-2018'!E420,"")</f>
        <v/>
      </c>
      <c r="E420" s="60">
        <f>IF('IV. Country level, 1310-2018'!F418&lt;0,'III. GDP shares, 1310-2018'!F420,"")</f>
        <v>0.19208891594178298</v>
      </c>
      <c r="F420" s="60">
        <f>IF('IV. Country level, 1310-2018'!G418&lt;0,'III. GDP shares, 1310-2018'!G420,"")</f>
        <v>0.26806901319064474</v>
      </c>
      <c r="G420" s="60" t="str">
        <f>IF('IV. Country level, 1310-2018'!H418&lt;0,'III. GDP shares, 1310-2018'!H420,"")</f>
        <v/>
      </c>
      <c r="H420" s="60" t="str">
        <f>IF('IV. Country level, 1310-2018'!I418&lt;0,'III. GDP shares, 1310-2018'!I420,"")</f>
        <v/>
      </c>
      <c r="I420" s="60" t="str">
        <f>IF('IV. Country level, 1310-2018'!J418&lt;0,'III. GDP shares, 1310-2018'!J420,"")</f>
        <v/>
      </c>
      <c r="J420" s="60"/>
      <c r="K420" s="60">
        <f t="shared" si="32"/>
        <v>0.66084636236879524</v>
      </c>
      <c r="L420" s="9">
        <f t="shared" si="34"/>
        <v>0.37418465579523147</v>
      </c>
      <c r="M420" s="9">
        <f t="shared" si="33"/>
        <v>0.20250823357139602</v>
      </c>
      <c r="N420" s="9">
        <f t="shared" si="36"/>
        <v>0.31838236220145133</v>
      </c>
      <c r="O420" s="9">
        <f t="shared" si="35"/>
        <v>0.28138904001220527</v>
      </c>
    </row>
    <row r="421" spans="1:15" ht="15" x14ac:dyDescent="0.25">
      <c r="A421" s="60">
        <v>1725</v>
      </c>
      <c r="B421" s="60">
        <f>IF('IV. Country level, 1310-2018'!C419&lt;0,'III. GDP shares, 1310-2018'!C421,"")</f>
        <v>0.19062837166200902</v>
      </c>
      <c r="C421" s="60">
        <f>IF('IV. Country level, 1310-2018'!D419&lt;0,'III. GDP shares, 1310-2018'!D421,"")</f>
        <v>0.20232338773863012</v>
      </c>
      <c r="D421" s="60">
        <f>IF('IV. Country level, 1310-2018'!E419&lt;0,'III. GDP shares, 1310-2018'!E421,"")</f>
        <v>4.7984895930167595E-2</v>
      </c>
      <c r="E421" s="60" t="str">
        <f>IF('IV. Country level, 1310-2018'!F419&lt;0,'III. GDP shares, 1310-2018'!F421,"")</f>
        <v/>
      </c>
      <c r="F421" s="60">
        <f>IF('IV. Country level, 1310-2018'!G419&lt;0,'III. GDP shares, 1310-2018'!G421,"")</f>
        <v>0.26769855688596139</v>
      </c>
      <c r="G421" s="60" t="str">
        <f>IF('IV. Country level, 1310-2018'!H419&lt;0,'III. GDP shares, 1310-2018'!H421,"")</f>
        <v/>
      </c>
      <c r="H421" s="60" t="str">
        <f>IF('IV. Country level, 1310-2018'!I419&lt;0,'III. GDP shares, 1310-2018'!I421,"")</f>
        <v/>
      </c>
      <c r="I421" s="60" t="str">
        <f>IF('IV. Country level, 1310-2018'!J419&lt;0,'III. GDP shares, 1310-2018'!J421,"")</f>
        <v/>
      </c>
      <c r="J421" s="60"/>
      <c r="K421" s="60">
        <f t="shared" si="32"/>
        <v>0.70863521221676806</v>
      </c>
      <c r="L421" s="9">
        <f t="shared" si="34"/>
        <v>0.36069415054909204</v>
      </c>
      <c r="M421" s="9">
        <f t="shared" si="33"/>
        <v>0.20250823357139602</v>
      </c>
      <c r="N421" s="9">
        <f t="shared" si="36"/>
        <v>0.32323241285676091</v>
      </c>
      <c r="O421" s="9">
        <f t="shared" si="35"/>
        <v>0.28138904001220527</v>
      </c>
    </row>
    <row r="422" spans="1:15" ht="15" x14ac:dyDescent="0.25">
      <c r="A422" s="60">
        <v>1726</v>
      </c>
      <c r="B422" s="60" t="str">
        <f>IF('IV. Country level, 1310-2018'!C420&lt;0,'III. GDP shares, 1310-2018'!C422,"")</f>
        <v/>
      </c>
      <c r="C422" s="60">
        <f>IF('IV. Country level, 1310-2018'!D420&lt;0,'III. GDP shares, 1310-2018'!D422,"")</f>
        <v>0.20393502758670545</v>
      </c>
      <c r="D422" s="60" t="str">
        <f>IF('IV. Country level, 1310-2018'!E420&lt;0,'III. GDP shares, 1310-2018'!E422,"")</f>
        <v/>
      </c>
      <c r="E422" s="60">
        <f>IF('IV. Country level, 1310-2018'!F420&lt;0,'III. GDP shares, 1310-2018'!F422,"")</f>
        <v>0.19190187896578892</v>
      </c>
      <c r="F422" s="60" t="str">
        <f>IF('IV. Country level, 1310-2018'!G420&lt;0,'III. GDP shares, 1310-2018'!G422,"")</f>
        <v/>
      </c>
      <c r="G422" s="60" t="str">
        <f>IF('IV. Country level, 1310-2018'!H420&lt;0,'III. GDP shares, 1310-2018'!H422,"")</f>
        <v/>
      </c>
      <c r="H422" s="60" t="str">
        <f>IF('IV. Country level, 1310-2018'!I420&lt;0,'III. GDP shares, 1310-2018'!I422,"")</f>
        <v/>
      </c>
      <c r="I422" s="60" t="str">
        <f>IF('IV. Country level, 1310-2018'!J420&lt;0,'III. GDP shares, 1310-2018'!J422,"")</f>
        <v/>
      </c>
      <c r="J422" s="60"/>
      <c r="K422" s="60">
        <f t="shared" si="32"/>
        <v>0.39583690655249437</v>
      </c>
      <c r="L422" s="9">
        <f t="shared" si="34"/>
        <v>0.42031824965150777</v>
      </c>
      <c r="M422" s="9">
        <f t="shared" si="33"/>
        <v>0.20250823357139602</v>
      </c>
      <c r="N422" s="9">
        <f t="shared" si="36"/>
        <v>0.29292938255373069</v>
      </c>
      <c r="O422" s="9">
        <f t="shared" si="35"/>
        <v>0.28138904001220527</v>
      </c>
    </row>
    <row r="423" spans="1:15" ht="15" x14ac:dyDescent="0.25">
      <c r="A423" s="60">
        <v>1727</v>
      </c>
      <c r="B423" s="60" t="str">
        <f>IF('IV. Country level, 1310-2018'!C421&lt;0,'III. GDP shares, 1310-2018'!C423,"")</f>
        <v/>
      </c>
      <c r="C423" s="60" t="str">
        <f>IF('IV. Country level, 1310-2018'!D421&lt;0,'III. GDP shares, 1310-2018'!D423,"")</f>
        <v/>
      </c>
      <c r="D423" s="60" t="str">
        <f>IF('IV. Country level, 1310-2018'!E421&lt;0,'III. GDP shares, 1310-2018'!E423,"")</f>
        <v/>
      </c>
      <c r="E423" s="60" t="str">
        <f>IF('IV. Country level, 1310-2018'!F421&lt;0,'III. GDP shares, 1310-2018'!F423,"")</f>
        <v/>
      </c>
      <c r="F423" s="60" t="str">
        <f>IF('IV. Country level, 1310-2018'!G421&lt;0,'III. GDP shares, 1310-2018'!G423,"")</f>
        <v/>
      </c>
      <c r="G423" s="60" t="str">
        <f>IF('IV. Country level, 1310-2018'!H421&lt;0,'III. GDP shares, 1310-2018'!H423,"")</f>
        <v/>
      </c>
      <c r="H423" s="60" t="str">
        <f>IF('IV. Country level, 1310-2018'!I421&lt;0,'III. GDP shares, 1310-2018'!I423,"")</f>
        <v/>
      </c>
      <c r="I423" s="60" t="str">
        <f>IF('IV. Country level, 1310-2018'!J421&lt;0,'III. GDP shares, 1310-2018'!J423,"")</f>
        <v/>
      </c>
      <c r="J423" s="60"/>
      <c r="K423" s="60">
        <f t="shared" si="32"/>
        <v>0</v>
      </c>
      <c r="L423" s="9">
        <f t="shared" si="34"/>
        <v>0.3677027087864892</v>
      </c>
      <c r="M423" s="9">
        <f t="shared" si="33"/>
        <v>0.20250823357139602</v>
      </c>
      <c r="N423" s="9">
        <f t="shared" si="36"/>
        <v>0.28449007016791766</v>
      </c>
      <c r="O423" s="9">
        <f t="shared" si="35"/>
        <v>0.28138904001220527</v>
      </c>
    </row>
    <row r="424" spans="1:15" ht="15" x14ac:dyDescent="0.25">
      <c r="A424" s="60">
        <v>1728</v>
      </c>
      <c r="B424" s="60" t="str">
        <f>IF('IV. Country level, 1310-2018'!C422&lt;0,'III. GDP shares, 1310-2018'!C424,"")</f>
        <v/>
      </c>
      <c r="C424" s="60" t="str">
        <f>IF('IV. Country level, 1310-2018'!D422&lt;0,'III. GDP shares, 1310-2018'!D424,"")</f>
        <v/>
      </c>
      <c r="D424" s="60" t="str">
        <f>IF('IV. Country level, 1310-2018'!E422&lt;0,'III. GDP shares, 1310-2018'!E424,"")</f>
        <v/>
      </c>
      <c r="E424" s="60" t="str">
        <f>IF('IV. Country level, 1310-2018'!F422&lt;0,'III. GDP shares, 1310-2018'!F424,"")</f>
        <v/>
      </c>
      <c r="F424" s="60" t="str">
        <f>IF('IV. Country level, 1310-2018'!G422&lt;0,'III. GDP shares, 1310-2018'!G424,"")</f>
        <v/>
      </c>
      <c r="G424" s="60" t="str">
        <f>IF('IV. Country level, 1310-2018'!H422&lt;0,'III. GDP shares, 1310-2018'!H424,"")</f>
        <v/>
      </c>
      <c r="H424" s="60">
        <f>IF('IV. Country level, 1310-2018'!I422&lt;0,'III. GDP shares, 1310-2018'!I424,"")</f>
        <v>9.8655315168031138E-2</v>
      </c>
      <c r="I424" s="60" t="str">
        <f>IF('IV. Country level, 1310-2018'!J422&lt;0,'III. GDP shares, 1310-2018'!J424,"")</f>
        <v/>
      </c>
      <c r="J424" s="60"/>
      <c r="K424" s="60">
        <f t="shared" si="32"/>
        <v>9.8655315168031138E-2</v>
      </c>
      <c r="L424" s="9">
        <f t="shared" si="34"/>
        <v>0.37532493304409303</v>
      </c>
      <c r="M424" s="9">
        <f t="shared" si="33"/>
        <v>0.20250823357139602</v>
      </c>
      <c r="N424" s="9">
        <f t="shared" si="36"/>
        <v>0.28517522126918587</v>
      </c>
      <c r="O424" s="9">
        <f t="shared" si="35"/>
        <v>0.28138904001220527</v>
      </c>
    </row>
    <row r="425" spans="1:15" ht="15" x14ac:dyDescent="0.25">
      <c r="A425" s="60">
        <v>1729</v>
      </c>
      <c r="B425" s="60">
        <f>IF('IV. Country level, 1310-2018'!C423&lt;0,'III. GDP shares, 1310-2018'!C425,"")</f>
        <v>0.18830529926799983</v>
      </c>
      <c r="C425" s="60">
        <f>IF('IV. Country level, 1310-2018'!D423&lt;0,'III. GDP shares, 1310-2018'!D425,"")</f>
        <v>0.20863494181386225</v>
      </c>
      <c r="D425" s="60">
        <f>IF('IV. Country level, 1310-2018'!E423&lt;0,'III. GDP shares, 1310-2018'!E425,"")</f>
        <v>4.6736471247425068E-2</v>
      </c>
      <c r="E425" s="60" t="str">
        <f>IF('IV. Country level, 1310-2018'!F423&lt;0,'III. GDP shares, 1310-2018'!F425,"")</f>
        <v/>
      </c>
      <c r="F425" s="60">
        <f>IF('IV. Country level, 1310-2018'!G423&lt;0,'III. GDP shares, 1310-2018'!G425,"")</f>
        <v>0.26626845287004869</v>
      </c>
      <c r="G425" s="60" t="str">
        <f>IF('IV. Country level, 1310-2018'!H423&lt;0,'III. GDP shares, 1310-2018'!H425,"")</f>
        <v/>
      </c>
      <c r="H425" s="60" t="str">
        <f>IF('IV. Country level, 1310-2018'!I423&lt;0,'III. GDP shares, 1310-2018'!I425,"")</f>
        <v/>
      </c>
      <c r="I425" s="60" t="str">
        <f>IF('IV. Country level, 1310-2018'!J423&lt;0,'III. GDP shares, 1310-2018'!J425,"")</f>
        <v/>
      </c>
      <c r="J425" s="60"/>
      <c r="K425" s="60">
        <f t="shared" si="32"/>
        <v>0.70994516519933581</v>
      </c>
      <c r="L425" s="9">
        <f t="shared" si="34"/>
        <v>0.2740913312988405</v>
      </c>
      <c r="M425" s="9">
        <f t="shared" si="33"/>
        <v>0.20250823357139602</v>
      </c>
      <c r="N425" s="9">
        <f t="shared" si="36"/>
        <v>0.28711025588082906</v>
      </c>
      <c r="O425" s="9">
        <f t="shared" si="35"/>
        <v>0.28138904001220527</v>
      </c>
    </row>
    <row r="426" spans="1:15" ht="15" x14ac:dyDescent="0.25">
      <c r="A426" s="60">
        <v>1730</v>
      </c>
      <c r="B426" s="60" t="str">
        <f>IF('IV. Country level, 1310-2018'!C424&lt;0,'III. GDP shares, 1310-2018'!C426,"")</f>
        <v/>
      </c>
      <c r="C426" s="60" t="str">
        <f>IF('IV. Country level, 1310-2018'!D424&lt;0,'III. GDP shares, 1310-2018'!D426,"")</f>
        <v/>
      </c>
      <c r="D426" s="60" t="str">
        <f>IF('IV. Country level, 1310-2018'!E424&lt;0,'III. GDP shares, 1310-2018'!E426,"")</f>
        <v/>
      </c>
      <c r="E426" s="60" t="str">
        <f>IF('IV. Country level, 1310-2018'!F424&lt;0,'III. GDP shares, 1310-2018'!F426,"")</f>
        <v/>
      </c>
      <c r="F426" s="60" t="str">
        <f>IF('IV. Country level, 1310-2018'!G424&lt;0,'III. GDP shares, 1310-2018'!G426,"")</f>
        <v/>
      </c>
      <c r="G426" s="60" t="str">
        <f>IF('IV. Country level, 1310-2018'!H424&lt;0,'III. GDP shares, 1310-2018'!H426,"")</f>
        <v/>
      </c>
      <c r="H426" s="60" t="str">
        <f>IF('IV. Country level, 1310-2018'!I424&lt;0,'III. GDP shares, 1310-2018'!I426,"")</f>
        <v/>
      </c>
      <c r="I426" s="60" t="str">
        <f>IF('IV. Country level, 1310-2018'!J424&lt;0,'III. GDP shares, 1310-2018'!J426,"")</f>
        <v/>
      </c>
      <c r="J426" s="60"/>
      <c r="K426" s="60">
        <f t="shared" si="32"/>
        <v>0</v>
      </c>
      <c r="L426" s="9">
        <f t="shared" si="34"/>
        <v>0.24700333220738591</v>
      </c>
      <c r="M426" s="9">
        <f t="shared" si="33"/>
        <v>0.20250823357139602</v>
      </c>
      <c r="N426" s="9">
        <f t="shared" si="36"/>
        <v>0.28644620777373825</v>
      </c>
      <c r="O426" s="9">
        <f t="shared" si="35"/>
        <v>0.28138904001220527</v>
      </c>
    </row>
    <row r="427" spans="1:15" ht="15" x14ac:dyDescent="0.25">
      <c r="A427" s="60">
        <v>1731</v>
      </c>
      <c r="B427" s="60">
        <f>IF('IV. Country level, 1310-2018'!C425&lt;0,'III. GDP shares, 1310-2018'!C427,"")</f>
        <v>0.20752276842657877</v>
      </c>
      <c r="C427" s="60" t="str">
        <f>IF('IV. Country level, 1310-2018'!D425&lt;0,'III. GDP shares, 1310-2018'!D427,"")</f>
        <v/>
      </c>
      <c r="D427" s="60" t="str">
        <f>IF('IV. Country level, 1310-2018'!E425&lt;0,'III. GDP shares, 1310-2018'!E427,"")</f>
        <v/>
      </c>
      <c r="E427" s="60">
        <f>IF('IV. Country level, 1310-2018'!F425&lt;0,'III. GDP shares, 1310-2018'!F427,"")</f>
        <v>0.2122510788428959</v>
      </c>
      <c r="F427" s="60">
        <f>IF('IV. Country level, 1310-2018'!G425&lt;0,'III. GDP shares, 1310-2018'!G427,"")</f>
        <v>0.29442808490254718</v>
      </c>
      <c r="G427" s="60" t="str">
        <f>IF('IV. Country level, 1310-2018'!H425&lt;0,'III. GDP shares, 1310-2018'!H427,"")</f>
        <v/>
      </c>
      <c r="H427" s="60" t="str">
        <f>IF('IV. Country level, 1310-2018'!I425&lt;0,'III. GDP shares, 1310-2018'!I427,"")</f>
        <v/>
      </c>
      <c r="I427" s="60" t="str">
        <f>IF('IV. Country level, 1310-2018'!J425&lt;0,'III. GDP shares, 1310-2018'!J427,"")</f>
        <v/>
      </c>
      <c r="J427" s="60"/>
      <c r="K427" s="60">
        <f t="shared" si="32"/>
        <v>0.71420193217202188</v>
      </c>
      <c r="L427" s="9">
        <f t="shared" si="34"/>
        <v>0.31056325336289359</v>
      </c>
      <c r="M427" s="9">
        <f t="shared" si="33"/>
        <v>0.20250823357139602</v>
      </c>
      <c r="N427" s="9">
        <f t="shared" si="36"/>
        <v>0.28785669894974453</v>
      </c>
      <c r="O427" s="9">
        <f t="shared" si="35"/>
        <v>0.28138904001220527</v>
      </c>
    </row>
    <row r="428" spans="1:15" ht="15" x14ac:dyDescent="0.25">
      <c r="A428" s="60">
        <v>1732</v>
      </c>
      <c r="B428" s="60" t="str">
        <f>IF('IV. Country level, 1310-2018'!C426&lt;0,'III. GDP shares, 1310-2018'!C428,"")</f>
        <v/>
      </c>
      <c r="C428" s="60" t="str">
        <f>IF('IV. Country level, 1310-2018'!D426&lt;0,'III. GDP shares, 1310-2018'!D428,"")</f>
        <v/>
      </c>
      <c r="D428" s="60" t="str">
        <f>IF('IV. Country level, 1310-2018'!E426&lt;0,'III. GDP shares, 1310-2018'!E428,"")</f>
        <v/>
      </c>
      <c r="E428" s="60" t="str">
        <f>IF('IV. Country level, 1310-2018'!F426&lt;0,'III. GDP shares, 1310-2018'!F428,"")</f>
        <v/>
      </c>
      <c r="F428" s="60" t="str">
        <f>IF('IV. Country level, 1310-2018'!G426&lt;0,'III. GDP shares, 1310-2018'!G428,"")</f>
        <v/>
      </c>
      <c r="G428" s="60" t="str">
        <f>IF('IV. Country level, 1310-2018'!H426&lt;0,'III. GDP shares, 1310-2018'!H428,"")</f>
        <v/>
      </c>
      <c r="H428" s="60" t="str">
        <f>IF('IV. Country level, 1310-2018'!I426&lt;0,'III. GDP shares, 1310-2018'!I428,"")</f>
        <v/>
      </c>
      <c r="I428" s="60" t="str">
        <f>IF('IV. Country level, 1310-2018'!J426&lt;0,'III. GDP shares, 1310-2018'!J428,"")</f>
        <v/>
      </c>
      <c r="J428" s="60"/>
      <c r="K428" s="60">
        <f t="shared" si="32"/>
        <v>0</v>
      </c>
      <c r="L428" s="9">
        <f t="shared" si="34"/>
        <v>0.30358785420874917</v>
      </c>
      <c r="M428" s="9">
        <f t="shared" si="33"/>
        <v>0.20250823357139602</v>
      </c>
      <c r="N428" s="9">
        <f t="shared" si="36"/>
        <v>0.30443032553387106</v>
      </c>
      <c r="O428" s="9">
        <f t="shared" si="35"/>
        <v>0.28138904001220527</v>
      </c>
    </row>
    <row r="429" spans="1:15" ht="15" x14ac:dyDescent="0.25">
      <c r="A429" s="60">
        <v>1733</v>
      </c>
      <c r="B429" s="60">
        <f>IF('IV. Country level, 1310-2018'!C427&lt;0,'III. GDP shares, 1310-2018'!C429,"")</f>
        <v>0.20622091291231243</v>
      </c>
      <c r="C429" s="60" t="str">
        <f>IF('IV. Country level, 1310-2018'!D427&lt;0,'III. GDP shares, 1310-2018'!D429,"")</f>
        <v/>
      </c>
      <c r="D429" s="60" t="str">
        <f>IF('IV. Country level, 1310-2018'!E427&lt;0,'III. GDP shares, 1310-2018'!E429,"")</f>
        <v/>
      </c>
      <c r="E429" s="60" t="str">
        <f>IF('IV. Country level, 1310-2018'!F427&lt;0,'III. GDP shares, 1310-2018'!F429,"")</f>
        <v/>
      </c>
      <c r="F429" s="60" t="str">
        <f>IF('IV. Country level, 1310-2018'!G427&lt;0,'III. GDP shares, 1310-2018'!G429,"")</f>
        <v/>
      </c>
      <c r="G429" s="60" t="str">
        <f>IF('IV. Country level, 1310-2018'!H427&lt;0,'III. GDP shares, 1310-2018'!H429,"")</f>
        <v/>
      </c>
      <c r="H429" s="60" t="str">
        <f>IF('IV. Country level, 1310-2018'!I427&lt;0,'III. GDP shares, 1310-2018'!I429,"")</f>
        <v/>
      </c>
      <c r="I429" s="60" t="str">
        <f>IF('IV. Country level, 1310-2018'!J427&lt;0,'III. GDP shares, 1310-2018'!J429,"")</f>
        <v/>
      </c>
      <c r="J429" s="60"/>
      <c r="K429" s="60">
        <f t="shared" si="32"/>
        <v>0.20622091291231243</v>
      </c>
      <c r="L429" s="9">
        <f t="shared" si="34"/>
        <v>0.2323866819238494</v>
      </c>
      <c r="M429" s="9">
        <f t="shared" si="33"/>
        <v>0.20250823357139602</v>
      </c>
      <c r="N429" s="9">
        <f t="shared" si="36"/>
        <v>0.30443032553387106</v>
      </c>
      <c r="O429" s="9">
        <f t="shared" si="35"/>
        <v>0.28138904001220527</v>
      </c>
    </row>
    <row r="430" spans="1:15" ht="15" x14ac:dyDescent="0.25">
      <c r="A430" s="60">
        <v>1734</v>
      </c>
      <c r="B430" s="60">
        <f>IF('IV. Country level, 1310-2018'!C428&lt;0,'III. GDP shares, 1310-2018'!C430,"")</f>
        <v>0.20558362179852407</v>
      </c>
      <c r="C430" s="60">
        <f>IF('IV. Country level, 1310-2018'!D428&lt;0,'III. GDP shares, 1310-2018'!D430,"")</f>
        <v>0.23933582629003003</v>
      </c>
      <c r="D430" s="60" t="str">
        <f>IF('IV. Country level, 1310-2018'!E428&lt;0,'III. GDP shares, 1310-2018'!E430,"")</f>
        <v/>
      </c>
      <c r="E430" s="60" t="str">
        <f>IF('IV. Country level, 1310-2018'!F428&lt;0,'III. GDP shares, 1310-2018'!F430,"")</f>
        <v/>
      </c>
      <c r="F430" s="60" t="str">
        <f>IF('IV. Country level, 1310-2018'!G428&lt;0,'III. GDP shares, 1310-2018'!G430,"")</f>
        <v/>
      </c>
      <c r="G430" s="60" t="str">
        <f>IF('IV. Country level, 1310-2018'!H428&lt;0,'III. GDP shares, 1310-2018'!H430,"")</f>
        <v/>
      </c>
      <c r="H430" s="60" t="str">
        <f>IF('IV. Country level, 1310-2018'!I428&lt;0,'III. GDP shares, 1310-2018'!I430,"")</f>
        <v/>
      </c>
      <c r="I430" s="60" t="str">
        <f>IF('IV. Country level, 1310-2018'!J428&lt;0,'III. GDP shares, 1310-2018'!J430,"")</f>
        <v/>
      </c>
      <c r="J430" s="60"/>
      <c r="K430" s="60">
        <f t="shared" si="32"/>
        <v>0.4449194480885541</v>
      </c>
      <c r="L430" s="9">
        <f t="shared" si="34"/>
        <v>0.27424728233323875</v>
      </c>
      <c r="M430" s="9">
        <f t="shared" si="33"/>
        <v>0.20250823357139602</v>
      </c>
      <c r="N430" s="9">
        <f t="shared" si="36"/>
        <v>0.30355512863255529</v>
      </c>
      <c r="O430" s="9">
        <f t="shared" si="35"/>
        <v>0.28138904001220527</v>
      </c>
    </row>
    <row r="431" spans="1:15" ht="15" x14ac:dyDescent="0.25">
      <c r="A431" s="60">
        <v>1735</v>
      </c>
      <c r="B431" s="60" t="str">
        <f>IF('IV. Country level, 1310-2018'!C429&lt;0,'III. GDP shares, 1310-2018'!C431,"")</f>
        <v/>
      </c>
      <c r="C431" s="60" t="str">
        <f>IF('IV. Country level, 1310-2018'!D429&lt;0,'III. GDP shares, 1310-2018'!D431,"")</f>
        <v/>
      </c>
      <c r="D431" s="60">
        <f>IF('IV. Country level, 1310-2018'!E429&lt;0,'III. GDP shares, 1310-2018'!E431,"")</f>
        <v>4.9827521089019902E-2</v>
      </c>
      <c r="E431" s="60" t="str">
        <f>IF('IV. Country level, 1310-2018'!F429&lt;0,'III. GDP shares, 1310-2018'!F431,"")</f>
        <v/>
      </c>
      <c r="F431" s="60" t="str">
        <f>IF('IV. Country level, 1310-2018'!G429&lt;0,'III. GDP shares, 1310-2018'!G431,"")</f>
        <v/>
      </c>
      <c r="G431" s="60" t="str">
        <f>IF('IV. Country level, 1310-2018'!H429&lt;0,'III. GDP shares, 1310-2018'!H431,"")</f>
        <v/>
      </c>
      <c r="H431" s="60" t="str">
        <f>IF('IV. Country level, 1310-2018'!I429&lt;0,'III. GDP shares, 1310-2018'!I431,"")</f>
        <v/>
      </c>
      <c r="I431" s="60" t="str">
        <f>IF('IV. Country level, 1310-2018'!J429&lt;0,'III. GDP shares, 1310-2018'!J431,"")</f>
        <v/>
      </c>
      <c r="J431" s="60"/>
      <c r="K431" s="60">
        <f t="shared" si="32"/>
        <v>4.9827521089019902E-2</v>
      </c>
      <c r="L431" s="9">
        <f t="shared" si="34"/>
        <v>0.21385311674218427</v>
      </c>
      <c r="M431" s="9">
        <f t="shared" si="33"/>
        <v>0.20250823357139602</v>
      </c>
      <c r="N431" s="9">
        <f t="shared" si="36"/>
        <v>0.3049248578762247</v>
      </c>
      <c r="O431" s="9">
        <f t="shared" si="35"/>
        <v>0.28138904001220527</v>
      </c>
    </row>
    <row r="432" spans="1:15" ht="15" x14ac:dyDescent="0.25">
      <c r="A432" s="60">
        <v>1736</v>
      </c>
      <c r="B432" s="60" t="str">
        <f>IF('IV. Country level, 1310-2018'!C430&lt;0,'III. GDP shares, 1310-2018'!C432,"")</f>
        <v/>
      </c>
      <c r="C432" s="60" t="str">
        <f>IF('IV. Country level, 1310-2018'!D430&lt;0,'III. GDP shares, 1310-2018'!D432,"")</f>
        <v/>
      </c>
      <c r="D432" s="60" t="str">
        <f>IF('IV. Country level, 1310-2018'!E430&lt;0,'III. GDP shares, 1310-2018'!E432,"")</f>
        <v/>
      </c>
      <c r="E432" s="60">
        <f>IF('IV. Country level, 1310-2018'!F430&lt;0,'III. GDP shares, 1310-2018'!F432,"")</f>
        <v>0.21153695920503729</v>
      </c>
      <c r="F432" s="60" t="str">
        <f>IF('IV. Country level, 1310-2018'!G430&lt;0,'III. GDP shares, 1310-2018'!G432,"")</f>
        <v/>
      </c>
      <c r="G432" s="60" t="str">
        <f>IF('IV. Country level, 1310-2018'!H430&lt;0,'III. GDP shares, 1310-2018'!H432,"")</f>
        <v/>
      </c>
      <c r="H432" s="60" t="str">
        <f>IF('IV. Country level, 1310-2018'!I430&lt;0,'III. GDP shares, 1310-2018'!I432,"")</f>
        <v/>
      </c>
      <c r="I432" s="60" t="str">
        <f>IF('IV. Country level, 1310-2018'!J430&lt;0,'III. GDP shares, 1310-2018'!J432,"")</f>
        <v/>
      </c>
      <c r="J432" s="60"/>
      <c r="K432" s="60">
        <f t="shared" si="32"/>
        <v>0.21153695920503729</v>
      </c>
      <c r="L432" s="9">
        <f t="shared" si="34"/>
        <v>0.24401477625944515</v>
      </c>
      <c r="M432" s="9">
        <f t="shared" si="33"/>
        <v>0.20250823357139602</v>
      </c>
      <c r="N432" s="9">
        <f t="shared" si="36"/>
        <v>0.32196703733820264</v>
      </c>
      <c r="O432" s="9">
        <f t="shared" si="35"/>
        <v>0.28138904001220527</v>
      </c>
    </row>
    <row r="433" spans="1:15" ht="15" x14ac:dyDescent="0.25">
      <c r="A433" s="60">
        <v>1737</v>
      </c>
      <c r="B433" s="60" t="str">
        <f>IF('IV. Country level, 1310-2018'!C431&lt;0,'III. GDP shares, 1310-2018'!C433,"")</f>
        <v/>
      </c>
      <c r="C433" s="60">
        <f>IF('IV. Country level, 1310-2018'!D431&lt;0,'III. GDP shares, 1310-2018'!D433,"")</f>
        <v>0.24383036657568108</v>
      </c>
      <c r="D433" s="60">
        <f>IF('IV. Country level, 1310-2018'!E431&lt;0,'III. GDP shares, 1310-2018'!E433,"")</f>
        <v>4.9193836290044472E-2</v>
      </c>
      <c r="E433" s="60" t="str">
        <f>IF('IV. Country level, 1310-2018'!F431&lt;0,'III. GDP shares, 1310-2018'!F433,"")</f>
        <v/>
      </c>
      <c r="F433" s="60" t="str">
        <f>IF('IV. Country level, 1310-2018'!G431&lt;0,'III. GDP shares, 1310-2018'!G433,"")</f>
        <v/>
      </c>
      <c r="G433" s="60" t="str">
        <f>IF('IV. Country level, 1310-2018'!H431&lt;0,'III. GDP shares, 1310-2018'!H433,"")</f>
        <v/>
      </c>
      <c r="H433" s="60" t="str">
        <f>IF('IV. Country level, 1310-2018'!I431&lt;0,'III. GDP shares, 1310-2018'!I433,"")</f>
        <v/>
      </c>
      <c r="I433" s="60" t="str">
        <f>IF('IV. Country level, 1310-2018'!J431&lt;0,'III. GDP shares, 1310-2018'!J433,"")</f>
        <v/>
      </c>
      <c r="J433" s="60"/>
      <c r="K433" s="60">
        <f t="shared" si="32"/>
        <v>0.29302420286572556</v>
      </c>
      <c r="L433" s="9">
        <f t="shared" si="34"/>
        <v>0.35741178870054341</v>
      </c>
      <c r="M433" s="9">
        <f t="shared" si="33"/>
        <v>0.20250823357139602</v>
      </c>
      <c r="N433" s="9">
        <f t="shared" si="36"/>
        <v>0.32243774109521389</v>
      </c>
      <c r="O433" s="9">
        <f t="shared" si="35"/>
        <v>0.28138904001220527</v>
      </c>
    </row>
    <row r="434" spans="1:15" ht="15" x14ac:dyDescent="0.25">
      <c r="A434" s="60">
        <v>1738</v>
      </c>
      <c r="B434" s="60" t="str">
        <f>IF('IV. Country level, 1310-2018'!C432&lt;0,'III. GDP shares, 1310-2018'!C434,"")</f>
        <v/>
      </c>
      <c r="C434" s="60" t="str">
        <f>IF('IV. Country level, 1310-2018'!D432&lt;0,'III. GDP shares, 1310-2018'!D434,"")</f>
        <v/>
      </c>
      <c r="D434" s="60" t="str">
        <f>IF('IV. Country level, 1310-2018'!E432&lt;0,'III. GDP shares, 1310-2018'!E434,"")</f>
        <v/>
      </c>
      <c r="E434" s="60" t="str">
        <f>IF('IV. Country level, 1310-2018'!F432&lt;0,'III. GDP shares, 1310-2018'!F434,"")</f>
        <v/>
      </c>
      <c r="F434" s="60">
        <f>IF('IV. Country level, 1310-2018'!G432&lt;0,'III. GDP shares, 1310-2018'!G434,"")</f>
        <v>0.29144277303464078</v>
      </c>
      <c r="G434" s="60" t="str">
        <f>IF('IV. Country level, 1310-2018'!H432&lt;0,'III. GDP shares, 1310-2018'!H434,"")</f>
        <v/>
      </c>
      <c r="H434" s="60" t="str">
        <f>IF('IV. Country level, 1310-2018'!I432&lt;0,'III. GDP shares, 1310-2018'!I434,"")</f>
        <v/>
      </c>
      <c r="I434" s="60" t="str">
        <f>IF('IV. Country level, 1310-2018'!J432&lt;0,'III. GDP shares, 1310-2018'!J434,"")</f>
        <v/>
      </c>
      <c r="J434" s="60"/>
      <c r="K434" s="60">
        <f t="shared" si="32"/>
        <v>0.29144277303464078</v>
      </c>
      <c r="L434" s="9">
        <f t="shared" si="34"/>
        <v>0.39973079935089068</v>
      </c>
      <c r="M434" s="9">
        <f t="shared" si="33"/>
        <v>0.20250823357139602</v>
      </c>
      <c r="N434" s="9">
        <f t="shared" si="36"/>
        <v>0.3165865637651834</v>
      </c>
      <c r="O434" s="9">
        <f t="shared" si="35"/>
        <v>0.28138904001220527</v>
      </c>
    </row>
    <row r="435" spans="1:15" ht="15" x14ac:dyDescent="0.25">
      <c r="A435" s="60">
        <v>1739</v>
      </c>
      <c r="B435" s="60" t="str">
        <f>IF('IV. Country level, 1310-2018'!C433&lt;0,'III. GDP shares, 1310-2018'!C435,"")</f>
        <v/>
      </c>
      <c r="C435" s="60" t="str">
        <f>IF('IV. Country level, 1310-2018'!D433&lt;0,'III. GDP shares, 1310-2018'!D435,"")</f>
        <v/>
      </c>
      <c r="D435" s="60" t="str">
        <f>IF('IV. Country level, 1310-2018'!E433&lt;0,'III. GDP shares, 1310-2018'!E435,"")</f>
        <v/>
      </c>
      <c r="E435" s="60">
        <f>IF('IV. Country level, 1310-2018'!F433&lt;0,'III. GDP shares, 1310-2018'!F435,"")</f>
        <v>0.21113161662082611</v>
      </c>
      <c r="F435" s="60" t="str">
        <f>IF('IV. Country level, 1310-2018'!G433&lt;0,'III. GDP shares, 1310-2018'!G435,"")</f>
        <v/>
      </c>
      <c r="G435" s="60" t="str">
        <f>IF('IV. Country level, 1310-2018'!H433&lt;0,'III. GDP shares, 1310-2018'!H435,"")</f>
        <v/>
      </c>
      <c r="H435" s="60" t="str">
        <f>IF('IV. Country level, 1310-2018'!I433&lt;0,'III. GDP shares, 1310-2018'!I435,"")</f>
        <v/>
      </c>
      <c r="I435" s="60" t="str">
        <f>IF('IV. Country level, 1310-2018'!J433&lt;0,'III. GDP shares, 1310-2018'!J435,"")</f>
        <v/>
      </c>
      <c r="J435" s="60"/>
      <c r="K435" s="60">
        <f t="shared" si="32"/>
        <v>0.21113161662082611</v>
      </c>
      <c r="L435" s="9">
        <f t="shared" si="34"/>
        <v>0.3926125820524593</v>
      </c>
      <c r="M435" s="9">
        <f t="shared" si="33"/>
        <v>0.20250823357139602</v>
      </c>
      <c r="N435" s="9">
        <f t="shared" si="36"/>
        <v>0.31493815351823046</v>
      </c>
      <c r="O435" s="9">
        <f t="shared" si="35"/>
        <v>0.28138904001220527</v>
      </c>
    </row>
    <row r="436" spans="1:15" ht="15" x14ac:dyDescent="0.25">
      <c r="A436" s="60">
        <v>1740</v>
      </c>
      <c r="B436" s="60">
        <f>IF('IV. Country level, 1310-2018'!C434&lt;0,'III. GDP shares, 1310-2018'!C436,"")</f>
        <v>0.20193927201272602</v>
      </c>
      <c r="C436" s="60">
        <f>IF('IV. Country level, 1310-2018'!D434&lt;0,'III. GDP shares, 1310-2018'!D436,"")</f>
        <v>0.24814416268987255</v>
      </c>
      <c r="D436" s="60">
        <f>IF('IV. Country level, 1310-2018'!E434&lt;0,'III. GDP shares, 1310-2018'!E436,"")</f>
        <v>4.8275162970587329E-2</v>
      </c>
      <c r="E436" s="60">
        <f>IF('IV. Country level, 1310-2018'!F434&lt;0,'III. GDP shares, 1310-2018'!F436,"")</f>
        <v>0.21100012476217211</v>
      </c>
      <c r="F436" s="60">
        <f>IF('IV. Country level, 1310-2018'!G434&lt;0,'III. GDP shares, 1310-2018'!G436,"")</f>
        <v>0.29064127756464198</v>
      </c>
      <c r="G436" s="60" t="str">
        <f>IF('IV. Country level, 1310-2018'!H434&lt;0,'III. GDP shares, 1310-2018'!H436,"")</f>
        <v/>
      </c>
      <c r="H436" s="60" t="str">
        <f>IF('IV. Country level, 1310-2018'!I434&lt;0,'III. GDP shares, 1310-2018'!I436,"")</f>
        <v/>
      </c>
      <c r="I436" s="60" t="str">
        <f>IF('IV. Country level, 1310-2018'!J434&lt;0,'III. GDP shares, 1310-2018'!J436,"")</f>
        <v/>
      </c>
      <c r="J436" s="60"/>
      <c r="K436" s="60">
        <f t="shared" si="32"/>
        <v>1</v>
      </c>
      <c r="L436" s="9">
        <f t="shared" si="34"/>
        <v>0.3623930164517396</v>
      </c>
      <c r="M436" s="9">
        <f t="shared" si="33"/>
        <v>0.20250823357139602</v>
      </c>
      <c r="N436" s="9">
        <f t="shared" si="36"/>
        <v>0.31958203437044475</v>
      </c>
      <c r="O436" s="9">
        <f t="shared" si="35"/>
        <v>0.28138904001220527</v>
      </c>
    </row>
    <row r="437" spans="1:15" ht="15" x14ac:dyDescent="0.25">
      <c r="A437" s="60">
        <v>1741</v>
      </c>
      <c r="B437" s="60">
        <f>IF('IV. Country level, 1310-2018'!C435&lt;0,'III. GDP shares, 1310-2018'!C437,"")</f>
        <v>0.201360187361249</v>
      </c>
      <c r="C437" s="60">
        <f>IF('IV. Country level, 1310-2018'!D435&lt;0,'III. GDP shares, 1310-2018'!D437,"")</f>
        <v>0.24954380123007874</v>
      </c>
      <c r="D437" s="60" t="str">
        <f>IF('IV. Country level, 1310-2018'!E435&lt;0,'III. GDP shares, 1310-2018'!E437,"")</f>
        <v/>
      </c>
      <c r="E437" s="60" t="str">
        <f>IF('IV. Country level, 1310-2018'!F435&lt;0,'III. GDP shares, 1310-2018'!F437,"")</f>
        <v/>
      </c>
      <c r="F437" s="60">
        <f>IF('IV. Country level, 1310-2018'!G435&lt;0,'III. GDP shares, 1310-2018'!G437,"")</f>
        <v>0.29024853404965723</v>
      </c>
      <c r="G437" s="60" t="str">
        <f>IF('IV. Country level, 1310-2018'!H435&lt;0,'III. GDP shares, 1310-2018'!H437,"")</f>
        <v/>
      </c>
      <c r="H437" s="60" t="str">
        <f>IF('IV. Country level, 1310-2018'!I435&lt;0,'III. GDP shares, 1310-2018'!I437,"")</f>
        <v/>
      </c>
      <c r="I437" s="60" t="str">
        <f>IF('IV. Country level, 1310-2018'!J435&lt;0,'III. GDP shares, 1310-2018'!J437,"")</f>
        <v/>
      </c>
      <c r="J437" s="60"/>
      <c r="K437" s="60">
        <f t="shared" si="32"/>
        <v>0.74115252264098497</v>
      </c>
      <c r="L437" s="9">
        <f t="shared" si="34"/>
        <v>0.34905645778116717</v>
      </c>
      <c r="M437" s="9">
        <f t="shared" si="33"/>
        <v>0.20250823357139602</v>
      </c>
      <c r="N437" s="9">
        <f t="shared" si="36"/>
        <v>0.31767610204343022</v>
      </c>
      <c r="O437" s="9">
        <f t="shared" si="35"/>
        <v>0.28138904001220527</v>
      </c>
    </row>
    <row r="438" spans="1:15" ht="15" x14ac:dyDescent="0.25">
      <c r="A438" s="60">
        <v>1742</v>
      </c>
      <c r="B438" s="60" t="str">
        <f>IF('IV. Country level, 1310-2018'!C436&lt;0,'III. GDP shares, 1310-2018'!C438,"")</f>
        <v/>
      </c>
      <c r="C438" s="60" t="str">
        <f>IF('IV. Country level, 1310-2018'!D436&lt;0,'III. GDP shares, 1310-2018'!D438,"")</f>
        <v/>
      </c>
      <c r="D438" s="60" t="str">
        <f>IF('IV. Country level, 1310-2018'!E436&lt;0,'III. GDP shares, 1310-2018'!E438,"")</f>
        <v/>
      </c>
      <c r="E438" s="60" t="str">
        <f>IF('IV. Country level, 1310-2018'!F436&lt;0,'III. GDP shares, 1310-2018'!F438,"")</f>
        <v/>
      </c>
      <c r="F438" s="60" t="str">
        <f>IF('IV. Country level, 1310-2018'!G436&lt;0,'III. GDP shares, 1310-2018'!G438,"")</f>
        <v/>
      </c>
      <c r="G438" s="60" t="str">
        <f>IF('IV. Country level, 1310-2018'!H436&lt;0,'III. GDP shares, 1310-2018'!H438,"")</f>
        <v/>
      </c>
      <c r="H438" s="60" t="str">
        <f>IF('IV. Country level, 1310-2018'!I436&lt;0,'III. GDP shares, 1310-2018'!I438,"")</f>
        <v/>
      </c>
      <c r="I438" s="60">
        <f>IF('IV. Country level, 1310-2018'!J436&lt;0,'III. GDP shares, 1310-2018'!J438,"")</f>
        <v>0</v>
      </c>
      <c r="J438" s="60"/>
      <c r="K438" s="60">
        <f t="shared" si="32"/>
        <v>0</v>
      </c>
      <c r="L438" s="9">
        <f t="shared" si="34"/>
        <v>0.34416345065766363</v>
      </c>
      <c r="M438" s="9">
        <f t="shared" si="33"/>
        <v>0.20250823357139602</v>
      </c>
      <c r="N438" s="9">
        <f t="shared" si="36"/>
        <v>0.30836830103549395</v>
      </c>
      <c r="O438" s="9">
        <f t="shared" si="35"/>
        <v>0.28138904001220527</v>
      </c>
    </row>
    <row r="439" spans="1:15" ht="15" x14ac:dyDescent="0.25">
      <c r="A439" s="60">
        <v>1743</v>
      </c>
      <c r="B439" s="60" t="str">
        <f>IF('IV. Country level, 1310-2018'!C437&lt;0,'III. GDP shares, 1310-2018'!C439,"")</f>
        <v/>
      </c>
      <c r="C439" s="60" t="str">
        <f>IF('IV. Country level, 1310-2018'!D437&lt;0,'III. GDP shares, 1310-2018'!D439,"")</f>
        <v/>
      </c>
      <c r="D439" s="60" t="str">
        <f>IF('IV. Country level, 1310-2018'!E437&lt;0,'III. GDP shares, 1310-2018'!E439,"")</f>
        <v/>
      </c>
      <c r="E439" s="60" t="str">
        <f>IF('IV. Country level, 1310-2018'!F437&lt;0,'III. GDP shares, 1310-2018'!F439,"")</f>
        <v/>
      </c>
      <c r="F439" s="60" t="str">
        <f>IF('IV. Country level, 1310-2018'!G437&lt;0,'III. GDP shares, 1310-2018'!G439,"")</f>
        <v/>
      </c>
      <c r="G439" s="60" t="str">
        <f>IF('IV. Country level, 1310-2018'!H437&lt;0,'III. GDP shares, 1310-2018'!H439,"")</f>
        <v/>
      </c>
      <c r="H439" s="60" t="str">
        <f>IF('IV. Country level, 1310-2018'!I437&lt;0,'III. GDP shares, 1310-2018'!I439,"")</f>
        <v/>
      </c>
      <c r="I439" s="60" t="str">
        <f>IF('IV. Country level, 1310-2018'!J437&lt;0,'III. GDP shares, 1310-2018'!J439,"")</f>
        <v/>
      </c>
      <c r="J439" s="60"/>
      <c r="K439" s="60">
        <f t="shared" si="32"/>
        <v>0</v>
      </c>
      <c r="L439" s="9">
        <f t="shared" si="34"/>
        <v>0.35726119256536826</v>
      </c>
      <c r="M439" s="9">
        <f t="shared" si="33"/>
        <v>0.20250823357139602</v>
      </c>
      <c r="N439" s="9">
        <f t="shared" si="36"/>
        <v>0.30219488279518164</v>
      </c>
      <c r="O439" s="9">
        <f t="shared" si="35"/>
        <v>0.28138904001220527</v>
      </c>
    </row>
    <row r="440" spans="1:15" ht="15" x14ac:dyDescent="0.25">
      <c r="A440" s="60">
        <v>1744</v>
      </c>
      <c r="B440" s="60">
        <f>IF('IV. Country level, 1310-2018'!C438&lt;0,'III. GDP shares, 1310-2018'!C440,"")</f>
        <v>0.19966829217171836</v>
      </c>
      <c r="C440" s="60" t="str">
        <f>IF('IV. Country level, 1310-2018'!D438&lt;0,'III. GDP shares, 1310-2018'!D440,"")</f>
        <v/>
      </c>
      <c r="D440" s="60" t="str">
        <f>IF('IV. Country level, 1310-2018'!E438&lt;0,'III. GDP shares, 1310-2018'!E440,"")</f>
        <v/>
      </c>
      <c r="E440" s="60" t="str">
        <f>IF('IV. Country level, 1310-2018'!F438&lt;0,'III. GDP shares, 1310-2018'!F440,"")</f>
        <v/>
      </c>
      <c r="F440" s="60" t="str">
        <f>IF('IV. Country level, 1310-2018'!G438&lt;0,'III. GDP shares, 1310-2018'!G440,"")</f>
        <v/>
      </c>
      <c r="G440" s="60" t="str">
        <f>IF('IV. Country level, 1310-2018'!H438&lt;0,'III. GDP shares, 1310-2018'!H440,"")</f>
        <v/>
      </c>
      <c r="H440" s="60" t="str">
        <f>IF('IV. Country level, 1310-2018'!I438&lt;0,'III. GDP shares, 1310-2018'!I440,"")</f>
        <v/>
      </c>
      <c r="I440" s="60">
        <f>IF('IV. Country level, 1310-2018'!J438&lt;0,'III. GDP shares, 1310-2018'!J440,"")</f>
        <v>0</v>
      </c>
      <c r="J440" s="60"/>
      <c r="K440" s="60">
        <f t="shared" si="32"/>
        <v>0.19966829217171836</v>
      </c>
      <c r="L440" s="9">
        <f t="shared" si="34"/>
        <v>0.249305508193324</v>
      </c>
      <c r="M440" s="9">
        <f t="shared" si="33"/>
        <v>0.20250823357139602</v>
      </c>
      <c r="N440" s="9">
        <f t="shared" si="36"/>
        <v>0.30851902472137188</v>
      </c>
      <c r="O440" s="9">
        <f t="shared" si="35"/>
        <v>0.28138904001220527</v>
      </c>
    </row>
    <row r="441" spans="1:15" ht="15" x14ac:dyDescent="0.25">
      <c r="A441" s="60">
        <v>1745</v>
      </c>
      <c r="B441" s="60" t="str">
        <f>IF('IV. Country level, 1310-2018'!C439&lt;0,'III. GDP shares, 1310-2018'!C441,"")</f>
        <v/>
      </c>
      <c r="C441" s="60" t="str">
        <f>IF('IV. Country level, 1310-2018'!D439&lt;0,'III. GDP shares, 1310-2018'!D441,"")</f>
        <v/>
      </c>
      <c r="D441" s="60">
        <f>IF('IV. Country level, 1310-2018'!E439&lt;0,'III. GDP shares, 1310-2018'!E441,"")</f>
        <v>4.6823475821522201E-2</v>
      </c>
      <c r="E441" s="60">
        <f>IF('IV. Country level, 1310-2018'!F439&lt;0,'III. GDP shares, 1310-2018'!F441,"")</f>
        <v>0.21036824734859358</v>
      </c>
      <c r="F441" s="60" t="str">
        <f>IF('IV. Country level, 1310-2018'!G439&lt;0,'III. GDP shares, 1310-2018'!G441,"")</f>
        <v/>
      </c>
      <c r="G441" s="60" t="str">
        <f>IF('IV. Country level, 1310-2018'!H439&lt;0,'III. GDP shares, 1310-2018'!H441,"")</f>
        <v/>
      </c>
      <c r="H441" s="60" t="str">
        <f>IF('IV. Country level, 1310-2018'!I439&lt;0,'III. GDP shares, 1310-2018'!I441,"")</f>
        <v/>
      </c>
      <c r="I441" s="60" t="str">
        <f>IF('IV. Country level, 1310-2018'!J439&lt;0,'III. GDP shares, 1310-2018'!J441,"")</f>
        <v/>
      </c>
      <c r="J441" s="60"/>
      <c r="K441" s="60">
        <f t="shared" si="32"/>
        <v>0.25719172317011579</v>
      </c>
      <c r="L441" s="9">
        <f t="shared" si="34"/>
        <v>0.24971154720870864</v>
      </c>
      <c r="M441" s="9">
        <f t="shared" si="33"/>
        <v>0.20250823357139602</v>
      </c>
      <c r="N441" s="9">
        <f t="shared" si="36"/>
        <v>0.31314604438011551</v>
      </c>
      <c r="O441" s="9">
        <f t="shared" si="35"/>
        <v>0.28138904001220527</v>
      </c>
    </row>
    <row r="442" spans="1:15" ht="15" x14ac:dyDescent="0.25">
      <c r="A442" s="60">
        <v>1746</v>
      </c>
      <c r="B442" s="60" t="str">
        <f>IF('IV. Country level, 1310-2018'!C440&lt;0,'III. GDP shares, 1310-2018'!C442,"")</f>
        <v/>
      </c>
      <c r="C442" s="60">
        <f>IF('IV. Country level, 1310-2018'!D440&lt;0,'III. GDP shares, 1310-2018'!D442,"")</f>
        <v>0.256271447282437</v>
      </c>
      <c r="D442" s="60">
        <f>IF('IV. Country level, 1310-2018'!E440&lt;0,'III. GDP shares, 1310-2018'!E442,"")</f>
        <v>4.6544362692321616E-2</v>
      </c>
      <c r="E442" s="60" t="str">
        <f>IF('IV. Country level, 1310-2018'!F440&lt;0,'III. GDP shares, 1310-2018'!F442,"")</f>
        <v/>
      </c>
      <c r="F442" s="60" t="str">
        <f>IF('IV. Country level, 1310-2018'!G440&lt;0,'III. GDP shares, 1310-2018'!G442,"")</f>
        <v/>
      </c>
      <c r="G442" s="60" t="str">
        <f>IF('IV. Country level, 1310-2018'!H440&lt;0,'III. GDP shares, 1310-2018'!H442,"")</f>
        <v/>
      </c>
      <c r="H442" s="60" t="str">
        <f>IF('IV. Country level, 1310-2018'!I440&lt;0,'III. GDP shares, 1310-2018'!I442,"")</f>
        <v/>
      </c>
      <c r="I442" s="60">
        <f>IF('IV. Country level, 1310-2018'!J440&lt;0,'III. GDP shares, 1310-2018'!J442,"")</f>
        <v>0</v>
      </c>
      <c r="J442" s="60"/>
      <c r="K442" s="60">
        <f t="shared" si="32"/>
        <v>0.3028158099747586</v>
      </c>
      <c r="L442" s="9">
        <f t="shared" si="34"/>
        <v>0.24971154720870864</v>
      </c>
      <c r="M442" s="9">
        <f t="shared" si="33"/>
        <v>0.20250823357139602</v>
      </c>
      <c r="N442" s="9">
        <f t="shared" si="36"/>
        <v>0.29292109999112181</v>
      </c>
      <c r="O442" s="9">
        <f t="shared" si="35"/>
        <v>0.28138904001220527</v>
      </c>
    </row>
    <row r="443" spans="1:15" ht="15" x14ac:dyDescent="0.25">
      <c r="A443" s="60">
        <v>1747</v>
      </c>
      <c r="B443" s="60">
        <f>IF('IV. Country level, 1310-2018'!C441&lt;0,'III. GDP shares, 1310-2018'!C443,"")</f>
        <v>0.19804138606765356</v>
      </c>
      <c r="C443" s="60" t="str">
        <f>IF('IV. Country level, 1310-2018'!D441&lt;0,'III. GDP shares, 1310-2018'!D443,"")</f>
        <v/>
      </c>
      <c r="D443" s="60">
        <f>IF('IV. Country level, 1310-2018'!E441&lt;0,'III. GDP shares, 1310-2018'!E443,"")</f>
        <v>4.6268823328036744E-2</v>
      </c>
      <c r="E443" s="60" t="str">
        <f>IF('IV. Country level, 1310-2018'!F441&lt;0,'III. GDP shares, 1310-2018'!F443,"")</f>
        <v/>
      </c>
      <c r="F443" s="60" t="str">
        <f>IF('IV. Country level, 1310-2018'!G441&lt;0,'III. GDP shares, 1310-2018'!G443,"")</f>
        <v/>
      </c>
      <c r="G443" s="60" t="str">
        <f>IF('IV. Country level, 1310-2018'!H441&lt;0,'III. GDP shares, 1310-2018'!H443,"")</f>
        <v/>
      </c>
      <c r="H443" s="60" t="str">
        <f>IF('IV. Country level, 1310-2018'!I441&lt;0,'III. GDP shares, 1310-2018'!I443,"")</f>
        <v/>
      </c>
      <c r="I443" s="60" t="str">
        <f>IF('IV. Country level, 1310-2018'!J441&lt;0,'III. GDP shares, 1310-2018'!J443,"")</f>
        <v/>
      </c>
      <c r="J443" s="60"/>
      <c r="K443" s="60">
        <f t="shared" si="32"/>
        <v>0.24431020939569031</v>
      </c>
      <c r="L443" s="9">
        <f t="shared" si="34"/>
        <v>0.2842742285589101</v>
      </c>
      <c r="M443" s="9">
        <f t="shared" si="33"/>
        <v>0.20250823357139602</v>
      </c>
      <c r="N443" s="9">
        <f t="shared" si="36"/>
        <v>0.29868843093365444</v>
      </c>
      <c r="O443" s="9">
        <f t="shared" si="35"/>
        <v>0.28138904001220527</v>
      </c>
    </row>
    <row r="444" spans="1:15" ht="15" x14ac:dyDescent="0.25">
      <c r="A444" s="60">
        <v>1748</v>
      </c>
      <c r="B444" s="60">
        <f>IF('IV. Country level, 1310-2018'!C442&lt;0,'III. GDP shares, 1310-2018'!C444,"")</f>
        <v>0.19751288296429215</v>
      </c>
      <c r="C444" s="60">
        <f>IF('IV. Country level, 1310-2018'!D442&lt;0,'III. GDP shares, 1310-2018'!D444,"")</f>
        <v>0.25884267574894387</v>
      </c>
      <c r="D444" s="60" t="str">
        <f>IF('IV. Country level, 1310-2018'!E442&lt;0,'III. GDP shares, 1310-2018'!E444,"")</f>
        <v/>
      </c>
      <c r="E444" s="60" t="str">
        <f>IF('IV. Country level, 1310-2018'!F442&lt;0,'III. GDP shares, 1310-2018'!F444,"")</f>
        <v/>
      </c>
      <c r="F444" s="60">
        <f>IF('IV. Country level, 1310-2018'!G442&lt;0,'III. GDP shares, 1310-2018'!G444,"")</f>
        <v>0.28763923703544131</v>
      </c>
      <c r="G444" s="60" t="str">
        <f>IF('IV. Country level, 1310-2018'!H442&lt;0,'III. GDP shares, 1310-2018'!H444,"")</f>
        <v/>
      </c>
      <c r="H444" s="60" t="str">
        <f>IF('IV. Country level, 1310-2018'!I442&lt;0,'III. GDP shares, 1310-2018'!I444,"")</f>
        <v/>
      </c>
      <c r="I444" s="60">
        <f>IF('IV. Country level, 1310-2018'!J442&lt;0,'III. GDP shares, 1310-2018'!J444,"")</f>
        <v>0</v>
      </c>
      <c r="J444" s="60"/>
      <c r="K444" s="60">
        <f t="shared" si="32"/>
        <v>0.74399479574867733</v>
      </c>
      <c r="L444" s="9">
        <f t="shared" si="34"/>
        <v>0.26220748182596332</v>
      </c>
      <c r="M444" s="9">
        <f t="shared" si="33"/>
        <v>0.20250823357139602</v>
      </c>
      <c r="N444" s="9">
        <f t="shared" si="36"/>
        <v>0.29120235982197745</v>
      </c>
      <c r="O444" s="9">
        <f t="shared" si="35"/>
        <v>0.28138904001220527</v>
      </c>
    </row>
    <row r="445" spans="1:15" ht="15" x14ac:dyDescent="0.25">
      <c r="A445" s="60">
        <v>1749</v>
      </c>
      <c r="B445" s="60" t="str">
        <f>IF('IV. Country level, 1310-2018'!C443&lt;0,'III. GDP shares, 1310-2018'!C445,"")</f>
        <v/>
      </c>
      <c r="C445" s="60" t="str">
        <f>IF('IV. Country level, 1310-2018'!D443&lt;0,'III. GDP shares, 1310-2018'!D445,"")</f>
        <v/>
      </c>
      <c r="D445" s="60" t="str">
        <f>IF('IV. Country level, 1310-2018'!E443&lt;0,'III. GDP shares, 1310-2018'!E445,"")</f>
        <v/>
      </c>
      <c r="E445" s="60" t="str">
        <f>IF('IV. Country level, 1310-2018'!F443&lt;0,'III. GDP shares, 1310-2018'!F445,"")</f>
        <v/>
      </c>
      <c r="F445" s="60" t="str">
        <f>IF('IV. Country level, 1310-2018'!G443&lt;0,'III. GDP shares, 1310-2018'!G445,"")</f>
        <v/>
      </c>
      <c r="G445" s="60" t="str">
        <f>IF('IV. Country level, 1310-2018'!H443&lt;0,'III. GDP shares, 1310-2018'!H445,"")</f>
        <v/>
      </c>
      <c r="H445" s="60" t="str">
        <f>IF('IV. Country level, 1310-2018'!I443&lt;0,'III. GDP shares, 1310-2018'!I445,"")</f>
        <v/>
      </c>
      <c r="I445" s="60" t="str">
        <f>IF('IV. Country level, 1310-2018'!J443&lt;0,'III. GDP shares, 1310-2018'!J445,"")</f>
        <v/>
      </c>
      <c r="J445" s="60"/>
      <c r="K445" s="60">
        <f t="shared" si="32"/>
        <v>0</v>
      </c>
      <c r="L445" s="9">
        <f t="shared" si="34"/>
        <v>0.34039945834739277</v>
      </c>
      <c r="M445" s="9">
        <f t="shared" si="33"/>
        <v>0.20250823357139602</v>
      </c>
      <c r="N445" s="9">
        <f t="shared" si="36"/>
        <v>0.30537724022449142</v>
      </c>
      <c r="O445" s="9">
        <f t="shared" si="35"/>
        <v>0.28138904001220527</v>
      </c>
    </row>
    <row r="446" spans="1:15" ht="15" x14ac:dyDescent="0.25">
      <c r="A446" s="60">
        <v>1750</v>
      </c>
      <c r="B446" s="60">
        <f>IF('IV. Country level, 1310-2018'!C444&lt;0,'III. GDP shares, 1310-2018'!C446,"")</f>
        <v>0.19647579506995005</v>
      </c>
      <c r="C446" s="60" t="str">
        <f>IF('IV. Country level, 1310-2018'!D444&lt;0,'III. GDP shares, 1310-2018'!D446,"")</f>
        <v/>
      </c>
      <c r="D446" s="60">
        <f>IF('IV. Country level, 1310-2018'!E444&lt;0,'III. GDP shares, 1310-2018'!E446,"")</f>
        <v>4.5462974381460027E-2</v>
      </c>
      <c r="E446" s="60" t="str">
        <f>IF('IV. Country level, 1310-2018'!F444&lt;0,'III. GDP shares, 1310-2018'!F446,"")</f>
        <v/>
      </c>
      <c r="F446" s="60" t="str">
        <f>IF('IV. Country level, 1310-2018'!G444&lt;0,'III. GDP shares, 1310-2018'!G446,"")</f>
        <v/>
      </c>
      <c r="G446" s="60" t="str">
        <f>IF('IV. Country level, 1310-2018'!H444&lt;0,'III. GDP shares, 1310-2018'!H446,"")</f>
        <v/>
      </c>
      <c r="H446" s="60" t="str">
        <f>IF('IV. Country level, 1310-2018'!I444&lt;0,'III. GDP shares, 1310-2018'!I446,"")</f>
        <v/>
      </c>
      <c r="I446" s="60">
        <f>IF('IV. Country level, 1310-2018'!J444&lt;0,'III. GDP shares, 1310-2018'!J446,"")</f>
        <v>0</v>
      </c>
      <c r="J446" s="60"/>
      <c r="K446" s="60">
        <f t="shared" si="32"/>
        <v>0.24193876945141007</v>
      </c>
      <c r="L446" s="9">
        <f t="shared" si="34"/>
        <v>0.32705981018033653</v>
      </c>
      <c r="M446" s="9">
        <f t="shared" si="33"/>
        <v>0.20250823357139602</v>
      </c>
      <c r="N446" s="9">
        <f t="shared" si="36"/>
        <v>0.30038967324107269</v>
      </c>
      <c r="O446" s="9">
        <f t="shared" si="35"/>
        <v>0.28138904001220527</v>
      </c>
    </row>
    <row r="447" spans="1:15" ht="15" x14ac:dyDescent="0.25">
      <c r="A447" s="60">
        <v>1751</v>
      </c>
      <c r="B447" s="60" t="str">
        <f>IF('IV. Country level, 1310-2018'!C445&lt;0,'III. GDP shares, 1310-2018'!C447,"")</f>
        <v/>
      </c>
      <c r="C447" s="60" t="str">
        <f>IF('IV. Country level, 1310-2018'!D445&lt;0,'III. GDP shares, 1310-2018'!D447,"")</f>
        <v/>
      </c>
      <c r="D447" s="60">
        <f>IF('IV. Country level, 1310-2018'!E445&lt;0,'III. GDP shares, 1310-2018'!E447,"")</f>
        <v>4.5201065041091025E-2</v>
      </c>
      <c r="E447" s="60" t="str">
        <f>IF('IV. Country level, 1310-2018'!F445&lt;0,'III. GDP shares, 1310-2018'!F447,"")</f>
        <v/>
      </c>
      <c r="F447" s="60" t="str">
        <f>IF('IV. Country level, 1310-2018'!G445&lt;0,'III. GDP shares, 1310-2018'!G447,"")</f>
        <v/>
      </c>
      <c r="G447" s="60" t="str">
        <f>IF('IV. Country level, 1310-2018'!H445&lt;0,'III. GDP shares, 1310-2018'!H447,"")</f>
        <v/>
      </c>
      <c r="H447" s="60" t="str">
        <f>IF('IV. Country level, 1310-2018'!I445&lt;0,'III. GDP shares, 1310-2018'!I447,"")</f>
        <v/>
      </c>
      <c r="I447" s="60" t="str">
        <f>IF('IV. Country level, 1310-2018'!J445&lt;0,'III. GDP shares, 1310-2018'!J447,"")</f>
        <v/>
      </c>
      <c r="J447" s="60"/>
      <c r="K447" s="60">
        <f t="shared" si="32"/>
        <v>4.5201065041091025E-2</v>
      </c>
      <c r="L447" s="9">
        <f t="shared" si="34"/>
        <v>0.29215835169523796</v>
      </c>
      <c r="M447" s="9">
        <f t="shared" si="33"/>
        <v>0.20250823357139602</v>
      </c>
      <c r="N447" s="9">
        <f t="shared" si="36"/>
        <v>0.30296141624740547</v>
      </c>
      <c r="O447" s="9">
        <f t="shared" si="35"/>
        <v>0.28138904001220527</v>
      </c>
    </row>
    <row r="448" spans="1:15" ht="15" x14ac:dyDescent="0.25">
      <c r="A448" s="60">
        <v>1752</v>
      </c>
      <c r="B448" s="60" t="str">
        <f>IF('IV. Country level, 1310-2018'!C446&lt;0,'III. GDP shares, 1310-2018'!C448,"")</f>
        <v/>
      </c>
      <c r="C448" s="60">
        <f>IF('IV. Country level, 1310-2018'!D446&lt;0,'III. GDP shares, 1310-2018'!D448,"")</f>
        <v>0.26379372748468266</v>
      </c>
      <c r="D448" s="60">
        <f>IF('IV. Country level, 1310-2018'!E446&lt;0,'III. GDP shares, 1310-2018'!E448,"")</f>
        <v>4.4942405172690672E-2</v>
      </c>
      <c r="E448" s="60">
        <f>IF('IV. Country level, 1310-2018'!F446&lt;0,'III. GDP shares, 1310-2018'!F448,"")</f>
        <v>0.20954947172113997</v>
      </c>
      <c r="F448" s="60">
        <f>IF('IV. Country level, 1310-2018'!G446&lt;0,'III. GDP shares, 1310-2018'!G448,"")</f>
        <v>0.28624995444160889</v>
      </c>
      <c r="G448" s="60" t="str">
        <f>IF('IV. Country level, 1310-2018'!H446&lt;0,'III. GDP shares, 1310-2018'!H448,"")</f>
        <v/>
      </c>
      <c r="H448" s="60" t="str">
        <f>IF('IV. Country level, 1310-2018'!I446&lt;0,'III. GDP shares, 1310-2018'!I448,"")</f>
        <v/>
      </c>
      <c r="I448" s="60" t="str">
        <f>IF('IV. Country level, 1310-2018'!J446&lt;0,'III. GDP shares, 1310-2018'!J448,"")</f>
        <v/>
      </c>
      <c r="J448" s="60"/>
      <c r="K448" s="60">
        <f t="shared" si="32"/>
        <v>0.80453555882012218</v>
      </c>
      <c r="L448" s="9">
        <f t="shared" si="34"/>
        <v>0.21989894277870967</v>
      </c>
      <c r="M448" s="9">
        <f t="shared" si="33"/>
        <v>0.20250823357139602</v>
      </c>
      <c r="N448" s="9">
        <f t="shared" si="36"/>
        <v>0.30997634092791038</v>
      </c>
      <c r="O448" s="9">
        <f t="shared" si="35"/>
        <v>0.28138904001220527</v>
      </c>
    </row>
    <row r="449" spans="1:15" ht="15" x14ac:dyDescent="0.25">
      <c r="A449" s="60">
        <v>1753</v>
      </c>
      <c r="B449" s="60" t="str">
        <f>IF('IV. Country level, 1310-2018'!C447&lt;0,'III. GDP shares, 1310-2018'!C449,"")</f>
        <v/>
      </c>
      <c r="C449" s="60" t="str">
        <f>IF('IV. Country level, 1310-2018'!D447&lt;0,'III. GDP shares, 1310-2018'!D449,"")</f>
        <v/>
      </c>
      <c r="D449" s="60" t="str">
        <f>IF('IV. Country level, 1310-2018'!E447&lt;0,'III. GDP shares, 1310-2018'!E449,"")</f>
        <v/>
      </c>
      <c r="E449" s="60">
        <f>IF('IV. Country level, 1310-2018'!F447&lt;0,'III. GDP shares, 1310-2018'!F449,"")</f>
        <v>0.20943827280536509</v>
      </c>
      <c r="F449" s="60" t="str">
        <f>IF('IV. Country level, 1310-2018'!G447&lt;0,'III. GDP shares, 1310-2018'!G449,"")</f>
        <v/>
      </c>
      <c r="G449" s="60" t="str">
        <f>IF('IV. Country level, 1310-2018'!H447&lt;0,'III. GDP shares, 1310-2018'!H449,"")</f>
        <v/>
      </c>
      <c r="H449" s="60" t="str">
        <f>IF('IV. Country level, 1310-2018'!I447&lt;0,'III. GDP shares, 1310-2018'!I449,"")</f>
        <v/>
      </c>
      <c r="I449" s="60" t="str">
        <f>IF('IV. Country level, 1310-2018'!J447&lt;0,'III. GDP shares, 1310-2018'!J449,"")</f>
        <v/>
      </c>
      <c r="J449" s="60"/>
      <c r="K449" s="60">
        <f t="shared" si="32"/>
        <v>0.20943827280536509</v>
      </c>
      <c r="L449" s="9">
        <f t="shared" si="34"/>
        <v>0.29440706480416662</v>
      </c>
      <c r="M449" s="9">
        <f t="shared" si="33"/>
        <v>0.20250823357139602</v>
      </c>
      <c r="N449" s="9">
        <f t="shared" si="36"/>
        <v>0.3048082314946054</v>
      </c>
      <c r="O449" s="9">
        <f t="shared" si="35"/>
        <v>0.28138904001220527</v>
      </c>
    </row>
    <row r="450" spans="1:15" ht="15" x14ac:dyDescent="0.25">
      <c r="A450" s="60">
        <v>1754</v>
      </c>
      <c r="B450" s="60" t="str">
        <f>IF('IV. Country level, 1310-2018'!C448&lt;0,'III. GDP shares, 1310-2018'!C450,"")</f>
        <v/>
      </c>
      <c r="C450" s="60" t="str">
        <f>IF('IV. Country level, 1310-2018'!D448&lt;0,'III. GDP shares, 1310-2018'!D450,"")</f>
        <v/>
      </c>
      <c r="D450" s="60" t="str">
        <f>IF('IV. Country level, 1310-2018'!E448&lt;0,'III. GDP shares, 1310-2018'!E450,"")</f>
        <v/>
      </c>
      <c r="E450" s="60" t="str">
        <f>IF('IV. Country level, 1310-2018'!F448&lt;0,'III. GDP shares, 1310-2018'!F450,"")</f>
        <v/>
      </c>
      <c r="F450" s="60" t="str">
        <f>IF('IV. Country level, 1310-2018'!G448&lt;0,'III. GDP shares, 1310-2018'!G450,"")</f>
        <v/>
      </c>
      <c r="G450" s="60" t="str">
        <f>IF('IV. Country level, 1310-2018'!H448&lt;0,'III. GDP shares, 1310-2018'!H450,"")</f>
        <v/>
      </c>
      <c r="H450" s="60" t="str">
        <f>IF('IV. Country level, 1310-2018'!I448&lt;0,'III. GDP shares, 1310-2018'!I450,"")</f>
        <v/>
      </c>
      <c r="I450" s="60">
        <f>IF('IV. Country level, 1310-2018'!J448&lt;0,'III. GDP shares, 1310-2018'!J450,"")</f>
        <v>0</v>
      </c>
      <c r="J450" s="60"/>
      <c r="K450" s="60">
        <f t="shared" si="32"/>
        <v>0</v>
      </c>
      <c r="L450" s="9">
        <f t="shared" si="34"/>
        <v>0.34526589710786748</v>
      </c>
      <c r="M450" s="9">
        <f t="shared" si="33"/>
        <v>0.20250823357139602</v>
      </c>
      <c r="N450" s="9">
        <f t="shared" si="36"/>
        <v>0.31648792636432299</v>
      </c>
      <c r="O450" s="9">
        <f t="shared" si="35"/>
        <v>0.28138904001220527</v>
      </c>
    </row>
    <row r="451" spans="1:15" ht="15" x14ac:dyDescent="0.25">
      <c r="A451" s="60">
        <v>1755</v>
      </c>
      <c r="B451" s="60">
        <f>IF('IV. Country level, 1310-2018'!C449&lt;0,'III. GDP shares, 1310-2018'!C451,"")</f>
        <v>0.19399360462104029</v>
      </c>
      <c r="C451" s="60" t="str">
        <f>IF('IV. Country level, 1310-2018'!D449&lt;0,'III. GDP shares, 1310-2018'!D451,"")</f>
        <v/>
      </c>
      <c r="D451" s="60">
        <f>IF('IV. Country level, 1310-2018'!E449&lt;0,'III. GDP shares, 1310-2018'!E451,"")</f>
        <v>4.4185328711939156E-2</v>
      </c>
      <c r="E451" s="60" t="str">
        <f>IF('IV. Country level, 1310-2018'!F449&lt;0,'III. GDP shares, 1310-2018'!F451,"")</f>
        <v/>
      </c>
      <c r="F451" s="60" t="str">
        <f>IF('IV. Country level, 1310-2018'!G449&lt;0,'III. GDP shares, 1310-2018'!G451,"")</f>
        <v/>
      </c>
      <c r="G451" s="60" t="str">
        <f>IF('IV. Country level, 1310-2018'!H449&lt;0,'III. GDP shares, 1310-2018'!H451,"")</f>
        <v/>
      </c>
      <c r="H451" s="60" t="str">
        <f>IF('IV. Country level, 1310-2018'!I449&lt;0,'III. GDP shares, 1310-2018'!I451,"")</f>
        <v/>
      </c>
      <c r="I451" s="60" t="str">
        <f>IF('IV. Country level, 1310-2018'!J449&lt;0,'III. GDP shares, 1310-2018'!J451,"")</f>
        <v/>
      </c>
      <c r="J451" s="60"/>
      <c r="K451" s="60">
        <f t="shared" si="32"/>
        <v>0.23817893333297946</v>
      </c>
      <c r="L451" s="9">
        <f t="shared" si="34"/>
        <v>0.39616257052412168</v>
      </c>
      <c r="M451" s="9">
        <f t="shared" si="33"/>
        <v>0.20250823357139602</v>
      </c>
      <c r="N451" s="9">
        <f t="shared" si="36"/>
        <v>0.32945956541965071</v>
      </c>
      <c r="O451" s="9">
        <f t="shared" si="35"/>
        <v>0.28138904001220527</v>
      </c>
    </row>
    <row r="452" spans="1:15" ht="15" x14ac:dyDescent="0.25">
      <c r="A452" s="60">
        <v>1756</v>
      </c>
      <c r="B452" s="60" t="str">
        <f>IF('IV. Country level, 1310-2018'!C450&lt;0,'III. GDP shares, 1310-2018'!C452,"")</f>
        <v/>
      </c>
      <c r="C452" s="60">
        <f>IF('IV. Country level, 1310-2018'!D450&lt;0,'III. GDP shares, 1310-2018'!D452,"")</f>
        <v>0.26850502054274561</v>
      </c>
      <c r="D452" s="60">
        <f>IF('IV. Country level, 1310-2018'!E450&lt;0,'III. GDP shares, 1310-2018'!E452,"")</f>
        <v>4.3939080231498513E-2</v>
      </c>
      <c r="E452" s="60">
        <f>IF('IV. Country level, 1310-2018'!F450&lt;0,'III. GDP shares, 1310-2018'!F452,"")</f>
        <v>0.2091127534039546</v>
      </c>
      <c r="F452" s="60" t="str">
        <f>IF('IV. Country level, 1310-2018'!G450&lt;0,'III. GDP shares, 1310-2018'!G452,"")</f>
        <v/>
      </c>
      <c r="G452" s="60" t="str">
        <f>IF('IV. Country level, 1310-2018'!H450&lt;0,'III. GDP shares, 1310-2018'!H452,"")</f>
        <v/>
      </c>
      <c r="H452" s="60" t="str">
        <f>IF('IV. Country level, 1310-2018'!I450&lt;0,'III. GDP shares, 1310-2018'!I452,"")</f>
        <v/>
      </c>
      <c r="I452" s="60" t="str">
        <f>IF('IV. Country level, 1310-2018'!J450&lt;0,'III. GDP shares, 1310-2018'!J452,"")</f>
        <v/>
      </c>
      <c r="J452" s="60"/>
      <c r="K452" s="60">
        <f t="shared" si="32"/>
        <v>0.52155685417819875</v>
      </c>
      <c r="L452" s="9">
        <f t="shared" si="34"/>
        <v>0.30867379135298828</v>
      </c>
      <c r="M452" s="9">
        <f t="shared" si="33"/>
        <v>0.20250823357139602</v>
      </c>
      <c r="N452" s="9">
        <f t="shared" si="36"/>
        <v>0.33736009135777695</v>
      </c>
      <c r="O452" s="9">
        <f t="shared" si="35"/>
        <v>0.28138904001220527</v>
      </c>
    </row>
    <row r="453" spans="1:15" ht="15" x14ac:dyDescent="0.25">
      <c r="A453" s="60">
        <v>1757</v>
      </c>
      <c r="B453" s="60" t="str">
        <f>IF('IV. Country level, 1310-2018'!C451&lt;0,'III. GDP shares, 1310-2018'!C453,"")</f>
        <v/>
      </c>
      <c r="C453" s="60">
        <f>IF('IV. Country level, 1310-2018'!D451&lt;0,'III. GDP shares, 1310-2018'!D453,"")</f>
        <v>0.26964741014364912</v>
      </c>
      <c r="D453" s="60">
        <f>IF('IV. Country level, 1310-2018'!E451&lt;0,'III. GDP shares, 1310-2018'!E453,"")</f>
        <v>4.3695795009157393E-2</v>
      </c>
      <c r="E453" s="60" t="str">
        <f>IF('IV. Country level, 1310-2018'!F451&lt;0,'III. GDP shares, 1310-2018'!F453,"")</f>
        <v/>
      </c>
      <c r="F453" s="60">
        <f>IF('IV. Country level, 1310-2018'!G451&lt;0,'III. GDP shares, 1310-2018'!G453,"")</f>
        <v>0.28460739042450967</v>
      </c>
      <c r="G453" s="60" t="str">
        <f>IF('IV. Country level, 1310-2018'!H451&lt;0,'III. GDP shares, 1310-2018'!H453,"")</f>
        <v/>
      </c>
      <c r="H453" s="60" t="str">
        <f>IF('IV. Country level, 1310-2018'!I451&lt;0,'III. GDP shares, 1310-2018'!I453,"")</f>
        <v/>
      </c>
      <c r="I453" s="60">
        <f>IF('IV. Country level, 1310-2018'!J451&lt;0,'III. GDP shares, 1310-2018'!J453,"")</f>
        <v>0</v>
      </c>
      <c r="J453" s="60"/>
      <c r="K453" s="60">
        <f t="shared" si="32"/>
        <v>0.59795059557731611</v>
      </c>
      <c r="L453" s="9">
        <f t="shared" si="34"/>
        <v>0.3085678500328331</v>
      </c>
      <c r="M453" s="9">
        <f t="shared" si="33"/>
        <v>0.20250823357139602</v>
      </c>
      <c r="N453" s="9">
        <f t="shared" si="36"/>
        <v>0.30705706105474662</v>
      </c>
      <c r="O453" s="9">
        <f t="shared" si="35"/>
        <v>0.28138904001220527</v>
      </c>
    </row>
    <row r="454" spans="1:15" ht="15" x14ac:dyDescent="0.25">
      <c r="A454" s="60">
        <v>1758</v>
      </c>
      <c r="B454" s="60">
        <f>IF('IV. Country level, 1310-2018'!C452&lt;0,'III. GDP shares, 1310-2018'!C454,"")</f>
        <v>0.19257554890933126</v>
      </c>
      <c r="C454" s="60" t="str">
        <f>IF('IV. Country level, 1310-2018'!D452&lt;0,'III. GDP shares, 1310-2018'!D454,"")</f>
        <v/>
      </c>
      <c r="D454" s="60" t="str">
        <f>IF('IV. Country level, 1310-2018'!E452&lt;0,'III. GDP shares, 1310-2018'!E454,"")</f>
        <v/>
      </c>
      <c r="E454" s="60">
        <f>IF('IV. Country level, 1310-2018'!F452&lt;0,'III. GDP shares, 1310-2018'!F454,"")</f>
        <v>0.20890223004553943</v>
      </c>
      <c r="F454" s="60" t="str">
        <f>IF('IV. Country level, 1310-2018'!G452&lt;0,'III. GDP shares, 1310-2018'!G454,"")</f>
        <v/>
      </c>
      <c r="G454" s="60" t="str">
        <f>IF('IV. Country level, 1310-2018'!H452&lt;0,'III. GDP shares, 1310-2018'!H454,"")</f>
        <v/>
      </c>
      <c r="H454" s="60" t="str">
        <f>IF('IV. Country level, 1310-2018'!I452&lt;0,'III. GDP shares, 1310-2018'!I454,"")</f>
        <v/>
      </c>
      <c r="I454" s="60" t="str">
        <f>IF('IV. Country level, 1310-2018'!J452&lt;0,'III. GDP shares, 1310-2018'!J454,"")</f>
        <v/>
      </c>
      <c r="J454" s="60"/>
      <c r="K454" s="60">
        <f t="shared" si="32"/>
        <v>0.40147777895487069</v>
      </c>
      <c r="L454" s="9">
        <f t="shared" si="34"/>
        <v>0.34447455916234321</v>
      </c>
      <c r="M454" s="9">
        <f t="shared" si="33"/>
        <v>0.20250823357139602</v>
      </c>
      <c r="N454" s="9">
        <f t="shared" si="36"/>
        <v>0.29022810426633683</v>
      </c>
      <c r="O454" s="9">
        <f t="shared" si="35"/>
        <v>0.28138904001220527</v>
      </c>
    </row>
    <row r="455" spans="1:15" ht="15" x14ac:dyDescent="0.25">
      <c r="A455" s="60">
        <v>1759</v>
      </c>
      <c r="B455" s="60">
        <f>IF('IV. Country level, 1310-2018'!C453&lt;0,'III. GDP shares, 1310-2018'!C455,"")</f>
        <v>0.19211410462218798</v>
      </c>
      <c r="C455" s="60" t="str">
        <f>IF('IV. Country level, 1310-2018'!D453&lt;0,'III. GDP shares, 1310-2018'!D455,"")</f>
        <v/>
      </c>
      <c r="D455" s="60" t="str">
        <f>IF('IV. Country level, 1310-2018'!E453&lt;0,'III. GDP shares, 1310-2018'!E455,"")</f>
        <v/>
      </c>
      <c r="E455" s="60" t="str">
        <f>IF('IV. Country level, 1310-2018'!F453&lt;0,'III. GDP shares, 1310-2018'!F455,"")</f>
        <v/>
      </c>
      <c r="F455" s="60" t="str">
        <f>IF('IV. Country level, 1310-2018'!G453&lt;0,'III. GDP shares, 1310-2018'!G455,"")</f>
        <v/>
      </c>
      <c r="G455" s="60" t="str">
        <f>IF('IV. Country level, 1310-2018'!H453&lt;0,'III. GDP shares, 1310-2018'!H455,"")</f>
        <v/>
      </c>
      <c r="H455" s="60" t="str">
        <f>IF('IV. Country level, 1310-2018'!I453&lt;0,'III. GDP shares, 1310-2018'!I455,"")</f>
        <v/>
      </c>
      <c r="I455" s="60">
        <f>IF('IV. Country level, 1310-2018'!J453&lt;0,'III. GDP shares, 1310-2018'!J455,"")</f>
        <v>0</v>
      </c>
      <c r="J455" s="60"/>
      <c r="K455" s="60">
        <f t="shared" ref="K455:K518" si="37">SUM(B455:I455)</f>
        <v>0.19211410462218798</v>
      </c>
      <c r="L455" s="9">
        <f t="shared" si="34"/>
        <v>0.31652356873799553</v>
      </c>
      <c r="M455" s="9">
        <f t="shared" si="33"/>
        <v>0.20250823357139602</v>
      </c>
      <c r="N455" s="9">
        <f t="shared" si="36"/>
        <v>0.29022810426633683</v>
      </c>
      <c r="O455" s="9">
        <f t="shared" si="35"/>
        <v>0.28138904001220527</v>
      </c>
    </row>
    <row r="456" spans="1:15" ht="15" x14ac:dyDescent="0.25">
      <c r="A456" s="60">
        <v>1760</v>
      </c>
      <c r="B456" s="60" t="str">
        <f>IF('IV. Country level, 1310-2018'!C454&lt;0,'III. GDP shares, 1310-2018'!C456,"")</f>
        <v/>
      </c>
      <c r="C456" s="60" t="str">
        <f>IF('IV. Country level, 1310-2018'!D454&lt;0,'III. GDP shares, 1310-2018'!D456,"")</f>
        <v/>
      </c>
      <c r="D456" s="60" t="str">
        <f>IF('IV. Country level, 1310-2018'!E454&lt;0,'III. GDP shares, 1310-2018'!E456,"")</f>
        <v/>
      </c>
      <c r="E456" s="60">
        <f>IF('IV. Country level, 1310-2018'!F454&lt;0,'III. GDP shares, 1310-2018'!F456,"")</f>
        <v>0.20869668356427865</v>
      </c>
      <c r="F456" s="60" t="str">
        <f>IF('IV. Country level, 1310-2018'!G454&lt;0,'III. GDP shares, 1310-2018'!G456,"")</f>
        <v/>
      </c>
      <c r="G456" s="60" t="str">
        <f>IF('IV. Country level, 1310-2018'!H454&lt;0,'III. GDP shares, 1310-2018'!H456,"")</f>
        <v/>
      </c>
      <c r="H456" s="60" t="str">
        <f>IF('IV. Country level, 1310-2018'!I454&lt;0,'III. GDP shares, 1310-2018'!I456,"")</f>
        <v/>
      </c>
      <c r="I456" s="60" t="str">
        <f>IF('IV. Country level, 1310-2018'!J454&lt;0,'III. GDP shares, 1310-2018'!J456,"")</f>
        <v/>
      </c>
      <c r="J456" s="60"/>
      <c r="K456" s="60">
        <f t="shared" si="37"/>
        <v>0.20869668356427865</v>
      </c>
      <c r="L456" s="9">
        <f t="shared" si="34"/>
        <v>0.26920429258447803</v>
      </c>
      <c r="M456" s="9">
        <f t="shared" si="33"/>
        <v>0.20250823357139602</v>
      </c>
      <c r="N456" s="9">
        <f t="shared" si="36"/>
        <v>0.29022810426633683</v>
      </c>
      <c r="O456" s="9">
        <f t="shared" si="35"/>
        <v>0.28138904001220527</v>
      </c>
    </row>
    <row r="457" spans="1:15" ht="15" x14ac:dyDescent="0.25">
      <c r="A457" s="60">
        <v>1761</v>
      </c>
      <c r="B457" s="60" t="str">
        <f>IF('IV. Country level, 1310-2018'!C455&lt;0,'III. GDP shares, 1310-2018'!C457,"")</f>
        <v/>
      </c>
      <c r="C457" s="60" t="str">
        <f>IF('IV. Country level, 1310-2018'!D455&lt;0,'III. GDP shares, 1310-2018'!D457,"")</f>
        <v/>
      </c>
      <c r="D457" s="60">
        <f>IF('IV. Country level, 1310-2018'!E455&lt;0,'III. GDP shares, 1310-2018'!E457,"")</f>
        <v>4.2751242081137321E-2</v>
      </c>
      <c r="E457" s="60">
        <f>IF('IV. Country level, 1310-2018'!F455&lt;0,'III. GDP shares, 1310-2018'!F457,"")</f>
        <v>0.20859572182543334</v>
      </c>
      <c r="F457" s="60" t="str">
        <f>IF('IV. Country level, 1310-2018'!G455&lt;0,'III. GDP shares, 1310-2018'!G457,"")</f>
        <v/>
      </c>
      <c r="G457" s="60" t="str">
        <f>IF('IV. Country level, 1310-2018'!H455&lt;0,'III. GDP shares, 1310-2018'!H457,"")</f>
        <v/>
      </c>
      <c r="H457" s="60" t="str">
        <f>IF('IV. Country level, 1310-2018'!I455&lt;0,'III. GDP shares, 1310-2018'!I457,"")</f>
        <v/>
      </c>
      <c r="I457" s="60" t="str">
        <f>IF('IV. Country level, 1310-2018'!J455&lt;0,'III. GDP shares, 1310-2018'!J457,"")</f>
        <v/>
      </c>
      <c r="J457" s="60"/>
      <c r="K457" s="60">
        <f t="shared" si="37"/>
        <v>0.25134696390657069</v>
      </c>
      <c r="L457" s="9">
        <f t="shared" si="34"/>
        <v>0.25052014828581587</v>
      </c>
      <c r="M457" s="9">
        <f t="shared" ref="M457:M520" si="38">AVERAGE(L$9:L$714)</f>
        <v>0.20250823357139602</v>
      </c>
      <c r="N457" s="9">
        <f t="shared" si="36"/>
        <v>0.30602848089138013</v>
      </c>
      <c r="O457" s="9">
        <f t="shared" si="35"/>
        <v>0.28138904001220527</v>
      </c>
    </row>
    <row r="458" spans="1:15" ht="15" x14ac:dyDescent="0.25">
      <c r="A458" s="60">
        <v>1762</v>
      </c>
      <c r="B458" s="60" t="str">
        <f>IF('IV. Country level, 1310-2018'!C456&lt;0,'III. GDP shares, 1310-2018'!C458,"")</f>
        <v/>
      </c>
      <c r="C458" s="60" t="str">
        <f>IF('IV. Country level, 1310-2018'!D456&lt;0,'III. GDP shares, 1310-2018'!D458,"")</f>
        <v/>
      </c>
      <c r="D458" s="60">
        <f>IF('IV. Country level, 1310-2018'!E456&lt;0,'III. GDP shares, 1310-2018'!E458,"")</f>
        <v>4.252200036254581E-2</v>
      </c>
      <c r="E458" s="60" t="str">
        <f>IF('IV. Country level, 1310-2018'!F456&lt;0,'III. GDP shares, 1310-2018'!F458,"")</f>
        <v/>
      </c>
      <c r="F458" s="60" t="str">
        <f>IF('IV. Country level, 1310-2018'!G456&lt;0,'III. GDP shares, 1310-2018'!G458,"")</f>
        <v/>
      </c>
      <c r="G458" s="60" t="str">
        <f>IF('IV. Country level, 1310-2018'!H456&lt;0,'III. GDP shares, 1310-2018'!H458,"")</f>
        <v/>
      </c>
      <c r="H458" s="60" t="str">
        <f>IF('IV. Country level, 1310-2018'!I456&lt;0,'III. GDP shares, 1310-2018'!I458,"")</f>
        <v/>
      </c>
      <c r="I458" s="60" t="str">
        <f>IF('IV. Country level, 1310-2018'!J456&lt;0,'III. GDP shares, 1310-2018'!J458,"")</f>
        <v/>
      </c>
      <c r="J458" s="60"/>
      <c r="K458" s="60">
        <f t="shared" si="37"/>
        <v>4.252200036254581E-2</v>
      </c>
      <c r="L458" s="9">
        <f t="shared" ref="L458:L521" si="39">AVERAGE(K455:K461)</f>
        <v>0.2599906160469716</v>
      </c>
      <c r="M458" s="9">
        <f t="shared" si="38"/>
        <v>0.20250823357139602</v>
      </c>
      <c r="N458" s="9">
        <f t="shared" si="36"/>
        <v>0.30381913624317136</v>
      </c>
      <c r="O458" s="9">
        <f t="shared" si="35"/>
        <v>0.28138904001220527</v>
      </c>
    </row>
    <row r="459" spans="1:15" ht="15" x14ac:dyDescent="0.25">
      <c r="A459" s="60">
        <v>1763</v>
      </c>
      <c r="B459" s="60">
        <f>IF('IV. Country level, 1310-2018'!C457&lt;0,'III. GDP shares, 1310-2018'!C459,"")</f>
        <v>0.19032192110357643</v>
      </c>
      <c r="C459" s="60" t="str">
        <f>IF('IV. Country level, 1310-2018'!D457&lt;0,'III. GDP shares, 1310-2018'!D459,"")</f>
        <v/>
      </c>
      <c r="D459" s="60" t="str">
        <f>IF('IV. Country level, 1310-2018'!E457&lt;0,'III. GDP shares, 1310-2018'!E459,"")</f>
        <v/>
      </c>
      <c r="E459" s="60" t="str">
        <f>IF('IV. Country level, 1310-2018'!F457&lt;0,'III. GDP shares, 1310-2018'!F459,"")</f>
        <v/>
      </c>
      <c r="F459" s="60" t="str">
        <f>IF('IV. Country level, 1310-2018'!G457&lt;0,'III. GDP shares, 1310-2018'!G459,"")</f>
        <v/>
      </c>
      <c r="G459" s="60" t="str">
        <f>IF('IV. Country level, 1310-2018'!H457&lt;0,'III. GDP shares, 1310-2018'!H459,"")</f>
        <v/>
      </c>
      <c r="H459" s="60" t="str">
        <f>IF('IV. Country level, 1310-2018'!I457&lt;0,'III. GDP shares, 1310-2018'!I459,"")</f>
        <v/>
      </c>
      <c r="I459" s="60" t="str">
        <f>IF('IV. Country level, 1310-2018'!J457&lt;0,'III. GDP shares, 1310-2018'!J459,"")</f>
        <v/>
      </c>
      <c r="J459" s="60"/>
      <c r="K459" s="60">
        <f t="shared" si="37"/>
        <v>0.19032192110357643</v>
      </c>
      <c r="L459" s="9">
        <f t="shared" si="39"/>
        <v>0.23849305859515813</v>
      </c>
      <c r="M459" s="9">
        <f t="shared" si="38"/>
        <v>0.20250823357139602</v>
      </c>
      <c r="N459" s="9">
        <f t="shared" si="36"/>
        <v>0.29464289957726963</v>
      </c>
      <c r="O459" s="9">
        <f t="shared" si="35"/>
        <v>0.28138904001220527</v>
      </c>
    </row>
    <row r="460" spans="1:15" ht="15" x14ac:dyDescent="0.25">
      <c r="A460" s="60">
        <v>1764</v>
      </c>
      <c r="B460" s="60">
        <f>IF('IV. Country level, 1310-2018'!C458&lt;0,'III. GDP shares, 1310-2018'!C460,"")</f>
        <v>0.18988680948648182</v>
      </c>
      <c r="C460" s="60">
        <f>IF('IV. Country level, 1310-2018'!D458&lt;0,'III. GDP shares, 1310-2018'!D460,"")</f>
        <v>0.27727477600019912</v>
      </c>
      <c r="D460" s="60" t="str">
        <f>IF('IV. Country level, 1310-2018'!E458&lt;0,'III. GDP shares, 1310-2018'!E460,"")</f>
        <v/>
      </c>
      <c r="E460" s="60" t="str">
        <f>IF('IV. Country level, 1310-2018'!F458&lt;0,'III. GDP shares, 1310-2018'!F460,"")</f>
        <v/>
      </c>
      <c r="F460" s="60" t="str">
        <f>IF('IV. Country level, 1310-2018'!G458&lt;0,'III. GDP shares, 1310-2018'!G460,"")</f>
        <v/>
      </c>
      <c r="G460" s="60" t="str">
        <f>IF('IV. Country level, 1310-2018'!H458&lt;0,'III. GDP shares, 1310-2018'!H460,"")</f>
        <v/>
      </c>
      <c r="H460" s="60" t="str">
        <f>IF('IV. Country level, 1310-2018'!I458&lt;0,'III. GDP shares, 1310-2018'!I460,"")</f>
        <v/>
      </c>
      <c r="I460" s="60" t="str">
        <f>IF('IV. Country level, 1310-2018'!J458&lt;0,'III. GDP shares, 1310-2018'!J460,"")</f>
        <v/>
      </c>
      <c r="J460" s="60"/>
      <c r="K460" s="60">
        <f t="shared" si="37"/>
        <v>0.46716158548668096</v>
      </c>
      <c r="L460" s="9">
        <f t="shared" si="39"/>
        <v>0.28436309912848079</v>
      </c>
      <c r="M460" s="9">
        <f t="shared" si="38"/>
        <v>0.20250823357139602</v>
      </c>
      <c r="N460" s="9">
        <f t="shared" si="36"/>
        <v>0.28841562131430415</v>
      </c>
      <c r="O460" s="9">
        <f t="shared" si="35"/>
        <v>0.28138904001220527</v>
      </c>
    </row>
    <row r="461" spans="1:15" ht="15" x14ac:dyDescent="0.25">
      <c r="A461" s="60">
        <v>1765</v>
      </c>
      <c r="B461" s="60">
        <f>IF('IV. Country level, 1310-2018'!C459&lt;0,'III. GDP shares, 1310-2018'!C461,"")</f>
        <v>0.18945669337681131</v>
      </c>
      <c r="C461" s="60">
        <f>IF('IV. Country level, 1310-2018'!D459&lt;0,'III. GDP shares, 1310-2018'!D461,"")</f>
        <v>0.27831435990614956</v>
      </c>
      <c r="D461" s="60" t="str">
        <f>IF('IV. Country level, 1310-2018'!E459&lt;0,'III. GDP shares, 1310-2018'!E461,"")</f>
        <v/>
      </c>
      <c r="E461" s="60" t="str">
        <f>IF('IV. Country level, 1310-2018'!F459&lt;0,'III. GDP shares, 1310-2018'!F461,"")</f>
        <v/>
      </c>
      <c r="F461" s="60" t="str">
        <f>IF('IV. Country level, 1310-2018'!G459&lt;0,'III. GDP shares, 1310-2018'!G461,"")</f>
        <v/>
      </c>
      <c r="G461" s="60" t="str">
        <f>IF('IV. Country level, 1310-2018'!H459&lt;0,'III. GDP shares, 1310-2018'!H461,"")</f>
        <v/>
      </c>
      <c r="H461" s="60" t="str">
        <f>IF('IV. Country level, 1310-2018'!I459&lt;0,'III. GDP shares, 1310-2018'!I461,"")</f>
        <v/>
      </c>
      <c r="I461" s="60" t="str">
        <f>IF('IV. Country level, 1310-2018'!J459&lt;0,'III. GDP shares, 1310-2018'!J461,"")</f>
        <v/>
      </c>
      <c r="J461" s="60"/>
      <c r="K461" s="60">
        <f t="shared" si="37"/>
        <v>0.46777105328296087</v>
      </c>
      <c r="L461" s="9">
        <f t="shared" si="39"/>
        <v>0.28864496650549648</v>
      </c>
      <c r="M461" s="9">
        <f t="shared" si="38"/>
        <v>0.20250823357139602</v>
      </c>
      <c r="N461" s="9">
        <f t="shared" si="36"/>
        <v>0.28148472949755909</v>
      </c>
      <c r="O461" s="9">
        <f t="shared" ref="O461:O495" si="40">AVERAGE(L$396:L$495)</f>
        <v>0.28138904001220527</v>
      </c>
    </row>
    <row r="462" spans="1:15" ht="15" x14ac:dyDescent="0.25">
      <c r="A462" s="60">
        <v>1766</v>
      </c>
      <c r="B462" s="60" t="str">
        <f>IF('IV. Country level, 1310-2018'!C460&lt;0,'III. GDP shares, 1310-2018'!C462,"")</f>
        <v/>
      </c>
      <c r="C462" s="60" t="str">
        <f>IF('IV. Country level, 1310-2018'!D460&lt;0,'III. GDP shares, 1310-2018'!D462,"")</f>
        <v/>
      </c>
      <c r="D462" s="60">
        <f>IF('IV. Country level, 1310-2018'!E460&lt;0,'III. GDP shares, 1310-2018'!E462,"")</f>
        <v>4.1631202459493616E-2</v>
      </c>
      <c r="E462" s="60" t="str">
        <f>IF('IV. Country level, 1310-2018'!F460&lt;0,'III. GDP shares, 1310-2018'!F462,"")</f>
        <v/>
      </c>
      <c r="F462" s="60" t="str">
        <f>IF('IV. Country level, 1310-2018'!G460&lt;0,'III. GDP shares, 1310-2018'!G462,"")</f>
        <v/>
      </c>
      <c r="G462" s="60" t="str">
        <f>IF('IV. Country level, 1310-2018'!H460&lt;0,'III. GDP shares, 1310-2018'!H462,"")</f>
        <v/>
      </c>
      <c r="H462" s="60" t="str">
        <f>IF('IV. Country level, 1310-2018'!I460&lt;0,'III. GDP shares, 1310-2018'!I462,"")</f>
        <v/>
      </c>
      <c r="I462" s="60" t="str">
        <f>IF('IV. Country level, 1310-2018'!J460&lt;0,'III. GDP shares, 1310-2018'!J462,"")</f>
        <v/>
      </c>
      <c r="J462" s="60"/>
      <c r="K462" s="60">
        <f t="shared" si="37"/>
        <v>4.1631202459493616E-2</v>
      </c>
      <c r="L462" s="9">
        <f t="shared" si="39"/>
        <v>0.28842601615455765</v>
      </c>
      <c r="M462" s="9">
        <f t="shared" si="38"/>
        <v>0.20250823357139602</v>
      </c>
      <c r="N462" s="9">
        <f t="shared" si="36"/>
        <v>0.28891382667452292</v>
      </c>
      <c r="O462" s="9">
        <f t="shared" si="40"/>
        <v>0.28138904001220527</v>
      </c>
    </row>
    <row r="463" spans="1:15" ht="15" x14ac:dyDescent="0.25">
      <c r="A463" s="60">
        <v>1767</v>
      </c>
      <c r="B463" s="60" t="str">
        <f>IF('IV. Country level, 1310-2018'!C461&lt;0,'III. GDP shares, 1310-2018'!C463,"")</f>
        <v/>
      </c>
      <c r="C463" s="60">
        <f>IF('IV. Country level, 1310-2018'!D461&lt;0,'III. GDP shares, 1310-2018'!D463,"")</f>
        <v>0.28035812781995195</v>
      </c>
      <c r="D463" s="60">
        <f>IF('IV. Country level, 1310-2018'!E461&lt;0,'III. GDP shares, 1310-2018'!E463,"")</f>
        <v>4.1414822450188488E-2</v>
      </c>
      <c r="E463" s="60">
        <f>IF('IV. Country level, 1310-2018'!F461&lt;0,'III. GDP shares, 1310-2018'!F463,"")</f>
        <v>0.20801401702739658</v>
      </c>
      <c r="F463" s="60" t="str">
        <f>IF('IV. Country level, 1310-2018'!G461&lt;0,'III. GDP shares, 1310-2018'!G463,"")</f>
        <v/>
      </c>
      <c r="G463" s="60" t="str">
        <f>IF('IV. Country level, 1310-2018'!H461&lt;0,'III. GDP shares, 1310-2018'!H463,"")</f>
        <v/>
      </c>
      <c r="H463" s="60" t="str">
        <f>IF('IV. Country level, 1310-2018'!I461&lt;0,'III. GDP shares, 1310-2018'!I463,"")</f>
        <v/>
      </c>
      <c r="I463" s="60" t="str">
        <f>IF('IV. Country level, 1310-2018'!J461&lt;0,'III. GDP shares, 1310-2018'!J463,"")</f>
        <v/>
      </c>
      <c r="J463" s="60"/>
      <c r="K463" s="60">
        <f t="shared" si="37"/>
        <v>0.52978696729753705</v>
      </c>
      <c r="L463" s="9">
        <f t="shared" si="39"/>
        <v>0.3581591893635333</v>
      </c>
      <c r="M463" s="9">
        <f t="shared" si="38"/>
        <v>0.20250823357139602</v>
      </c>
      <c r="N463" s="9">
        <f t="shared" si="36"/>
        <v>0.281582348812359</v>
      </c>
      <c r="O463" s="9">
        <f t="shared" si="40"/>
        <v>0.28138904001220527</v>
      </c>
    </row>
    <row r="464" spans="1:15" ht="15" x14ac:dyDescent="0.25">
      <c r="A464" s="60">
        <v>1768</v>
      </c>
      <c r="B464" s="60" t="str">
        <f>IF('IV. Country level, 1310-2018'!C462&lt;0,'III. GDP shares, 1310-2018'!C464,"")</f>
        <v/>
      </c>
      <c r="C464" s="60" t="str">
        <f>IF('IV. Country level, 1310-2018'!D462&lt;0,'III. GDP shares, 1310-2018'!D464,"")</f>
        <v/>
      </c>
      <c r="D464" s="60" t="str">
        <f>IF('IV. Country level, 1310-2018'!E462&lt;0,'III. GDP shares, 1310-2018'!E464,"")</f>
        <v/>
      </c>
      <c r="E464" s="60" t="str">
        <f>IF('IV. Country level, 1310-2018'!F462&lt;0,'III. GDP shares, 1310-2018'!F464,"")</f>
        <v/>
      </c>
      <c r="F464" s="60">
        <f>IF('IV. Country level, 1310-2018'!G462&lt;0,'III. GDP shares, 1310-2018'!G464,"")</f>
        <v>0.28132003554568052</v>
      </c>
      <c r="G464" s="60" t="str">
        <f>IF('IV. Country level, 1310-2018'!H462&lt;0,'III. GDP shares, 1310-2018'!H464,"")</f>
        <v/>
      </c>
      <c r="H464" s="60" t="str">
        <f>IF('IV. Country level, 1310-2018'!I462&lt;0,'III. GDP shares, 1310-2018'!I464,"")</f>
        <v/>
      </c>
      <c r="I464" s="60" t="str">
        <f>IF('IV. Country level, 1310-2018'!J462&lt;0,'III. GDP shares, 1310-2018'!J464,"")</f>
        <v/>
      </c>
      <c r="J464" s="60"/>
      <c r="K464" s="60">
        <f t="shared" si="37"/>
        <v>0.28132003554568052</v>
      </c>
      <c r="L464" s="9">
        <f t="shared" si="39"/>
        <v>0.39420851455978673</v>
      </c>
      <c r="M464" s="9">
        <f t="shared" si="38"/>
        <v>0.20250823357139602</v>
      </c>
      <c r="N464" s="9">
        <f t="shared" si="36"/>
        <v>0.29487227786017212</v>
      </c>
      <c r="O464" s="9">
        <f t="shared" si="40"/>
        <v>0.28138904001220527</v>
      </c>
    </row>
    <row r="465" spans="1:15" ht="15" x14ac:dyDescent="0.25">
      <c r="A465" s="60">
        <v>1769</v>
      </c>
      <c r="B465" s="60" t="str">
        <f>IF('IV. Country level, 1310-2018'!C463&lt;0,'III. GDP shares, 1310-2018'!C465,"")</f>
        <v/>
      </c>
      <c r="C465" s="60" t="str">
        <f>IF('IV. Country level, 1310-2018'!D463&lt;0,'III. GDP shares, 1310-2018'!D465,"")</f>
        <v/>
      </c>
      <c r="D465" s="60">
        <f>IF('IV. Country level, 1310-2018'!E463&lt;0,'III. GDP shares, 1310-2018'!E465,"")</f>
        <v>4.0989347905974451E-2</v>
      </c>
      <c r="E465" s="60" t="str">
        <f>IF('IV. Country level, 1310-2018'!F463&lt;0,'III. GDP shares, 1310-2018'!F465,"")</f>
        <v/>
      </c>
      <c r="F465" s="60" t="str">
        <f>IF('IV. Country level, 1310-2018'!G463&lt;0,'III. GDP shares, 1310-2018'!G465,"")</f>
        <v/>
      </c>
      <c r="G465" s="60" t="str">
        <f>IF('IV. Country level, 1310-2018'!H463&lt;0,'III. GDP shares, 1310-2018'!H465,"")</f>
        <v/>
      </c>
      <c r="H465" s="60" t="str">
        <f>IF('IV. Country level, 1310-2018'!I463&lt;0,'III. GDP shares, 1310-2018'!I465,"")</f>
        <v/>
      </c>
      <c r="I465" s="60" t="str">
        <f>IF('IV. Country level, 1310-2018'!J463&lt;0,'III. GDP shares, 1310-2018'!J465,"")</f>
        <v/>
      </c>
      <c r="J465" s="60"/>
      <c r="K465" s="60">
        <f t="shared" si="37"/>
        <v>4.0989347905974451E-2</v>
      </c>
      <c r="L465" s="9">
        <f t="shared" si="39"/>
        <v>0.3947910744592199</v>
      </c>
      <c r="M465" s="9">
        <f t="shared" si="38"/>
        <v>0.20250823357139602</v>
      </c>
      <c r="N465" s="9">
        <f t="shared" si="36"/>
        <v>0.27049241244138056</v>
      </c>
      <c r="O465" s="9">
        <f t="shared" si="40"/>
        <v>0.28138904001220527</v>
      </c>
    </row>
    <row r="466" spans="1:15" ht="15" x14ac:dyDescent="0.25">
      <c r="A466" s="60">
        <v>1770</v>
      </c>
      <c r="B466" s="60">
        <f>IF('IV. Country level, 1310-2018'!C464&lt;0,'III. GDP shares, 1310-2018'!C466,"")</f>
        <v>0.18737811840378671</v>
      </c>
      <c r="C466" s="60">
        <f>IF('IV. Country level, 1310-2018'!D464&lt;0,'III. GDP shares, 1310-2018'!D466,"")</f>
        <v>0.28333824308718863</v>
      </c>
      <c r="D466" s="60" t="str">
        <f>IF('IV. Country level, 1310-2018'!E464&lt;0,'III. GDP shares, 1310-2018'!E466,"")</f>
        <v/>
      </c>
      <c r="E466" s="60">
        <f>IF('IV. Country level, 1310-2018'!F464&lt;0,'III. GDP shares, 1310-2018'!F466,"")</f>
        <v>0.20773777207542979</v>
      </c>
      <c r="F466" s="60" t="str">
        <f>IF('IV. Country level, 1310-2018'!G464&lt;0,'III. GDP shares, 1310-2018'!G466,"")</f>
        <v/>
      </c>
      <c r="G466" s="60" t="str">
        <f>IF('IV. Country level, 1310-2018'!H464&lt;0,'III. GDP shares, 1310-2018'!H466,"")</f>
        <v/>
      </c>
      <c r="H466" s="60" t="str">
        <f>IF('IV. Country level, 1310-2018'!I464&lt;0,'III. GDP shares, 1310-2018'!I466,"")</f>
        <v/>
      </c>
      <c r="I466" s="60" t="str">
        <f>IF('IV. Country level, 1310-2018'!J464&lt;0,'III. GDP shares, 1310-2018'!J466,"")</f>
        <v/>
      </c>
      <c r="J466" s="60"/>
      <c r="K466" s="60">
        <f t="shared" si="37"/>
        <v>0.67845413356640516</v>
      </c>
      <c r="L466" s="9">
        <f t="shared" si="39"/>
        <v>0.38884375982214942</v>
      </c>
      <c r="M466" s="9">
        <f t="shared" si="38"/>
        <v>0.20250823357139602</v>
      </c>
      <c r="N466" s="9">
        <f t="shared" si="36"/>
        <v>0.26516825736179633</v>
      </c>
      <c r="O466" s="9">
        <f t="shared" si="40"/>
        <v>0.28138904001220527</v>
      </c>
    </row>
    <row r="467" spans="1:15" ht="15" x14ac:dyDescent="0.25">
      <c r="A467" s="60">
        <v>1771</v>
      </c>
      <c r="B467" s="60">
        <f>IF('IV. Country level, 1310-2018'!C465&lt;0,'III. GDP shares, 1310-2018'!C467,"")</f>
        <v>0.18697624510609329</v>
      </c>
      <c r="C467" s="60">
        <f>IF('IV. Country level, 1310-2018'!D465&lt;0,'III. GDP shares, 1310-2018'!D467,"")</f>
        <v>0.28430956455857764</v>
      </c>
      <c r="D467" s="60">
        <f>IF('IV. Country level, 1310-2018'!E465&lt;0,'III. GDP shares, 1310-2018'!E467,"")</f>
        <v>4.0573317796466897E-2</v>
      </c>
      <c r="E467" s="60">
        <f>IF('IV. Country level, 1310-2018'!F465&lt;0,'III. GDP shares, 1310-2018'!F467,"")</f>
        <v>0.20764773439931769</v>
      </c>
      <c r="F467" s="60" t="str">
        <f>IF('IV. Country level, 1310-2018'!G465&lt;0,'III. GDP shares, 1310-2018'!G467,"")</f>
        <v/>
      </c>
      <c r="G467" s="60" t="str">
        <f>IF('IV. Country level, 1310-2018'!H465&lt;0,'III. GDP shares, 1310-2018'!H467,"")</f>
        <v/>
      </c>
      <c r="H467" s="60" t="str">
        <f>IF('IV. Country level, 1310-2018'!I465&lt;0,'III. GDP shares, 1310-2018'!I467,"")</f>
        <v/>
      </c>
      <c r="I467" s="60" t="str">
        <f>IF('IV. Country level, 1310-2018'!J465&lt;0,'III. GDP shares, 1310-2018'!J467,"")</f>
        <v/>
      </c>
      <c r="J467" s="60"/>
      <c r="K467" s="60">
        <f t="shared" si="37"/>
        <v>0.71950686186045554</v>
      </c>
      <c r="L467" s="9">
        <f t="shared" si="39"/>
        <v>0.33970232858299582</v>
      </c>
      <c r="M467" s="9">
        <f t="shared" si="38"/>
        <v>0.20250823357139602</v>
      </c>
      <c r="N467" s="9">
        <f t="shared" si="36"/>
        <v>0.275662289915446</v>
      </c>
      <c r="O467" s="9">
        <f t="shared" si="40"/>
        <v>0.28138904001220527</v>
      </c>
    </row>
    <row r="468" spans="1:15" ht="15" x14ac:dyDescent="0.25">
      <c r="A468" s="60">
        <v>1772</v>
      </c>
      <c r="B468" s="60">
        <f>IF('IV. Country level, 1310-2018'!C466&lt;0,'III. GDP shares, 1310-2018'!C468,"")</f>
        <v>0.18657880746739031</v>
      </c>
      <c r="C468" s="60">
        <f>IF('IV. Country level, 1310-2018'!D466&lt;0,'III. GDP shares, 1310-2018'!D468,"")</f>
        <v>0.28527016511160286</v>
      </c>
      <c r="D468" s="60" t="str">
        <f>IF('IV. Country level, 1310-2018'!E466&lt;0,'III. GDP shares, 1310-2018'!E468,"")</f>
        <v/>
      </c>
      <c r="E468" s="60" t="str">
        <f>IF('IV. Country level, 1310-2018'!F466&lt;0,'III. GDP shares, 1310-2018'!F468,"")</f>
        <v/>
      </c>
      <c r="F468" s="60" t="str">
        <f>IF('IV. Country level, 1310-2018'!G466&lt;0,'III. GDP shares, 1310-2018'!G468,"")</f>
        <v/>
      </c>
      <c r="G468" s="60" t="str">
        <f>IF('IV. Country level, 1310-2018'!H466&lt;0,'III. GDP shares, 1310-2018'!H468,"")</f>
        <v/>
      </c>
      <c r="H468" s="60" t="str">
        <f>IF('IV. Country level, 1310-2018'!I466&lt;0,'III. GDP shares, 1310-2018'!I468,"")</f>
        <v/>
      </c>
      <c r="I468" s="60" t="str">
        <f>IF('IV. Country level, 1310-2018'!J466&lt;0,'III. GDP shares, 1310-2018'!J468,"")</f>
        <v/>
      </c>
      <c r="J468" s="60"/>
      <c r="K468" s="60">
        <f t="shared" si="37"/>
        <v>0.47184897257899316</v>
      </c>
      <c r="L468" s="9">
        <f t="shared" si="39"/>
        <v>0.29951375207646996</v>
      </c>
      <c r="M468" s="9">
        <f t="shared" si="38"/>
        <v>0.20250823357139602</v>
      </c>
      <c r="N468" s="9">
        <f t="shared" si="36"/>
        <v>0.26844474648111333</v>
      </c>
      <c r="O468" s="9">
        <f t="shared" si="40"/>
        <v>0.28138904001220527</v>
      </c>
    </row>
    <row r="469" spans="1:15" ht="15" x14ac:dyDescent="0.25">
      <c r="A469" s="60">
        <v>1773</v>
      </c>
      <c r="B469" s="60" t="str">
        <f>IF('IV. Country level, 1310-2018'!C467&lt;0,'III. GDP shares, 1310-2018'!C469,"")</f>
        <v/>
      </c>
      <c r="C469" s="60" t="str">
        <f>IF('IV. Country level, 1310-2018'!D467&lt;0,'III. GDP shares, 1310-2018'!D469,"")</f>
        <v/>
      </c>
      <c r="D469" s="60" t="str">
        <f>IF('IV. Country level, 1310-2018'!E467&lt;0,'III. GDP shares, 1310-2018'!E469,"")</f>
        <v/>
      </c>
      <c r="E469" s="60" t="str">
        <f>IF('IV. Country level, 1310-2018'!F467&lt;0,'III. GDP shares, 1310-2018'!F469,"")</f>
        <v/>
      </c>
      <c r="F469" s="60" t="str">
        <f>IF('IV. Country level, 1310-2018'!G467&lt;0,'III. GDP shares, 1310-2018'!G469,"")</f>
        <v/>
      </c>
      <c r="G469" s="60" t="str">
        <f>IF('IV. Country level, 1310-2018'!H467&lt;0,'III. GDP shares, 1310-2018'!H469,"")</f>
        <v/>
      </c>
      <c r="H469" s="60" t="str">
        <f>IF('IV. Country level, 1310-2018'!I467&lt;0,'III. GDP shares, 1310-2018'!I469,"")</f>
        <v/>
      </c>
      <c r="I469" s="60" t="str">
        <f>IF('IV. Country level, 1310-2018'!J467&lt;0,'III. GDP shares, 1310-2018'!J469,"")</f>
        <v/>
      </c>
      <c r="J469" s="60"/>
      <c r="K469" s="60">
        <f t="shared" si="37"/>
        <v>0</v>
      </c>
      <c r="L469" s="9">
        <f t="shared" si="39"/>
        <v>0.29365813094704502</v>
      </c>
      <c r="M469" s="9">
        <f t="shared" si="38"/>
        <v>0.20250823357139602</v>
      </c>
      <c r="N469" s="9">
        <f t="shared" si="36"/>
        <v>0.26010792536034993</v>
      </c>
      <c r="O469" s="9">
        <f t="shared" si="40"/>
        <v>0.28138904001220527</v>
      </c>
    </row>
    <row r="470" spans="1:15" ht="15" x14ac:dyDescent="0.25">
      <c r="A470" s="60">
        <v>1774</v>
      </c>
      <c r="B470" s="60">
        <f>IF('IV. Country level, 1310-2018'!C468&lt;0,'III. GDP shares, 1310-2018'!C470,"")</f>
        <v>0.18579694862346127</v>
      </c>
      <c r="C470" s="60" t="str">
        <f>IF('IV. Country level, 1310-2018'!D468&lt;0,'III. GDP shares, 1310-2018'!D470,"")</f>
        <v/>
      </c>
      <c r="D470" s="60" t="str">
        <f>IF('IV. Country level, 1310-2018'!E468&lt;0,'III. GDP shares, 1310-2018'!E470,"")</f>
        <v/>
      </c>
      <c r="E470" s="60" t="str">
        <f>IF('IV. Country level, 1310-2018'!F468&lt;0,'III. GDP shares, 1310-2018'!F470,"")</f>
        <v/>
      </c>
      <c r="F470" s="60" t="str">
        <f>IF('IV. Country level, 1310-2018'!G468&lt;0,'III. GDP shares, 1310-2018'!G470,"")</f>
        <v/>
      </c>
      <c r="G470" s="60" t="str">
        <f>IF('IV. Country level, 1310-2018'!H468&lt;0,'III. GDP shares, 1310-2018'!H470,"")</f>
        <v/>
      </c>
      <c r="H470" s="60" t="str">
        <f>IF('IV. Country level, 1310-2018'!I468&lt;0,'III. GDP shares, 1310-2018'!I470,"")</f>
        <v/>
      </c>
      <c r="I470" s="60" t="str">
        <f>IF('IV. Country level, 1310-2018'!J468&lt;0,'III. GDP shares, 1310-2018'!J470,"")</f>
        <v/>
      </c>
      <c r="J470" s="60"/>
      <c r="K470" s="60">
        <f t="shared" si="37"/>
        <v>0.18579694862346127</v>
      </c>
      <c r="L470" s="9">
        <f t="shared" si="39"/>
        <v>0.29974764340872256</v>
      </c>
      <c r="M470" s="9">
        <f t="shared" si="38"/>
        <v>0.20250823357139602</v>
      </c>
      <c r="N470" s="9">
        <f t="shared" si="36"/>
        <v>0.25012350517557286</v>
      </c>
      <c r="O470" s="9">
        <f t="shared" si="40"/>
        <v>0.28138904001220527</v>
      </c>
    </row>
    <row r="471" spans="1:15" ht="15" x14ac:dyDescent="0.25">
      <c r="A471" s="60">
        <v>1775</v>
      </c>
      <c r="B471" s="60" t="str">
        <f>IF('IV. Country level, 1310-2018'!C469&lt;0,'III. GDP shares, 1310-2018'!C471,"")</f>
        <v/>
      </c>
      <c r="C471" s="60" t="str">
        <f>IF('IV. Country level, 1310-2018'!D469&lt;0,'III. GDP shares, 1310-2018'!D471,"")</f>
        <v/>
      </c>
      <c r="D471" s="60" t="str">
        <f>IF('IV. Country level, 1310-2018'!E469&lt;0,'III. GDP shares, 1310-2018'!E471,"")</f>
        <v/>
      </c>
      <c r="E471" s="60" t="str">
        <f>IF('IV. Country level, 1310-2018'!F469&lt;0,'III. GDP shares, 1310-2018'!F471,"")</f>
        <v/>
      </c>
      <c r="F471" s="60" t="str">
        <f>IF('IV. Country level, 1310-2018'!G469&lt;0,'III. GDP shares, 1310-2018'!G471,"")</f>
        <v/>
      </c>
      <c r="G471" s="60" t="str">
        <f>IF('IV. Country level, 1310-2018'!H469&lt;0,'III. GDP shares, 1310-2018'!H471,"")</f>
        <v/>
      </c>
      <c r="H471" s="60" t="str">
        <f>IF('IV. Country level, 1310-2018'!I469&lt;0,'III. GDP shares, 1310-2018'!I471,"")</f>
        <v/>
      </c>
      <c r="I471" s="60" t="str">
        <f>IF('IV. Country level, 1310-2018'!J469&lt;0,'III. GDP shares, 1310-2018'!J471,"")</f>
        <v/>
      </c>
      <c r="J471" s="60"/>
      <c r="K471" s="60">
        <f t="shared" si="37"/>
        <v>0</v>
      </c>
      <c r="L471" s="9">
        <f t="shared" si="39"/>
        <v>0.22328714168283287</v>
      </c>
      <c r="M471" s="9">
        <f t="shared" si="38"/>
        <v>0.20250823357139602</v>
      </c>
      <c r="N471" s="9">
        <f t="shared" ref="N471:N534" si="41">AVERAGE(K455:K487)</f>
        <v>0.23795751187391012</v>
      </c>
      <c r="O471" s="9">
        <f t="shared" si="40"/>
        <v>0.28138904001220527</v>
      </c>
    </row>
    <row r="472" spans="1:15" ht="15" x14ac:dyDescent="0.25">
      <c r="A472" s="60">
        <v>1776</v>
      </c>
      <c r="B472" s="60" t="str">
        <f>IF('IV. Country level, 1310-2018'!C470&lt;0,'III. GDP shares, 1310-2018'!C472,"")</f>
        <v/>
      </c>
      <c r="C472" s="60" t="str">
        <f>IF('IV. Country level, 1310-2018'!D470&lt;0,'III. GDP shares, 1310-2018'!D472,"")</f>
        <v/>
      </c>
      <c r="D472" s="60" t="str">
        <f>IF('IV. Country level, 1310-2018'!E470&lt;0,'III. GDP shares, 1310-2018'!E472,"")</f>
        <v/>
      </c>
      <c r="E472" s="60" t="str">
        <f>IF('IV. Country level, 1310-2018'!F470&lt;0,'III. GDP shares, 1310-2018'!F472,"")</f>
        <v/>
      </c>
      <c r="F472" s="60" t="str">
        <f>IF('IV. Country level, 1310-2018'!G470&lt;0,'III. GDP shares, 1310-2018'!G472,"")</f>
        <v/>
      </c>
      <c r="G472" s="60" t="str">
        <f>IF('IV. Country level, 1310-2018'!H470&lt;0,'III. GDP shares, 1310-2018'!H472,"")</f>
        <v/>
      </c>
      <c r="H472" s="60" t="str">
        <f>IF('IV. Country level, 1310-2018'!I470&lt;0,'III. GDP shares, 1310-2018'!I472,"")</f>
        <v/>
      </c>
      <c r="I472" s="60" t="str">
        <f>IF('IV. Country level, 1310-2018'!J470&lt;0,'III. GDP shares, 1310-2018'!J472,"")</f>
        <v/>
      </c>
      <c r="J472" s="60"/>
      <c r="K472" s="60">
        <f t="shared" si="37"/>
        <v>0</v>
      </c>
      <c r="L472" s="9">
        <f t="shared" si="39"/>
        <v>0.15588014560011956</v>
      </c>
      <c r="M472" s="9">
        <f t="shared" si="38"/>
        <v>0.20250823357139602</v>
      </c>
      <c r="N472" s="9">
        <f t="shared" si="41"/>
        <v>0.24441823636700791</v>
      </c>
      <c r="O472" s="9">
        <f t="shared" si="40"/>
        <v>0.28138904001220527</v>
      </c>
    </row>
    <row r="473" spans="1:15" ht="15" x14ac:dyDescent="0.25">
      <c r="A473" s="60">
        <v>1777</v>
      </c>
      <c r="B473" s="60">
        <f>IF('IV. Country level, 1310-2018'!C471&lt;0,'III. GDP shares, 1310-2018'!C473,"")</f>
        <v>0.18465565286297786</v>
      </c>
      <c r="C473" s="60">
        <f>IF('IV. Country level, 1310-2018'!D471&lt;0,'III. GDP shares, 1310-2018'!D473,"")</f>
        <v>0.28991839969396505</v>
      </c>
      <c r="D473" s="60">
        <f>IF('IV. Country level, 1310-2018'!E471&lt;0,'III. GDP shares, 1310-2018'!E473,"")</f>
        <v>3.937885077583906E-2</v>
      </c>
      <c r="E473" s="60">
        <f>IF('IV. Country level, 1310-2018'!F471&lt;0,'III. GDP shares, 1310-2018'!F473,"")</f>
        <v>0.2071278174653659</v>
      </c>
      <c r="F473" s="60" t="str">
        <f>IF('IV. Country level, 1310-2018'!G471&lt;0,'III. GDP shares, 1310-2018'!G473,"")</f>
        <v/>
      </c>
      <c r="G473" s="60" t="str">
        <f>IF('IV. Country level, 1310-2018'!H471&lt;0,'III. GDP shares, 1310-2018'!H473,"")</f>
        <v/>
      </c>
      <c r="H473" s="60" t="str">
        <f>IF('IV. Country level, 1310-2018'!I471&lt;0,'III. GDP shares, 1310-2018'!I473,"")</f>
        <v/>
      </c>
      <c r="I473" s="60" t="str">
        <f>IF('IV. Country level, 1310-2018'!J471&lt;0,'III. GDP shares, 1310-2018'!J473,"")</f>
        <v/>
      </c>
      <c r="J473" s="60"/>
      <c r="K473" s="60">
        <f t="shared" si="37"/>
        <v>0.72108072079814789</v>
      </c>
      <c r="L473" s="9">
        <f t="shared" si="39"/>
        <v>0.16142443513123772</v>
      </c>
      <c r="M473" s="9">
        <f t="shared" si="38"/>
        <v>0.20250823357139602</v>
      </c>
      <c r="N473" s="9">
        <f t="shared" si="41"/>
        <v>0.25952448113339244</v>
      </c>
      <c r="O473" s="9">
        <f t="shared" si="40"/>
        <v>0.28138904001220527</v>
      </c>
    </row>
    <row r="474" spans="1:15" ht="15" x14ac:dyDescent="0.25">
      <c r="A474" s="60">
        <v>1778</v>
      </c>
      <c r="B474" s="60">
        <f>IF('IV. Country level, 1310-2018'!C472&lt;0,'III. GDP shares, 1310-2018'!C474,"")</f>
        <v>0.18428334977922775</v>
      </c>
      <c r="C474" s="60" t="str">
        <f>IF('IV. Country level, 1310-2018'!D472&lt;0,'III. GDP shares, 1310-2018'!D474,"")</f>
        <v/>
      </c>
      <c r="D474" s="60" t="str">
        <f>IF('IV. Country level, 1310-2018'!E472&lt;0,'III. GDP shares, 1310-2018'!E474,"")</f>
        <v/>
      </c>
      <c r="E474" s="60" t="str">
        <f>IF('IV. Country level, 1310-2018'!F472&lt;0,'III. GDP shares, 1310-2018'!F474,"")</f>
        <v/>
      </c>
      <c r="F474" s="60" t="str">
        <f>IF('IV. Country level, 1310-2018'!G472&lt;0,'III. GDP shares, 1310-2018'!G474,"")</f>
        <v/>
      </c>
      <c r="G474" s="60" t="str">
        <f>IF('IV. Country level, 1310-2018'!H472&lt;0,'III. GDP shares, 1310-2018'!H474,"")</f>
        <v/>
      </c>
      <c r="H474" s="60" t="str">
        <f>IF('IV. Country level, 1310-2018'!I472&lt;0,'III. GDP shares, 1310-2018'!I474,"")</f>
        <v/>
      </c>
      <c r="I474" s="60" t="str">
        <f>IF('IV. Country level, 1310-2018'!J472&lt;0,'III. GDP shares, 1310-2018'!J474,"")</f>
        <v/>
      </c>
      <c r="J474" s="60"/>
      <c r="K474" s="60">
        <f t="shared" si="37"/>
        <v>0.18428334977922775</v>
      </c>
      <c r="L474" s="9">
        <f t="shared" si="39"/>
        <v>0.2084927804416134</v>
      </c>
      <c r="M474" s="9">
        <f t="shared" si="38"/>
        <v>0.20250823357139602</v>
      </c>
      <c r="N474" s="9">
        <f t="shared" si="41"/>
        <v>0.26177239261656027</v>
      </c>
      <c r="O474" s="9">
        <f t="shared" si="40"/>
        <v>0.28138904001220527</v>
      </c>
    </row>
    <row r="475" spans="1:15" ht="15" x14ac:dyDescent="0.25">
      <c r="A475" s="60">
        <v>1779</v>
      </c>
      <c r="B475" s="60" t="str">
        <f>IF('IV. Country level, 1310-2018'!C473&lt;0,'III. GDP shares, 1310-2018'!C475,"")</f>
        <v/>
      </c>
      <c r="C475" s="60" t="str">
        <f>IF('IV. Country level, 1310-2018'!D473&lt;0,'III. GDP shares, 1310-2018'!D475,"")</f>
        <v/>
      </c>
      <c r="D475" s="60" t="str">
        <f>IF('IV. Country level, 1310-2018'!E473&lt;0,'III. GDP shares, 1310-2018'!E475,"")</f>
        <v/>
      </c>
      <c r="E475" s="60" t="str">
        <f>IF('IV. Country level, 1310-2018'!F473&lt;0,'III. GDP shares, 1310-2018'!F475,"")</f>
        <v/>
      </c>
      <c r="F475" s="60" t="str">
        <f>IF('IV. Country level, 1310-2018'!G473&lt;0,'III. GDP shares, 1310-2018'!G475,"")</f>
        <v/>
      </c>
      <c r="G475" s="60" t="str">
        <f>IF('IV. Country level, 1310-2018'!H473&lt;0,'III. GDP shares, 1310-2018'!H475,"")</f>
        <v/>
      </c>
      <c r="H475" s="60" t="str">
        <f>IF('IV. Country level, 1310-2018'!I473&lt;0,'III. GDP shares, 1310-2018'!I475,"")</f>
        <v/>
      </c>
      <c r="I475" s="60" t="str">
        <f>IF('IV. Country level, 1310-2018'!J473&lt;0,'III. GDP shares, 1310-2018'!J475,"")</f>
        <v/>
      </c>
      <c r="J475" s="60"/>
      <c r="K475" s="60">
        <f t="shared" si="37"/>
        <v>0</v>
      </c>
      <c r="L475" s="9">
        <f t="shared" si="39"/>
        <v>0.24351566713301417</v>
      </c>
      <c r="M475" s="9">
        <f t="shared" si="38"/>
        <v>0.20250823357139602</v>
      </c>
      <c r="N475" s="9">
        <f t="shared" si="41"/>
        <v>0.28338087951784846</v>
      </c>
      <c r="O475" s="9">
        <f t="shared" si="40"/>
        <v>0.28138904001220527</v>
      </c>
    </row>
    <row r="476" spans="1:15" ht="15" x14ac:dyDescent="0.25">
      <c r="A476" s="60">
        <v>1780</v>
      </c>
      <c r="B476" s="60" t="str">
        <f>IF('IV. Country level, 1310-2018'!C474&lt;0,'III. GDP shares, 1310-2018'!C476,"")</f>
        <v/>
      </c>
      <c r="C476" s="60" t="str">
        <f>IF('IV. Country level, 1310-2018'!D474&lt;0,'III. GDP shares, 1310-2018'!D476,"")</f>
        <v/>
      </c>
      <c r="D476" s="60">
        <f>IF('IV. Country level, 1310-2018'!E474&lt;0,'III. GDP shares, 1310-2018'!E476,"")</f>
        <v>3.8810026717827163E-2</v>
      </c>
      <c r="E476" s="60" t="str">
        <f>IF('IV. Country level, 1310-2018'!F474&lt;0,'III. GDP shares, 1310-2018'!F476,"")</f>
        <v/>
      </c>
      <c r="F476" s="60" t="str">
        <f>IF('IV. Country level, 1310-2018'!G474&lt;0,'III. GDP shares, 1310-2018'!G476,"")</f>
        <v/>
      </c>
      <c r="G476" s="60" t="str">
        <f>IF('IV. Country level, 1310-2018'!H474&lt;0,'III. GDP shares, 1310-2018'!H476,"")</f>
        <v/>
      </c>
      <c r="H476" s="60" t="str">
        <f>IF('IV. Country level, 1310-2018'!I474&lt;0,'III. GDP shares, 1310-2018'!I476,"")</f>
        <v/>
      </c>
      <c r="I476" s="60" t="str">
        <f>IF('IV. Country level, 1310-2018'!J474&lt;0,'III. GDP shares, 1310-2018'!J476,"")</f>
        <v/>
      </c>
      <c r="J476" s="60"/>
      <c r="K476" s="60">
        <f t="shared" si="37"/>
        <v>3.8810026717827163E-2</v>
      </c>
      <c r="L476" s="9">
        <f t="shared" si="39"/>
        <v>0.24351566713301417</v>
      </c>
      <c r="M476" s="9">
        <f t="shared" si="38"/>
        <v>0.20250823357139602</v>
      </c>
      <c r="N476" s="9">
        <f t="shared" si="41"/>
        <v>0.27761354857531589</v>
      </c>
      <c r="O476" s="9">
        <f t="shared" si="40"/>
        <v>0.28138904001220527</v>
      </c>
    </row>
    <row r="477" spans="1:15" ht="15" x14ac:dyDescent="0.25">
      <c r="A477" s="60">
        <v>1781</v>
      </c>
      <c r="B477" s="60">
        <f>IF('IV. Country level, 1310-2018'!C475&lt;0,'III. GDP shares, 1310-2018'!C477,"")</f>
        <v>0.18318992953713015</v>
      </c>
      <c r="C477" s="60">
        <f>IF('IV. Country level, 1310-2018'!D475&lt;0,'III. GDP shares, 1310-2018'!D477,"")</f>
        <v>0.2934610300346297</v>
      </c>
      <c r="D477" s="60">
        <f>IF('IV. Country level, 1310-2018'!E475&lt;0,'III. GDP shares, 1310-2018'!E477,"")</f>
        <v>3.8624406224331088E-2</v>
      </c>
      <c r="E477" s="60" t="str">
        <f>IF('IV. Country level, 1310-2018'!F475&lt;0,'III. GDP shares, 1310-2018'!F477,"")</f>
        <v/>
      </c>
      <c r="F477" s="60" t="str">
        <f>IF('IV. Country level, 1310-2018'!G475&lt;0,'III. GDP shares, 1310-2018'!G477,"")</f>
        <v/>
      </c>
      <c r="G477" s="60" t="str">
        <f>IF('IV. Country level, 1310-2018'!H475&lt;0,'III. GDP shares, 1310-2018'!H477,"")</f>
        <v/>
      </c>
      <c r="H477" s="60" t="str">
        <f>IF('IV. Country level, 1310-2018'!I475&lt;0,'III. GDP shares, 1310-2018'!I477,"")</f>
        <v/>
      </c>
      <c r="I477" s="60" t="str">
        <f>IF('IV. Country level, 1310-2018'!J475&lt;0,'III. GDP shares, 1310-2018'!J477,"")</f>
        <v/>
      </c>
      <c r="J477" s="60"/>
      <c r="K477" s="60">
        <f t="shared" si="37"/>
        <v>0.5152753657960909</v>
      </c>
      <c r="L477" s="9">
        <f t="shared" si="39"/>
        <v>0.20961395325026802</v>
      </c>
      <c r="M477" s="9">
        <f t="shared" si="38"/>
        <v>0.20250823357139602</v>
      </c>
      <c r="N477" s="9">
        <f t="shared" si="41"/>
        <v>0.26824684192908871</v>
      </c>
      <c r="O477" s="9">
        <f t="shared" si="40"/>
        <v>0.28138904001220527</v>
      </c>
    </row>
    <row r="478" spans="1:15" ht="15" x14ac:dyDescent="0.25">
      <c r="A478" s="60">
        <v>1782</v>
      </c>
      <c r="B478" s="60" t="str">
        <f>IF('IV. Country level, 1310-2018'!C476&lt;0,'III. GDP shares, 1310-2018'!C478,"")</f>
        <v/>
      </c>
      <c r="C478" s="60" t="str">
        <f>IF('IV. Country level, 1310-2018'!D476&lt;0,'III. GDP shares, 1310-2018'!D478,"")</f>
        <v/>
      </c>
      <c r="D478" s="60">
        <f>IF('IV. Country level, 1310-2018'!E476&lt;0,'III. GDP shares, 1310-2018'!E478,"")</f>
        <v>3.8440727355922764E-2</v>
      </c>
      <c r="E478" s="60">
        <f>IF('IV. Country level, 1310-2018'!F476&lt;0,'III. GDP shares, 1310-2018'!F478,"")</f>
        <v>0.20671947948388283</v>
      </c>
      <c r="F478" s="60" t="str">
        <f>IF('IV. Country level, 1310-2018'!G476&lt;0,'III. GDP shares, 1310-2018'!G478,"")</f>
        <v/>
      </c>
      <c r="G478" s="60" t="str">
        <f>IF('IV. Country level, 1310-2018'!H476&lt;0,'III. GDP shares, 1310-2018'!H478,"")</f>
        <v/>
      </c>
      <c r="H478" s="60" t="str">
        <f>IF('IV. Country level, 1310-2018'!I476&lt;0,'III. GDP shares, 1310-2018'!I478,"")</f>
        <v/>
      </c>
      <c r="I478" s="60" t="str">
        <f>IF('IV. Country level, 1310-2018'!J476&lt;0,'III. GDP shares, 1310-2018'!J478,"")</f>
        <v/>
      </c>
      <c r="J478" s="60"/>
      <c r="K478" s="60">
        <f t="shared" si="37"/>
        <v>0.24516020683980561</v>
      </c>
      <c r="L478" s="9">
        <f t="shared" si="39"/>
        <v>0.18328776042466408</v>
      </c>
      <c r="M478" s="9">
        <f t="shared" si="38"/>
        <v>0.20250823357139602</v>
      </c>
      <c r="N478" s="9">
        <f t="shared" si="41"/>
        <v>0.25407196152657469</v>
      </c>
      <c r="O478" s="9">
        <f t="shared" si="40"/>
        <v>0.28138904001220527</v>
      </c>
    </row>
    <row r="479" spans="1:15" ht="15" x14ac:dyDescent="0.25">
      <c r="A479" s="60">
        <v>1783</v>
      </c>
      <c r="B479" s="60" t="str">
        <f>IF('IV. Country level, 1310-2018'!C477&lt;0,'III. GDP shares, 1310-2018'!C479,"")</f>
        <v/>
      </c>
      <c r="C479" s="60" t="str">
        <f>IF('IV. Country level, 1310-2018'!D477&lt;0,'III. GDP shares, 1310-2018'!D479,"")</f>
        <v/>
      </c>
      <c r="D479" s="60" t="str">
        <f>IF('IV. Country level, 1310-2018'!E477&lt;0,'III. GDP shares, 1310-2018'!E479,"")</f>
        <v/>
      </c>
      <c r="E479" s="60" t="str">
        <f>IF('IV. Country level, 1310-2018'!F477&lt;0,'III. GDP shares, 1310-2018'!F479,"")</f>
        <v/>
      </c>
      <c r="F479" s="60" t="str">
        <f>IF('IV. Country level, 1310-2018'!G477&lt;0,'III. GDP shares, 1310-2018'!G479,"")</f>
        <v/>
      </c>
      <c r="G479" s="60" t="str">
        <f>IF('IV. Country level, 1310-2018'!H477&lt;0,'III. GDP shares, 1310-2018'!H479,"")</f>
        <v/>
      </c>
      <c r="H479" s="60" t="str">
        <f>IF('IV. Country level, 1310-2018'!I477&lt;0,'III. GDP shares, 1310-2018'!I479,"")</f>
        <v/>
      </c>
      <c r="I479" s="60" t="str">
        <f>IF('IV. Country level, 1310-2018'!J477&lt;0,'III. GDP shares, 1310-2018'!J479,"")</f>
        <v/>
      </c>
      <c r="J479" s="60"/>
      <c r="K479" s="60">
        <f t="shared" si="37"/>
        <v>0</v>
      </c>
      <c r="L479" s="9">
        <f t="shared" si="39"/>
        <v>0.18810792545024818</v>
      </c>
      <c r="M479" s="9">
        <f t="shared" si="38"/>
        <v>0.20250823357139602</v>
      </c>
      <c r="N479" s="9">
        <f t="shared" si="41"/>
        <v>0.26681135169808468</v>
      </c>
      <c r="O479" s="9">
        <f t="shared" si="40"/>
        <v>0.28138904001220527</v>
      </c>
    </row>
    <row r="480" spans="1:15" ht="15" x14ac:dyDescent="0.25">
      <c r="A480" s="60">
        <v>1784</v>
      </c>
      <c r="B480" s="60" t="str">
        <f>IF('IV. Country level, 1310-2018'!C478&lt;0,'III. GDP shares, 1310-2018'!C480,"")</f>
        <v/>
      </c>
      <c r="C480" s="60" t="str">
        <f>IF('IV. Country level, 1310-2018'!D478&lt;0,'III. GDP shares, 1310-2018'!D480,"")</f>
        <v/>
      </c>
      <c r="D480" s="60" t="str">
        <f>IF('IV. Country level, 1310-2018'!E478&lt;0,'III. GDP shares, 1310-2018'!E480,"")</f>
        <v/>
      </c>
      <c r="E480" s="60">
        <f>IF('IV. Country level, 1310-2018'!F478&lt;0,'III. GDP shares, 1310-2018'!F480,"")</f>
        <v>0.2065620621972355</v>
      </c>
      <c r="F480" s="60">
        <f>IF('IV. Country level, 1310-2018'!G478&lt;0,'III. GDP shares, 1310-2018'!G480,"")</f>
        <v>0.27720666142168926</v>
      </c>
      <c r="G480" s="60" t="str">
        <f>IF('IV. Country level, 1310-2018'!H478&lt;0,'III. GDP shares, 1310-2018'!H480,"")</f>
        <v/>
      </c>
      <c r="H480" s="60" t="str">
        <f>IF('IV. Country level, 1310-2018'!I478&lt;0,'III. GDP shares, 1310-2018'!I480,"")</f>
        <v/>
      </c>
      <c r="I480" s="60" t="str">
        <f>IF('IV. Country level, 1310-2018'!J478&lt;0,'III. GDP shares, 1310-2018'!J480,"")</f>
        <v/>
      </c>
      <c r="J480" s="60"/>
      <c r="K480" s="60">
        <f t="shared" si="37"/>
        <v>0.48376872361892476</v>
      </c>
      <c r="L480" s="9">
        <f t="shared" si="39"/>
        <v>0.23203550367204978</v>
      </c>
      <c r="M480" s="9">
        <f t="shared" si="38"/>
        <v>0.20250823357139602</v>
      </c>
      <c r="N480" s="9">
        <f t="shared" si="41"/>
        <v>0.26874850071473044</v>
      </c>
      <c r="O480" s="9">
        <f t="shared" si="40"/>
        <v>0.28138904001220527</v>
      </c>
    </row>
    <row r="481" spans="1:15" ht="15" x14ac:dyDescent="0.25">
      <c r="A481" s="60">
        <v>1785</v>
      </c>
      <c r="B481" s="60" t="str">
        <f>IF('IV. Country level, 1310-2018'!C479&lt;0,'III. GDP shares, 1310-2018'!C481,"")</f>
        <v/>
      </c>
      <c r="C481" s="60" t="str">
        <f>IF('IV. Country level, 1310-2018'!D479&lt;0,'III. GDP shares, 1310-2018'!D481,"")</f>
        <v/>
      </c>
      <c r="D481" s="60" t="str">
        <f>IF('IV. Country level, 1310-2018'!E479&lt;0,'III. GDP shares, 1310-2018'!E481,"")</f>
        <v/>
      </c>
      <c r="E481" s="60" t="str">
        <f>IF('IV. Country level, 1310-2018'!F479&lt;0,'III. GDP shares, 1310-2018'!F481,"")</f>
        <v/>
      </c>
      <c r="F481" s="60" t="str">
        <f>IF('IV. Country level, 1310-2018'!G479&lt;0,'III. GDP shares, 1310-2018'!G481,"")</f>
        <v/>
      </c>
      <c r="G481" s="60" t="str">
        <f>IF('IV. Country level, 1310-2018'!H479&lt;0,'III. GDP shares, 1310-2018'!H481,"")</f>
        <v/>
      </c>
      <c r="H481" s="60" t="str">
        <f>IF('IV. Country level, 1310-2018'!I479&lt;0,'III. GDP shares, 1310-2018'!I481,"")</f>
        <v/>
      </c>
      <c r="I481" s="60" t="str">
        <f>IF('IV. Country level, 1310-2018'!J479&lt;0,'III. GDP shares, 1310-2018'!J481,"")</f>
        <v/>
      </c>
      <c r="J481" s="60"/>
      <c r="K481" s="60">
        <f t="shared" si="37"/>
        <v>0</v>
      </c>
      <c r="L481" s="9">
        <f t="shared" si="39"/>
        <v>0.15842473712975108</v>
      </c>
      <c r="M481" s="9">
        <f t="shared" si="38"/>
        <v>0.20250823357139602</v>
      </c>
      <c r="N481" s="9">
        <f t="shared" si="41"/>
        <v>0.27702334844815735</v>
      </c>
      <c r="O481" s="9">
        <f t="shared" si="40"/>
        <v>0.28138904001220527</v>
      </c>
    </row>
    <row r="482" spans="1:15" ht="15" x14ac:dyDescent="0.25">
      <c r="A482" s="60">
        <v>1786</v>
      </c>
      <c r="B482" s="60" t="str">
        <f>IF('IV. Country level, 1310-2018'!C480&lt;0,'III. GDP shares, 1310-2018'!C482,"")</f>
        <v/>
      </c>
      <c r="C482" s="60" t="str">
        <f>IF('IV. Country level, 1310-2018'!D480&lt;0,'III. GDP shares, 1310-2018'!D482,"")</f>
        <v/>
      </c>
      <c r="D482" s="60">
        <f>IF('IV. Country level, 1310-2018'!E480&lt;0,'III. GDP shares, 1310-2018'!E482,"")</f>
        <v>3.3741155179088683E-2</v>
      </c>
      <c r="E482" s="60" t="str">
        <f>IF('IV. Country level, 1310-2018'!F480&lt;0,'III. GDP shares, 1310-2018'!F482,"")</f>
        <v/>
      </c>
      <c r="F482" s="60" t="str">
        <f>IF('IV. Country level, 1310-2018'!G480&lt;0,'III. GDP shares, 1310-2018'!G482,"")</f>
        <v/>
      </c>
      <c r="G482" s="60" t="str">
        <f>IF('IV. Country level, 1310-2018'!H480&lt;0,'III. GDP shares, 1310-2018'!H482,"")</f>
        <v/>
      </c>
      <c r="H482" s="60" t="str">
        <f>IF('IV. Country level, 1310-2018'!I480&lt;0,'III. GDP shares, 1310-2018'!I482,"")</f>
        <v/>
      </c>
      <c r="I482" s="60" t="str">
        <f>IF('IV. Country level, 1310-2018'!J480&lt;0,'III. GDP shares, 1310-2018'!J482,"")</f>
        <v/>
      </c>
      <c r="J482" s="60"/>
      <c r="K482" s="60">
        <f t="shared" si="37"/>
        <v>3.3741155179088683E-2</v>
      </c>
      <c r="L482" s="9">
        <f t="shared" si="39"/>
        <v>0.1586078157516371</v>
      </c>
      <c r="M482" s="9">
        <f t="shared" si="38"/>
        <v>0.20250823357139602</v>
      </c>
      <c r="N482" s="9">
        <f t="shared" si="41"/>
        <v>0.27814885642727472</v>
      </c>
      <c r="O482" s="9">
        <f t="shared" si="40"/>
        <v>0.28138904001220527</v>
      </c>
    </row>
    <row r="483" spans="1:15" ht="15" x14ac:dyDescent="0.25">
      <c r="A483" s="60">
        <v>1787</v>
      </c>
      <c r="B483" s="60">
        <f>IF('IV. Country level, 1310-2018'!C481&lt;0,'III. GDP shares, 1310-2018'!C483,"")</f>
        <v>0.16187646272565148</v>
      </c>
      <c r="C483" s="60" t="str">
        <f>IF('IV. Country level, 1310-2018'!D481&lt;0,'III. GDP shares, 1310-2018'!D483,"")</f>
        <v/>
      </c>
      <c r="D483" s="60" t="str">
        <f>IF('IV. Country level, 1310-2018'!E481&lt;0,'III. GDP shares, 1310-2018'!E483,"")</f>
        <v/>
      </c>
      <c r="E483" s="60">
        <f>IF('IV. Country level, 1310-2018'!F481&lt;0,'III. GDP shares, 1310-2018'!F483,"")</f>
        <v>0.18442661154478701</v>
      </c>
      <c r="F483" s="60" t="str">
        <f>IF('IV. Country level, 1310-2018'!G481&lt;0,'III. GDP shares, 1310-2018'!G483,"")</f>
        <v/>
      </c>
      <c r="G483" s="60" t="str">
        <f>IF('IV. Country level, 1310-2018'!H481&lt;0,'III. GDP shares, 1310-2018'!H483,"")</f>
        <v/>
      </c>
      <c r="H483" s="60" t="str">
        <f>IF('IV. Country level, 1310-2018'!I481&lt;0,'III. GDP shares, 1310-2018'!I483,"")</f>
        <v/>
      </c>
      <c r="I483" s="60" t="str">
        <f>IF('IV. Country level, 1310-2018'!J481&lt;0,'III. GDP shares, 1310-2018'!J483,"")</f>
        <v/>
      </c>
      <c r="J483" s="60"/>
      <c r="K483" s="60">
        <f t="shared" si="37"/>
        <v>0.34630307427043849</v>
      </c>
      <c r="L483" s="9">
        <f t="shared" si="39"/>
        <v>0.19695991996301881</v>
      </c>
      <c r="M483" s="9">
        <f t="shared" si="38"/>
        <v>0.20250823357139602</v>
      </c>
      <c r="N483" s="9">
        <f t="shared" si="41"/>
        <v>0.26315049558515363</v>
      </c>
      <c r="O483" s="9">
        <f t="shared" si="40"/>
        <v>0.28138904001220527</v>
      </c>
    </row>
    <row r="484" spans="1:15" ht="15" x14ac:dyDescent="0.25">
      <c r="A484" s="60">
        <v>1788</v>
      </c>
      <c r="B484" s="60" t="str">
        <f>IF('IV. Country level, 1310-2018'!C482&lt;0,'III. GDP shares, 1310-2018'!C484,"")</f>
        <v/>
      </c>
      <c r="C484" s="60" t="str">
        <f>IF('IV. Country level, 1310-2018'!D482&lt;0,'III. GDP shares, 1310-2018'!D484,"")</f>
        <v/>
      </c>
      <c r="D484" s="60" t="str">
        <f>IF('IV. Country level, 1310-2018'!E482&lt;0,'III. GDP shares, 1310-2018'!E484,"")</f>
        <v/>
      </c>
      <c r="E484" s="60" t="str">
        <f>IF('IV. Country level, 1310-2018'!F482&lt;0,'III. GDP shares, 1310-2018'!F484,"")</f>
        <v/>
      </c>
      <c r="F484" s="60" t="str">
        <f>IF('IV. Country level, 1310-2018'!G482&lt;0,'III. GDP shares, 1310-2018'!G484,"")</f>
        <v/>
      </c>
      <c r="G484" s="60" t="str">
        <f>IF('IV. Country level, 1310-2018'!H482&lt;0,'III. GDP shares, 1310-2018'!H484,"")</f>
        <v/>
      </c>
      <c r="H484" s="60" t="str">
        <f>IF('IV. Country level, 1310-2018'!I482&lt;0,'III. GDP shares, 1310-2018'!I484,"")</f>
        <v/>
      </c>
      <c r="I484" s="60" t="str">
        <f>IF('IV. Country level, 1310-2018'!J482&lt;0,'III. GDP shares, 1310-2018'!J484,"")</f>
        <v/>
      </c>
      <c r="J484" s="60"/>
      <c r="K484" s="60">
        <f t="shared" si="37"/>
        <v>0</v>
      </c>
      <c r="L484" s="9">
        <f t="shared" si="39"/>
        <v>0.12785010230317242</v>
      </c>
      <c r="M484" s="9">
        <f t="shared" si="38"/>
        <v>0.20250823357139602</v>
      </c>
      <c r="N484" s="9">
        <f t="shared" si="41"/>
        <v>0.24370706169572234</v>
      </c>
      <c r="O484" s="9">
        <f t="shared" si="40"/>
        <v>0.28138904001220527</v>
      </c>
    </row>
    <row r="485" spans="1:15" ht="15" x14ac:dyDescent="0.25">
      <c r="A485" s="60">
        <v>1789</v>
      </c>
      <c r="B485" s="60" t="str">
        <f>IF('IV. Country level, 1310-2018'!C483&lt;0,'III. GDP shares, 1310-2018'!C485,"")</f>
        <v/>
      </c>
      <c r="C485" s="60" t="str">
        <f>IF('IV. Country level, 1310-2018'!D483&lt;0,'III. GDP shares, 1310-2018'!D485,"")</f>
        <v/>
      </c>
      <c r="D485" s="60" t="str">
        <f>IF('IV. Country level, 1310-2018'!E483&lt;0,'III. GDP shares, 1310-2018'!E485,"")</f>
        <v/>
      </c>
      <c r="E485" s="60" t="str">
        <f>IF('IV. Country level, 1310-2018'!F483&lt;0,'III. GDP shares, 1310-2018'!F485,"")</f>
        <v/>
      </c>
      <c r="F485" s="60">
        <f>IF('IV. Country level, 1310-2018'!G483&lt;0,'III. GDP shares, 1310-2018'!G485,"")</f>
        <v>0.24644175719300768</v>
      </c>
      <c r="G485" s="60" t="str">
        <f>IF('IV. Country level, 1310-2018'!H483&lt;0,'III. GDP shares, 1310-2018'!H485,"")</f>
        <v/>
      </c>
      <c r="H485" s="60" t="str">
        <f>IF('IV. Country level, 1310-2018'!I483&lt;0,'III. GDP shares, 1310-2018'!I485,"")</f>
        <v/>
      </c>
      <c r="I485" s="60" t="str">
        <f>IF('IV. Country level, 1310-2018'!J483&lt;0,'III. GDP shares, 1310-2018'!J485,"")</f>
        <v/>
      </c>
      <c r="J485" s="60"/>
      <c r="K485" s="60">
        <f t="shared" si="37"/>
        <v>0.24644175719300768</v>
      </c>
      <c r="L485" s="9">
        <f t="shared" si="39"/>
        <v>0.18575267557380332</v>
      </c>
      <c r="M485" s="9">
        <f t="shared" si="38"/>
        <v>0.20250823357139602</v>
      </c>
      <c r="N485" s="9">
        <f t="shared" si="41"/>
        <v>0.24304855311939733</v>
      </c>
      <c r="O485" s="9">
        <f t="shared" si="40"/>
        <v>0.28138904001220527</v>
      </c>
    </row>
    <row r="486" spans="1:15" ht="15" x14ac:dyDescent="0.25">
      <c r="A486" s="60">
        <v>1790</v>
      </c>
      <c r="B486" s="60" t="str">
        <f>IF('IV. Country level, 1310-2018'!C484&lt;0,'III. GDP shares, 1310-2018'!C486,"")</f>
        <v/>
      </c>
      <c r="C486" s="60">
        <f>IF('IV. Country level, 1310-2018'!D484&lt;0,'III. GDP shares, 1310-2018'!D486,"")</f>
        <v>0.26846472947967204</v>
      </c>
      <c r="D486" s="60" t="str">
        <f>IF('IV. Country level, 1310-2018'!E484&lt;0,'III. GDP shares, 1310-2018'!E486,"")</f>
        <v/>
      </c>
      <c r="E486" s="60" t="str">
        <f>IF('IV. Country level, 1310-2018'!F484&lt;0,'III. GDP shares, 1310-2018'!F486,"")</f>
        <v/>
      </c>
      <c r="F486" s="60" t="str">
        <f>IF('IV. Country level, 1310-2018'!G484&lt;0,'III. GDP shares, 1310-2018'!G486,"")</f>
        <v/>
      </c>
      <c r="G486" s="60" t="str">
        <f>IF('IV. Country level, 1310-2018'!H484&lt;0,'III. GDP shares, 1310-2018'!H486,"")</f>
        <v/>
      </c>
      <c r="H486" s="60" t="str">
        <f>IF('IV. Country level, 1310-2018'!I484&lt;0,'III. GDP shares, 1310-2018'!I486,"")</f>
        <v/>
      </c>
      <c r="I486" s="60" t="str">
        <f>IF('IV. Country level, 1310-2018'!J484&lt;0,'III. GDP shares, 1310-2018'!J486,"")</f>
        <v/>
      </c>
      <c r="J486" s="60"/>
      <c r="K486" s="60">
        <f t="shared" si="37"/>
        <v>0.26846472947967204</v>
      </c>
      <c r="L486" s="9">
        <f t="shared" si="39"/>
        <v>0.28196147638464292</v>
      </c>
      <c r="M486" s="9">
        <f t="shared" si="38"/>
        <v>0.20250823357139602</v>
      </c>
      <c r="N486" s="9">
        <f t="shared" si="41"/>
        <v>0.24304855311939733</v>
      </c>
      <c r="O486" s="9">
        <f t="shared" si="40"/>
        <v>0.28138904001220527</v>
      </c>
    </row>
    <row r="487" spans="1:15" ht="15" x14ac:dyDescent="0.25">
      <c r="A487" s="60">
        <v>1791</v>
      </c>
      <c r="B487" s="60" t="str">
        <f>IF('IV. Country level, 1310-2018'!C485&lt;0,'III. GDP shares, 1310-2018'!C487,"")</f>
        <v/>
      </c>
      <c r="C487" s="60" t="str">
        <f>IF('IV. Country level, 1310-2018'!D485&lt;0,'III. GDP shares, 1310-2018'!D487,"")</f>
        <v/>
      </c>
      <c r="D487" s="60" t="str">
        <f>IF('IV. Country level, 1310-2018'!E485&lt;0,'III. GDP shares, 1310-2018'!E487,"")</f>
        <v/>
      </c>
      <c r="E487" s="60" t="str">
        <f>IF('IV. Country level, 1310-2018'!F485&lt;0,'III. GDP shares, 1310-2018'!F487,"")</f>
        <v/>
      </c>
      <c r="F487" s="60" t="str">
        <f>IF('IV. Country level, 1310-2018'!G485&lt;0,'III. GDP shares, 1310-2018'!G487,"")</f>
        <v/>
      </c>
      <c r="G487" s="60" t="str">
        <f>IF('IV. Country level, 1310-2018'!H485&lt;0,'III. GDP shares, 1310-2018'!H487,"")</f>
        <v/>
      </c>
      <c r="H487" s="60" t="str">
        <f>IF('IV. Country level, 1310-2018'!I485&lt;0,'III. GDP shares, 1310-2018'!I487,"")</f>
        <v/>
      </c>
      <c r="I487" s="60">
        <f>IF('IV. Country level, 1310-2018'!J485&lt;0,'III. GDP shares, 1310-2018'!J487,"")</f>
        <v>0</v>
      </c>
      <c r="J487" s="60"/>
      <c r="K487" s="60">
        <f t="shared" si="37"/>
        <v>0</v>
      </c>
      <c r="L487" s="9">
        <f t="shared" si="39"/>
        <v>0.27899361475331019</v>
      </c>
      <c r="M487" s="9">
        <f t="shared" si="38"/>
        <v>0.20250823357139602</v>
      </c>
      <c r="N487" s="9">
        <f t="shared" si="41"/>
        <v>0.23741834255505007</v>
      </c>
      <c r="O487" s="9">
        <f t="shared" si="40"/>
        <v>0.28138904001220527</v>
      </c>
    </row>
    <row r="488" spans="1:15" ht="15" x14ac:dyDescent="0.25">
      <c r="A488" s="60">
        <v>1792</v>
      </c>
      <c r="B488" s="60">
        <f>IF('IV. Country level, 1310-2018'!C486&lt;0,'III. GDP shares, 1310-2018'!C488,"")</f>
        <v>0.15991523949993924</v>
      </c>
      <c r="C488" s="60" t="str">
        <f>IF('IV. Country level, 1310-2018'!D486&lt;0,'III. GDP shares, 1310-2018'!D488,"")</f>
        <v/>
      </c>
      <c r="D488" s="60" t="str">
        <f>IF('IV. Country level, 1310-2018'!E486&lt;0,'III. GDP shares, 1310-2018'!E488,"")</f>
        <v/>
      </c>
      <c r="E488" s="60" t="str">
        <f>IF('IV. Country level, 1310-2018'!F486&lt;0,'III. GDP shares, 1310-2018'!F488,"")</f>
        <v/>
      </c>
      <c r="F488" s="60">
        <f>IF('IV. Country level, 1310-2018'!G486&lt;0,'III. GDP shares, 1310-2018'!G488,"")</f>
        <v>0.24540277339447714</v>
      </c>
      <c r="G488" s="60" t="str">
        <f>IF('IV. Country level, 1310-2018'!H486&lt;0,'III. GDP shares, 1310-2018'!H488,"")</f>
        <v/>
      </c>
      <c r="H488" s="60" t="str">
        <f>IF('IV. Country level, 1310-2018'!I486&lt;0,'III. GDP shares, 1310-2018'!I488,"")</f>
        <v/>
      </c>
      <c r="I488" s="60">
        <f>IF('IV. Country level, 1310-2018'!J486&lt;0,'III. GDP shares, 1310-2018'!J488,"")</f>
        <v>0</v>
      </c>
      <c r="J488" s="60"/>
      <c r="K488" s="60">
        <f t="shared" si="37"/>
        <v>0.40531801289441638</v>
      </c>
      <c r="L488" s="9">
        <f t="shared" si="39"/>
        <v>0.38693676733974708</v>
      </c>
      <c r="M488" s="9">
        <f t="shared" si="38"/>
        <v>0.20250823357139602</v>
      </c>
      <c r="N488" s="9">
        <f t="shared" si="41"/>
        <v>0.24574205445052022</v>
      </c>
      <c r="O488" s="9">
        <f t="shared" si="40"/>
        <v>0.28138904001220527</v>
      </c>
    </row>
    <row r="489" spans="1:15" ht="15" x14ac:dyDescent="0.25">
      <c r="A489" s="60">
        <v>1793</v>
      </c>
      <c r="B489" s="60">
        <f>IF('IV. Country level, 1310-2018'!C487&lt;0,'III. GDP shares, 1310-2018'!C489,"")</f>
        <v>0.15953602725498847</v>
      </c>
      <c r="C489" s="60">
        <f>IF('IV. Country level, 1310-2018'!D487&lt;0,'III. GDP shares, 1310-2018'!D489,"")</f>
        <v>0.27006130642934523</v>
      </c>
      <c r="D489" s="60">
        <f>IF('IV. Country level, 1310-2018'!E487&lt;0,'III. GDP shares, 1310-2018'!E489,"")</f>
        <v>3.2541310502989425E-2</v>
      </c>
      <c r="E489" s="60" t="str">
        <f>IF('IV. Country level, 1310-2018'!F487&lt;0,'III. GDP shares, 1310-2018'!F489,"")</f>
        <v/>
      </c>
      <c r="F489" s="60">
        <f>IF('IV. Country level, 1310-2018'!G487&lt;0,'III. GDP shares, 1310-2018'!G489,"")</f>
        <v>0.24506411666764288</v>
      </c>
      <c r="G489" s="60" t="str">
        <f>IF('IV. Country level, 1310-2018'!H487&lt;0,'III. GDP shares, 1310-2018'!H489,"")</f>
        <v/>
      </c>
      <c r="H489" s="60" t="str">
        <f>IF('IV. Country level, 1310-2018'!I487&lt;0,'III. GDP shares, 1310-2018'!I489,"")</f>
        <v/>
      </c>
      <c r="I489" s="60" t="str">
        <f>IF('IV. Country level, 1310-2018'!J487&lt;0,'III. GDP shares, 1310-2018'!J489,"")</f>
        <v/>
      </c>
      <c r="J489" s="60"/>
      <c r="K489" s="60">
        <f t="shared" si="37"/>
        <v>0.70720276085496603</v>
      </c>
      <c r="L489" s="9">
        <f t="shared" si="39"/>
        <v>0.35173080202646023</v>
      </c>
      <c r="M489" s="9">
        <f t="shared" si="38"/>
        <v>0.20250823357139602</v>
      </c>
      <c r="N489" s="9">
        <f t="shared" si="41"/>
        <v>0.25350861225707266</v>
      </c>
      <c r="O489" s="9">
        <f t="shared" si="40"/>
        <v>0.28138904001220527</v>
      </c>
    </row>
    <row r="490" spans="1:15" ht="15" x14ac:dyDescent="0.25">
      <c r="A490" s="60">
        <v>1794</v>
      </c>
      <c r="B490" s="60" t="str">
        <f>IF('IV. Country level, 1310-2018'!C488&lt;0,'III. GDP shares, 1310-2018'!C490,"")</f>
        <v/>
      </c>
      <c r="C490" s="60" t="str">
        <f>IF('IV. Country level, 1310-2018'!D488&lt;0,'III. GDP shares, 1310-2018'!D490,"")</f>
        <v/>
      </c>
      <c r="D490" s="60">
        <f>IF('IV. Country level, 1310-2018'!E488&lt;0,'III. GDP shares, 1310-2018'!E490,"")</f>
        <v>3.2377455648477202E-2</v>
      </c>
      <c r="E490" s="60">
        <f>IF('IV. Country level, 1310-2018'!F488&lt;0,'III. GDP shares, 1310-2018'!F490,"")</f>
        <v>0.18318900363780863</v>
      </c>
      <c r="F490" s="60" t="str">
        <f>IF('IV. Country level, 1310-2018'!G488&lt;0,'III. GDP shares, 1310-2018'!G490,"")</f>
        <v/>
      </c>
      <c r="G490" s="60">
        <f>IF('IV. Country level, 1310-2018'!H488&lt;0,'III. GDP shares, 1310-2018'!H490,"")</f>
        <v>0.10996158356482358</v>
      </c>
      <c r="H490" s="60" t="str">
        <f>IF('IV. Country level, 1310-2018'!I488&lt;0,'III. GDP shares, 1310-2018'!I490,"")</f>
        <v/>
      </c>
      <c r="I490" s="60" t="str">
        <f>IF('IV. Country level, 1310-2018'!J488&lt;0,'III. GDP shares, 1310-2018'!J490,"")</f>
        <v/>
      </c>
      <c r="J490" s="60"/>
      <c r="K490" s="60">
        <f t="shared" si="37"/>
        <v>0.32552804285110937</v>
      </c>
      <c r="L490" s="9">
        <f t="shared" si="39"/>
        <v>0.33595873583810498</v>
      </c>
      <c r="M490" s="9">
        <f t="shared" si="38"/>
        <v>0.20250823357139602</v>
      </c>
      <c r="N490" s="9">
        <f t="shared" si="41"/>
        <v>0.23595536057699873</v>
      </c>
      <c r="O490" s="9">
        <f t="shared" si="40"/>
        <v>0.28138904001220527</v>
      </c>
    </row>
    <row r="491" spans="1:15" ht="15" x14ac:dyDescent="0.25">
      <c r="A491" s="60">
        <v>1795</v>
      </c>
      <c r="B491" s="60">
        <f>IF('IV. Country level, 1310-2018'!C489&lt;0,'III. GDP shares, 1310-2018'!C491,"")</f>
        <v>0.15879006415078725</v>
      </c>
      <c r="C491" s="60">
        <f>IF('IV. Country level, 1310-2018'!D489&lt;0,'III. GDP shares, 1310-2018'!D491,"")</f>
        <v>0.27109654356080143</v>
      </c>
      <c r="D491" s="60">
        <f>IF('IV. Country level, 1310-2018'!E489&lt;0,'III. GDP shares, 1310-2018'!E491,"")</f>
        <v>3.2215395618690995E-2</v>
      </c>
      <c r="E491" s="60">
        <f>IF('IV. Country level, 1310-2018'!F489&lt;0,'III. GDP shares, 1310-2018'!F491,"")</f>
        <v>0.18301994904806376</v>
      </c>
      <c r="F491" s="60" t="str">
        <f>IF('IV. Country level, 1310-2018'!G489&lt;0,'III. GDP shares, 1310-2018'!G491,"")</f>
        <v/>
      </c>
      <c r="G491" s="60">
        <f>IF('IV. Country level, 1310-2018'!H489&lt;0,'III. GDP shares, 1310-2018'!H491,"")</f>
        <v>0.11048011572671447</v>
      </c>
      <c r="H491" s="60" t="str">
        <f>IF('IV. Country level, 1310-2018'!I489&lt;0,'III. GDP shares, 1310-2018'!I491,"")</f>
        <v/>
      </c>
      <c r="I491" s="60">
        <f>IF('IV. Country level, 1310-2018'!J489&lt;0,'III. GDP shares, 1310-2018'!J491,"")</f>
        <v>0</v>
      </c>
      <c r="J491" s="60"/>
      <c r="K491" s="60">
        <f t="shared" si="37"/>
        <v>0.75560206810505792</v>
      </c>
      <c r="L491" s="9">
        <f t="shared" si="39"/>
        <v>0.33595873583810498</v>
      </c>
      <c r="M491" s="9">
        <f t="shared" si="38"/>
        <v>0.20250823357139602</v>
      </c>
      <c r="N491" s="9">
        <f t="shared" si="41"/>
        <v>0.24699651528528893</v>
      </c>
      <c r="O491" s="9">
        <f t="shared" si="40"/>
        <v>0.28138904001220527</v>
      </c>
    </row>
    <row r="492" spans="1:15" ht="15" x14ac:dyDescent="0.25">
      <c r="A492" s="60">
        <v>1796</v>
      </c>
      <c r="B492" s="60" t="str">
        <f>IF('IV. Country level, 1310-2018'!C490&lt;0,'III. GDP shares, 1310-2018'!C492,"")</f>
        <v/>
      </c>
      <c r="C492" s="60" t="str">
        <f>IF('IV. Country level, 1310-2018'!D490&lt;0,'III. GDP shares, 1310-2018'!D492,"")</f>
        <v/>
      </c>
      <c r="D492" s="60" t="str">
        <f>IF('IV. Country level, 1310-2018'!E490&lt;0,'III. GDP shares, 1310-2018'!E492,"")</f>
        <v/>
      </c>
      <c r="E492" s="60" t="str">
        <f>IF('IV. Country level, 1310-2018'!F490&lt;0,'III. GDP shares, 1310-2018'!F492,"")</f>
        <v/>
      </c>
      <c r="F492" s="60" t="str">
        <f>IF('IV. Country level, 1310-2018'!G490&lt;0,'III. GDP shares, 1310-2018'!G492,"")</f>
        <v/>
      </c>
      <c r="G492" s="60" t="str">
        <f>IF('IV. Country level, 1310-2018'!H490&lt;0,'III. GDP shares, 1310-2018'!H492,"")</f>
        <v/>
      </c>
      <c r="H492" s="60" t="str">
        <f>IF('IV. Country level, 1310-2018'!I490&lt;0,'III. GDP shares, 1310-2018'!I492,"")</f>
        <v/>
      </c>
      <c r="I492" s="60" t="str">
        <f>IF('IV. Country level, 1310-2018'!J490&lt;0,'III. GDP shares, 1310-2018'!J492,"")</f>
        <v/>
      </c>
      <c r="J492" s="60"/>
      <c r="K492" s="60">
        <f t="shared" si="37"/>
        <v>0</v>
      </c>
      <c r="L492" s="9">
        <f t="shared" si="39"/>
        <v>0.34406060229880558</v>
      </c>
      <c r="M492" s="9">
        <f t="shared" si="38"/>
        <v>0.20250823357139602</v>
      </c>
      <c r="N492" s="9">
        <f t="shared" si="41"/>
        <v>0.26382590643906284</v>
      </c>
      <c r="O492" s="9">
        <f t="shared" si="40"/>
        <v>0.28138904001220527</v>
      </c>
    </row>
    <row r="493" spans="1:15" ht="15" x14ac:dyDescent="0.25">
      <c r="A493" s="60">
        <v>1797</v>
      </c>
      <c r="B493" s="60">
        <f>IF('IV. Country level, 1310-2018'!C491&lt;0,'III. GDP shares, 1310-2018'!C493,"")</f>
        <v>0.1580602661611854</v>
      </c>
      <c r="C493" s="60" t="str">
        <f>IF('IV. Country level, 1310-2018'!D491&lt;0,'III. GDP shares, 1310-2018'!D493,"")</f>
        <v/>
      </c>
      <c r="D493" s="60" t="str">
        <f>IF('IV. Country level, 1310-2018'!E491&lt;0,'III. GDP shares, 1310-2018'!E493,"")</f>
        <v/>
      </c>
      <c r="E493" s="60" t="str">
        <f>IF('IV. Country level, 1310-2018'!F491&lt;0,'III. GDP shares, 1310-2018'!F493,"")</f>
        <v/>
      </c>
      <c r="F493" s="60" t="str">
        <f>IF('IV. Country level, 1310-2018'!G491&lt;0,'III. GDP shares, 1310-2018'!G493,"")</f>
        <v/>
      </c>
      <c r="G493" s="60" t="str">
        <f>IF('IV. Country level, 1310-2018'!H491&lt;0,'III. GDP shares, 1310-2018'!H493,"")</f>
        <v/>
      </c>
      <c r="H493" s="60" t="str">
        <f>IF('IV. Country level, 1310-2018'!I491&lt;0,'III. GDP shares, 1310-2018'!I493,"")</f>
        <v/>
      </c>
      <c r="I493" s="60">
        <f>IF('IV. Country level, 1310-2018'!J491&lt;0,'III. GDP shares, 1310-2018'!J493,"")</f>
        <v>0</v>
      </c>
      <c r="J493" s="60"/>
      <c r="K493" s="60">
        <f t="shared" si="37"/>
        <v>0.1580602661611854</v>
      </c>
      <c r="L493" s="9">
        <f t="shared" si="39"/>
        <v>0.32784776286907408</v>
      </c>
      <c r="M493" s="9">
        <f t="shared" si="38"/>
        <v>0.20250823357139602</v>
      </c>
      <c r="N493" s="9">
        <f t="shared" si="41"/>
        <v>0.26597707543792976</v>
      </c>
      <c r="O493" s="9">
        <f t="shared" si="40"/>
        <v>0.28138904001220527</v>
      </c>
    </row>
    <row r="494" spans="1:15" ht="15" x14ac:dyDescent="0.25">
      <c r="A494" s="60">
        <v>1798</v>
      </c>
      <c r="B494" s="60" t="str">
        <f>IF('IV. Country level, 1310-2018'!C492&lt;0,'III. GDP shares, 1310-2018'!C494,"")</f>
        <v/>
      </c>
      <c r="C494" s="60" t="str">
        <f>IF('IV. Country level, 1310-2018'!D492&lt;0,'III. GDP shares, 1310-2018'!D494,"")</f>
        <v/>
      </c>
      <c r="D494" s="60" t="str">
        <f>IF('IV. Country level, 1310-2018'!E492&lt;0,'III. GDP shares, 1310-2018'!E494,"")</f>
        <v/>
      </c>
      <c r="E494" s="60" t="str">
        <f>IF('IV. Country level, 1310-2018'!F492&lt;0,'III. GDP shares, 1310-2018'!F494,"")</f>
        <v/>
      </c>
      <c r="F494" s="60" t="str">
        <f>IF('IV. Country level, 1310-2018'!G492&lt;0,'III. GDP shares, 1310-2018'!G494,"")</f>
        <v/>
      </c>
      <c r="G494" s="60" t="str">
        <f>IF('IV. Country level, 1310-2018'!H492&lt;0,'III. GDP shares, 1310-2018'!H494,"")</f>
        <v/>
      </c>
      <c r="H494" s="60" t="str">
        <f>IF('IV. Country level, 1310-2018'!I492&lt;0,'III. GDP shares, 1310-2018'!I494,"")</f>
        <v/>
      </c>
      <c r="I494" s="60">
        <f>IF('IV. Country level, 1310-2018'!J492&lt;0,'III. GDP shares, 1310-2018'!J494,"")</f>
        <v>0</v>
      </c>
      <c r="J494" s="60"/>
      <c r="K494" s="60">
        <f t="shared" si="37"/>
        <v>0</v>
      </c>
      <c r="L494" s="9">
        <f t="shared" si="39"/>
        <v>0.36054232971159728</v>
      </c>
      <c r="M494" s="9">
        <f t="shared" si="38"/>
        <v>0.20250823357139602</v>
      </c>
      <c r="N494" s="9">
        <f t="shared" si="41"/>
        <v>0.2537022152072102</v>
      </c>
      <c r="O494" s="9">
        <f t="shared" si="40"/>
        <v>0.28138904001220527</v>
      </c>
    </row>
    <row r="495" spans="1:15" ht="15" x14ac:dyDescent="0.25">
      <c r="A495" s="60">
        <v>1799</v>
      </c>
      <c r="B495" s="60">
        <f>IF('IV. Country level, 1310-2018'!C493&lt;0,'III. GDP shares, 1310-2018'!C495,"")</f>
        <v>0.15734611346833235</v>
      </c>
      <c r="C495" s="60">
        <f>IF('IV. Country level, 1310-2018'!D493&lt;0,'III. GDP shares, 1310-2018'!D495,"")</f>
        <v>0.27310043806181639</v>
      </c>
      <c r="D495" s="60">
        <f>IF('IV. Country level, 1310-2018'!E493&lt;0,'III. GDP shares, 1310-2018'!E495,"")</f>
        <v>3.1584526589171297E-2</v>
      </c>
      <c r="E495" s="60" t="str">
        <f>IF('IV. Country level, 1310-2018'!F493&lt;0,'III. GDP shares, 1310-2018'!F495,"")</f>
        <v/>
      </c>
      <c r="F495" s="60" t="str">
        <f>IF('IV. Country level, 1310-2018'!G493&lt;0,'III. GDP shares, 1310-2018'!G495,"")</f>
        <v/>
      </c>
      <c r="G495" s="60" t="str">
        <f>IF('IV. Country level, 1310-2018'!H493&lt;0,'III. GDP shares, 1310-2018'!H495,"")</f>
        <v/>
      </c>
      <c r="H495" s="60" t="str">
        <f>IF('IV. Country level, 1310-2018'!I493&lt;0,'III. GDP shares, 1310-2018'!I495,"")</f>
        <v/>
      </c>
      <c r="I495" s="60" t="str">
        <f>IF('IV. Country level, 1310-2018'!J493&lt;0,'III. GDP shares, 1310-2018'!J495,"")</f>
        <v/>
      </c>
      <c r="J495" s="60"/>
      <c r="K495" s="60">
        <f t="shared" si="37"/>
        <v>0.46203107811932009</v>
      </c>
      <c r="L495" s="9">
        <f t="shared" si="39"/>
        <v>0.26376076444185309</v>
      </c>
      <c r="M495" s="9">
        <f t="shared" si="38"/>
        <v>0.20250823357139602</v>
      </c>
      <c r="N495" s="9">
        <f t="shared" si="41"/>
        <v>0.25053053740643799</v>
      </c>
      <c r="O495" s="9">
        <f t="shared" si="40"/>
        <v>0.28138904001220527</v>
      </c>
    </row>
    <row r="496" spans="1:15" ht="15" x14ac:dyDescent="0.25">
      <c r="A496" s="60">
        <v>1800</v>
      </c>
      <c r="B496" s="60">
        <f>IF('IV. Country level, 1310-2018'!C494&lt;0,'III. GDP shares, 1310-2018'!C496,"")</f>
        <v>0.14468729790887941</v>
      </c>
      <c r="C496" s="60">
        <f>IF('IV. Country level, 1310-2018'!D494&lt;0,'III. GDP shares, 1310-2018'!D496,"")</f>
        <v>0.25214039003799493</v>
      </c>
      <c r="D496" s="60">
        <f>IF('IV. Country level, 1310-2018'!E494&lt;0,'III. GDP shares, 1310-2018'!E496,"")</f>
        <v>2.8967009636727537E-2</v>
      </c>
      <c r="E496" s="60">
        <f>IF('IV. Country level, 1310-2018'!F494&lt;0,'III. GDP shares, 1310-2018'!F496,"")</f>
        <v>0.16791818726324401</v>
      </c>
      <c r="F496" s="60" t="str">
        <f>IF('IV. Country level, 1310-2018'!G494&lt;0,'III. GDP shares, 1310-2018'!G496,"")</f>
        <v/>
      </c>
      <c r="G496" s="60" t="str">
        <f>IF('IV. Country level, 1310-2018'!H494&lt;0,'III. GDP shares, 1310-2018'!H496,"")</f>
        <v/>
      </c>
      <c r="H496" s="60" t="str">
        <f>IF('IV. Country level, 1310-2018'!I494&lt;0,'III. GDP shares, 1310-2018'!I496,"")</f>
        <v/>
      </c>
      <c r="I496" s="60">
        <f>IF('IV. Country level, 1310-2018'!J494&lt;0,'III. GDP shares, 1310-2018'!J496,"")</f>
        <v>0</v>
      </c>
      <c r="J496" s="60"/>
      <c r="K496" s="60">
        <f t="shared" si="37"/>
        <v>0.59371288484684592</v>
      </c>
      <c r="L496" s="9">
        <f t="shared" si="39"/>
        <v>0.28997622526705408</v>
      </c>
      <c r="M496" s="9">
        <f t="shared" si="38"/>
        <v>0.20250823357139602</v>
      </c>
      <c r="N496" s="9">
        <f t="shared" si="41"/>
        <v>0.26304703036488314</v>
      </c>
      <c r="O496" s="9">
        <f>AVERAGE(L$496:L$595)</f>
        <v>0.20677378773650956</v>
      </c>
    </row>
    <row r="497" spans="1:15" ht="15" x14ac:dyDescent="0.25">
      <c r="A497" s="60">
        <v>1801</v>
      </c>
      <c r="B497" s="60" t="str">
        <f>IF('IV. Country level, 1310-2018'!C495&lt;0,'III. GDP shares, 1310-2018'!C497,"")</f>
        <v/>
      </c>
      <c r="C497" s="60">
        <f>IF('IV. Country level, 1310-2018'!D495&lt;0,'III. GDP shares, 1310-2018'!D497,"")</f>
        <v>0.25262123207164816</v>
      </c>
      <c r="D497" s="60" t="str">
        <f>IF('IV. Country level, 1310-2018'!E495&lt;0,'III. GDP shares, 1310-2018'!E497,"")</f>
        <v/>
      </c>
      <c r="E497" s="60" t="str">
        <f>IF('IV. Country level, 1310-2018'!F495&lt;0,'III. GDP shares, 1310-2018'!F497,"")</f>
        <v/>
      </c>
      <c r="F497" s="60">
        <f>IF('IV. Country level, 1310-2018'!G495&lt;0,'III. GDP shares, 1310-2018'!G497,"")</f>
        <v>0.22350689002869775</v>
      </c>
      <c r="G497" s="60" t="str">
        <f>IF('IV. Country level, 1310-2018'!H495&lt;0,'III. GDP shares, 1310-2018'!H497,"")</f>
        <v/>
      </c>
      <c r="H497" s="60">
        <f>IF('IV. Country level, 1310-2018'!I495&lt;0,'III. GDP shares, 1310-2018'!I497,"")</f>
        <v>7.8261888648425482E-2</v>
      </c>
      <c r="I497" s="60" t="str">
        <f>IF('IV. Country level, 1310-2018'!J495&lt;0,'III. GDP shares, 1310-2018'!J497,"")</f>
        <v/>
      </c>
      <c r="J497" s="60"/>
      <c r="K497" s="60">
        <f t="shared" si="37"/>
        <v>0.55439001074877137</v>
      </c>
      <c r="L497" s="9">
        <f t="shared" si="39"/>
        <v>0.27852097917391677</v>
      </c>
      <c r="M497" s="9">
        <f t="shared" si="38"/>
        <v>0.20250823357139602</v>
      </c>
      <c r="N497" s="9">
        <f t="shared" si="41"/>
        <v>0.26876006747104902</v>
      </c>
      <c r="O497" s="9">
        <f t="shared" ref="O497:O560" si="42">AVERAGE(L$496:L$595)</f>
        <v>0.20677378773650956</v>
      </c>
    </row>
    <row r="498" spans="1:15" ht="15" x14ac:dyDescent="0.25">
      <c r="A498" s="60">
        <v>1802</v>
      </c>
      <c r="B498" s="60" t="str">
        <f>IF('IV. Country level, 1310-2018'!C496&lt;0,'III. GDP shares, 1310-2018'!C498,"")</f>
        <v/>
      </c>
      <c r="C498" s="60" t="str">
        <f>IF('IV. Country level, 1310-2018'!D496&lt;0,'III. GDP shares, 1310-2018'!D498,"")</f>
        <v/>
      </c>
      <c r="D498" s="60" t="str">
        <f>IF('IV. Country level, 1310-2018'!E496&lt;0,'III. GDP shares, 1310-2018'!E498,"")</f>
        <v/>
      </c>
      <c r="E498" s="60" t="str">
        <f>IF('IV. Country level, 1310-2018'!F496&lt;0,'III. GDP shares, 1310-2018'!F498,"")</f>
        <v/>
      </c>
      <c r="F498" s="60" t="str">
        <f>IF('IV. Country level, 1310-2018'!G496&lt;0,'III. GDP shares, 1310-2018'!G498,"")</f>
        <v/>
      </c>
      <c r="G498" s="60" t="str">
        <f>IF('IV. Country level, 1310-2018'!H496&lt;0,'III. GDP shares, 1310-2018'!H498,"")</f>
        <v/>
      </c>
      <c r="H498" s="60">
        <f>IF('IV. Country level, 1310-2018'!I496&lt;0,'III. GDP shares, 1310-2018'!I498,"")</f>
        <v>7.8131111216849014E-2</v>
      </c>
      <c r="I498" s="60" t="str">
        <f>IF('IV. Country level, 1310-2018'!J496&lt;0,'III. GDP shares, 1310-2018'!J498,"")</f>
        <v/>
      </c>
      <c r="J498" s="60"/>
      <c r="K498" s="60">
        <f t="shared" si="37"/>
        <v>7.8131111216849014E-2</v>
      </c>
      <c r="L498" s="9">
        <f t="shared" si="39"/>
        <v>0.34282357768252647</v>
      </c>
      <c r="M498" s="9">
        <f t="shared" si="38"/>
        <v>0.20250823357139602</v>
      </c>
      <c r="N498" s="9">
        <f t="shared" si="41"/>
        <v>0.26876006747104902</v>
      </c>
      <c r="O498" s="9">
        <f t="shared" si="42"/>
        <v>0.20677378773650956</v>
      </c>
    </row>
    <row r="499" spans="1:15" ht="15" x14ac:dyDescent="0.25">
      <c r="A499" s="60">
        <v>1803</v>
      </c>
      <c r="B499" s="60" t="str">
        <f>IF('IV. Country level, 1310-2018'!C497&lt;0,'III. GDP shares, 1310-2018'!C499,"")</f>
        <v/>
      </c>
      <c r="C499" s="60" t="str">
        <f>IF('IV. Country level, 1310-2018'!D497&lt;0,'III. GDP shares, 1310-2018'!D499,"")</f>
        <v/>
      </c>
      <c r="D499" s="60" t="str">
        <f>IF('IV. Country level, 1310-2018'!E497&lt;0,'III. GDP shares, 1310-2018'!E499,"")</f>
        <v/>
      </c>
      <c r="E499" s="60" t="str">
        <f>IF('IV. Country level, 1310-2018'!F497&lt;0,'III. GDP shares, 1310-2018'!F499,"")</f>
        <v/>
      </c>
      <c r="F499" s="60" t="str">
        <f>IF('IV. Country level, 1310-2018'!G497&lt;0,'III. GDP shares, 1310-2018'!G499,"")</f>
        <v/>
      </c>
      <c r="G499" s="60">
        <f>IF('IV. Country level, 1310-2018'!H497&lt;0,'III. GDP shares, 1310-2018'!H499,"")</f>
        <v>0.10550655615142213</v>
      </c>
      <c r="H499" s="60">
        <f>IF('IV. Country level, 1310-2018'!I497&lt;0,'III. GDP shares, 1310-2018'!I499,"")</f>
        <v>7.8001669624984574E-2</v>
      </c>
      <c r="I499" s="60" t="str">
        <f>IF('IV. Country level, 1310-2018'!J497&lt;0,'III. GDP shares, 1310-2018'!J499,"")</f>
        <v/>
      </c>
      <c r="J499" s="60"/>
      <c r="K499" s="60">
        <f t="shared" si="37"/>
        <v>0.18350822577640669</v>
      </c>
      <c r="L499" s="9">
        <f t="shared" si="39"/>
        <v>0.27681913795119512</v>
      </c>
      <c r="M499" s="9">
        <f t="shared" si="38"/>
        <v>0.20250823357139602</v>
      </c>
      <c r="N499" s="9">
        <f t="shared" si="41"/>
        <v>0.26773760822319786</v>
      </c>
      <c r="O499" s="9">
        <f t="shared" si="42"/>
        <v>0.20677378773650956</v>
      </c>
    </row>
    <row r="500" spans="1:15" ht="15" x14ac:dyDescent="0.25">
      <c r="A500" s="60">
        <v>1804</v>
      </c>
      <c r="B500" s="60" t="str">
        <f>IF('IV. Country level, 1310-2018'!C498&lt;0,'III. GDP shares, 1310-2018'!C500,"")</f>
        <v/>
      </c>
      <c r="C500" s="60" t="str">
        <f>IF('IV. Country level, 1310-2018'!D498&lt;0,'III. GDP shares, 1310-2018'!D500,"")</f>
        <v/>
      </c>
      <c r="D500" s="60" t="str">
        <f>IF('IV. Country level, 1310-2018'!E498&lt;0,'III. GDP shares, 1310-2018'!E500,"")</f>
        <v/>
      </c>
      <c r="E500" s="60" t="str">
        <f>IF('IV. Country level, 1310-2018'!F498&lt;0,'III. GDP shares, 1310-2018'!F500,"")</f>
        <v/>
      </c>
      <c r="F500" s="60" t="str">
        <f>IF('IV. Country level, 1310-2018'!G498&lt;0,'III. GDP shares, 1310-2018'!G500,"")</f>
        <v/>
      </c>
      <c r="G500" s="60" t="str">
        <f>IF('IV. Country level, 1310-2018'!H498&lt;0,'III. GDP shares, 1310-2018'!H500,"")</f>
        <v/>
      </c>
      <c r="H500" s="60">
        <f>IF('IV. Country level, 1310-2018'!I498&lt;0,'III. GDP shares, 1310-2018'!I500,"")</f>
        <v>7.7873543509224138E-2</v>
      </c>
      <c r="I500" s="60">
        <f>IF('IV. Country level, 1310-2018'!J498&lt;0,'III. GDP shares, 1310-2018'!J500,"")</f>
        <v>0</v>
      </c>
      <c r="J500" s="60"/>
      <c r="K500" s="60">
        <f t="shared" si="37"/>
        <v>7.7873543509224138E-2</v>
      </c>
      <c r="L500" s="9">
        <f t="shared" si="39"/>
        <v>0.19200301154450281</v>
      </c>
      <c r="M500" s="9">
        <f t="shared" si="38"/>
        <v>0.20250823357139602</v>
      </c>
      <c r="N500" s="9">
        <f t="shared" si="41"/>
        <v>0.2572435756695482</v>
      </c>
      <c r="O500" s="9">
        <f t="shared" si="42"/>
        <v>0.20677378773650956</v>
      </c>
    </row>
    <row r="501" spans="1:15" ht="15" x14ac:dyDescent="0.25">
      <c r="A501" s="60">
        <v>1805</v>
      </c>
      <c r="B501" s="60" t="str">
        <f>IF('IV. Country level, 1310-2018'!C499&lt;0,'III. GDP shares, 1310-2018'!C501,"")</f>
        <v/>
      </c>
      <c r="C501" s="60">
        <f>IF('IV. Country level, 1310-2018'!D499&lt;0,'III. GDP shares, 1310-2018'!D501,"")</f>
        <v>0.25449598072409318</v>
      </c>
      <c r="D501" s="60">
        <f>IF('IV. Country level, 1310-2018'!E499&lt;0,'III. GDP shares, 1310-2018'!E501,"")</f>
        <v>2.8301518393120492E-2</v>
      </c>
      <c r="E501" s="60">
        <f>IF('IV. Country level, 1310-2018'!F499&lt;0,'III. GDP shares, 1310-2018'!F501,"")</f>
        <v>0.16732069044305464</v>
      </c>
      <c r="F501" s="60" t="str">
        <f>IF('IV. Country level, 1310-2018'!G499&lt;0,'III. GDP shares, 1310-2018'!G501,"")</f>
        <v/>
      </c>
      <c r="G501" s="60" t="str">
        <f>IF('IV. Country level, 1310-2018'!H499&lt;0,'III. GDP shares, 1310-2018'!H501,"")</f>
        <v/>
      </c>
      <c r="H501" s="60" t="str">
        <f>IF('IV. Country level, 1310-2018'!I499&lt;0,'III. GDP shares, 1310-2018'!I501,"")</f>
        <v/>
      </c>
      <c r="I501" s="60" t="str">
        <f>IF('IV. Country level, 1310-2018'!J499&lt;0,'III. GDP shares, 1310-2018'!J501,"")</f>
        <v/>
      </c>
      <c r="J501" s="60"/>
      <c r="K501" s="60">
        <f t="shared" si="37"/>
        <v>0.45011818956026833</v>
      </c>
      <c r="L501" s="9">
        <f t="shared" si="39"/>
        <v>0.1520447946590377</v>
      </c>
      <c r="M501" s="9">
        <f t="shared" si="38"/>
        <v>0.20250823357139602</v>
      </c>
      <c r="N501" s="9">
        <f t="shared" si="41"/>
        <v>0.2572435756695482</v>
      </c>
      <c r="O501" s="9">
        <f t="shared" si="42"/>
        <v>0.20677378773650956</v>
      </c>
    </row>
    <row r="502" spans="1:15" ht="15" x14ac:dyDescent="0.25">
      <c r="A502" s="60">
        <v>1806</v>
      </c>
      <c r="B502" s="60" t="str">
        <f>IF('IV. Country level, 1310-2018'!C500&lt;0,'III. GDP shares, 1310-2018'!C502,"")</f>
        <v/>
      </c>
      <c r="C502" s="60" t="str">
        <f>IF('IV. Country level, 1310-2018'!D500&lt;0,'III. GDP shares, 1310-2018'!D502,"")</f>
        <v/>
      </c>
      <c r="D502" s="60" t="str">
        <f>IF('IV. Country level, 1310-2018'!E500&lt;0,'III. GDP shares, 1310-2018'!E502,"")</f>
        <v/>
      </c>
      <c r="E502" s="60" t="str">
        <f>IF('IV. Country level, 1310-2018'!F500&lt;0,'III. GDP shares, 1310-2018'!F502,"")</f>
        <v/>
      </c>
      <c r="F502" s="60" t="str">
        <f>IF('IV. Country level, 1310-2018'!G500&lt;0,'III. GDP shares, 1310-2018'!G502,"")</f>
        <v/>
      </c>
      <c r="G502" s="60" t="str">
        <f>IF('IV. Country level, 1310-2018'!H500&lt;0,'III. GDP shares, 1310-2018'!H502,"")</f>
        <v/>
      </c>
      <c r="H502" s="60" t="str">
        <f>IF('IV. Country level, 1310-2018'!I500&lt;0,'III. GDP shares, 1310-2018'!I502,"")</f>
        <v/>
      </c>
      <c r="I502" s="60" t="str">
        <f>IF('IV. Country level, 1310-2018'!J500&lt;0,'III. GDP shares, 1310-2018'!J502,"")</f>
        <v/>
      </c>
      <c r="J502" s="60"/>
      <c r="K502" s="60">
        <f t="shared" si="37"/>
        <v>0</v>
      </c>
      <c r="L502" s="9">
        <f t="shared" si="39"/>
        <v>0.17749697985894944</v>
      </c>
      <c r="M502" s="9">
        <f t="shared" si="38"/>
        <v>0.20250823357139602</v>
      </c>
      <c r="N502" s="9">
        <f t="shared" si="41"/>
        <v>0.25654226601904817</v>
      </c>
      <c r="O502" s="9">
        <f t="shared" si="42"/>
        <v>0.20677378773650956</v>
      </c>
    </row>
    <row r="503" spans="1:15" ht="15" x14ac:dyDescent="0.25">
      <c r="A503" s="60">
        <v>1807</v>
      </c>
      <c r="B503" s="60" t="str">
        <f>IF('IV. Country level, 1310-2018'!C501&lt;0,'III. GDP shares, 1310-2018'!C503,"")</f>
        <v/>
      </c>
      <c r="C503" s="60" t="str">
        <f>IF('IV. Country level, 1310-2018'!D501&lt;0,'III. GDP shares, 1310-2018'!D503,"")</f>
        <v/>
      </c>
      <c r="D503" s="60" t="str">
        <f>IF('IV. Country level, 1310-2018'!E501&lt;0,'III. GDP shares, 1310-2018'!E503,"")</f>
        <v/>
      </c>
      <c r="E503" s="60" t="str">
        <f>IF('IV. Country level, 1310-2018'!F501&lt;0,'III. GDP shares, 1310-2018'!F503,"")</f>
        <v/>
      </c>
      <c r="F503" s="60" t="str">
        <f>IF('IV. Country level, 1310-2018'!G501&lt;0,'III. GDP shares, 1310-2018'!G503,"")</f>
        <v/>
      </c>
      <c r="G503" s="60" t="str">
        <f>IF('IV. Country level, 1310-2018'!H501&lt;0,'III. GDP shares, 1310-2018'!H503,"")</f>
        <v/>
      </c>
      <c r="H503" s="60" t="str">
        <f>IF('IV. Country level, 1310-2018'!I501&lt;0,'III. GDP shares, 1310-2018'!I503,"")</f>
        <v/>
      </c>
      <c r="I503" s="60" t="str">
        <f>IF('IV. Country level, 1310-2018'!J501&lt;0,'III. GDP shares, 1310-2018'!J503,"")</f>
        <v/>
      </c>
      <c r="J503" s="60"/>
      <c r="K503" s="60">
        <f t="shared" si="37"/>
        <v>0</v>
      </c>
      <c r="L503" s="9">
        <f t="shared" si="39"/>
        <v>0.17154200694170682</v>
      </c>
      <c r="M503" s="9">
        <f t="shared" si="38"/>
        <v>0.20250823357139602</v>
      </c>
      <c r="N503" s="9">
        <f t="shared" si="41"/>
        <v>0.2559320196691971</v>
      </c>
      <c r="O503" s="9">
        <f t="shared" si="42"/>
        <v>0.20677378773650956</v>
      </c>
    </row>
    <row r="504" spans="1:15" ht="15" x14ac:dyDescent="0.25">
      <c r="A504" s="60">
        <v>1808</v>
      </c>
      <c r="B504" s="60" t="str">
        <f>IF('IV. Country level, 1310-2018'!C502&lt;0,'III. GDP shares, 1310-2018'!C504,"")</f>
        <v/>
      </c>
      <c r="C504" s="60" t="str">
        <f>IF('IV. Country level, 1310-2018'!D502&lt;0,'III. GDP shares, 1310-2018'!D504,"")</f>
        <v/>
      </c>
      <c r="D504" s="60" t="str">
        <f>IF('IV. Country level, 1310-2018'!E502&lt;0,'III. GDP shares, 1310-2018'!E504,"")</f>
        <v/>
      </c>
      <c r="E504" s="60">
        <f>IF('IV. Country level, 1310-2018'!F502&lt;0,'III. GDP shares, 1310-2018'!F504,"")</f>
        <v>0.16697647527936751</v>
      </c>
      <c r="F504" s="60" t="str">
        <f>IF('IV. Country level, 1310-2018'!G502&lt;0,'III. GDP shares, 1310-2018'!G504,"")</f>
        <v/>
      </c>
      <c r="G504" s="60">
        <f>IF('IV. Country level, 1310-2018'!H502&lt;0,'III. GDP shares, 1310-2018'!H504,"")</f>
        <v>0.10770601727114815</v>
      </c>
      <c r="H504" s="60" t="str">
        <f>IF('IV. Country level, 1310-2018'!I502&lt;0,'III. GDP shares, 1310-2018'!I504,"")</f>
        <v/>
      </c>
      <c r="I504" s="60">
        <f>IF('IV. Country level, 1310-2018'!J502&lt;0,'III. GDP shares, 1310-2018'!J504,"")</f>
        <v>0</v>
      </c>
      <c r="J504" s="60"/>
      <c r="K504" s="60">
        <f t="shared" si="37"/>
        <v>0.27468249255051569</v>
      </c>
      <c r="L504" s="9">
        <f t="shared" si="39"/>
        <v>0.23879456574793245</v>
      </c>
      <c r="M504" s="9">
        <f t="shared" si="38"/>
        <v>0.20250823357139602</v>
      </c>
      <c r="N504" s="9">
        <f t="shared" si="41"/>
        <v>0.26556530544871021</v>
      </c>
      <c r="O504" s="9">
        <f t="shared" si="42"/>
        <v>0.20677378773650956</v>
      </c>
    </row>
    <row r="505" spans="1:15" ht="15" x14ac:dyDescent="0.25">
      <c r="A505" s="60">
        <v>1809</v>
      </c>
      <c r="B505" s="60" t="str">
        <f>IF('IV. Country level, 1310-2018'!C503&lt;0,'III. GDP shares, 1310-2018'!C505,"")</f>
        <v/>
      </c>
      <c r="C505" s="60">
        <f>IF('IV. Country level, 1310-2018'!D503&lt;0,'III. GDP shares, 1310-2018'!D505,"")</f>
        <v>0.25629640761623124</v>
      </c>
      <c r="D505" s="60" t="str">
        <f>IF('IV. Country level, 1310-2018'!E503&lt;0,'III. GDP shares, 1310-2018'!E505,"")</f>
        <v/>
      </c>
      <c r="E505" s="60" t="str">
        <f>IF('IV. Country level, 1310-2018'!F503&lt;0,'III. GDP shares, 1310-2018'!F505,"")</f>
        <v/>
      </c>
      <c r="F505" s="60" t="str">
        <f>IF('IV. Country level, 1310-2018'!G503&lt;0,'III. GDP shares, 1310-2018'!G505,"")</f>
        <v/>
      </c>
      <c r="G505" s="60" t="str">
        <f>IF('IV. Country level, 1310-2018'!H503&lt;0,'III. GDP shares, 1310-2018'!H505,"")</f>
        <v/>
      </c>
      <c r="H505" s="60" t="str">
        <f>IF('IV. Country level, 1310-2018'!I503&lt;0,'III. GDP shares, 1310-2018'!I505,"")</f>
        <v/>
      </c>
      <c r="I505" s="60">
        <f>IF('IV. Country level, 1310-2018'!J503&lt;0,'III. GDP shares, 1310-2018'!J505,"")</f>
        <v>0</v>
      </c>
      <c r="J505" s="60"/>
      <c r="K505" s="60">
        <f t="shared" si="37"/>
        <v>0.25629640761623124</v>
      </c>
      <c r="L505" s="9">
        <f t="shared" si="39"/>
        <v>0.2538305255356853</v>
      </c>
      <c r="M505" s="9">
        <f t="shared" si="38"/>
        <v>0.20250823357139602</v>
      </c>
      <c r="N505" s="9">
        <f t="shared" si="41"/>
        <v>0.26067680219654943</v>
      </c>
      <c r="O505" s="9">
        <f t="shared" si="42"/>
        <v>0.20677378773650956</v>
      </c>
    </row>
    <row r="506" spans="1:15" ht="15" x14ac:dyDescent="0.25">
      <c r="A506" s="60">
        <v>1810</v>
      </c>
      <c r="B506" s="60">
        <f>IF('IV. Country level, 1310-2018'!C504&lt;0,'III. GDP shares, 1310-2018'!C506,"")</f>
        <v>0.14182341535570833</v>
      </c>
      <c r="C506" s="60" t="str">
        <f>IF('IV. Country level, 1310-2018'!D504&lt;0,'III. GDP shares, 1310-2018'!D506,"")</f>
        <v/>
      </c>
      <c r="D506" s="60" t="str">
        <f>IF('IV. Country level, 1310-2018'!E504&lt;0,'III. GDP shares, 1310-2018'!E506,"")</f>
        <v/>
      </c>
      <c r="E506" s="60" t="str">
        <f>IF('IV. Country level, 1310-2018'!F504&lt;0,'III. GDP shares, 1310-2018'!F506,"")</f>
        <v/>
      </c>
      <c r="F506" s="60" t="str">
        <f>IF('IV. Country level, 1310-2018'!G504&lt;0,'III. GDP shares, 1310-2018'!G506,"")</f>
        <v/>
      </c>
      <c r="G506" s="60" t="str">
        <f>IF('IV. Country level, 1310-2018'!H504&lt;0,'III. GDP shares, 1310-2018'!H506,"")</f>
        <v/>
      </c>
      <c r="H506" s="60" t="str">
        <f>IF('IV. Country level, 1310-2018'!I504&lt;0,'III. GDP shares, 1310-2018'!I506,"")</f>
        <v/>
      </c>
      <c r="I506" s="60" t="str">
        <f>IF('IV. Country level, 1310-2018'!J504&lt;0,'III. GDP shares, 1310-2018'!J506,"")</f>
        <v/>
      </c>
      <c r="J506" s="60"/>
      <c r="K506" s="60">
        <f t="shared" si="37"/>
        <v>0.14182341535570833</v>
      </c>
      <c r="L506" s="9">
        <f t="shared" si="39"/>
        <v>0.26951604034717608</v>
      </c>
      <c r="M506" s="9">
        <f t="shared" si="38"/>
        <v>0.20250823357139602</v>
      </c>
      <c r="N506" s="9">
        <f t="shared" si="41"/>
        <v>0.2518005935177538</v>
      </c>
      <c r="O506" s="9">
        <f t="shared" si="42"/>
        <v>0.20677378773650956</v>
      </c>
    </row>
    <row r="507" spans="1:15" ht="15" x14ac:dyDescent="0.25">
      <c r="A507" s="60">
        <v>1811</v>
      </c>
      <c r="B507" s="60">
        <f>IF('IV. Country level, 1310-2018'!C505&lt;0,'III. GDP shares, 1310-2018'!C507,"")</f>
        <v>0.14155248490384806</v>
      </c>
      <c r="C507" s="60" t="str">
        <f>IF('IV. Country level, 1310-2018'!D505&lt;0,'III. GDP shares, 1310-2018'!D507,"")</f>
        <v/>
      </c>
      <c r="D507" s="60" t="str">
        <f>IF('IV. Country level, 1310-2018'!E505&lt;0,'III. GDP shares, 1310-2018'!E507,"")</f>
        <v/>
      </c>
      <c r="E507" s="60" t="str">
        <f>IF('IV. Country level, 1310-2018'!F505&lt;0,'III. GDP shares, 1310-2018'!F507,"")</f>
        <v/>
      </c>
      <c r="F507" s="60">
        <f>IF('IV. Country level, 1310-2018'!G505&lt;0,'III. GDP shares, 1310-2018'!G507,"")</f>
        <v>0.22110321218510776</v>
      </c>
      <c r="G507" s="60">
        <f>IF('IV. Country level, 1310-2018'!H505&lt;0,'III. GDP shares, 1310-2018'!H507,"")</f>
        <v>0.10897389064387729</v>
      </c>
      <c r="H507" s="60">
        <f>IF('IV. Country level, 1310-2018'!I505&lt;0,'III. GDP shares, 1310-2018'!I507,"")</f>
        <v>7.7011867419970306E-2</v>
      </c>
      <c r="I507" s="60">
        <f>IF('IV. Country level, 1310-2018'!J505&lt;0,'III. GDP shares, 1310-2018'!J507,"")</f>
        <v>0</v>
      </c>
      <c r="J507" s="60"/>
      <c r="K507" s="60">
        <f t="shared" si="37"/>
        <v>0.54864145515280349</v>
      </c>
      <c r="L507" s="9">
        <f t="shared" si="39"/>
        <v>0.2852596086589399</v>
      </c>
      <c r="M507" s="9">
        <f t="shared" si="38"/>
        <v>0.20250823357139602</v>
      </c>
      <c r="N507" s="9">
        <f t="shared" si="41"/>
        <v>0.26188102585035955</v>
      </c>
      <c r="O507" s="9">
        <f t="shared" si="42"/>
        <v>0.20677378773650956</v>
      </c>
    </row>
    <row r="508" spans="1:15" ht="15" x14ac:dyDescent="0.25">
      <c r="A508" s="60">
        <v>1812</v>
      </c>
      <c r="B508" s="60" t="str">
        <f>IF('IV. Country level, 1310-2018'!C506&lt;0,'III. GDP shares, 1310-2018'!C508,"")</f>
        <v/>
      </c>
      <c r="C508" s="60">
        <f>IF('IV. Country level, 1310-2018'!D506&lt;0,'III. GDP shares, 1310-2018'!D508,"")</f>
        <v>0.2576005738333208</v>
      </c>
      <c r="D508" s="60" t="str">
        <f>IF('IV. Country level, 1310-2018'!E506&lt;0,'III. GDP shares, 1310-2018'!E508,"")</f>
        <v/>
      </c>
      <c r="E508" s="60" t="str">
        <f>IF('IV. Country level, 1310-2018'!F506&lt;0,'III. GDP shares, 1310-2018'!F508,"")</f>
        <v/>
      </c>
      <c r="F508" s="60">
        <f>IF('IV. Country level, 1310-2018'!G506&lt;0,'III. GDP shares, 1310-2018'!G508,"")</f>
        <v>0.22087575490024436</v>
      </c>
      <c r="G508" s="60" t="str">
        <f>IF('IV. Country level, 1310-2018'!H506&lt;0,'III. GDP shares, 1310-2018'!H508,"")</f>
        <v/>
      </c>
      <c r="H508" s="60">
        <f>IF('IV. Country level, 1310-2018'!I506&lt;0,'III. GDP shares, 1310-2018'!I508,"")</f>
        <v>7.6893579340973267E-2</v>
      </c>
      <c r="I508" s="60" t="str">
        <f>IF('IV. Country level, 1310-2018'!J506&lt;0,'III. GDP shares, 1310-2018'!J508,"")</f>
        <v/>
      </c>
      <c r="J508" s="60"/>
      <c r="K508" s="60">
        <f t="shared" si="37"/>
        <v>0.55536990807453845</v>
      </c>
      <c r="L508" s="9">
        <f t="shared" si="39"/>
        <v>0.26608994392519786</v>
      </c>
      <c r="M508" s="9">
        <f t="shared" si="38"/>
        <v>0.20250823357139602</v>
      </c>
      <c r="N508" s="9">
        <f t="shared" si="41"/>
        <v>0.2389839934835396</v>
      </c>
      <c r="O508" s="9">
        <f t="shared" si="42"/>
        <v>0.20677378773650956</v>
      </c>
    </row>
    <row r="509" spans="1:15" ht="15" x14ac:dyDescent="0.25">
      <c r="A509" s="60">
        <v>1813</v>
      </c>
      <c r="B509" s="60" t="str">
        <f>IF('IV. Country level, 1310-2018'!C507&lt;0,'III. GDP shares, 1310-2018'!C509,"")</f>
        <v/>
      </c>
      <c r="C509" s="60" t="str">
        <f>IF('IV. Country level, 1310-2018'!D507&lt;0,'III. GDP shares, 1310-2018'!D509,"")</f>
        <v/>
      </c>
      <c r="D509" s="60" t="str">
        <f>IF('IV. Country level, 1310-2018'!E507&lt;0,'III. GDP shares, 1310-2018'!E509,"")</f>
        <v/>
      </c>
      <c r="E509" s="60" t="str">
        <f>IF('IV. Country level, 1310-2018'!F507&lt;0,'III. GDP shares, 1310-2018'!F509,"")</f>
        <v/>
      </c>
      <c r="F509" s="60" t="str">
        <f>IF('IV. Country level, 1310-2018'!G507&lt;0,'III. GDP shares, 1310-2018'!G509,"")</f>
        <v/>
      </c>
      <c r="G509" s="60">
        <f>IF('IV. Country level, 1310-2018'!H507&lt;0,'III. GDP shares, 1310-2018'!H509,"")</f>
        <v>0.10979860368043569</v>
      </c>
      <c r="H509" s="60" t="str">
        <f>IF('IV. Country level, 1310-2018'!I507&lt;0,'III. GDP shares, 1310-2018'!I509,"")</f>
        <v/>
      </c>
      <c r="I509" s="60">
        <f>IF('IV. Country level, 1310-2018'!J507&lt;0,'III. GDP shares, 1310-2018'!J509,"")</f>
        <v>0</v>
      </c>
      <c r="J509" s="60"/>
      <c r="K509" s="60">
        <f t="shared" si="37"/>
        <v>0.10979860368043569</v>
      </c>
      <c r="L509" s="9">
        <f t="shared" si="39"/>
        <v>0.28848249535554882</v>
      </c>
      <c r="M509" s="9">
        <f t="shared" si="38"/>
        <v>0.20250823357139602</v>
      </c>
      <c r="N509" s="9">
        <f t="shared" si="41"/>
        <v>0.2399002562753268</v>
      </c>
      <c r="O509" s="9">
        <f t="shared" si="42"/>
        <v>0.20677378773650956</v>
      </c>
    </row>
    <row r="510" spans="1:15" ht="15" x14ac:dyDescent="0.25">
      <c r="A510" s="60">
        <v>1814</v>
      </c>
      <c r="B510" s="60" t="str">
        <f>IF('IV. Country level, 1310-2018'!C508&lt;0,'III. GDP shares, 1310-2018'!C510,"")</f>
        <v/>
      </c>
      <c r="C510" s="60" t="str">
        <f>IF('IV. Country level, 1310-2018'!D508&lt;0,'III. GDP shares, 1310-2018'!D510,"")</f>
        <v/>
      </c>
      <c r="D510" s="60" t="str">
        <f>IF('IV. Country level, 1310-2018'!E508&lt;0,'III. GDP shares, 1310-2018'!E510,"")</f>
        <v/>
      </c>
      <c r="E510" s="60" t="str">
        <f>IF('IV. Country level, 1310-2018'!F508&lt;0,'III. GDP shares, 1310-2018'!F510,"")</f>
        <v/>
      </c>
      <c r="F510" s="60" t="str">
        <f>IF('IV. Country level, 1310-2018'!G508&lt;0,'III. GDP shares, 1310-2018'!G510,"")</f>
        <v/>
      </c>
      <c r="G510" s="60">
        <f>IF('IV. Country level, 1310-2018'!H508&lt;0,'III. GDP shares, 1310-2018'!H510,"")</f>
        <v>0.11020497818234652</v>
      </c>
      <c r="H510" s="60" t="str">
        <f>IF('IV. Country level, 1310-2018'!I508&lt;0,'III. GDP shares, 1310-2018'!I510,"")</f>
        <v/>
      </c>
      <c r="I510" s="60">
        <f>IF('IV. Country level, 1310-2018'!J508&lt;0,'III. GDP shares, 1310-2018'!J510,"")</f>
        <v>0</v>
      </c>
      <c r="J510" s="60"/>
      <c r="K510" s="60">
        <f t="shared" si="37"/>
        <v>0.11020497818234652</v>
      </c>
      <c r="L510" s="9">
        <f t="shared" si="39"/>
        <v>0.36426471432221919</v>
      </c>
      <c r="M510" s="9">
        <f t="shared" si="38"/>
        <v>0.20250823357139602</v>
      </c>
      <c r="N510" s="9">
        <f t="shared" si="41"/>
        <v>0.24130601625953788</v>
      </c>
      <c r="O510" s="9">
        <f t="shared" si="42"/>
        <v>0.20677378773650956</v>
      </c>
    </row>
    <row r="511" spans="1:15" ht="15" x14ac:dyDescent="0.25">
      <c r="A511" s="60">
        <v>1815</v>
      </c>
      <c r="B511" s="60">
        <f>IF('IV. Country level, 1310-2018'!C509&lt;0,'III. GDP shares, 1310-2018'!C511,"")</f>
        <v>0.14049483941432117</v>
      </c>
      <c r="C511" s="60" t="str">
        <f>IF('IV. Country level, 1310-2018'!D509&lt;0,'III. GDP shares, 1310-2018'!D511,"")</f>
        <v/>
      </c>
      <c r="D511" s="60" t="str">
        <f>IF('IV. Country level, 1310-2018'!E509&lt;0,'III. GDP shares, 1310-2018'!E511,"")</f>
        <v/>
      </c>
      <c r="E511" s="60" t="str">
        <f>IF('IV. Country level, 1310-2018'!F509&lt;0,'III. GDP shares, 1310-2018'!F511,"")</f>
        <v/>
      </c>
      <c r="F511" s="60" t="str">
        <f>IF('IV. Country level, 1310-2018'!G509&lt;0,'III. GDP shares, 1310-2018'!G511,"")</f>
        <v/>
      </c>
      <c r="G511" s="60" t="str">
        <f>IF('IV. Country level, 1310-2018'!H509&lt;0,'III. GDP shares, 1310-2018'!H511,"")</f>
        <v/>
      </c>
      <c r="H511" s="60" t="str">
        <f>IF('IV. Country level, 1310-2018'!I509&lt;0,'III. GDP shares, 1310-2018'!I511,"")</f>
        <v/>
      </c>
      <c r="I511" s="60">
        <f>IF('IV. Country level, 1310-2018'!J509&lt;0,'III. GDP shares, 1310-2018'!J511,"")</f>
        <v>0</v>
      </c>
      <c r="J511" s="60"/>
      <c r="K511" s="60">
        <f t="shared" si="37"/>
        <v>0.14049483941432117</v>
      </c>
      <c r="L511" s="9">
        <f t="shared" si="39"/>
        <v>0.2858873635861045</v>
      </c>
      <c r="M511" s="9">
        <f t="shared" si="38"/>
        <v>0.20250823357139602</v>
      </c>
      <c r="N511" s="9">
        <f t="shared" si="41"/>
        <v>0.2577257253192296</v>
      </c>
      <c r="O511" s="9">
        <f t="shared" si="42"/>
        <v>0.20677378773650956</v>
      </c>
    </row>
    <row r="512" spans="1:15" ht="15" x14ac:dyDescent="0.25">
      <c r="A512" s="60">
        <v>1816</v>
      </c>
      <c r="B512" s="60" t="str">
        <f>IF('IV. Country level, 1310-2018'!C510&lt;0,'III. GDP shares, 1310-2018'!C512,"")</f>
        <v/>
      </c>
      <c r="C512" s="60" t="str">
        <f>IF('IV. Country level, 1310-2018'!D510&lt;0,'III. GDP shares, 1310-2018'!D512,"")</f>
        <v/>
      </c>
      <c r="D512" s="60">
        <f>IF('IV. Country level, 1310-2018'!E510&lt;0,'III. GDP shares, 1310-2018'!E512,"")</f>
        <v>2.6949628778565715E-2</v>
      </c>
      <c r="E512" s="60">
        <f>IF('IV. Country level, 1310-2018'!F510&lt;0,'III. GDP shares, 1310-2018'!F512,"")</f>
        <v>0.1661069257937027</v>
      </c>
      <c r="F512" s="60">
        <f>IF('IV. Country level, 1310-2018'!G510&lt;0,'III. GDP shares, 1310-2018'!G512,"")</f>
        <v>0.21998771305642001</v>
      </c>
      <c r="G512" s="60" t="str">
        <f>IF('IV. Country level, 1310-2018'!H510&lt;0,'III. GDP shares, 1310-2018'!H512,"")</f>
        <v/>
      </c>
      <c r="H512" s="60" t="str">
        <f>IF('IV. Country level, 1310-2018'!I510&lt;0,'III. GDP shares, 1310-2018'!I512,"")</f>
        <v/>
      </c>
      <c r="I512" s="60" t="str">
        <f>IF('IV. Country level, 1310-2018'!J510&lt;0,'III. GDP shares, 1310-2018'!J512,"")</f>
        <v/>
      </c>
      <c r="J512" s="60"/>
      <c r="K512" s="60">
        <f t="shared" si="37"/>
        <v>0.4130442676286884</v>
      </c>
      <c r="L512" s="9">
        <f t="shared" si="39"/>
        <v>0.20654880528974182</v>
      </c>
      <c r="M512" s="9">
        <f t="shared" si="38"/>
        <v>0.20250823357139602</v>
      </c>
      <c r="N512" s="9">
        <f t="shared" si="41"/>
        <v>0.24372478355803812</v>
      </c>
      <c r="O512" s="9">
        <f t="shared" si="42"/>
        <v>0.20677378773650956</v>
      </c>
    </row>
    <row r="513" spans="1:15" ht="15" x14ac:dyDescent="0.25">
      <c r="A513" s="60">
        <v>1817</v>
      </c>
      <c r="B513" s="60" t="str">
        <f>IF('IV. Country level, 1310-2018'!C511&lt;0,'III. GDP shares, 1310-2018'!C513,"")</f>
        <v/>
      </c>
      <c r="C513" s="60">
        <f>IF('IV. Country level, 1310-2018'!D511&lt;0,'III. GDP shares, 1310-2018'!D513,"")</f>
        <v>0.25969130029968857</v>
      </c>
      <c r="D513" s="60">
        <f>IF('IV. Country level, 1310-2018'!E511&lt;0,'III. GDP shares, 1310-2018'!E513,"")</f>
        <v>2.6833759284671205E-2</v>
      </c>
      <c r="E513" s="60">
        <f>IF('IV. Country level, 1310-2018'!F511&lt;0,'III. GDP shares, 1310-2018'!F513,"")</f>
        <v>0.16600289489198311</v>
      </c>
      <c r="F513" s="60">
        <f>IF('IV. Country level, 1310-2018'!G511&lt;0,'III. GDP shares, 1310-2018'!G513,"")</f>
        <v>0.21977099364605809</v>
      </c>
      <c r="G513" s="60" t="str">
        <f>IF('IV. Country level, 1310-2018'!H511&lt;0,'III. GDP shares, 1310-2018'!H513,"")</f>
        <v/>
      </c>
      <c r="H513" s="60" t="str">
        <f>IF('IV. Country level, 1310-2018'!I511&lt;0,'III. GDP shares, 1310-2018'!I513,"")</f>
        <v/>
      </c>
      <c r="I513" s="60" t="str">
        <f>IF('IV. Country level, 1310-2018'!J511&lt;0,'III. GDP shares, 1310-2018'!J513,"")</f>
        <v/>
      </c>
      <c r="J513" s="60"/>
      <c r="K513" s="60">
        <f t="shared" si="37"/>
        <v>0.67229894812240099</v>
      </c>
      <c r="L513" s="9">
        <f t="shared" si="39"/>
        <v>0.19086329047825101</v>
      </c>
      <c r="M513" s="9">
        <f t="shared" si="38"/>
        <v>0.20250823357139602</v>
      </c>
      <c r="N513" s="9">
        <f t="shared" si="41"/>
        <v>0.22573348401722459</v>
      </c>
      <c r="O513" s="9">
        <f t="shared" si="42"/>
        <v>0.20677378773650956</v>
      </c>
    </row>
    <row r="514" spans="1:15" ht="15" x14ac:dyDescent="0.25">
      <c r="A514" s="60">
        <v>1818</v>
      </c>
      <c r="B514" s="60" t="str">
        <f>IF('IV. Country level, 1310-2018'!C512&lt;0,'III. GDP shares, 1310-2018'!C514,"")</f>
        <v/>
      </c>
      <c r="C514" s="60" t="str">
        <f>IF('IV. Country level, 1310-2018'!D512&lt;0,'III. GDP shares, 1310-2018'!D514,"")</f>
        <v/>
      </c>
      <c r="D514" s="60" t="str">
        <f>IF('IV. Country level, 1310-2018'!E512&lt;0,'III. GDP shares, 1310-2018'!E514,"")</f>
        <v/>
      </c>
      <c r="E514" s="60" t="str">
        <f>IF('IV. Country level, 1310-2018'!F512&lt;0,'III. GDP shares, 1310-2018'!F514,"")</f>
        <v/>
      </c>
      <c r="F514" s="60" t="str">
        <f>IF('IV. Country level, 1310-2018'!G512&lt;0,'III. GDP shares, 1310-2018'!G514,"")</f>
        <v/>
      </c>
      <c r="G514" s="60" t="str">
        <f>IF('IV. Country level, 1310-2018'!H512&lt;0,'III. GDP shares, 1310-2018'!H514,"")</f>
        <v/>
      </c>
      <c r="H514" s="60" t="str">
        <f>IF('IV. Country level, 1310-2018'!I512&lt;0,'III. GDP shares, 1310-2018'!I514,"")</f>
        <v/>
      </c>
      <c r="I514" s="60">
        <f>IF('IV. Country level, 1310-2018'!J512&lt;0,'III. GDP shares, 1310-2018'!J514,"")</f>
        <v>0</v>
      </c>
      <c r="J514" s="60"/>
      <c r="K514" s="60">
        <f t="shared" si="37"/>
        <v>0</v>
      </c>
      <c r="L514" s="9">
        <f t="shared" si="39"/>
        <v>0.17511972216648722</v>
      </c>
      <c r="M514" s="9">
        <f t="shared" si="38"/>
        <v>0.20250823357139602</v>
      </c>
      <c r="N514" s="9">
        <f t="shared" si="41"/>
        <v>0.20893378672180729</v>
      </c>
      <c r="O514" s="9">
        <f t="shared" si="42"/>
        <v>0.20677378773650956</v>
      </c>
    </row>
    <row r="515" spans="1:15" ht="15" x14ac:dyDescent="0.25">
      <c r="A515" s="60">
        <v>1819</v>
      </c>
      <c r="B515" s="60" t="str">
        <f>IF('IV. Country level, 1310-2018'!C513&lt;0,'III. GDP shares, 1310-2018'!C515,"")</f>
        <v/>
      </c>
      <c r="C515" s="60" t="str">
        <f>IF('IV. Country level, 1310-2018'!D513&lt;0,'III. GDP shares, 1310-2018'!D515,"")</f>
        <v/>
      </c>
      <c r="D515" s="60" t="str">
        <f>IF('IV. Country level, 1310-2018'!E513&lt;0,'III. GDP shares, 1310-2018'!E515,"")</f>
        <v/>
      </c>
      <c r="E515" s="60" t="str">
        <f>IF('IV. Country level, 1310-2018'!F513&lt;0,'III. GDP shares, 1310-2018'!F515,"")</f>
        <v/>
      </c>
      <c r="F515" s="60" t="str">
        <f>IF('IV. Country level, 1310-2018'!G513&lt;0,'III. GDP shares, 1310-2018'!G515,"")</f>
        <v/>
      </c>
      <c r="G515" s="60" t="str">
        <f>IF('IV. Country level, 1310-2018'!H513&lt;0,'III. GDP shares, 1310-2018'!H515,"")</f>
        <v/>
      </c>
      <c r="H515" s="60" t="str">
        <f>IF('IV. Country level, 1310-2018'!I513&lt;0,'III. GDP shares, 1310-2018'!I515,"")</f>
        <v/>
      </c>
      <c r="I515" s="60" t="str">
        <f>IF('IV. Country level, 1310-2018'!J513&lt;0,'III. GDP shares, 1310-2018'!J515,"")</f>
        <v/>
      </c>
      <c r="J515" s="60"/>
      <c r="K515" s="60">
        <f t="shared" si="37"/>
        <v>0</v>
      </c>
      <c r="L515" s="9">
        <f t="shared" si="39"/>
        <v>0.18694882206822799</v>
      </c>
      <c r="M515" s="9">
        <f t="shared" si="38"/>
        <v>0.20250823357139602</v>
      </c>
      <c r="N515" s="9">
        <f t="shared" si="41"/>
        <v>0.21212056161197543</v>
      </c>
      <c r="O515" s="9">
        <f t="shared" si="42"/>
        <v>0.20677378773650956</v>
      </c>
    </row>
    <row r="516" spans="1:15" ht="15" x14ac:dyDescent="0.25">
      <c r="A516" s="60">
        <v>1820</v>
      </c>
      <c r="B516" s="60" t="str">
        <f>IF('IV. Country level, 1310-2018'!C514&lt;0,'III. GDP shares, 1310-2018'!C516,"")</f>
        <v/>
      </c>
      <c r="C516" s="60" t="str">
        <f>IF('IV. Country level, 1310-2018'!D514&lt;0,'III. GDP shares, 1310-2018'!D516,"")</f>
        <v/>
      </c>
      <c r="D516" s="60" t="str">
        <f>IF('IV. Country level, 1310-2018'!E514&lt;0,'III. GDP shares, 1310-2018'!E516,"")</f>
        <v/>
      </c>
      <c r="E516" s="60" t="str">
        <f>IF('IV. Country level, 1310-2018'!F514&lt;0,'III. GDP shares, 1310-2018'!F516,"")</f>
        <v/>
      </c>
      <c r="F516" s="60" t="str">
        <f>IF('IV. Country level, 1310-2018'!G514&lt;0,'III. GDP shares, 1310-2018'!G516,"")</f>
        <v/>
      </c>
      <c r="G516" s="60" t="str">
        <f>IF('IV. Country level, 1310-2018'!H514&lt;0,'III. GDP shares, 1310-2018'!H516,"")</f>
        <v/>
      </c>
      <c r="H516" s="60" t="str">
        <f>IF('IV. Country level, 1310-2018'!I514&lt;0,'III. GDP shares, 1310-2018'!I516,"")</f>
        <v/>
      </c>
      <c r="I516" s="60">
        <f>IF('IV. Country level, 1310-2018'!J514&lt;0,'III. GDP shares, 1310-2018'!J516,"")</f>
        <v>0</v>
      </c>
      <c r="J516" s="60"/>
      <c r="K516" s="60">
        <f t="shared" si="37"/>
        <v>0</v>
      </c>
      <c r="L516" s="9">
        <f t="shared" si="39"/>
        <v>0.16341772668335658</v>
      </c>
      <c r="M516" s="9">
        <f t="shared" si="38"/>
        <v>0.20250823357139602</v>
      </c>
      <c r="N516" s="9">
        <f t="shared" si="41"/>
        <v>0.22151149817976565</v>
      </c>
      <c r="O516" s="9">
        <f t="shared" si="42"/>
        <v>0.20677378773650956</v>
      </c>
    </row>
    <row r="517" spans="1:15" ht="15" x14ac:dyDescent="0.25">
      <c r="A517" s="60">
        <v>1821</v>
      </c>
      <c r="B517" s="60" t="str">
        <f>IF('IV. Country level, 1310-2018'!C515&lt;0,'III. GDP shares, 1310-2018'!C517,"")</f>
        <v/>
      </c>
      <c r="C517" s="60" t="str">
        <f>IF('IV. Country level, 1310-2018'!D515&lt;0,'III. GDP shares, 1310-2018'!D517,"")</f>
        <v/>
      </c>
      <c r="D517" s="60" t="str">
        <f>IF('IV. Country level, 1310-2018'!E515&lt;0,'III. GDP shares, 1310-2018'!E517,"")</f>
        <v/>
      </c>
      <c r="E517" s="60" t="str">
        <f>IF('IV. Country level, 1310-2018'!F515&lt;0,'III. GDP shares, 1310-2018'!F517,"")</f>
        <v/>
      </c>
      <c r="F517" s="60" t="str">
        <f>IF('IV. Country level, 1310-2018'!G515&lt;0,'III. GDP shares, 1310-2018'!G517,"")</f>
        <v/>
      </c>
      <c r="G517" s="60" t="str">
        <f>IF('IV. Country level, 1310-2018'!H515&lt;0,'III. GDP shares, 1310-2018'!H517,"")</f>
        <v/>
      </c>
      <c r="H517" s="60" t="str">
        <f>IF('IV. Country level, 1310-2018'!I515&lt;0,'III. GDP shares, 1310-2018'!I517,"")</f>
        <v/>
      </c>
      <c r="I517" s="60">
        <f>IF('IV. Country level, 1310-2018'!J515&lt;0,'III. GDP shares, 1310-2018'!J517,"")</f>
        <v>0</v>
      </c>
      <c r="J517" s="60"/>
      <c r="K517" s="60">
        <f t="shared" si="37"/>
        <v>0</v>
      </c>
      <c r="L517" s="9">
        <f t="shared" si="39"/>
        <v>0.11278908134071826</v>
      </c>
      <c r="M517" s="9">
        <f t="shared" si="38"/>
        <v>0.20250823357139602</v>
      </c>
      <c r="N517" s="9">
        <f t="shared" si="41"/>
        <v>0.23346015987048016</v>
      </c>
      <c r="O517" s="9">
        <f t="shared" si="42"/>
        <v>0.20677378773650956</v>
      </c>
    </row>
    <row r="518" spans="1:15" ht="15" x14ac:dyDescent="0.25">
      <c r="A518" s="60">
        <v>1822</v>
      </c>
      <c r="B518" s="60" t="str">
        <f>IF('IV. Country level, 1310-2018'!C516&lt;0,'III. GDP shares, 1310-2018'!C518,"")</f>
        <v/>
      </c>
      <c r="C518" s="60" t="str">
        <f>IF('IV. Country level, 1310-2018'!D516&lt;0,'III. GDP shares, 1310-2018'!D518,"")</f>
        <v/>
      </c>
      <c r="D518" s="60" t="str">
        <f>IF('IV. Country level, 1310-2018'!E516&lt;0,'III. GDP shares, 1310-2018'!E518,"")</f>
        <v/>
      </c>
      <c r="E518" s="60" t="str">
        <f>IF('IV. Country level, 1310-2018'!F516&lt;0,'III. GDP shares, 1310-2018'!F518,"")</f>
        <v/>
      </c>
      <c r="F518" s="60">
        <f>IF('IV. Country level, 1310-2018'!G516&lt;0,'III. GDP shares, 1310-2018'!G518,"")</f>
        <v>0.22329853872650643</v>
      </c>
      <c r="G518" s="60" t="str">
        <f>IF('IV. Country level, 1310-2018'!H516&lt;0,'III. GDP shares, 1310-2018'!H518,"")</f>
        <v/>
      </c>
      <c r="H518" s="60" t="str">
        <f>IF('IV. Country level, 1310-2018'!I516&lt;0,'III. GDP shares, 1310-2018'!I518,"")</f>
        <v/>
      </c>
      <c r="I518" s="60">
        <f>IF('IV. Country level, 1310-2018'!J516&lt;0,'III. GDP shares, 1310-2018'!J518,"")</f>
        <v>0</v>
      </c>
      <c r="J518" s="60"/>
      <c r="K518" s="60">
        <f t="shared" si="37"/>
        <v>0.22329853872650643</v>
      </c>
      <c r="L518" s="9">
        <f t="shared" si="39"/>
        <v>0.14764585356544818</v>
      </c>
      <c r="M518" s="9">
        <f t="shared" si="38"/>
        <v>0.20250823357139602</v>
      </c>
      <c r="N518" s="9">
        <f t="shared" si="41"/>
        <v>0.22562657349915977</v>
      </c>
      <c r="O518" s="9">
        <f t="shared" si="42"/>
        <v>0.20677378773650956</v>
      </c>
    </row>
    <row r="519" spans="1:15" ht="15" x14ac:dyDescent="0.25">
      <c r="A519" s="60">
        <v>1823</v>
      </c>
      <c r="B519" s="60" t="str">
        <f>IF('IV. Country level, 1310-2018'!C517&lt;0,'III. GDP shares, 1310-2018'!C519,"")</f>
        <v/>
      </c>
      <c r="C519" s="60">
        <f>IF('IV. Country level, 1310-2018'!D517&lt;0,'III. GDP shares, 1310-2018'!D519,"")</f>
        <v>0.24832659993458864</v>
      </c>
      <c r="D519" s="60" t="str">
        <f>IF('IV. Country level, 1310-2018'!E517&lt;0,'III. GDP shares, 1310-2018'!E519,"")</f>
        <v/>
      </c>
      <c r="E519" s="60" t="str">
        <f>IF('IV. Country level, 1310-2018'!F517&lt;0,'III. GDP shares, 1310-2018'!F519,"")</f>
        <v/>
      </c>
      <c r="F519" s="60" t="str">
        <f>IF('IV. Country level, 1310-2018'!G517&lt;0,'III. GDP shares, 1310-2018'!G519,"")</f>
        <v/>
      </c>
      <c r="G519" s="60" t="str">
        <f>IF('IV. Country level, 1310-2018'!H517&lt;0,'III. GDP shares, 1310-2018'!H519,"")</f>
        <v/>
      </c>
      <c r="H519" s="60" t="str">
        <f>IF('IV. Country level, 1310-2018'!I517&lt;0,'III. GDP shares, 1310-2018'!I519,"")</f>
        <v/>
      </c>
      <c r="I519" s="60">
        <f>IF('IV. Country level, 1310-2018'!J517&lt;0,'III. GDP shares, 1310-2018'!J519,"")</f>
        <v>0</v>
      </c>
      <c r="J519" s="60"/>
      <c r="K519" s="60">
        <f t="shared" ref="K519:K582" si="43">SUM(B519:I519)</f>
        <v>0.24832659993458864</v>
      </c>
      <c r="L519" s="9">
        <f t="shared" si="39"/>
        <v>0.20682983563040663</v>
      </c>
      <c r="M519" s="9">
        <f t="shared" si="38"/>
        <v>0.20250823357139602</v>
      </c>
      <c r="N519" s="9">
        <f t="shared" si="41"/>
        <v>0.24615370068360276</v>
      </c>
      <c r="O519" s="9">
        <f t="shared" si="42"/>
        <v>0.20677378773650956</v>
      </c>
    </row>
    <row r="520" spans="1:15" ht="15" x14ac:dyDescent="0.25">
      <c r="A520" s="60">
        <v>1824</v>
      </c>
      <c r="B520" s="60" t="str">
        <f>IF('IV. Country level, 1310-2018'!C518&lt;0,'III. GDP shares, 1310-2018'!C520,"")</f>
        <v/>
      </c>
      <c r="C520" s="60">
        <f>IF('IV. Country level, 1310-2018'!D518&lt;0,'III. GDP shares, 1310-2018'!D520,"")</f>
        <v>0.24401867175885911</v>
      </c>
      <c r="D520" s="60" t="str">
        <f>IF('IV. Country level, 1310-2018'!E518&lt;0,'III. GDP shares, 1310-2018'!E520,"")</f>
        <v/>
      </c>
      <c r="E520" s="60" t="str">
        <f>IF('IV. Country level, 1310-2018'!F518&lt;0,'III. GDP shares, 1310-2018'!F520,"")</f>
        <v/>
      </c>
      <c r="F520" s="60" t="str">
        <f>IF('IV. Country level, 1310-2018'!G518&lt;0,'III. GDP shares, 1310-2018'!G520,"")</f>
        <v/>
      </c>
      <c r="G520" s="60" t="str">
        <f>IF('IV. Country level, 1310-2018'!H518&lt;0,'III. GDP shares, 1310-2018'!H520,"")</f>
        <v/>
      </c>
      <c r="H520" s="60">
        <f>IF('IV. Country level, 1310-2018'!I518&lt;0,'III. GDP shares, 1310-2018'!I520,"")</f>
        <v>7.3879758965073566E-2</v>
      </c>
      <c r="I520" s="60" t="str">
        <f>IF('IV. Country level, 1310-2018'!J518&lt;0,'III. GDP shares, 1310-2018'!J520,"")</f>
        <v/>
      </c>
      <c r="J520" s="60"/>
      <c r="K520" s="60">
        <f t="shared" si="43"/>
        <v>0.31789843072393265</v>
      </c>
      <c r="L520" s="9">
        <f t="shared" si="39"/>
        <v>0.30085587989142076</v>
      </c>
      <c r="M520" s="9">
        <f t="shared" si="38"/>
        <v>0.20250823357139602</v>
      </c>
      <c r="N520" s="9">
        <f t="shared" si="41"/>
        <v>0.24615370068360276</v>
      </c>
      <c r="O520" s="9">
        <f t="shared" si="42"/>
        <v>0.20677378773650956</v>
      </c>
    </row>
    <row r="521" spans="1:15" ht="15" x14ac:dyDescent="0.25">
      <c r="A521" s="60">
        <v>1825</v>
      </c>
      <c r="B521" s="60" t="str">
        <f>IF('IV. Country level, 1310-2018'!C519&lt;0,'III. GDP shares, 1310-2018'!C521,"")</f>
        <v/>
      </c>
      <c r="C521" s="60">
        <f>IF('IV. Country level, 1310-2018'!D519&lt;0,'III. GDP shares, 1310-2018'!D521,"")</f>
        <v>0.2439974055731095</v>
      </c>
      <c r="D521" s="60" t="str">
        <f>IF('IV. Country level, 1310-2018'!E519&lt;0,'III. GDP shares, 1310-2018'!E521,"")</f>
        <v/>
      </c>
      <c r="E521" s="60" t="str">
        <f>IF('IV. Country level, 1310-2018'!F519&lt;0,'III. GDP shares, 1310-2018'!F521,"")</f>
        <v/>
      </c>
      <c r="F521" s="60" t="str">
        <f>IF('IV. Country level, 1310-2018'!G519&lt;0,'III. GDP shares, 1310-2018'!G521,"")</f>
        <v/>
      </c>
      <c r="G521" s="60" t="str">
        <f>IF('IV. Country level, 1310-2018'!H519&lt;0,'III. GDP shares, 1310-2018'!H521,"")</f>
        <v/>
      </c>
      <c r="H521" s="60" t="str">
        <f>IF('IV. Country level, 1310-2018'!I519&lt;0,'III. GDP shares, 1310-2018'!I521,"")</f>
        <v/>
      </c>
      <c r="I521" s="60" t="str">
        <f>IF('IV. Country level, 1310-2018'!J519&lt;0,'III. GDP shares, 1310-2018'!J521,"")</f>
        <v/>
      </c>
      <c r="J521" s="60"/>
      <c r="K521" s="60">
        <f t="shared" si="43"/>
        <v>0.2439974055731095</v>
      </c>
      <c r="L521" s="9">
        <f t="shared" si="39"/>
        <v>0.30085587989142076</v>
      </c>
      <c r="M521" s="9">
        <f t="shared" ref="M521:M584" si="44">AVERAGE(L$9:L$714)</f>
        <v>0.20250823357139602</v>
      </c>
      <c r="N521" s="9">
        <f t="shared" si="41"/>
        <v>0.23782998878813263</v>
      </c>
      <c r="O521" s="9">
        <f t="shared" si="42"/>
        <v>0.20677378773650956</v>
      </c>
    </row>
    <row r="522" spans="1:15" ht="15" x14ac:dyDescent="0.25">
      <c r="A522" s="60">
        <v>1826</v>
      </c>
      <c r="B522" s="60" t="str">
        <f>IF('IV. Country level, 1310-2018'!C520&lt;0,'III. GDP shares, 1310-2018'!C522,"")</f>
        <v/>
      </c>
      <c r="C522" s="60" t="str">
        <f>IF('IV. Country level, 1310-2018'!D520&lt;0,'III. GDP shares, 1310-2018'!D522,"")</f>
        <v/>
      </c>
      <c r="D522" s="60" t="str">
        <f>IF('IV. Country level, 1310-2018'!E520&lt;0,'III. GDP shares, 1310-2018'!E522,"")</f>
        <v/>
      </c>
      <c r="E522" s="60">
        <f>IF('IV. Country level, 1310-2018'!F520&lt;0,'III. GDP shares, 1310-2018'!F522,"")</f>
        <v>0.18808036985782561</v>
      </c>
      <c r="F522" s="60">
        <f>IF('IV. Country level, 1310-2018'!G520&lt;0,'III. GDP shares, 1310-2018'!G522,"")</f>
        <v>0.22620750459688366</v>
      </c>
      <c r="G522" s="60" t="str">
        <f>IF('IV. Country level, 1310-2018'!H520&lt;0,'III. GDP shares, 1310-2018'!H522,"")</f>
        <v/>
      </c>
      <c r="H522" s="60" t="str">
        <f>IF('IV. Country level, 1310-2018'!I520&lt;0,'III. GDP shares, 1310-2018'!I522,"")</f>
        <v/>
      </c>
      <c r="I522" s="60">
        <f>IF('IV. Country level, 1310-2018'!J520&lt;0,'III. GDP shares, 1310-2018'!J522,"")</f>
        <v>0</v>
      </c>
      <c r="J522" s="60"/>
      <c r="K522" s="60">
        <f t="shared" si="43"/>
        <v>0.41428787445470927</v>
      </c>
      <c r="L522" s="9">
        <f t="shared" ref="L522:L585" si="45">AVERAGE(K519:K525)</f>
        <v>0.27327561323463073</v>
      </c>
      <c r="M522" s="9">
        <f t="shared" si="44"/>
        <v>0.20250823357139602</v>
      </c>
      <c r="N522" s="9">
        <f t="shared" si="41"/>
        <v>0.23593087269216492</v>
      </c>
      <c r="O522" s="9">
        <f t="shared" si="42"/>
        <v>0.20677378773650956</v>
      </c>
    </row>
    <row r="523" spans="1:15" ht="15" x14ac:dyDescent="0.25">
      <c r="A523" s="60">
        <v>1827</v>
      </c>
      <c r="B523" s="60">
        <f>IF('IV. Country level, 1310-2018'!C521&lt;0,'III. GDP shares, 1310-2018'!C523,"")</f>
        <v>0.14113504293197263</v>
      </c>
      <c r="C523" s="60" t="str">
        <f>IF('IV. Country level, 1310-2018'!D521&lt;0,'III. GDP shares, 1310-2018'!D523,"")</f>
        <v/>
      </c>
      <c r="D523" s="60" t="str">
        <f>IF('IV. Country level, 1310-2018'!E521&lt;0,'III. GDP shares, 1310-2018'!E523,"")</f>
        <v/>
      </c>
      <c r="E523" s="60">
        <f>IF('IV. Country level, 1310-2018'!F521&lt;0,'III. GDP shares, 1310-2018'!F523,"")</f>
        <v>0.1927695069919976</v>
      </c>
      <c r="F523" s="60">
        <f>IF('IV. Country level, 1310-2018'!G521&lt;0,'III. GDP shares, 1310-2018'!G523,"")</f>
        <v>0.22134705660902257</v>
      </c>
      <c r="G523" s="60">
        <f>IF('IV. Country level, 1310-2018'!H521&lt;0,'III. GDP shares, 1310-2018'!H523,"")</f>
        <v>0.10293070329410607</v>
      </c>
      <c r="H523" s="60" t="str">
        <f>IF('IV. Country level, 1310-2018'!I521&lt;0,'III. GDP shares, 1310-2018'!I523,"")</f>
        <v/>
      </c>
      <c r="I523" s="60" t="str">
        <f>IF('IV. Country level, 1310-2018'!J521&lt;0,'III. GDP shares, 1310-2018'!J523,"")</f>
        <v/>
      </c>
      <c r="J523" s="60"/>
      <c r="K523" s="60">
        <f t="shared" si="43"/>
        <v>0.6581823098270988</v>
      </c>
      <c r="L523" s="9">
        <f t="shared" si="45"/>
        <v>0.26700757690685401</v>
      </c>
      <c r="M523" s="9">
        <f t="shared" si="44"/>
        <v>0.20250823357139602</v>
      </c>
      <c r="N523" s="9">
        <f t="shared" si="41"/>
        <v>0.23742011817622904</v>
      </c>
      <c r="O523" s="9">
        <f t="shared" si="42"/>
        <v>0.20677378773650956</v>
      </c>
    </row>
    <row r="524" spans="1:15" ht="15" x14ac:dyDescent="0.25">
      <c r="A524" s="60">
        <v>1828</v>
      </c>
      <c r="B524" s="60" t="str">
        <f>IF('IV. Country level, 1310-2018'!C522&lt;0,'III. GDP shares, 1310-2018'!C524,"")</f>
        <v/>
      </c>
      <c r="C524" s="60" t="str">
        <f>IF('IV. Country level, 1310-2018'!D522&lt;0,'III. GDP shares, 1310-2018'!D524,"")</f>
        <v/>
      </c>
      <c r="D524" s="60" t="str">
        <f>IF('IV. Country level, 1310-2018'!E522&lt;0,'III. GDP shares, 1310-2018'!E524,"")</f>
        <v/>
      </c>
      <c r="E524" s="60" t="str">
        <f>IF('IV. Country level, 1310-2018'!F522&lt;0,'III. GDP shares, 1310-2018'!F524,"")</f>
        <v/>
      </c>
      <c r="F524" s="60" t="str">
        <f>IF('IV. Country level, 1310-2018'!G522&lt;0,'III. GDP shares, 1310-2018'!G524,"")</f>
        <v/>
      </c>
      <c r="G524" s="60" t="str">
        <f>IF('IV. Country level, 1310-2018'!H522&lt;0,'III. GDP shares, 1310-2018'!H524,"")</f>
        <v/>
      </c>
      <c r="H524" s="60" t="str">
        <f>IF('IV. Country level, 1310-2018'!I522&lt;0,'III. GDP shares, 1310-2018'!I524,"")</f>
        <v/>
      </c>
      <c r="I524" s="60">
        <f>IF('IV. Country level, 1310-2018'!J522&lt;0,'III. GDP shares, 1310-2018'!J524,"")</f>
        <v>0</v>
      </c>
      <c r="J524" s="60"/>
      <c r="K524" s="60">
        <f t="shared" si="43"/>
        <v>0</v>
      </c>
      <c r="L524" s="9">
        <f t="shared" si="45"/>
        <v>0.29900071522769617</v>
      </c>
      <c r="M524" s="9">
        <f t="shared" si="44"/>
        <v>0.20250823357139602</v>
      </c>
      <c r="N524" s="9">
        <f t="shared" si="41"/>
        <v>0.22079461953523499</v>
      </c>
      <c r="O524" s="9">
        <f t="shared" si="42"/>
        <v>0.20677378773650956</v>
      </c>
    </row>
    <row r="525" spans="1:15" ht="15" x14ac:dyDescent="0.25">
      <c r="A525" s="60">
        <v>1829</v>
      </c>
      <c r="B525" s="60" t="str">
        <f>IF('IV. Country level, 1310-2018'!C523&lt;0,'III. GDP shares, 1310-2018'!C525,"")</f>
        <v/>
      </c>
      <c r="C525" s="60" t="str">
        <f>IF('IV. Country level, 1310-2018'!D523&lt;0,'III. GDP shares, 1310-2018'!D525,"")</f>
        <v/>
      </c>
      <c r="D525" s="60">
        <f>IF('IV. Country level, 1310-2018'!E523&lt;0,'III. GDP shares, 1310-2018'!E525,"")</f>
        <v>3.0236672128976457E-2</v>
      </c>
      <c r="E525" s="60" t="str">
        <f>IF('IV. Country level, 1310-2018'!F523&lt;0,'III. GDP shares, 1310-2018'!F525,"")</f>
        <v/>
      </c>
      <c r="F525" s="60" t="str">
        <f>IF('IV. Country level, 1310-2018'!G523&lt;0,'III. GDP shares, 1310-2018'!G525,"")</f>
        <v/>
      </c>
      <c r="G525" s="60" t="str">
        <f>IF('IV. Country level, 1310-2018'!H523&lt;0,'III. GDP shares, 1310-2018'!H525,"")</f>
        <v/>
      </c>
      <c r="H525" s="60" t="str">
        <f>IF('IV. Country level, 1310-2018'!I523&lt;0,'III. GDP shares, 1310-2018'!I525,"")</f>
        <v/>
      </c>
      <c r="I525" s="60" t="str">
        <f>IF('IV. Country level, 1310-2018'!J523&lt;0,'III. GDP shares, 1310-2018'!J525,"")</f>
        <v/>
      </c>
      <c r="J525" s="60"/>
      <c r="K525" s="60">
        <f t="shared" si="43"/>
        <v>3.0236672128976457E-2</v>
      </c>
      <c r="L525" s="9">
        <f t="shared" si="45"/>
        <v>0.26414394300296623</v>
      </c>
      <c r="M525" s="9">
        <f t="shared" si="44"/>
        <v>0.20250823357139602</v>
      </c>
      <c r="N525" s="9">
        <f t="shared" si="41"/>
        <v>0.22409827372232333</v>
      </c>
      <c r="O525" s="9">
        <f t="shared" si="42"/>
        <v>0.20677378773650956</v>
      </c>
    </row>
    <row r="526" spans="1:15" ht="15" x14ac:dyDescent="0.25">
      <c r="A526" s="60">
        <v>1830</v>
      </c>
      <c r="B526" s="60" t="str">
        <f>IF('IV. Country level, 1310-2018'!C524&lt;0,'III. GDP shares, 1310-2018'!C526,"")</f>
        <v/>
      </c>
      <c r="C526" s="60" t="str">
        <f>IF('IV. Country level, 1310-2018'!D524&lt;0,'III. GDP shares, 1310-2018'!D526,"")</f>
        <v/>
      </c>
      <c r="D526" s="60" t="str">
        <f>IF('IV. Country level, 1310-2018'!E524&lt;0,'III. GDP shares, 1310-2018'!E526,"")</f>
        <v/>
      </c>
      <c r="E526" s="60">
        <f>IF('IV. Country level, 1310-2018'!F524&lt;0,'III. GDP shares, 1310-2018'!F526,"")</f>
        <v>0.20445034564015133</v>
      </c>
      <c r="F526" s="60" t="str">
        <f>IF('IV. Country level, 1310-2018'!G524&lt;0,'III. GDP shares, 1310-2018'!G526,"")</f>
        <v/>
      </c>
      <c r="G526" s="60" t="str">
        <f>IF('IV. Country level, 1310-2018'!H524&lt;0,'III. GDP shares, 1310-2018'!H526,"")</f>
        <v/>
      </c>
      <c r="H526" s="60" t="str">
        <f>IF('IV. Country level, 1310-2018'!I524&lt;0,'III. GDP shares, 1310-2018'!I526,"")</f>
        <v/>
      </c>
      <c r="I526" s="60" t="str">
        <f>IF('IV. Country level, 1310-2018'!J524&lt;0,'III. GDP shares, 1310-2018'!J526,"")</f>
        <v/>
      </c>
      <c r="J526" s="60"/>
      <c r="K526" s="60">
        <f t="shared" si="43"/>
        <v>0.20445034564015133</v>
      </c>
      <c r="L526" s="9">
        <f t="shared" si="45"/>
        <v>0.20495996093800775</v>
      </c>
      <c r="M526" s="9">
        <f t="shared" si="44"/>
        <v>0.20250823357139602</v>
      </c>
      <c r="N526" s="9">
        <f t="shared" si="41"/>
        <v>0.24472327393105872</v>
      </c>
      <c r="O526" s="9">
        <f t="shared" si="42"/>
        <v>0.20677378773650956</v>
      </c>
    </row>
    <row r="527" spans="1:15" ht="15" x14ac:dyDescent="0.25">
      <c r="A527" s="60">
        <v>1831</v>
      </c>
      <c r="B527" s="60" t="str">
        <f>IF('IV. Country level, 1310-2018'!C525&lt;0,'III. GDP shares, 1310-2018'!C527,"")</f>
        <v/>
      </c>
      <c r="C527" s="60">
        <f>IF('IV. Country level, 1310-2018'!D525&lt;0,'III. GDP shares, 1310-2018'!D527,"")</f>
        <v>0.2365791794699309</v>
      </c>
      <c r="D527" s="60" t="str">
        <f>IF('IV. Country level, 1310-2018'!E525&lt;0,'III. GDP shares, 1310-2018'!E527,"")</f>
        <v/>
      </c>
      <c r="E527" s="60">
        <f>IF('IV. Country level, 1310-2018'!F525&lt;0,'III. GDP shares, 1310-2018'!F527,"")</f>
        <v>0.20223383168110964</v>
      </c>
      <c r="F527" s="60" t="str">
        <f>IF('IV. Country level, 1310-2018'!G525&lt;0,'III. GDP shares, 1310-2018'!G527,"")</f>
        <v/>
      </c>
      <c r="G527" s="60">
        <f>IF('IV. Country level, 1310-2018'!H525&lt;0,'III. GDP shares, 1310-2018'!H527,"")</f>
        <v>0.1030373878187872</v>
      </c>
      <c r="H527" s="60" t="str">
        <f>IF('IV. Country level, 1310-2018'!I525&lt;0,'III. GDP shares, 1310-2018'!I527,"")</f>
        <v/>
      </c>
      <c r="I527" s="60" t="str">
        <f>IF('IV. Country level, 1310-2018'!J525&lt;0,'III. GDP shares, 1310-2018'!J527,"")</f>
        <v/>
      </c>
      <c r="J527" s="60"/>
      <c r="K527" s="60">
        <f t="shared" si="43"/>
        <v>0.54185039896982778</v>
      </c>
      <c r="L527" s="9">
        <f t="shared" si="45"/>
        <v>0.11093391667699366</v>
      </c>
      <c r="M527" s="9">
        <f t="shared" si="44"/>
        <v>0.20250823357139602</v>
      </c>
      <c r="N527" s="9">
        <f t="shared" si="41"/>
        <v>0.25852803574259864</v>
      </c>
      <c r="O527" s="9">
        <f t="shared" si="42"/>
        <v>0.20677378773650956</v>
      </c>
    </row>
    <row r="528" spans="1:15" ht="15" x14ac:dyDescent="0.25">
      <c r="A528" s="60">
        <v>1832</v>
      </c>
      <c r="B528" s="60" t="str">
        <f>IF('IV. Country level, 1310-2018'!C526&lt;0,'III. GDP shares, 1310-2018'!C528,"")</f>
        <v/>
      </c>
      <c r="C528" s="60" t="str">
        <f>IF('IV. Country level, 1310-2018'!D526&lt;0,'III. GDP shares, 1310-2018'!D528,"")</f>
        <v/>
      </c>
      <c r="D528" s="60" t="str">
        <f>IF('IV. Country level, 1310-2018'!E526&lt;0,'III. GDP shares, 1310-2018'!E528,"")</f>
        <v/>
      </c>
      <c r="E528" s="60" t="str">
        <f>IF('IV. Country level, 1310-2018'!F526&lt;0,'III. GDP shares, 1310-2018'!F528,"")</f>
        <v/>
      </c>
      <c r="F528" s="60" t="str">
        <f>IF('IV. Country level, 1310-2018'!G526&lt;0,'III. GDP shares, 1310-2018'!G528,"")</f>
        <v/>
      </c>
      <c r="G528" s="60" t="str">
        <f>IF('IV. Country level, 1310-2018'!H526&lt;0,'III. GDP shares, 1310-2018'!H528,"")</f>
        <v/>
      </c>
      <c r="H528" s="60" t="str">
        <f>IF('IV. Country level, 1310-2018'!I526&lt;0,'III. GDP shares, 1310-2018'!I528,"")</f>
        <v/>
      </c>
      <c r="I528" s="60">
        <f>IF('IV. Country level, 1310-2018'!J526&lt;0,'III. GDP shares, 1310-2018'!J528,"")</f>
        <v>0</v>
      </c>
      <c r="J528" s="60"/>
      <c r="K528" s="60">
        <f t="shared" si="43"/>
        <v>0</v>
      </c>
      <c r="L528" s="9">
        <f t="shared" si="45"/>
        <v>0.13711887133305053</v>
      </c>
      <c r="M528" s="9">
        <f t="shared" si="44"/>
        <v>0.20250823357139602</v>
      </c>
      <c r="N528" s="9">
        <f t="shared" si="41"/>
        <v>0.25427061636640713</v>
      </c>
      <c r="O528" s="9">
        <f t="shared" si="42"/>
        <v>0.20677378773650956</v>
      </c>
    </row>
    <row r="529" spans="1:15" ht="15" x14ac:dyDescent="0.25">
      <c r="A529" s="60">
        <v>1833</v>
      </c>
      <c r="B529" s="60" t="str">
        <f>IF('IV. Country level, 1310-2018'!C527&lt;0,'III. GDP shares, 1310-2018'!C529,"")</f>
        <v/>
      </c>
      <c r="C529" s="60" t="str">
        <f>IF('IV. Country level, 1310-2018'!D527&lt;0,'III. GDP shares, 1310-2018'!D529,"")</f>
        <v/>
      </c>
      <c r="D529" s="60" t="str">
        <f>IF('IV. Country level, 1310-2018'!E527&lt;0,'III. GDP shares, 1310-2018'!E529,"")</f>
        <v/>
      </c>
      <c r="E529" s="60" t="str">
        <f>IF('IV. Country level, 1310-2018'!F527&lt;0,'III. GDP shares, 1310-2018'!F529,"")</f>
        <v/>
      </c>
      <c r="F529" s="60" t="str">
        <f>IF('IV. Country level, 1310-2018'!G527&lt;0,'III. GDP shares, 1310-2018'!G529,"")</f>
        <v/>
      </c>
      <c r="G529" s="60" t="str">
        <f>IF('IV. Country level, 1310-2018'!H527&lt;0,'III. GDP shares, 1310-2018'!H529,"")</f>
        <v/>
      </c>
      <c r="H529" s="60" t="str">
        <f>IF('IV. Country level, 1310-2018'!I527&lt;0,'III. GDP shares, 1310-2018'!I529,"")</f>
        <v/>
      </c>
      <c r="I529" s="60" t="str">
        <f>IF('IV. Country level, 1310-2018'!J527&lt;0,'III. GDP shares, 1310-2018'!J529,"")</f>
        <v/>
      </c>
      <c r="J529" s="60"/>
      <c r="K529" s="60">
        <f t="shared" si="43"/>
        <v>0</v>
      </c>
      <c r="L529" s="9">
        <f t="shared" si="45"/>
        <v>0.20328636567369449</v>
      </c>
      <c r="M529" s="9">
        <f t="shared" si="44"/>
        <v>0.20250823357139602</v>
      </c>
      <c r="N529" s="9">
        <f t="shared" si="41"/>
        <v>0.24658124705571755</v>
      </c>
      <c r="O529" s="9">
        <f t="shared" si="42"/>
        <v>0.20677378773650956</v>
      </c>
    </row>
    <row r="530" spans="1:15" ht="15" x14ac:dyDescent="0.25">
      <c r="A530" s="60">
        <v>1834</v>
      </c>
      <c r="B530" s="60" t="str">
        <f>IF('IV. Country level, 1310-2018'!C528&lt;0,'III. GDP shares, 1310-2018'!C530,"")</f>
        <v/>
      </c>
      <c r="C530" s="60" t="str">
        <f>IF('IV. Country level, 1310-2018'!D528&lt;0,'III. GDP shares, 1310-2018'!D530,"")</f>
        <v/>
      </c>
      <c r="D530" s="60" t="str">
        <f>IF('IV. Country level, 1310-2018'!E528&lt;0,'III. GDP shares, 1310-2018'!E530,"")</f>
        <v/>
      </c>
      <c r="E530" s="60" t="str">
        <f>IF('IV. Country level, 1310-2018'!F528&lt;0,'III. GDP shares, 1310-2018'!F530,"")</f>
        <v/>
      </c>
      <c r="F530" s="60" t="str">
        <f>IF('IV. Country level, 1310-2018'!G528&lt;0,'III. GDP shares, 1310-2018'!G530,"")</f>
        <v/>
      </c>
      <c r="G530" s="60" t="str">
        <f>IF('IV. Country level, 1310-2018'!H528&lt;0,'III. GDP shares, 1310-2018'!H530,"")</f>
        <v/>
      </c>
      <c r="H530" s="60" t="str">
        <f>IF('IV. Country level, 1310-2018'!I528&lt;0,'III. GDP shares, 1310-2018'!I530,"")</f>
        <v/>
      </c>
      <c r="I530" s="60">
        <f>IF('IV. Country level, 1310-2018'!J528&lt;0,'III. GDP shares, 1310-2018'!J530,"")</f>
        <v>0</v>
      </c>
      <c r="J530" s="60"/>
      <c r="K530" s="60">
        <f t="shared" si="43"/>
        <v>0</v>
      </c>
      <c r="L530" s="9">
        <f t="shared" si="45"/>
        <v>0.24153337048264475</v>
      </c>
      <c r="M530" s="9">
        <f t="shared" si="44"/>
        <v>0.20250823357139602</v>
      </c>
      <c r="N530" s="9">
        <f t="shared" si="41"/>
        <v>0.226208551658069</v>
      </c>
      <c r="O530" s="9">
        <f t="shared" si="42"/>
        <v>0.20677378773650956</v>
      </c>
    </row>
    <row r="531" spans="1:15" ht="15" x14ac:dyDescent="0.25">
      <c r="A531" s="60">
        <v>1835</v>
      </c>
      <c r="B531" s="60" t="str">
        <f>IF('IV. Country level, 1310-2018'!C529&lt;0,'III. GDP shares, 1310-2018'!C531,"")</f>
        <v/>
      </c>
      <c r="C531" s="60" t="str">
        <f>IF('IV. Country level, 1310-2018'!D529&lt;0,'III. GDP shares, 1310-2018'!D531,"")</f>
        <v/>
      </c>
      <c r="D531" s="60" t="str">
        <f>IF('IV. Country level, 1310-2018'!E529&lt;0,'III. GDP shares, 1310-2018'!E531,"")</f>
        <v/>
      </c>
      <c r="E531" s="60" t="str">
        <f>IF('IV. Country level, 1310-2018'!F529&lt;0,'III. GDP shares, 1310-2018'!F531,"")</f>
        <v/>
      </c>
      <c r="F531" s="60" t="str">
        <f>IF('IV. Country level, 1310-2018'!G529&lt;0,'III. GDP shares, 1310-2018'!G531,"")</f>
        <v/>
      </c>
      <c r="G531" s="60">
        <f>IF('IV. Country level, 1310-2018'!H529&lt;0,'III. GDP shares, 1310-2018'!H531,"")</f>
        <v>0.11446166524926221</v>
      </c>
      <c r="H531" s="60">
        <f>IF('IV. Country level, 1310-2018'!I529&lt;0,'III. GDP shares, 1310-2018'!I531,"")</f>
        <v>6.8833017343135905E-2</v>
      </c>
      <c r="I531" s="60" t="str">
        <f>IF('IV. Country level, 1310-2018'!J529&lt;0,'III. GDP shares, 1310-2018'!J531,"")</f>
        <v/>
      </c>
      <c r="J531" s="60"/>
      <c r="K531" s="60">
        <f t="shared" si="43"/>
        <v>0.18329468259239812</v>
      </c>
      <c r="L531" s="9">
        <f t="shared" si="45"/>
        <v>0.19149900481648294</v>
      </c>
      <c r="M531" s="9">
        <f t="shared" si="44"/>
        <v>0.20250823357139602</v>
      </c>
      <c r="N531" s="9">
        <f t="shared" si="41"/>
        <v>0.23654510595684261</v>
      </c>
      <c r="O531" s="9">
        <f t="shared" si="42"/>
        <v>0.20677378773650956</v>
      </c>
    </row>
    <row r="532" spans="1:15" ht="15" x14ac:dyDescent="0.25">
      <c r="A532" s="60">
        <v>1836</v>
      </c>
      <c r="B532" s="60">
        <f>IF('IV. Country level, 1310-2018'!C530&lt;0,'III. GDP shares, 1310-2018'!C532,"")</f>
        <v>0.13476768906972714</v>
      </c>
      <c r="C532" s="60">
        <f>IF('IV. Country level, 1310-2018'!D530&lt;0,'III. GDP shares, 1310-2018'!D532,"")</f>
        <v>0.24107903734279634</v>
      </c>
      <c r="D532" s="60" t="str">
        <f>IF('IV. Country level, 1310-2018'!E530&lt;0,'III. GDP shares, 1310-2018'!E532,"")</f>
        <v/>
      </c>
      <c r="E532" s="60" t="str">
        <f>IF('IV. Country level, 1310-2018'!F530&lt;0,'III. GDP shares, 1310-2018'!F532,"")</f>
        <v/>
      </c>
      <c r="F532" s="60" t="str">
        <f>IF('IV. Country level, 1310-2018'!G530&lt;0,'III. GDP shares, 1310-2018'!G532,"")</f>
        <v/>
      </c>
      <c r="G532" s="60">
        <f>IF('IV. Country level, 1310-2018'!H530&lt;0,'III. GDP shares, 1310-2018'!H532,"")</f>
        <v>0.11756240610096069</v>
      </c>
      <c r="H532" s="60" t="str">
        <f>IF('IV. Country level, 1310-2018'!I530&lt;0,'III. GDP shares, 1310-2018'!I532,"")</f>
        <v/>
      </c>
      <c r="I532" s="60">
        <f>IF('IV. Country level, 1310-2018'!J530&lt;0,'III. GDP shares, 1310-2018'!J532,"")</f>
        <v>0</v>
      </c>
      <c r="J532" s="60"/>
      <c r="K532" s="60">
        <f t="shared" si="43"/>
        <v>0.49340913251348417</v>
      </c>
      <c r="L532" s="9">
        <f t="shared" si="45"/>
        <v>0.28826974725742865</v>
      </c>
      <c r="M532" s="9">
        <f t="shared" si="44"/>
        <v>0.20250823357139602</v>
      </c>
      <c r="N532" s="9">
        <f t="shared" si="41"/>
        <v>0.24538418755093039</v>
      </c>
      <c r="O532" s="9">
        <f t="shared" si="42"/>
        <v>0.20677378773650956</v>
      </c>
    </row>
    <row r="533" spans="1:15" ht="15" x14ac:dyDescent="0.25">
      <c r="A533" s="60">
        <v>1837</v>
      </c>
      <c r="B533" s="60">
        <f>IF('IV. Country level, 1310-2018'!C531&lt;0,'III. GDP shares, 1310-2018'!C533,"")</f>
        <v>0.13481693717784893</v>
      </c>
      <c r="C533" s="60" t="str">
        <f>IF('IV. Country level, 1310-2018'!D531&lt;0,'III. GDP shares, 1310-2018'!D533,"")</f>
        <v/>
      </c>
      <c r="D533" s="60" t="str">
        <f>IF('IV. Country level, 1310-2018'!E531&lt;0,'III. GDP shares, 1310-2018'!E533,"")</f>
        <v/>
      </c>
      <c r="E533" s="60" t="str">
        <f>IF('IV. Country level, 1310-2018'!F531&lt;0,'III. GDP shares, 1310-2018'!F533,"")</f>
        <v/>
      </c>
      <c r="F533" s="60">
        <f>IF('IV. Country level, 1310-2018'!G531&lt;0,'III. GDP shares, 1310-2018'!G533,"")</f>
        <v>0.21621608085337021</v>
      </c>
      <c r="G533" s="60">
        <f>IF('IV. Country level, 1310-2018'!H531&lt;0,'III. GDP shares, 1310-2018'!H533,"")</f>
        <v>0.12114636127158404</v>
      </c>
      <c r="H533" s="60" t="str">
        <f>IF('IV. Country level, 1310-2018'!I531&lt;0,'III. GDP shares, 1310-2018'!I533,"")</f>
        <v/>
      </c>
      <c r="I533" s="60" t="str">
        <f>IF('IV. Country level, 1310-2018'!J531&lt;0,'III. GDP shares, 1310-2018'!J533,"")</f>
        <v/>
      </c>
      <c r="J533" s="60"/>
      <c r="K533" s="60">
        <f t="shared" si="43"/>
        <v>0.47217937930280318</v>
      </c>
      <c r="L533" s="9">
        <f t="shared" si="45"/>
        <v>0.28826974725742865</v>
      </c>
      <c r="M533" s="9">
        <f t="shared" si="44"/>
        <v>0.20250823357139602</v>
      </c>
      <c r="N533" s="9">
        <f t="shared" si="41"/>
        <v>0.27568721785396072</v>
      </c>
      <c r="O533" s="9">
        <f t="shared" si="42"/>
        <v>0.20677378773650956</v>
      </c>
    </row>
    <row r="534" spans="1:15" ht="15" x14ac:dyDescent="0.25">
      <c r="A534" s="60">
        <v>1838</v>
      </c>
      <c r="B534" s="60" t="str">
        <f>IF('IV. Country level, 1310-2018'!C532&lt;0,'III. GDP shares, 1310-2018'!C534,"")</f>
        <v/>
      </c>
      <c r="C534" s="60" t="str">
        <f>IF('IV. Country level, 1310-2018'!D532&lt;0,'III. GDP shares, 1310-2018'!D534,"")</f>
        <v/>
      </c>
      <c r="D534" s="60" t="str">
        <f>IF('IV. Country level, 1310-2018'!E532&lt;0,'III. GDP shares, 1310-2018'!E534,"")</f>
        <v/>
      </c>
      <c r="E534" s="60">
        <f>IF('IV. Country level, 1310-2018'!F532&lt;0,'III. GDP shares, 1310-2018'!F534,"")</f>
        <v>0.19160983930669523</v>
      </c>
      <c r="F534" s="60" t="str">
        <f>IF('IV. Country level, 1310-2018'!G532&lt;0,'III. GDP shares, 1310-2018'!G534,"")</f>
        <v/>
      </c>
      <c r="G534" s="60" t="str">
        <f>IF('IV. Country level, 1310-2018'!H532&lt;0,'III. GDP shares, 1310-2018'!H534,"")</f>
        <v/>
      </c>
      <c r="H534" s="60" t="str">
        <f>IF('IV. Country level, 1310-2018'!I532&lt;0,'III. GDP shares, 1310-2018'!I534,"")</f>
        <v/>
      </c>
      <c r="I534" s="60" t="str">
        <f>IF('IV. Country level, 1310-2018'!J532&lt;0,'III. GDP shares, 1310-2018'!J534,"")</f>
        <v/>
      </c>
      <c r="J534" s="60"/>
      <c r="K534" s="60">
        <f t="shared" si="43"/>
        <v>0.19160983930669523</v>
      </c>
      <c r="L534" s="9">
        <f t="shared" si="45"/>
        <v>0.28826974725742865</v>
      </c>
      <c r="M534" s="9">
        <f t="shared" si="44"/>
        <v>0.20250823357139602</v>
      </c>
      <c r="N534" s="9">
        <f t="shared" si="41"/>
        <v>0.2924375674912737</v>
      </c>
      <c r="O534" s="9">
        <f t="shared" si="42"/>
        <v>0.20677378773650956</v>
      </c>
    </row>
    <row r="535" spans="1:15" ht="15" x14ac:dyDescent="0.25">
      <c r="A535" s="60">
        <v>1839</v>
      </c>
      <c r="B535" s="60" t="str">
        <f>IF('IV. Country level, 1310-2018'!C533&lt;0,'III. GDP shares, 1310-2018'!C535,"")</f>
        <v/>
      </c>
      <c r="C535" s="60">
        <f>IF('IV. Country level, 1310-2018'!D533&lt;0,'III. GDP shares, 1310-2018'!D535,"")</f>
        <v>0.24736292355427225</v>
      </c>
      <c r="D535" s="60">
        <f>IF('IV. Country level, 1310-2018'!E533&lt;0,'III. GDP shares, 1310-2018'!E535,"")</f>
        <v>2.9269579229453991E-2</v>
      </c>
      <c r="E535" s="60">
        <f>IF('IV. Country level, 1310-2018'!F533&lt;0,'III. GDP shares, 1310-2018'!F535,"")</f>
        <v>0.19148858788314174</v>
      </c>
      <c r="F535" s="60">
        <f>IF('IV. Country level, 1310-2018'!G533&lt;0,'III. GDP shares, 1310-2018'!G535,"")</f>
        <v>0.20927410641975222</v>
      </c>
      <c r="G535" s="60" t="str">
        <f>IF('IV. Country level, 1310-2018'!H533&lt;0,'III. GDP shares, 1310-2018'!H535,"")</f>
        <v/>
      </c>
      <c r="H535" s="60" t="str">
        <f>IF('IV. Country level, 1310-2018'!I533&lt;0,'III. GDP shares, 1310-2018'!I535,"")</f>
        <v/>
      </c>
      <c r="I535" s="60">
        <f>IF('IV. Country level, 1310-2018'!J533&lt;0,'III. GDP shares, 1310-2018'!J535,"")</f>
        <v>0</v>
      </c>
      <c r="J535" s="60"/>
      <c r="K535" s="60">
        <f t="shared" si="43"/>
        <v>0.67739519708662022</v>
      </c>
      <c r="L535" s="9">
        <f t="shared" si="45"/>
        <v>0.28974558923698568</v>
      </c>
      <c r="M535" s="9">
        <f t="shared" si="44"/>
        <v>0.20250823357139602</v>
      </c>
      <c r="N535" s="9">
        <f t="shared" ref="N535:N598" si="46">AVERAGE(K519:K551)</f>
        <v>0.29144582117179696</v>
      </c>
      <c r="O535" s="9">
        <f t="shared" si="42"/>
        <v>0.20677378773650956</v>
      </c>
    </row>
    <row r="536" spans="1:15" ht="15" x14ac:dyDescent="0.25">
      <c r="A536" s="60">
        <v>1840</v>
      </c>
      <c r="B536" s="60" t="str">
        <f>IF('IV. Country level, 1310-2018'!C534&lt;0,'III. GDP shares, 1310-2018'!C536,"")</f>
        <v/>
      </c>
      <c r="C536" s="60" t="str">
        <f>IF('IV. Country level, 1310-2018'!D534&lt;0,'III. GDP shares, 1310-2018'!D536,"")</f>
        <v/>
      </c>
      <c r="D536" s="60" t="str">
        <f>IF('IV. Country level, 1310-2018'!E534&lt;0,'III. GDP shares, 1310-2018'!E536,"")</f>
        <v/>
      </c>
      <c r="E536" s="60" t="str">
        <f>IF('IV. Country level, 1310-2018'!F534&lt;0,'III. GDP shares, 1310-2018'!F536,"")</f>
        <v/>
      </c>
      <c r="F536" s="60" t="str">
        <f>IF('IV. Country level, 1310-2018'!G534&lt;0,'III. GDP shares, 1310-2018'!G536,"")</f>
        <v/>
      </c>
      <c r="G536" s="60" t="str">
        <f>IF('IV. Country level, 1310-2018'!H534&lt;0,'III. GDP shares, 1310-2018'!H536,"")</f>
        <v/>
      </c>
      <c r="H536" s="60" t="str">
        <f>IF('IV. Country level, 1310-2018'!I534&lt;0,'III. GDP shares, 1310-2018'!I536,"")</f>
        <v/>
      </c>
      <c r="I536" s="60">
        <f>IF('IV. Country level, 1310-2018'!J534&lt;0,'III. GDP shares, 1310-2018'!J536,"")</f>
        <v>0</v>
      </c>
      <c r="J536" s="60"/>
      <c r="K536" s="60">
        <f t="shared" si="43"/>
        <v>0</v>
      </c>
      <c r="L536" s="9">
        <f t="shared" si="45"/>
        <v>0.24653978692503431</v>
      </c>
      <c r="M536" s="9">
        <f t="shared" si="44"/>
        <v>0.20250823357139602</v>
      </c>
      <c r="N536" s="9">
        <f t="shared" si="46"/>
        <v>0.28564549667670069</v>
      </c>
      <c r="O536" s="9">
        <f t="shared" si="42"/>
        <v>0.20677378773650956</v>
      </c>
    </row>
    <row r="537" spans="1:15" ht="15" x14ac:dyDescent="0.25">
      <c r="A537" s="60">
        <v>1841</v>
      </c>
      <c r="B537" s="60" t="str">
        <f>IF('IV. Country level, 1310-2018'!C535&lt;0,'III. GDP shares, 1310-2018'!C537,"")</f>
        <v/>
      </c>
      <c r="C537" s="60" t="str">
        <f>IF('IV. Country level, 1310-2018'!D535&lt;0,'III. GDP shares, 1310-2018'!D537,"")</f>
        <v/>
      </c>
      <c r="D537" s="60" t="str">
        <f>IF('IV. Country level, 1310-2018'!E535&lt;0,'III. GDP shares, 1310-2018'!E537,"")</f>
        <v/>
      </c>
      <c r="E537" s="60" t="str">
        <f>IF('IV. Country level, 1310-2018'!F535&lt;0,'III. GDP shares, 1310-2018'!F537,"")</f>
        <v/>
      </c>
      <c r="F537" s="60" t="str">
        <f>IF('IV. Country level, 1310-2018'!G535&lt;0,'III. GDP shares, 1310-2018'!G537,"")</f>
        <v/>
      </c>
      <c r="G537" s="60" t="str">
        <f>IF('IV. Country level, 1310-2018'!H535&lt;0,'III. GDP shares, 1310-2018'!H537,"")</f>
        <v/>
      </c>
      <c r="H537" s="60" t="str">
        <f>IF('IV. Country level, 1310-2018'!I535&lt;0,'III. GDP shares, 1310-2018'!I537,"")</f>
        <v/>
      </c>
      <c r="I537" s="60">
        <f>IF('IV. Country level, 1310-2018'!J535&lt;0,'III. GDP shares, 1310-2018'!J537,"")</f>
        <v>0</v>
      </c>
      <c r="J537" s="60"/>
      <c r="K537" s="60">
        <f t="shared" si="43"/>
        <v>0</v>
      </c>
      <c r="L537" s="9">
        <f t="shared" si="45"/>
        <v>0.17908558988177672</v>
      </c>
      <c r="M537" s="9">
        <f t="shared" si="44"/>
        <v>0.20250823357139602</v>
      </c>
      <c r="N537" s="9">
        <f t="shared" si="46"/>
        <v>0.27601221089718758</v>
      </c>
      <c r="O537" s="9">
        <f t="shared" si="42"/>
        <v>0.20677378773650956</v>
      </c>
    </row>
    <row r="538" spans="1:15" ht="15" x14ac:dyDescent="0.25">
      <c r="A538" s="60">
        <v>1842</v>
      </c>
      <c r="B538" s="60" t="str">
        <f>IF('IV. Country level, 1310-2018'!C536&lt;0,'III. GDP shares, 1310-2018'!C538,"")</f>
        <v/>
      </c>
      <c r="C538" s="60" t="str">
        <f>IF('IV. Country level, 1310-2018'!D536&lt;0,'III. GDP shares, 1310-2018'!D538,"")</f>
        <v/>
      </c>
      <c r="D538" s="60" t="str">
        <f>IF('IV. Country level, 1310-2018'!E536&lt;0,'III. GDP shares, 1310-2018'!E538,"")</f>
        <v/>
      </c>
      <c r="E538" s="60">
        <f>IF('IV. Country level, 1310-2018'!F536&lt;0,'III. GDP shares, 1310-2018'!F538,"")</f>
        <v>0.19362557644929665</v>
      </c>
      <c r="F538" s="60" t="str">
        <f>IF('IV. Country level, 1310-2018'!G536&lt;0,'III. GDP shares, 1310-2018'!G538,"")</f>
        <v/>
      </c>
      <c r="G538" s="60" t="str">
        <f>IF('IV. Country level, 1310-2018'!H536&lt;0,'III. GDP shares, 1310-2018'!H538,"")</f>
        <v/>
      </c>
      <c r="H538" s="60" t="str">
        <f>IF('IV. Country level, 1310-2018'!I536&lt;0,'III. GDP shares, 1310-2018'!I538,"")</f>
        <v/>
      </c>
      <c r="I538" s="60" t="str">
        <f>IF('IV. Country level, 1310-2018'!J536&lt;0,'III. GDP shares, 1310-2018'!J538,"")</f>
        <v/>
      </c>
      <c r="J538" s="60"/>
      <c r="K538" s="60">
        <f t="shared" si="43"/>
        <v>0.19362557644929665</v>
      </c>
      <c r="L538" s="9">
        <f t="shared" si="45"/>
        <v>0.24662568373059954</v>
      </c>
      <c r="M538" s="9">
        <f t="shared" si="44"/>
        <v>0.20250823357139602</v>
      </c>
      <c r="N538" s="9">
        <f t="shared" si="46"/>
        <v>0.26861835012224494</v>
      </c>
      <c r="O538" s="9">
        <f t="shared" si="42"/>
        <v>0.20677378773650956</v>
      </c>
    </row>
    <row r="539" spans="1:15" ht="15" x14ac:dyDescent="0.25">
      <c r="A539" s="60">
        <v>1843</v>
      </c>
      <c r="B539" s="60" t="str">
        <f>IF('IV. Country level, 1310-2018'!C537&lt;0,'III. GDP shares, 1310-2018'!C539,"")</f>
        <v/>
      </c>
      <c r="C539" s="60" t="str">
        <f>IF('IV. Country level, 1310-2018'!D537&lt;0,'III. GDP shares, 1310-2018'!D539,"")</f>
        <v/>
      </c>
      <c r="D539" s="60" t="str">
        <f>IF('IV. Country level, 1310-2018'!E537&lt;0,'III. GDP shares, 1310-2018'!E539,"")</f>
        <v/>
      </c>
      <c r="E539" s="60">
        <f>IF('IV. Country level, 1310-2018'!F537&lt;0,'III. GDP shares, 1310-2018'!F539,"")</f>
        <v>0.19096851632982487</v>
      </c>
      <c r="F539" s="60" t="str">
        <f>IF('IV. Country level, 1310-2018'!G537&lt;0,'III. GDP shares, 1310-2018'!G539,"")</f>
        <v/>
      </c>
      <c r="G539" s="60" t="str">
        <f>IF('IV. Country level, 1310-2018'!H537&lt;0,'III. GDP shares, 1310-2018'!H539,"")</f>
        <v/>
      </c>
      <c r="H539" s="60" t="str">
        <f>IF('IV. Country level, 1310-2018'!I537&lt;0,'III. GDP shares, 1310-2018'!I539,"")</f>
        <v/>
      </c>
      <c r="I539" s="60" t="str">
        <f>IF('IV. Country level, 1310-2018'!J537&lt;0,'III. GDP shares, 1310-2018'!J539,"")</f>
        <v/>
      </c>
      <c r="J539" s="60"/>
      <c r="K539" s="60">
        <f t="shared" si="43"/>
        <v>0.19096851632982487</v>
      </c>
      <c r="L539" s="9">
        <f t="shared" si="45"/>
        <v>0.26277259994232566</v>
      </c>
      <c r="M539" s="9">
        <f t="shared" si="44"/>
        <v>0.20250823357139602</v>
      </c>
      <c r="N539" s="9">
        <f t="shared" si="46"/>
        <v>0.25945468668248661</v>
      </c>
      <c r="O539" s="9">
        <f t="shared" si="42"/>
        <v>0.20677378773650956</v>
      </c>
    </row>
    <row r="540" spans="1:15" ht="15" x14ac:dyDescent="0.25">
      <c r="A540" s="60">
        <v>1844</v>
      </c>
      <c r="B540" s="60" t="str">
        <f>IF('IV. Country level, 1310-2018'!C538&lt;0,'III. GDP shares, 1310-2018'!C540,"")</f>
        <v/>
      </c>
      <c r="C540" s="60" t="str">
        <f>IF('IV. Country level, 1310-2018'!D538&lt;0,'III. GDP shares, 1310-2018'!D540,"")</f>
        <v/>
      </c>
      <c r="D540" s="60" t="str">
        <f>IF('IV. Country level, 1310-2018'!E538&lt;0,'III. GDP shares, 1310-2018'!E540,"")</f>
        <v/>
      </c>
      <c r="E540" s="60" t="str">
        <f>IF('IV. Country level, 1310-2018'!F538&lt;0,'III. GDP shares, 1310-2018'!F540,"")</f>
        <v/>
      </c>
      <c r="F540" s="60" t="str">
        <f>IF('IV. Country level, 1310-2018'!G538&lt;0,'III. GDP shares, 1310-2018'!G540,"")</f>
        <v/>
      </c>
      <c r="G540" s="60" t="str">
        <f>IF('IV. Country level, 1310-2018'!H538&lt;0,'III. GDP shares, 1310-2018'!H540,"")</f>
        <v/>
      </c>
      <c r="H540" s="60" t="str">
        <f>IF('IV. Country level, 1310-2018'!I538&lt;0,'III. GDP shares, 1310-2018'!I540,"")</f>
        <v/>
      </c>
      <c r="I540" s="60">
        <f>IF('IV. Country level, 1310-2018'!J538&lt;0,'III. GDP shares, 1310-2018'!J540,"")</f>
        <v>0</v>
      </c>
      <c r="J540" s="60"/>
      <c r="K540" s="60">
        <f t="shared" si="43"/>
        <v>0</v>
      </c>
      <c r="L540" s="9">
        <f t="shared" si="45"/>
        <v>0.34359575965134898</v>
      </c>
      <c r="M540" s="9">
        <f t="shared" si="44"/>
        <v>0.20250823357139602</v>
      </c>
      <c r="N540" s="9">
        <f t="shared" si="46"/>
        <v>0.25423042482794372</v>
      </c>
      <c r="O540" s="9">
        <f t="shared" si="42"/>
        <v>0.20677378773650956</v>
      </c>
    </row>
    <row r="541" spans="1:15" ht="15" x14ac:dyDescent="0.25">
      <c r="A541" s="60">
        <v>1845</v>
      </c>
      <c r="B541" s="60" t="str">
        <f>IF('IV. Country level, 1310-2018'!C539&lt;0,'III. GDP shares, 1310-2018'!C541,"")</f>
        <v/>
      </c>
      <c r="C541" s="60">
        <f>IF('IV. Country level, 1310-2018'!D539&lt;0,'III. GDP shares, 1310-2018'!D541,"")</f>
        <v>0.2355323786490772</v>
      </c>
      <c r="D541" s="60">
        <f>IF('IV. Country level, 1310-2018'!E539&lt;0,'III. GDP shares, 1310-2018'!E541,"")</f>
        <v>2.7665940216118248E-2</v>
      </c>
      <c r="E541" s="60">
        <f>IF('IV. Country level, 1310-2018'!F539&lt;0,'III. GDP shares, 1310-2018'!F541,"")</f>
        <v>0.18646107418975646</v>
      </c>
      <c r="F541" s="60">
        <f>IF('IV. Country level, 1310-2018'!G539&lt;0,'III. GDP shares, 1310-2018'!G541,"")</f>
        <v>0.21473110319350305</v>
      </c>
      <c r="G541" s="60" t="str">
        <f>IF('IV. Country level, 1310-2018'!H539&lt;0,'III. GDP shares, 1310-2018'!H541,"")</f>
        <v/>
      </c>
      <c r="H541" s="60" t="str">
        <f>IF('IV. Country level, 1310-2018'!I539&lt;0,'III. GDP shares, 1310-2018'!I541,"")</f>
        <v/>
      </c>
      <c r="I541" s="60">
        <f>IF('IV. Country level, 1310-2018'!J539&lt;0,'III. GDP shares, 1310-2018'!J541,"")</f>
        <v>0</v>
      </c>
      <c r="J541" s="60"/>
      <c r="K541" s="60">
        <f t="shared" si="43"/>
        <v>0.66439049624845503</v>
      </c>
      <c r="L541" s="9">
        <f t="shared" si="45"/>
        <v>0.34359575965134898</v>
      </c>
      <c r="M541" s="9">
        <f t="shared" si="44"/>
        <v>0.20250823357139602</v>
      </c>
      <c r="N541" s="9">
        <f t="shared" si="46"/>
        <v>0.26169877930266811</v>
      </c>
      <c r="O541" s="9">
        <f t="shared" si="42"/>
        <v>0.20677378773650956</v>
      </c>
    </row>
    <row r="542" spans="1:15" ht="15" x14ac:dyDescent="0.25">
      <c r="A542" s="60">
        <v>1846</v>
      </c>
      <c r="B542" s="60">
        <f>IF('IV. Country level, 1310-2018'!C540&lt;0,'III. GDP shares, 1310-2018'!C542,"")</f>
        <v>0.12512117348674828</v>
      </c>
      <c r="C542" s="60">
        <f>IF('IV. Country level, 1310-2018'!D540&lt;0,'III. GDP shares, 1310-2018'!D542,"")</f>
        <v>0.24441675776779365</v>
      </c>
      <c r="D542" s="60">
        <f>IF('IV. Country level, 1310-2018'!E540&lt;0,'III. GDP shares, 1310-2018'!E542,"")</f>
        <v>2.705321957031577E-2</v>
      </c>
      <c r="E542" s="60">
        <f>IF('IV. Country level, 1310-2018'!F540&lt;0,'III. GDP shares, 1310-2018'!F542,"")</f>
        <v>0.18380728302134317</v>
      </c>
      <c r="F542" s="60" t="str">
        <f>IF('IV. Country level, 1310-2018'!G540&lt;0,'III. GDP shares, 1310-2018'!G542,"")</f>
        <v/>
      </c>
      <c r="G542" s="60">
        <f>IF('IV. Country level, 1310-2018'!H540&lt;0,'III. GDP shares, 1310-2018'!H542,"")</f>
        <v>0.14885799623157514</v>
      </c>
      <c r="H542" s="60">
        <f>IF('IV. Country level, 1310-2018'!I540&lt;0,'III. GDP shares, 1310-2018'!I542,"")</f>
        <v>6.1167180490927356E-2</v>
      </c>
      <c r="I542" s="60" t="str">
        <f>IF('IV. Country level, 1310-2018'!J540&lt;0,'III. GDP shares, 1310-2018'!J542,"")</f>
        <v/>
      </c>
      <c r="J542" s="60"/>
      <c r="K542" s="60">
        <f t="shared" si="43"/>
        <v>0.79042361056870336</v>
      </c>
      <c r="L542" s="9">
        <f t="shared" si="45"/>
        <v>0.33869140306943996</v>
      </c>
      <c r="M542" s="9">
        <f t="shared" si="44"/>
        <v>0.20250823357139602</v>
      </c>
      <c r="N542" s="9">
        <f t="shared" si="46"/>
        <v>0.2671662242578397</v>
      </c>
      <c r="O542" s="9">
        <f t="shared" si="42"/>
        <v>0.20677378773650956</v>
      </c>
    </row>
    <row r="543" spans="1:15" ht="15" x14ac:dyDescent="0.25">
      <c r="A543" s="60">
        <v>1847</v>
      </c>
      <c r="B543" s="60">
        <f>IF('IV. Country level, 1310-2018'!C541&lt;0,'III. GDP shares, 1310-2018'!C543,"")</f>
        <v>0.12214334679934796</v>
      </c>
      <c r="C543" s="60">
        <f>IF('IV. Country level, 1310-2018'!D541&lt;0,'III. GDP shares, 1310-2018'!D543,"")</f>
        <v>0.23770704630218475</v>
      </c>
      <c r="D543" s="60">
        <f>IF('IV. Country level, 1310-2018'!E541&lt;0,'III. GDP shares, 1310-2018'!E543,"")</f>
        <v>2.6242943490729632E-2</v>
      </c>
      <c r="E543" s="60">
        <f>IF('IV. Country level, 1310-2018'!F541&lt;0,'III. GDP shares, 1310-2018'!F543,"")</f>
        <v>0.17966878137090103</v>
      </c>
      <c r="F543" s="60" t="str">
        <f>IF('IV. Country level, 1310-2018'!G541&lt;0,'III. GDP shares, 1310-2018'!G543,"")</f>
        <v/>
      </c>
      <c r="G543" s="60" t="str">
        <f>IF('IV. Country level, 1310-2018'!H541&lt;0,'III. GDP shares, 1310-2018'!H543,"")</f>
        <v/>
      </c>
      <c r="H543" s="60" t="str">
        <f>IF('IV. Country level, 1310-2018'!I541&lt;0,'III. GDP shares, 1310-2018'!I543,"")</f>
        <v/>
      </c>
      <c r="I543" s="60" t="str">
        <f>IF('IV. Country level, 1310-2018'!J541&lt;0,'III. GDP shares, 1310-2018'!J543,"")</f>
        <v/>
      </c>
      <c r="J543" s="60"/>
      <c r="K543" s="60">
        <f t="shared" si="43"/>
        <v>0.56576211796316334</v>
      </c>
      <c r="L543" s="9">
        <f t="shared" si="45"/>
        <v>0.31141018645089352</v>
      </c>
      <c r="M543" s="9">
        <f t="shared" si="44"/>
        <v>0.20250823357139602</v>
      </c>
      <c r="N543" s="9">
        <f t="shared" si="46"/>
        <v>0.26742844315253866</v>
      </c>
      <c r="O543" s="9">
        <f t="shared" si="42"/>
        <v>0.20677378773650956</v>
      </c>
    </row>
    <row r="544" spans="1:15" ht="15" x14ac:dyDescent="0.25">
      <c r="A544" s="60">
        <v>1848</v>
      </c>
      <c r="B544" s="60" t="str">
        <f>IF('IV. Country level, 1310-2018'!C542&lt;0,'III. GDP shares, 1310-2018'!C544,"")</f>
        <v/>
      </c>
      <c r="C544" s="60" t="str">
        <f>IF('IV. Country level, 1310-2018'!D542&lt;0,'III. GDP shares, 1310-2018'!D544,"")</f>
        <v/>
      </c>
      <c r="D544" s="60" t="str">
        <f>IF('IV. Country level, 1310-2018'!E542&lt;0,'III. GDP shares, 1310-2018'!E544,"")</f>
        <v/>
      </c>
      <c r="E544" s="60" t="str">
        <f>IF('IV. Country level, 1310-2018'!F542&lt;0,'III. GDP shares, 1310-2018'!F544,"")</f>
        <v/>
      </c>
      <c r="F544" s="60" t="str">
        <f>IF('IV. Country level, 1310-2018'!G542&lt;0,'III. GDP shares, 1310-2018'!G544,"")</f>
        <v/>
      </c>
      <c r="G544" s="60" t="str">
        <f>IF('IV. Country level, 1310-2018'!H542&lt;0,'III. GDP shares, 1310-2018'!H544,"")</f>
        <v/>
      </c>
      <c r="H544" s="60" t="str">
        <f>IF('IV. Country level, 1310-2018'!I542&lt;0,'III. GDP shares, 1310-2018'!I544,"")</f>
        <v/>
      </c>
      <c r="I544" s="60" t="str">
        <f>IF('IV. Country level, 1310-2018'!J542&lt;0,'III. GDP shares, 1310-2018'!J544,"")</f>
        <v/>
      </c>
      <c r="J544" s="60"/>
      <c r="K544" s="60">
        <f t="shared" si="43"/>
        <v>0</v>
      </c>
      <c r="L544" s="9">
        <f t="shared" si="45"/>
        <v>0.36013965671654058</v>
      </c>
      <c r="M544" s="9">
        <f t="shared" si="44"/>
        <v>0.20250823357139602</v>
      </c>
      <c r="N544" s="9">
        <f t="shared" si="46"/>
        <v>0.26288842684636071</v>
      </c>
      <c r="O544" s="9">
        <f t="shared" si="42"/>
        <v>0.20677378773650956</v>
      </c>
    </row>
    <row r="545" spans="1:15" ht="15" x14ac:dyDescent="0.25">
      <c r="A545" s="60">
        <v>1849</v>
      </c>
      <c r="B545" s="60" t="str">
        <f>IF('IV. Country level, 1310-2018'!C543&lt;0,'III. GDP shares, 1310-2018'!C545,"")</f>
        <v/>
      </c>
      <c r="C545" s="60" t="str">
        <f>IF('IV. Country level, 1310-2018'!D543&lt;0,'III. GDP shares, 1310-2018'!D545,"")</f>
        <v/>
      </c>
      <c r="D545" s="60" t="str">
        <f>IF('IV. Country level, 1310-2018'!E543&lt;0,'III. GDP shares, 1310-2018'!E545,"")</f>
        <v/>
      </c>
      <c r="E545" s="60" t="str">
        <f>IF('IV. Country level, 1310-2018'!F543&lt;0,'III. GDP shares, 1310-2018'!F545,"")</f>
        <v/>
      </c>
      <c r="F545" s="60" t="str">
        <f>IF('IV. Country level, 1310-2018'!G543&lt;0,'III. GDP shares, 1310-2018'!G545,"")</f>
        <v/>
      </c>
      <c r="G545" s="60">
        <f>IF('IV. Country level, 1310-2018'!H543&lt;0,'III. GDP shares, 1310-2018'!H545,"")</f>
        <v>0.15929508037593301</v>
      </c>
      <c r="H545" s="60" t="str">
        <f>IF('IV. Country level, 1310-2018'!I543&lt;0,'III. GDP shares, 1310-2018'!I545,"")</f>
        <v/>
      </c>
      <c r="I545" s="60">
        <f>IF('IV. Country level, 1310-2018'!J543&lt;0,'III. GDP shares, 1310-2018'!J545,"")</f>
        <v>0</v>
      </c>
      <c r="J545" s="60"/>
      <c r="K545" s="60">
        <f t="shared" si="43"/>
        <v>0.15929508037593301</v>
      </c>
      <c r="L545" s="9">
        <f t="shared" si="45"/>
        <v>0.30689668476746096</v>
      </c>
      <c r="M545" s="9">
        <f t="shared" si="44"/>
        <v>0.20250823357139602</v>
      </c>
      <c r="N545" s="9">
        <f t="shared" si="46"/>
        <v>0.26961250958222627</v>
      </c>
      <c r="O545" s="9">
        <f t="shared" si="42"/>
        <v>0.20677378773650956</v>
      </c>
    </row>
    <row r="546" spans="1:15" ht="15" x14ac:dyDescent="0.25">
      <c r="A546" s="60">
        <v>1850</v>
      </c>
      <c r="B546" s="60" t="str">
        <f>IF('IV. Country level, 1310-2018'!C544&lt;0,'III. GDP shares, 1310-2018'!C546,"")</f>
        <v/>
      </c>
      <c r="C546" s="60" t="str">
        <f>IF('IV. Country level, 1310-2018'!D544&lt;0,'III. GDP shares, 1310-2018'!D546,"")</f>
        <v/>
      </c>
      <c r="D546" s="60" t="str">
        <f>IF('IV. Country level, 1310-2018'!E544&lt;0,'III. GDP shares, 1310-2018'!E546,"")</f>
        <v/>
      </c>
      <c r="E546" s="60" t="str">
        <f>IF('IV. Country level, 1310-2018'!F544&lt;0,'III. GDP shares, 1310-2018'!F546,"")</f>
        <v/>
      </c>
      <c r="F546" s="60" t="str">
        <f>IF('IV. Country level, 1310-2018'!G544&lt;0,'III. GDP shares, 1310-2018'!G546,"")</f>
        <v/>
      </c>
      <c r="G546" s="60" t="str">
        <f>IF('IV. Country level, 1310-2018'!H544&lt;0,'III. GDP shares, 1310-2018'!H546,"")</f>
        <v/>
      </c>
      <c r="H546" s="60" t="str">
        <f>IF('IV. Country level, 1310-2018'!I544&lt;0,'III. GDP shares, 1310-2018'!I546,"")</f>
        <v/>
      </c>
      <c r="I546" s="60">
        <f>IF('IV. Country level, 1310-2018'!J544&lt;0,'III. GDP shares, 1310-2018'!J546,"")</f>
        <v>0</v>
      </c>
      <c r="J546" s="60"/>
      <c r="K546" s="60">
        <f t="shared" si="43"/>
        <v>0</v>
      </c>
      <c r="L546" s="9">
        <f t="shared" si="45"/>
        <v>0.33683616897193186</v>
      </c>
      <c r="M546" s="9">
        <f t="shared" si="44"/>
        <v>0.20250823357139602</v>
      </c>
      <c r="N546" s="9">
        <f t="shared" si="46"/>
        <v>0.28257564603069962</v>
      </c>
      <c r="O546" s="9">
        <f t="shared" si="42"/>
        <v>0.20677378773650956</v>
      </c>
    </row>
    <row r="547" spans="1:15" ht="15" x14ac:dyDescent="0.25">
      <c r="A547" s="60">
        <v>1851</v>
      </c>
      <c r="B547" s="60" t="str">
        <f>IF('IV. Country level, 1310-2018'!C545&lt;0,'III. GDP shares, 1310-2018'!C547,"")</f>
        <v/>
      </c>
      <c r="C547" s="60" t="str">
        <f>IF('IV. Country level, 1310-2018'!D545&lt;0,'III. GDP shares, 1310-2018'!D547,"")</f>
        <v/>
      </c>
      <c r="D547" s="60" t="str">
        <f>IF('IV. Country level, 1310-2018'!E545&lt;0,'III. GDP shares, 1310-2018'!E547,"")</f>
        <v/>
      </c>
      <c r="E547" s="60">
        <f>IF('IV. Country level, 1310-2018'!F545&lt;0,'III. GDP shares, 1310-2018'!F547,"")</f>
        <v>0.17490251169944734</v>
      </c>
      <c r="F547" s="60" t="str">
        <f>IF('IV. Country level, 1310-2018'!G545&lt;0,'III. GDP shares, 1310-2018'!G547,"")</f>
        <v/>
      </c>
      <c r="G547" s="60">
        <f>IF('IV. Country level, 1310-2018'!H545&lt;0,'III. GDP shares, 1310-2018'!H547,"")</f>
        <v>0.16620378016008194</v>
      </c>
      <c r="H547" s="60" t="str">
        <f>IF('IV. Country level, 1310-2018'!I545&lt;0,'III. GDP shares, 1310-2018'!I547,"")</f>
        <v/>
      </c>
      <c r="I547" s="60">
        <f>IF('IV. Country level, 1310-2018'!J545&lt;0,'III. GDP shares, 1310-2018'!J547,"")</f>
        <v>0</v>
      </c>
      <c r="J547" s="60"/>
      <c r="K547" s="60">
        <f t="shared" si="43"/>
        <v>0.34110629185952929</v>
      </c>
      <c r="L547" s="9">
        <f t="shared" si="45"/>
        <v>0.33497894326738409</v>
      </c>
      <c r="M547" s="9">
        <f t="shared" si="44"/>
        <v>0.20250823357139602</v>
      </c>
      <c r="N547" s="9">
        <f t="shared" si="46"/>
        <v>0.29494167043672359</v>
      </c>
      <c r="O547" s="9">
        <f t="shared" si="42"/>
        <v>0.20677378773650956</v>
      </c>
    </row>
    <row r="548" spans="1:15" ht="15" x14ac:dyDescent="0.25">
      <c r="A548" s="60">
        <v>1852</v>
      </c>
      <c r="B548" s="60">
        <f>IF('IV. Country level, 1310-2018'!C546&lt;0,'III. GDP shares, 1310-2018'!C548,"")</f>
        <v>0.11967537883727847</v>
      </c>
      <c r="C548" s="60" t="str">
        <f>IF('IV. Country level, 1310-2018'!D546&lt;0,'III. GDP shares, 1310-2018'!D548,"")</f>
        <v/>
      </c>
      <c r="D548" s="60" t="str">
        <f>IF('IV. Country level, 1310-2018'!E546&lt;0,'III. GDP shares, 1310-2018'!E548,"")</f>
        <v/>
      </c>
      <c r="E548" s="60">
        <f>IF('IV. Country level, 1310-2018'!F546&lt;0,'III. GDP shares, 1310-2018'!F548,"")</f>
        <v>0.17201431376761894</v>
      </c>
      <c r="F548" s="60" t="str">
        <f>IF('IV. Country level, 1310-2018'!G546&lt;0,'III. GDP shares, 1310-2018'!G548,"")</f>
        <v/>
      </c>
      <c r="G548" s="60" t="str">
        <f>IF('IV. Country level, 1310-2018'!H546&lt;0,'III. GDP shares, 1310-2018'!H548,"")</f>
        <v/>
      </c>
      <c r="H548" s="60" t="str">
        <f>IF('IV. Country level, 1310-2018'!I546&lt;0,'III. GDP shares, 1310-2018'!I548,"")</f>
        <v/>
      </c>
      <c r="I548" s="60" t="str">
        <f>IF('IV. Country level, 1310-2018'!J546&lt;0,'III. GDP shares, 1310-2018'!J548,"")</f>
        <v/>
      </c>
      <c r="J548" s="60"/>
      <c r="K548" s="60">
        <f t="shared" si="43"/>
        <v>0.29168969260489741</v>
      </c>
      <c r="L548" s="9">
        <f t="shared" si="45"/>
        <v>0.36220335900792311</v>
      </c>
      <c r="M548" s="9">
        <f t="shared" si="44"/>
        <v>0.20250823357139602</v>
      </c>
      <c r="N548" s="9">
        <f t="shared" si="46"/>
        <v>0.28938728611574188</v>
      </c>
      <c r="O548" s="9">
        <f t="shared" si="42"/>
        <v>0.20677378773650956</v>
      </c>
    </row>
    <row r="549" spans="1:15" ht="15" x14ac:dyDescent="0.25">
      <c r="A549" s="60">
        <v>1853</v>
      </c>
      <c r="B549" s="60">
        <f>IF('IV. Country level, 1310-2018'!C547&lt;0,'III. GDP shares, 1310-2018'!C549,"")</f>
        <v>0.12023391959553899</v>
      </c>
      <c r="C549" s="60">
        <f>IF('IV. Country level, 1310-2018'!D547&lt;0,'III. GDP shares, 1310-2018'!D549,"")</f>
        <v>0.24258392941999479</v>
      </c>
      <c r="D549" s="60">
        <f>IF('IV. Country level, 1310-2018'!E547&lt;0,'III. GDP shares, 1310-2018'!E549,"")</f>
        <v>2.6400612042692489E-2</v>
      </c>
      <c r="E549" s="60">
        <f>IF('IV. Country level, 1310-2018'!F547&lt;0,'III. GDP shares, 1310-2018'!F549,"")</f>
        <v>0.16949973313712294</v>
      </c>
      <c r="F549" s="60">
        <f>IF('IV. Country level, 1310-2018'!G547&lt;0,'III. GDP shares, 1310-2018'!G549,"")</f>
        <v>0.20195527573275809</v>
      </c>
      <c r="G549" s="60">
        <f>IF('IV. Country level, 1310-2018'!H547&lt;0,'III. GDP shares, 1310-2018'!H549,"")</f>
        <v>0.17943218826165661</v>
      </c>
      <c r="H549" s="60">
        <f>IF('IV. Country level, 1310-2018'!I547&lt;0,'III. GDP shares, 1310-2018'!I549,"")</f>
        <v>5.9894341810236111E-2</v>
      </c>
      <c r="I549" s="60" t="str">
        <f>IF('IV. Country level, 1310-2018'!J547&lt;0,'III. GDP shares, 1310-2018'!J549,"")</f>
        <v/>
      </c>
      <c r="J549" s="60"/>
      <c r="K549" s="60">
        <f t="shared" si="43"/>
        <v>1</v>
      </c>
      <c r="L549" s="9">
        <f t="shared" si="45"/>
        <v>0.34757776061084872</v>
      </c>
      <c r="M549" s="9">
        <f t="shared" si="44"/>
        <v>0.20250823357139602</v>
      </c>
      <c r="N549" s="9">
        <f t="shared" si="46"/>
        <v>0.27443549422139385</v>
      </c>
      <c r="O549" s="9">
        <f t="shared" si="42"/>
        <v>0.20677378773650956</v>
      </c>
    </row>
    <row r="550" spans="1:15" ht="15" x14ac:dyDescent="0.25">
      <c r="A550" s="60">
        <v>1854</v>
      </c>
      <c r="B550" s="60">
        <f>IF('IV. Country level, 1310-2018'!C548&lt;0,'III. GDP shares, 1310-2018'!C550,"")</f>
        <v>0.11795060925908497</v>
      </c>
      <c r="C550" s="60">
        <f>IF('IV. Country level, 1310-2018'!D548&lt;0,'III. GDP shares, 1310-2018'!D550,"")</f>
        <v>0.24064897193776308</v>
      </c>
      <c r="D550" s="60">
        <f>IF('IV. Country level, 1310-2018'!E548&lt;0,'III. GDP shares, 1310-2018'!E550,"")</f>
        <v>2.6245386842627182E-2</v>
      </c>
      <c r="E550" s="60">
        <f>IF('IV. Country level, 1310-2018'!F548&lt;0,'III. GDP shares, 1310-2018'!F550,"")</f>
        <v>0.1679165699918535</v>
      </c>
      <c r="F550" s="60" t="str">
        <f>IF('IV. Country level, 1310-2018'!G548&lt;0,'III. GDP shares, 1310-2018'!G550,"")</f>
        <v/>
      </c>
      <c r="G550" s="60" t="str">
        <f>IF('IV. Country level, 1310-2018'!H548&lt;0,'III. GDP shares, 1310-2018'!H550,"")</f>
        <v/>
      </c>
      <c r="H550" s="60" t="str">
        <f>IF('IV. Country level, 1310-2018'!I548&lt;0,'III. GDP shares, 1310-2018'!I550,"")</f>
        <v/>
      </c>
      <c r="I550" s="60">
        <f>IF('IV. Country level, 1310-2018'!J548&lt;0,'III. GDP shares, 1310-2018'!J550,"")</f>
        <v>0</v>
      </c>
      <c r="J550" s="60"/>
      <c r="K550" s="60">
        <f t="shared" si="43"/>
        <v>0.55276153803132866</v>
      </c>
      <c r="L550" s="9">
        <f t="shared" si="45"/>
        <v>0.34757776061084872</v>
      </c>
      <c r="M550" s="9">
        <f t="shared" si="44"/>
        <v>0.20250823357139602</v>
      </c>
      <c r="N550" s="9">
        <f t="shared" si="46"/>
        <v>0.26012702818191497</v>
      </c>
      <c r="O550" s="9">
        <f t="shared" si="42"/>
        <v>0.20677378773650956</v>
      </c>
    </row>
    <row r="551" spans="1:15" ht="15" x14ac:dyDescent="0.25">
      <c r="A551" s="60">
        <v>1855</v>
      </c>
      <c r="B551" s="60" t="str">
        <f>IF('IV. Country level, 1310-2018'!C549&lt;0,'III. GDP shares, 1310-2018'!C551,"")</f>
        <v/>
      </c>
      <c r="C551" s="60" t="str">
        <f>IF('IV. Country level, 1310-2018'!D549&lt;0,'III. GDP shares, 1310-2018'!D551,"")</f>
        <v/>
      </c>
      <c r="D551" s="60">
        <f>IF('IV. Country level, 1310-2018'!E549&lt;0,'III. GDP shares, 1310-2018'!E551,"")</f>
        <v>2.6517436747960241E-2</v>
      </c>
      <c r="E551" s="60">
        <f>IF('IV. Country level, 1310-2018'!F549&lt;0,'III. GDP shares, 1310-2018'!F551,"")</f>
        <v>0.16405347343581297</v>
      </c>
      <c r="F551" s="60" t="str">
        <f>IF('IV. Country level, 1310-2018'!G549&lt;0,'III. GDP shares, 1310-2018'!G551,"")</f>
        <v/>
      </c>
      <c r="G551" s="60" t="str">
        <f>IF('IV. Country level, 1310-2018'!H549&lt;0,'III. GDP shares, 1310-2018'!H551,"")</f>
        <v/>
      </c>
      <c r="H551" s="60" t="str">
        <f>IF('IV. Country level, 1310-2018'!I549&lt;0,'III. GDP shares, 1310-2018'!I551,"")</f>
        <v/>
      </c>
      <c r="I551" s="60">
        <f>IF('IV. Country level, 1310-2018'!J549&lt;0,'III. GDP shares, 1310-2018'!J551,"")</f>
        <v>0</v>
      </c>
      <c r="J551" s="60"/>
      <c r="K551" s="60">
        <f t="shared" si="43"/>
        <v>0.1905709101837732</v>
      </c>
      <c r="L551" s="9">
        <f t="shared" si="45"/>
        <v>0.29884829034520166</v>
      </c>
      <c r="M551" s="9">
        <f t="shared" si="44"/>
        <v>0.20250823357139602</v>
      </c>
      <c r="N551" s="9">
        <f t="shared" si="46"/>
        <v>0.26153512515600641</v>
      </c>
      <c r="O551" s="9">
        <f t="shared" si="42"/>
        <v>0.20677378773650956</v>
      </c>
    </row>
    <row r="552" spans="1:15" ht="15" x14ac:dyDescent="0.25">
      <c r="A552" s="60">
        <v>1856</v>
      </c>
      <c r="B552" s="60" t="str">
        <f>IF('IV. Country level, 1310-2018'!C550&lt;0,'III. GDP shares, 1310-2018'!C552,"")</f>
        <v/>
      </c>
      <c r="C552" s="60" t="str">
        <f>IF('IV. Country level, 1310-2018'!D550&lt;0,'III. GDP shares, 1310-2018'!D552,"")</f>
        <v/>
      </c>
      <c r="D552" s="60" t="str">
        <f>IF('IV. Country level, 1310-2018'!E550&lt;0,'III. GDP shares, 1310-2018'!E552,"")</f>
        <v/>
      </c>
      <c r="E552" s="60" t="str">
        <f>IF('IV. Country level, 1310-2018'!F550&lt;0,'III. GDP shares, 1310-2018'!F552,"")</f>
        <v/>
      </c>
      <c r="F552" s="60" t="str">
        <f>IF('IV. Country level, 1310-2018'!G550&lt;0,'III. GDP shares, 1310-2018'!G552,"")</f>
        <v/>
      </c>
      <c r="G552" s="60" t="str">
        <f>IF('IV. Country level, 1310-2018'!H550&lt;0,'III. GDP shares, 1310-2018'!H552,"")</f>
        <v/>
      </c>
      <c r="H552" s="60">
        <f>IF('IV. Country level, 1310-2018'!I550&lt;0,'III. GDP shares, 1310-2018'!I552,"")</f>
        <v>5.6915891596412506E-2</v>
      </c>
      <c r="I552" s="60" t="str">
        <f>IF('IV. Country level, 1310-2018'!J550&lt;0,'III. GDP shares, 1310-2018'!J552,"")</f>
        <v/>
      </c>
      <c r="J552" s="60"/>
      <c r="K552" s="60">
        <f t="shared" si="43"/>
        <v>5.6915891596412506E-2</v>
      </c>
      <c r="L552" s="9">
        <f t="shared" si="45"/>
        <v>0.2731621886791713</v>
      </c>
      <c r="M552" s="9">
        <f t="shared" si="44"/>
        <v>0.20250823357139602</v>
      </c>
      <c r="N552" s="9">
        <f t="shared" si="46"/>
        <v>0.25052108899588332</v>
      </c>
      <c r="O552" s="9">
        <f t="shared" si="42"/>
        <v>0.20677378773650956</v>
      </c>
    </row>
    <row r="553" spans="1:15" ht="15" x14ac:dyDescent="0.25">
      <c r="A553" s="60">
        <v>1857</v>
      </c>
      <c r="B553" s="60" t="str">
        <f>IF('IV. Country level, 1310-2018'!C551&lt;0,'III. GDP shares, 1310-2018'!C553,"")</f>
        <v/>
      </c>
      <c r="C553" s="60" t="str">
        <f>IF('IV. Country level, 1310-2018'!D551&lt;0,'III. GDP shares, 1310-2018'!D553,"")</f>
        <v/>
      </c>
      <c r="D553" s="60" t="str">
        <f>IF('IV. Country level, 1310-2018'!E551&lt;0,'III. GDP shares, 1310-2018'!E553,"")</f>
        <v/>
      </c>
      <c r="E553" s="60" t="str">
        <f>IF('IV. Country level, 1310-2018'!F551&lt;0,'III. GDP shares, 1310-2018'!F553,"")</f>
        <v/>
      </c>
      <c r="F553" s="60" t="str">
        <f>IF('IV. Country level, 1310-2018'!G551&lt;0,'III. GDP shares, 1310-2018'!G553,"")</f>
        <v/>
      </c>
      <c r="G553" s="60" t="str">
        <f>IF('IV. Country level, 1310-2018'!H551&lt;0,'III. GDP shares, 1310-2018'!H553,"")</f>
        <v/>
      </c>
      <c r="H553" s="60" t="str">
        <f>IF('IV. Country level, 1310-2018'!I551&lt;0,'III. GDP shares, 1310-2018'!I553,"")</f>
        <v/>
      </c>
      <c r="I553" s="60" t="str">
        <f>IF('IV. Country level, 1310-2018'!J551&lt;0,'III. GDP shares, 1310-2018'!J553,"")</f>
        <v/>
      </c>
      <c r="J553" s="60"/>
      <c r="K553" s="60">
        <f t="shared" si="43"/>
        <v>0</v>
      </c>
      <c r="L553" s="9">
        <f t="shared" si="45"/>
        <v>0.19970242705448341</v>
      </c>
      <c r="M553" s="9">
        <f t="shared" si="44"/>
        <v>0.20250823357139602</v>
      </c>
      <c r="N553" s="9">
        <f t="shared" si="46"/>
        <v>0.25723670225485729</v>
      </c>
      <c r="O553" s="9">
        <f t="shared" si="42"/>
        <v>0.20677378773650956</v>
      </c>
    </row>
    <row r="554" spans="1:15" ht="15" x14ac:dyDescent="0.25">
      <c r="A554" s="60">
        <v>1858</v>
      </c>
      <c r="B554" s="60" t="str">
        <f>IF('IV. Country level, 1310-2018'!C552&lt;0,'III. GDP shares, 1310-2018'!C554,"")</f>
        <v/>
      </c>
      <c r="C554" s="60" t="str">
        <f>IF('IV. Country level, 1310-2018'!D552&lt;0,'III. GDP shares, 1310-2018'!D554,"")</f>
        <v/>
      </c>
      <c r="D554" s="60" t="str">
        <f>IF('IV. Country level, 1310-2018'!E552&lt;0,'III. GDP shares, 1310-2018'!E554,"")</f>
        <v/>
      </c>
      <c r="E554" s="60" t="str">
        <f>IF('IV. Country level, 1310-2018'!F552&lt;0,'III. GDP shares, 1310-2018'!F554,"")</f>
        <v/>
      </c>
      <c r="F554" s="60" t="str">
        <f>IF('IV. Country level, 1310-2018'!G552&lt;0,'III. GDP shares, 1310-2018'!G554,"")</f>
        <v/>
      </c>
      <c r="G554" s="60" t="str">
        <f>IF('IV. Country level, 1310-2018'!H552&lt;0,'III. GDP shares, 1310-2018'!H554,"")</f>
        <v/>
      </c>
      <c r="H554" s="60" t="str">
        <f>IF('IV. Country level, 1310-2018'!I552&lt;0,'III. GDP shares, 1310-2018'!I554,"")</f>
        <v/>
      </c>
      <c r="I554" s="60">
        <f>IF('IV. Country level, 1310-2018'!J552&lt;0,'III. GDP shares, 1310-2018'!J554,"")</f>
        <v>0</v>
      </c>
      <c r="J554" s="60"/>
      <c r="K554" s="60">
        <f t="shared" si="43"/>
        <v>0</v>
      </c>
      <c r="L554" s="9">
        <f t="shared" si="45"/>
        <v>0.15594444985942288</v>
      </c>
      <c r="M554" s="9">
        <f t="shared" si="44"/>
        <v>0.20250823357139602</v>
      </c>
      <c r="N554" s="9">
        <f t="shared" si="46"/>
        <v>0.25887197295490422</v>
      </c>
      <c r="O554" s="9">
        <f t="shared" si="42"/>
        <v>0.20677378773650956</v>
      </c>
    </row>
    <row r="555" spans="1:15" ht="15" x14ac:dyDescent="0.25">
      <c r="A555" s="60">
        <v>1859</v>
      </c>
      <c r="B555" s="60">
        <f>IF('IV. Country level, 1310-2018'!C553&lt;0,'III. GDP shares, 1310-2018'!C555,"")</f>
        <v>0.1118869809426848</v>
      </c>
      <c r="C555" s="60" t="str">
        <f>IF('IV. Country level, 1310-2018'!D553&lt;0,'III. GDP shares, 1310-2018'!D555,"")</f>
        <v/>
      </c>
      <c r="D555" s="60" t="str">
        <f>IF('IV. Country level, 1310-2018'!E553&lt;0,'III. GDP shares, 1310-2018'!E555,"")</f>
        <v/>
      </c>
      <c r="E555" s="60" t="str">
        <f>IF('IV. Country level, 1310-2018'!F553&lt;0,'III. GDP shares, 1310-2018'!F555,"")</f>
        <v/>
      </c>
      <c r="F555" s="60" t="str">
        <f>IF('IV. Country level, 1310-2018'!G553&lt;0,'III. GDP shares, 1310-2018'!G555,"")</f>
        <v/>
      </c>
      <c r="G555" s="60" t="str">
        <f>IF('IV. Country level, 1310-2018'!H553&lt;0,'III. GDP shares, 1310-2018'!H555,"")</f>
        <v/>
      </c>
      <c r="H555" s="60" t="str">
        <f>IF('IV. Country level, 1310-2018'!I553&lt;0,'III. GDP shares, 1310-2018'!I555,"")</f>
        <v/>
      </c>
      <c r="I555" s="60">
        <f>IF('IV. Country level, 1310-2018'!J553&lt;0,'III. GDP shares, 1310-2018'!J555,"")</f>
        <v>0</v>
      </c>
      <c r="J555" s="60"/>
      <c r="K555" s="60">
        <f t="shared" si="43"/>
        <v>0.1118869809426848</v>
      </c>
      <c r="L555" s="9">
        <f t="shared" si="45"/>
        <v>0.15881465635454672</v>
      </c>
      <c r="M555" s="9">
        <f t="shared" si="44"/>
        <v>0.20250823357139602</v>
      </c>
      <c r="N555" s="9">
        <f t="shared" si="46"/>
        <v>0.25300453124431943</v>
      </c>
      <c r="O555" s="9">
        <f t="shared" si="42"/>
        <v>0.20677378773650956</v>
      </c>
    </row>
    <row r="556" spans="1:15" ht="15" x14ac:dyDescent="0.25">
      <c r="A556" s="60">
        <v>1860</v>
      </c>
      <c r="B556" s="60" t="str">
        <f>IF('IV. Country level, 1310-2018'!C554&lt;0,'III. GDP shares, 1310-2018'!C556,"")</f>
        <v/>
      </c>
      <c r="C556" s="60">
        <f>IF('IV. Country level, 1310-2018'!D554&lt;0,'III. GDP shares, 1310-2018'!D556,"")</f>
        <v>0.23630262690138931</v>
      </c>
      <c r="D556" s="60">
        <f>IF('IV. Country level, 1310-2018'!E554&lt;0,'III. GDP shares, 1310-2018'!E556,"")</f>
        <v>2.2794995332329471E-2</v>
      </c>
      <c r="E556" s="60">
        <f>IF('IV. Country level, 1310-2018'!F554&lt;0,'III. GDP shares, 1310-2018'!F556,"")</f>
        <v>0.17079916877892004</v>
      </c>
      <c r="F556" s="60" t="str">
        <f>IF('IV. Country level, 1310-2018'!G554&lt;0,'III. GDP shares, 1310-2018'!G556,"")</f>
        <v/>
      </c>
      <c r="G556" s="60" t="str">
        <f>IF('IV. Country level, 1310-2018'!H554&lt;0,'III. GDP shares, 1310-2018'!H556,"")</f>
        <v/>
      </c>
      <c r="H556" s="60">
        <f>IF('IV. Country level, 1310-2018'!I554&lt;0,'III. GDP shares, 1310-2018'!I556,"")</f>
        <v>5.5884877614545789E-2</v>
      </c>
      <c r="I556" s="60">
        <f>IF('IV. Country level, 1310-2018'!J554&lt;0,'III. GDP shares, 1310-2018'!J556,"")</f>
        <v>0</v>
      </c>
      <c r="J556" s="60"/>
      <c r="K556" s="60">
        <f t="shared" si="43"/>
        <v>0.48578166862718464</v>
      </c>
      <c r="L556" s="9">
        <f t="shared" si="45"/>
        <v>0.18112718172151882</v>
      </c>
      <c r="M556" s="9">
        <f t="shared" si="44"/>
        <v>0.20250823357139602</v>
      </c>
      <c r="N556" s="9">
        <f t="shared" si="46"/>
        <v>0.24788302389053088</v>
      </c>
      <c r="O556" s="9">
        <f t="shared" si="42"/>
        <v>0.20677378773650956</v>
      </c>
    </row>
    <row r="557" spans="1:15" ht="15" x14ac:dyDescent="0.25">
      <c r="A557" s="60">
        <v>1861</v>
      </c>
      <c r="B557" s="60" t="str">
        <f>IF('IV. Country level, 1310-2018'!C555&lt;0,'III. GDP shares, 1310-2018'!C557,"")</f>
        <v/>
      </c>
      <c r="C557" s="60" t="str">
        <f>IF('IV. Country level, 1310-2018'!D555&lt;0,'III. GDP shares, 1310-2018'!D557,"")</f>
        <v/>
      </c>
      <c r="D557" s="60">
        <f>IF('IV. Country level, 1310-2018'!E555&lt;0,'III. GDP shares, 1310-2018'!E557,"")</f>
        <v>2.3141529319732873E-2</v>
      </c>
      <c r="E557" s="60">
        <f>IF('IV. Country level, 1310-2018'!F555&lt;0,'III. GDP shares, 1310-2018'!F557,"")</f>
        <v>0.16668143860717299</v>
      </c>
      <c r="F557" s="60" t="str">
        <f>IF('IV. Country level, 1310-2018'!G555&lt;0,'III. GDP shares, 1310-2018'!G557,"")</f>
        <v/>
      </c>
      <c r="G557" s="60" t="str">
        <f>IF('IV. Country level, 1310-2018'!H555&lt;0,'III. GDP shares, 1310-2018'!H557,"")</f>
        <v/>
      </c>
      <c r="H557" s="60">
        <f>IF('IV. Country level, 1310-2018'!I555&lt;0,'III. GDP shares, 1310-2018'!I557,"")</f>
        <v>5.6632729738999084E-2</v>
      </c>
      <c r="I557" s="60">
        <f>IF('IV. Country level, 1310-2018'!J555&lt;0,'III. GDP shares, 1310-2018'!J557,"")</f>
        <v>0</v>
      </c>
      <c r="J557" s="60"/>
      <c r="K557" s="60">
        <f t="shared" si="43"/>
        <v>0.24645569766590494</v>
      </c>
      <c r="L557" s="9">
        <f t="shared" si="45"/>
        <v>0.23713144755951232</v>
      </c>
      <c r="M557" s="9">
        <f t="shared" si="44"/>
        <v>0.20250823357139602</v>
      </c>
      <c r="N557" s="9">
        <f t="shared" si="46"/>
        <v>0.24957843366431692</v>
      </c>
      <c r="O557" s="9">
        <f t="shared" si="42"/>
        <v>0.20677378773650956</v>
      </c>
    </row>
    <row r="558" spans="1:15" ht="15" x14ac:dyDescent="0.25">
      <c r="A558" s="60">
        <v>1862</v>
      </c>
      <c r="B558" s="60" t="str">
        <f>IF('IV. Country level, 1310-2018'!C556&lt;0,'III. GDP shares, 1310-2018'!C558,"")</f>
        <v/>
      </c>
      <c r="C558" s="60" t="str">
        <f>IF('IV. Country level, 1310-2018'!D556&lt;0,'III. GDP shares, 1310-2018'!D558,"")</f>
        <v/>
      </c>
      <c r="D558" s="60" t="str">
        <f>IF('IV. Country level, 1310-2018'!E556&lt;0,'III. GDP shares, 1310-2018'!E558,"")</f>
        <v/>
      </c>
      <c r="E558" s="60" t="str">
        <f>IF('IV. Country level, 1310-2018'!F556&lt;0,'III. GDP shares, 1310-2018'!F558,"")</f>
        <v/>
      </c>
      <c r="F558" s="60" t="str">
        <f>IF('IV. Country level, 1310-2018'!G556&lt;0,'III. GDP shares, 1310-2018'!G558,"")</f>
        <v/>
      </c>
      <c r="G558" s="60">
        <f>IF('IV. Country level, 1310-2018'!H556&lt;0,'III. GDP shares, 1310-2018'!H558,"")</f>
        <v>0.21066235564964031</v>
      </c>
      <c r="H558" s="60" t="str">
        <f>IF('IV. Country level, 1310-2018'!I556&lt;0,'III. GDP shares, 1310-2018'!I558,"")</f>
        <v/>
      </c>
      <c r="I558" s="60" t="str">
        <f>IF('IV. Country level, 1310-2018'!J556&lt;0,'III. GDP shares, 1310-2018'!J558,"")</f>
        <v/>
      </c>
      <c r="J558" s="60"/>
      <c r="K558" s="60">
        <f t="shared" si="43"/>
        <v>0.21066235564964031</v>
      </c>
      <c r="L558" s="9">
        <f t="shared" si="45"/>
        <v>0.26883069474287835</v>
      </c>
      <c r="M558" s="9">
        <f t="shared" si="44"/>
        <v>0.20250823357139602</v>
      </c>
      <c r="N558" s="9">
        <f t="shared" si="46"/>
        <v>0.23110829566565483</v>
      </c>
      <c r="O558" s="9">
        <f t="shared" si="42"/>
        <v>0.20677378773650956</v>
      </c>
    </row>
    <row r="559" spans="1:15" ht="15" x14ac:dyDescent="0.25">
      <c r="A559" s="60">
        <v>1863</v>
      </c>
      <c r="B559" s="60" t="str">
        <f>IF('IV. Country level, 1310-2018'!C557&lt;0,'III. GDP shares, 1310-2018'!C559,"")</f>
        <v/>
      </c>
      <c r="C559" s="60" t="str">
        <f>IF('IV. Country level, 1310-2018'!D557&lt;0,'III. GDP shares, 1310-2018'!D559,"")</f>
        <v/>
      </c>
      <c r="D559" s="60" t="str">
        <f>IF('IV. Country level, 1310-2018'!E557&lt;0,'III. GDP shares, 1310-2018'!E559,"")</f>
        <v/>
      </c>
      <c r="E559" s="60" t="str">
        <f>IF('IV. Country level, 1310-2018'!F557&lt;0,'III. GDP shares, 1310-2018'!F559,"")</f>
        <v/>
      </c>
      <c r="F559" s="60" t="str">
        <f>IF('IV. Country level, 1310-2018'!G557&lt;0,'III. GDP shares, 1310-2018'!G559,"")</f>
        <v/>
      </c>
      <c r="G559" s="60">
        <f>IF('IV. Country level, 1310-2018'!H557&lt;0,'III. GDP shares, 1310-2018'!H559,"")</f>
        <v>0.21310356916521711</v>
      </c>
      <c r="H559" s="60" t="str">
        <f>IF('IV. Country level, 1310-2018'!I557&lt;0,'III. GDP shares, 1310-2018'!I559,"")</f>
        <v/>
      </c>
      <c r="I559" s="60" t="str">
        <f>IF('IV. Country level, 1310-2018'!J557&lt;0,'III. GDP shares, 1310-2018'!J559,"")</f>
        <v/>
      </c>
      <c r="J559" s="60"/>
      <c r="K559" s="60">
        <f t="shared" si="43"/>
        <v>0.21310356916521711</v>
      </c>
      <c r="L559" s="9">
        <f t="shared" si="45"/>
        <v>0.31395876929386918</v>
      </c>
      <c r="M559" s="9">
        <f t="shared" si="44"/>
        <v>0.20250823357139602</v>
      </c>
      <c r="N559" s="9">
        <f t="shared" si="46"/>
        <v>0.21705005608342381</v>
      </c>
      <c r="O559" s="9">
        <f t="shared" si="42"/>
        <v>0.20677378773650956</v>
      </c>
    </row>
    <row r="560" spans="1:15" ht="15" x14ac:dyDescent="0.25">
      <c r="A560" s="60">
        <v>1864</v>
      </c>
      <c r="B560" s="60" t="str">
        <f>IF('IV. Country level, 1310-2018'!C558&lt;0,'III. GDP shares, 1310-2018'!C560,"")</f>
        <v/>
      </c>
      <c r="C560" s="60" t="str">
        <f>IF('IV. Country level, 1310-2018'!D558&lt;0,'III. GDP shares, 1310-2018'!D560,"")</f>
        <v/>
      </c>
      <c r="D560" s="60" t="str">
        <f>IF('IV. Country level, 1310-2018'!E558&lt;0,'III. GDP shares, 1310-2018'!E560,"")</f>
        <v/>
      </c>
      <c r="E560" s="60">
        <f>IF('IV. Country level, 1310-2018'!F558&lt;0,'III. GDP shares, 1310-2018'!F560,"")</f>
        <v>0.17588547611559963</v>
      </c>
      <c r="F560" s="60" t="str">
        <f>IF('IV. Country level, 1310-2018'!G558&lt;0,'III. GDP shares, 1310-2018'!G560,"")</f>
        <v/>
      </c>
      <c r="G560" s="60">
        <f>IF('IV. Country level, 1310-2018'!H558&lt;0,'III. GDP shares, 1310-2018'!H560,"")</f>
        <v>0.21614438475035497</v>
      </c>
      <c r="H560" s="60" t="str">
        <f>IF('IV. Country level, 1310-2018'!I558&lt;0,'III. GDP shares, 1310-2018'!I560,"")</f>
        <v/>
      </c>
      <c r="I560" s="60">
        <f>IF('IV. Country level, 1310-2018'!J558&lt;0,'III. GDP shares, 1310-2018'!J560,"")</f>
        <v>0</v>
      </c>
      <c r="J560" s="60"/>
      <c r="K560" s="60">
        <f t="shared" si="43"/>
        <v>0.39202986086595459</v>
      </c>
      <c r="L560" s="9">
        <f t="shared" si="45"/>
        <v>0.30285836026124141</v>
      </c>
      <c r="M560" s="9">
        <f t="shared" si="44"/>
        <v>0.20250823357139602</v>
      </c>
      <c r="N560" s="9">
        <f t="shared" si="46"/>
        <v>0.2147675775671857</v>
      </c>
      <c r="O560" s="9">
        <f t="shared" si="42"/>
        <v>0.20677378773650956</v>
      </c>
    </row>
    <row r="561" spans="1:15" ht="15" x14ac:dyDescent="0.25">
      <c r="A561" s="60">
        <v>1865</v>
      </c>
      <c r="B561" s="60" t="str">
        <f>IF('IV. Country level, 1310-2018'!C559&lt;0,'III. GDP shares, 1310-2018'!C561,"")</f>
        <v/>
      </c>
      <c r="C561" s="60" t="str">
        <f>IF('IV. Country level, 1310-2018'!D559&lt;0,'III. GDP shares, 1310-2018'!D561,"")</f>
        <v/>
      </c>
      <c r="D561" s="60" t="str">
        <f>IF('IV. Country level, 1310-2018'!E559&lt;0,'III. GDP shares, 1310-2018'!E561,"")</f>
        <v/>
      </c>
      <c r="E561" s="60" t="str">
        <f>IF('IV. Country level, 1310-2018'!F559&lt;0,'III. GDP shares, 1310-2018'!F561,"")</f>
        <v/>
      </c>
      <c r="F561" s="60" t="str">
        <f>IF('IV. Country level, 1310-2018'!G559&lt;0,'III. GDP shares, 1310-2018'!G561,"")</f>
        <v/>
      </c>
      <c r="G561" s="60">
        <f>IF('IV. Country level, 1310-2018'!H559&lt;0,'III. GDP shares, 1310-2018'!H561,"")</f>
        <v>0.22189473028356221</v>
      </c>
      <c r="H561" s="60" t="str">
        <f>IF('IV. Country level, 1310-2018'!I559&lt;0,'III. GDP shares, 1310-2018'!I561,"")</f>
        <v/>
      </c>
      <c r="I561" s="60" t="str">
        <f>IF('IV. Country level, 1310-2018'!J559&lt;0,'III. GDP shares, 1310-2018'!J561,"")</f>
        <v/>
      </c>
      <c r="J561" s="60"/>
      <c r="K561" s="60">
        <f t="shared" si="43"/>
        <v>0.22189473028356221</v>
      </c>
      <c r="L561" s="9">
        <f t="shared" si="45"/>
        <v>0.2676504034518265</v>
      </c>
      <c r="M561" s="9">
        <f t="shared" si="44"/>
        <v>0.20250823357139602</v>
      </c>
      <c r="N561" s="9">
        <f t="shared" si="46"/>
        <v>0.22344386231786323</v>
      </c>
      <c r="O561" s="9">
        <f t="shared" ref="O561:O595" si="47">AVERAGE(L$496:L$595)</f>
        <v>0.20677378773650956</v>
      </c>
    </row>
    <row r="562" spans="1:15" ht="15" x14ac:dyDescent="0.25">
      <c r="A562" s="60">
        <v>1866</v>
      </c>
      <c r="B562" s="60" t="str">
        <f>IF('IV. Country level, 1310-2018'!C560&lt;0,'III. GDP shares, 1310-2018'!C562,"")</f>
        <v/>
      </c>
      <c r="C562" s="60">
        <f>IF('IV. Country level, 1310-2018'!D560&lt;0,'III. GDP shares, 1310-2018'!D562,"")</f>
        <v>0.23260961160662164</v>
      </c>
      <c r="D562" s="60">
        <f>IF('IV. Country level, 1310-2018'!E560&lt;0,'III. GDP shares, 1310-2018'!E562,"")</f>
        <v>2.3490920905015967E-2</v>
      </c>
      <c r="E562" s="60">
        <f>IF('IV. Country level, 1310-2018'!F560&lt;0,'III. GDP shares, 1310-2018'!F562,"")</f>
        <v>0.17168297028798271</v>
      </c>
      <c r="F562" s="60" t="str">
        <f>IF('IV. Country level, 1310-2018'!G560&lt;0,'III. GDP shares, 1310-2018'!G562,"")</f>
        <v/>
      </c>
      <c r="G562" s="60" t="str">
        <f>IF('IV. Country level, 1310-2018'!H560&lt;0,'III. GDP shares, 1310-2018'!H562,"")</f>
        <v/>
      </c>
      <c r="H562" s="60" t="str">
        <f>IF('IV. Country level, 1310-2018'!I560&lt;0,'III. GDP shares, 1310-2018'!I562,"")</f>
        <v/>
      </c>
      <c r="I562" s="60" t="str">
        <f>IF('IV. Country level, 1310-2018'!J560&lt;0,'III. GDP shares, 1310-2018'!J562,"")</f>
        <v/>
      </c>
      <c r="J562" s="60"/>
      <c r="K562" s="60">
        <f t="shared" si="43"/>
        <v>0.4277835027996203</v>
      </c>
      <c r="L562" s="9">
        <f t="shared" si="45"/>
        <v>0.23755578121616355</v>
      </c>
      <c r="M562" s="9">
        <f t="shared" si="44"/>
        <v>0.20250823357139602</v>
      </c>
      <c r="N562" s="9">
        <f t="shared" si="46"/>
        <v>0.21861673867010767</v>
      </c>
      <c r="O562" s="9">
        <f t="shared" si="47"/>
        <v>0.20677378773650956</v>
      </c>
    </row>
    <row r="563" spans="1:15" ht="15" x14ac:dyDescent="0.25">
      <c r="A563" s="60">
        <v>1867</v>
      </c>
      <c r="B563" s="60" t="str">
        <f>IF('IV. Country level, 1310-2018'!C561&lt;0,'III. GDP shares, 1310-2018'!C563,"")</f>
        <v/>
      </c>
      <c r="C563" s="60">
        <f>IF('IV. Country level, 1310-2018'!D561&lt;0,'III. GDP shares, 1310-2018'!D563,"")</f>
        <v>0.23345507682360114</v>
      </c>
      <c r="D563" s="60" t="str">
        <f>IF('IV. Country level, 1310-2018'!E561&lt;0,'III. GDP shares, 1310-2018'!E563,"")</f>
        <v/>
      </c>
      <c r="E563" s="60">
        <f>IF('IV. Country level, 1310-2018'!F561&lt;0,'III. GDP shares, 1310-2018'!F563,"")</f>
        <v>0.17462372857518954</v>
      </c>
      <c r="F563" s="60" t="str">
        <f>IF('IV. Country level, 1310-2018'!G561&lt;0,'III. GDP shares, 1310-2018'!G563,"")</f>
        <v/>
      </c>
      <c r="G563" s="60" t="str">
        <f>IF('IV. Country level, 1310-2018'!H561&lt;0,'III. GDP shares, 1310-2018'!H563,"")</f>
        <v/>
      </c>
      <c r="H563" s="60" t="str">
        <f>IF('IV. Country level, 1310-2018'!I561&lt;0,'III. GDP shares, 1310-2018'!I563,"")</f>
        <v/>
      </c>
      <c r="I563" s="60">
        <f>IF('IV. Country level, 1310-2018'!J561&lt;0,'III. GDP shares, 1310-2018'!J563,"")</f>
        <v>0</v>
      </c>
      <c r="J563" s="60"/>
      <c r="K563" s="60">
        <f t="shared" si="43"/>
        <v>0.40807880539879071</v>
      </c>
      <c r="L563" s="9">
        <f t="shared" si="45"/>
        <v>0.20711241419256113</v>
      </c>
      <c r="M563" s="9">
        <f t="shared" si="44"/>
        <v>0.20250823357139602</v>
      </c>
      <c r="N563" s="9">
        <f t="shared" si="46"/>
        <v>0.21861673867010767</v>
      </c>
      <c r="O563" s="9">
        <f t="shared" si="47"/>
        <v>0.20677378773650956</v>
      </c>
    </row>
    <row r="564" spans="1:15" ht="15" x14ac:dyDescent="0.25">
      <c r="A564" s="60">
        <v>1868</v>
      </c>
      <c r="B564" s="60" t="str">
        <f>IF('IV. Country level, 1310-2018'!C562&lt;0,'III. GDP shares, 1310-2018'!C564,"")</f>
        <v/>
      </c>
      <c r="C564" s="60" t="str">
        <f>IF('IV. Country level, 1310-2018'!D562&lt;0,'III. GDP shares, 1310-2018'!D564,"")</f>
        <v/>
      </c>
      <c r="D564" s="60" t="str">
        <f>IF('IV. Country level, 1310-2018'!E562&lt;0,'III. GDP shares, 1310-2018'!E564,"")</f>
        <v/>
      </c>
      <c r="E564" s="60" t="str">
        <f>IF('IV. Country level, 1310-2018'!F562&lt;0,'III. GDP shares, 1310-2018'!F564,"")</f>
        <v/>
      </c>
      <c r="F564" s="60" t="str">
        <f>IF('IV. Country level, 1310-2018'!G562&lt;0,'III. GDP shares, 1310-2018'!G564,"")</f>
        <v/>
      </c>
      <c r="G564" s="60" t="str">
        <f>IF('IV. Country level, 1310-2018'!H562&lt;0,'III. GDP shares, 1310-2018'!H564,"")</f>
        <v/>
      </c>
      <c r="H564" s="60" t="str">
        <f>IF('IV. Country level, 1310-2018'!I562&lt;0,'III. GDP shares, 1310-2018'!I564,"")</f>
        <v/>
      </c>
      <c r="I564" s="60">
        <f>IF('IV. Country level, 1310-2018'!J562&lt;0,'III. GDP shares, 1310-2018'!J564,"")</f>
        <v>0</v>
      </c>
      <c r="J564" s="60"/>
      <c r="K564" s="60">
        <f t="shared" si="43"/>
        <v>0</v>
      </c>
      <c r="L564" s="9">
        <f t="shared" si="45"/>
        <v>0.18511915399052697</v>
      </c>
      <c r="M564" s="9">
        <f t="shared" si="44"/>
        <v>0.20250823357139602</v>
      </c>
      <c r="N564" s="9">
        <f t="shared" si="46"/>
        <v>0.208280184371334</v>
      </c>
      <c r="O564" s="9">
        <f t="shared" si="47"/>
        <v>0.20677378773650956</v>
      </c>
    </row>
    <row r="565" spans="1:15" ht="15" x14ac:dyDescent="0.25">
      <c r="A565" s="60">
        <v>1869</v>
      </c>
      <c r="B565" s="60" t="str">
        <f>IF('IV. Country level, 1310-2018'!C563&lt;0,'III. GDP shares, 1310-2018'!C565,"")</f>
        <v/>
      </c>
      <c r="C565" s="60" t="str">
        <f>IF('IV. Country level, 1310-2018'!D563&lt;0,'III. GDP shares, 1310-2018'!D565,"")</f>
        <v/>
      </c>
      <c r="D565" s="60" t="str">
        <f>IF('IV. Country level, 1310-2018'!E563&lt;0,'III. GDP shares, 1310-2018'!E565,"")</f>
        <v/>
      </c>
      <c r="E565" s="60" t="str">
        <f>IF('IV. Country level, 1310-2018'!F563&lt;0,'III. GDP shares, 1310-2018'!F565,"")</f>
        <v/>
      </c>
      <c r="F565" s="60" t="str">
        <f>IF('IV. Country level, 1310-2018'!G563&lt;0,'III. GDP shares, 1310-2018'!G565,"")</f>
        <v/>
      </c>
      <c r="G565" s="60" t="str">
        <f>IF('IV. Country level, 1310-2018'!H563&lt;0,'III. GDP shares, 1310-2018'!H565,"")</f>
        <v/>
      </c>
      <c r="H565" s="60" t="str">
        <f>IF('IV. Country level, 1310-2018'!I563&lt;0,'III. GDP shares, 1310-2018'!I565,"")</f>
        <v/>
      </c>
      <c r="I565" s="60">
        <f>IF('IV. Country level, 1310-2018'!J563&lt;0,'III. GDP shares, 1310-2018'!J565,"")</f>
        <v>0</v>
      </c>
      <c r="J565" s="60"/>
      <c r="K565" s="60">
        <f t="shared" si="43"/>
        <v>0</v>
      </c>
      <c r="L565" s="9">
        <f t="shared" si="45"/>
        <v>0.19826733592181187</v>
      </c>
      <c r="M565" s="9">
        <f t="shared" si="44"/>
        <v>0.20250823357139602</v>
      </c>
      <c r="N565" s="9">
        <f t="shared" si="46"/>
        <v>0.2010383444085419</v>
      </c>
      <c r="O565" s="9">
        <f t="shared" si="47"/>
        <v>0.20677378773650956</v>
      </c>
    </row>
    <row r="566" spans="1:15" ht="15" x14ac:dyDescent="0.25">
      <c r="A566" s="60">
        <v>1870</v>
      </c>
      <c r="B566" s="60" t="str">
        <f>IF('IV. Country level, 1310-2018'!C564&lt;0,'III. GDP shares, 1310-2018'!C566,"")</f>
        <v/>
      </c>
      <c r="C566" s="60" t="str">
        <f>IF('IV. Country level, 1310-2018'!D564&lt;0,'III. GDP shares, 1310-2018'!D566,"")</f>
        <v/>
      </c>
      <c r="D566" s="60" t="str">
        <f>IF('IV. Country level, 1310-2018'!E564&lt;0,'III. GDP shares, 1310-2018'!E566,"")</f>
        <v/>
      </c>
      <c r="E566" s="60" t="str">
        <f>IF('IV. Country level, 1310-2018'!F564&lt;0,'III. GDP shares, 1310-2018'!F566,"")</f>
        <v/>
      </c>
      <c r="F566" s="60" t="str">
        <f>IF('IV. Country level, 1310-2018'!G564&lt;0,'III. GDP shares, 1310-2018'!G566,"")</f>
        <v/>
      </c>
      <c r="G566" s="60" t="str">
        <f>IF('IV. Country level, 1310-2018'!H564&lt;0,'III. GDP shares, 1310-2018'!H566,"")</f>
        <v/>
      </c>
      <c r="H566" s="60" t="str">
        <f>IF('IV. Country level, 1310-2018'!I564&lt;0,'III. GDP shares, 1310-2018'!I566,"")</f>
        <v/>
      </c>
      <c r="I566" s="60" t="str">
        <f>IF('IV. Country level, 1310-2018'!J564&lt;0,'III. GDP shares, 1310-2018'!J566,"")</f>
        <v/>
      </c>
      <c r="J566" s="60"/>
      <c r="K566" s="60">
        <f t="shared" si="43"/>
        <v>0</v>
      </c>
      <c r="L566" s="9">
        <f t="shared" si="45"/>
        <v>0.16881472659988611</v>
      </c>
      <c r="M566" s="9">
        <f t="shared" si="44"/>
        <v>0.20250823357139602</v>
      </c>
      <c r="N566" s="9">
        <f t="shared" si="46"/>
        <v>0.1707353141055116</v>
      </c>
      <c r="O566" s="9">
        <f t="shared" si="47"/>
        <v>0.20677378773650956</v>
      </c>
    </row>
    <row r="567" spans="1:15" ht="15" x14ac:dyDescent="0.25">
      <c r="A567" s="60">
        <v>1871</v>
      </c>
      <c r="B567" s="60" t="str">
        <f>IF('IV. Country level, 1310-2018'!C565&lt;0,'III. GDP shares, 1310-2018'!C567,"")</f>
        <v/>
      </c>
      <c r="C567" s="60" t="str">
        <f>IF('IV. Country level, 1310-2018'!D565&lt;0,'III. GDP shares, 1310-2018'!D567,"")</f>
        <v/>
      </c>
      <c r="D567" s="60">
        <f>IF('IV. Country level, 1310-2018'!E565&lt;0,'III. GDP shares, 1310-2018'!E567,"")</f>
        <v>2.2054098336333528E-2</v>
      </c>
      <c r="E567" s="60">
        <f>IF('IV. Country level, 1310-2018'!F565&lt;0,'III. GDP shares, 1310-2018'!F567,"")</f>
        <v>0.15899328771276705</v>
      </c>
      <c r="F567" s="60" t="str">
        <f>IF('IV. Country level, 1310-2018'!G565&lt;0,'III. GDP shares, 1310-2018'!G567,"")</f>
        <v/>
      </c>
      <c r="G567" s="60" t="str">
        <f>IF('IV. Country level, 1310-2018'!H565&lt;0,'III. GDP shares, 1310-2018'!H567,"")</f>
        <v/>
      </c>
      <c r="H567" s="60" t="str">
        <f>IF('IV. Country level, 1310-2018'!I565&lt;0,'III. GDP shares, 1310-2018'!I567,"")</f>
        <v/>
      </c>
      <c r="I567" s="60">
        <f>IF('IV. Country level, 1310-2018'!J565&lt;0,'III. GDP shares, 1310-2018'!J567,"")</f>
        <v>5.7029653402615031E-2</v>
      </c>
      <c r="J567" s="60"/>
      <c r="K567" s="60">
        <f t="shared" si="43"/>
        <v>0.23807703945171563</v>
      </c>
      <c r="L567" s="9">
        <f t="shared" si="45"/>
        <v>0.11822688770027996</v>
      </c>
      <c r="M567" s="9">
        <f t="shared" si="44"/>
        <v>0.20250823357139602</v>
      </c>
      <c r="N567" s="9">
        <f t="shared" si="46"/>
        <v>0.15398496446819857</v>
      </c>
      <c r="O567" s="9">
        <f t="shared" si="47"/>
        <v>0.20677378773650956</v>
      </c>
    </row>
    <row r="568" spans="1:15" ht="15" x14ac:dyDescent="0.25">
      <c r="A568" s="60">
        <v>1872</v>
      </c>
      <c r="B568" s="60">
        <f>IF('IV. Country level, 1310-2018'!C566&lt;0,'III. GDP shares, 1310-2018'!C568,"")</f>
        <v>8.867494280846383E-2</v>
      </c>
      <c r="C568" s="60">
        <f>IF('IV. Country level, 1310-2018'!D566&lt;0,'III. GDP shares, 1310-2018'!D568,"")</f>
        <v>0.22525706099409268</v>
      </c>
      <c r="D568" s="60" t="str">
        <f>IF('IV. Country level, 1310-2018'!E566&lt;0,'III. GDP shares, 1310-2018'!E568,"")</f>
        <v/>
      </c>
      <c r="E568" s="60" t="str">
        <f>IF('IV. Country level, 1310-2018'!F566&lt;0,'III. GDP shares, 1310-2018'!F568,"")</f>
        <v/>
      </c>
      <c r="F568" s="60" t="str">
        <f>IF('IV. Country level, 1310-2018'!G566&lt;0,'III. GDP shares, 1310-2018'!G568,"")</f>
        <v/>
      </c>
      <c r="G568" s="60" t="str">
        <f>IF('IV. Country level, 1310-2018'!H566&lt;0,'III. GDP shares, 1310-2018'!H568,"")</f>
        <v/>
      </c>
      <c r="H568" s="60" t="str">
        <f>IF('IV. Country level, 1310-2018'!I566&lt;0,'III. GDP shares, 1310-2018'!I568,"")</f>
        <v/>
      </c>
      <c r="I568" s="60" t="str">
        <f>IF('IV. Country level, 1310-2018'!J566&lt;0,'III. GDP shares, 1310-2018'!J568,"")</f>
        <v/>
      </c>
      <c r="J568" s="60"/>
      <c r="K568" s="60">
        <f t="shared" si="43"/>
        <v>0.31393200380255648</v>
      </c>
      <c r="L568" s="9">
        <f t="shared" si="45"/>
        <v>0.11822688770027996</v>
      </c>
      <c r="M568" s="9">
        <f t="shared" si="44"/>
        <v>0.20250823357139602</v>
      </c>
      <c r="N568" s="9">
        <f t="shared" si="46"/>
        <v>0.14821008840202365</v>
      </c>
      <c r="O568" s="9">
        <f t="shared" si="47"/>
        <v>0.20677378773650956</v>
      </c>
    </row>
    <row r="569" spans="1:15" ht="15" x14ac:dyDescent="0.25">
      <c r="A569" s="60">
        <v>1873</v>
      </c>
      <c r="B569" s="60" t="str">
        <f>IF('IV. Country level, 1310-2018'!C567&lt;0,'III. GDP shares, 1310-2018'!C569,"")</f>
        <v/>
      </c>
      <c r="C569" s="60" t="str">
        <f>IF('IV. Country level, 1310-2018'!D567&lt;0,'III. GDP shares, 1310-2018'!D569,"")</f>
        <v/>
      </c>
      <c r="D569" s="60" t="str">
        <f>IF('IV. Country level, 1310-2018'!E567&lt;0,'III. GDP shares, 1310-2018'!E569,"")</f>
        <v/>
      </c>
      <c r="E569" s="60">
        <f>IF('IV. Country level, 1310-2018'!F567&lt;0,'III. GDP shares, 1310-2018'!F569,"")</f>
        <v>0.16671528086026816</v>
      </c>
      <c r="F569" s="60" t="str">
        <f>IF('IV. Country level, 1310-2018'!G567&lt;0,'III. GDP shares, 1310-2018'!G569,"")</f>
        <v/>
      </c>
      <c r="G569" s="60" t="str">
        <f>IF('IV. Country level, 1310-2018'!H567&lt;0,'III. GDP shares, 1310-2018'!H569,"")</f>
        <v/>
      </c>
      <c r="H569" s="60" t="str">
        <f>IF('IV. Country level, 1310-2018'!I567&lt;0,'III. GDP shares, 1310-2018'!I569,"")</f>
        <v/>
      </c>
      <c r="I569" s="60">
        <f>IF('IV. Country level, 1310-2018'!J567&lt;0,'III. GDP shares, 1310-2018'!J569,"")</f>
        <v>5.4899956685871873E-2</v>
      </c>
      <c r="J569" s="60"/>
      <c r="K569" s="60">
        <f t="shared" si="43"/>
        <v>0.22161523754614004</v>
      </c>
      <c r="L569" s="9">
        <f t="shared" si="45"/>
        <v>0.12136385536525172</v>
      </c>
      <c r="M569" s="9">
        <f t="shared" si="44"/>
        <v>0.20250823357139602</v>
      </c>
      <c r="N569" s="9">
        <f t="shared" si="46"/>
        <v>0.15296091896661973</v>
      </c>
      <c r="O569" s="9">
        <f t="shared" si="47"/>
        <v>0.20677378773650956</v>
      </c>
    </row>
    <row r="570" spans="1:15" ht="15" x14ac:dyDescent="0.25">
      <c r="A570" s="60">
        <v>1874</v>
      </c>
      <c r="B570" s="60" t="str">
        <f>IF('IV. Country level, 1310-2018'!C568&lt;0,'III. GDP shares, 1310-2018'!C570,"")</f>
        <v/>
      </c>
      <c r="C570" s="60" t="str">
        <f>IF('IV. Country level, 1310-2018'!D568&lt;0,'III. GDP shares, 1310-2018'!D570,"")</f>
        <v/>
      </c>
      <c r="D570" s="60" t="str">
        <f>IF('IV. Country level, 1310-2018'!E568&lt;0,'III. GDP shares, 1310-2018'!E570,"")</f>
        <v/>
      </c>
      <c r="E570" s="60" t="str">
        <f>IF('IV. Country level, 1310-2018'!F568&lt;0,'III. GDP shares, 1310-2018'!F570,"")</f>
        <v/>
      </c>
      <c r="F570" s="60" t="str">
        <f>IF('IV. Country level, 1310-2018'!G568&lt;0,'III. GDP shares, 1310-2018'!G570,"")</f>
        <v/>
      </c>
      <c r="G570" s="60" t="str">
        <f>IF('IV. Country level, 1310-2018'!H568&lt;0,'III. GDP shares, 1310-2018'!H570,"")</f>
        <v/>
      </c>
      <c r="H570" s="60" t="str">
        <f>IF('IV. Country level, 1310-2018'!I568&lt;0,'III. GDP shares, 1310-2018'!I570,"")</f>
        <v/>
      </c>
      <c r="I570" s="60">
        <f>IF('IV. Country level, 1310-2018'!J568&lt;0,'III. GDP shares, 1310-2018'!J570,"")</f>
        <v>5.3963933101547588E-2</v>
      </c>
      <c r="J570" s="60"/>
      <c r="K570" s="60">
        <f t="shared" si="43"/>
        <v>5.3963933101547588E-2</v>
      </c>
      <c r="L570" s="9">
        <f t="shared" si="45"/>
        <v>0.12935650144167166</v>
      </c>
      <c r="M570" s="9">
        <f t="shared" si="44"/>
        <v>0.20250823357139602</v>
      </c>
      <c r="N570" s="9">
        <f t="shared" si="46"/>
        <v>0.15468464628256626</v>
      </c>
      <c r="O570" s="9">
        <f t="shared" si="47"/>
        <v>0.20677378773650956</v>
      </c>
    </row>
    <row r="571" spans="1:15" ht="15" x14ac:dyDescent="0.25">
      <c r="A571" s="60">
        <v>1875</v>
      </c>
      <c r="B571" s="60" t="str">
        <f>IF('IV. Country level, 1310-2018'!C569&lt;0,'III. GDP shares, 1310-2018'!C571,"")</f>
        <v/>
      </c>
      <c r="C571" s="60" t="str">
        <f>IF('IV. Country level, 1310-2018'!D569&lt;0,'III. GDP shares, 1310-2018'!D571,"")</f>
        <v/>
      </c>
      <c r="D571" s="60" t="str">
        <f>IF('IV. Country level, 1310-2018'!E569&lt;0,'III. GDP shares, 1310-2018'!E571,"")</f>
        <v/>
      </c>
      <c r="E571" s="60" t="str">
        <f>IF('IV. Country level, 1310-2018'!F569&lt;0,'III. GDP shares, 1310-2018'!F571,"")</f>
        <v/>
      </c>
      <c r="F571" s="60" t="str">
        <f>IF('IV. Country level, 1310-2018'!G569&lt;0,'III. GDP shares, 1310-2018'!G571,"")</f>
        <v/>
      </c>
      <c r="G571" s="60" t="str">
        <f>IF('IV. Country level, 1310-2018'!H569&lt;0,'III. GDP shares, 1310-2018'!H571,"")</f>
        <v/>
      </c>
      <c r="H571" s="60" t="str">
        <f>IF('IV. Country level, 1310-2018'!I569&lt;0,'III. GDP shares, 1310-2018'!I571,"")</f>
        <v/>
      </c>
      <c r="I571" s="60" t="str">
        <f>IF('IV. Country level, 1310-2018'!J569&lt;0,'III. GDP shares, 1310-2018'!J571,"")</f>
        <v/>
      </c>
      <c r="J571" s="60"/>
      <c r="K571" s="60">
        <f t="shared" si="43"/>
        <v>0</v>
      </c>
      <c r="L571" s="9">
        <f t="shared" si="45"/>
        <v>0.10318491613322735</v>
      </c>
      <c r="M571" s="9">
        <f t="shared" si="44"/>
        <v>0.20250823357139602</v>
      </c>
      <c r="N571" s="9">
        <f t="shared" si="46"/>
        <v>0.16014293666897816</v>
      </c>
      <c r="O571" s="9">
        <f t="shared" si="47"/>
        <v>0.20677378773650956</v>
      </c>
    </row>
    <row r="572" spans="1:15" ht="15" x14ac:dyDescent="0.25">
      <c r="A572" s="60">
        <v>1876</v>
      </c>
      <c r="B572" s="60" t="str">
        <f>IF('IV. Country level, 1310-2018'!C570&lt;0,'III. GDP shares, 1310-2018'!C572,"")</f>
        <v/>
      </c>
      <c r="C572" s="60" t="str">
        <f>IF('IV. Country level, 1310-2018'!D570&lt;0,'III. GDP shares, 1310-2018'!D572,"")</f>
        <v/>
      </c>
      <c r="D572" s="60">
        <f>IF('IV. Country level, 1310-2018'!E570&lt;0,'III. GDP shares, 1310-2018'!E572,"")</f>
        <v>2.1958773654802349E-2</v>
      </c>
      <c r="E572" s="60" t="str">
        <f>IF('IV. Country level, 1310-2018'!F570&lt;0,'III. GDP shares, 1310-2018'!F572,"")</f>
        <v/>
      </c>
      <c r="F572" s="60" t="str">
        <f>IF('IV. Country level, 1310-2018'!G570&lt;0,'III. GDP shares, 1310-2018'!G572,"")</f>
        <v/>
      </c>
      <c r="G572" s="60" t="str">
        <f>IF('IV. Country level, 1310-2018'!H570&lt;0,'III. GDP shares, 1310-2018'!H572,"")</f>
        <v/>
      </c>
      <c r="H572" s="60" t="str">
        <f>IF('IV. Country level, 1310-2018'!I570&lt;0,'III. GDP shares, 1310-2018'!I572,"")</f>
        <v/>
      </c>
      <c r="I572" s="60" t="str">
        <f>IF('IV. Country level, 1310-2018'!J570&lt;0,'III. GDP shares, 1310-2018'!J572,"")</f>
        <v/>
      </c>
      <c r="J572" s="60"/>
      <c r="K572" s="60">
        <f t="shared" si="43"/>
        <v>2.1958773654802349E-2</v>
      </c>
      <c r="L572" s="9">
        <f t="shared" si="45"/>
        <v>0.10498058764073072</v>
      </c>
      <c r="M572" s="9">
        <f t="shared" si="44"/>
        <v>0.20250823357139602</v>
      </c>
      <c r="N572" s="9">
        <f t="shared" si="46"/>
        <v>0.15675242209495743</v>
      </c>
      <c r="O572" s="9">
        <f t="shared" si="47"/>
        <v>0.20677378773650956</v>
      </c>
    </row>
    <row r="573" spans="1:15" ht="15" x14ac:dyDescent="0.25">
      <c r="A573" s="60">
        <v>1877</v>
      </c>
      <c r="B573" s="60" t="str">
        <f>IF('IV. Country level, 1310-2018'!C571&lt;0,'III. GDP shares, 1310-2018'!C573,"")</f>
        <v/>
      </c>
      <c r="C573" s="60" t="str">
        <f>IF('IV. Country level, 1310-2018'!D571&lt;0,'III. GDP shares, 1310-2018'!D573,"")</f>
        <v/>
      </c>
      <c r="D573" s="60" t="str">
        <f>IF('IV. Country level, 1310-2018'!E571&lt;0,'III. GDP shares, 1310-2018'!E573,"")</f>
        <v/>
      </c>
      <c r="E573" s="60" t="str">
        <f>IF('IV. Country level, 1310-2018'!F571&lt;0,'III. GDP shares, 1310-2018'!F573,"")</f>
        <v/>
      </c>
      <c r="F573" s="60" t="str">
        <f>IF('IV. Country level, 1310-2018'!G571&lt;0,'III. GDP shares, 1310-2018'!G573,"")</f>
        <v/>
      </c>
      <c r="G573" s="60" t="str">
        <f>IF('IV. Country level, 1310-2018'!H571&lt;0,'III. GDP shares, 1310-2018'!H573,"")</f>
        <v/>
      </c>
      <c r="H573" s="60" t="str">
        <f>IF('IV. Country level, 1310-2018'!I571&lt;0,'III. GDP shares, 1310-2018'!I573,"")</f>
        <v/>
      </c>
      <c r="I573" s="60">
        <f>IF('IV. Country level, 1310-2018'!J571&lt;0,'III. GDP shares, 1310-2018'!J573,"")</f>
        <v>5.5948522534939524E-2</v>
      </c>
      <c r="J573" s="60"/>
      <c r="K573" s="60">
        <f t="shared" si="43"/>
        <v>5.5948522534939524E-2</v>
      </c>
      <c r="L573" s="9">
        <f t="shared" si="45"/>
        <v>0.14338417183804</v>
      </c>
      <c r="M573" s="9">
        <f t="shared" si="44"/>
        <v>0.20250823357139602</v>
      </c>
      <c r="N573" s="9">
        <f t="shared" si="46"/>
        <v>0.14203176546989121</v>
      </c>
      <c r="O573" s="9">
        <f t="shared" si="47"/>
        <v>0.20677378773650956</v>
      </c>
    </row>
    <row r="574" spans="1:15" ht="15" x14ac:dyDescent="0.25">
      <c r="A574" s="60">
        <v>1878</v>
      </c>
      <c r="B574" s="60" t="str">
        <f>IF('IV. Country level, 1310-2018'!C572&lt;0,'III. GDP shares, 1310-2018'!C574,"")</f>
        <v/>
      </c>
      <c r="C574" s="60" t="str">
        <f>IF('IV. Country level, 1310-2018'!D572&lt;0,'III. GDP shares, 1310-2018'!D574,"")</f>
        <v/>
      </c>
      <c r="D574" s="60" t="str">
        <f>IF('IV. Country level, 1310-2018'!E572&lt;0,'III. GDP shares, 1310-2018'!E574,"")</f>
        <v/>
      </c>
      <c r="E574" s="60" t="str">
        <f>IF('IV. Country level, 1310-2018'!F572&lt;0,'III. GDP shares, 1310-2018'!F574,"")</f>
        <v/>
      </c>
      <c r="F574" s="60" t="str">
        <f>IF('IV. Country level, 1310-2018'!G572&lt;0,'III. GDP shares, 1310-2018'!G574,"")</f>
        <v/>
      </c>
      <c r="G574" s="60" t="str">
        <f>IF('IV. Country level, 1310-2018'!H572&lt;0,'III. GDP shares, 1310-2018'!H574,"")</f>
        <v/>
      </c>
      <c r="H574" s="60" t="str">
        <f>IF('IV. Country level, 1310-2018'!I572&lt;0,'III. GDP shares, 1310-2018'!I574,"")</f>
        <v/>
      </c>
      <c r="I574" s="60">
        <f>IF('IV. Country level, 1310-2018'!J572&lt;0,'III. GDP shares, 1310-2018'!J574,"")</f>
        <v>5.487594229260534E-2</v>
      </c>
      <c r="J574" s="60"/>
      <c r="K574" s="60">
        <f t="shared" si="43"/>
        <v>5.487594229260534E-2</v>
      </c>
      <c r="L574" s="9">
        <f t="shared" si="45"/>
        <v>0.17657752379101299</v>
      </c>
      <c r="M574" s="9">
        <f t="shared" si="44"/>
        <v>0.20250823357139602</v>
      </c>
      <c r="N574" s="9">
        <f t="shared" si="46"/>
        <v>0.13456341099516683</v>
      </c>
      <c r="O574" s="9">
        <f t="shared" si="47"/>
        <v>0.20677378773650956</v>
      </c>
    </row>
    <row r="575" spans="1:15" ht="15" x14ac:dyDescent="0.25">
      <c r="A575" s="60">
        <v>1879</v>
      </c>
      <c r="B575" s="60" t="str">
        <f>IF('IV. Country level, 1310-2018'!C573&lt;0,'III. GDP shares, 1310-2018'!C575,"")</f>
        <v/>
      </c>
      <c r="C575" s="60" t="str">
        <f>IF('IV. Country level, 1310-2018'!D573&lt;0,'III. GDP shares, 1310-2018'!D575,"")</f>
        <v/>
      </c>
      <c r="D575" s="60" t="str">
        <f>IF('IV. Country level, 1310-2018'!E573&lt;0,'III. GDP shares, 1310-2018'!E575,"")</f>
        <v/>
      </c>
      <c r="E575" s="60" t="str">
        <f>IF('IV. Country level, 1310-2018'!F573&lt;0,'III. GDP shares, 1310-2018'!F575,"")</f>
        <v/>
      </c>
      <c r="F575" s="60" t="str">
        <f>IF('IV. Country level, 1310-2018'!G573&lt;0,'III. GDP shares, 1310-2018'!G575,"")</f>
        <v/>
      </c>
      <c r="G575" s="60">
        <f>IF('IV. Country level, 1310-2018'!H573&lt;0,'III. GDP shares, 1310-2018'!H575,"")</f>
        <v>0.26928249893919787</v>
      </c>
      <c r="H575" s="60" t="str">
        <f>IF('IV. Country level, 1310-2018'!I573&lt;0,'III. GDP shares, 1310-2018'!I575,"")</f>
        <v/>
      </c>
      <c r="I575" s="60">
        <f>IF('IV. Country level, 1310-2018'!J573&lt;0,'III. GDP shares, 1310-2018'!J575,"")</f>
        <v>5.7219205415882324E-2</v>
      </c>
      <c r="J575" s="60"/>
      <c r="K575" s="60">
        <f t="shared" si="43"/>
        <v>0.32650170435508019</v>
      </c>
      <c r="L575" s="9">
        <f t="shared" si="45"/>
        <v>0.17657752379101299</v>
      </c>
      <c r="M575" s="9">
        <f t="shared" si="44"/>
        <v>0.20250823357139602</v>
      </c>
      <c r="N575" s="9">
        <f t="shared" si="46"/>
        <v>0.12817970324820802</v>
      </c>
      <c r="O575" s="9">
        <f t="shared" si="47"/>
        <v>0.20677378773650956</v>
      </c>
    </row>
    <row r="576" spans="1:15" ht="15" x14ac:dyDescent="0.25">
      <c r="A576" s="60">
        <v>1880</v>
      </c>
      <c r="B576" s="60" t="str">
        <f>IF('IV. Country level, 1310-2018'!C574&lt;0,'III. GDP shares, 1310-2018'!C576,"")</f>
        <v/>
      </c>
      <c r="C576" s="60" t="str">
        <f>IF('IV. Country level, 1310-2018'!D574&lt;0,'III. GDP shares, 1310-2018'!D576,"")</f>
        <v/>
      </c>
      <c r="D576" s="60" t="str">
        <f>IF('IV. Country level, 1310-2018'!E574&lt;0,'III. GDP shares, 1310-2018'!E576,"")</f>
        <v/>
      </c>
      <c r="E576" s="60">
        <f>IF('IV. Country level, 1310-2018'!F574&lt;0,'III. GDP shares, 1310-2018'!F576,"")</f>
        <v>0.1522425012309615</v>
      </c>
      <c r="F576" s="60" t="str">
        <f>IF('IV. Country level, 1310-2018'!G574&lt;0,'III. GDP shares, 1310-2018'!G576,"")</f>
        <v/>
      </c>
      <c r="G576" s="60">
        <f>IF('IV. Country level, 1310-2018'!H574&lt;0,'III. GDP shares, 1310-2018'!H576,"")</f>
        <v>0.28234733746497137</v>
      </c>
      <c r="H576" s="60" t="str">
        <f>IF('IV. Country level, 1310-2018'!I574&lt;0,'III. GDP shares, 1310-2018'!I576,"")</f>
        <v/>
      </c>
      <c r="I576" s="60">
        <f>IF('IV. Country level, 1310-2018'!J574&lt;0,'III. GDP shares, 1310-2018'!J576,"")</f>
        <v>5.5850488231372161E-2</v>
      </c>
      <c r="J576" s="60"/>
      <c r="K576" s="60">
        <f t="shared" si="43"/>
        <v>0.49044032692730505</v>
      </c>
      <c r="L576" s="9">
        <f t="shared" si="45"/>
        <v>0.17344055612604123</v>
      </c>
      <c r="M576" s="9">
        <f t="shared" si="44"/>
        <v>0.20250823357139602</v>
      </c>
      <c r="N576" s="9">
        <f t="shared" si="46"/>
        <v>0.12278181710607351</v>
      </c>
      <c r="O576" s="9">
        <f t="shared" si="47"/>
        <v>0.20677378773650956</v>
      </c>
    </row>
    <row r="577" spans="1:15" ht="15" x14ac:dyDescent="0.25">
      <c r="A577" s="60">
        <v>1881</v>
      </c>
      <c r="B577" s="60" t="str">
        <f>IF('IV. Country level, 1310-2018'!C575&lt;0,'III. GDP shares, 1310-2018'!C577,"")</f>
        <v/>
      </c>
      <c r="C577" s="60" t="str">
        <f>IF('IV. Country level, 1310-2018'!D575&lt;0,'III. GDP shares, 1310-2018'!D577,"")</f>
        <v/>
      </c>
      <c r="D577" s="60" t="str">
        <f>IF('IV. Country level, 1310-2018'!E575&lt;0,'III. GDP shares, 1310-2018'!E577,"")</f>
        <v/>
      </c>
      <c r="E577" s="60" t="str">
        <f>IF('IV. Country level, 1310-2018'!F575&lt;0,'III. GDP shares, 1310-2018'!F577,"")</f>
        <v/>
      </c>
      <c r="F577" s="60" t="str">
        <f>IF('IV. Country level, 1310-2018'!G575&lt;0,'III. GDP shares, 1310-2018'!G577,"")</f>
        <v/>
      </c>
      <c r="G577" s="60">
        <f>IF('IV. Country level, 1310-2018'!H575&lt;0,'III. GDP shares, 1310-2018'!H577,"")</f>
        <v>0.28631739677235846</v>
      </c>
      <c r="H577" s="60" t="str">
        <f>IF('IV. Country level, 1310-2018'!I575&lt;0,'III. GDP shares, 1310-2018'!I577,"")</f>
        <v/>
      </c>
      <c r="I577" s="60" t="str">
        <f>IF('IV. Country level, 1310-2018'!J575&lt;0,'III. GDP shares, 1310-2018'!J577,"")</f>
        <v/>
      </c>
      <c r="J577" s="60"/>
      <c r="K577" s="60">
        <f t="shared" si="43"/>
        <v>0.28631739677235846</v>
      </c>
      <c r="L577" s="9">
        <f t="shared" si="45"/>
        <v>0.16544791004962128</v>
      </c>
      <c r="M577" s="9">
        <f t="shared" si="44"/>
        <v>0.20250823357139602</v>
      </c>
      <c r="N577" s="9">
        <f t="shared" si="46"/>
        <v>0.11775555655512966</v>
      </c>
      <c r="O577" s="9">
        <f t="shared" si="47"/>
        <v>0.20677378773650956</v>
      </c>
    </row>
    <row r="578" spans="1:15" ht="15" x14ac:dyDescent="0.25">
      <c r="A578" s="60">
        <v>1882</v>
      </c>
      <c r="B578" s="60" t="str">
        <f>IF('IV. Country level, 1310-2018'!C576&lt;0,'III. GDP shares, 1310-2018'!C578,"")</f>
        <v/>
      </c>
      <c r="C578" s="60" t="str">
        <f>IF('IV. Country level, 1310-2018'!D576&lt;0,'III. GDP shares, 1310-2018'!D578,"")</f>
        <v/>
      </c>
      <c r="D578" s="60" t="str">
        <f>IF('IV. Country level, 1310-2018'!E576&lt;0,'III. GDP shares, 1310-2018'!E578,"")</f>
        <v/>
      </c>
      <c r="E578" s="60" t="str">
        <f>IF('IV. Country level, 1310-2018'!F576&lt;0,'III. GDP shares, 1310-2018'!F578,"")</f>
        <v/>
      </c>
      <c r="F578" s="60" t="str">
        <f>IF('IV. Country level, 1310-2018'!G576&lt;0,'III. GDP shares, 1310-2018'!G578,"")</f>
        <v/>
      </c>
      <c r="G578" s="60" t="str">
        <f>IF('IV. Country level, 1310-2018'!H576&lt;0,'III. GDP shares, 1310-2018'!H578,"")</f>
        <v/>
      </c>
      <c r="H578" s="60" t="str">
        <f>IF('IV. Country level, 1310-2018'!I576&lt;0,'III. GDP shares, 1310-2018'!I578,"")</f>
        <v/>
      </c>
      <c r="I578" s="60" t="str">
        <f>IF('IV. Country level, 1310-2018'!J576&lt;0,'III. GDP shares, 1310-2018'!J578,"")</f>
        <v/>
      </c>
      <c r="J578" s="60"/>
      <c r="K578" s="60">
        <f t="shared" si="43"/>
        <v>0</v>
      </c>
      <c r="L578" s="9">
        <f t="shared" si="45"/>
        <v>0.16513834312678585</v>
      </c>
      <c r="M578" s="9">
        <f t="shared" si="44"/>
        <v>0.20250823357139602</v>
      </c>
      <c r="N578" s="9">
        <f t="shared" si="46"/>
        <v>0.11103147381926415</v>
      </c>
      <c r="O578" s="9">
        <f t="shared" si="47"/>
        <v>0.20677378773650956</v>
      </c>
    </row>
    <row r="579" spans="1:15" ht="15" x14ac:dyDescent="0.25">
      <c r="A579" s="60">
        <v>1883</v>
      </c>
      <c r="B579" s="60" t="str">
        <f>IF('IV. Country level, 1310-2018'!C577&lt;0,'III. GDP shares, 1310-2018'!C579,"")</f>
        <v/>
      </c>
      <c r="C579" s="60" t="str">
        <f>IF('IV. Country level, 1310-2018'!D577&lt;0,'III. GDP shares, 1310-2018'!D579,"")</f>
        <v/>
      </c>
      <c r="D579" s="60" t="str">
        <f>IF('IV. Country level, 1310-2018'!E577&lt;0,'III. GDP shares, 1310-2018'!E579,"")</f>
        <v/>
      </c>
      <c r="E579" s="60" t="str">
        <f>IF('IV. Country level, 1310-2018'!F577&lt;0,'III. GDP shares, 1310-2018'!F579,"")</f>
        <v/>
      </c>
      <c r="F579" s="60" t="str">
        <f>IF('IV. Country level, 1310-2018'!G577&lt;0,'III. GDP shares, 1310-2018'!G579,"")</f>
        <v/>
      </c>
      <c r="G579" s="60" t="str">
        <f>IF('IV. Country level, 1310-2018'!H577&lt;0,'III. GDP shares, 1310-2018'!H579,"")</f>
        <v/>
      </c>
      <c r="H579" s="60" t="str">
        <f>IF('IV. Country level, 1310-2018'!I577&lt;0,'III. GDP shares, 1310-2018'!I579,"")</f>
        <v/>
      </c>
      <c r="I579" s="60" t="str">
        <f>IF('IV. Country level, 1310-2018'!J577&lt;0,'III. GDP shares, 1310-2018'!J579,"")</f>
        <v/>
      </c>
      <c r="J579" s="60"/>
      <c r="K579" s="60">
        <f t="shared" si="43"/>
        <v>0</v>
      </c>
      <c r="L579" s="9">
        <f t="shared" si="45"/>
        <v>0.11849524250463153</v>
      </c>
      <c r="M579" s="9">
        <f t="shared" si="44"/>
        <v>0.20250823357139602</v>
      </c>
      <c r="N579" s="9">
        <f t="shared" si="46"/>
        <v>0.10807787117999838</v>
      </c>
      <c r="O579" s="9">
        <f t="shared" si="47"/>
        <v>0.20677378773650956</v>
      </c>
    </row>
    <row r="580" spans="1:15" ht="15" x14ac:dyDescent="0.25">
      <c r="A580" s="60">
        <v>1884</v>
      </c>
      <c r="B580" s="60" t="str">
        <f>IF('IV. Country level, 1310-2018'!C578&lt;0,'III. GDP shares, 1310-2018'!C580,"")</f>
        <v/>
      </c>
      <c r="C580" s="60" t="str">
        <f>IF('IV. Country level, 1310-2018'!D578&lt;0,'III. GDP shares, 1310-2018'!D580,"")</f>
        <v/>
      </c>
      <c r="D580" s="60" t="str">
        <f>IF('IV. Country level, 1310-2018'!E578&lt;0,'III. GDP shares, 1310-2018'!E580,"")</f>
        <v/>
      </c>
      <c r="E580" s="60" t="str">
        <f>IF('IV. Country level, 1310-2018'!F578&lt;0,'III. GDP shares, 1310-2018'!F580,"")</f>
        <v/>
      </c>
      <c r="F580" s="60" t="str">
        <f>IF('IV. Country level, 1310-2018'!G578&lt;0,'III. GDP shares, 1310-2018'!G580,"")</f>
        <v/>
      </c>
      <c r="G580" s="60" t="str">
        <f>IF('IV. Country level, 1310-2018'!H578&lt;0,'III. GDP shares, 1310-2018'!H580,"")</f>
        <v/>
      </c>
      <c r="H580" s="60" t="str">
        <f>IF('IV. Country level, 1310-2018'!I578&lt;0,'III. GDP shares, 1310-2018'!I580,"")</f>
        <v/>
      </c>
      <c r="I580" s="60" t="str">
        <f>IF('IV. Country level, 1310-2018'!J578&lt;0,'III. GDP shares, 1310-2018'!J580,"")</f>
        <v/>
      </c>
      <c r="J580" s="60"/>
      <c r="K580" s="60">
        <f t="shared" si="43"/>
        <v>0</v>
      </c>
      <c r="L580" s="9">
        <f t="shared" si="45"/>
        <v>4.8432338657873678E-2</v>
      </c>
      <c r="M580" s="9">
        <f t="shared" si="44"/>
        <v>0.20250823357139602</v>
      </c>
      <c r="N580" s="9">
        <f t="shared" si="46"/>
        <v>0.10331317519861592</v>
      </c>
      <c r="O580" s="9">
        <f t="shared" si="47"/>
        <v>0.20677378773650956</v>
      </c>
    </row>
    <row r="581" spans="1:15" ht="15" x14ac:dyDescent="0.25">
      <c r="A581" s="60">
        <v>1885</v>
      </c>
      <c r="B581" s="60" t="str">
        <f>IF('IV. Country level, 1310-2018'!C579&lt;0,'III. GDP shares, 1310-2018'!C581,"")</f>
        <v/>
      </c>
      <c r="C581" s="60" t="str">
        <f>IF('IV. Country level, 1310-2018'!D579&lt;0,'III. GDP shares, 1310-2018'!D581,"")</f>
        <v/>
      </c>
      <c r="D581" s="60" t="str">
        <f>IF('IV. Country level, 1310-2018'!E579&lt;0,'III. GDP shares, 1310-2018'!E581,"")</f>
        <v/>
      </c>
      <c r="E581" s="60" t="str">
        <f>IF('IV. Country level, 1310-2018'!F579&lt;0,'III. GDP shares, 1310-2018'!F581,"")</f>
        <v/>
      </c>
      <c r="F581" s="60" t="str">
        <f>IF('IV. Country level, 1310-2018'!G579&lt;0,'III. GDP shares, 1310-2018'!G581,"")</f>
        <v/>
      </c>
      <c r="G581" s="60" t="str">
        <f>IF('IV. Country level, 1310-2018'!H579&lt;0,'III. GDP shares, 1310-2018'!H581,"")</f>
        <v/>
      </c>
      <c r="H581" s="60" t="str">
        <f>IF('IV. Country level, 1310-2018'!I579&lt;0,'III. GDP shares, 1310-2018'!I581,"")</f>
        <v/>
      </c>
      <c r="I581" s="60">
        <f>IF('IV. Country level, 1310-2018'!J579&lt;0,'III. GDP shares, 1310-2018'!J581,"")</f>
        <v>5.2708973832757272E-2</v>
      </c>
      <c r="J581" s="60"/>
      <c r="K581" s="60">
        <f t="shared" si="43"/>
        <v>5.2708973832757272E-2</v>
      </c>
      <c r="L581" s="9">
        <f t="shared" si="45"/>
        <v>7.5298534046796105E-3</v>
      </c>
      <c r="M581" s="9">
        <f t="shared" si="44"/>
        <v>0.20250823357139602</v>
      </c>
      <c r="N581" s="9">
        <f t="shared" si="46"/>
        <v>0.10387001019895085</v>
      </c>
      <c r="O581" s="9">
        <f t="shared" si="47"/>
        <v>0.20677378773650956</v>
      </c>
    </row>
    <row r="582" spans="1:15" ht="15" x14ac:dyDescent="0.25">
      <c r="A582" s="60">
        <v>1886</v>
      </c>
      <c r="B582" s="60" t="str">
        <f>IF('IV. Country level, 1310-2018'!C580&lt;0,'III. GDP shares, 1310-2018'!C582,"")</f>
        <v/>
      </c>
      <c r="C582" s="60" t="str">
        <f>IF('IV. Country level, 1310-2018'!D580&lt;0,'III. GDP shares, 1310-2018'!D582,"")</f>
        <v/>
      </c>
      <c r="D582" s="60" t="str">
        <f>IF('IV. Country level, 1310-2018'!E580&lt;0,'III. GDP shares, 1310-2018'!E582,"")</f>
        <v/>
      </c>
      <c r="E582" s="60" t="str">
        <f>IF('IV. Country level, 1310-2018'!F580&lt;0,'III. GDP shares, 1310-2018'!F582,"")</f>
        <v/>
      </c>
      <c r="F582" s="60" t="str">
        <f>IF('IV. Country level, 1310-2018'!G580&lt;0,'III. GDP shares, 1310-2018'!G582,"")</f>
        <v/>
      </c>
      <c r="G582" s="60" t="str">
        <f>IF('IV. Country level, 1310-2018'!H580&lt;0,'III. GDP shares, 1310-2018'!H582,"")</f>
        <v/>
      </c>
      <c r="H582" s="60" t="str">
        <f>IF('IV. Country level, 1310-2018'!I580&lt;0,'III. GDP shares, 1310-2018'!I582,"")</f>
        <v/>
      </c>
      <c r="I582" s="60" t="str">
        <f>IF('IV. Country level, 1310-2018'!J580&lt;0,'III. GDP shares, 1310-2018'!J582,"")</f>
        <v/>
      </c>
      <c r="J582" s="60"/>
      <c r="K582" s="60">
        <f t="shared" si="43"/>
        <v>0</v>
      </c>
      <c r="L582" s="9">
        <f t="shared" si="45"/>
        <v>3.805746772297728E-2</v>
      </c>
      <c r="M582" s="9">
        <f t="shared" si="44"/>
        <v>0.20250823357139602</v>
      </c>
      <c r="N582" s="9">
        <f t="shared" si="46"/>
        <v>0.10544530445498443</v>
      </c>
      <c r="O582" s="9">
        <f t="shared" si="47"/>
        <v>0.20677378773650956</v>
      </c>
    </row>
    <row r="583" spans="1:15" ht="15" x14ac:dyDescent="0.25">
      <c r="A583" s="60">
        <v>1887</v>
      </c>
      <c r="B583" s="60" t="str">
        <f>IF('IV. Country level, 1310-2018'!C581&lt;0,'III. GDP shares, 1310-2018'!C583,"")</f>
        <v/>
      </c>
      <c r="C583" s="60" t="str">
        <f>IF('IV. Country level, 1310-2018'!D581&lt;0,'III. GDP shares, 1310-2018'!D583,"")</f>
        <v/>
      </c>
      <c r="D583" s="60" t="str">
        <f>IF('IV. Country level, 1310-2018'!E581&lt;0,'III. GDP shares, 1310-2018'!E583,"")</f>
        <v/>
      </c>
      <c r="E583" s="60" t="str">
        <f>IF('IV. Country level, 1310-2018'!F581&lt;0,'III. GDP shares, 1310-2018'!F583,"")</f>
        <v/>
      </c>
      <c r="F583" s="60" t="str">
        <f>IF('IV. Country level, 1310-2018'!G581&lt;0,'III. GDP shares, 1310-2018'!G583,"")</f>
        <v/>
      </c>
      <c r="G583" s="60" t="str">
        <f>IF('IV. Country level, 1310-2018'!H581&lt;0,'III. GDP shares, 1310-2018'!H583,"")</f>
        <v/>
      </c>
      <c r="H583" s="60" t="str">
        <f>IF('IV. Country level, 1310-2018'!I581&lt;0,'III. GDP shares, 1310-2018'!I583,"")</f>
        <v/>
      </c>
      <c r="I583" s="60" t="str">
        <f>IF('IV. Country level, 1310-2018'!J581&lt;0,'III. GDP shares, 1310-2018'!J583,"")</f>
        <v/>
      </c>
      <c r="J583" s="60"/>
      <c r="K583" s="60">
        <f t="shared" ref="K583:K646" si="48">SUM(B583:I583)</f>
        <v>0</v>
      </c>
      <c r="L583" s="9">
        <f t="shared" si="45"/>
        <v>4.618361078386813E-2</v>
      </c>
      <c r="M583" s="9">
        <f t="shared" si="44"/>
        <v>0.20250823357139602</v>
      </c>
      <c r="N583" s="9">
        <f t="shared" si="46"/>
        <v>0.10707528096336506</v>
      </c>
      <c r="O583" s="9">
        <f t="shared" si="47"/>
        <v>0.20677378773650956</v>
      </c>
    </row>
    <row r="584" spans="1:15" ht="15" x14ac:dyDescent="0.25">
      <c r="A584" s="60">
        <v>1888</v>
      </c>
      <c r="B584" s="60" t="str">
        <f>IF('IV. Country level, 1310-2018'!C582&lt;0,'III. GDP shares, 1310-2018'!C584,"")</f>
        <v/>
      </c>
      <c r="C584" s="60" t="str">
        <f>IF('IV. Country level, 1310-2018'!D582&lt;0,'III. GDP shares, 1310-2018'!D584,"")</f>
        <v/>
      </c>
      <c r="D584" s="60" t="str">
        <f>IF('IV. Country level, 1310-2018'!E582&lt;0,'III. GDP shares, 1310-2018'!E584,"")</f>
        <v/>
      </c>
      <c r="E584" s="60" t="str">
        <f>IF('IV. Country level, 1310-2018'!F582&lt;0,'III. GDP shares, 1310-2018'!F584,"")</f>
        <v/>
      </c>
      <c r="F584" s="60" t="str">
        <f>IF('IV. Country level, 1310-2018'!G582&lt;0,'III. GDP shares, 1310-2018'!G584,"")</f>
        <v/>
      </c>
      <c r="G584" s="60" t="str">
        <f>IF('IV. Country level, 1310-2018'!H582&lt;0,'III. GDP shares, 1310-2018'!H584,"")</f>
        <v/>
      </c>
      <c r="H584" s="60" t="str">
        <f>IF('IV. Country level, 1310-2018'!I582&lt;0,'III. GDP shares, 1310-2018'!I584,"")</f>
        <v/>
      </c>
      <c r="I584" s="60" t="str">
        <f>IF('IV. Country level, 1310-2018'!J582&lt;0,'III. GDP shares, 1310-2018'!J584,"")</f>
        <v/>
      </c>
      <c r="J584" s="60"/>
      <c r="K584" s="60">
        <f t="shared" si="48"/>
        <v>0</v>
      </c>
      <c r="L584" s="9">
        <f t="shared" si="45"/>
        <v>7.1915551176952808E-2</v>
      </c>
      <c r="M584" s="9">
        <f t="shared" si="44"/>
        <v>0.20250823357139602</v>
      </c>
      <c r="N584" s="9">
        <f t="shared" si="46"/>
        <v>0.10149513401412079</v>
      </c>
      <c r="O584" s="9">
        <f t="shared" si="47"/>
        <v>0.20677378773650956</v>
      </c>
    </row>
    <row r="585" spans="1:15" ht="15" x14ac:dyDescent="0.25">
      <c r="A585" s="60">
        <v>1889</v>
      </c>
      <c r="B585" s="60" t="str">
        <f>IF('IV. Country level, 1310-2018'!C583&lt;0,'III. GDP shares, 1310-2018'!C585,"")</f>
        <v/>
      </c>
      <c r="C585" s="60" t="str">
        <f>IF('IV. Country level, 1310-2018'!D583&lt;0,'III. GDP shares, 1310-2018'!D585,"")</f>
        <v/>
      </c>
      <c r="D585" s="60" t="str">
        <f>IF('IV. Country level, 1310-2018'!E583&lt;0,'III. GDP shares, 1310-2018'!E585,"")</f>
        <v/>
      </c>
      <c r="E585" s="60">
        <f>IF('IV. Country level, 1310-2018'!F583&lt;0,'III. GDP shares, 1310-2018'!F585,"")</f>
        <v>0.16061864821992636</v>
      </c>
      <c r="F585" s="60" t="str">
        <f>IF('IV. Country level, 1310-2018'!G583&lt;0,'III. GDP shares, 1310-2018'!G585,"")</f>
        <v/>
      </c>
      <c r="G585" s="60" t="str">
        <f>IF('IV. Country level, 1310-2018'!H583&lt;0,'III. GDP shares, 1310-2018'!H585,"")</f>
        <v/>
      </c>
      <c r="H585" s="60" t="str">
        <f>IF('IV. Country level, 1310-2018'!I583&lt;0,'III. GDP shares, 1310-2018'!I585,"")</f>
        <v/>
      </c>
      <c r="I585" s="60">
        <f>IF('IV. Country level, 1310-2018'!J583&lt;0,'III. GDP shares, 1310-2018'!J585,"")</f>
        <v>5.3074652008157301E-2</v>
      </c>
      <c r="J585" s="60"/>
      <c r="K585" s="60">
        <f t="shared" si="48"/>
        <v>0.21369330022808367</v>
      </c>
      <c r="L585" s="9">
        <f t="shared" si="45"/>
        <v>6.4385697772273195E-2</v>
      </c>
      <c r="M585" s="9">
        <f t="shared" ref="M585:M648" si="49">AVERAGE(L$9:L$714)</f>
        <v>0.20250823357139602</v>
      </c>
      <c r="N585" s="9">
        <f t="shared" si="46"/>
        <v>9.8716185011970686E-2</v>
      </c>
      <c r="O585" s="9">
        <f t="shared" si="47"/>
        <v>0.20677378773650956</v>
      </c>
    </row>
    <row r="586" spans="1:15" ht="15" x14ac:dyDescent="0.25">
      <c r="A586" s="60">
        <v>1890</v>
      </c>
      <c r="B586" s="60" t="str">
        <f>IF('IV. Country level, 1310-2018'!C584&lt;0,'III. GDP shares, 1310-2018'!C586,"")</f>
        <v/>
      </c>
      <c r="C586" s="60" t="str">
        <f>IF('IV. Country level, 1310-2018'!D584&lt;0,'III. GDP shares, 1310-2018'!D586,"")</f>
        <v/>
      </c>
      <c r="D586" s="60" t="str">
        <f>IF('IV. Country level, 1310-2018'!E584&lt;0,'III. GDP shares, 1310-2018'!E586,"")</f>
        <v/>
      </c>
      <c r="E586" s="60" t="str">
        <f>IF('IV. Country level, 1310-2018'!F584&lt;0,'III. GDP shares, 1310-2018'!F586,"")</f>
        <v/>
      </c>
      <c r="F586" s="60" t="str">
        <f>IF('IV. Country level, 1310-2018'!G584&lt;0,'III. GDP shares, 1310-2018'!G586,"")</f>
        <v/>
      </c>
      <c r="G586" s="60" t="str">
        <f>IF('IV. Country level, 1310-2018'!H584&lt;0,'III. GDP shares, 1310-2018'!H586,"")</f>
        <v/>
      </c>
      <c r="H586" s="60" t="str">
        <f>IF('IV. Country level, 1310-2018'!I584&lt;0,'III. GDP shares, 1310-2018'!I586,"")</f>
        <v/>
      </c>
      <c r="I586" s="60">
        <f>IF('IV. Country level, 1310-2018'!J584&lt;0,'III. GDP shares, 1310-2018'!J586,"")</f>
        <v>5.6883001426235973E-2</v>
      </c>
      <c r="J586" s="60"/>
      <c r="K586" s="60">
        <f t="shared" si="48"/>
        <v>5.6883001426235973E-2</v>
      </c>
      <c r="L586" s="9">
        <f t="shared" ref="L586:L649" si="50">AVERAGE(K583:K589)</f>
        <v>6.4385697772273195E-2</v>
      </c>
      <c r="M586" s="9">
        <f t="shared" si="49"/>
        <v>0.20250823357139602</v>
      </c>
      <c r="N586" s="9">
        <f t="shared" si="46"/>
        <v>0.10864884961526952</v>
      </c>
      <c r="O586" s="9">
        <f t="shared" si="47"/>
        <v>0.20677378773650956</v>
      </c>
    </row>
    <row r="587" spans="1:15" ht="15" x14ac:dyDescent="0.25">
      <c r="A587" s="60">
        <v>1891</v>
      </c>
      <c r="B587" s="60" t="str">
        <f>IF('IV. Country level, 1310-2018'!C585&lt;0,'III. GDP shares, 1310-2018'!C587,"")</f>
        <v/>
      </c>
      <c r="C587" s="60" t="str">
        <f>IF('IV. Country level, 1310-2018'!D585&lt;0,'III. GDP shares, 1310-2018'!D587,"")</f>
        <v/>
      </c>
      <c r="D587" s="60">
        <f>IF('IV. Country level, 1310-2018'!E585&lt;0,'III. GDP shares, 1310-2018'!E587,"")</f>
        <v>2.0462933778523162E-2</v>
      </c>
      <c r="E587" s="60">
        <f>IF('IV. Country level, 1310-2018'!F585&lt;0,'III. GDP shares, 1310-2018'!F587,"")</f>
        <v>0.15966064897306956</v>
      </c>
      <c r="F587" s="60" t="str">
        <f>IF('IV. Country level, 1310-2018'!G585&lt;0,'III. GDP shares, 1310-2018'!G587,"")</f>
        <v/>
      </c>
      <c r="G587" s="60" t="str">
        <f>IF('IV. Country level, 1310-2018'!H585&lt;0,'III. GDP shares, 1310-2018'!H587,"")</f>
        <v/>
      </c>
      <c r="H587" s="60" t="str">
        <f>IF('IV. Country level, 1310-2018'!I585&lt;0,'III. GDP shares, 1310-2018'!I587,"")</f>
        <v/>
      </c>
      <c r="I587" s="60" t="str">
        <f>IF('IV. Country level, 1310-2018'!J585&lt;0,'III. GDP shares, 1310-2018'!J587,"")</f>
        <v/>
      </c>
      <c r="J587" s="60"/>
      <c r="K587" s="60">
        <f t="shared" si="48"/>
        <v>0.18012358275159271</v>
      </c>
      <c r="L587" s="9">
        <f t="shared" si="50"/>
        <v>6.4385697772273195E-2</v>
      </c>
      <c r="M587" s="9">
        <f t="shared" si="49"/>
        <v>0.20250823357139602</v>
      </c>
      <c r="N587" s="9">
        <f t="shared" si="46"/>
        <v>0.12204604875938418</v>
      </c>
      <c r="O587" s="9">
        <f t="shared" si="47"/>
        <v>0.20677378773650956</v>
      </c>
    </row>
    <row r="588" spans="1:15" ht="15" x14ac:dyDescent="0.25">
      <c r="A588" s="60">
        <v>1892</v>
      </c>
      <c r="B588" s="60" t="str">
        <f>IF('IV. Country level, 1310-2018'!C586&lt;0,'III. GDP shares, 1310-2018'!C588,"")</f>
        <v/>
      </c>
      <c r="C588" s="60" t="str">
        <f>IF('IV. Country level, 1310-2018'!D586&lt;0,'III. GDP shares, 1310-2018'!D588,"")</f>
        <v/>
      </c>
      <c r="D588" s="60" t="str">
        <f>IF('IV. Country level, 1310-2018'!E586&lt;0,'III. GDP shares, 1310-2018'!E588,"")</f>
        <v/>
      </c>
      <c r="E588" s="60" t="str">
        <f>IF('IV. Country level, 1310-2018'!F586&lt;0,'III. GDP shares, 1310-2018'!F588,"")</f>
        <v/>
      </c>
      <c r="F588" s="60" t="str">
        <f>IF('IV. Country level, 1310-2018'!G586&lt;0,'III. GDP shares, 1310-2018'!G588,"")</f>
        <v/>
      </c>
      <c r="G588" s="60" t="str">
        <f>IF('IV. Country level, 1310-2018'!H586&lt;0,'III. GDP shares, 1310-2018'!H588,"")</f>
        <v/>
      </c>
      <c r="H588" s="60" t="str">
        <f>IF('IV. Country level, 1310-2018'!I586&lt;0,'III. GDP shares, 1310-2018'!I588,"")</f>
        <v/>
      </c>
      <c r="I588" s="60" t="str">
        <f>IF('IV. Country level, 1310-2018'!J586&lt;0,'III. GDP shares, 1310-2018'!J588,"")</f>
        <v/>
      </c>
      <c r="J588" s="60"/>
      <c r="K588" s="60">
        <f t="shared" si="48"/>
        <v>0</v>
      </c>
      <c r="L588" s="9">
        <f t="shared" si="50"/>
        <v>6.4385697772273195E-2</v>
      </c>
      <c r="M588" s="9">
        <f t="shared" si="49"/>
        <v>0.20250823357139602</v>
      </c>
      <c r="N588" s="9">
        <f t="shared" si="46"/>
        <v>0.12204604875938418</v>
      </c>
      <c r="O588" s="9">
        <f t="shared" si="47"/>
        <v>0.20677378773650956</v>
      </c>
    </row>
    <row r="589" spans="1:15" ht="15" x14ac:dyDescent="0.25">
      <c r="A589" s="60">
        <v>1893</v>
      </c>
      <c r="B589" s="60" t="str">
        <f>IF('IV. Country level, 1310-2018'!C587&lt;0,'III. GDP shares, 1310-2018'!C589,"")</f>
        <v/>
      </c>
      <c r="C589" s="60" t="str">
        <f>IF('IV. Country level, 1310-2018'!D587&lt;0,'III. GDP shares, 1310-2018'!D589,"")</f>
        <v/>
      </c>
      <c r="D589" s="60" t="str">
        <f>IF('IV. Country level, 1310-2018'!E587&lt;0,'III. GDP shares, 1310-2018'!E589,"")</f>
        <v/>
      </c>
      <c r="E589" s="60" t="str">
        <f>IF('IV. Country level, 1310-2018'!F587&lt;0,'III. GDP shares, 1310-2018'!F589,"")</f>
        <v/>
      </c>
      <c r="F589" s="60" t="str">
        <f>IF('IV. Country level, 1310-2018'!G587&lt;0,'III. GDP shares, 1310-2018'!G589,"")</f>
        <v/>
      </c>
      <c r="G589" s="60" t="str">
        <f>IF('IV. Country level, 1310-2018'!H587&lt;0,'III. GDP shares, 1310-2018'!H589,"")</f>
        <v/>
      </c>
      <c r="H589" s="60" t="str">
        <f>IF('IV. Country level, 1310-2018'!I587&lt;0,'III. GDP shares, 1310-2018'!I589,"")</f>
        <v/>
      </c>
      <c r="I589" s="60" t="str">
        <f>IF('IV. Country level, 1310-2018'!J587&lt;0,'III. GDP shares, 1310-2018'!J589,"")</f>
        <v/>
      </c>
      <c r="J589" s="60"/>
      <c r="K589" s="60">
        <f t="shared" si="48"/>
        <v>0</v>
      </c>
      <c r="L589" s="9">
        <f t="shared" si="50"/>
        <v>3.8854272950372373E-2</v>
      </c>
      <c r="M589" s="9">
        <f t="shared" si="49"/>
        <v>0.20250823357139602</v>
      </c>
      <c r="N589" s="9">
        <f t="shared" si="46"/>
        <v>0.13286746605732691</v>
      </c>
      <c r="O589" s="9">
        <f t="shared" si="47"/>
        <v>0.20677378773650956</v>
      </c>
    </row>
    <row r="590" spans="1:15" ht="15" x14ac:dyDescent="0.25">
      <c r="A590" s="60">
        <v>1894</v>
      </c>
      <c r="B590" s="60" t="str">
        <f>IF('IV. Country level, 1310-2018'!C588&lt;0,'III. GDP shares, 1310-2018'!C590,"")</f>
        <v/>
      </c>
      <c r="C590" s="60" t="str">
        <f>IF('IV. Country level, 1310-2018'!D588&lt;0,'III. GDP shares, 1310-2018'!D590,"")</f>
        <v/>
      </c>
      <c r="D590" s="60" t="str">
        <f>IF('IV. Country level, 1310-2018'!E588&lt;0,'III. GDP shares, 1310-2018'!E590,"")</f>
        <v/>
      </c>
      <c r="E590" s="60" t="str">
        <f>IF('IV. Country level, 1310-2018'!F588&lt;0,'III. GDP shares, 1310-2018'!F590,"")</f>
        <v/>
      </c>
      <c r="F590" s="60" t="str">
        <f>IF('IV. Country level, 1310-2018'!G588&lt;0,'III. GDP shares, 1310-2018'!G590,"")</f>
        <v/>
      </c>
      <c r="G590" s="60" t="str">
        <f>IF('IV. Country level, 1310-2018'!H588&lt;0,'III. GDP shares, 1310-2018'!H590,"")</f>
        <v/>
      </c>
      <c r="H590" s="60" t="str">
        <f>IF('IV. Country level, 1310-2018'!I588&lt;0,'III. GDP shares, 1310-2018'!I590,"")</f>
        <v/>
      </c>
      <c r="I590" s="60" t="str">
        <f>IF('IV. Country level, 1310-2018'!J588&lt;0,'III. GDP shares, 1310-2018'!J590,"")</f>
        <v/>
      </c>
      <c r="J590" s="60"/>
      <c r="K590" s="60">
        <f t="shared" si="48"/>
        <v>0</v>
      </c>
      <c r="L590" s="9">
        <f t="shared" si="50"/>
        <v>6.3037167415882583E-2</v>
      </c>
      <c r="M590" s="9">
        <f t="shared" si="49"/>
        <v>0.20250823357139602</v>
      </c>
      <c r="N590" s="9">
        <f t="shared" si="46"/>
        <v>0.13117205628354084</v>
      </c>
      <c r="O590" s="9">
        <f t="shared" si="47"/>
        <v>0.20677378773650956</v>
      </c>
    </row>
    <row r="591" spans="1:15" ht="15" x14ac:dyDescent="0.25">
      <c r="A591" s="60">
        <v>1895</v>
      </c>
      <c r="B591" s="60" t="str">
        <f>IF('IV. Country level, 1310-2018'!C589&lt;0,'III. GDP shares, 1310-2018'!C591,"")</f>
        <v/>
      </c>
      <c r="C591" s="60" t="str">
        <f>IF('IV. Country level, 1310-2018'!D589&lt;0,'III. GDP shares, 1310-2018'!D591,"")</f>
        <v/>
      </c>
      <c r="D591" s="60" t="str">
        <f>IF('IV. Country level, 1310-2018'!E589&lt;0,'III. GDP shares, 1310-2018'!E591,"")</f>
        <v/>
      </c>
      <c r="E591" s="60" t="str">
        <f>IF('IV. Country level, 1310-2018'!F589&lt;0,'III. GDP shares, 1310-2018'!F591,"")</f>
        <v/>
      </c>
      <c r="F591" s="60" t="str">
        <f>IF('IV. Country level, 1310-2018'!G589&lt;0,'III. GDP shares, 1310-2018'!G591,"")</f>
        <v/>
      </c>
      <c r="G591" s="60" t="str">
        <f>IF('IV. Country level, 1310-2018'!H589&lt;0,'III. GDP shares, 1310-2018'!H591,"")</f>
        <v/>
      </c>
      <c r="H591" s="60" t="str">
        <f>IF('IV. Country level, 1310-2018'!I589&lt;0,'III. GDP shares, 1310-2018'!I591,"")</f>
        <v/>
      </c>
      <c r="I591" s="60" t="str">
        <f>IF('IV. Country level, 1310-2018'!J589&lt;0,'III. GDP shares, 1310-2018'!J591,"")</f>
        <v/>
      </c>
      <c r="J591" s="60"/>
      <c r="K591" s="60">
        <f t="shared" si="48"/>
        <v>0</v>
      </c>
      <c r="L591" s="9">
        <f t="shared" si="50"/>
        <v>3.7305227022797913E-2</v>
      </c>
      <c r="M591" s="9">
        <f t="shared" si="49"/>
        <v>0.20250823357139602</v>
      </c>
      <c r="N591" s="9">
        <f t="shared" si="46"/>
        <v>0.1395845440576339</v>
      </c>
      <c r="O591" s="9">
        <f t="shared" si="47"/>
        <v>0.20677378773650956</v>
      </c>
    </row>
    <row r="592" spans="1:15" ht="15" x14ac:dyDescent="0.25">
      <c r="A592" s="60">
        <v>1896</v>
      </c>
      <c r="B592" s="60" t="str">
        <f>IF('IV. Country level, 1310-2018'!C590&lt;0,'III. GDP shares, 1310-2018'!C592,"")</f>
        <v/>
      </c>
      <c r="C592" s="60" t="str">
        <f>IF('IV. Country level, 1310-2018'!D590&lt;0,'III. GDP shares, 1310-2018'!D592,"")</f>
        <v/>
      </c>
      <c r="D592" s="60" t="str">
        <f>IF('IV. Country level, 1310-2018'!E590&lt;0,'III. GDP shares, 1310-2018'!E592,"")</f>
        <v/>
      </c>
      <c r="E592" s="60" t="str">
        <f>IF('IV. Country level, 1310-2018'!F590&lt;0,'III. GDP shares, 1310-2018'!F592,"")</f>
        <v/>
      </c>
      <c r="F592" s="60" t="str">
        <f>IF('IV. Country level, 1310-2018'!G590&lt;0,'III. GDP shares, 1310-2018'!G592,"")</f>
        <v/>
      </c>
      <c r="G592" s="60" t="str">
        <f>IF('IV. Country level, 1310-2018'!H590&lt;0,'III. GDP shares, 1310-2018'!H592,"")</f>
        <v/>
      </c>
      <c r="H592" s="60">
        <f>IF('IV. Country level, 1310-2018'!I590&lt;0,'III. GDP shares, 1310-2018'!I592,"")</f>
        <v>3.4973326474777959E-2</v>
      </c>
      <c r="I592" s="60" t="str">
        <f>IF('IV. Country level, 1310-2018'!J590&lt;0,'III. GDP shares, 1310-2018'!J592,"")</f>
        <v/>
      </c>
      <c r="J592" s="60"/>
      <c r="K592" s="60">
        <f t="shared" si="48"/>
        <v>3.4973326474777959E-2</v>
      </c>
      <c r="L592" s="9">
        <f t="shared" si="50"/>
        <v>8.4493029266205125E-2</v>
      </c>
      <c r="M592" s="9">
        <f t="shared" si="49"/>
        <v>0.20250823357139602</v>
      </c>
      <c r="N592" s="9">
        <f t="shared" si="46"/>
        <v>0.13131826287263879</v>
      </c>
      <c r="O592" s="9">
        <f t="shared" si="47"/>
        <v>0.20677378773650956</v>
      </c>
    </row>
    <row r="593" spans="1:15" ht="15" x14ac:dyDescent="0.25">
      <c r="A593" s="60">
        <v>1897</v>
      </c>
      <c r="B593" s="60" t="str">
        <f>IF('IV. Country level, 1310-2018'!C591&lt;0,'III. GDP shares, 1310-2018'!C593,"")</f>
        <v/>
      </c>
      <c r="C593" s="60" t="str">
        <f>IF('IV. Country level, 1310-2018'!D591&lt;0,'III. GDP shares, 1310-2018'!D593,"")</f>
        <v/>
      </c>
      <c r="D593" s="60" t="str">
        <f>IF('IV. Country level, 1310-2018'!E591&lt;0,'III. GDP shares, 1310-2018'!E593,"")</f>
        <v/>
      </c>
      <c r="E593" s="60">
        <f>IF('IV. Country level, 1310-2018'!F591&lt;0,'III. GDP shares, 1310-2018'!F593,"")</f>
        <v>0.17207298991716297</v>
      </c>
      <c r="F593" s="60" t="str">
        <f>IF('IV. Country level, 1310-2018'!G591&lt;0,'III. GDP shares, 1310-2018'!G593,"")</f>
        <v/>
      </c>
      <c r="G593" s="60" t="str">
        <f>IF('IV. Country level, 1310-2018'!H591&lt;0,'III. GDP shares, 1310-2018'!H593,"")</f>
        <v/>
      </c>
      <c r="H593" s="60" t="str">
        <f>IF('IV. Country level, 1310-2018'!I591&lt;0,'III. GDP shares, 1310-2018'!I593,"")</f>
        <v/>
      </c>
      <c r="I593" s="60">
        <f>IF('IV. Country level, 1310-2018'!J591&lt;0,'III. GDP shares, 1310-2018'!J593,"")</f>
        <v>5.409027276764445E-2</v>
      </c>
      <c r="J593" s="60"/>
      <c r="K593" s="60">
        <f t="shared" si="48"/>
        <v>0.22616326268480741</v>
      </c>
      <c r="L593" s="9">
        <f t="shared" si="50"/>
        <v>0.12032786326808649</v>
      </c>
      <c r="M593" s="9">
        <f t="shared" si="49"/>
        <v>0.20250823357139602</v>
      </c>
      <c r="N593" s="9">
        <f t="shared" si="46"/>
        <v>0.11645643478393256</v>
      </c>
      <c r="O593" s="9">
        <f t="shared" si="47"/>
        <v>0.20677378773650956</v>
      </c>
    </row>
    <row r="594" spans="1:15" ht="15" x14ac:dyDescent="0.25">
      <c r="A594" s="60">
        <v>1898</v>
      </c>
      <c r="B594" s="60" t="str">
        <f>IF('IV. Country level, 1310-2018'!C592&lt;0,'III. GDP shares, 1310-2018'!C594,"")</f>
        <v/>
      </c>
      <c r="C594" s="60" t="str">
        <f>IF('IV. Country level, 1310-2018'!D592&lt;0,'III. GDP shares, 1310-2018'!D594,"")</f>
        <v/>
      </c>
      <c r="D594" s="60" t="str">
        <f>IF('IV. Country level, 1310-2018'!E592&lt;0,'III. GDP shares, 1310-2018'!E594,"")</f>
        <v/>
      </c>
      <c r="E594" s="60" t="str">
        <f>IF('IV. Country level, 1310-2018'!F592&lt;0,'III. GDP shares, 1310-2018'!F594,"")</f>
        <v/>
      </c>
      <c r="F594" s="60" t="str">
        <f>IF('IV. Country level, 1310-2018'!G592&lt;0,'III. GDP shares, 1310-2018'!G594,"")</f>
        <v/>
      </c>
      <c r="G594" s="60" t="str">
        <f>IF('IV. Country level, 1310-2018'!H592&lt;0,'III. GDP shares, 1310-2018'!H594,"")</f>
        <v/>
      </c>
      <c r="H594" s="60" t="str">
        <f>IF('IV. Country level, 1310-2018'!I592&lt;0,'III. GDP shares, 1310-2018'!I594,"")</f>
        <v/>
      </c>
      <c r="I594" s="60" t="str">
        <f>IF('IV. Country level, 1310-2018'!J592&lt;0,'III. GDP shares, 1310-2018'!J594,"")</f>
        <v/>
      </c>
      <c r="J594" s="60"/>
      <c r="K594" s="60">
        <f t="shared" si="48"/>
        <v>0</v>
      </c>
      <c r="L594" s="9">
        <f t="shared" si="50"/>
        <v>0.12295294255537972</v>
      </c>
      <c r="M594" s="9">
        <f t="shared" si="49"/>
        <v>0.20250823357139602</v>
      </c>
      <c r="N594" s="9">
        <f t="shared" si="46"/>
        <v>0.11260069427146692</v>
      </c>
      <c r="O594" s="9">
        <f t="shared" si="47"/>
        <v>0.20677378773650956</v>
      </c>
    </row>
    <row r="595" spans="1:15" ht="15" x14ac:dyDescent="0.25">
      <c r="A595" s="60">
        <v>1899</v>
      </c>
      <c r="B595" s="60" t="str">
        <f>IF('IV. Country level, 1310-2018'!C593&lt;0,'III. GDP shares, 1310-2018'!C595,"")</f>
        <v/>
      </c>
      <c r="C595" s="60" t="str">
        <f>IF('IV. Country level, 1310-2018'!D593&lt;0,'III. GDP shares, 1310-2018'!D595,"")</f>
        <v/>
      </c>
      <c r="D595" s="60" t="str">
        <f>IF('IV. Country level, 1310-2018'!E593&lt;0,'III. GDP shares, 1310-2018'!E595,"")</f>
        <v/>
      </c>
      <c r="E595" s="60" t="str">
        <f>IF('IV. Country level, 1310-2018'!F593&lt;0,'III. GDP shares, 1310-2018'!F595,"")</f>
        <v/>
      </c>
      <c r="F595" s="60" t="str">
        <f>IF('IV. Country level, 1310-2018'!G593&lt;0,'III. GDP shares, 1310-2018'!G595,"")</f>
        <v/>
      </c>
      <c r="G595" s="60">
        <f>IF('IV. Country level, 1310-2018'!H593&lt;0,'III. GDP shares, 1310-2018'!H595,"")</f>
        <v>0.33031461570385046</v>
      </c>
      <c r="H595" s="60" t="str">
        <f>IF('IV. Country level, 1310-2018'!I593&lt;0,'III. GDP shares, 1310-2018'!I595,"")</f>
        <v/>
      </c>
      <c r="I595" s="60" t="str">
        <f>IF('IV. Country level, 1310-2018'!J593&lt;0,'III. GDP shares, 1310-2018'!J595,"")</f>
        <v/>
      </c>
      <c r="J595" s="60"/>
      <c r="K595" s="60">
        <f t="shared" si="48"/>
        <v>0.33031461570385046</v>
      </c>
      <c r="L595" s="9">
        <f t="shared" si="50"/>
        <v>0.13037932976239516</v>
      </c>
      <c r="M595" s="9">
        <f t="shared" si="49"/>
        <v>0.20250823357139602</v>
      </c>
      <c r="N595" s="9">
        <f t="shared" si="46"/>
        <v>0.12881338656972907</v>
      </c>
      <c r="O595" s="9">
        <f t="shared" si="47"/>
        <v>0.20677378773650956</v>
      </c>
    </row>
    <row r="596" spans="1:15" ht="15" x14ac:dyDescent="0.25">
      <c r="A596" s="60">
        <v>1900</v>
      </c>
      <c r="B596" s="60" t="str">
        <f>IF('IV. Country level, 1310-2018'!C594&lt;0,'III. GDP shares, 1310-2018'!C596,"")</f>
        <v/>
      </c>
      <c r="C596" s="60">
        <f>IF('IV. Country level, 1310-2018'!D594&lt;0,'III. GDP shares, 1310-2018'!D596,"")</f>
        <v>0.19679760079236833</v>
      </c>
      <c r="D596" s="60">
        <f>IF('IV. Country level, 1310-2018'!E594&lt;0,'III. GDP shares, 1310-2018'!E596,"")</f>
        <v>1.8740741412602107E-2</v>
      </c>
      <c r="E596" s="60" t="str">
        <f>IF('IV. Country level, 1310-2018'!F594&lt;0,'III. GDP shares, 1310-2018'!F596,"")</f>
        <v/>
      </c>
      <c r="F596" s="60" t="str">
        <f>IF('IV. Country level, 1310-2018'!G594&lt;0,'III. GDP shares, 1310-2018'!G596,"")</f>
        <v/>
      </c>
      <c r="G596" s="60" t="str">
        <f>IF('IV. Country level, 1310-2018'!H594&lt;0,'III. GDP shares, 1310-2018'!H596,"")</f>
        <v/>
      </c>
      <c r="H596" s="60">
        <f>IF('IV. Country level, 1310-2018'!I594&lt;0,'III. GDP shares, 1310-2018'!I596,"")</f>
        <v>3.5305495808199062E-2</v>
      </c>
      <c r="I596" s="60" t="str">
        <f>IF('IV. Country level, 1310-2018'!J594&lt;0,'III. GDP shares, 1310-2018'!J596,"")</f>
        <v/>
      </c>
      <c r="J596" s="60"/>
      <c r="K596" s="60">
        <f t="shared" si="48"/>
        <v>0.25084383801316951</v>
      </c>
      <c r="L596" s="9">
        <f t="shared" si="50"/>
        <v>0.13306731523407841</v>
      </c>
      <c r="M596" s="9">
        <f t="shared" si="49"/>
        <v>0.20250823357139602</v>
      </c>
      <c r="N596" s="9">
        <f t="shared" si="46"/>
        <v>0.1549732132837508</v>
      </c>
      <c r="O596" s="9">
        <f>AVERAGE(L$596:L$695)</f>
        <v>0.24207111105040841</v>
      </c>
    </row>
    <row r="597" spans="1:15" ht="15" x14ac:dyDescent="0.25">
      <c r="A597" s="60">
        <v>1901</v>
      </c>
      <c r="B597" s="60" t="str">
        <f>IF('IV. Country level, 1310-2018'!C595&lt;0,'III. GDP shares, 1310-2018'!C597,"")</f>
        <v/>
      </c>
      <c r="C597" s="60" t="str">
        <f>IF('IV. Country level, 1310-2018'!D595&lt;0,'III. GDP shares, 1310-2018'!D597,"")</f>
        <v/>
      </c>
      <c r="D597" s="60">
        <f>IF('IV. Country level, 1310-2018'!E595&lt;0,'III. GDP shares, 1310-2018'!E597,"")</f>
        <v>1.8375555011052688E-2</v>
      </c>
      <c r="E597" s="60" t="str">
        <f>IF('IV. Country level, 1310-2018'!F595&lt;0,'III. GDP shares, 1310-2018'!F597,"")</f>
        <v/>
      </c>
      <c r="F597" s="60" t="str">
        <f>IF('IV. Country level, 1310-2018'!G595&lt;0,'III. GDP shares, 1310-2018'!G597,"")</f>
        <v/>
      </c>
      <c r="G597" s="60" t="str">
        <f>IF('IV. Country level, 1310-2018'!H595&lt;0,'III. GDP shares, 1310-2018'!H597,"")</f>
        <v/>
      </c>
      <c r="H597" s="60" t="str">
        <f>IF('IV. Country level, 1310-2018'!I595&lt;0,'III. GDP shares, 1310-2018'!I597,"")</f>
        <v/>
      </c>
      <c r="I597" s="60" t="str">
        <f>IF('IV. Country level, 1310-2018'!J595&lt;0,'III. GDP shares, 1310-2018'!J597,"")</f>
        <v/>
      </c>
      <c r="J597" s="60"/>
      <c r="K597" s="60">
        <f t="shared" si="48"/>
        <v>1.8375555011052688E-2</v>
      </c>
      <c r="L597" s="9">
        <f t="shared" si="50"/>
        <v>0.10846287629719939</v>
      </c>
      <c r="M597" s="9">
        <f t="shared" si="49"/>
        <v>0.20250823357139602</v>
      </c>
      <c r="N597" s="9">
        <f t="shared" si="46"/>
        <v>0.18104991749709728</v>
      </c>
      <c r="O597" s="9">
        <f t="shared" ref="O597:O660" si="51">AVERAGE(L$596:L$695)</f>
        <v>0.24207111105040841</v>
      </c>
    </row>
    <row r="598" spans="1:15" ht="15" x14ac:dyDescent="0.25">
      <c r="A598" s="60">
        <v>1902</v>
      </c>
      <c r="B598" s="60" t="str">
        <f>IF('IV. Country level, 1310-2018'!C596&lt;0,'III. GDP shares, 1310-2018'!C598,"")</f>
        <v/>
      </c>
      <c r="C598" s="60" t="str">
        <f>IF('IV. Country level, 1310-2018'!D596&lt;0,'III. GDP shares, 1310-2018'!D598,"")</f>
        <v/>
      </c>
      <c r="D598" s="60" t="str">
        <f>IF('IV. Country level, 1310-2018'!E596&lt;0,'III. GDP shares, 1310-2018'!E598,"")</f>
        <v/>
      </c>
      <c r="E598" s="60" t="str">
        <f>IF('IV. Country level, 1310-2018'!F596&lt;0,'III. GDP shares, 1310-2018'!F598,"")</f>
        <v/>
      </c>
      <c r="F598" s="60" t="str">
        <f>IF('IV. Country level, 1310-2018'!G596&lt;0,'III. GDP shares, 1310-2018'!G598,"")</f>
        <v/>
      </c>
      <c r="G598" s="60" t="str">
        <f>IF('IV. Country level, 1310-2018'!H596&lt;0,'III. GDP shares, 1310-2018'!H598,"")</f>
        <v/>
      </c>
      <c r="H598" s="60" t="str">
        <f>IF('IV. Country level, 1310-2018'!I596&lt;0,'III. GDP shares, 1310-2018'!I598,"")</f>
        <v/>
      </c>
      <c r="I598" s="60">
        <f>IF('IV. Country level, 1310-2018'!J596&lt;0,'III. GDP shares, 1310-2018'!J598,"")</f>
        <v>5.1984710449108171E-2</v>
      </c>
      <c r="J598" s="60"/>
      <c r="K598" s="60">
        <f t="shared" si="48"/>
        <v>5.1984710449108171E-2</v>
      </c>
      <c r="L598" s="9">
        <f t="shared" si="50"/>
        <v>0.14020954583028564</v>
      </c>
      <c r="M598" s="9">
        <f t="shared" si="49"/>
        <v>0.20250823357139602</v>
      </c>
      <c r="N598" s="9">
        <f t="shared" si="46"/>
        <v>0.20560108105086822</v>
      </c>
      <c r="O598" s="9">
        <f t="shared" si="51"/>
        <v>0.24207111105040841</v>
      </c>
    </row>
    <row r="599" spans="1:15" ht="15" x14ac:dyDescent="0.25">
      <c r="A599" s="60">
        <v>1903</v>
      </c>
      <c r="B599" s="60" t="str">
        <f>IF('IV. Country level, 1310-2018'!C597&lt;0,'III. GDP shares, 1310-2018'!C599,"")</f>
        <v/>
      </c>
      <c r="C599" s="60" t="str">
        <f>IF('IV. Country level, 1310-2018'!D597&lt;0,'III. GDP shares, 1310-2018'!D599,"")</f>
        <v/>
      </c>
      <c r="D599" s="60" t="str">
        <f>IF('IV. Country level, 1310-2018'!E597&lt;0,'III. GDP shares, 1310-2018'!E599,"")</f>
        <v/>
      </c>
      <c r="E599" s="60" t="str">
        <f>IF('IV. Country level, 1310-2018'!F597&lt;0,'III. GDP shares, 1310-2018'!F599,"")</f>
        <v/>
      </c>
      <c r="F599" s="60" t="str">
        <f>IF('IV. Country level, 1310-2018'!G597&lt;0,'III. GDP shares, 1310-2018'!G599,"")</f>
        <v/>
      </c>
      <c r="G599" s="60" t="str">
        <f>IF('IV. Country level, 1310-2018'!H597&lt;0,'III. GDP shares, 1310-2018'!H599,"")</f>
        <v/>
      </c>
      <c r="H599" s="60" t="str">
        <f>IF('IV. Country level, 1310-2018'!I597&lt;0,'III. GDP shares, 1310-2018'!I599,"")</f>
        <v/>
      </c>
      <c r="I599" s="60">
        <f>IF('IV. Country level, 1310-2018'!J597&lt;0,'III. GDP shares, 1310-2018'!J599,"")</f>
        <v>5.3789224776560798E-2</v>
      </c>
      <c r="J599" s="60"/>
      <c r="K599" s="60">
        <f t="shared" si="48"/>
        <v>5.3789224776560798E-2</v>
      </c>
      <c r="L599" s="9">
        <f t="shared" si="50"/>
        <v>0.17150648208044997</v>
      </c>
      <c r="M599" s="9">
        <f t="shared" si="49"/>
        <v>0.20250823357139602</v>
      </c>
      <c r="N599" s="9">
        <f t="shared" ref="N599:N662" si="52">AVERAGE(K583:K615)</f>
        <v>0.23325581646176566</v>
      </c>
      <c r="O599" s="9">
        <f t="shared" si="51"/>
        <v>0.24207111105040841</v>
      </c>
    </row>
    <row r="600" spans="1:15" ht="15" x14ac:dyDescent="0.25">
      <c r="A600" s="60">
        <v>1904</v>
      </c>
      <c r="B600" s="60" t="str">
        <f>IF('IV. Country level, 1310-2018'!C598&lt;0,'III. GDP shares, 1310-2018'!C600,"")</f>
        <v/>
      </c>
      <c r="C600" s="60" t="str">
        <f>IF('IV. Country level, 1310-2018'!D598&lt;0,'III. GDP shares, 1310-2018'!D600,"")</f>
        <v/>
      </c>
      <c r="D600" s="60" t="str">
        <f>IF('IV. Country level, 1310-2018'!E598&lt;0,'III. GDP shares, 1310-2018'!E600,"")</f>
        <v/>
      </c>
      <c r="E600" s="60" t="str">
        <f>IF('IV. Country level, 1310-2018'!F598&lt;0,'III. GDP shares, 1310-2018'!F600,"")</f>
        <v/>
      </c>
      <c r="F600" s="60" t="str">
        <f>IF('IV. Country level, 1310-2018'!G598&lt;0,'III. GDP shares, 1310-2018'!G600,"")</f>
        <v/>
      </c>
      <c r="G600" s="60" t="str">
        <f>IF('IV. Country level, 1310-2018'!H598&lt;0,'III. GDP shares, 1310-2018'!H600,"")</f>
        <v/>
      </c>
      <c r="H600" s="60" t="str">
        <f>IF('IV. Country level, 1310-2018'!I598&lt;0,'III. GDP shares, 1310-2018'!I600,"")</f>
        <v/>
      </c>
      <c r="I600" s="60">
        <f>IF('IV. Country level, 1310-2018'!J598&lt;0,'III. GDP shares, 1310-2018'!J600,"")</f>
        <v>5.3932190126654095E-2</v>
      </c>
      <c r="J600" s="60"/>
      <c r="K600" s="60">
        <f t="shared" si="48"/>
        <v>5.3932190126654095E-2</v>
      </c>
      <c r="L600" s="9">
        <f t="shared" si="50"/>
        <v>0.20653900591533023</v>
      </c>
      <c r="M600" s="9">
        <f t="shared" si="49"/>
        <v>0.20250823357139602</v>
      </c>
      <c r="N600" s="9">
        <f t="shared" si="52"/>
        <v>0.24616482773411985</v>
      </c>
      <c r="O600" s="9">
        <f t="shared" si="51"/>
        <v>0.24207111105040841</v>
      </c>
    </row>
    <row r="601" spans="1:15" ht="15" x14ac:dyDescent="0.25">
      <c r="A601" s="60">
        <v>1905</v>
      </c>
      <c r="B601" s="60" t="str">
        <f>IF('IV. Country level, 1310-2018'!C599&lt;0,'III. GDP shares, 1310-2018'!C601,"")</f>
        <v/>
      </c>
      <c r="C601" s="60" t="str">
        <f>IF('IV. Country level, 1310-2018'!D599&lt;0,'III. GDP shares, 1310-2018'!D601,"")</f>
        <v/>
      </c>
      <c r="D601" s="60" t="str">
        <f>IF('IV. Country level, 1310-2018'!E599&lt;0,'III. GDP shares, 1310-2018'!E601,"")</f>
        <v/>
      </c>
      <c r="E601" s="60">
        <f>IF('IV. Country level, 1310-2018'!F599&lt;0,'III. GDP shares, 1310-2018'!F601,"")</f>
        <v>0.17126234698944559</v>
      </c>
      <c r="F601" s="60" t="str">
        <f>IF('IV. Country level, 1310-2018'!G599&lt;0,'III. GDP shares, 1310-2018'!G601,"")</f>
        <v/>
      </c>
      <c r="G601" s="60" t="str">
        <f>IF('IV. Country level, 1310-2018'!H599&lt;0,'III. GDP shares, 1310-2018'!H601,"")</f>
        <v/>
      </c>
      <c r="H601" s="60" t="str">
        <f>IF('IV. Country level, 1310-2018'!I599&lt;0,'III. GDP shares, 1310-2018'!I601,"")</f>
        <v/>
      </c>
      <c r="I601" s="60">
        <f>IF('IV. Country level, 1310-2018'!J599&lt;0,'III. GDP shares, 1310-2018'!J601,"")</f>
        <v>5.0964339742158131E-2</v>
      </c>
      <c r="J601" s="60"/>
      <c r="K601" s="60">
        <f t="shared" si="48"/>
        <v>0.22222668673160373</v>
      </c>
      <c r="L601" s="9">
        <f t="shared" si="50"/>
        <v>0.20391392662803698</v>
      </c>
      <c r="M601" s="9">
        <f t="shared" si="49"/>
        <v>0.20250823357139602</v>
      </c>
      <c r="N601" s="9">
        <f t="shared" si="52"/>
        <v>0.24862299148807557</v>
      </c>
      <c r="O601" s="9">
        <f t="shared" si="51"/>
        <v>0.24207111105040841</v>
      </c>
    </row>
    <row r="602" spans="1:15" ht="15" x14ac:dyDescent="0.25">
      <c r="A602" s="60">
        <v>1906</v>
      </c>
      <c r="B602" s="60" t="str">
        <f>IF('IV. Country level, 1310-2018'!C600&lt;0,'III. GDP shares, 1310-2018'!C602,"")</f>
        <v/>
      </c>
      <c r="C602" s="60" t="str">
        <f>IF('IV. Country level, 1310-2018'!D600&lt;0,'III. GDP shares, 1310-2018'!D602,"")</f>
        <v/>
      </c>
      <c r="D602" s="60" t="str">
        <f>IF('IV. Country level, 1310-2018'!E600&lt;0,'III. GDP shares, 1310-2018'!E602,"")</f>
        <v/>
      </c>
      <c r="E602" s="60">
        <f>IF('IV. Country level, 1310-2018'!F600&lt;0,'III. GDP shares, 1310-2018'!F602,"")</f>
        <v>0.1653060869244872</v>
      </c>
      <c r="F602" s="60" t="str">
        <f>IF('IV. Country level, 1310-2018'!G600&lt;0,'III. GDP shares, 1310-2018'!G602,"")</f>
        <v/>
      </c>
      <c r="G602" s="60">
        <f>IF('IV. Country level, 1310-2018'!H600&lt;0,'III. GDP shares, 1310-2018'!H602,"")</f>
        <v>0.38408708253051355</v>
      </c>
      <c r="H602" s="60" t="str">
        <f>IF('IV. Country level, 1310-2018'!I600&lt;0,'III. GDP shares, 1310-2018'!I602,"")</f>
        <v/>
      </c>
      <c r="I602" s="60" t="str">
        <f>IF('IV. Country level, 1310-2018'!J600&lt;0,'III. GDP shares, 1310-2018'!J602,"")</f>
        <v/>
      </c>
      <c r="J602" s="60"/>
      <c r="K602" s="60">
        <f t="shared" si="48"/>
        <v>0.54939316945500072</v>
      </c>
      <c r="L602" s="9">
        <f t="shared" si="50"/>
        <v>0.25063976006200905</v>
      </c>
      <c r="M602" s="9">
        <f t="shared" si="49"/>
        <v>0.20250823357139602</v>
      </c>
      <c r="N602" s="9">
        <f t="shared" si="52"/>
        <v>0.24458294168032946</v>
      </c>
      <c r="O602" s="9">
        <f t="shared" si="51"/>
        <v>0.24207111105040841</v>
      </c>
    </row>
    <row r="603" spans="1:15" ht="15" x14ac:dyDescent="0.25">
      <c r="A603" s="60">
        <v>1907</v>
      </c>
      <c r="B603" s="60">
        <f>IF('IV. Country level, 1310-2018'!C601&lt;0,'III. GDP shares, 1310-2018'!C603,"")</f>
        <v>6.8590294769939927E-2</v>
      </c>
      <c r="C603" s="60" t="str">
        <f>IF('IV. Country level, 1310-2018'!D601&lt;0,'III. GDP shares, 1310-2018'!D603,"")</f>
        <v/>
      </c>
      <c r="D603" s="60">
        <f>IF('IV. Country level, 1310-2018'!E601&lt;0,'III. GDP shares, 1310-2018'!E603,"")</f>
        <v>1.7682368432719739E-2</v>
      </c>
      <c r="E603" s="60" t="str">
        <f>IF('IV. Country level, 1310-2018'!F601&lt;0,'III. GDP shares, 1310-2018'!F603,"")</f>
        <v/>
      </c>
      <c r="F603" s="60" t="str">
        <f>IF('IV. Country level, 1310-2018'!G601&lt;0,'III. GDP shares, 1310-2018'!G603,"")</f>
        <v/>
      </c>
      <c r="G603" s="60">
        <f>IF('IV. Country level, 1310-2018'!H601&lt;0,'III. GDP shares, 1310-2018'!H603,"")</f>
        <v>0.37825891420939556</v>
      </c>
      <c r="H603" s="60">
        <f>IF('IV. Country level, 1310-2018'!I601&lt;0,'III. GDP shares, 1310-2018'!I603,"")</f>
        <v>3.1539927445276249E-2</v>
      </c>
      <c r="I603" s="60" t="str">
        <f>IF('IV. Country level, 1310-2018'!J601&lt;0,'III. GDP shares, 1310-2018'!J603,"")</f>
        <v/>
      </c>
      <c r="J603" s="60"/>
      <c r="K603" s="60">
        <f t="shared" si="48"/>
        <v>0.49607150485733142</v>
      </c>
      <c r="L603" s="9">
        <f t="shared" si="50"/>
        <v>0.24295558509392892</v>
      </c>
      <c r="M603" s="9">
        <f t="shared" si="49"/>
        <v>0.20250823357139602</v>
      </c>
      <c r="N603" s="9">
        <f t="shared" si="52"/>
        <v>0.24622178129468716</v>
      </c>
      <c r="O603" s="9">
        <f t="shared" si="51"/>
        <v>0.24207111105040841</v>
      </c>
    </row>
    <row r="604" spans="1:15" ht="15" x14ac:dyDescent="0.25">
      <c r="A604" s="60">
        <v>1908</v>
      </c>
      <c r="B604" s="60" t="str">
        <f>IF('IV. Country level, 1310-2018'!C602&lt;0,'III. GDP shares, 1310-2018'!C604,"")</f>
        <v/>
      </c>
      <c r="C604" s="60" t="str">
        <f>IF('IV. Country level, 1310-2018'!D602&lt;0,'III. GDP shares, 1310-2018'!D604,"")</f>
        <v/>
      </c>
      <c r="D604" s="60" t="str">
        <f>IF('IV. Country level, 1310-2018'!E602&lt;0,'III. GDP shares, 1310-2018'!E604,"")</f>
        <v/>
      </c>
      <c r="E604" s="60" t="str">
        <f>IF('IV. Country level, 1310-2018'!F602&lt;0,'III. GDP shares, 1310-2018'!F604,"")</f>
        <v/>
      </c>
      <c r="F604" s="60" t="str">
        <f>IF('IV. Country level, 1310-2018'!G602&lt;0,'III. GDP shares, 1310-2018'!G604,"")</f>
        <v/>
      </c>
      <c r="G604" s="60" t="str">
        <f>IF('IV. Country level, 1310-2018'!H602&lt;0,'III. GDP shares, 1310-2018'!H604,"")</f>
        <v/>
      </c>
      <c r="H604" s="60" t="str">
        <f>IF('IV. Country level, 1310-2018'!I602&lt;0,'III. GDP shares, 1310-2018'!I604,"")</f>
        <v/>
      </c>
      <c r="I604" s="60" t="str">
        <f>IF('IV. Country level, 1310-2018'!J602&lt;0,'III. GDP shares, 1310-2018'!J604,"")</f>
        <v/>
      </c>
      <c r="J604" s="60"/>
      <c r="K604" s="60">
        <f t="shared" si="48"/>
        <v>0</v>
      </c>
      <c r="L604" s="9">
        <f t="shared" si="50"/>
        <v>0.28274927776693193</v>
      </c>
      <c r="M604" s="9">
        <f t="shared" si="49"/>
        <v>0.20250823357139602</v>
      </c>
      <c r="N604" s="9">
        <f t="shared" si="52"/>
        <v>0.24596679583603323</v>
      </c>
      <c r="O604" s="9">
        <f t="shared" si="51"/>
        <v>0.24207111105040841</v>
      </c>
    </row>
    <row r="605" spans="1:15" ht="15" x14ac:dyDescent="0.25">
      <c r="A605" s="60">
        <v>1909</v>
      </c>
      <c r="B605" s="60" t="str">
        <f>IF('IV. Country level, 1310-2018'!C603&lt;0,'III. GDP shares, 1310-2018'!C605,"")</f>
        <v/>
      </c>
      <c r="C605" s="60" t="str">
        <f>IF('IV. Country level, 1310-2018'!D603&lt;0,'III. GDP shares, 1310-2018'!D605,"")</f>
        <v/>
      </c>
      <c r="D605" s="60" t="str">
        <f>IF('IV. Country level, 1310-2018'!E603&lt;0,'III. GDP shares, 1310-2018'!E605,"")</f>
        <v/>
      </c>
      <c r="E605" s="60" t="str">
        <f>IF('IV. Country level, 1310-2018'!F603&lt;0,'III. GDP shares, 1310-2018'!F605,"")</f>
        <v/>
      </c>
      <c r="F605" s="60" t="str">
        <f>IF('IV. Country level, 1310-2018'!G603&lt;0,'III. GDP shares, 1310-2018'!G605,"")</f>
        <v/>
      </c>
      <c r="G605" s="60">
        <f>IF('IV. Country level, 1310-2018'!H603&lt;0,'III. GDP shares, 1310-2018'!H605,"")</f>
        <v>0.37906554448691265</v>
      </c>
      <c r="H605" s="60" t="str">
        <f>IF('IV. Country level, 1310-2018'!I603&lt;0,'III. GDP shares, 1310-2018'!I605,"")</f>
        <v/>
      </c>
      <c r="I605" s="60" t="str">
        <f>IF('IV. Country level, 1310-2018'!J603&lt;0,'III. GDP shares, 1310-2018'!J605,"")</f>
        <v/>
      </c>
      <c r="J605" s="60"/>
      <c r="K605" s="60">
        <f t="shared" si="48"/>
        <v>0.37906554448691265</v>
      </c>
      <c r="L605" s="9">
        <f t="shared" si="50"/>
        <v>0.25867609755530879</v>
      </c>
      <c r="M605" s="9">
        <f t="shared" si="49"/>
        <v>0.20250823357139602</v>
      </c>
      <c r="N605" s="9">
        <f t="shared" si="52"/>
        <v>0.25110376288251635</v>
      </c>
      <c r="O605" s="9">
        <f t="shared" si="51"/>
        <v>0.24207111105040841</v>
      </c>
    </row>
    <row r="606" spans="1:15" ht="15" x14ac:dyDescent="0.25">
      <c r="A606" s="60">
        <v>1910</v>
      </c>
      <c r="B606" s="60" t="str">
        <f>IF('IV. Country level, 1310-2018'!C604&lt;0,'III. GDP shares, 1310-2018'!C606,"")</f>
        <v/>
      </c>
      <c r="C606" s="60" t="str">
        <f>IF('IV. Country level, 1310-2018'!D604&lt;0,'III. GDP shares, 1310-2018'!D606,"")</f>
        <v/>
      </c>
      <c r="D606" s="60" t="str">
        <f>IF('IV. Country level, 1310-2018'!E604&lt;0,'III. GDP shares, 1310-2018'!E606,"")</f>
        <v/>
      </c>
      <c r="E606" s="60" t="str">
        <f>IF('IV. Country level, 1310-2018'!F604&lt;0,'III. GDP shares, 1310-2018'!F606,"")</f>
        <v/>
      </c>
      <c r="F606" s="60" t="str">
        <f>IF('IV. Country level, 1310-2018'!G604&lt;0,'III. GDP shares, 1310-2018'!G606,"")</f>
        <v/>
      </c>
      <c r="G606" s="60" t="str">
        <f>IF('IV. Country level, 1310-2018'!H604&lt;0,'III. GDP shares, 1310-2018'!H606,"")</f>
        <v/>
      </c>
      <c r="H606" s="60" t="str">
        <f>IF('IV. Country level, 1310-2018'!I604&lt;0,'III. GDP shares, 1310-2018'!I606,"")</f>
        <v/>
      </c>
      <c r="I606" s="60" t="str">
        <f>IF('IV. Country level, 1310-2018'!J604&lt;0,'III. GDP shares, 1310-2018'!J606,"")</f>
        <v/>
      </c>
      <c r="J606" s="60"/>
      <c r="K606" s="60">
        <f t="shared" si="48"/>
        <v>0</v>
      </c>
      <c r="L606" s="9">
        <f t="shared" si="50"/>
        <v>0.18019135906173728</v>
      </c>
      <c r="M606" s="9">
        <f t="shared" si="49"/>
        <v>0.20250823357139602</v>
      </c>
      <c r="N606" s="9">
        <f t="shared" si="52"/>
        <v>0.25414993257625629</v>
      </c>
      <c r="O606" s="9">
        <f t="shared" si="51"/>
        <v>0.24207111105040841</v>
      </c>
    </row>
    <row r="607" spans="1:15" ht="15" x14ac:dyDescent="0.25">
      <c r="A607" s="60">
        <v>1911</v>
      </c>
      <c r="B607" s="60" t="str">
        <f>IF('IV. Country level, 1310-2018'!C605&lt;0,'III. GDP shares, 1310-2018'!C607,"")</f>
        <v/>
      </c>
      <c r="C607" s="60" t="str">
        <f>IF('IV. Country level, 1310-2018'!D605&lt;0,'III. GDP shares, 1310-2018'!D607,"")</f>
        <v/>
      </c>
      <c r="D607" s="60" t="str">
        <f>IF('IV. Country level, 1310-2018'!E605&lt;0,'III. GDP shares, 1310-2018'!E607,"")</f>
        <v/>
      </c>
      <c r="E607" s="60">
        <f>IF('IV. Country level, 1310-2018'!F605&lt;0,'III. GDP shares, 1310-2018'!F607,"")</f>
        <v>0.17231399233569938</v>
      </c>
      <c r="F607" s="60">
        <f>IF('IV. Country level, 1310-2018'!G605&lt;0,'III. GDP shares, 1310-2018'!G607,"")</f>
        <v>0.10627849831505115</v>
      </c>
      <c r="G607" s="60" t="str">
        <f>IF('IV. Country level, 1310-2018'!H605&lt;0,'III. GDP shares, 1310-2018'!H607,"")</f>
        <v/>
      </c>
      <c r="H607" s="60" t="str">
        <f>IF('IV. Country level, 1310-2018'!I605&lt;0,'III. GDP shares, 1310-2018'!I607,"")</f>
        <v/>
      </c>
      <c r="I607" s="60">
        <f>IF('IV. Country level, 1310-2018'!J605&lt;0,'III. GDP shares, 1310-2018'!J607,"")</f>
        <v>5.3895548186924686E-2</v>
      </c>
      <c r="J607" s="60"/>
      <c r="K607" s="60">
        <f t="shared" si="48"/>
        <v>0.33248803883767519</v>
      </c>
      <c r="L607" s="9">
        <f t="shared" si="50"/>
        <v>0.13204942406226025</v>
      </c>
      <c r="M607" s="9">
        <f t="shared" si="49"/>
        <v>0.20250823357139602</v>
      </c>
      <c r="N607" s="9">
        <f t="shared" si="52"/>
        <v>0.25414993257625629</v>
      </c>
      <c r="O607" s="9">
        <f t="shared" si="51"/>
        <v>0.24207111105040841</v>
      </c>
    </row>
    <row r="608" spans="1:15" ht="15" x14ac:dyDescent="0.25">
      <c r="A608" s="60">
        <v>1912</v>
      </c>
      <c r="B608" s="60" t="str">
        <f>IF('IV. Country level, 1310-2018'!C606&lt;0,'III. GDP shares, 1310-2018'!C608,"")</f>
        <v/>
      </c>
      <c r="C608" s="60" t="str">
        <f>IF('IV. Country level, 1310-2018'!D606&lt;0,'III. GDP shares, 1310-2018'!D608,"")</f>
        <v/>
      </c>
      <c r="D608" s="60" t="str">
        <f>IF('IV. Country level, 1310-2018'!E606&lt;0,'III. GDP shares, 1310-2018'!E608,"")</f>
        <v/>
      </c>
      <c r="E608" s="60" t="str">
        <f>IF('IV. Country level, 1310-2018'!F606&lt;0,'III. GDP shares, 1310-2018'!F608,"")</f>
        <v/>
      </c>
      <c r="F608" s="60" t="str">
        <f>IF('IV. Country level, 1310-2018'!G606&lt;0,'III. GDP shares, 1310-2018'!G608,"")</f>
        <v/>
      </c>
      <c r="G608" s="60" t="str">
        <f>IF('IV. Country level, 1310-2018'!H606&lt;0,'III. GDP shares, 1310-2018'!H608,"")</f>
        <v/>
      </c>
      <c r="H608" s="60" t="str">
        <f>IF('IV. Country level, 1310-2018'!I606&lt;0,'III. GDP shares, 1310-2018'!I608,"")</f>
        <v/>
      </c>
      <c r="I608" s="60">
        <f>IF('IV. Country level, 1310-2018'!J606&lt;0,'III. GDP shares, 1310-2018'!J608,"")</f>
        <v>5.3714425250241622E-2</v>
      </c>
      <c r="J608" s="60"/>
      <c r="K608" s="60">
        <f t="shared" si="48"/>
        <v>5.3714425250241622E-2</v>
      </c>
      <c r="L608" s="9">
        <f t="shared" si="50"/>
        <v>0.20848068775406753</v>
      </c>
      <c r="M608" s="9">
        <f t="shared" si="49"/>
        <v>0.20250823357139602</v>
      </c>
      <c r="N608" s="9">
        <f t="shared" si="52"/>
        <v>0.2571575145963883</v>
      </c>
      <c r="O608" s="9">
        <f t="shared" si="51"/>
        <v>0.24207111105040841</v>
      </c>
    </row>
    <row r="609" spans="1:15" ht="15" x14ac:dyDescent="0.25">
      <c r="A609" s="60">
        <v>1913</v>
      </c>
      <c r="B609" s="60" t="str">
        <f>IF('IV. Country level, 1310-2018'!C607&lt;0,'III. GDP shares, 1310-2018'!C609,"")</f>
        <v/>
      </c>
      <c r="C609" s="60" t="str">
        <f>IF('IV. Country level, 1310-2018'!D607&lt;0,'III. GDP shares, 1310-2018'!D609,"")</f>
        <v/>
      </c>
      <c r="D609" s="60" t="str">
        <f>IF('IV. Country level, 1310-2018'!E607&lt;0,'III. GDP shares, 1310-2018'!E609,"")</f>
        <v/>
      </c>
      <c r="E609" s="60" t="str">
        <f>IF('IV. Country level, 1310-2018'!F607&lt;0,'III. GDP shares, 1310-2018'!F609,"")</f>
        <v/>
      </c>
      <c r="F609" s="60" t="str">
        <f>IF('IV. Country level, 1310-2018'!G607&lt;0,'III. GDP shares, 1310-2018'!G609,"")</f>
        <v/>
      </c>
      <c r="G609" s="60" t="str">
        <f>IF('IV. Country level, 1310-2018'!H607&lt;0,'III. GDP shares, 1310-2018'!H609,"")</f>
        <v/>
      </c>
      <c r="H609" s="60" t="str">
        <f>IF('IV. Country level, 1310-2018'!I607&lt;0,'III. GDP shares, 1310-2018'!I609,"")</f>
        <v/>
      </c>
      <c r="I609" s="60" t="str">
        <f>IF('IV. Country level, 1310-2018'!J607&lt;0,'III. GDP shares, 1310-2018'!J609,"")</f>
        <v/>
      </c>
      <c r="J609" s="60"/>
      <c r="K609" s="60">
        <f t="shared" si="48"/>
        <v>0</v>
      </c>
      <c r="L609" s="9">
        <f t="shared" si="50"/>
        <v>0.27765336447918243</v>
      </c>
      <c r="M609" s="9">
        <f t="shared" si="49"/>
        <v>0.20250823357139602</v>
      </c>
      <c r="N609" s="9">
        <f t="shared" si="52"/>
        <v>0.25609771682442534</v>
      </c>
      <c r="O609" s="9">
        <f t="shared" si="51"/>
        <v>0.24207111105040841</v>
      </c>
    </row>
    <row r="610" spans="1:15" ht="15" x14ac:dyDescent="0.25">
      <c r="A610" s="60">
        <v>1914</v>
      </c>
      <c r="B610" s="60" t="str">
        <f>IF('IV. Country level, 1310-2018'!C608&lt;0,'III. GDP shares, 1310-2018'!C610,"")</f>
        <v/>
      </c>
      <c r="C610" s="60" t="str">
        <f>IF('IV. Country level, 1310-2018'!D608&lt;0,'III. GDP shares, 1310-2018'!D610,"")</f>
        <v/>
      </c>
      <c r="D610" s="60" t="str">
        <f>IF('IV. Country level, 1310-2018'!E608&lt;0,'III. GDP shares, 1310-2018'!E610,"")</f>
        <v/>
      </c>
      <c r="E610" s="60">
        <f>IF('IV. Country level, 1310-2018'!F608&lt;0,'III. GDP shares, 1310-2018'!F610,"")</f>
        <v>0.15907795986099221</v>
      </c>
      <c r="F610" s="60" t="str">
        <f>IF('IV. Country level, 1310-2018'!G608&lt;0,'III. GDP shares, 1310-2018'!G610,"")</f>
        <v/>
      </c>
      <c r="G610" s="60" t="str">
        <f>IF('IV. Country level, 1310-2018'!H608&lt;0,'III. GDP shares, 1310-2018'!H610,"")</f>
        <v/>
      </c>
      <c r="H610" s="60" t="str">
        <f>IF('IV. Country level, 1310-2018'!I608&lt;0,'III. GDP shares, 1310-2018'!I610,"")</f>
        <v/>
      </c>
      <c r="I610" s="60" t="str">
        <f>IF('IV. Country level, 1310-2018'!J608&lt;0,'III. GDP shares, 1310-2018'!J610,"")</f>
        <v/>
      </c>
      <c r="J610" s="60"/>
      <c r="K610" s="60">
        <f t="shared" si="48"/>
        <v>0.15907795986099221</v>
      </c>
      <c r="L610" s="9">
        <f t="shared" si="50"/>
        <v>0.40058639862781587</v>
      </c>
      <c r="M610" s="9">
        <f t="shared" si="49"/>
        <v>0.20250823357139602</v>
      </c>
      <c r="N610" s="9">
        <f t="shared" si="52"/>
        <v>0.25343327129889293</v>
      </c>
      <c r="O610" s="9">
        <f t="shared" si="51"/>
        <v>0.24207111105040841</v>
      </c>
    </row>
    <row r="611" spans="1:15" ht="15" x14ac:dyDescent="0.25">
      <c r="A611" s="60">
        <v>1915</v>
      </c>
      <c r="B611" s="60">
        <f>IF('IV. Country level, 1310-2018'!C609&lt;0,'III. GDP shares, 1310-2018'!C611,"")</f>
        <v>8.1530627366390565E-2</v>
      </c>
      <c r="C611" s="60">
        <f>IF('IV. Country level, 1310-2018'!D609&lt;0,'III. GDP shares, 1310-2018'!D611,"")</f>
        <v>0.18719971155094833</v>
      </c>
      <c r="D611" s="60">
        <f>IF('IV. Country level, 1310-2018'!E609&lt;0,'III. GDP shares, 1310-2018'!E611,"")</f>
        <v>1.9177474925631512E-2</v>
      </c>
      <c r="E611" s="60">
        <f>IF('IV. Country level, 1310-2018'!F609&lt;0,'III. GDP shares, 1310-2018'!F611,"")</f>
        <v>0.14666979647068232</v>
      </c>
      <c r="F611" s="60">
        <f>IF('IV. Country level, 1310-2018'!G609&lt;0,'III. GDP shares, 1310-2018'!G611,"")</f>
        <v>0.10044123552899832</v>
      </c>
      <c r="G611" s="60" t="str">
        <f>IF('IV. Country level, 1310-2018'!H609&lt;0,'III. GDP shares, 1310-2018'!H611,"")</f>
        <v/>
      </c>
      <c r="H611" s="60" t="str">
        <f>IF('IV. Country level, 1310-2018'!I609&lt;0,'III. GDP shares, 1310-2018'!I611,"")</f>
        <v/>
      </c>
      <c r="I611" s="60" t="str">
        <f>IF('IV. Country level, 1310-2018'!J609&lt;0,'III. GDP shares, 1310-2018'!J611,"")</f>
        <v/>
      </c>
      <c r="J611" s="60"/>
      <c r="K611" s="60">
        <f t="shared" si="48"/>
        <v>0.53501884584265103</v>
      </c>
      <c r="L611" s="9">
        <f t="shared" si="50"/>
        <v>0.47635916038060461</v>
      </c>
      <c r="M611" s="9">
        <f t="shared" si="49"/>
        <v>0.20250823357139602</v>
      </c>
      <c r="N611" s="9">
        <f t="shared" si="52"/>
        <v>0.25343327129889293</v>
      </c>
      <c r="O611" s="9">
        <f t="shared" si="51"/>
        <v>0.24207111105040841</v>
      </c>
    </row>
    <row r="612" spans="1:15" ht="15" x14ac:dyDescent="0.25">
      <c r="A612" s="60">
        <v>1916</v>
      </c>
      <c r="B612" s="60">
        <f>IF('IV. Country level, 1310-2018'!C610&lt;0,'III. GDP shares, 1310-2018'!C612,"")</f>
        <v>8.4437210539152999E-2</v>
      </c>
      <c r="C612" s="60">
        <f>IF('IV. Country level, 1310-2018'!D610&lt;0,'III. GDP shares, 1310-2018'!D612,"")</f>
        <v>0.17660023691202451</v>
      </c>
      <c r="D612" s="60">
        <f>IF('IV. Country level, 1310-2018'!E610&lt;0,'III. GDP shares, 1310-2018'!E612,"")</f>
        <v>1.8177315875998971E-2</v>
      </c>
      <c r="E612" s="60" t="str">
        <f>IF('IV. Country level, 1310-2018'!F610&lt;0,'III. GDP shares, 1310-2018'!F612,"")</f>
        <v/>
      </c>
      <c r="F612" s="60">
        <f>IF('IV. Country level, 1310-2018'!G610&lt;0,'III. GDP shares, 1310-2018'!G612,"")</f>
        <v>9.7401251277992457E-2</v>
      </c>
      <c r="G612" s="60">
        <f>IF('IV. Country level, 1310-2018'!H610&lt;0,'III. GDP shares, 1310-2018'!H612,"")</f>
        <v>0.39401047567952358</v>
      </c>
      <c r="H612" s="60">
        <f>IF('IV. Country level, 1310-2018'!I610&lt;0,'III. GDP shares, 1310-2018'!I612,"")</f>
        <v>3.0805203429086856E-2</v>
      </c>
      <c r="I612" s="60">
        <f>IF('IV. Country level, 1310-2018'!J610&lt;0,'III. GDP shares, 1310-2018'!J612,"")</f>
        <v>6.1842587848937619E-2</v>
      </c>
      <c r="J612" s="60"/>
      <c r="K612" s="60">
        <f t="shared" si="48"/>
        <v>0.86327428156271691</v>
      </c>
      <c r="L612" s="9">
        <f t="shared" si="50"/>
        <v>0.59905799513908664</v>
      </c>
      <c r="M612" s="9">
        <f t="shared" si="49"/>
        <v>0.20250823357139602</v>
      </c>
      <c r="N612" s="9">
        <f t="shared" si="52"/>
        <v>0.24589057834538164</v>
      </c>
      <c r="O612" s="9">
        <f t="shared" si="51"/>
        <v>0.24207111105040841</v>
      </c>
    </row>
    <row r="613" spans="1:15" ht="15" x14ac:dyDescent="0.25">
      <c r="A613" s="60">
        <v>1917</v>
      </c>
      <c r="B613" s="60">
        <f>IF('IV. Country level, 1310-2018'!C611&lt;0,'III. GDP shares, 1310-2018'!C613,"")</f>
        <v>9.007548754081314E-2</v>
      </c>
      <c r="C613" s="60">
        <f>IF('IV. Country level, 1310-2018'!D611&lt;0,'III. GDP shares, 1310-2018'!D613,"")</f>
        <v>0.18153669240141207</v>
      </c>
      <c r="D613" s="60">
        <f>IF('IV. Country level, 1310-2018'!E611&lt;0,'III. GDP shares, 1310-2018'!E613,"")</f>
        <v>1.7336099391002755E-2</v>
      </c>
      <c r="E613" s="60" t="str">
        <f>IF('IV. Country level, 1310-2018'!F611&lt;0,'III. GDP shares, 1310-2018'!F613,"")</f>
        <v/>
      </c>
      <c r="F613" s="60">
        <f>IF('IV. Country level, 1310-2018'!G611&lt;0,'III. GDP shares, 1310-2018'!G613,"")</f>
        <v>8.4078923803253033E-2</v>
      </c>
      <c r="G613" s="60">
        <f>IF('IV. Country level, 1310-2018'!H611&lt;0,'III. GDP shares, 1310-2018'!H613,"")</f>
        <v>0.3913883242622484</v>
      </c>
      <c r="H613" s="60">
        <f>IF('IV. Country level, 1310-2018'!I611&lt;0,'III. GDP shares, 1310-2018'!I613,"")</f>
        <v>3.0999032538684166E-2</v>
      </c>
      <c r="I613" s="60">
        <f>IF('IV. Country level, 1310-2018'!J611&lt;0,'III. GDP shares, 1310-2018'!J613,"")</f>
        <v>6.5116679103020533E-2</v>
      </c>
      <c r="J613" s="60"/>
      <c r="K613" s="60">
        <f t="shared" si="48"/>
        <v>0.86053123904043416</v>
      </c>
      <c r="L613" s="9">
        <f t="shared" si="50"/>
        <v>0.6599147625658992</v>
      </c>
      <c r="M613" s="9">
        <f t="shared" si="49"/>
        <v>0.20250823357139602</v>
      </c>
      <c r="N613" s="9">
        <f t="shared" si="52"/>
        <v>0.23828924992074019</v>
      </c>
      <c r="O613" s="9">
        <f t="shared" si="51"/>
        <v>0.24207111105040841</v>
      </c>
    </row>
    <row r="614" spans="1:15" ht="15" x14ac:dyDescent="0.25">
      <c r="A614" s="60">
        <v>1918</v>
      </c>
      <c r="B614" s="60">
        <f>IF('IV. Country level, 1310-2018'!C612&lt;0,'III. GDP shares, 1310-2018'!C614,"")</f>
        <v>8.9646000205849091E-2</v>
      </c>
      <c r="C614" s="60">
        <f>IF('IV. Country level, 1310-2018'!D612&lt;0,'III. GDP shares, 1310-2018'!D614,"")</f>
        <v>0.17912929377823683</v>
      </c>
      <c r="D614" s="60">
        <f>IF('IV. Country level, 1310-2018'!E612&lt;0,'III. GDP shares, 1310-2018'!E614,"")</f>
        <v>1.5945586291725853E-2</v>
      </c>
      <c r="E614" s="60" t="str">
        <f>IF('IV. Country level, 1310-2018'!F612&lt;0,'III. GDP shares, 1310-2018'!F614,"")</f>
        <v/>
      </c>
      <c r="F614" s="60">
        <f>IF('IV. Country level, 1310-2018'!G612&lt;0,'III. GDP shares, 1310-2018'!G614,"")</f>
        <v>6.5044604058578107E-2</v>
      </c>
      <c r="G614" s="60">
        <f>IF('IV. Country level, 1310-2018'!H612&lt;0,'III. GDP shares, 1310-2018'!H614,"")</f>
        <v>0.41843660872627192</v>
      </c>
      <c r="H614" s="60">
        <f>IF('IV. Country level, 1310-2018'!I612&lt;0,'III. GDP shares, 1310-2018'!I614,"")</f>
        <v>3.0183225023684417E-2</v>
      </c>
      <c r="I614" s="60">
        <f>IF('IV. Country level, 1310-2018'!J612&lt;0,'III. GDP shares, 1310-2018'!J614,"")</f>
        <v>6.4512053022850152E-2</v>
      </c>
      <c r="J614" s="60"/>
      <c r="K614" s="60">
        <f t="shared" si="48"/>
        <v>0.86289737110719644</v>
      </c>
      <c r="L614" s="9">
        <f t="shared" si="50"/>
        <v>0.64877782599726286</v>
      </c>
      <c r="M614" s="9">
        <f t="shared" si="49"/>
        <v>0.20250823357139602</v>
      </c>
      <c r="N614" s="9">
        <f t="shared" si="52"/>
        <v>0.23773241492040526</v>
      </c>
      <c r="O614" s="9">
        <f t="shared" si="51"/>
        <v>0.24207111105040841</v>
      </c>
    </row>
    <row r="615" spans="1:15" ht="15" x14ac:dyDescent="0.25">
      <c r="A615" s="60">
        <v>1919</v>
      </c>
      <c r="B615" s="60" t="str">
        <f>IF('IV. Country level, 1310-2018'!C613&lt;0,'III. GDP shares, 1310-2018'!C615,"")</f>
        <v/>
      </c>
      <c r="C615" s="60">
        <f>IF('IV. Country level, 1310-2018'!D613&lt;0,'III. GDP shares, 1310-2018'!D615,"")</f>
        <v>0.18689309945183985</v>
      </c>
      <c r="D615" s="60">
        <f>IF('IV. Country level, 1310-2018'!E613&lt;0,'III. GDP shares, 1310-2018'!E615,"")</f>
        <v>2.313030873941781E-2</v>
      </c>
      <c r="E615" s="60" t="str">
        <f>IF('IV. Country level, 1310-2018'!F613&lt;0,'III. GDP shares, 1310-2018'!F615,"")</f>
        <v/>
      </c>
      <c r="F615" s="60">
        <f>IF('IV. Country level, 1310-2018'!G613&lt;0,'III. GDP shares, 1310-2018'!G615,"")</f>
        <v>8.9719595275968414E-2</v>
      </c>
      <c r="G615" s="60">
        <f>IF('IV. Country level, 1310-2018'!H613&lt;0,'III. GDP shares, 1310-2018'!H615,"")</f>
        <v>0.49405836675829107</v>
      </c>
      <c r="H615" s="60">
        <f>IF('IV. Country level, 1310-2018'!I613&lt;0,'III. GDP shares, 1310-2018'!I615,"")</f>
        <v>3.5551318721520113E-2</v>
      </c>
      <c r="I615" s="60">
        <f>IF('IV. Country level, 1310-2018'!J613&lt;0,'III. GDP shares, 1310-2018'!J615,"")</f>
        <v>8.3253579612578649E-2</v>
      </c>
      <c r="J615" s="60"/>
      <c r="K615" s="60">
        <f t="shared" si="48"/>
        <v>0.9126062685596158</v>
      </c>
      <c r="L615" s="9">
        <f t="shared" si="50"/>
        <v>0.58382822753009334</v>
      </c>
      <c r="M615" s="9">
        <f t="shared" si="49"/>
        <v>0.20250823357139602</v>
      </c>
      <c r="N615" s="9">
        <f t="shared" si="52"/>
        <v>0.25014917731953551</v>
      </c>
      <c r="O615" s="9">
        <f t="shared" si="51"/>
        <v>0.24207111105040841</v>
      </c>
    </row>
    <row r="616" spans="1:15" ht="15" x14ac:dyDescent="0.25">
      <c r="A616" s="60">
        <v>1920</v>
      </c>
      <c r="B616" s="60">
        <f>IF('IV. Country level, 1310-2018'!C614&lt;0,'III. GDP shares, 1310-2018'!C616,"")</f>
        <v>8.0714447958191798E-2</v>
      </c>
      <c r="C616" s="60">
        <f>IF('IV. Country level, 1310-2018'!D614&lt;0,'III. GDP shares, 1310-2018'!D616,"")</f>
        <v>0.17763163765259454</v>
      </c>
      <c r="D616" s="60">
        <f>IF('IV. Country level, 1310-2018'!E614&lt;0,'III. GDP shares, 1310-2018'!E616,"")</f>
        <v>2.4106466689289868E-2</v>
      </c>
      <c r="E616" s="60" t="str">
        <f>IF('IV. Country level, 1310-2018'!F614&lt;0,'III. GDP shares, 1310-2018'!F616,"")</f>
        <v/>
      </c>
      <c r="F616" s="60">
        <f>IF('IV. Country level, 1310-2018'!G614&lt;0,'III. GDP shares, 1310-2018'!G616,"")</f>
        <v>0.10498333546924456</v>
      </c>
      <c r="G616" s="60" t="str">
        <f>IF('IV. Country level, 1310-2018'!H614&lt;0,'III. GDP shares, 1310-2018'!H616,"")</f>
        <v/>
      </c>
      <c r="H616" s="60">
        <f>IF('IV. Country level, 1310-2018'!I614&lt;0,'III. GDP shares, 1310-2018'!I616,"")</f>
        <v>3.8561484218367276E-2</v>
      </c>
      <c r="I616" s="60" t="str">
        <f>IF('IV. Country level, 1310-2018'!J614&lt;0,'III. GDP shares, 1310-2018'!J616,"")</f>
        <v/>
      </c>
      <c r="J616" s="60"/>
      <c r="K616" s="60">
        <f t="shared" si="48"/>
        <v>0.42599737198768794</v>
      </c>
      <c r="L616" s="9">
        <f t="shared" si="50"/>
        <v>0.47635543140685394</v>
      </c>
      <c r="M616" s="9">
        <f t="shared" si="49"/>
        <v>0.20250823357139602</v>
      </c>
      <c r="N616" s="9">
        <f t="shared" si="52"/>
        <v>0.2558289128313454</v>
      </c>
      <c r="O616" s="9">
        <f t="shared" si="51"/>
        <v>0.24207111105040841</v>
      </c>
    </row>
    <row r="617" spans="1:15" ht="15" x14ac:dyDescent="0.25">
      <c r="A617" s="60">
        <v>1921</v>
      </c>
      <c r="B617" s="60">
        <f>IF('IV. Country level, 1310-2018'!C615&lt;0,'III. GDP shares, 1310-2018'!C617,"")</f>
        <v>8.1119403880538496E-2</v>
      </c>
      <c r="C617" s="60" t="str">
        <f>IF('IV. Country level, 1310-2018'!D615&lt;0,'III. GDP shares, 1310-2018'!D617,"")</f>
        <v/>
      </c>
      <c r="D617" s="60" t="str">
        <f>IF('IV. Country level, 1310-2018'!E615&lt;0,'III. GDP shares, 1310-2018'!E617,"")</f>
        <v/>
      </c>
      <c r="E617" s="60" t="str">
        <f>IF('IV. Country level, 1310-2018'!F615&lt;0,'III. GDP shares, 1310-2018'!F617,"")</f>
        <v/>
      </c>
      <c r="F617" s="60" t="str">
        <f>IF('IV. Country level, 1310-2018'!G615&lt;0,'III. GDP shares, 1310-2018'!G617,"")</f>
        <v/>
      </c>
      <c r="G617" s="60" t="str">
        <f>IF('IV. Country level, 1310-2018'!H615&lt;0,'III. GDP shares, 1310-2018'!H617,"")</f>
        <v/>
      </c>
      <c r="H617" s="60" t="str">
        <f>IF('IV. Country level, 1310-2018'!I615&lt;0,'III. GDP shares, 1310-2018'!I617,"")</f>
        <v/>
      </c>
      <c r="I617" s="60" t="str">
        <f>IF('IV. Country level, 1310-2018'!J615&lt;0,'III. GDP shares, 1310-2018'!J617,"")</f>
        <v/>
      </c>
      <c r="J617" s="60"/>
      <c r="K617" s="60">
        <f t="shared" si="48"/>
        <v>8.1119403880538496E-2</v>
      </c>
      <c r="L617" s="9">
        <f t="shared" si="50"/>
        <v>0.37795226334622228</v>
      </c>
      <c r="M617" s="9">
        <f t="shared" si="49"/>
        <v>0.20250823357139602</v>
      </c>
      <c r="N617" s="9">
        <f t="shared" si="52"/>
        <v>0.27908438837666044</v>
      </c>
      <c r="O617" s="9">
        <f t="shared" si="51"/>
        <v>0.24207111105040841</v>
      </c>
    </row>
    <row r="618" spans="1:15" ht="15" x14ac:dyDescent="0.25">
      <c r="A618" s="60">
        <v>1922</v>
      </c>
      <c r="B618" s="60">
        <f>IF('IV. Country level, 1310-2018'!C616&lt;0,'III. GDP shares, 1310-2018'!C618,"")</f>
        <v>8.0371656572464728E-2</v>
      </c>
      <c r="C618" s="60" t="str">
        <f>IF('IV. Country level, 1310-2018'!D616&lt;0,'III. GDP shares, 1310-2018'!D618,"")</f>
        <v/>
      </c>
      <c r="D618" s="60" t="str">
        <f>IF('IV. Country level, 1310-2018'!E616&lt;0,'III. GDP shares, 1310-2018'!E618,"")</f>
        <v/>
      </c>
      <c r="E618" s="60" t="str">
        <f>IF('IV. Country level, 1310-2018'!F616&lt;0,'III. GDP shares, 1310-2018'!F618,"")</f>
        <v/>
      </c>
      <c r="F618" s="60" t="str">
        <f>IF('IV. Country level, 1310-2018'!G616&lt;0,'III. GDP shares, 1310-2018'!G618,"")</f>
        <v/>
      </c>
      <c r="G618" s="60" t="str">
        <f>IF('IV. Country level, 1310-2018'!H616&lt;0,'III. GDP shares, 1310-2018'!H618,"")</f>
        <v/>
      </c>
      <c r="H618" s="60" t="str">
        <f>IF('IV. Country level, 1310-2018'!I616&lt;0,'III. GDP shares, 1310-2018'!I618,"")</f>
        <v/>
      </c>
      <c r="I618" s="60" t="str">
        <f>IF('IV. Country level, 1310-2018'!J616&lt;0,'III. GDP shares, 1310-2018'!J618,"")</f>
        <v/>
      </c>
      <c r="J618" s="60"/>
      <c r="K618" s="60">
        <f t="shared" si="48"/>
        <v>8.0371656572464728E-2</v>
      </c>
      <c r="L618" s="9">
        <f t="shared" si="50"/>
        <v>0.27889834069290032</v>
      </c>
      <c r="M618" s="9">
        <f t="shared" si="49"/>
        <v>0.20250823357139602</v>
      </c>
      <c r="N618" s="9">
        <f t="shared" si="52"/>
        <v>0.27775547602033629</v>
      </c>
      <c r="O618" s="9">
        <f t="shared" si="51"/>
        <v>0.24207111105040841</v>
      </c>
    </row>
    <row r="619" spans="1:15" ht="15" x14ac:dyDescent="0.25">
      <c r="A619" s="60">
        <v>1923</v>
      </c>
      <c r="B619" s="60" t="str">
        <f>IF('IV. Country level, 1310-2018'!C617&lt;0,'III. GDP shares, 1310-2018'!C619,"")</f>
        <v/>
      </c>
      <c r="C619" s="60" t="str">
        <f>IF('IV. Country level, 1310-2018'!D617&lt;0,'III. GDP shares, 1310-2018'!D619,"")</f>
        <v/>
      </c>
      <c r="D619" s="60" t="str">
        <f>IF('IV. Country level, 1310-2018'!E617&lt;0,'III. GDP shares, 1310-2018'!E619,"")</f>
        <v/>
      </c>
      <c r="E619" s="60" t="str">
        <f>IF('IV. Country level, 1310-2018'!F617&lt;0,'III. GDP shares, 1310-2018'!F619,"")</f>
        <v/>
      </c>
      <c r="F619" s="60">
        <f>IF('IV. Country level, 1310-2018'!G617&lt;0,'III. GDP shares, 1310-2018'!G619,"")</f>
        <v>0.11096470870003981</v>
      </c>
      <c r="G619" s="60" t="str">
        <f>IF('IV. Country level, 1310-2018'!H617&lt;0,'III. GDP shares, 1310-2018'!H619,"")</f>
        <v/>
      </c>
      <c r="H619" s="60" t="str">
        <f>IF('IV. Country level, 1310-2018'!I617&lt;0,'III. GDP shares, 1310-2018'!I619,"")</f>
        <v/>
      </c>
      <c r="I619" s="60" t="str">
        <f>IF('IV. Country level, 1310-2018'!J617&lt;0,'III. GDP shares, 1310-2018'!J619,"")</f>
        <v/>
      </c>
      <c r="J619" s="60"/>
      <c r="K619" s="60">
        <f t="shared" si="48"/>
        <v>0.11096470870003981</v>
      </c>
      <c r="L619" s="9">
        <f t="shared" si="50"/>
        <v>0.16288653088344349</v>
      </c>
      <c r="M619" s="9">
        <f t="shared" si="49"/>
        <v>0.20250823357139602</v>
      </c>
      <c r="N619" s="9">
        <f t="shared" si="52"/>
        <v>0.26804061997586132</v>
      </c>
      <c r="O619" s="9">
        <f t="shared" si="51"/>
        <v>0.24207111105040841</v>
      </c>
    </row>
    <row r="620" spans="1:15" ht="15" x14ac:dyDescent="0.25">
      <c r="A620" s="60">
        <v>1924</v>
      </c>
      <c r="B620" s="60">
        <f>IF('IV. Country level, 1310-2018'!C618&lt;0,'III. GDP shares, 1310-2018'!C620,"")</f>
        <v>6.6814321892247633E-2</v>
      </c>
      <c r="C620" s="60" t="str">
        <f>IF('IV. Country level, 1310-2018'!D618&lt;0,'III. GDP shares, 1310-2018'!D620,"")</f>
        <v/>
      </c>
      <c r="D620" s="60" t="str">
        <f>IF('IV. Country level, 1310-2018'!E618&lt;0,'III. GDP shares, 1310-2018'!E620,"")</f>
        <v/>
      </c>
      <c r="E620" s="60" t="str">
        <f>IF('IV. Country level, 1310-2018'!F618&lt;0,'III. GDP shares, 1310-2018'!F620,"")</f>
        <v/>
      </c>
      <c r="F620" s="60">
        <f>IF('IV. Country level, 1310-2018'!G618&lt;0,'III. GDP shares, 1310-2018'!G620,"")</f>
        <v>0.10489474072376559</v>
      </c>
      <c r="G620" s="60" t="str">
        <f>IF('IV. Country level, 1310-2018'!H618&lt;0,'III. GDP shares, 1310-2018'!H620,"")</f>
        <v/>
      </c>
      <c r="H620" s="60" t="str">
        <f>IF('IV. Country level, 1310-2018'!I618&lt;0,'III. GDP shares, 1310-2018'!I620,"")</f>
        <v/>
      </c>
      <c r="I620" s="60" t="str">
        <f>IF('IV. Country level, 1310-2018'!J618&lt;0,'III. GDP shares, 1310-2018'!J620,"")</f>
        <v/>
      </c>
      <c r="J620" s="60"/>
      <c r="K620" s="60">
        <f t="shared" si="48"/>
        <v>0.17170906261601321</v>
      </c>
      <c r="L620" s="9">
        <f t="shared" si="50"/>
        <v>0.10202976345663092</v>
      </c>
      <c r="M620" s="9">
        <f t="shared" si="49"/>
        <v>0.20250823357139602</v>
      </c>
      <c r="N620" s="9">
        <f t="shared" si="52"/>
        <v>0.26582495014735741</v>
      </c>
      <c r="O620" s="9">
        <f t="shared" si="51"/>
        <v>0.24207111105040841</v>
      </c>
    </row>
    <row r="621" spans="1:15" ht="15" x14ac:dyDescent="0.25">
      <c r="A621" s="60">
        <v>1925</v>
      </c>
      <c r="B621" s="60">
        <f>IF('IV. Country level, 1310-2018'!C619&lt;0,'III. GDP shares, 1310-2018'!C621,"")</f>
        <v>6.8381383453446729E-2</v>
      </c>
      <c r="C621" s="60" t="str">
        <f>IF('IV. Country level, 1310-2018'!D619&lt;0,'III. GDP shares, 1310-2018'!D621,"")</f>
        <v/>
      </c>
      <c r="D621" s="60" t="str">
        <f>IF('IV. Country level, 1310-2018'!E619&lt;0,'III. GDP shares, 1310-2018'!E621,"")</f>
        <v/>
      </c>
      <c r="E621" s="60" t="str">
        <f>IF('IV. Country level, 1310-2018'!F619&lt;0,'III. GDP shares, 1310-2018'!F621,"")</f>
        <v/>
      </c>
      <c r="F621" s="60">
        <f>IF('IV. Country level, 1310-2018'!G619&lt;0,'III. GDP shares, 1310-2018'!G621,"")</f>
        <v>0.10113852908049564</v>
      </c>
      <c r="G621" s="60" t="str">
        <f>IF('IV. Country level, 1310-2018'!H619&lt;0,'III. GDP shares, 1310-2018'!H621,"")</f>
        <v/>
      </c>
      <c r="H621" s="60" t="str">
        <f>IF('IV. Country level, 1310-2018'!I619&lt;0,'III. GDP shares, 1310-2018'!I621,"")</f>
        <v/>
      </c>
      <c r="I621" s="60" t="str">
        <f>IF('IV. Country level, 1310-2018'!J619&lt;0,'III. GDP shares, 1310-2018'!J621,"")</f>
        <v/>
      </c>
      <c r="J621" s="60"/>
      <c r="K621" s="60">
        <f t="shared" si="48"/>
        <v>0.16951991253394239</v>
      </c>
      <c r="L621" s="9">
        <f t="shared" si="50"/>
        <v>0.10461987814003357</v>
      </c>
      <c r="M621" s="9">
        <f t="shared" si="49"/>
        <v>0.20250823357139602</v>
      </c>
      <c r="N621" s="9">
        <f t="shared" si="52"/>
        <v>0.28854070644517255</v>
      </c>
      <c r="O621" s="9">
        <f t="shared" si="51"/>
        <v>0.24207111105040841</v>
      </c>
    </row>
    <row r="622" spans="1:15" ht="15" x14ac:dyDescent="0.25">
      <c r="A622" s="60">
        <v>1926</v>
      </c>
      <c r="B622" s="60" t="str">
        <f>IF('IV. Country level, 1310-2018'!C620&lt;0,'III. GDP shares, 1310-2018'!C622,"")</f>
        <v/>
      </c>
      <c r="C622" s="60" t="str">
        <f>IF('IV. Country level, 1310-2018'!D620&lt;0,'III. GDP shares, 1310-2018'!D622,"")</f>
        <v/>
      </c>
      <c r="D622" s="60" t="str">
        <f>IF('IV. Country level, 1310-2018'!E620&lt;0,'III. GDP shares, 1310-2018'!E622,"")</f>
        <v/>
      </c>
      <c r="E622" s="60" t="str">
        <f>IF('IV. Country level, 1310-2018'!F620&lt;0,'III. GDP shares, 1310-2018'!F622,"")</f>
        <v/>
      </c>
      <c r="F622" s="60">
        <f>IF('IV. Country level, 1310-2018'!G620&lt;0,'III. GDP shares, 1310-2018'!G622,"")</f>
        <v>0.10052359989341772</v>
      </c>
      <c r="G622" s="60" t="str">
        <f>IF('IV. Country level, 1310-2018'!H620&lt;0,'III. GDP shares, 1310-2018'!H622,"")</f>
        <v/>
      </c>
      <c r="H622" s="60" t="str">
        <f>IF('IV. Country level, 1310-2018'!I620&lt;0,'III. GDP shares, 1310-2018'!I622,"")</f>
        <v/>
      </c>
      <c r="I622" s="60" t="str">
        <f>IF('IV. Country level, 1310-2018'!J620&lt;0,'III. GDP shares, 1310-2018'!J622,"")</f>
        <v/>
      </c>
      <c r="J622" s="60"/>
      <c r="K622" s="60">
        <f t="shared" si="48"/>
        <v>0.10052359989341772</v>
      </c>
      <c r="L622" s="9">
        <f t="shared" si="50"/>
        <v>9.3138212915395729E-2</v>
      </c>
      <c r="M622" s="9">
        <f t="shared" si="49"/>
        <v>0.20250823357139602</v>
      </c>
      <c r="N622" s="9">
        <f t="shared" si="52"/>
        <v>0.29970631555675181</v>
      </c>
      <c r="O622" s="9">
        <f t="shared" si="51"/>
        <v>0.24207111105040841</v>
      </c>
    </row>
    <row r="623" spans="1:15" ht="15" x14ac:dyDescent="0.25">
      <c r="A623" s="60">
        <v>1927</v>
      </c>
      <c r="B623" s="60" t="str">
        <f>IF('IV. Country level, 1310-2018'!C621&lt;0,'III. GDP shares, 1310-2018'!C623,"")</f>
        <v/>
      </c>
      <c r="C623" s="60" t="str">
        <f>IF('IV. Country level, 1310-2018'!D621&lt;0,'III. GDP shares, 1310-2018'!D623,"")</f>
        <v/>
      </c>
      <c r="D623" s="60" t="str">
        <f>IF('IV. Country level, 1310-2018'!E621&lt;0,'III. GDP shares, 1310-2018'!E623,"")</f>
        <v/>
      </c>
      <c r="E623" s="60" t="str">
        <f>IF('IV. Country level, 1310-2018'!F621&lt;0,'III. GDP shares, 1310-2018'!F623,"")</f>
        <v/>
      </c>
      <c r="F623" s="60" t="str">
        <f>IF('IV. Country level, 1310-2018'!G621&lt;0,'III. GDP shares, 1310-2018'!G623,"")</f>
        <v/>
      </c>
      <c r="G623" s="60" t="str">
        <f>IF('IV. Country level, 1310-2018'!H621&lt;0,'III. GDP shares, 1310-2018'!H623,"")</f>
        <v/>
      </c>
      <c r="H623" s="60" t="str">
        <f>IF('IV. Country level, 1310-2018'!I621&lt;0,'III. GDP shares, 1310-2018'!I623,"")</f>
        <v/>
      </c>
      <c r="I623" s="60" t="str">
        <f>IF('IV. Country level, 1310-2018'!J621&lt;0,'III. GDP shares, 1310-2018'!J623,"")</f>
        <v/>
      </c>
      <c r="J623" s="60"/>
      <c r="K623" s="60">
        <f t="shared" si="48"/>
        <v>0</v>
      </c>
      <c r="L623" s="9">
        <f t="shared" si="50"/>
        <v>9.7034191721424218E-2</v>
      </c>
      <c r="M623" s="9">
        <f t="shared" si="49"/>
        <v>0.20250823357139602</v>
      </c>
      <c r="N623" s="9">
        <f t="shared" si="52"/>
        <v>0.32475027613663787</v>
      </c>
      <c r="O623" s="9">
        <f t="shared" si="51"/>
        <v>0.24207111105040841</v>
      </c>
    </row>
    <row r="624" spans="1:15" ht="15" x14ac:dyDescent="0.25">
      <c r="A624" s="60">
        <v>1928</v>
      </c>
      <c r="B624" s="60" t="str">
        <f>IF('IV. Country level, 1310-2018'!C622&lt;0,'III. GDP shares, 1310-2018'!C624,"")</f>
        <v/>
      </c>
      <c r="C624" s="60" t="str">
        <f>IF('IV. Country level, 1310-2018'!D622&lt;0,'III. GDP shares, 1310-2018'!D624,"")</f>
        <v/>
      </c>
      <c r="D624" s="60" t="str">
        <f>IF('IV. Country level, 1310-2018'!E622&lt;0,'III. GDP shares, 1310-2018'!E624,"")</f>
        <v/>
      </c>
      <c r="E624" s="60" t="str">
        <f>IF('IV. Country level, 1310-2018'!F622&lt;0,'III. GDP shares, 1310-2018'!F624,"")</f>
        <v/>
      </c>
      <c r="F624" s="60">
        <f>IF('IV. Country level, 1310-2018'!G622&lt;0,'III. GDP shares, 1310-2018'!G624,"")</f>
        <v>9.925020666435698E-2</v>
      </c>
      <c r="G624" s="60" t="str">
        <f>IF('IV. Country level, 1310-2018'!H622&lt;0,'III. GDP shares, 1310-2018'!H624,"")</f>
        <v/>
      </c>
      <c r="H624" s="60" t="str">
        <f>IF('IV. Country level, 1310-2018'!I622&lt;0,'III. GDP shares, 1310-2018'!I624,"")</f>
        <v/>
      </c>
      <c r="I624" s="60" t="str">
        <f>IF('IV. Country level, 1310-2018'!J622&lt;0,'III. GDP shares, 1310-2018'!J624,"")</f>
        <v/>
      </c>
      <c r="J624" s="60"/>
      <c r="K624" s="60">
        <f t="shared" si="48"/>
        <v>9.925020666435698E-2</v>
      </c>
      <c r="L624" s="9">
        <f t="shared" si="50"/>
        <v>7.2504325633422323E-2</v>
      </c>
      <c r="M624" s="9">
        <f t="shared" si="49"/>
        <v>0.20250823357139602</v>
      </c>
      <c r="N624" s="9">
        <f t="shared" si="52"/>
        <v>0.34069738412950434</v>
      </c>
      <c r="O624" s="9">
        <f t="shared" si="51"/>
        <v>0.24207111105040841</v>
      </c>
    </row>
    <row r="625" spans="1:15" ht="15" x14ac:dyDescent="0.25">
      <c r="A625" s="60">
        <v>1929</v>
      </c>
      <c r="B625" s="60" t="str">
        <f>IF('IV. Country level, 1310-2018'!C623&lt;0,'III. GDP shares, 1310-2018'!C625,"")</f>
        <v/>
      </c>
      <c r="C625" s="60" t="str">
        <f>IF('IV. Country level, 1310-2018'!D623&lt;0,'III. GDP shares, 1310-2018'!D625,"")</f>
        <v/>
      </c>
      <c r="D625" s="60" t="str">
        <f>IF('IV. Country level, 1310-2018'!E623&lt;0,'III. GDP shares, 1310-2018'!E625,"")</f>
        <v/>
      </c>
      <c r="E625" s="60" t="str">
        <f>IF('IV. Country level, 1310-2018'!F623&lt;0,'III. GDP shares, 1310-2018'!F625,"")</f>
        <v/>
      </c>
      <c r="F625" s="60" t="str">
        <f>IF('IV. Country level, 1310-2018'!G623&lt;0,'III. GDP shares, 1310-2018'!G625,"")</f>
        <v/>
      </c>
      <c r="G625" s="60" t="str">
        <f>IF('IV. Country level, 1310-2018'!H623&lt;0,'III. GDP shares, 1310-2018'!H625,"")</f>
        <v/>
      </c>
      <c r="H625" s="60" t="str">
        <f>IF('IV. Country level, 1310-2018'!I623&lt;0,'III. GDP shares, 1310-2018'!I625,"")</f>
        <v/>
      </c>
      <c r="I625" s="60" t="str">
        <f>IF('IV. Country level, 1310-2018'!J623&lt;0,'III. GDP shares, 1310-2018'!J625,"")</f>
        <v/>
      </c>
      <c r="J625" s="60"/>
      <c r="K625" s="60">
        <f t="shared" si="48"/>
        <v>0</v>
      </c>
      <c r="L625" s="9">
        <f t="shared" si="50"/>
        <v>5.9916587876855866E-2</v>
      </c>
      <c r="M625" s="9">
        <f t="shared" si="49"/>
        <v>0.20250823357139602</v>
      </c>
      <c r="N625" s="9">
        <f t="shared" si="52"/>
        <v>0.36543045035986615</v>
      </c>
      <c r="O625" s="9">
        <f t="shared" si="51"/>
        <v>0.24207111105040841</v>
      </c>
    </row>
    <row r="626" spans="1:15" ht="15" x14ac:dyDescent="0.25">
      <c r="A626" s="60">
        <v>1930</v>
      </c>
      <c r="B626" s="60" t="str">
        <f>IF('IV. Country level, 1310-2018'!C624&lt;0,'III. GDP shares, 1310-2018'!C626,"")</f>
        <v/>
      </c>
      <c r="C626" s="60" t="str">
        <f>IF('IV. Country level, 1310-2018'!D624&lt;0,'III. GDP shares, 1310-2018'!D626,"")</f>
        <v/>
      </c>
      <c r="D626" s="60" t="str">
        <f>IF('IV. Country level, 1310-2018'!E624&lt;0,'III. GDP shares, 1310-2018'!E626,"")</f>
        <v/>
      </c>
      <c r="E626" s="60" t="str">
        <f>IF('IV. Country level, 1310-2018'!F624&lt;0,'III. GDP shares, 1310-2018'!F626,"")</f>
        <v/>
      </c>
      <c r="F626" s="60">
        <f>IF('IV. Country level, 1310-2018'!G624&lt;0,'III. GDP shares, 1310-2018'!G626,"")</f>
        <v>0.10426537651387677</v>
      </c>
      <c r="G626" s="60" t="str">
        <f>IF('IV. Country level, 1310-2018'!H624&lt;0,'III. GDP shares, 1310-2018'!H626,"")</f>
        <v/>
      </c>
      <c r="H626" s="60">
        <f>IF('IV. Country level, 1310-2018'!I624&lt;0,'III. GDP shares, 1310-2018'!I626,"")</f>
        <v>3.3971183828362436E-2</v>
      </c>
      <c r="I626" s="60" t="str">
        <f>IF('IV. Country level, 1310-2018'!J624&lt;0,'III. GDP shares, 1310-2018'!J626,"")</f>
        <v/>
      </c>
      <c r="J626" s="60"/>
      <c r="K626" s="60">
        <f t="shared" si="48"/>
        <v>0.13823656034223919</v>
      </c>
      <c r="L626" s="9">
        <f t="shared" si="50"/>
        <v>4.5556073606367611E-2</v>
      </c>
      <c r="M626" s="9">
        <f t="shared" si="49"/>
        <v>0.20250823357139602</v>
      </c>
      <c r="N626" s="9">
        <f t="shared" si="52"/>
        <v>0.39573348066289649</v>
      </c>
      <c r="O626" s="9">
        <f t="shared" si="51"/>
        <v>0.24207111105040841</v>
      </c>
    </row>
    <row r="627" spans="1:15" ht="15" x14ac:dyDescent="0.25">
      <c r="A627" s="60">
        <v>1931</v>
      </c>
      <c r="B627" s="60" t="str">
        <f>IF('IV. Country level, 1310-2018'!C625&lt;0,'III. GDP shares, 1310-2018'!C627,"")</f>
        <v/>
      </c>
      <c r="C627" s="60" t="str">
        <f>IF('IV. Country level, 1310-2018'!D625&lt;0,'III. GDP shares, 1310-2018'!D627,"")</f>
        <v/>
      </c>
      <c r="D627" s="60" t="str">
        <f>IF('IV. Country level, 1310-2018'!E625&lt;0,'III. GDP shares, 1310-2018'!E627,"")</f>
        <v/>
      </c>
      <c r="E627" s="60" t="str">
        <f>IF('IV. Country level, 1310-2018'!F625&lt;0,'III. GDP shares, 1310-2018'!F627,"")</f>
        <v/>
      </c>
      <c r="F627" s="60" t="str">
        <f>IF('IV. Country level, 1310-2018'!G625&lt;0,'III. GDP shares, 1310-2018'!G627,"")</f>
        <v/>
      </c>
      <c r="G627" s="60" t="str">
        <f>IF('IV. Country level, 1310-2018'!H625&lt;0,'III. GDP shares, 1310-2018'!H627,"")</f>
        <v/>
      </c>
      <c r="H627" s="60" t="str">
        <f>IF('IV. Country level, 1310-2018'!I625&lt;0,'III. GDP shares, 1310-2018'!I627,"")</f>
        <v/>
      </c>
      <c r="I627" s="60" t="str">
        <f>IF('IV. Country level, 1310-2018'!J625&lt;0,'III. GDP shares, 1310-2018'!J627,"")</f>
        <v/>
      </c>
      <c r="J627" s="60"/>
      <c r="K627" s="60">
        <f t="shared" si="48"/>
        <v>0</v>
      </c>
      <c r="L627" s="9">
        <f t="shared" si="50"/>
        <v>4.5556073606367611E-2</v>
      </c>
      <c r="M627" s="9">
        <f t="shared" si="49"/>
        <v>0.20250823357139602</v>
      </c>
      <c r="N627" s="9">
        <f t="shared" si="52"/>
        <v>0.41846052025575275</v>
      </c>
      <c r="O627" s="9">
        <f t="shared" si="51"/>
        <v>0.24207111105040841</v>
      </c>
    </row>
    <row r="628" spans="1:15" ht="15" x14ac:dyDescent="0.25">
      <c r="A628" s="60">
        <v>1932</v>
      </c>
      <c r="B628" s="60" t="str">
        <f>IF('IV. Country level, 1310-2018'!C626&lt;0,'III. GDP shares, 1310-2018'!C628,"")</f>
        <v/>
      </c>
      <c r="C628" s="60" t="str">
        <f>IF('IV. Country level, 1310-2018'!D626&lt;0,'III. GDP shares, 1310-2018'!D628,"")</f>
        <v/>
      </c>
      <c r="D628" s="60" t="str">
        <f>IF('IV. Country level, 1310-2018'!E626&lt;0,'III. GDP shares, 1310-2018'!E628,"")</f>
        <v/>
      </c>
      <c r="E628" s="60" t="str">
        <f>IF('IV. Country level, 1310-2018'!F626&lt;0,'III. GDP shares, 1310-2018'!F628,"")</f>
        <v/>
      </c>
      <c r="F628" s="60" t="str">
        <f>IF('IV. Country level, 1310-2018'!G626&lt;0,'III. GDP shares, 1310-2018'!G628,"")</f>
        <v/>
      </c>
      <c r="G628" s="60" t="str">
        <f>IF('IV. Country level, 1310-2018'!H626&lt;0,'III. GDP shares, 1310-2018'!H628,"")</f>
        <v/>
      </c>
      <c r="H628" s="60" t="str">
        <f>IF('IV. Country level, 1310-2018'!I626&lt;0,'III. GDP shares, 1310-2018'!I628,"")</f>
        <v/>
      </c>
      <c r="I628" s="60">
        <f>IF('IV. Country level, 1310-2018'!J626&lt;0,'III. GDP shares, 1310-2018'!J628,"")</f>
        <v>8.1405748237977124E-2</v>
      </c>
      <c r="J628" s="60"/>
      <c r="K628" s="60">
        <f t="shared" si="48"/>
        <v>8.1405748237977124E-2</v>
      </c>
      <c r="L628" s="9">
        <f t="shared" si="50"/>
        <v>9.7340025457231666E-2</v>
      </c>
      <c r="M628" s="9">
        <f t="shared" si="49"/>
        <v>0.20250823357139602</v>
      </c>
      <c r="N628" s="9">
        <f t="shared" si="52"/>
        <v>0.43003868109033849</v>
      </c>
      <c r="O628" s="9">
        <f t="shared" si="51"/>
        <v>0.24207111105040841</v>
      </c>
    </row>
    <row r="629" spans="1:15" ht="15" x14ac:dyDescent="0.25">
      <c r="A629" s="60">
        <v>1933</v>
      </c>
      <c r="B629" s="60" t="str">
        <f>IF('IV. Country level, 1310-2018'!C627&lt;0,'III. GDP shares, 1310-2018'!C629,"")</f>
        <v/>
      </c>
      <c r="C629" s="60" t="str">
        <f>IF('IV. Country level, 1310-2018'!D627&lt;0,'III. GDP shares, 1310-2018'!D629,"")</f>
        <v/>
      </c>
      <c r="D629" s="60" t="str">
        <f>IF('IV. Country level, 1310-2018'!E627&lt;0,'III. GDP shares, 1310-2018'!E629,"")</f>
        <v/>
      </c>
      <c r="E629" s="60" t="str">
        <f>IF('IV. Country level, 1310-2018'!F627&lt;0,'III. GDP shares, 1310-2018'!F629,"")</f>
        <v/>
      </c>
      <c r="F629" s="60" t="str">
        <f>IF('IV. Country level, 1310-2018'!G627&lt;0,'III. GDP shares, 1310-2018'!G629,"")</f>
        <v/>
      </c>
      <c r="G629" s="60" t="str">
        <f>IF('IV. Country level, 1310-2018'!H627&lt;0,'III. GDP shares, 1310-2018'!H629,"")</f>
        <v/>
      </c>
      <c r="H629" s="60" t="str">
        <f>IF('IV. Country level, 1310-2018'!I627&lt;0,'III. GDP shares, 1310-2018'!I629,"")</f>
        <v/>
      </c>
      <c r="I629" s="60" t="str">
        <f>IF('IV. Country level, 1310-2018'!J627&lt;0,'III. GDP shares, 1310-2018'!J629,"")</f>
        <v/>
      </c>
      <c r="J629" s="60"/>
      <c r="K629" s="60">
        <f t="shared" si="48"/>
        <v>0</v>
      </c>
      <c r="L629" s="9">
        <f t="shared" si="50"/>
        <v>0.13180009640955861</v>
      </c>
      <c r="M629" s="9">
        <f t="shared" si="49"/>
        <v>0.20250823357139602</v>
      </c>
      <c r="N629" s="9">
        <f t="shared" si="52"/>
        <v>0.405290374017231</v>
      </c>
      <c r="O629" s="9">
        <f t="shared" si="51"/>
        <v>0.24207111105040841</v>
      </c>
    </row>
    <row r="630" spans="1:15" ht="15" x14ac:dyDescent="0.25">
      <c r="A630" s="60">
        <v>1934</v>
      </c>
      <c r="B630" s="60" t="str">
        <f>IF('IV. Country level, 1310-2018'!C628&lt;0,'III. GDP shares, 1310-2018'!C630,"")</f>
        <v/>
      </c>
      <c r="C630" s="60" t="str">
        <f>IF('IV. Country level, 1310-2018'!D628&lt;0,'III. GDP shares, 1310-2018'!D630,"")</f>
        <v/>
      </c>
      <c r="D630" s="60" t="str">
        <f>IF('IV. Country level, 1310-2018'!E628&lt;0,'III. GDP shares, 1310-2018'!E630,"")</f>
        <v/>
      </c>
      <c r="E630" s="60" t="str">
        <f>IF('IV. Country level, 1310-2018'!F628&lt;0,'III. GDP shares, 1310-2018'!F630,"")</f>
        <v/>
      </c>
      <c r="F630" s="60" t="str">
        <f>IF('IV. Country level, 1310-2018'!G628&lt;0,'III. GDP shares, 1310-2018'!G630,"")</f>
        <v/>
      </c>
      <c r="G630" s="60" t="str">
        <f>IF('IV. Country level, 1310-2018'!H628&lt;0,'III. GDP shares, 1310-2018'!H630,"")</f>
        <v/>
      </c>
      <c r="H630" s="60" t="str">
        <f>IF('IV. Country level, 1310-2018'!I628&lt;0,'III. GDP shares, 1310-2018'!I630,"")</f>
        <v/>
      </c>
      <c r="I630" s="60" t="str">
        <f>IF('IV. Country level, 1310-2018'!J628&lt;0,'III. GDP shares, 1310-2018'!J630,"")</f>
        <v/>
      </c>
      <c r="J630" s="60"/>
      <c r="K630" s="60">
        <f t="shared" si="48"/>
        <v>0</v>
      </c>
      <c r="L630" s="9">
        <f t="shared" si="50"/>
        <v>0.22938957109238864</v>
      </c>
      <c r="M630" s="9">
        <f t="shared" si="49"/>
        <v>0.20250823357139602</v>
      </c>
      <c r="N630" s="9">
        <f t="shared" si="52"/>
        <v>0.40094727960970034</v>
      </c>
      <c r="O630" s="9">
        <f t="shared" si="51"/>
        <v>0.24207111105040841</v>
      </c>
    </row>
    <row r="631" spans="1:15" ht="15" x14ac:dyDescent="0.25">
      <c r="A631" s="60">
        <v>1935</v>
      </c>
      <c r="B631" s="60">
        <f>IF('IV. Country level, 1310-2018'!C629&lt;0,'III. GDP shares, 1310-2018'!C631,"")</f>
        <v>7.4073352318816579E-2</v>
      </c>
      <c r="C631" s="60" t="str">
        <f>IF('IV. Country level, 1310-2018'!D629&lt;0,'III. GDP shares, 1310-2018'!D631,"")</f>
        <v/>
      </c>
      <c r="D631" s="60" t="str">
        <f>IF('IV. Country level, 1310-2018'!E629&lt;0,'III. GDP shares, 1310-2018'!E631,"")</f>
        <v/>
      </c>
      <c r="E631" s="60" t="str">
        <f>IF('IV. Country level, 1310-2018'!F629&lt;0,'III. GDP shares, 1310-2018'!F631,"")</f>
        <v/>
      </c>
      <c r="F631" s="60" t="str">
        <f>IF('IV. Country level, 1310-2018'!G629&lt;0,'III. GDP shares, 1310-2018'!G631,"")</f>
        <v/>
      </c>
      <c r="G631" s="60">
        <f>IF('IV. Country level, 1310-2018'!H629&lt;0,'III. GDP shares, 1310-2018'!H631,"")</f>
        <v>0.38766451730158885</v>
      </c>
      <c r="H631" s="60" t="str">
        <f>IF('IV. Country level, 1310-2018'!I629&lt;0,'III. GDP shares, 1310-2018'!I631,"")</f>
        <v/>
      </c>
      <c r="I631" s="60" t="str">
        <f>IF('IV. Country level, 1310-2018'!J629&lt;0,'III. GDP shares, 1310-2018'!J631,"")</f>
        <v/>
      </c>
      <c r="J631" s="60"/>
      <c r="K631" s="60">
        <f t="shared" si="48"/>
        <v>0.46173786962040542</v>
      </c>
      <c r="L631" s="9">
        <f t="shared" si="50"/>
        <v>0.25487136808851851</v>
      </c>
      <c r="M631" s="9">
        <f t="shared" si="49"/>
        <v>0.20250823357139602</v>
      </c>
      <c r="N631" s="9">
        <f t="shared" si="52"/>
        <v>0.4044050056668882</v>
      </c>
      <c r="O631" s="9">
        <f t="shared" si="51"/>
        <v>0.24207111105040841</v>
      </c>
    </row>
    <row r="632" spans="1:15" ht="15" x14ac:dyDescent="0.25">
      <c r="A632" s="60">
        <v>1936</v>
      </c>
      <c r="B632" s="60">
        <f>IF('IV. Country level, 1310-2018'!C630&lt;0,'III. GDP shares, 1310-2018'!C632,"")</f>
        <v>6.8790981033405127E-2</v>
      </c>
      <c r="C632" s="60" t="str">
        <f>IF('IV. Country level, 1310-2018'!D630&lt;0,'III. GDP shares, 1310-2018'!D632,"")</f>
        <v/>
      </c>
      <c r="D632" s="60" t="str">
        <f>IF('IV. Country level, 1310-2018'!E630&lt;0,'III. GDP shares, 1310-2018'!E632,"")</f>
        <v/>
      </c>
      <c r="E632" s="60" t="str">
        <f>IF('IV. Country level, 1310-2018'!F630&lt;0,'III. GDP shares, 1310-2018'!F632,"")</f>
        <v/>
      </c>
      <c r="F632" s="60">
        <f>IF('IV. Country level, 1310-2018'!G630&lt;0,'III. GDP shares, 1310-2018'!G632,"")</f>
        <v>9.1452199048011024E-2</v>
      </c>
      <c r="G632" s="60" t="str">
        <f>IF('IV. Country level, 1310-2018'!H630&lt;0,'III. GDP shares, 1310-2018'!H632,"")</f>
        <v/>
      </c>
      <c r="H632" s="60" t="str">
        <f>IF('IV. Country level, 1310-2018'!I630&lt;0,'III. GDP shares, 1310-2018'!I632,"")</f>
        <v/>
      </c>
      <c r="I632" s="60">
        <f>IF('IV. Country level, 1310-2018'!J630&lt;0,'III. GDP shares, 1310-2018'!J632,"")</f>
        <v>8.0977316584872325E-2</v>
      </c>
      <c r="J632" s="60"/>
      <c r="K632" s="60">
        <f t="shared" si="48"/>
        <v>0.24122049666628848</v>
      </c>
      <c r="L632" s="9">
        <f t="shared" si="50"/>
        <v>0.27592810690985431</v>
      </c>
      <c r="M632" s="9">
        <f t="shared" si="49"/>
        <v>0.20250823357139602</v>
      </c>
      <c r="N632" s="9">
        <f t="shared" si="52"/>
        <v>0.38339433946480861</v>
      </c>
      <c r="O632" s="9">
        <f t="shared" si="51"/>
        <v>0.24207111105040841</v>
      </c>
    </row>
    <row r="633" spans="1:15" ht="15" x14ac:dyDescent="0.25">
      <c r="A633" s="60">
        <v>1937</v>
      </c>
      <c r="B633" s="60">
        <f>IF('IV. Country level, 1310-2018'!C631&lt;0,'III. GDP shares, 1310-2018'!C633,"")</f>
        <v>7.0338844411227092E-2</v>
      </c>
      <c r="C633" s="60">
        <f>IF('IV. Country level, 1310-2018'!D631&lt;0,'III. GDP shares, 1310-2018'!D633,"")</f>
        <v>0.14467166545517607</v>
      </c>
      <c r="D633" s="60">
        <f>IF('IV. Country level, 1310-2018'!E631&lt;0,'III. GDP shares, 1310-2018'!E633,"")</f>
        <v>2.2985962675523771E-2</v>
      </c>
      <c r="E633" s="60" t="str">
        <f>IF('IV. Country level, 1310-2018'!F631&lt;0,'III. GDP shares, 1310-2018'!F633,"")</f>
        <v/>
      </c>
      <c r="F633" s="60">
        <f>IF('IV. Country level, 1310-2018'!G631&lt;0,'III. GDP shares, 1310-2018'!G633,"")</f>
        <v>9.2564625446592899E-2</v>
      </c>
      <c r="G633" s="60">
        <f>IF('IV. Country level, 1310-2018'!H631&lt;0,'III. GDP shares, 1310-2018'!H633,"")</f>
        <v>0.40960710133075812</v>
      </c>
      <c r="H633" s="60" t="str">
        <f>IF('IV. Country level, 1310-2018'!I631&lt;0,'III. GDP shares, 1310-2018'!I633,"")</f>
        <v/>
      </c>
      <c r="I633" s="60">
        <f>IF('IV. Country level, 1310-2018'!J631&lt;0,'III. GDP shares, 1310-2018'!J633,"")</f>
        <v>8.1194683802771658E-2</v>
      </c>
      <c r="J633" s="60"/>
      <c r="K633" s="60">
        <f t="shared" si="48"/>
        <v>0.82136288312204953</v>
      </c>
      <c r="L633" s="9">
        <f t="shared" si="50"/>
        <v>0.33635016412652569</v>
      </c>
      <c r="M633" s="9">
        <f t="shared" si="49"/>
        <v>0.20250823357139602</v>
      </c>
      <c r="N633" s="9">
        <f t="shared" si="52"/>
        <v>0.37252478235756781</v>
      </c>
      <c r="O633" s="9">
        <f t="shared" si="51"/>
        <v>0.24207111105040841</v>
      </c>
    </row>
    <row r="634" spans="1:15" ht="15" x14ac:dyDescent="0.25">
      <c r="A634" s="60">
        <v>1938</v>
      </c>
      <c r="B634" s="60" t="str">
        <f>IF('IV. Country level, 1310-2018'!C632&lt;0,'III. GDP shares, 1310-2018'!C634,"")</f>
        <v/>
      </c>
      <c r="C634" s="60" t="str">
        <f>IF('IV. Country level, 1310-2018'!D632&lt;0,'III. GDP shares, 1310-2018'!D634,"")</f>
        <v/>
      </c>
      <c r="D634" s="60" t="str">
        <f>IF('IV. Country level, 1310-2018'!E632&lt;0,'III. GDP shares, 1310-2018'!E634,"")</f>
        <v/>
      </c>
      <c r="E634" s="60" t="str">
        <f>IF('IV. Country level, 1310-2018'!F632&lt;0,'III. GDP shares, 1310-2018'!F634,"")</f>
        <v/>
      </c>
      <c r="F634" s="60">
        <f>IF('IV. Country level, 1310-2018'!G632&lt;0,'III. GDP shares, 1310-2018'!G634,"")</f>
        <v>9.1971615191113229E-2</v>
      </c>
      <c r="G634" s="60" t="str">
        <f>IF('IV. Country level, 1310-2018'!H632&lt;0,'III. GDP shares, 1310-2018'!H634,"")</f>
        <v/>
      </c>
      <c r="H634" s="60" t="str">
        <f>IF('IV. Country level, 1310-2018'!I632&lt;0,'III. GDP shares, 1310-2018'!I634,"")</f>
        <v/>
      </c>
      <c r="I634" s="60">
        <f>IF('IV. Country level, 1310-2018'!J632&lt;0,'III. GDP shares, 1310-2018'!J634,"")</f>
        <v>8.6400963781795861E-2</v>
      </c>
      <c r="J634" s="60"/>
      <c r="K634" s="60">
        <f t="shared" si="48"/>
        <v>0.17837257897290909</v>
      </c>
      <c r="L634" s="9">
        <f t="shared" si="50"/>
        <v>0.44343872953051139</v>
      </c>
      <c r="M634" s="9">
        <f t="shared" si="49"/>
        <v>0.20250823357139602</v>
      </c>
      <c r="N634" s="9">
        <f t="shared" si="52"/>
        <v>0.37074048372211776</v>
      </c>
      <c r="O634" s="9">
        <f t="shared" si="51"/>
        <v>0.24207111105040841</v>
      </c>
    </row>
    <row r="635" spans="1:15" ht="15" x14ac:dyDescent="0.25">
      <c r="A635" s="60">
        <v>1939</v>
      </c>
      <c r="B635" s="60" t="str">
        <f>IF('IV. Country level, 1310-2018'!C633&lt;0,'III. GDP shares, 1310-2018'!C635,"")</f>
        <v/>
      </c>
      <c r="C635" s="60" t="str">
        <f>IF('IV. Country level, 1310-2018'!D633&lt;0,'III. GDP shares, 1310-2018'!D635,"")</f>
        <v/>
      </c>
      <c r="D635" s="60">
        <f>IF('IV. Country level, 1310-2018'!E633&lt;0,'III. GDP shares, 1310-2018'!E635,"")</f>
        <v>2.218353690705703E-2</v>
      </c>
      <c r="E635" s="60" t="str">
        <f>IF('IV. Country level, 1310-2018'!F633&lt;0,'III. GDP shares, 1310-2018'!F635,"")</f>
        <v/>
      </c>
      <c r="F635" s="60">
        <f>IF('IV. Country level, 1310-2018'!G633&lt;0,'III. GDP shares, 1310-2018'!G635,"")</f>
        <v>9.1509363069570956E-2</v>
      </c>
      <c r="G635" s="60" t="str">
        <f>IF('IV. Country level, 1310-2018'!H633&lt;0,'III. GDP shares, 1310-2018'!H635,"")</f>
        <v/>
      </c>
      <c r="H635" s="60">
        <f>IF('IV. Country level, 1310-2018'!I633&lt;0,'III. GDP shares, 1310-2018'!I635,"")</f>
        <v>2.2260445616690838E-2</v>
      </c>
      <c r="I635" s="60">
        <f>IF('IV. Country level, 1310-2018'!J633&lt;0,'III. GDP shares, 1310-2018'!J635,"")</f>
        <v>9.2849574394008857E-2</v>
      </c>
      <c r="J635" s="60"/>
      <c r="K635" s="60">
        <f t="shared" si="48"/>
        <v>0.22880291998732766</v>
      </c>
      <c r="L635" s="9">
        <f t="shared" si="50"/>
        <v>0.48426626889460017</v>
      </c>
      <c r="M635" s="9">
        <f t="shared" si="49"/>
        <v>0.20250823357139602</v>
      </c>
      <c r="N635" s="9">
        <f t="shared" si="52"/>
        <v>0.3737034712469447</v>
      </c>
      <c r="O635" s="9">
        <f t="shared" si="51"/>
        <v>0.24207111105040841</v>
      </c>
    </row>
    <row r="636" spans="1:15" ht="15" x14ac:dyDescent="0.25">
      <c r="A636" s="60">
        <v>1940</v>
      </c>
      <c r="B636" s="60">
        <f>IF('IV. Country level, 1310-2018'!C634&lt;0,'III. GDP shares, 1310-2018'!C636,"")</f>
        <v>6.8619039861712874E-2</v>
      </c>
      <c r="C636" s="60">
        <f>IF('IV. Country level, 1310-2018'!D634&lt;0,'III. GDP shares, 1310-2018'!D636,"")</f>
        <v>0.14597545935394843</v>
      </c>
      <c r="D636" s="60">
        <f>IF('IV. Country level, 1310-2018'!E634&lt;0,'III. GDP shares, 1310-2018'!E636,"")</f>
        <v>1.8939169700957537E-2</v>
      </c>
      <c r="E636" s="60" t="str">
        <f>IF('IV. Country level, 1310-2018'!F634&lt;0,'III. GDP shares, 1310-2018'!F636,"")</f>
        <v/>
      </c>
      <c r="F636" s="60">
        <f>IF('IV. Country level, 1310-2018'!G634&lt;0,'III. GDP shares, 1310-2018'!G636,"")</f>
        <v>7.3168758785875934E-2</v>
      </c>
      <c r="G636" s="60" t="str">
        <f>IF('IV. Country level, 1310-2018'!H634&lt;0,'III. GDP shares, 1310-2018'!H636,"")</f>
        <v/>
      </c>
      <c r="H636" s="60">
        <f>IF('IV. Country level, 1310-2018'!I634&lt;0,'III. GDP shares, 1310-2018'!I636,"")</f>
        <v>2.3657601913247443E-2</v>
      </c>
      <c r="I636" s="60">
        <f>IF('IV. Country level, 1310-2018'!J634&lt;0,'III. GDP shares, 1310-2018'!J636,"")</f>
        <v>9.2594370900957221E-2</v>
      </c>
      <c r="J636" s="60"/>
      <c r="K636" s="60">
        <f t="shared" si="48"/>
        <v>0.42295440051669947</v>
      </c>
      <c r="L636" s="9">
        <f t="shared" si="50"/>
        <v>0.56787058353316466</v>
      </c>
      <c r="M636" s="9">
        <f t="shared" si="49"/>
        <v>0.20250823357139602</v>
      </c>
      <c r="N636" s="9">
        <f t="shared" si="52"/>
        <v>0.37512151201452176</v>
      </c>
      <c r="O636" s="9">
        <f t="shared" si="51"/>
        <v>0.24207111105040841</v>
      </c>
    </row>
    <row r="637" spans="1:15" ht="15" x14ac:dyDescent="0.25">
      <c r="A637" s="60">
        <v>1941</v>
      </c>
      <c r="B637" s="60">
        <f>IF('IV. Country level, 1310-2018'!C635&lt;0,'III. GDP shares, 1310-2018'!C637,"")</f>
        <v>6.2625408428385251E-2</v>
      </c>
      <c r="C637" s="60">
        <f>IF('IV. Country level, 1310-2018'!D635&lt;0,'III. GDP shares, 1310-2018'!D637,"")</f>
        <v>0.14715846332423535</v>
      </c>
      <c r="D637" s="60">
        <f>IF('IV. Country level, 1310-2018'!E635&lt;0,'III. GDP shares, 1310-2018'!E637,"")</f>
        <v>1.657322864663658E-2</v>
      </c>
      <c r="E637" s="60" t="str">
        <f>IF('IV. Country level, 1310-2018'!F635&lt;0,'III. GDP shares, 1310-2018'!F637,"")</f>
        <v/>
      </c>
      <c r="F637" s="60">
        <f>IF('IV. Country level, 1310-2018'!G635&lt;0,'III. GDP shares, 1310-2018'!G637,"")</f>
        <v>5.3461017427658554E-2</v>
      </c>
      <c r="G637" s="60">
        <f>IF('IV. Country level, 1310-2018'!H635&lt;0,'III. GDP shares, 1310-2018'!H637,"")</f>
        <v>0.44829285223522769</v>
      </c>
      <c r="H637" s="60">
        <f>IF('IV. Country level, 1310-2018'!I635&lt;0,'III. GDP shares, 1310-2018'!I637,"")</f>
        <v>2.1508987765756257E-2</v>
      </c>
      <c r="I637" s="60" t="str">
        <f>IF('IV. Country level, 1310-2018'!J635&lt;0,'III. GDP shares, 1310-2018'!J637,"")</f>
        <v/>
      </c>
      <c r="J637" s="60"/>
      <c r="K637" s="60">
        <f t="shared" si="48"/>
        <v>0.7496199578278997</v>
      </c>
      <c r="L637" s="9">
        <f t="shared" si="50"/>
        <v>0.57321054345891043</v>
      </c>
      <c r="M637" s="9">
        <f t="shared" si="49"/>
        <v>0.20250823357139602</v>
      </c>
      <c r="N637" s="9">
        <f t="shared" si="52"/>
        <v>0.37377721477738929</v>
      </c>
      <c r="O637" s="9">
        <f t="shared" si="51"/>
        <v>0.24207111105040841</v>
      </c>
    </row>
    <row r="638" spans="1:15" ht="15" x14ac:dyDescent="0.25">
      <c r="A638" s="60">
        <v>1942</v>
      </c>
      <c r="B638" s="60">
        <f>IF('IV. Country level, 1310-2018'!C636&lt;0,'III. GDP shares, 1310-2018'!C638,"")</f>
        <v>5.68157564459882E-2</v>
      </c>
      <c r="C638" s="60">
        <f>IF('IV. Country level, 1310-2018'!D636&lt;0,'III. GDP shares, 1310-2018'!D638,"")</f>
        <v>0.13855318314504295</v>
      </c>
      <c r="D638" s="60">
        <f>IF('IV. Country level, 1310-2018'!E636&lt;0,'III. GDP shares, 1310-2018'!E638,"")</f>
        <v>1.3915622101775034E-2</v>
      </c>
      <c r="E638" s="60" t="str">
        <f>IF('IV. Country level, 1310-2018'!F636&lt;0,'III. GDP shares, 1310-2018'!F638,"")</f>
        <v/>
      </c>
      <c r="F638" s="60">
        <f>IF('IV. Country level, 1310-2018'!G636&lt;0,'III. GDP shares, 1310-2018'!G638,"")</f>
        <v>4.4021765082388135E-2</v>
      </c>
      <c r="G638" s="60">
        <f>IF('IV. Country level, 1310-2018'!H636&lt;0,'III. GDP shares, 1310-2018'!H638,"")</f>
        <v>0.49422431839383285</v>
      </c>
      <c r="H638" s="60" t="str">
        <f>IF('IV. Country level, 1310-2018'!I636&lt;0,'III. GDP shares, 1310-2018'!I638,"")</f>
        <v/>
      </c>
      <c r="I638" s="60" t="str">
        <f>IF('IV. Country level, 1310-2018'!J636&lt;0,'III. GDP shares, 1310-2018'!J638,"")</f>
        <v/>
      </c>
      <c r="J638" s="60"/>
      <c r="K638" s="60">
        <f t="shared" si="48"/>
        <v>0.74753064516902712</v>
      </c>
      <c r="L638" s="9">
        <f t="shared" si="50"/>
        <v>0.67200097658452085</v>
      </c>
      <c r="M638" s="9">
        <f t="shared" si="49"/>
        <v>0.20250823357139602</v>
      </c>
      <c r="N638" s="9">
        <f t="shared" si="52"/>
        <v>0.37188138461104048</v>
      </c>
      <c r="O638" s="9">
        <f t="shared" si="51"/>
        <v>0.24207111105040841</v>
      </c>
    </row>
    <row r="639" spans="1:15" ht="15" x14ac:dyDescent="0.25">
      <c r="A639" s="60">
        <v>1943</v>
      </c>
      <c r="B639" s="60">
        <f>IF('IV. Country level, 1310-2018'!C637&lt;0,'III. GDP shares, 1310-2018'!C639,"")</f>
        <v>4.6848089091969969E-2</v>
      </c>
      <c r="C639" s="60">
        <f>IF('IV. Country level, 1310-2018'!D637&lt;0,'III. GDP shares, 1310-2018'!D639,"")</f>
        <v>0.1289051855357066</v>
      </c>
      <c r="D639" s="60" t="str">
        <f>IF('IV. Country level, 1310-2018'!E637&lt;0,'III. GDP shares, 1310-2018'!E639,"")</f>
        <v/>
      </c>
      <c r="E639" s="60" t="str">
        <f>IF('IV. Country level, 1310-2018'!F637&lt;0,'III. GDP shares, 1310-2018'!F639,"")</f>
        <v/>
      </c>
      <c r="F639" s="60">
        <f>IF('IV. Country level, 1310-2018'!G637&lt;0,'III. GDP shares, 1310-2018'!G639,"")</f>
        <v>3.8058522707514253E-2</v>
      </c>
      <c r="G639" s="60">
        <f>IF('IV. Country level, 1310-2018'!H637&lt;0,'III. GDP shares, 1310-2018'!H639,"")</f>
        <v>0.53946757399292611</v>
      </c>
      <c r="H639" s="60" t="str">
        <f>IF('IV. Country level, 1310-2018'!I637&lt;0,'III. GDP shares, 1310-2018'!I639,"")</f>
        <v/>
      </c>
      <c r="I639" s="60">
        <f>IF('IV. Country level, 1310-2018'!J637&lt;0,'III. GDP shares, 1310-2018'!J639,"")</f>
        <v>7.3171327808123188E-2</v>
      </c>
      <c r="J639" s="60"/>
      <c r="K639" s="60">
        <f t="shared" si="48"/>
        <v>0.82645069913624014</v>
      </c>
      <c r="L639" s="9">
        <f t="shared" si="50"/>
        <v>0.78217198801490262</v>
      </c>
      <c r="M639" s="9">
        <f t="shared" si="49"/>
        <v>0.20250823357139602</v>
      </c>
      <c r="N639" s="9">
        <f t="shared" si="52"/>
        <v>0.37123939250632726</v>
      </c>
      <c r="O639" s="9">
        <f t="shared" si="51"/>
        <v>0.24207111105040841</v>
      </c>
    </row>
    <row r="640" spans="1:15" ht="15" x14ac:dyDescent="0.25">
      <c r="A640" s="60">
        <v>1944</v>
      </c>
      <c r="B640" s="60">
        <f>IF('IV. Country level, 1310-2018'!C638&lt;0,'III. GDP shares, 1310-2018'!C640,"")</f>
        <v>3.7220854035490206E-2</v>
      </c>
      <c r="C640" s="60" t="str">
        <f>IF('IV. Country level, 1310-2018'!D638&lt;0,'III. GDP shares, 1310-2018'!D640,"")</f>
        <v/>
      </c>
      <c r="D640" s="60">
        <f>IF('IV. Country level, 1310-2018'!E638&lt;0,'III. GDP shares, 1310-2018'!E640,"")</f>
        <v>8.1093763315907719E-3</v>
      </c>
      <c r="E640" s="60">
        <f>IF('IV. Country level, 1310-2018'!F638&lt;0,'III. GDP shares, 1310-2018'!F640,"")</f>
        <v>0.14180833201428583</v>
      </c>
      <c r="F640" s="60">
        <f>IF('IV. Country level, 1310-2018'!G638&lt;0,'III. GDP shares, 1310-2018'!G640,"")</f>
        <v>3.1430645850721979E-2</v>
      </c>
      <c r="G640" s="60">
        <f>IF('IV. Country level, 1310-2018'!H638&lt;0,'III. GDP shares, 1310-2018'!H640,"")</f>
        <v>0.57170686461615816</v>
      </c>
      <c r="H640" s="60" t="str">
        <f>IF('IV. Country level, 1310-2018'!I638&lt;0,'III. GDP shares, 1310-2018'!I640,"")</f>
        <v/>
      </c>
      <c r="I640" s="60">
        <f>IF('IV. Country level, 1310-2018'!J638&lt;0,'III. GDP shares, 1310-2018'!J640,"")</f>
        <v>6.8466529754022315E-2</v>
      </c>
      <c r="J640" s="60"/>
      <c r="K640" s="60">
        <f t="shared" si="48"/>
        <v>0.85874260260226931</v>
      </c>
      <c r="L640" s="9">
        <f t="shared" si="50"/>
        <v>0.8516171117161242</v>
      </c>
      <c r="M640" s="9">
        <f t="shared" si="49"/>
        <v>0.20250823357139602</v>
      </c>
      <c r="N640" s="9">
        <f t="shared" si="52"/>
        <v>0.37123939250632726</v>
      </c>
      <c r="O640" s="9">
        <f t="shared" si="51"/>
        <v>0.24207111105040841</v>
      </c>
    </row>
    <row r="641" spans="1:15" ht="15" x14ac:dyDescent="0.25">
      <c r="A641" s="60">
        <v>1945</v>
      </c>
      <c r="B641" s="60">
        <f>IF('IV. Country level, 1310-2018'!C639&lt;0,'III. GDP shares, 1310-2018'!C641,"")</f>
        <v>3.2742402893554436E-2</v>
      </c>
      <c r="C641" s="60" t="str">
        <f>IF('IV. Country level, 1310-2018'!D639&lt;0,'III. GDP shares, 1310-2018'!D641,"")</f>
        <v/>
      </c>
      <c r="D641" s="60">
        <f>IF('IV. Country level, 1310-2018'!E639&lt;0,'III. GDP shares, 1310-2018'!E641,"")</f>
        <v>9.3269201574915188E-3</v>
      </c>
      <c r="E641" s="60">
        <f>IF('IV. Country level, 1310-2018'!F639&lt;0,'III. GDP shares, 1310-2018'!F641,"")</f>
        <v>0.11338331926552699</v>
      </c>
      <c r="F641" s="60">
        <f>IF('IV. Country level, 1310-2018'!G639&lt;0,'III. GDP shares, 1310-2018'!G641,"")</f>
        <v>3.8294792942703292E-2</v>
      </c>
      <c r="G641" s="60">
        <f>IF('IV. Country level, 1310-2018'!H639&lt;0,'III. GDP shares, 1310-2018'!H641,"")</f>
        <v>0.61657826186756126</v>
      </c>
      <c r="H641" s="60">
        <f>IF('IV. Country level, 1310-2018'!I639&lt;0,'III. GDP shares, 1310-2018'!I641,"")</f>
        <v>2.1115162951923987E-2</v>
      </c>
      <c r="I641" s="60">
        <f>IF('IV. Country level, 1310-2018'!J639&lt;0,'III. GDP shares, 1310-2018'!J641,"")</f>
        <v>3.8464750773420937E-2</v>
      </c>
      <c r="J641" s="60"/>
      <c r="K641" s="60">
        <f t="shared" si="48"/>
        <v>0.86990561085218243</v>
      </c>
      <c r="L641" s="9">
        <f t="shared" si="50"/>
        <v>0.87554256822413545</v>
      </c>
      <c r="M641" s="9">
        <f t="shared" si="49"/>
        <v>0.20250823357139602</v>
      </c>
      <c r="N641" s="9">
        <f t="shared" si="52"/>
        <v>0.36823181048619519</v>
      </c>
      <c r="O641" s="9">
        <f t="shared" si="51"/>
        <v>0.24207111105040841</v>
      </c>
    </row>
    <row r="642" spans="1:15" ht="15" x14ac:dyDescent="0.25">
      <c r="A642" s="60">
        <v>1946</v>
      </c>
      <c r="B642" s="60">
        <f>IF('IV. Country level, 1310-2018'!C640&lt;0,'III. GDP shares, 1310-2018'!C642,"")</f>
        <v>5.0566320276593274E-2</v>
      </c>
      <c r="C642" s="60">
        <f>IF('IV. Country level, 1310-2018'!D640&lt;0,'III. GDP shares, 1310-2018'!D642,"")</f>
        <v>0.14671332071951307</v>
      </c>
      <c r="D642" s="60">
        <f>IF('IV. Country level, 1310-2018'!E640&lt;0,'III. GDP shares, 1310-2018'!E642,"")</f>
        <v>1.8560610080101049E-2</v>
      </c>
      <c r="E642" s="60">
        <f>IF('IV. Country level, 1310-2018'!F640&lt;0,'III. GDP shares, 1310-2018'!F642,"")</f>
        <v>6.3363938247370966E-2</v>
      </c>
      <c r="F642" s="60">
        <f>IF('IV. Country level, 1310-2018'!G640&lt;0,'III. GDP shares, 1310-2018'!G642,"")</f>
        <v>6.8642612891047006E-2</v>
      </c>
      <c r="G642" s="60">
        <f>IF('IV. Country level, 1310-2018'!H640&lt;0,'III. GDP shares, 1310-2018'!H642,"")</f>
        <v>0.5768726673564164</v>
      </c>
      <c r="H642" s="60">
        <f>IF('IV. Country level, 1310-2018'!I640&lt;0,'III. GDP shares, 1310-2018'!I642,"")</f>
        <v>2.6009172914199026E-2</v>
      </c>
      <c r="I642" s="60">
        <f>IF('IV. Country level, 1310-2018'!J640&lt;0,'III. GDP shares, 1310-2018'!J642,"")</f>
        <v>4.9271357514759161E-2</v>
      </c>
      <c r="J642" s="60"/>
      <c r="K642" s="60">
        <f t="shared" si="48"/>
        <v>1</v>
      </c>
      <c r="L642" s="9">
        <f t="shared" si="50"/>
        <v>0.77540678293572718</v>
      </c>
      <c r="M642" s="9">
        <f t="shared" si="49"/>
        <v>0.20250823357139602</v>
      </c>
      <c r="N642" s="9">
        <f t="shared" si="52"/>
        <v>0.37122495100115471</v>
      </c>
      <c r="O642" s="9">
        <f t="shared" si="51"/>
        <v>0.24207111105040841</v>
      </c>
    </row>
    <row r="643" spans="1:15" ht="15" x14ac:dyDescent="0.25">
      <c r="A643" s="60">
        <v>1947</v>
      </c>
      <c r="B643" s="60">
        <f>IF('IV. Country level, 1310-2018'!C641&lt;0,'III. GDP shares, 1310-2018'!C643,"")</f>
        <v>5.831947092515357E-2</v>
      </c>
      <c r="C643" s="60">
        <f>IF('IV. Country level, 1310-2018'!D641&lt;0,'III. GDP shares, 1310-2018'!D643,"")</f>
        <v>0.14186355726782976</v>
      </c>
      <c r="D643" s="60" t="str">
        <f>IF('IV. Country level, 1310-2018'!E641&lt;0,'III. GDP shares, 1310-2018'!E643,"")</f>
        <v/>
      </c>
      <c r="E643" s="60" t="str">
        <f>IF('IV. Country level, 1310-2018'!F641&lt;0,'III. GDP shares, 1310-2018'!F643,"")</f>
        <v/>
      </c>
      <c r="F643" s="60">
        <f>IF('IV. Country level, 1310-2018'!G641&lt;0,'III. GDP shares, 1310-2018'!G643,"")</f>
        <v>7.3017275740237364E-2</v>
      </c>
      <c r="G643" s="60">
        <f>IF('IV. Country level, 1310-2018'!H641&lt;0,'III. GDP shares, 1310-2018'!H643,"")</f>
        <v>0.55770361881306552</v>
      </c>
      <c r="H643" s="60">
        <f>IF('IV. Country level, 1310-2018'!I641&lt;0,'III. GDP shares, 1310-2018'!I643,"")</f>
        <v>2.5949745504533085E-2</v>
      </c>
      <c r="I643" s="60">
        <f>IF('IV. Country level, 1310-2018'!J641&lt;0,'III. GDP shares, 1310-2018'!J643,"")</f>
        <v>5.2216598174431222E-2</v>
      </c>
      <c r="J643" s="60"/>
      <c r="K643" s="60">
        <f t="shared" si="48"/>
        <v>0.90907026642525057</v>
      </c>
      <c r="L643" s="9">
        <f t="shared" si="50"/>
        <v>0.75980084357225375</v>
      </c>
      <c r="M643" s="9">
        <f t="shared" si="49"/>
        <v>0.20250823357139602</v>
      </c>
      <c r="N643" s="9">
        <f t="shared" si="52"/>
        <v>0.37261669076803772</v>
      </c>
      <c r="O643" s="9">
        <f t="shared" si="51"/>
        <v>0.24207111105040841</v>
      </c>
    </row>
    <row r="644" spans="1:15" ht="15" x14ac:dyDescent="0.25">
      <c r="A644" s="60">
        <v>1948</v>
      </c>
      <c r="B644" s="60" t="str">
        <f>IF('IV. Country level, 1310-2018'!C642&lt;0,'III. GDP shares, 1310-2018'!C644,"")</f>
        <v/>
      </c>
      <c r="C644" s="60">
        <f>IF('IV. Country level, 1310-2018'!D642&lt;0,'III. GDP shares, 1310-2018'!D644,"")</f>
        <v>0.1384305311771491</v>
      </c>
      <c r="D644" s="60">
        <f>IF('IV. Country level, 1310-2018'!E642&lt;0,'III. GDP shares, 1310-2018'!E644,"")</f>
        <v>2.207658840397796E-2</v>
      </c>
      <c r="E644" s="60">
        <f>IF('IV. Country level, 1310-2018'!F642&lt;0,'III. GDP shares, 1310-2018'!F644,"")</f>
        <v>7.8245019435294355E-2</v>
      </c>
      <c r="F644" s="60">
        <f>IF('IV. Country level, 1310-2018'!G642&lt;0,'III. GDP shares, 1310-2018'!G644,"")</f>
        <v>7.4107505527060524E-2</v>
      </c>
      <c r="G644" s="60">
        <f>IF('IV. Country level, 1310-2018'!H642&lt;0,'III. GDP shares, 1310-2018'!H644,"")</f>
        <v>0.54749592812908576</v>
      </c>
      <c r="H644" s="60" t="str">
        <f>IF('IV. Country level, 1310-2018'!I642&lt;0,'III. GDP shares, 1310-2018'!I644,"")</f>
        <v/>
      </c>
      <c r="I644" s="60">
        <f>IF('IV. Country level, 1310-2018'!J642&lt;0,'III. GDP shares, 1310-2018'!J644,"")</f>
        <v>5.6742580711410855E-2</v>
      </c>
      <c r="J644" s="60"/>
      <c r="K644" s="60">
        <f t="shared" si="48"/>
        <v>0.91709815338397849</v>
      </c>
      <c r="L644" s="9">
        <f t="shared" si="50"/>
        <v>0.77669509048541452</v>
      </c>
      <c r="M644" s="9">
        <f t="shared" si="49"/>
        <v>0.20250823357139602</v>
      </c>
      <c r="N644" s="9">
        <f t="shared" si="52"/>
        <v>0.37344188427806935</v>
      </c>
      <c r="O644" s="9">
        <f t="shared" si="51"/>
        <v>0.24207111105040841</v>
      </c>
    </row>
    <row r="645" spans="1:15" ht="15" x14ac:dyDescent="0.25">
      <c r="A645" s="60">
        <v>1949</v>
      </c>
      <c r="B645" s="60" t="str">
        <f>IF('IV. Country level, 1310-2018'!C643&lt;0,'III. GDP shares, 1310-2018'!C645,"")</f>
        <v/>
      </c>
      <c r="C645" s="60" t="str">
        <f>IF('IV. Country level, 1310-2018'!D643&lt;0,'III. GDP shares, 1310-2018'!D645,"")</f>
        <v/>
      </c>
      <c r="D645" s="60">
        <f>IF('IV. Country level, 1310-2018'!E643&lt;0,'III. GDP shares, 1310-2018'!E645,"")</f>
        <v>2.3085621258114569E-2</v>
      </c>
      <c r="E645" s="60" t="str">
        <f>IF('IV. Country level, 1310-2018'!F643&lt;0,'III. GDP shares, 1310-2018'!F645,"")</f>
        <v/>
      </c>
      <c r="F645" s="60" t="str">
        <f>IF('IV. Country level, 1310-2018'!G643&lt;0,'III. GDP shares, 1310-2018'!G645,"")</f>
        <v/>
      </c>
      <c r="G645" s="60" t="str">
        <f>IF('IV. Country level, 1310-2018'!H643&lt;0,'III. GDP shares, 1310-2018'!H645,"")</f>
        <v/>
      </c>
      <c r="H645" s="60">
        <f>IF('IV. Country level, 1310-2018'!I643&lt;0,'III. GDP shares, 1310-2018'!I645,"")</f>
        <v>2.34945268920548E-2</v>
      </c>
      <c r="I645" s="60" t="str">
        <f>IF('IV. Country level, 1310-2018'!J643&lt;0,'III. GDP shares, 1310-2018'!J645,"")</f>
        <v/>
      </c>
      <c r="J645" s="60"/>
      <c r="K645" s="60">
        <f t="shared" si="48"/>
        <v>4.6580148150169365E-2</v>
      </c>
      <c r="L645" s="9">
        <f t="shared" si="50"/>
        <v>0.68374490091953011</v>
      </c>
      <c r="M645" s="9">
        <f t="shared" si="49"/>
        <v>0.20250823357139602</v>
      </c>
      <c r="N645" s="9">
        <f t="shared" si="52"/>
        <v>0.3724686145244811</v>
      </c>
      <c r="O645" s="9">
        <f t="shared" si="51"/>
        <v>0.24207111105040841</v>
      </c>
    </row>
    <row r="646" spans="1:15" ht="15" x14ac:dyDescent="0.25">
      <c r="A646" s="60">
        <v>1950</v>
      </c>
      <c r="B646" s="60">
        <f>IF('IV. Country level, 1310-2018'!C644&lt;0,'III. GDP shares, 1310-2018'!C646,"")</f>
        <v>6.0255931642464254E-2</v>
      </c>
      <c r="C646" s="60" t="str">
        <f>IF('IV. Country level, 1310-2018'!D644&lt;0,'III. GDP shares, 1310-2018'!D646,"")</f>
        <v/>
      </c>
      <c r="D646" s="60">
        <f>IF('IV. Country level, 1310-2018'!E644&lt;0,'III. GDP shares, 1310-2018'!E646,"")</f>
        <v>2.2151471029797566E-2</v>
      </c>
      <c r="E646" s="60" t="str">
        <f>IF('IV. Country level, 1310-2018'!F644&lt;0,'III. GDP shares, 1310-2018'!F646,"")</f>
        <v/>
      </c>
      <c r="F646" s="60">
        <f>IF('IV. Country level, 1310-2018'!G644&lt;0,'III. GDP shares, 1310-2018'!G646,"")</f>
        <v>8.0541904130835479E-2</v>
      </c>
      <c r="G646" s="60">
        <f>IF('IV. Country level, 1310-2018'!H644&lt;0,'III. GDP shares, 1310-2018'!H646,"")</f>
        <v>0.53182086830610398</v>
      </c>
      <c r="H646" s="60">
        <f>IF('IV. Country level, 1310-2018'!I644&lt;0,'III. GDP shares, 1310-2018'!I646,"")</f>
        <v>2.2438948482725419E-2</v>
      </c>
      <c r="I646" s="60" t="str">
        <f>IF('IV. Country level, 1310-2018'!J644&lt;0,'III. GDP shares, 1310-2018'!J646,"")</f>
        <v/>
      </c>
      <c r="J646" s="60"/>
      <c r="K646" s="60">
        <f t="shared" si="48"/>
        <v>0.71720912359192668</v>
      </c>
      <c r="L646" s="9">
        <f t="shared" si="50"/>
        <v>0.55050232769792096</v>
      </c>
      <c r="M646" s="9">
        <f t="shared" si="49"/>
        <v>0.20250823357139602</v>
      </c>
      <c r="N646" s="9">
        <f t="shared" si="52"/>
        <v>0.3724686145244811</v>
      </c>
      <c r="O646" s="9">
        <f t="shared" si="51"/>
        <v>0.24207111105040841</v>
      </c>
    </row>
    <row r="647" spans="1:15" ht="15" x14ac:dyDescent="0.25">
      <c r="A647" s="60">
        <v>1951</v>
      </c>
      <c r="B647" s="60">
        <f>IF('IV. Country level, 1310-2018'!C645&lt;0,'III. GDP shares, 1310-2018'!C647,"")</f>
        <v>6.0368157492810354E-2</v>
      </c>
      <c r="C647" s="60">
        <f>IF('IV. Country level, 1310-2018'!D645&lt;0,'III. GDP shares, 1310-2018'!D647,"")</f>
        <v>0.12199290655760314</v>
      </c>
      <c r="D647" s="60">
        <f>IF('IV. Country level, 1310-2018'!E645&lt;0,'III. GDP shares, 1310-2018'!E647,"")</f>
        <v>2.108417631103536E-2</v>
      </c>
      <c r="E647" s="60">
        <f>IF('IV. Country level, 1310-2018'!F645&lt;0,'III. GDP shares, 1310-2018'!F647,"")</f>
        <v>9.8647205956720802E-2</v>
      </c>
      <c r="F647" s="60">
        <f>IF('IV. Country level, 1310-2018'!G645&lt;0,'III. GDP shares, 1310-2018'!G647,"")</f>
        <v>7.9711494748026149E-2</v>
      </c>
      <c r="G647" s="60">
        <f>IF('IV. Country level, 1310-2018'!H645&lt;0,'III. GDP shares, 1310-2018'!H647,"")</f>
        <v>0.53355218686095596</v>
      </c>
      <c r="H647" s="60" t="str">
        <f>IF('IV. Country level, 1310-2018'!I645&lt;0,'III. GDP shares, 1310-2018'!I647,"")</f>
        <v/>
      </c>
      <c r="I647" s="60">
        <f>IF('IV. Country level, 1310-2018'!J645&lt;0,'III. GDP shares, 1310-2018'!J647,"")</f>
        <v>6.1646203067241272E-2</v>
      </c>
      <c r="J647" s="60"/>
      <c r="K647" s="60">
        <f t="shared" ref="K647:K710" si="53">SUM(B647:I647)</f>
        <v>0.97700233099439304</v>
      </c>
      <c r="L647" s="9">
        <f t="shared" si="50"/>
        <v>0.42381193948155493</v>
      </c>
      <c r="M647" s="9">
        <f t="shared" si="49"/>
        <v>0.20250823357139602</v>
      </c>
      <c r="N647" s="9">
        <f t="shared" si="52"/>
        <v>0.3724686145244811</v>
      </c>
      <c r="O647" s="9">
        <f t="shared" si="51"/>
        <v>0.24207111105040841</v>
      </c>
    </row>
    <row r="648" spans="1:15" ht="15" x14ac:dyDescent="0.25">
      <c r="A648" s="60">
        <v>1952</v>
      </c>
      <c r="B648" s="60" t="str">
        <f>IF('IV. Country level, 1310-2018'!C646&lt;0,'III. GDP shares, 1310-2018'!C648,"")</f>
        <v/>
      </c>
      <c r="C648" s="60">
        <f>IF('IV. Country level, 1310-2018'!D646&lt;0,'III. GDP shares, 1310-2018'!D648,"")</f>
        <v>0.11660394376558493</v>
      </c>
      <c r="D648" s="60" t="str">
        <f>IF('IV. Country level, 1310-2018'!E646&lt;0,'III. GDP shares, 1310-2018'!E648,"")</f>
        <v/>
      </c>
      <c r="E648" s="60">
        <f>IF('IV. Country level, 1310-2018'!F646&lt;0,'III. GDP shares, 1310-2018'!F648,"")</f>
        <v>0.10265034012540668</v>
      </c>
      <c r="F648" s="60" t="str">
        <f>IF('IV. Country level, 1310-2018'!G646&lt;0,'III. GDP shares, 1310-2018'!G648,"")</f>
        <v/>
      </c>
      <c r="G648" s="60" t="str">
        <f>IF('IV. Country level, 1310-2018'!H646&lt;0,'III. GDP shares, 1310-2018'!H648,"")</f>
        <v/>
      </c>
      <c r="H648" s="60" t="str">
        <f>IF('IV. Country level, 1310-2018'!I646&lt;0,'III. GDP shares, 1310-2018'!I648,"")</f>
        <v/>
      </c>
      <c r="I648" s="60" t="str">
        <f>IF('IV. Country level, 1310-2018'!J646&lt;0,'III. GDP shares, 1310-2018'!J648,"")</f>
        <v/>
      </c>
      <c r="J648" s="60"/>
      <c r="K648" s="60">
        <f t="shared" si="53"/>
        <v>0.21925428389099161</v>
      </c>
      <c r="L648" s="9">
        <f t="shared" si="50"/>
        <v>0.31824795255409449</v>
      </c>
      <c r="M648" s="9">
        <f t="shared" si="49"/>
        <v>0.20250823357139602</v>
      </c>
      <c r="N648" s="9">
        <f t="shared" si="52"/>
        <v>0.35847655786931731</v>
      </c>
      <c r="O648" s="9">
        <f t="shared" si="51"/>
        <v>0.24207111105040841</v>
      </c>
    </row>
    <row r="649" spans="1:15" ht="15" x14ac:dyDescent="0.25">
      <c r="A649" s="60">
        <v>1953</v>
      </c>
      <c r="B649" s="60" t="str">
        <f>IF('IV. Country level, 1310-2018'!C647&lt;0,'III. GDP shares, 1310-2018'!C649,"")</f>
        <v/>
      </c>
      <c r="C649" s="60" t="str">
        <f>IF('IV. Country level, 1310-2018'!D647&lt;0,'III. GDP shares, 1310-2018'!D649,"")</f>
        <v/>
      </c>
      <c r="D649" s="60" t="str">
        <f>IF('IV. Country level, 1310-2018'!E647&lt;0,'III. GDP shares, 1310-2018'!E649,"")</f>
        <v/>
      </c>
      <c r="E649" s="60" t="str">
        <f>IF('IV. Country level, 1310-2018'!F647&lt;0,'III. GDP shares, 1310-2018'!F649,"")</f>
        <v/>
      </c>
      <c r="F649" s="60" t="str">
        <f>IF('IV. Country level, 1310-2018'!G647&lt;0,'III. GDP shares, 1310-2018'!G649,"")</f>
        <v/>
      </c>
      <c r="G649" s="60" t="str">
        <f>IF('IV. Country level, 1310-2018'!H647&lt;0,'III. GDP shares, 1310-2018'!H649,"")</f>
        <v/>
      </c>
      <c r="H649" s="60" t="str">
        <f>IF('IV. Country level, 1310-2018'!I647&lt;0,'III. GDP shares, 1310-2018'!I649,"")</f>
        <v/>
      </c>
      <c r="I649" s="60">
        <f>IF('IV. Country level, 1310-2018'!J647&lt;0,'III. GDP shares, 1310-2018'!J649,"")</f>
        <v>6.730198744873743E-2</v>
      </c>
      <c r="J649" s="60"/>
      <c r="K649" s="60">
        <f t="shared" si="53"/>
        <v>6.730198744873743E-2</v>
      </c>
      <c r="L649" s="9">
        <f t="shared" si="50"/>
        <v>0.33413079625122488</v>
      </c>
      <c r="M649" s="9">
        <f t="shared" ref="M649:M712" si="54">AVERAGE(L$9:L$714)</f>
        <v>0.20250823357139602</v>
      </c>
      <c r="N649" s="9">
        <f t="shared" si="52"/>
        <v>0.35116684584912672</v>
      </c>
      <c r="O649" s="9">
        <f t="shared" si="51"/>
        <v>0.24207111105040841</v>
      </c>
    </row>
    <row r="650" spans="1:15" ht="15" x14ac:dyDescent="0.25">
      <c r="A650" s="60">
        <v>1954</v>
      </c>
      <c r="B650" s="60" t="str">
        <f>IF('IV. Country level, 1310-2018'!C648&lt;0,'III. GDP shares, 1310-2018'!C650,"")</f>
        <v/>
      </c>
      <c r="C650" s="60" t="str">
        <f>IF('IV. Country level, 1310-2018'!D648&lt;0,'III. GDP shares, 1310-2018'!D650,"")</f>
        <v/>
      </c>
      <c r="D650" s="60">
        <f>IF('IV. Country level, 1310-2018'!E648&lt;0,'III. GDP shares, 1310-2018'!E650,"")</f>
        <v>2.2237548910687969E-2</v>
      </c>
      <c r="E650" s="60" t="str">
        <f>IF('IV. Country level, 1310-2018'!F648&lt;0,'III. GDP shares, 1310-2018'!F650,"")</f>
        <v/>
      </c>
      <c r="F650" s="60" t="str">
        <f>IF('IV. Country level, 1310-2018'!G648&lt;0,'III. GDP shares, 1310-2018'!G650,"")</f>
        <v/>
      </c>
      <c r="G650" s="60" t="str">
        <f>IF('IV. Country level, 1310-2018'!H648&lt;0,'III. GDP shares, 1310-2018'!H650,"")</f>
        <v/>
      </c>
      <c r="H650" s="60" t="str">
        <f>IF('IV. Country level, 1310-2018'!I648&lt;0,'III. GDP shares, 1310-2018'!I650,"")</f>
        <v/>
      </c>
      <c r="I650" s="60" t="str">
        <f>IF('IV. Country level, 1310-2018'!J648&lt;0,'III. GDP shares, 1310-2018'!J650,"")</f>
        <v/>
      </c>
      <c r="J650" s="60"/>
      <c r="K650" s="60">
        <f t="shared" si="53"/>
        <v>2.2237548910687969E-2</v>
      </c>
      <c r="L650" s="9">
        <f t="shared" ref="L650:L713" si="55">AVERAGE(K647:K653)</f>
        <v>0.24986481485104123</v>
      </c>
      <c r="M650" s="9">
        <f t="shared" si="54"/>
        <v>0.20250823357139602</v>
      </c>
      <c r="N650" s="9">
        <f t="shared" si="52"/>
        <v>0.3306514875990767</v>
      </c>
      <c r="O650" s="9">
        <f t="shared" si="51"/>
        <v>0.24207111105040841</v>
      </c>
    </row>
    <row r="651" spans="1:15" ht="15" x14ac:dyDescent="0.25">
      <c r="A651" s="60">
        <v>1955</v>
      </c>
      <c r="B651" s="60">
        <f>IF('IV. Country level, 1310-2018'!C649&lt;0,'III. GDP shares, 1310-2018'!C651,"")</f>
        <v>6.4480883924257104E-2</v>
      </c>
      <c r="C651" s="60">
        <f>IF('IV. Country level, 1310-2018'!D649&lt;0,'III. GDP shares, 1310-2018'!D651,"")</f>
        <v>0.11366936096749825</v>
      </c>
      <c r="D651" s="60" t="str">
        <f>IF('IV. Country level, 1310-2018'!E649&lt;0,'III. GDP shares, 1310-2018'!E651,"")</f>
        <v/>
      </c>
      <c r="E651" s="60" t="str">
        <f>IF('IV. Country level, 1310-2018'!F649&lt;0,'III. GDP shares, 1310-2018'!F651,"")</f>
        <v/>
      </c>
      <c r="F651" s="60" t="str">
        <f>IF('IV. Country level, 1310-2018'!G649&lt;0,'III. GDP shares, 1310-2018'!G651,"")</f>
        <v/>
      </c>
      <c r="G651" s="60" t="str">
        <f>IF('IV. Country level, 1310-2018'!H649&lt;0,'III. GDP shares, 1310-2018'!H651,"")</f>
        <v/>
      </c>
      <c r="H651" s="60" t="str">
        <f>IF('IV. Country level, 1310-2018'!I649&lt;0,'III. GDP shares, 1310-2018'!I651,"")</f>
        <v/>
      </c>
      <c r="I651" s="60" t="str">
        <f>IF('IV. Country level, 1310-2018'!J649&lt;0,'III. GDP shares, 1310-2018'!J651,"")</f>
        <v/>
      </c>
      <c r="J651" s="60"/>
      <c r="K651" s="60">
        <f t="shared" si="53"/>
        <v>0.17815024489175535</v>
      </c>
      <c r="L651" s="9">
        <f t="shared" si="55"/>
        <v>0.12557269857247538</v>
      </c>
      <c r="M651" s="9">
        <f t="shared" si="54"/>
        <v>0.20250823357139602</v>
      </c>
      <c r="N651" s="9">
        <f t="shared" si="52"/>
        <v>0.32942243173606811</v>
      </c>
      <c r="O651" s="9">
        <f t="shared" si="51"/>
        <v>0.24207111105040841</v>
      </c>
    </row>
    <row r="652" spans="1:15" ht="15" x14ac:dyDescent="0.25">
      <c r="A652" s="60">
        <v>1956</v>
      </c>
      <c r="B652" s="60" t="str">
        <f>IF('IV. Country level, 1310-2018'!C650&lt;0,'III. GDP shares, 1310-2018'!C652,"")</f>
        <v/>
      </c>
      <c r="C652" s="60">
        <f>IF('IV. Country level, 1310-2018'!D650&lt;0,'III. GDP shares, 1310-2018'!D652,"")</f>
        <v>0.11123558179094152</v>
      </c>
      <c r="D652" s="60">
        <f>IF('IV. Country level, 1310-2018'!E650&lt;0,'III. GDP shares, 1310-2018'!E652,"")</f>
        <v>2.2381149992133403E-2</v>
      </c>
      <c r="E652" s="60" t="str">
        <f>IF('IV. Country level, 1310-2018'!F650&lt;0,'III. GDP shares, 1310-2018'!F652,"")</f>
        <v/>
      </c>
      <c r="F652" s="60" t="str">
        <f>IF('IV. Country level, 1310-2018'!G650&lt;0,'III. GDP shares, 1310-2018'!G652,"")</f>
        <v/>
      </c>
      <c r="G652" s="60" t="str">
        <f>IF('IV. Country level, 1310-2018'!H650&lt;0,'III. GDP shares, 1310-2018'!H652,"")</f>
        <v/>
      </c>
      <c r="H652" s="60">
        <f>IF('IV. Country level, 1310-2018'!I650&lt;0,'III. GDP shares, 1310-2018'!I652,"")</f>
        <v>2.4143322247006719E-2</v>
      </c>
      <c r="I652" s="60" t="str">
        <f>IF('IV. Country level, 1310-2018'!J650&lt;0,'III. GDP shares, 1310-2018'!J652,"")</f>
        <v/>
      </c>
      <c r="J652" s="60"/>
      <c r="K652" s="60">
        <f t="shared" si="53"/>
        <v>0.15776005403008164</v>
      </c>
      <c r="L652" s="9">
        <f t="shared" si="55"/>
        <v>0.10558463807917384</v>
      </c>
      <c r="M652" s="9">
        <f t="shared" si="54"/>
        <v>0.20250823357139602</v>
      </c>
      <c r="N652" s="9">
        <f t="shared" si="52"/>
        <v>0.32315480270687308</v>
      </c>
      <c r="O652" s="9">
        <f t="shared" si="51"/>
        <v>0.24207111105040841</v>
      </c>
    </row>
    <row r="653" spans="1:15" ht="15" x14ac:dyDescent="0.25">
      <c r="A653" s="60">
        <v>1957</v>
      </c>
      <c r="B653" s="60" t="str">
        <f>IF('IV. Country level, 1310-2018'!C651&lt;0,'III. GDP shares, 1310-2018'!C653,"")</f>
        <v/>
      </c>
      <c r="C653" s="60" t="str">
        <f>IF('IV. Country level, 1310-2018'!D651&lt;0,'III. GDP shares, 1310-2018'!D653,"")</f>
        <v/>
      </c>
      <c r="D653" s="60">
        <f>IF('IV. Country level, 1310-2018'!E651&lt;0,'III. GDP shares, 1310-2018'!E653,"")</f>
        <v>2.2265128750527122E-2</v>
      </c>
      <c r="E653" s="60" t="str">
        <f>IF('IV. Country level, 1310-2018'!F651&lt;0,'III. GDP shares, 1310-2018'!F653,"")</f>
        <v/>
      </c>
      <c r="F653" s="60">
        <f>IF('IV. Country level, 1310-2018'!G651&lt;0,'III. GDP shares, 1310-2018'!G653,"")</f>
        <v>8.0973459542179091E-2</v>
      </c>
      <c r="G653" s="60" t="str">
        <f>IF('IV. Country level, 1310-2018'!H651&lt;0,'III. GDP shares, 1310-2018'!H653,"")</f>
        <v/>
      </c>
      <c r="H653" s="60">
        <f>IF('IV. Country level, 1310-2018'!I651&lt;0,'III. GDP shares, 1310-2018'!I653,"")</f>
        <v>2.4108665497935271E-2</v>
      </c>
      <c r="I653" s="60" t="str">
        <f>IF('IV. Country level, 1310-2018'!J651&lt;0,'III. GDP shares, 1310-2018'!J653,"")</f>
        <v/>
      </c>
      <c r="J653" s="60"/>
      <c r="K653" s="60">
        <f t="shared" si="53"/>
        <v>0.12734725379064149</v>
      </c>
      <c r="L653" s="9">
        <f t="shared" si="55"/>
        <v>9.5970068443639936E-2</v>
      </c>
      <c r="M653" s="9">
        <f t="shared" si="54"/>
        <v>0.20250823357139602</v>
      </c>
      <c r="N653" s="9">
        <f t="shared" si="52"/>
        <v>0.33137237941189795</v>
      </c>
      <c r="O653" s="9">
        <f t="shared" si="51"/>
        <v>0.24207111105040841</v>
      </c>
    </row>
    <row r="654" spans="1:15" ht="15" x14ac:dyDescent="0.25">
      <c r="A654" s="60">
        <v>1958</v>
      </c>
      <c r="B654" s="60" t="str">
        <f>IF('IV. Country level, 1310-2018'!C652&lt;0,'III. GDP shares, 1310-2018'!C654,"")</f>
        <v/>
      </c>
      <c r="C654" s="60" t="str">
        <f>IF('IV. Country level, 1310-2018'!D652&lt;0,'III. GDP shares, 1310-2018'!D654,"")</f>
        <v/>
      </c>
      <c r="D654" s="60" t="str">
        <f>IF('IV. Country level, 1310-2018'!E652&lt;0,'III. GDP shares, 1310-2018'!E654,"")</f>
        <v/>
      </c>
      <c r="E654" s="60" t="str">
        <f>IF('IV. Country level, 1310-2018'!F652&lt;0,'III. GDP shares, 1310-2018'!F654,"")</f>
        <v/>
      </c>
      <c r="F654" s="60">
        <f>IF('IV. Country level, 1310-2018'!G652&lt;0,'III. GDP shares, 1310-2018'!G654,"")</f>
        <v>8.2085524048425756E-2</v>
      </c>
      <c r="G654" s="60" t="str">
        <f>IF('IV. Country level, 1310-2018'!H652&lt;0,'III. GDP shares, 1310-2018'!H654,"")</f>
        <v/>
      </c>
      <c r="H654" s="60">
        <f>IF('IV. Country level, 1310-2018'!I652&lt;0,'III. GDP shares, 1310-2018'!I654,"")</f>
        <v>2.4871992996006485E-2</v>
      </c>
      <c r="I654" s="60" t="str">
        <f>IF('IV. Country level, 1310-2018'!J652&lt;0,'III. GDP shares, 1310-2018'!J654,"")</f>
        <v/>
      </c>
      <c r="J654" s="60"/>
      <c r="K654" s="60">
        <f t="shared" si="53"/>
        <v>0.10695751704443224</v>
      </c>
      <c r="L654" s="9">
        <f t="shared" si="55"/>
        <v>9.2793275742113074E-2</v>
      </c>
      <c r="M654" s="9">
        <f t="shared" si="54"/>
        <v>0.20250823357139602</v>
      </c>
      <c r="N654" s="9">
        <f t="shared" si="52"/>
        <v>0.33542100983861811</v>
      </c>
      <c r="O654" s="9">
        <f t="shared" si="51"/>
        <v>0.24207111105040841</v>
      </c>
    </row>
    <row r="655" spans="1:15" ht="15" x14ac:dyDescent="0.25">
      <c r="A655" s="60">
        <v>1959</v>
      </c>
      <c r="B655" s="60" t="str">
        <f>IF('IV. Country level, 1310-2018'!C653&lt;0,'III. GDP shares, 1310-2018'!C655,"")</f>
        <v/>
      </c>
      <c r="C655" s="60" t="str">
        <f>IF('IV. Country level, 1310-2018'!D653&lt;0,'III. GDP shares, 1310-2018'!D655,"")</f>
        <v/>
      </c>
      <c r="D655" s="60" t="str">
        <f>IF('IV. Country level, 1310-2018'!E653&lt;0,'III. GDP shares, 1310-2018'!E655,"")</f>
        <v/>
      </c>
      <c r="E655" s="60" t="str">
        <f>IF('IV. Country level, 1310-2018'!F653&lt;0,'III. GDP shares, 1310-2018'!F655,"")</f>
        <v/>
      </c>
      <c r="F655" s="60">
        <f>IF('IV. Country level, 1310-2018'!G653&lt;0,'III. GDP shares, 1310-2018'!G655,"")</f>
        <v>7.9337860437880797E-2</v>
      </c>
      <c r="G655" s="60" t="str">
        <f>IF('IV. Country level, 1310-2018'!H653&lt;0,'III. GDP shares, 1310-2018'!H655,"")</f>
        <v/>
      </c>
      <c r="H655" s="60" t="str">
        <f>IF('IV. Country level, 1310-2018'!I653&lt;0,'III. GDP shares, 1310-2018'!I655,"")</f>
        <v/>
      </c>
      <c r="I655" s="60" t="str">
        <f>IF('IV. Country level, 1310-2018'!J653&lt;0,'III. GDP shares, 1310-2018'!J655,"")</f>
        <v/>
      </c>
      <c r="J655" s="60"/>
      <c r="K655" s="60">
        <f t="shared" si="53"/>
        <v>7.9337860437880797E-2</v>
      </c>
      <c r="L655" s="9">
        <f t="shared" si="55"/>
        <v>8.1453760328100061E-2</v>
      </c>
      <c r="M655" s="9">
        <f t="shared" si="54"/>
        <v>0.20250823357139602</v>
      </c>
      <c r="N655" s="9">
        <f t="shared" si="52"/>
        <v>0.31701625073827261</v>
      </c>
      <c r="O655" s="9">
        <f t="shared" si="51"/>
        <v>0.24207111105040841</v>
      </c>
    </row>
    <row r="656" spans="1:15" ht="15" x14ac:dyDescent="0.25">
      <c r="A656" s="60">
        <v>1960</v>
      </c>
      <c r="B656" s="60" t="str">
        <f>IF('IV. Country level, 1310-2018'!C654&lt;0,'III. GDP shares, 1310-2018'!C656,"")</f>
        <v/>
      </c>
      <c r="C656" s="60" t="str">
        <f>IF('IV. Country level, 1310-2018'!D654&lt;0,'III. GDP shares, 1310-2018'!D656,"")</f>
        <v/>
      </c>
      <c r="D656" s="60" t="str">
        <f>IF('IV. Country level, 1310-2018'!E654&lt;0,'III. GDP shares, 1310-2018'!E656,"")</f>
        <v/>
      </c>
      <c r="E656" s="60" t="str">
        <f>IF('IV. Country level, 1310-2018'!F654&lt;0,'III. GDP shares, 1310-2018'!F656,"")</f>
        <v/>
      </c>
      <c r="F656" s="60" t="str">
        <f>IF('IV. Country level, 1310-2018'!G654&lt;0,'III. GDP shares, 1310-2018'!G656,"")</f>
        <v/>
      </c>
      <c r="G656" s="60" t="str">
        <f>IF('IV. Country level, 1310-2018'!H654&lt;0,'III. GDP shares, 1310-2018'!H656,"")</f>
        <v/>
      </c>
      <c r="H656" s="60" t="str">
        <f>IF('IV. Country level, 1310-2018'!I654&lt;0,'III. GDP shares, 1310-2018'!I656,"")</f>
        <v/>
      </c>
      <c r="I656" s="60" t="str">
        <f>IF('IV. Country level, 1310-2018'!J654&lt;0,'III. GDP shares, 1310-2018'!J656,"")</f>
        <v/>
      </c>
      <c r="J656" s="60"/>
      <c r="K656" s="60">
        <f t="shared" si="53"/>
        <v>0</v>
      </c>
      <c r="L656" s="9">
        <f t="shared" si="55"/>
        <v>8.5225748702285206E-2</v>
      </c>
      <c r="M656" s="9">
        <f t="shared" si="54"/>
        <v>0.20250823357139602</v>
      </c>
      <c r="N656" s="9">
        <f t="shared" si="52"/>
        <v>0.3030685646900696</v>
      </c>
      <c r="O656" s="9">
        <f t="shared" si="51"/>
        <v>0.24207111105040841</v>
      </c>
    </row>
    <row r="657" spans="1:15" ht="15" x14ac:dyDescent="0.25">
      <c r="A657" s="60">
        <v>1961</v>
      </c>
      <c r="B657" s="60" t="str">
        <f>IF('IV. Country level, 1310-2018'!C655&lt;0,'III. GDP shares, 1310-2018'!C657,"")</f>
        <v/>
      </c>
      <c r="C657" s="60" t="str">
        <f>IF('IV. Country level, 1310-2018'!D655&lt;0,'III. GDP shares, 1310-2018'!D657,"")</f>
        <v/>
      </c>
      <c r="D657" s="60" t="str">
        <f>IF('IV. Country level, 1310-2018'!E655&lt;0,'III. GDP shares, 1310-2018'!E657,"")</f>
        <v/>
      </c>
      <c r="E657" s="60" t="str">
        <f>IF('IV. Country level, 1310-2018'!F655&lt;0,'III. GDP shares, 1310-2018'!F657,"")</f>
        <v/>
      </c>
      <c r="F657" s="60" t="str">
        <f>IF('IV. Country level, 1310-2018'!G655&lt;0,'III. GDP shares, 1310-2018'!G657,"")</f>
        <v/>
      </c>
      <c r="G657" s="60" t="str">
        <f>IF('IV. Country level, 1310-2018'!H655&lt;0,'III. GDP shares, 1310-2018'!H657,"")</f>
        <v/>
      </c>
      <c r="H657" s="60" t="str">
        <f>IF('IV. Country level, 1310-2018'!I655&lt;0,'III. GDP shares, 1310-2018'!I657,"")</f>
        <v/>
      </c>
      <c r="I657" s="60" t="str">
        <f>IF('IV. Country level, 1310-2018'!J655&lt;0,'III. GDP shares, 1310-2018'!J657,"")</f>
        <v/>
      </c>
      <c r="J657" s="60"/>
      <c r="K657" s="60">
        <f t="shared" si="53"/>
        <v>0</v>
      </c>
      <c r="L657" s="9">
        <f t="shared" si="55"/>
        <v>7.0923481850914266E-2</v>
      </c>
      <c r="M657" s="9">
        <f t="shared" si="54"/>
        <v>0.20250823357139602</v>
      </c>
      <c r="N657" s="9">
        <f t="shared" si="52"/>
        <v>0.28051503877585887</v>
      </c>
      <c r="O657" s="9">
        <f t="shared" si="51"/>
        <v>0.24207111105040841</v>
      </c>
    </row>
    <row r="658" spans="1:15" ht="15" x14ac:dyDescent="0.25">
      <c r="A658" s="60">
        <v>1962</v>
      </c>
      <c r="B658" s="60">
        <f>IF('IV. Country level, 1310-2018'!C656&lt;0,'III. GDP shares, 1310-2018'!C658,"")</f>
        <v>7.3652653696425402E-2</v>
      </c>
      <c r="C658" s="60" t="str">
        <f>IF('IV. Country level, 1310-2018'!D656&lt;0,'III. GDP shares, 1310-2018'!D658,"")</f>
        <v/>
      </c>
      <c r="D658" s="60" t="str">
        <f>IF('IV. Country level, 1310-2018'!E656&lt;0,'III. GDP shares, 1310-2018'!E658,"")</f>
        <v/>
      </c>
      <c r="E658" s="60" t="str">
        <f>IF('IV. Country level, 1310-2018'!F656&lt;0,'III. GDP shares, 1310-2018'!F658,"")</f>
        <v/>
      </c>
      <c r="F658" s="60" t="str">
        <f>IF('IV. Country level, 1310-2018'!G656&lt;0,'III. GDP shares, 1310-2018'!G658,"")</f>
        <v/>
      </c>
      <c r="G658" s="60" t="str">
        <f>IF('IV. Country level, 1310-2018'!H656&lt;0,'III. GDP shares, 1310-2018'!H658,"")</f>
        <v/>
      </c>
      <c r="H658" s="60">
        <f>IF('IV. Country level, 1310-2018'!I656&lt;0,'III. GDP shares, 1310-2018'!I658,"")</f>
        <v>2.5120983297238868E-2</v>
      </c>
      <c r="I658" s="60" t="str">
        <f>IF('IV. Country level, 1310-2018'!J656&lt;0,'III. GDP shares, 1310-2018'!J658,"")</f>
        <v/>
      </c>
      <c r="J658" s="60"/>
      <c r="K658" s="60">
        <f t="shared" si="53"/>
        <v>9.8773636993664274E-2</v>
      </c>
      <c r="L658" s="9">
        <f t="shared" si="55"/>
        <v>6.2684957468790395E-2</v>
      </c>
      <c r="M658" s="9">
        <f t="shared" si="54"/>
        <v>0.20250823357139602</v>
      </c>
      <c r="N658" s="9">
        <f t="shared" si="52"/>
        <v>0.25523842756206538</v>
      </c>
      <c r="O658" s="9">
        <f t="shared" si="51"/>
        <v>0.24207111105040841</v>
      </c>
    </row>
    <row r="659" spans="1:15" ht="15" x14ac:dyDescent="0.25">
      <c r="A659" s="60">
        <v>1963</v>
      </c>
      <c r="B659" s="60">
        <f>IF('IV. Country level, 1310-2018'!C657&lt;0,'III. GDP shares, 1310-2018'!C659,"")</f>
        <v>7.5216436752242044E-2</v>
      </c>
      <c r="C659" s="60" t="str">
        <f>IF('IV. Country level, 1310-2018'!D657&lt;0,'III. GDP shares, 1310-2018'!D659,"")</f>
        <v/>
      </c>
      <c r="D659" s="60" t="str">
        <f>IF('IV. Country level, 1310-2018'!E657&lt;0,'III. GDP shares, 1310-2018'!E659,"")</f>
        <v/>
      </c>
      <c r="E659" s="60" t="str">
        <f>IF('IV. Country level, 1310-2018'!F657&lt;0,'III. GDP shares, 1310-2018'!F659,"")</f>
        <v/>
      </c>
      <c r="F659" s="60">
        <f>IF('IV. Country level, 1310-2018'!G657&lt;0,'III. GDP shares, 1310-2018'!G659,"")</f>
        <v>8.2553145521842328E-2</v>
      </c>
      <c r="G659" s="60" t="str">
        <f>IF('IV. Country level, 1310-2018'!H657&lt;0,'III. GDP shares, 1310-2018'!H659,"")</f>
        <v/>
      </c>
      <c r="H659" s="60">
        <f>IF('IV. Country level, 1310-2018'!I657&lt;0,'III. GDP shares, 1310-2018'!I659,"")</f>
        <v>2.6394390375293248E-2</v>
      </c>
      <c r="I659" s="60" t="str">
        <f>IF('IV. Country level, 1310-2018'!J657&lt;0,'III. GDP shares, 1310-2018'!J659,"")</f>
        <v/>
      </c>
      <c r="J659" s="60"/>
      <c r="K659" s="60">
        <f t="shared" si="53"/>
        <v>0.18416397264937764</v>
      </c>
      <c r="L659" s="9">
        <f t="shared" si="55"/>
        <v>5.1350977406235988E-2</v>
      </c>
      <c r="M659" s="9">
        <f t="shared" si="54"/>
        <v>0.20250823357139602</v>
      </c>
      <c r="N659" s="9">
        <f t="shared" si="52"/>
        <v>0.24385107411408194</v>
      </c>
      <c r="O659" s="9">
        <f t="shared" si="51"/>
        <v>0.24207111105040841</v>
      </c>
    </row>
    <row r="660" spans="1:15" ht="15" x14ac:dyDescent="0.25">
      <c r="A660" s="60">
        <v>1964</v>
      </c>
      <c r="B660" s="60" t="str">
        <f>IF('IV. Country level, 1310-2018'!C658&lt;0,'III. GDP shares, 1310-2018'!C660,"")</f>
        <v/>
      </c>
      <c r="C660" s="60" t="str">
        <f>IF('IV. Country level, 1310-2018'!D658&lt;0,'III. GDP shares, 1310-2018'!D660,"")</f>
        <v/>
      </c>
      <c r="D660" s="60" t="str">
        <f>IF('IV. Country level, 1310-2018'!E658&lt;0,'III. GDP shares, 1310-2018'!E660,"")</f>
        <v/>
      </c>
      <c r="E660" s="60" t="str">
        <f>IF('IV. Country level, 1310-2018'!F658&lt;0,'III. GDP shares, 1310-2018'!F660,"")</f>
        <v/>
      </c>
      <c r="F660" s="60" t="str">
        <f>IF('IV. Country level, 1310-2018'!G658&lt;0,'III. GDP shares, 1310-2018'!G660,"")</f>
        <v/>
      </c>
      <c r="G660" s="60" t="str">
        <f>IF('IV. Country level, 1310-2018'!H658&lt;0,'III. GDP shares, 1310-2018'!H660,"")</f>
        <v/>
      </c>
      <c r="H660" s="60">
        <f>IF('IV. Country level, 1310-2018'!I658&lt;0,'III. GDP shares, 1310-2018'!I660,"")</f>
        <v>2.7231385831044858E-2</v>
      </c>
      <c r="I660" s="60" t="str">
        <f>IF('IV. Country level, 1310-2018'!J658&lt;0,'III. GDP shares, 1310-2018'!J660,"")</f>
        <v/>
      </c>
      <c r="J660" s="60"/>
      <c r="K660" s="60">
        <f t="shared" si="53"/>
        <v>2.7231385831044858E-2</v>
      </c>
      <c r="L660" s="9">
        <f t="shared" si="55"/>
        <v>5.1350977406235988E-2</v>
      </c>
      <c r="M660" s="9">
        <f t="shared" si="54"/>
        <v>0.20250823357139602</v>
      </c>
      <c r="N660" s="9">
        <f t="shared" si="52"/>
        <v>0.23403817249319153</v>
      </c>
      <c r="O660" s="9">
        <f t="shared" si="51"/>
        <v>0.24207111105040841</v>
      </c>
    </row>
    <row r="661" spans="1:15" ht="15" x14ac:dyDescent="0.25">
      <c r="A661" s="60">
        <v>1965</v>
      </c>
      <c r="B661" s="60" t="str">
        <f>IF('IV. Country level, 1310-2018'!C659&lt;0,'III. GDP shares, 1310-2018'!C661,"")</f>
        <v/>
      </c>
      <c r="C661" s="60" t="str">
        <f>IF('IV. Country level, 1310-2018'!D659&lt;0,'III. GDP shares, 1310-2018'!D661,"")</f>
        <v/>
      </c>
      <c r="D661" s="60">
        <f>IF('IV. Country level, 1310-2018'!E659&lt;0,'III. GDP shares, 1310-2018'!E661,"")</f>
        <v>2.1725299208790346E-2</v>
      </c>
      <c r="E661" s="60" t="str">
        <f>IF('IV. Country level, 1310-2018'!F659&lt;0,'III. GDP shares, 1310-2018'!F661,"")</f>
        <v/>
      </c>
      <c r="F661" s="60" t="str">
        <f>IF('IV. Country level, 1310-2018'!G659&lt;0,'III. GDP shares, 1310-2018'!G661,"")</f>
        <v/>
      </c>
      <c r="G661" s="60" t="str">
        <f>IF('IV. Country level, 1310-2018'!H659&lt;0,'III. GDP shares, 1310-2018'!H661,"")</f>
        <v/>
      </c>
      <c r="H661" s="60">
        <f>IF('IV. Country level, 1310-2018'!I659&lt;0,'III. GDP shares, 1310-2018'!I661,"")</f>
        <v>2.7562547160774789E-2</v>
      </c>
      <c r="I661" s="60" t="str">
        <f>IF('IV. Country level, 1310-2018'!J659&lt;0,'III. GDP shares, 1310-2018'!J661,"")</f>
        <v/>
      </c>
      <c r="J661" s="60"/>
      <c r="K661" s="60">
        <f t="shared" si="53"/>
        <v>4.9287846369565139E-2</v>
      </c>
      <c r="L661" s="9">
        <f t="shared" si="55"/>
        <v>5.1350977406235988E-2</v>
      </c>
      <c r="M661" s="9">
        <f t="shared" si="54"/>
        <v>0.20250823357139602</v>
      </c>
      <c r="N661" s="9">
        <f t="shared" si="52"/>
        <v>0.20624731936034368</v>
      </c>
      <c r="O661" s="9">
        <f t="shared" ref="O661:O695" si="56">AVERAGE(L$596:L$695)</f>
        <v>0.24207111105040841</v>
      </c>
    </row>
    <row r="662" spans="1:15" ht="15" x14ac:dyDescent="0.25">
      <c r="A662" s="60">
        <v>1966</v>
      </c>
      <c r="B662" s="60" t="str">
        <f>IF('IV. Country level, 1310-2018'!C660&lt;0,'III. GDP shares, 1310-2018'!C662,"")</f>
        <v/>
      </c>
      <c r="C662" s="60" t="str">
        <f>IF('IV. Country level, 1310-2018'!D660&lt;0,'III. GDP shares, 1310-2018'!D662,"")</f>
        <v/>
      </c>
      <c r="D662" s="60" t="str">
        <f>IF('IV. Country level, 1310-2018'!E660&lt;0,'III. GDP shares, 1310-2018'!E662,"")</f>
        <v/>
      </c>
      <c r="E662" s="60" t="str">
        <f>IF('IV. Country level, 1310-2018'!F660&lt;0,'III. GDP shares, 1310-2018'!F662,"")</f>
        <v/>
      </c>
      <c r="F662" s="60" t="str">
        <f>IF('IV. Country level, 1310-2018'!G660&lt;0,'III. GDP shares, 1310-2018'!G662,"")</f>
        <v/>
      </c>
      <c r="G662" s="60" t="str">
        <f>IF('IV. Country level, 1310-2018'!H660&lt;0,'III. GDP shares, 1310-2018'!H662,"")</f>
        <v/>
      </c>
      <c r="H662" s="60" t="str">
        <f>IF('IV. Country level, 1310-2018'!I660&lt;0,'III. GDP shares, 1310-2018'!I662,"")</f>
        <v/>
      </c>
      <c r="I662" s="60" t="str">
        <f>IF('IV. Country level, 1310-2018'!J660&lt;0,'III. GDP shares, 1310-2018'!J662,"")</f>
        <v/>
      </c>
      <c r="J662" s="60"/>
      <c r="K662" s="60">
        <f t="shared" si="53"/>
        <v>0</v>
      </c>
      <c r="L662" s="9">
        <f t="shared" si="55"/>
        <v>3.7240457835712518E-2</v>
      </c>
      <c r="M662" s="9">
        <f t="shared" si="54"/>
        <v>0.20250823357139602</v>
      </c>
      <c r="N662" s="9">
        <f t="shared" si="52"/>
        <v>0.20483579971942945</v>
      </c>
      <c r="O662" s="9">
        <f t="shared" si="56"/>
        <v>0.24207111105040841</v>
      </c>
    </row>
    <row r="663" spans="1:15" ht="15" x14ac:dyDescent="0.25">
      <c r="A663" s="60">
        <v>1967</v>
      </c>
      <c r="B663" s="60" t="str">
        <f>IF('IV. Country level, 1310-2018'!C661&lt;0,'III. GDP shares, 1310-2018'!C663,"")</f>
        <v/>
      </c>
      <c r="C663" s="60" t="str">
        <f>IF('IV. Country level, 1310-2018'!D661&lt;0,'III. GDP shares, 1310-2018'!D663,"")</f>
        <v/>
      </c>
      <c r="D663" s="60" t="str">
        <f>IF('IV. Country level, 1310-2018'!E661&lt;0,'III. GDP shares, 1310-2018'!E663,"")</f>
        <v/>
      </c>
      <c r="E663" s="60" t="str">
        <f>IF('IV. Country level, 1310-2018'!F661&lt;0,'III. GDP shares, 1310-2018'!F663,"")</f>
        <v/>
      </c>
      <c r="F663" s="60" t="str">
        <f>IF('IV. Country level, 1310-2018'!G661&lt;0,'III. GDP shares, 1310-2018'!G663,"")</f>
        <v/>
      </c>
      <c r="G663" s="60" t="str">
        <f>IF('IV. Country level, 1310-2018'!H661&lt;0,'III. GDP shares, 1310-2018'!H663,"")</f>
        <v/>
      </c>
      <c r="H663" s="60" t="str">
        <f>IF('IV. Country level, 1310-2018'!I661&lt;0,'III. GDP shares, 1310-2018'!I663,"")</f>
        <v/>
      </c>
      <c r="I663" s="60" t="str">
        <f>IF('IV. Country level, 1310-2018'!J661&lt;0,'III. GDP shares, 1310-2018'!J663,"")</f>
        <v/>
      </c>
      <c r="J663" s="60"/>
      <c r="K663" s="60">
        <f t="shared" si="53"/>
        <v>0</v>
      </c>
      <c r="L663" s="9">
        <f t="shared" si="55"/>
        <v>3.1553613295858381E-2</v>
      </c>
      <c r="M663" s="9">
        <f t="shared" si="54"/>
        <v>0.20250823357139602</v>
      </c>
      <c r="N663" s="9">
        <f t="shared" ref="N663:N714" si="57">AVERAGE(K647:K679)</f>
        <v>0.18310218991361349</v>
      </c>
      <c r="O663" s="9">
        <f t="shared" si="56"/>
        <v>0.24207111105040841</v>
      </c>
    </row>
    <row r="664" spans="1:15" ht="15" x14ac:dyDescent="0.25">
      <c r="A664" s="60">
        <v>1968</v>
      </c>
      <c r="B664" s="60" t="str">
        <f>IF('IV. Country level, 1310-2018'!C662&lt;0,'III. GDP shares, 1310-2018'!C664,"")</f>
        <v/>
      </c>
      <c r="C664" s="60" t="str">
        <f>IF('IV. Country level, 1310-2018'!D662&lt;0,'III. GDP shares, 1310-2018'!D664,"")</f>
        <v/>
      </c>
      <c r="D664" s="60" t="str">
        <f>IF('IV. Country level, 1310-2018'!E662&lt;0,'III. GDP shares, 1310-2018'!E664,"")</f>
        <v/>
      </c>
      <c r="E664" s="60" t="str">
        <f>IF('IV. Country level, 1310-2018'!F662&lt;0,'III. GDP shares, 1310-2018'!F664,"")</f>
        <v/>
      </c>
      <c r="F664" s="60" t="str">
        <f>IF('IV. Country level, 1310-2018'!G662&lt;0,'III. GDP shares, 1310-2018'!G664,"")</f>
        <v/>
      </c>
      <c r="G664" s="60" t="str">
        <f>IF('IV. Country level, 1310-2018'!H662&lt;0,'III. GDP shares, 1310-2018'!H664,"")</f>
        <v/>
      </c>
      <c r="H664" s="60" t="str">
        <f>IF('IV. Country level, 1310-2018'!I662&lt;0,'III. GDP shares, 1310-2018'!I664,"")</f>
        <v/>
      </c>
      <c r="I664" s="60" t="str">
        <f>IF('IV. Country level, 1310-2018'!J662&lt;0,'III. GDP shares, 1310-2018'!J664,"")</f>
        <v/>
      </c>
      <c r="J664" s="60"/>
      <c r="K664" s="60">
        <f t="shared" si="53"/>
        <v>0</v>
      </c>
      <c r="L664" s="9">
        <f t="shared" si="55"/>
        <v>4.7351091819084042E-2</v>
      </c>
      <c r="M664" s="9">
        <f t="shared" si="54"/>
        <v>0.20250823357139602</v>
      </c>
      <c r="N664" s="9">
        <f t="shared" si="57"/>
        <v>0.15349605867135913</v>
      </c>
      <c r="O664" s="9">
        <f t="shared" si="56"/>
        <v>0.24207111105040841</v>
      </c>
    </row>
    <row r="665" spans="1:15" ht="15" x14ac:dyDescent="0.25">
      <c r="A665" s="60">
        <v>1969</v>
      </c>
      <c r="B665" s="60" t="str">
        <f>IF('IV. Country level, 1310-2018'!C663&lt;0,'III. GDP shares, 1310-2018'!C665,"")</f>
        <v/>
      </c>
      <c r="C665" s="60" t="str">
        <f>IF('IV. Country level, 1310-2018'!D663&lt;0,'III. GDP shares, 1310-2018'!D665,"")</f>
        <v/>
      </c>
      <c r="D665" s="60" t="str">
        <f>IF('IV. Country level, 1310-2018'!E663&lt;0,'III. GDP shares, 1310-2018'!E665,"")</f>
        <v/>
      </c>
      <c r="E665" s="60" t="str">
        <f>IF('IV. Country level, 1310-2018'!F663&lt;0,'III. GDP shares, 1310-2018'!F665,"")</f>
        <v/>
      </c>
      <c r="F665" s="60" t="str">
        <f>IF('IV. Country level, 1310-2018'!G663&lt;0,'III. GDP shares, 1310-2018'!G665,"")</f>
        <v/>
      </c>
      <c r="G665" s="60" t="str">
        <f>IF('IV. Country level, 1310-2018'!H663&lt;0,'III. GDP shares, 1310-2018'!H665,"")</f>
        <v/>
      </c>
      <c r="H665" s="60" t="str">
        <f>IF('IV. Country level, 1310-2018'!I663&lt;0,'III. GDP shares, 1310-2018'!I665,"")</f>
        <v/>
      </c>
      <c r="I665" s="60" t="str">
        <f>IF('IV. Country level, 1310-2018'!J663&lt;0,'III. GDP shares, 1310-2018'!J665,"")</f>
        <v/>
      </c>
      <c r="J665" s="60"/>
      <c r="K665" s="60">
        <f t="shared" si="53"/>
        <v>0</v>
      </c>
      <c r="L665" s="9">
        <f t="shared" si="55"/>
        <v>4.3448708341130751E-2</v>
      </c>
      <c r="M665" s="9">
        <f t="shared" si="54"/>
        <v>0.20250823357139602</v>
      </c>
      <c r="N665" s="9">
        <f t="shared" si="57"/>
        <v>0.14685198946254122</v>
      </c>
      <c r="O665" s="9">
        <f t="shared" si="56"/>
        <v>0.24207111105040841</v>
      </c>
    </row>
    <row r="666" spans="1:15" ht="15" x14ac:dyDescent="0.25">
      <c r="A666" s="60">
        <v>1970</v>
      </c>
      <c r="B666" s="60" t="str">
        <f>IF('IV. Country level, 1310-2018'!C664&lt;0,'III. GDP shares, 1310-2018'!C666,"")</f>
        <v/>
      </c>
      <c r="C666" s="60" t="str">
        <f>IF('IV. Country level, 1310-2018'!D664&lt;0,'III. GDP shares, 1310-2018'!D666,"")</f>
        <v/>
      </c>
      <c r="D666" s="60" t="str">
        <f>IF('IV. Country level, 1310-2018'!E664&lt;0,'III. GDP shares, 1310-2018'!E666,"")</f>
        <v/>
      </c>
      <c r="E666" s="60" t="str">
        <f>IF('IV. Country level, 1310-2018'!F664&lt;0,'III. GDP shares, 1310-2018'!F666,"")</f>
        <v/>
      </c>
      <c r="F666" s="60" t="str">
        <f>IF('IV. Country level, 1310-2018'!G664&lt;0,'III. GDP shares, 1310-2018'!G666,"")</f>
        <v/>
      </c>
      <c r="G666" s="60" t="str">
        <f>IF('IV. Country level, 1310-2018'!H664&lt;0,'III. GDP shares, 1310-2018'!H666,"")</f>
        <v/>
      </c>
      <c r="H666" s="60" t="str">
        <f>IF('IV. Country level, 1310-2018'!I664&lt;0,'III. GDP shares, 1310-2018'!I666,"")</f>
        <v/>
      </c>
      <c r="I666" s="60">
        <f>IF('IV. Country level, 1310-2018'!J664&lt;0,'III. GDP shares, 1310-2018'!J666,"")</f>
        <v>0.14435606087039868</v>
      </c>
      <c r="J666" s="60"/>
      <c r="K666" s="60">
        <f t="shared" si="53"/>
        <v>0.14435606087039868</v>
      </c>
      <c r="L666" s="9">
        <f t="shared" si="55"/>
        <v>0.14261077002434791</v>
      </c>
      <c r="M666" s="9">
        <f t="shared" si="54"/>
        <v>0.20250823357139602</v>
      </c>
      <c r="N666" s="9">
        <f t="shared" si="57"/>
        <v>0.14481253529742796</v>
      </c>
      <c r="O666" s="9">
        <f t="shared" si="56"/>
        <v>0.24207111105040841</v>
      </c>
    </row>
    <row r="667" spans="1:15" ht="15" x14ac:dyDescent="0.25">
      <c r="A667" s="60">
        <v>1971</v>
      </c>
      <c r="B667" s="60" t="str">
        <f>IF('IV. Country level, 1310-2018'!C665&lt;0,'III. GDP shares, 1310-2018'!C667,"")</f>
        <v/>
      </c>
      <c r="C667" s="60">
        <f>IF('IV. Country level, 1310-2018'!D665&lt;0,'III. GDP shares, 1310-2018'!D667,"")</f>
        <v>8.4253916115354613E-2</v>
      </c>
      <c r="D667" s="60">
        <f>IF('IV. Country level, 1310-2018'!E665&lt;0,'III. GDP shares, 1310-2018'!E667,"")</f>
        <v>2.2387502589440372E-2</v>
      </c>
      <c r="E667" s="60" t="str">
        <f>IF('IV. Country level, 1310-2018'!F665&lt;0,'III. GDP shares, 1310-2018'!F667,"")</f>
        <v/>
      </c>
      <c r="F667" s="60" t="str">
        <f>IF('IV. Country level, 1310-2018'!G665&lt;0,'III. GDP shares, 1310-2018'!G667,"")</f>
        <v/>
      </c>
      <c r="G667" s="60" t="str">
        <f>IF('IV. Country level, 1310-2018'!H665&lt;0,'III. GDP shares, 1310-2018'!H667,"")</f>
        <v/>
      </c>
      <c r="H667" s="60">
        <f>IF('IV. Country level, 1310-2018'!I665&lt;0,'III. GDP shares, 1310-2018'!I667,"")</f>
        <v>3.1172316788829486E-2</v>
      </c>
      <c r="I667" s="60" t="str">
        <f>IF('IV. Country level, 1310-2018'!J665&lt;0,'III. GDP shares, 1310-2018'!J667,"")</f>
        <v/>
      </c>
      <c r="J667" s="60"/>
      <c r="K667" s="60">
        <f t="shared" si="53"/>
        <v>0.13781373549362447</v>
      </c>
      <c r="L667" s="9">
        <f t="shared" si="55"/>
        <v>0.26878573601144301</v>
      </c>
      <c r="M667" s="9">
        <f t="shared" si="54"/>
        <v>0.20250823357139602</v>
      </c>
      <c r="N667" s="9">
        <f t="shared" si="57"/>
        <v>0.14413867017892226</v>
      </c>
      <c r="O667" s="9">
        <f t="shared" si="56"/>
        <v>0.24207111105040841</v>
      </c>
    </row>
    <row r="668" spans="1:15" ht="15" x14ac:dyDescent="0.25">
      <c r="A668" s="60">
        <v>1972</v>
      </c>
      <c r="B668" s="60" t="str">
        <f>IF('IV. Country level, 1310-2018'!C666&lt;0,'III. GDP shares, 1310-2018'!C668,"")</f>
        <v/>
      </c>
      <c r="C668" s="60" t="str">
        <f>IF('IV. Country level, 1310-2018'!D666&lt;0,'III. GDP shares, 1310-2018'!D668,"")</f>
        <v/>
      </c>
      <c r="D668" s="60">
        <f>IF('IV. Country level, 1310-2018'!E666&lt;0,'III. GDP shares, 1310-2018'!E668,"")</f>
        <v>2.1971162023892082E-2</v>
      </c>
      <c r="E668" s="60" t="str">
        <f>IF('IV. Country level, 1310-2018'!F666&lt;0,'III. GDP shares, 1310-2018'!F668,"")</f>
        <v/>
      </c>
      <c r="F668" s="60" t="str">
        <f>IF('IV. Country level, 1310-2018'!G666&lt;0,'III. GDP shares, 1310-2018'!G668,"")</f>
        <v/>
      </c>
      <c r="G668" s="60" t="str">
        <f>IF('IV. Country level, 1310-2018'!H666&lt;0,'III. GDP shares, 1310-2018'!H668,"")</f>
        <v/>
      </c>
      <c r="H668" s="60" t="str">
        <f>IF('IV. Country level, 1310-2018'!I666&lt;0,'III. GDP shares, 1310-2018'!I668,"")</f>
        <v/>
      </c>
      <c r="I668" s="60" t="str">
        <f>IF('IV. Country level, 1310-2018'!J666&lt;0,'III. GDP shares, 1310-2018'!J668,"")</f>
        <v/>
      </c>
      <c r="J668" s="60"/>
      <c r="K668" s="60">
        <f t="shared" si="53"/>
        <v>2.1971162023892082E-2</v>
      </c>
      <c r="L668" s="9">
        <f t="shared" si="55"/>
        <v>0.28881053527681827</v>
      </c>
      <c r="M668" s="9">
        <f t="shared" si="54"/>
        <v>0.20250823357139602</v>
      </c>
      <c r="N668" s="9">
        <f t="shared" si="57"/>
        <v>0.13874017790947513</v>
      </c>
      <c r="O668" s="9">
        <f t="shared" si="56"/>
        <v>0.24207111105040841</v>
      </c>
    </row>
    <row r="669" spans="1:15" ht="15" x14ac:dyDescent="0.25">
      <c r="A669" s="60">
        <v>1973</v>
      </c>
      <c r="B669" s="60">
        <f>IF('IV. Country level, 1310-2018'!C667&lt;0,'III. GDP shares, 1310-2018'!C669,"")</f>
        <v>7.1854582492510435E-2</v>
      </c>
      <c r="C669" s="60" t="str">
        <f>IF('IV. Country level, 1310-2018'!D667&lt;0,'III. GDP shares, 1310-2018'!D669,"")</f>
        <v/>
      </c>
      <c r="D669" s="60" t="str">
        <f>IF('IV. Country level, 1310-2018'!E667&lt;0,'III. GDP shares, 1310-2018'!E669,"")</f>
        <v/>
      </c>
      <c r="E669" s="60" t="str">
        <f>IF('IV. Country level, 1310-2018'!F667&lt;0,'III. GDP shares, 1310-2018'!F669,"")</f>
        <v/>
      </c>
      <c r="F669" s="60" t="str">
        <f>IF('IV. Country level, 1310-2018'!G667&lt;0,'III. GDP shares, 1310-2018'!G669,"")</f>
        <v/>
      </c>
      <c r="G669" s="60">
        <f>IF('IV. Country level, 1310-2018'!H667&lt;0,'III. GDP shares, 1310-2018'!H669,"")</f>
        <v>0.43610233038189855</v>
      </c>
      <c r="H669" s="60">
        <f>IF('IV. Country level, 1310-2018'!I667&lt;0,'III. GDP shares, 1310-2018'!I669,"")</f>
        <v>3.2911056813424558E-2</v>
      </c>
      <c r="I669" s="60">
        <f>IF('IV. Country level, 1310-2018'!J667&lt;0,'III. GDP shares, 1310-2018'!J669,"")</f>
        <v>0.15326646209468636</v>
      </c>
      <c r="J669" s="60"/>
      <c r="K669" s="60">
        <f t="shared" si="53"/>
        <v>0.69413443178251999</v>
      </c>
      <c r="L669" s="9">
        <f t="shared" si="55"/>
        <v>0.34112154378332388</v>
      </c>
      <c r="M669" s="9">
        <f t="shared" si="54"/>
        <v>0.20250823357139602</v>
      </c>
      <c r="N669" s="9">
        <f t="shared" si="57"/>
        <v>0.13395957021159388</v>
      </c>
      <c r="O669" s="9">
        <f t="shared" si="56"/>
        <v>0.24207111105040841</v>
      </c>
    </row>
    <row r="670" spans="1:15" ht="15" x14ac:dyDescent="0.25">
      <c r="A670" s="60">
        <v>1974</v>
      </c>
      <c r="B670" s="60">
        <f>IF('IV. Country level, 1310-2018'!C668&lt;0,'III. GDP shares, 1310-2018'!C670,"")</f>
        <v>7.4784521305632512E-2</v>
      </c>
      <c r="C670" s="60">
        <f>IF('IV. Country level, 1310-2018'!D668&lt;0,'III. GDP shares, 1310-2018'!D670,"")</f>
        <v>8.1737186910918969E-2</v>
      </c>
      <c r="D670" s="60">
        <f>IF('IV. Country level, 1310-2018'!E668&lt;0,'III. GDP shares, 1310-2018'!E670,"")</f>
        <v>2.2404831596913834E-2</v>
      </c>
      <c r="E670" s="60" t="str">
        <f>IF('IV. Country level, 1310-2018'!F668&lt;0,'III. GDP shares, 1310-2018'!F670,"")</f>
        <v/>
      </c>
      <c r="F670" s="60">
        <f>IF('IV. Country level, 1310-2018'!G668&lt;0,'III. GDP shares, 1310-2018'!G670,"")</f>
        <v>8.6304505300342532E-2</v>
      </c>
      <c r="G670" s="60">
        <f>IF('IV. Country level, 1310-2018'!H668&lt;0,'III. GDP shares, 1310-2018'!H670,"")</f>
        <v>0.43233946317796457</v>
      </c>
      <c r="H670" s="60">
        <f>IF('IV. Country level, 1310-2018'!I668&lt;0,'III. GDP shares, 1310-2018'!I670,"")</f>
        <v>3.5150343195539016E-2</v>
      </c>
      <c r="I670" s="60">
        <f>IF('IV. Country level, 1310-2018'!J668&lt;0,'III. GDP shares, 1310-2018'!J670,"")</f>
        <v>0.15050391042235406</v>
      </c>
      <c r="J670" s="60"/>
      <c r="K670" s="60">
        <f t="shared" si="53"/>
        <v>0.88322476190966559</v>
      </c>
      <c r="L670" s="9">
        <f t="shared" si="55"/>
        <v>0.33685299900659738</v>
      </c>
      <c r="M670" s="9">
        <f t="shared" si="54"/>
        <v>0.20250823357139602</v>
      </c>
      <c r="N670" s="9">
        <f t="shared" si="57"/>
        <v>0.13010056252096838</v>
      </c>
      <c r="O670" s="9">
        <f t="shared" si="56"/>
        <v>0.24207111105040841</v>
      </c>
    </row>
    <row r="671" spans="1:15" ht="15" x14ac:dyDescent="0.25">
      <c r="A671" s="60">
        <v>1975</v>
      </c>
      <c r="B671" s="60" t="str">
        <f>IF('IV. Country level, 1310-2018'!C669&lt;0,'III. GDP shares, 1310-2018'!C671,"")</f>
        <v/>
      </c>
      <c r="C671" s="60">
        <f>IF('IV. Country level, 1310-2018'!D669&lt;0,'III. GDP shares, 1310-2018'!D671,"")</f>
        <v>8.1502571492383422E-2</v>
      </c>
      <c r="D671" s="60">
        <f>IF('IV. Country level, 1310-2018'!E669&lt;0,'III. GDP shares, 1310-2018'!E671,"")</f>
        <v>2.2345947566643109E-2</v>
      </c>
      <c r="E671" s="60" t="str">
        <f>IF('IV. Country level, 1310-2018'!F669&lt;0,'III. GDP shares, 1310-2018'!F671,"")</f>
        <v/>
      </c>
      <c r="F671" s="60" t="str">
        <f>IF('IV. Country level, 1310-2018'!G669&lt;0,'III. GDP shares, 1310-2018'!G671,"")</f>
        <v/>
      </c>
      <c r="G671" s="60" t="str">
        <f>IF('IV. Country level, 1310-2018'!H669&lt;0,'III. GDP shares, 1310-2018'!H671,"")</f>
        <v/>
      </c>
      <c r="H671" s="60">
        <f>IF('IV. Country level, 1310-2018'!I669&lt;0,'III. GDP shares, 1310-2018'!I671,"")</f>
        <v>3.6325075798600594E-2</v>
      </c>
      <c r="I671" s="60" t="str">
        <f>IF('IV. Country level, 1310-2018'!J669&lt;0,'III. GDP shares, 1310-2018'!J671,"")</f>
        <v/>
      </c>
      <c r="J671" s="60"/>
      <c r="K671" s="60">
        <f t="shared" si="53"/>
        <v>0.14017359485762712</v>
      </c>
      <c r="L671" s="9">
        <f t="shared" si="55"/>
        <v>0.32227638547850795</v>
      </c>
      <c r="M671" s="9">
        <f t="shared" si="54"/>
        <v>0.20250823357139602</v>
      </c>
      <c r="N671" s="9">
        <f t="shared" si="57"/>
        <v>0.12685942564083405</v>
      </c>
      <c r="O671" s="9">
        <f t="shared" si="56"/>
        <v>0.24207111105040841</v>
      </c>
    </row>
    <row r="672" spans="1:15" ht="15" x14ac:dyDescent="0.25">
      <c r="A672" s="60">
        <v>1976</v>
      </c>
      <c r="B672" s="60">
        <f>IF('IV. Country level, 1310-2018'!C670&lt;0,'III. GDP shares, 1310-2018'!C672,"")</f>
        <v>7.4294404917987E-2</v>
      </c>
      <c r="C672" s="60">
        <f>IF('IV. Country level, 1310-2018'!D670&lt;0,'III. GDP shares, 1310-2018'!D672,"")</f>
        <v>7.9576164395055882E-2</v>
      </c>
      <c r="D672" s="60">
        <f>IF('IV. Country level, 1310-2018'!E670&lt;0,'III. GDP shares, 1310-2018'!E672,"")</f>
        <v>2.2343586190342244E-2</v>
      </c>
      <c r="E672" s="60" t="str">
        <f>IF('IV. Country level, 1310-2018'!F670&lt;0,'III. GDP shares, 1310-2018'!F672,"")</f>
        <v/>
      </c>
      <c r="F672" s="60" t="str">
        <f>IF('IV. Country level, 1310-2018'!G670&lt;0,'III. GDP shares, 1310-2018'!G672,"")</f>
        <v/>
      </c>
      <c r="G672" s="60" t="str">
        <f>IF('IV. Country level, 1310-2018'!H670&lt;0,'III. GDP shares, 1310-2018'!H672,"")</f>
        <v/>
      </c>
      <c r="H672" s="60">
        <f>IF('IV. Country level, 1310-2018'!I670&lt;0,'III. GDP shares, 1310-2018'!I672,"")</f>
        <v>3.6174606582192327E-2</v>
      </c>
      <c r="I672" s="60">
        <f>IF('IV. Country level, 1310-2018'!J670&lt;0,'III. GDP shares, 1310-2018'!J672,"")</f>
        <v>0.15378829745996173</v>
      </c>
      <c r="J672" s="60"/>
      <c r="K672" s="60">
        <f t="shared" si="53"/>
        <v>0.36617705954553914</v>
      </c>
      <c r="L672" s="9">
        <f t="shared" si="55"/>
        <v>0.40831155322031581</v>
      </c>
      <c r="M672" s="9">
        <f t="shared" si="54"/>
        <v>0.20250823357139602</v>
      </c>
      <c r="N672" s="9">
        <f t="shared" si="57"/>
        <v>0.12445524805180737</v>
      </c>
      <c r="O672" s="9">
        <f t="shared" si="56"/>
        <v>0.24207111105040841</v>
      </c>
    </row>
    <row r="673" spans="1:15" ht="15" x14ac:dyDescent="0.25">
      <c r="A673" s="60">
        <v>1977</v>
      </c>
      <c r="B673" s="60" t="str">
        <f>IF('IV. Country level, 1310-2018'!C671&lt;0,'III. GDP shares, 1310-2018'!C673,"")</f>
        <v/>
      </c>
      <c r="C673" s="60">
        <f>IF('IV. Country level, 1310-2018'!D671&lt;0,'III. GDP shares, 1310-2018'!D673,"")</f>
        <v>7.8266110106861464E-2</v>
      </c>
      <c r="D673" s="60" t="str">
        <f>IF('IV. Country level, 1310-2018'!E671&lt;0,'III. GDP shares, 1310-2018'!E673,"")</f>
        <v/>
      </c>
      <c r="E673" s="60" t="str">
        <f>IF('IV. Country level, 1310-2018'!F671&lt;0,'III. GDP shares, 1310-2018'!F673,"")</f>
        <v/>
      </c>
      <c r="F673" s="60" t="str">
        <f>IF('IV. Country level, 1310-2018'!G671&lt;0,'III. GDP shares, 1310-2018'!G673,"")</f>
        <v/>
      </c>
      <c r="G673" s="60" t="str">
        <f>IF('IV. Country level, 1310-2018'!H671&lt;0,'III. GDP shares, 1310-2018'!H673,"")</f>
        <v/>
      </c>
      <c r="H673" s="60">
        <f>IF('IV. Country level, 1310-2018'!I671&lt;0,'III. GDP shares, 1310-2018'!I673,"")</f>
        <v>3.6210137326451938E-2</v>
      </c>
      <c r="I673" s="60" t="str">
        <f>IF('IV. Country level, 1310-2018'!J671&lt;0,'III. GDP shares, 1310-2018'!J673,"")</f>
        <v/>
      </c>
      <c r="J673" s="60"/>
      <c r="K673" s="60">
        <f t="shared" si="53"/>
        <v>0.1144762474333134</v>
      </c>
      <c r="L673" s="9">
        <f t="shared" si="55"/>
        <v>0.39275585052793666</v>
      </c>
      <c r="M673" s="9">
        <f t="shared" si="54"/>
        <v>0.20250823357139602</v>
      </c>
      <c r="N673" s="9">
        <f t="shared" si="57"/>
        <v>0.12445524805180737</v>
      </c>
      <c r="O673" s="9">
        <f t="shared" si="56"/>
        <v>0.24207111105040841</v>
      </c>
    </row>
    <row r="674" spans="1:15" ht="15" x14ac:dyDescent="0.25">
      <c r="A674" s="60">
        <v>1978</v>
      </c>
      <c r="B674" s="60" t="str">
        <f>IF('IV. Country level, 1310-2018'!C672&lt;0,'III. GDP shares, 1310-2018'!C674,"")</f>
        <v/>
      </c>
      <c r="C674" s="60" t="str">
        <f>IF('IV. Country level, 1310-2018'!D672&lt;0,'III. GDP shares, 1310-2018'!D674,"")</f>
        <v/>
      </c>
      <c r="D674" s="60" t="str">
        <f>IF('IV. Country level, 1310-2018'!E672&lt;0,'III. GDP shares, 1310-2018'!E674,"")</f>
        <v/>
      </c>
      <c r="E674" s="60" t="str">
        <f>IF('IV. Country level, 1310-2018'!F672&lt;0,'III. GDP shares, 1310-2018'!F674,"")</f>
        <v/>
      </c>
      <c r="F674" s="60" t="str">
        <f>IF('IV. Country level, 1310-2018'!G672&lt;0,'III. GDP shares, 1310-2018'!G674,"")</f>
        <v/>
      </c>
      <c r="G674" s="60" t="str">
        <f>IF('IV. Country level, 1310-2018'!H672&lt;0,'III. GDP shares, 1310-2018'!H674,"")</f>
        <v/>
      </c>
      <c r="H674" s="60">
        <f>IF('IV. Country level, 1310-2018'!I672&lt;0,'III. GDP shares, 1310-2018'!I674,"")</f>
        <v>3.5777440796998627E-2</v>
      </c>
      <c r="I674" s="60" t="str">
        <f>IF('IV. Country level, 1310-2018'!J672&lt;0,'III. GDP shares, 1310-2018'!J674,"")</f>
        <v/>
      </c>
      <c r="J674" s="60"/>
      <c r="K674" s="60">
        <f t="shared" si="53"/>
        <v>3.5777440796998627E-2</v>
      </c>
      <c r="L674" s="9">
        <f t="shared" si="55"/>
        <v>0.26658088454084156</v>
      </c>
      <c r="M674" s="9">
        <f t="shared" si="54"/>
        <v>0.20250823357139602</v>
      </c>
      <c r="N674" s="9">
        <f t="shared" si="57"/>
        <v>0.12445524805180737</v>
      </c>
      <c r="O674" s="9">
        <f t="shared" si="56"/>
        <v>0.24207111105040841</v>
      </c>
    </row>
    <row r="675" spans="1:15" ht="15" x14ac:dyDescent="0.25">
      <c r="A675" s="60">
        <v>1979</v>
      </c>
      <c r="B675" s="60">
        <f>IF('IV. Country level, 1310-2018'!C673&lt;0,'III. GDP shares, 1310-2018'!C675,"")</f>
        <v>7.4303341403595527E-2</v>
      </c>
      <c r="C675" s="60">
        <f>IF('IV. Country level, 1310-2018'!D673&lt;0,'III. GDP shares, 1310-2018'!D675,"")</f>
        <v>7.6726907260106253E-2</v>
      </c>
      <c r="D675" s="60" t="str">
        <f>IF('IV. Country level, 1310-2018'!E673&lt;0,'III. GDP shares, 1310-2018'!E675,"")</f>
        <v/>
      </c>
      <c r="E675" s="60" t="str">
        <f>IF('IV. Country level, 1310-2018'!F673&lt;0,'III. GDP shares, 1310-2018'!F675,"")</f>
        <v/>
      </c>
      <c r="F675" s="60" t="str">
        <f>IF('IV. Country level, 1310-2018'!G673&lt;0,'III. GDP shares, 1310-2018'!G675,"")</f>
        <v/>
      </c>
      <c r="G675" s="60">
        <f>IF('IV. Country level, 1310-2018'!H673&lt;0,'III. GDP shares, 1310-2018'!H675,"")</f>
        <v>0.43822819158626974</v>
      </c>
      <c r="H675" s="60">
        <f>IF('IV. Country level, 1310-2018'!I673&lt;0,'III. GDP shares, 1310-2018'!I675,"")</f>
        <v>3.4958895966575393E-2</v>
      </c>
      <c r="I675" s="60" t="str">
        <f>IF('IV. Country level, 1310-2018'!J673&lt;0,'III. GDP shares, 1310-2018'!J675,"")</f>
        <v/>
      </c>
      <c r="J675" s="60"/>
      <c r="K675" s="60">
        <f t="shared" si="53"/>
        <v>0.62421733621654696</v>
      </c>
      <c r="L675" s="9">
        <f t="shared" si="55"/>
        <v>0.24655608527546621</v>
      </c>
      <c r="M675" s="9">
        <f t="shared" si="54"/>
        <v>0.20250823357139602</v>
      </c>
      <c r="N675" s="9">
        <f t="shared" si="57"/>
        <v>0.12146210753684783</v>
      </c>
      <c r="O675" s="9">
        <f t="shared" si="56"/>
        <v>0.24207111105040841</v>
      </c>
    </row>
    <row r="676" spans="1:15" ht="15" x14ac:dyDescent="0.25">
      <c r="A676" s="60">
        <v>1980</v>
      </c>
      <c r="B676" s="60">
        <f>IF('IV. Country level, 1310-2018'!C674&lt;0,'III. GDP shares, 1310-2018'!C676,"")</f>
        <v>7.6200709428225974E-2</v>
      </c>
      <c r="C676" s="60">
        <f>IF('IV. Country level, 1310-2018'!D674&lt;0,'III. GDP shares, 1310-2018'!D676,"")</f>
        <v>7.475584019736041E-2</v>
      </c>
      <c r="D676" s="60" t="str">
        <f>IF('IV. Country level, 1310-2018'!E674&lt;0,'III. GDP shares, 1310-2018'!E676,"")</f>
        <v/>
      </c>
      <c r="E676" s="60" t="str">
        <f>IF('IV. Country level, 1310-2018'!F674&lt;0,'III. GDP shares, 1310-2018'!F676,"")</f>
        <v/>
      </c>
      <c r="F676" s="60" t="str">
        <f>IF('IV. Country level, 1310-2018'!G674&lt;0,'III. GDP shares, 1310-2018'!G676,"")</f>
        <v/>
      </c>
      <c r="G676" s="60">
        <f>IF('IV. Country level, 1310-2018'!H674&lt;0,'III. GDP shares, 1310-2018'!H676,"")</f>
        <v>0.43428796331027908</v>
      </c>
      <c r="H676" s="60" t="str">
        <f>IF('IV. Country level, 1310-2018'!I674&lt;0,'III. GDP shares, 1310-2018'!I676,"")</f>
        <v/>
      </c>
      <c r="I676" s="60" t="str">
        <f>IF('IV. Country level, 1310-2018'!J674&lt;0,'III. GDP shares, 1310-2018'!J676,"")</f>
        <v/>
      </c>
      <c r="J676" s="60"/>
      <c r="K676" s="60">
        <f t="shared" si="53"/>
        <v>0.58524451293586544</v>
      </c>
      <c r="L676" s="9">
        <f t="shared" si="55"/>
        <v>0.19424507676896066</v>
      </c>
      <c r="M676" s="9">
        <f t="shared" si="54"/>
        <v>0.20250823357139602</v>
      </c>
      <c r="N676" s="9">
        <f t="shared" si="57"/>
        <v>0.11588138109292732</v>
      </c>
      <c r="O676" s="9">
        <f t="shared" si="56"/>
        <v>0.24207111105040841</v>
      </c>
    </row>
    <row r="677" spans="1:15" ht="15" x14ac:dyDescent="0.25">
      <c r="A677" s="60">
        <v>1981</v>
      </c>
      <c r="B677" s="60" t="str">
        <f>IF('IV. Country level, 1310-2018'!C675&lt;0,'III. GDP shares, 1310-2018'!C677,"")</f>
        <v/>
      </c>
      <c r="C677" s="60" t="str">
        <f>IF('IV. Country level, 1310-2018'!D675&lt;0,'III. GDP shares, 1310-2018'!D677,"")</f>
        <v/>
      </c>
      <c r="D677" s="60" t="str">
        <f>IF('IV. Country level, 1310-2018'!E675&lt;0,'III. GDP shares, 1310-2018'!E677,"")</f>
        <v/>
      </c>
      <c r="E677" s="60" t="str">
        <f>IF('IV. Country level, 1310-2018'!F675&lt;0,'III. GDP shares, 1310-2018'!F677,"")</f>
        <v/>
      </c>
      <c r="F677" s="60" t="str">
        <f>IF('IV. Country level, 1310-2018'!G675&lt;0,'III. GDP shares, 1310-2018'!G677,"")</f>
        <v/>
      </c>
      <c r="G677" s="60" t="str">
        <f>IF('IV. Country level, 1310-2018'!H675&lt;0,'III. GDP shares, 1310-2018'!H677,"")</f>
        <v/>
      </c>
      <c r="H677" s="60" t="str">
        <f>IF('IV. Country level, 1310-2018'!I675&lt;0,'III. GDP shares, 1310-2018'!I677,"")</f>
        <v/>
      </c>
      <c r="I677" s="60" t="str">
        <f>IF('IV. Country level, 1310-2018'!J675&lt;0,'III. GDP shares, 1310-2018'!J677,"")</f>
        <v/>
      </c>
      <c r="J677" s="60"/>
      <c r="K677" s="60">
        <f t="shared" si="53"/>
        <v>0</v>
      </c>
      <c r="L677" s="9">
        <f t="shared" si="55"/>
        <v>0.17789132713563013</v>
      </c>
      <c r="M677" s="9">
        <f t="shared" si="54"/>
        <v>0.20250823357139602</v>
      </c>
      <c r="N677" s="9">
        <f t="shared" si="57"/>
        <v>0.11505618758289567</v>
      </c>
      <c r="O677" s="9">
        <f t="shared" si="56"/>
        <v>0.24207111105040841</v>
      </c>
    </row>
    <row r="678" spans="1:15" ht="15" x14ac:dyDescent="0.25">
      <c r="A678" s="60">
        <v>1982</v>
      </c>
      <c r="B678" s="60" t="str">
        <f>IF('IV. Country level, 1310-2018'!C676&lt;0,'III. GDP shares, 1310-2018'!C678,"")</f>
        <v/>
      </c>
      <c r="C678" s="60" t="str">
        <f>IF('IV. Country level, 1310-2018'!D676&lt;0,'III. GDP shares, 1310-2018'!D678,"")</f>
        <v/>
      </c>
      <c r="D678" s="60" t="str">
        <f>IF('IV. Country level, 1310-2018'!E676&lt;0,'III. GDP shares, 1310-2018'!E678,"")</f>
        <v/>
      </c>
      <c r="E678" s="60" t="str">
        <f>IF('IV. Country level, 1310-2018'!F676&lt;0,'III. GDP shares, 1310-2018'!F678,"")</f>
        <v/>
      </c>
      <c r="F678" s="60" t="str">
        <f>IF('IV. Country level, 1310-2018'!G676&lt;0,'III. GDP shares, 1310-2018'!G678,"")</f>
        <v/>
      </c>
      <c r="G678" s="60" t="str">
        <f>IF('IV. Country level, 1310-2018'!H676&lt;0,'III. GDP shares, 1310-2018'!H678,"")</f>
        <v/>
      </c>
      <c r="H678" s="60" t="str">
        <f>IF('IV. Country level, 1310-2018'!I676&lt;0,'III. GDP shares, 1310-2018'!I678,"")</f>
        <v/>
      </c>
      <c r="I678" s="60" t="str">
        <f>IF('IV. Country level, 1310-2018'!J676&lt;0,'III. GDP shares, 1310-2018'!J678,"")</f>
        <v/>
      </c>
      <c r="J678" s="60"/>
      <c r="K678" s="60">
        <f t="shared" si="53"/>
        <v>0</v>
      </c>
      <c r="L678" s="9">
        <f t="shared" si="55"/>
        <v>0.17278026416463035</v>
      </c>
      <c r="M678" s="9">
        <f t="shared" si="54"/>
        <v>0.20250823357139602</v>
      </c>
      <c r="N678" s="9">
        <f t="shared" si="57"/>
        <v>0.11356261648078762</v>
      </c>
      <c r="O678" s="9">
        <f t="shared" si="56"/>
        <v>0.24207111105040841</v>
      </c>
    </row>
    <row r="679" spans="1:15" ht="15" x14ac:dyDescent="0.25">
      <c r="A679" s="60">
        <v>1983</v>
      </c>
      <c r="B679" s="60" t="str">
        <f>IF('IV. Country level, 1310-2018'!C677&lt;0,'III. GDP shares, 1310-2018'!C679,"")</f>
        <v/>
      </c>
      <c r="C679" s="60" t="str">
        <f>IF('IV. Country level, 1310-2018'!D677&lt;0,'III. GDP shares, 1310-2018'!D679,"")</f>
        <v/>
      </c>
      <c r="D679" s="60" t="str">
        <f>IF('IV. Country level, 1310-2018'!E677&lt;0,'III. GDP shares, 1310-2018'!E679,"")</f>
        <v/>
      </c>
      <c r="E679" s="60" t="str">
        <f>IF('IV. Country level, 1310-2018'!F677&lt;0,'III. GDP shares, 1310-2018'!F679,"")</f>
        <v/>
      </c>
      <c r="F679" s="60" t="str">
        <f>IF('IV. Country level, 1310-2018'!G677&lt;0,'III. GDP shares, 1310-2018'!G679,"")</f>
        <v/>
      </c>
      <c r="G679" s="60" t="str">
        <f>IF('IV. Country level, 1310-2018'!H677&lt;0,'III. GDP shares, 1310-2018'!H679,"")</f>
        <v/>
      </c>
      <c r="H679" s="60" t="str">
        <f>IF('IV. Country level, 1310-2018'!I677&lt;0,'III. GDP shares, 1310-2018'!I679,"")</f>
        <v/>
      </c>
      <c r="I679" s="60" t="str">
        <f>IF('IV. Country level, 1310-2018'!J677&lt;0,'III. GDP shares, 1310-2018'!J679,"")</f>
        <v/>
      </c>
      <c r="J679" s="60"/>
      <c r="K679" s="60">
        <f t="shared" si="53"/>
        <v>0</v>
      </c>
      <c r="L679" s="9">
        <f t="shared" si="55"/>
        <v>8.3606358990837917E-2</v>
      </c>
      <c r="M679" s="9">
        <f t="shared" si="54"/>
        <v>0.20250823357139602</v>
      </c>
      <c r="N679" s="9">
        <f t="shared" si="57"/>
        <v>0.11356261648078762</v>
      </c>
      <c r="O679" s="9">
        <f t="shared" si="56"/>
        <v>0.24207111105040841</v>
      </c>
    </row>
    <row r="680" spans="1:15" ht="15" x14ac:dyDescent="0.25">
      <c r="A680" s="60">
        <v>1984</v>
      </c>
      <c r="B680" s="60" t="str">
        <f>IF('IV. Country level, 1310-2018'!C678&lt;0,'III. GDP shares, 1310-2018'!C680,"")</f>
        <v/>
      </c>
      <c r="C680" s="60" t="str">
        <f>IF('IV. Country level, 1310-2018'!D678&lt;0,'III. GDP shares, 1310-2018'!D680,"")</f>
        <v/>
      </c>
      <c r="D680" s="60" t="str">
        <f>IF('IV. Country level, 1310-2018'!E678&lt;0,'III. GDP shares, 1310-2018'!E680,"")</f>
        <v/>
      </c>
      <c r="E680" s="60" t="str">
        <f>IF('IV. Country level, 1310-2018'!F678&lt;0,'III. GDP shares, 1310-2018'!F680,"")</f>
        <v/>
      </c>
      <c r="F680" s="60" t="str">
        <f>IF('IV. Country level, 1310-2018'!G678&lt;0,'III. GDP shares, 1310-2018'!G680,"")</f>
        <v/>
      </c>
      <c r="G680" s="60" t="str">
        <f>IF('IV. Country level, 1310-2018'!H678&lt;0,'III. GDP shares, 1310-2018'!H680,"")</f>
        <v/>
      </c>
      <c r="H680" s="60" t="str">
        <f>IF('IV. Country level, 1310-2018'!I678&lt;0,'III. GDP shares, 1310-2018'!I680,"")</f>
        <v/>
      </c>
      <c r="I680" s="60" t="str">
        <f>IF('IV. Country level, 1310-2018'!J678&lt;0,'III. GDP shares, 1310-2018'!J680,"")</f>
        <v/>
      </c>
      <c r="J680" s="60"/>
      <c r="K680" s="60">
        <f t="shared" si="53"/>
        <v>0</v>
      </c>
      <c r="L680" s="9">
        <f t="shared" si="55"/>
        <v>0</v>
      </c>
      <c r="M680" s="9">
        <f t="shared" si="54"/>
        <v>0.20250823357139602</v>
      </c>
      <c r="N680" s="9">
        <f t="shared" si="57"/>
        <v>0.11356261648078762</v>
      </c>
      <c r="O680" s="9">
        <f t="shared" si="56"/>
        <v>0.24207111105040841</v>
      </c>
    </row>
    <row r="681" spans="1:15" ht="15" x14ac:dyDescent="0.25">
      <c r="A681" s="60">
        <v>1985</v>
      </c>
      <c r="B681" s="60" t="str">
        <f>IF('IV. Country level, 1310-2018'!C679&lt;0,'III. GDP shares, 1310-2018'!C681,"")</f>
        <v/>
      </c>
      <c r="C681" s="60" t="str">
        <f>IF('IV. Country level, 1310-2018'!D679&lt;0,'III. GDP shares, 1310-2018'!D681,"")</f>
        <v/>
      </c>
      <c r="D681" s="60" t="str">
        <f>IF('IV. Country level, 1310-2018'!E679&lt;0,'III. GDP shares, 1310-2018'!E681,"")</f>
        <v/>
      </c>
      <c r="E681" s="60" t="str">
        <f>IF('IV. Country level, 1310-2018'!F679&lt;0,'III. GDP shares, 1310-2018'!F681,"")</f>
        <v/>
      </c>
      <c r="F681" s="60" t="str">
        <f>IF('IV. Country level, 1310-2018'!G679&lt;0,'III. GDP shares, 1310-2018'!G681,"")</f>
        <v/>
      </c>
      <c r="G681" s="60" t="str">
        <f>IF('IV. Country level, 1310-2018'!H679&lt;0,'III. GDP shares, 1310-2018'!H681,"")</f>
        <v/>
      </c>
      <c r="H681" s="60" t="str">
        <f>IF('IV. Country level, 1310-2018'!I679&lt;0,'III. GDP shares, 1310-2018'!I681,"")</f>
        <v/>
      </c>
      <c r="I681" s="60" t="str">
        <f>IF('IV. Country level, 1310-2018'!J679&lt;0,'III. GDP shares, 1310-2018'!J681,"")</f>
        <v/>
      </c>
      <c r="J681" s="60"/>
      <c r="K681" s="60">
        <f t="shared" si="53"/>
        <v>0</v>
      </c>
      <c r="L681" s="9">
        <f t="shared" si="55"/>
        <v>0</v>
      </c>
      <c r="M681" s="9">
        <f t="shared" si="54"/>
        <v>0.20250823357139602</v>
      </c>
      <c r="N681" s="9">
        <f t="shared" si="57"/>
        <v>0.11356261648078762</v>
      </c>
      <c r="O681" s="9">
        <f t="shared" si="56"/>
        <v>0.24207111105040841</v>
      </c>
    </row>
    <row r="682" spans="1:15" ht="15" x14ac:dyDescent="0.25">
      <c r="A682" s="60">
        <v>1986</v>
      </c>
      <c r="B682" s="60" t="str">
        <f>IF('IV. Country level, 1310-2018'!C680&lt;0,'III. GDP shares, 1310-2018'!C682,"")</f>
        <v/>
      </c>
      <c r="C682" s="60" t="str">
        <f>IF('IV. Country level, 1310-2018'!D680&lt;0,'III. GDP shares, 1310-2018'!D682,"")</f>
        <v/>
      </c>
      <c r="D682" s="60" t="str">
        <f>IF('IV. Country level, 1310-2018'!E680&lt;0,'III. GDP shares, 1310-2018'!E682,"")</f>
        <v/>
      </c>
      <c r="E682" s="60" t="str">
        <f>IF('IV. Country level, 1310-2018'!F680&lt;0,'III. GDP shares, 1310-2018'!F682,"")</f>
        <v/>
      </c>
      <c r="F682" s="60" t="str">
        <f>IF('IV. Country level, 1310-2018'!G680&lt;0,'III. GDP shares, 1310-2018'!G682,"")</f>
        <v/>
      </c>
      <c r="G682" s="60" t="str">
        <f>IF('IV. Country level, 1310-2018'!H680&lt;0,'III. GDP shares, 1310-2018'!H682,"")</f>
        <v/>
      </c>
      <c r="H682" s="60" t="str">
        <f>IF('IV. Country level, 1310-2018'!I680&lt;0,'III. GDP shares, 1310-2018'!I682,"")</f>
        <v/>
      </c>
      <c r="I682" s="60" t="str">
        <f>IF('IV. Country level, 1310-2018'!J680&lt;0,'III. GDP shares, 1310-2018'!J682,"")</f>
        <v/>
      </c>
      <c r="J682" s="60"/>
      <c r="K682" s="60">
        <f t="shared" si="53"/>
        <v>0</v>
      </c>
      <c r="L682" s="9">
        <f t="shared" si="55"/>
        <v>0</v>
      </c>
      <c r="M682" s="9">
        <f t="shared" si="54"/>
        <v>0.20250823357139602</v>
      </c>
      <c r="N682" s="9">
        <f t="shared" si="57"/>
        <v>0.11356261648078762</v>
      </c>
      <c r="O682" s="9">
        <f t="shared" si="56"/>
        <v>0.24207111105040841</v>
      </c>
    </row>
    <row r="683" spans="1:15" ht="15" x14ac:dyDescent="0.25">
      <c r="A683" s="60">
        <v>1987</v>
      </c>
      <c r="B683" s="60" t="str">
        <f>IF('IV. Country level, 1310-2018'!C681&lt;0,'III. GDP shares, 1310-2018'!C683,"")</f>
        <v/>
      </c>
      <c r="C683" s="60" t="str">
        <f>IF('IV. Country level, 1310-2018'!D681&lt;0,'III. GDP shares, 1310-2018'!D683,"")</f>
        <v/>
      </c>
      <c r="D683" s="60" t="str">
        <f>IF('IV. Country level, 1310-2018'!E681&lt;0,'III. GDP shares, 1310-2018'!E683,"")</f>
        <v/>
      </c>
      <c r="E683" s="60" t="str">
        <f>IF('IV. Country level, 1310-2018'!F681&lt;0,'III. GDP shares, 1310-2018'!F683,"")</f>
        <v/>
      </c>
      <c r="F683" s="60" t="str">
        <f>IF('IV. Country level, 1310-2018'!G681&lt;0,'III. GDP shares, 1310-2018'!G683,"")</f>
        <v/>
      </c>
      <c r="G683" s="60" t="str">
        <f>IF('IV. Country level, 1310-2018'!H681&lt;0,'III. GDP shares, 1310-2018'!H683,"")</f>
        <v/>
      </c>
      <c r="H683" s="60" t="str">
        <f>IF('IV. Country level, 1310-2018'!I681&lt;0,'III. GDP shares, 1310-2018'!I683,"")</f>
        <v/>
      </c>
      <c r="I683" s="60" t="str">
        <f>IF('IV. Country level, 1310-2018'!J681&lt;0,'III. GDP shares, 1310-2018'!J683,"")</f>
        <v/>
      </c>
      <c r="J683" s="60"/>
      <c r="K683" s="60">
        <f t="shared" si="53"/>
        <v>0</v>
      </c>
      <c r="L683" s="9">
        <f t="shared" si="55"/>
        <v>0</v>
      </c>
      <c r="M683" s="9">
        <f t="shared" si="54"/>
        <v>0.20250823357139602</v>
      </c>
      <c r="N683" s="9">
        <f t="shared" si="57"/>
        <v>0.10918819039380585</v>
      </c>
      <c r="O683" s="9">
        <f t="shared" si="56"/>
        <v>0.24207111105040841</v>
      </c>
    </row>
    <row r="684" spans="1:15" ht="15" x14ac:dyDescent="0.25">
      <c r="A684" s="60">
        <v>1988</v>
      </c>
      <c r="B684" s="60" t="str">
        <f>IF('IV. Country level, 1310-2018'!C682&lt;0,'III. GDP shares, 1310-2018'!C684,"")</f>
        <v/>
      </c>
      <c r="C684" s="60" t="str">
        <f>IF('IV. Country level, 1310-2018'!D682&lt;0,'III. GDP shares, 1310-2018'!D684,"")</f>
        <v/>
      </c>
      <c r="D684" s="60" t="str">
        <f>IF('IV. Country level, 1310-2018'!E682&lt;0,'III. GDP shares, 1310-2018'!E684,"")</f>
        <v/>
      </c>
      <c r="E684" s="60" t="str">
        <f>IF('IV. Country level, 1310-2018'!F682&lt;0,'III. GDP shares, 1310-2018'!F684,"")</f>
        <v/>
      </c>
      <c r="F684" s="60" t="str">
        <f>IF('IV. Country level, 1310-2018'!G682&lt;0,'III. GDP shares, 1310-2018'!G684,"")</f>
        <v/>
      </c>
      <c r="G684" s="60" t="str">
        <f>IF('IV. Country level, 1310-2018'!H682&lt;0,'III. GDP shares, 1310-2018'!H684,"")</f>
        <v/>
      </c>
      <c r="H684" s="60" t="str">
        <f>IF('IV. Country level, 1310-2018'!I682&lt;0,'III. GDP shares, 1310-2018'!I684,"")</f>
        <v/>
      </c>
      <c r="I684" s="60" t="str">
        <f>IF('IV. Country level, 1310-2018'!J682&lt;0,'III. GDP shares, 1310-2018'!J684,"")</f>
        <v/>
      </c>
      <c r="J684" s="60"/>
      <c r="K684" s="60">
        <f t="shared" si="53"/>
        <v>0</v>
      </c>
      <c r="L684" s="9">
        <f t="shared" si="55"/>
        <v>0</v>
      </c>
      <c r="M684" s="9">
        <f t="shared" si="54"/>
        <v>0.20250823357139602</v>
      </c>
      <c r="N684" s="9">
        <f t="shared" si="57"/>
        <v>0.10501201659096873</v>
      </c>
      <c r="O684" s="9">
        <f t="shared" si="56"/>
        <v>0.24207111105040841</v>
      </c>
    </row>
    <row r="685" spans="1:15" ht="15" x14ac:dyDescent="0.25">
      <c r="A685" s="60">
        <v>1989</v>
      </c>
      <c r="B685" s="60" t="str">
        <f>IF('IV. Country level, 1310-2018'!C683&lt;0,'III. GDP shares, 1310-2018'!C685,"")</f>
        <v/>
      </c>
      <c r="C685" s="60" t="str">
        <f>IF('IV. Country level, 1310-2018'!D683&lt;0,'III. GDP shares, 1310-2018'!D685,"")</f>
        <v/>
      </c>
      <c r="D685" s="60" t="str">
        <f>IF('IV. Country level, 1310-2018'!E683&lt;0,'III. GDP shares, 1310-2018'!E685,"")</f>
        <v/>
      </c>
      <c r="E685" s="60" t="str">
        <f>IF('IV. Country level, 1310-2018'!F683&lt;0,'III. GDP shares, 1310-2018'!F685,"")</f>
        <v/>
      </c>
      <c r="F685" s="60" t="str">
        <f>IF('IV. Country level, 1310-2018'!G683&lt;0,'III. GDP shares, 1310-2018'!G685,"")</f>
        <v/>
      </c>
      <c r="G685" s="60" t="str">
        <f>IF('IV. Country level, 1310-2018'!H683&lt;0,'III. GDP shares, 1310-2018'!H685,"")</f>
        <v/>
      </c>
      <c r="H685" s="60" t="str">
        <f>IF('IV. Country level, 1310-2018'!I683&lt;0,'III. GDP shares, 1310-2018'!I685,"")</f>
        <v/>
      </c>
      <c r="I685" s="60" t="str">
        <f>IF('IV. Country level, 1310-2018'!J683&lt;0,'III. GDP shares, 1310-2018'!J685,"")</f>
        <v/>
      </c>
      <c r="J685" s="60"/>
      <c r="K685" s="60">
        <f t="shared" si="53"/>
        <v>0</v>
      </c>
      <c r="L685" s="9">
        <f t="shared" si="55"/>
        <v>0</v>
      </c>
      <c r="M685" s="9">
        <f t="shared" si="54"/>
        <v>0.20250823357139602</v>
      </c>
      <c r="N685" s="9">
        <f t="shared" si="57"/>
        <v>0.10555713814383551</v>
      </c>
      <c r="O685" s="9">
        <f t="shared" si="56"/>
        <v>0.24207111105040841</v>
      </c>
    </row>
    <row r="686" spans="1:15" ht="15" x14ac:dyDescent="0.25">
      <c r="A686" s="60">
        <v>1990</v>
      </c>
      <c r="B686" s="60" t="str">
        <f>IF('IV. Country level, 1310-2018'!C684&lt;0,'III. GDP shares, 1310-2018'!C686,"")</f>
        <v/>
      </c>
      <c r="C686" s="60" t="str">
        <f>IF('IV. Country level, 1310-2018'!D684&lt;0,'III. GDP shares, 1310-2018'!D686,"")</f>
        <v/>
      </c>
      <c r="D686" s="60" t="str">
        <f>IF('IV. Country level, 1310-2018'!E684&lt;0,'III. GDP shares, 1310-2018'!E686,"")</f>
        <v/>
      </c>
      <c r="E686" s="60" t="str">
        <f>IF('IV. Country level, 1310-2018'!F684&lt;0,'III. GDP shares, 1310-2018'!F686,"")</f>
        <v/>
      </c>
      <c r="F686" s="60" t="str">
        <f>IF('IV. Country level, 1310-2018'!G684&lt;0,'III. GDP shares, 1310-2018'!G686,"")</f>
        <v/>
      </c>
      <c r="G686" s="60" t="str">
        <f>IF('IV. Country level, 1310-2018'!H684&lt;0,'III. GDP shares, 1310-2018'!H686,"")</f>
        <v/>
      </c>
      <c r="H686" s="60" t="str">
        <f>IF('IV. Country level, 1310-2018'!I684&lt;0,'III. GDP shares, 1310-2018'!I686,"")</f>
        <v/>
      </c>
      <c r="I686" s="60" t="str">
        <f>IF('IV. Country level, 1310-2018'!J684&lt;0,'III. GDP shares, 1310-2018'!J686,"")</f>
        <v/>
      </c>
      <c r="J686" s="60"/>
      <c r="K686" s="60">
        <f t="shared" si="53"/>
        <v>0</v>
      </c>
      <c r="L686" s="9">
        <f t="shared" si="55"/>
        <v>0</v>
      </c>
      <c r="M686" s="9">
        <f t="shared" si="54"/>
        <v>0.20250823357139602</v>
      </c>
      <c r="N686" s="9">
        <f t="shared" si="57"/>
        <v>8.4522761423153084E-2</v>
      </c>
      <c r="O686" s="9">
        <f t="shared" si="56"/>
        <v>0.24207111105040841</v>
      </c>
    </row>
    <row r="687" spans="1:15" ht="15" x14ac:dyDescent="0.25">
      <c r="A687" s="60">
        <v>1991</v>
      </c>
      <c r="B687" s="60" t="str">
        <f>IF('IV. Country level, 1310-2018'!C685&lt;0,'III. GDP shares, 1310-2018'!C687,"")</f>
        <v/>
      </c>
      <c r="C687" s="60" t="str">
        <f>IF('IV. Country level, 1310-2018'!D685&lt;0,'III. GDP shares, 1310-2018'!D687,"")</f>
        <v/>
      </c>
      <c r="D687" s="60" t="str">
        <f>IF('IV. Country level, 1310-2018'!E685&lt;0,'III. GDP shares, 1310-2018'!E687,"")</f>
        <v/>
      </c>
      <c r="E687" s="60" t="str">
        <f>IF('IV. Country level, 1310-2018'!F685&lt;0,'III. GDP shares, 1310-2018'!F687,"")</f>
        <v/>
      </c>
      <c r="F687" s="60" t="str">
        <f>IF('IV. Country level, 1310-2018'!G685&lt;0,'III. GDP shares, 1310-2018'!G687,"")</f>
        <v/>
      </c>
      <c r="G687" s="60" t="str">
        <f>IF('IV. Country level, 1310-2018'!H685&lt;0,'III. GDP shares, 1310-2018'!H687,"")</f>
        <v/>
      </c>
      <c r="H687" s="60" t="str">
        <f>IF('IV. Country level, 1310-2018'!I685&lt;0,'III. GDP shares, 1310-2018'!I687,"")</f>
        <v/>
      </c>
      <c r="I687" s="60" t="str">
        <f>IF('IV. Country level, 1310-2018'!J685&lt;0,'III. GDP shares, 1310-2018'!J687,"")</f>
        <v/>
      </c>
      <c r="J687" s="60"/>
      <c r="K687" s="60">
        <f t="shared" si="53"/>
        <v>0</v>
      </c>
      <c r="L687" s="9">
        <f t="shared" si="55"/>
        <v>0</v>
      </c>
      <c r="M687" s="9">
        <f t="shared" si="54"/>
        <v>0.20250823357139602</v>
      </c>
      <c r="N687" s="9">
        <f t="shared" si="57"/>
        <v>5.7758374698617755E-2</v>
      </c>
      <c r="O687" s="9">
        <f t="shared" si="56"/>
        <v>0.24207111105040841</v>
      </c>
    </row>
    <row r="688" spans="1:15" ht="15" x14ac:dyDescent="0.25">
      <c r="A688" s="60">
        <v>1992</v>
      </c>
      <c r="B688" s="60" t="str">
        <f>IF('IV. Country level, 1310-2018'!C686&lt;0,'III. GDP shares, 1310-2018'!C688,"")</f>
        <v/>
      </c>
      <c r="C688" s="60" t="str">
        <f>IF('IV. Country level, 1310-2018'!D686&lt;0,'III. GDP shares, 1310-2018'!D688,"")</f>
        <v/>
      </c>
      <c r="D688" s="60" t="str">
        <f>IF('IV. Country level, 1310-2018'!E686&lt;0,'III. GDP shares, 1310-2018'!E688,"")</f>
        <v/>
      </c>
      <c r="E688" s="60" t="str">
        <f>IF('IV. Country level, 1310-2018'!F686&lt;0,'III. GDP shares, 1310-2018'!F688,"")</f>
        <v/>
      </c>
      <c r="F688" s="60" t="str">
        <f>IF('IV. Country level, 1310-2018'!G686&lt;0,'III. GDP shares, 1310-2018'!G688,"")</f>
        <v/>
      </c>
      <c r="G688" s="60" t="str">
        <f>IF('IV. Country level, 1310-2018'!H686&lt;0,'III. GDP shares, 1310-2018'!H688,"")</f>
        <v/>
      </c>
      <c r="H688" s="60" t="str">
        <f>IF('IV. Country level, 1310-2018'!I686&lt;0,'III. GDP shares, 1310-2018'!I688,"")</f>
        <v/>
      </c>
      <c r="I688" s="60" t="str">
        <f>IF('IV. Country level, 1310-2018'!J686&lt;0,'III. GDP shares, 1310-2018'!J688,"")</f>
        <v/>
      </c>
      <c r="J688" s="60"/>
      <c r="K688" s="60">
        <f t="shared" si="53"/>
        <v>0</v>
      </c>
      <c r="L688" s="9">
        <f t="shared" si="55"/>
        <v>0</v>
      </c>
      <c r="M688" s="9">
        <f t="shared" si="54"/>
        <v>0.20250823357139602</v>
      </c>
      <c r="N688" s="9">
        <f t="shared" si="57"/>
        <v>6.8372687106988489E-2</v>
      </c>
      <c r="O688" s="9">
        <f t="shared" si="56"/>
        <v>0.24207111105040841</v>
      </c>
    </row>
    <row r="689" spans="1:15" ht="15" x14ac:dyDescent="0.25">
      <c r="A689" s="60">
        <v>1993</v>
      </c>
      <c r="B689" s="60" t="str">
        <f>IF('IV. Country level, 1310-2018'!C687&lt;0,'III. GDP shares, 1310-2018'!C689,"")</f>
        <v/>
      </c>
      <c r="C689" s="60" t="str">
        <f>IF('IV. Country level, 1310-2018'!D687&lt;0,'III. GDP shares, 1310-2018'!D689,"")</f>
        <v/>
      </c>
      <c r="D689" s="60" t="str">
        <f>IF('IV. Country level, 1310-2018'!E687&lt;0,'III. GDP shares, 1310-2018'!E689,"")</f>
        <v/>
      </c>
      <c r="E689" s="60" t="str">
        <f>IF('IV. Country level, 1310-2018'!F687&lt;0,'III. GDP shares, 1310-2018'!F689,"")</f>
        <v/>
      </c>
      <c r="F689" s="60" t="str">
        <f>IF('IV. Country level, 1310-2018'!G687&lt;0,'III. GDP shares, 1310-2018'!G689,"")</f>
        <v/>
      </c>
      <c r="G689" s="60" t="str">
        <f>IF('IV. Country level, 1310-2018'!H687&lt;0,'III. GDP shares, 1310-2018'!H689,"")</f>
        <v/>
      </c>
      <c r="H689" s="60" t="str">
        <f>IF('IV. Country level, 1310-2018'!I687&lt;0,'III. GDP shares, 1310-2018'!I689,"")</f>
        <v/>
      </c>
      <c r="I689" s="60" t="str">
        <f>IF('IV. Country level, 1310-2018'!J687&lt;0,'III. GDP shares, 1310-2018'!J689,"")</f>
        <v/>
      </c>
      <c r="J689" s="60"/>
      <c r="K689" s="60">
        <f t="shared" si="53"/>
        <v>0</v>
      </c>
      <c r="L689" s="9">
        <f t="shared" si="55"/>
        <v>0</v>
      </c>
      <c r="M689" s="9">
        <f t="shared" si="54"/>
        <v>0.20250823357139602</v>
      </c>
      <c r="N689" s="9">
        <f t="shared" si="57"/>
        <v>5.7276412575305476E-2</v>
      </c>
      <c r="O689" s="9">
        <f t="shared" si="56"/>
        <v>0.24207111105040841</v>
      </c>
    </row>
    <row r="690" spans="1:15" ht="15" x14ac:dyDescent="0.25">
      <c r="A690" s="60">
        <v>1994</v>
      </c>
      <c r="B690" s="60" t="str">
        <f>IF('IV. Country level, 1310-2018'!C688&lt;0,'III. GDP shares, 1310-2018'!C690,"")</f>
        <v/>
      </c>
      <c r="C690" s="60" t="str">
        <f>IF('IV. Country level, 1310-2018'!D688&lt;0,'III. GDP shares, 1310-2018'!D690,"")</f>
        <v/>
      </c>
      <c r="D690" s="60" t="str">
        <f>IF('IV. Country level, 1310-2018'!E688&lt;0,'III. GDP shares, 1310-2018'!E690,"")</f>
        <v/>
      </c>
      <c r="E690" s="60" t="str">
        <f>IF('IV. Country level, 1310-2018'!F688&lt;0,'III. GDP shares, 1310-2018'!F690,"")</f>
        <v/>
      </c>
      <c r="F690" s="60" t="str">
        <f>IF('IV. Country level, 1310-2018'!G688&lt;0,'III. GDP shares, 1310-2018'!G690,"")</f>
        <v/>
      </c>
      <c r="G690" s="60" t="str">
        <f>IF('IV. Country level, 1310-2018'!H688&lt;0,'III. GDP shares, 1310-2018'!H690,"")</f>
        <v/>
      </c>
      <c r="H690" s="60" t="str">
        <f>IF('IV. Country level, 1310-2018'!I688&lt;0,'III. GDP shares, 1310-2018'!I690,"")</f>
        <v/>
      </c>
      <c r="I690" s="60" t="str">
        <f>IF('IV. Country level, 1310-2018'!J688&lt;0,'III. GDP shares, 1310-2018'!J690,"")</f>
        <v/>
      </c>
      <c r="J690" s="60"/>
      <c r="K690" s="60">
        <f t="shared" si="53"/>
        <v>0</v>
      </c>
      <c r="L690" s="9">
        <f t="shared" si="55"/>
        <v>0</v>
      </c>
      <c r="M690" s="9">
        <f t="shared" si="54"/>
        <v>0.20250823357139602</v>
      </c>
      <c r="N690" s="9">
        <f t="shared" si="57"/>
        <v>5.380743538035658E-2</v>
      </c>
      <c r="O690" s="9">
        <f t="shared" si="56"/>
        <v>0.24207111105040841</v>
      </c>
    </row>
    <row r="691" spans="1:15" ht="15" x14ac:dyDescent="0.25">
      <c r="A691" s="60">
        <v>1995</v>
      </c>
      <c r="B691" s="60" t="str">
        <f>IF('IV. Country level, 1310-2018'!C689&lt;0,'III. GDP shares, 1310-2018'!C691,"")</f>
        <v/>
      </c>
      <c r="C691" s="60" t="str">
        <f>IF('IV. Country level, 1310-2018'!D689&lt;0,'III. GDP shares, 1310-2018'!D691,"")</f>
        <v/>
      </c>
      <c r="D691" s="60" t="str">
        <f>IF('IV. Country level, 1310-2018'!E689&lt;0,'III. GDP shares, 1310-2018'!E691,"")</f>
        <v/>
      </c>
      <c r="E691" s="60" t="str">
        <f>IF('IV. Country level, 1310-2018'!F689&lt;0,'III. GDP shares, 1310-2018'!F691,"")</f>
        <v/>
      </c>
      <c r="F691" s="60" t="str">
        <f>IF('IV. Country level, 1310-2018'!G689&lt;0,'III. GDP shares, 1310-2018'!G691,"")</f>
        <v/>
      </c>
      <c r="G691" s="60" t="str">
        <f>IF('IV. Country level, 1310-2018'!H689&lt;0,'III. GDP shares, 1310-2018'!H691,"")</f>
        <v/>
      </c>
      <c r="H691" s="60" t="str">
        <f>IF('IV. Country level, 1310-2018'!I689&lt;0,'III. GDP shares, 1310-2018'!I691,"")</f>
        <v/>
      </c>
      <c r="I691" s="60" t="str">
        <f>IF('IV. Country level, 1310-2018'!J689&lt;0,'III. GDP shares, 1310-2018'!J691,"")</f>
        <v/>
      </c>
      <c r="J691" s="60"/>
      <c r="K691" s="60">
        <f t="shared" si="53"/>
        <v>0</v>
      </c>
      <c r="L691" s="9">
        <f t="shared" si="55"/>
        <v>0</v>
      </c>
      <c r="M691" s="9">
        <f t="shared" si="54"/>
        <v>0.20250823357139602</v>
      </c>
      <c r="N691" s="9">
        <f t="shared" si="57"/>
        <v>7.3181225202243128E-2</v>
      </c>
      <c r="O691" s="9">
        <f t="shared" si="56"/>
        <v>0.24207111105040841</v>
      </c>
    </row>
    <row r="692" spans="1:15" ht="15" x14ac:dyDescent="0.25">
      <c r="A692" s="60">
        <v>1996</v>
      </c>
      <c r="B692" s="60" t="str">
        <f>IF('IV. Country level, 1310-2018'!C690&lt;0,'III. GDP shares, 1310-2018'!C692,"")</f>
        <v/>
      </c>
      <c r="C692" s="60" t="str">
        <f>IF('IV. Country level, 1310-2018'!D690&lt;0,'III. GDP shares, 1310-2018'!D692,"")</f>
        <v/>
      </c>
      <c r="D692" s="60" t="str">
        <f>IF('IV. Country level, 1310-2018'!E690&lt;0,'III. GDP shares, 1310-2018'!E692,"")</f>
        <v/>
      </c>
      <c r="E692" s="60" t="str">
        <f>IF('IV. Country level, 1310-2018'!F690&lt;0,'III. GDP shares, 1310-2018'!F692,"")</f>
        <v/>
      </c>
      <c r="F692" s="60" t="str">
        <f>IF('IV. Country level, 1310-2018'!G690&lt;0,'III. GDP shares, 1310-2018'!G692,"")</f>
        <v/>
      </c>
      <c r="G692" s="60" t="str">
        <f>IF('IV. Country level, 1310-2018'!H690&lt;0,'III. GDP shares, 1310-2018'!H692,"")</f>
        <v/>
      </c>
      <c r="H692" s="60" t="str">
        <f>IF('IV. Country level, 1310-2018'!I690&lt;0,'III. GDP shares, 1310-2018'!I692,"")</f>
        <v/>
      </c>
      <c r="I692" s="60" t="str">
        <f>IF('IV. Country level, 1310-2018'!J690&lt;0,'III. GDP shares, 1310-2018'!J692,"")</f>
        <v/>
      </c>
      <c r="J692" s="60"/>
      <c r="K692" s="60">
        <f t="shared" si="53"/>
        <v>0</v>
      </c>
      <c r="L692" s="9">
        <f t="shared" si="55"/>
        <v>0</v>
      </c>
      <c r="M692" s="9">
        <f t="shared" si="54"/>
        <v>0.20250823357139602</v>
      </c>
      <c r="N692" s="9">
        <f t="shared" si="57"/>
        <v>7.2456303028635094E-2</v>
      </c>
      <c r="O692" s="9">
        <f t="shared" si="56"/>
        <v>0.24207111105040841</v>
      </c>
    </row>
    <row r="693" spans="1:15" ht="15" x14ac:dyDescent="0.25">
      <c r="A693" s="60">
        <v>1997</v>
      </c>
      <c r="B693" s="60" t="str">
        <f>IF('IV. Country level, 1310-2018'!C691&lt;0,'III. GDP shares, 1310-2018'!C693,"")</f>
        <v/>
      </c>
      <c r="C693" s="60" t="str">
        <f>IF('IV. Country level, 1310-2018'!D691&lt;0,'III. GDP shares, 1310-2018'!D693,"")</f>
        <v/>
      </c>
      <c r="D693" s="60" t="str">
        <f>IF('IV. Country level, 1310-2018'!E691&lt;0,'III. GDP shares, 1310-2018'!E693,"")</f>
        <v/>
      </c>
      <c r="E693" s="60" t="str">
        <f>IF('IV. Country level, 1310-2018'!F691&lt;0,'III. GDP shares, 1310-2018'!F693,"")</f>
        <v/>
      </c>
      <c r="F693" s="60" t="str">
        <f>IF('IV. Country level, 1310-2018'!G691&lt;0,'III. GDP shares, 1310-2018'!G693,"")</f>
        <v/>
      </c>
      <c r="G693" s="60" t="str">
        <f>IF('IV. Country level, 1310-2018'!H691&lt;0,'III. GDP shares, 1310-2018'!H693,"")</f>
        <v/>
      </c>
      <c r="H693" s="60" t="str">
        <f>IF('IV. Country level, 1310-2018'!I691&lt;0,'III. GDP shares, 1310-2018'!I693,"")</f>
        <v/>
      </c>
      <c r="I693" s="60" t="str">
        <f>IF('IV. Country level, 1310-2018'!J691&lt;0,'III. GDP shares, 1310-2018'!J693,"")</f>
        <v/>
      </c>
      <c r="J693" s="60"/>
      <c r="K693" s="60">
        <f t="shared" si="53"/>
        <v>0</v>
      </c>
      <c r="L693" s="9">
        <f t="shared" si="55"/>
        <v>0</v>
      </c>
      <c r="M693" s="9">
        <f t="shared" si="54"/>
        <v>0.20250823357139602</v>
      </c>
      <c r="N693" s="9">
        <f t="shared" si="57"/>
        <v>5.4721620818457356E-2</v>
      </c>
      <c r="O693" s="9">
        <f t="shared" si="56"/>
        <v>0.24207111105040841</v>
      </c>
    </row>
    <row r="694" spans="1:15" ht="15" x14ac:dyDescent="0.25">
      <c r="A694" s="60">
        <v>1998</v>
      </c>
      <c r="B694" s="60" t="str">
        <f>IF('IV. Country level, 1310-2018'!C692&lt;0,'III. GDP shares, 1310-2018'!C694,"")</f>
        <v/>
      </c>
      <c r="C694" s="60" t="str">
        <f>IF('IV. Country level, 1310-2018'!D692&lt;0,'III. GDP shares, 1310-2018'!D694,"")</f>
        <v/>
      </c>
      <c r="D694" s="60" t="str">
        <f>IF('IV. Country level, 1310-2018'!E692&lt;0,'III. GDP shares, 1310-2018'!E694,"")</f>
        <v/>
      </c>
      <c r="E694" s="60" t="str">
        <f>IF('IV. Country level, 1310-2018'!F692&lt;0,'III. GDP shares, 1310-2018'!F694,"")</f>
        <v/>
      </c>
      <c r="F694" s="60" t="str">
        <f>IF('IV. Country level, 1310-2018'!G692&lt;0,'III. GDP shares, 1310-2018'!G694,"")</f>
        <v/>
      </c>
      <c r="G694" s="60" t="str">
        <f>IF('IV. Country level, 1310-2018'!H692&lt;0,'III. GDP shares, 1310-2018'!H694,"")</f>
        <v/>
      </c>
      <c r="H694" s="60" t="str">
        <f>IF('IV. Country level, 1310-2018'!I692&lt;0,'III. GDP shares, 1310-2018'!I694,"")</f>
        <v/>
      </c>
      <c r="I694" s="60" t="str">
        <f>IF('IV. Country level, 1310-2018'!J692&lt;0,'III. GDP shares, 1310-2018'!J694,"")</f>
        <v/>
      </c>
      <c r="J694" s="60"/>
      <c r="K694" s="60">
        <f t="shared" si="53"/>
        <v>0</v>
      </c>
      <c r="L694" s="9">
        <f t="shared" si="55"/>
        <v>0</v>
      </c>
      <c r="M694" s="9">
        <f t="shared" si="54"/>
        <v>0.20250823357139602</v>
      </c>
      <c r="N694" s="9">
        <f t="shared" si="57"/>
        <v>6.2600796560820668E-2</v>
      </c>
      <c r="O694" s="9">
        <f t="shared" si="56"/>
        <v>0.24207111105040841</v>
      </c>
    </row>
    <row r="695" spans="1:15" ht="15" x14ac:dyDescent="0.25">
      <c r="A695" s="60">
        <v>1999</v>
      </c>
      <c r="B695" s="60" t="str">
        <f>IF('IV. Country level, 1310-2018'!C693&lt;0,'III. GDP shares, 1310-2018'!C695,"")</f>
        <v/>
      </c>
      <c r="C695" s="60" t="str">
        <f>IF('IV. Country level, 1310-2018'!D693&lt;0,'III. GDP shares, 1310-2018'!D695,"")</f>
        <v/>
      </c>
      <c r="D695" s="60" t="str">
        <f>IF('IV. Country level, 1310-2018'!E693&lt;0,'III. GDP shares, 1310-2018'!E695,"")</f>
        <v/>
      </c>
      <c r="E695" s="60" t="str">
        <f>IF('IV. Country level, 1310-2018'!F693&lt;0,'III. GDP shares, 1310-2018'!F695,"")</f>
        <v/>
      </c>
      <c r="F695" s="60" t="str">
        <f>IF('IV. Country level, 1310-2018'!G693&lt;0,'III. GDP shares, 1310-2018'!G695,"")</f>
        <v/>
      </c>
      <c r="G695" s="60" t="str">
        <f>IF('IV. Country level, 1310-2018'!H693&lt;0,'III. GDP shares, 1310-2018'!H695,"")</f>
        <v/>
      </c>
      <c r="H695" s="60" t="str">
        <f>IF('IV. Country level, 1310-2018'!I693&lt;0,'III. GDP shares, 1310-2018'!I695,"")</f>
        <v/>
      </c>
      <c r="I695" s="60" t="str">
        <f>IF('IV. Country level, 1310-2018'!J693&lt;0,'III. GDP shares, 1310-2018'!J695,"")</f>
        <v/>
      </c>
      <c r="J695" s="60"/>
      <c r="K695" s="60">
        <f t="shared" si="53"/>
        <v>0</v>
      </c>
      <c r="L695" s="9">
        <f t="shared" si="55"/>
        <v>0</v>
      </c>
      <c r="M695" s="9">
        <f t="shared" si="54"/>
        <v>0.20250823357139602</v>
      </c>
      <c r="N695" s="9">
        <f t="shared" si="57"/>
        <v>6.2600796560820668E-2</v>
      </c>
      <c r="O695" s="9">
        <f t="shared" si="56"/>
        <v>0.24207111105040841</v>
      </c>
    </row>
    <row r="696" spans="1:15" ht="15" x14ac:dyDescent="0.25">
      <c r="A696" s="60">
        <v>2000</v>
      </c>
      <c r="B696" s="60" t="str">
        <f>IF('IV. Country level, 1310-2018'!C694&lt;0,'III. GDP shares, 1310-2018'!C696,"")</f>
        <v/>
      </c>
      <c r="C696" s="60" t="str">
        <f>IF('IV. Country level, 1310-2018'!D694&lt;0,'III. GDP shares, 1310-2018'!D696,"")</f>
        <v/>
      </c>
      <c r="D696" s="60" t="str">
        <f>IF('IV. Country level, 1310-2018'!E694&lt;0,'III. GDP shares, 1310-2018'!E696,"")</f>
        <v/>
      </c>
      <c r="E696" s="60" t="str">
        <f>IF('IV. Country level, 1310-2018'!F694&lt;0,'III. GDP shares, 1310-2018'!F696,"")</f>
        <v/>
      </c>
      <c r="F696" s="60" t="str">
        <f>IF('IV. Country level, 1310-2018'!G694&lt;0,'III. GDP shares, 1310-2018'!G696,"")</f>
        <v/>
      </c>
      <c r="G696" s="60" t="str">
        <f>IF('IV. Country level, 1310-2018'!H694&lt;0,'III. GDP shares, 1310-2018'!H696,"")</f>
        <v/>
      </c>
      <c r="H696" s="60" t="str">
        <f>IF('IV. Country level, 1310-2018'!I694&lt;0,'III. GDP shares, 1310-2018'!I696,"")</f>
        <v/>
      </c>
      <c r="I696" s="60" t="str">
        <f>IF('IV. Country level, 1310-2018'!J694&lt;0,'III. GDP shares, 1310-2018'!J696,"")</f>
        <v/>
      </c>
      <c r="J696" s="60"/>
      <c r="K696" s="60">
        <f t="shared" si="53"/>
        <v>0</v>
      </c>
      <c r="L696" s="9">
        <f t="shared" si="55"/>
        <v>0</v>
      </c>
      <c r="M696" s="9">
        <f t="shared" si="54"/>
        <v>0.20250823357139602</v>
      </c>
      <c r="N696" s="9">
        <f t="shared" si="57"/>
        <v>6.7552683450601392E-2</v>
      </c>
      <c r="O696" s="9">
        <f>AVERAGE(L$696:L$714)</f>
        <v>0.15815959755614378</v>
      </c>
    </row>
    <row r="697" spans="1:15" ht="15" x14ac:dyDescent="0.25">
      <c r="A697" s="60">
        <v>2001</v>
      </c>
      <c r="B697" s="60" t="str">
        <f>IF('IV. Country level, 1310-2018'!C695&lt;0,'III. GDP shares, 1310-2018'!C697,"")</f>
        <v/>
      </c>
      <c r="C697" s="60" t="str">
        <f>IF('IV. Country level, 1310-2018'!D695&lt;0,'III. GDP shares, 1310-2018'!D697,"")</f>
        <v/>
      </c>
      <c r="D697" s="60" t="str">
        <f>IF('IV. Country level, 1310-2018'!E695&lt;0,'III. GDP shares, 1310-2018'!E697,"")</f>
        <v/>
      </c>
      <c r="E697" s="60" t="str">
        <f>IF('IV. Country level, 1310-2018'!F695&lt;0,'III. GDP shares, 1310-2018'!F697,"")</f>
        <v/>
      </c>
      <c r="F697" s="60" t="str">
        <f>IF('IV. Country level, 1310-2018'!G695&lt;0,'III. GDP shares, 1310-2018'!G697,"")</f>
        <v/>
      </c>
      <c r="G697" s="60" t="str">
        <f>IF('IV. Country level, 1310-2018'!H695&lt;0,'III. GDP shares, 1310-2018'!H697,"")</f>
        <v/>
      </c>
      <c r="H697" s="60" t="str">
        <f>IF('IV. Country level, 1310-2018'!I695&lt;0,'III. GDP shares, 1310-2018'!I697,"")</f>
        <v/>
      </c>
      <c r="I697" s="60" t="str">
        <f>IF('IV. Country level, 1310-2018'!J695&lt;0,'III. GDP shares, 1310-2018'!J697,"")</f>
        <v/>
      </c>
      <c r="J697" s="60"/>
      <c r="K697" s="60">
        <f t="shared" si="53"/>
        <v>0</v>
      </c>
      <c r="L697" s="9">
        <f t="shared" si="55"/>
        <v>0</v>
      </c>
      <c r="M697" s="9">
        <f t="shared" si="54"/>
        <v>0.20250823357139602</v>
      </c>
      <c r="N697" s="9">
        <f t="shared" si="57"/>
        <v>8.1179848841322413E-2</v>
      </c>
      <c r="O697" s="9">
        <f t="shared" ref="O697:O714" si="58">AVERAGE(L$696:L$714)</f>
        <v>0.15815959755614378</v>
      </c>
    </row>
    <row r="698" spans="1:15" ht="15" x14ac:dyDescent="0.25">
      <c r="A698" s="60">
        <v>2002</v>
      </c>
      <c r="B698" s="60" t="str">
        <f>IF('IV. Country level, 1310-2018'!C696&lt;0,'III. GDP shares, 1310-2018'!C698,"")</f>
        <v/>
      </c>
      <c r="C698" s="60" t="str">
        <f>IF('IV. Country level, 1310-2018'!D696&lt;0,'III. GDP shares, 1310-2018'!D698,"")</f>
        <v/>
      </c>
      <c r="D698" s="60" t="str">
        <f>IF('IV. Country level, 1310-2018'!E696&lt;0,'III. GDP shares, 1310-2018'!E698,"")</f>
        <v/>
      </c>
      <c r="E698" s="60" t="str">
        <f>IF('IV. Country level, 1310-2018'!F696&lt;0,'III. GDP shares, 1310-2018'!F698,"")</f>
        <v/>
      </c>
      <c r="F698" s="60" t="str">
        <f>IF('IV. Country level, 1310-2018'!G696&lt;0,'III. GDP shares, 1310-2018'!G698,"")</f>
        <v/>
      </c>
      <c r="G698" s="60" t="str">
        <f>IF('IV. Country level, 1310-2018'!H696&lt;0,'III. GDP shares, 1310-2018'!H698,"")</f>
        <v/>
      </c>
      <c r="H698" s="60" t="str">
        <f>IF('IV. Country level, 1310-2018'!I696&lt;0,'III. GDP shares, 1310-2018'!I698,"")</f>
        <v/>
      </c>
      <c r="I698" s="60" t="str">
        <f>IF('IV. Country level, 1310-2018'!J696&lt;0,'III. GDP shares, 1310-2018'!J698,"")</f>
        <v/>
      </c>
      <c r="J698" s="60"/>
      <c r="K698" s="60">
        <f t="shared" si="53"/>
        <v>0</v>
      </c>
      <c r="L698" s="9">
        <f t="shared" si="55"/>
        <v>5.7085961812135882E-3</v>
      </c>
      <c r="M698" s="9">
        <f t="shared" si="54"/>
        <v>0.20250823357139602</v>
      </c>
      <c r="N698" s="9">
        <f t="shared" si="57"/>
        <v>9.4807014232043421E-2</v>
      </c>
      <c r="O698" s="9">
        <f t="shared" si="58"/>
        <v>0.15815959755614378</v>
      </c>
    </row>
    <row r="699" spans="1:15" ht="15" x14ac:dyDescent="0.25">
      <c r="A699" s="60">
        <v>2003</v>
      </c>
      <c r="B699" s="60" t="str">
        <f>IF('IV. Country level, 1310-2018'!C697&lt;0,'III. GDP shares, 1310-2018'!C699,"")</f>
        <v/>
      </c>
      <c r="C699" s="60" t="str">
        <f>IF('IV. Country level, 1310-2018'!D697&lt;0,'III. GDP shares, 1310-2018'!D699,"")</f>
        <v/>
      </c>
      <c r="D699" s="60" t="str">
        <f>IF('IV. Country level, 1310-2018'!E697&lt;0,'III. GDP shares, 1310-2018'!E699,"")</f>
        <v/>
      </c>
      <c r="E699" s="60" t="str">
        <f>IF('IV. Country level, 1310-2018'!F697&lt;0,'III. GDP shares, 1310-2018'!F699,"")</f>
        <v/>
      </c>
      <c r="F699" s="60" t="str">
        <f>IF('IV. Country level, 1310-2018'!G697&lt;0,'III. GDP shares, 1310-2018'!G699,"")</f>
        <v/>
      </c>
      <c r="G699" s="60" t="str">
        <f>IF('IV. Country level, 1310-2018'!H697&lt;0,'III. GDP shares, 1310-2018'!H699,"")</f>
        <v/>
      </c>
      <c r="H699" s="60" t="str">
        <f>IF('IV. Country level, 1310-2018'!I697&lt;0,'III. GDP shares, 1310-2018'!I699,"")</f>
        <v/>
      </c>
      <c r="I699" s="60" t="str">
        <f>IF('IV. Country level, 1310-2018'!J697&lt;0,'III. GDP shares, 1310-2018'!J699,"")</f>
        <v/>
      </c>
      <c r="J699" s="60"/>
      <c r="K699" s="60">
        <f t="shared" si="53"/>
        <v>0</v>
      </c>
      <c r="L699" s="9">
        <f t="shared" si="55"/>
        <v>5.7085961812135882E-3</v>
      </c>
      <c r="M699" s="9">
        <f t="shared" si="54"/>
        <v>0.20250823357139602</v>
      </c>
      <c r="N699" s="9">
        <f t="shared" si="57"/>
        <v>9.7769733426794778E-2</v>
      </c>
      <c r="O699" s="9">
        <f t="shared" si="58"/>
        <v>0.15815959755614378</v>
      </c>
    </row>
    <row r="700" spans="1:15" ht="15" x14ac:dyDescent="0.25">
      <c r="A700" s="60">
        <v>2004</v>
      </c>
      <c r="B700" s="60" t="str">
        <f>IF('IV. Country level, 1310-2018'!C698&lt;0,'III. GDP shares, 1310-2018'!C700,"")</f>
        <v/>
      </c>
      <c r="C700" s="60" t="str">
        <f>IF('IV. Country level, 1310-2018'!D698&lt;0,'III. GDP shares, 1310-2018'!D700,"")</f>
        <v/>
      </c>
      <c r="D700" s="60" t="str">
        <f>IF('IV. Country level, 1310-2018'!E698&lt;0,'III. GDP shares, 1310-2018'!E700,"")</f>
        <v/>
      </c>
      <c r="E700" s="60" t="str">
        <f>IF('IV. Country level, 1310-2018'!F698&lt;0,'III. GDP shares, 1310-2018'!F700,"")</f>
        <v/>
      </c>
      <c r="F700" s="60" t="str">
        <f>IF('IV. Country level, 1310-2018'!G698&lt;0,'III. GDP shares, 1310-2018'!G700,"")</f>
        <v/>
      </c>
      <c r="G700" s="60" t="str">
        <f>IF('IV. Country level, 1310-2018'!H698&lt;0,'III. GDP shares, 1310-2018'!H700,"")</f>
        <v/>
      </c>
      <c r="H700" s="60" t="str">
        <f>IF('IV. Country level, 1310-2018'!I698&lt;0,'III. GDP shares, 1310-2018'!I700,"")</f>
        <v/>
      </c>
      <c r="I700" s="60" t="str">
        <f>IF('IV. Country level, 1310-2018'!J698&lt;0,'III. GDP shares, 1310-2018'!J700,"")</f>
        <v/>
      </c>
      <c r="J700" s="60"/>
      <c r="K700" s="60">
        <f t="shared" si="53"/>
        <v>0</v>
      </c>
      <c r="L700" s="9">
        <f t="shared" si="55"/>
        <v>5.7085961812135882E-3</v>
      </c>
      <c r="M700" s="9">
        <f t="shared" si="54"/>
        <v>0.20250823357139602</v>
      </c>
      <c r="N700" s="9">
        <f t="shared" si="57"/>
        <v>0.10092359579540106</v>
      </c>
      <c r="O700" s="9">
        <f t="shared" si="58"/>
        <v>0.15815959755614378</v>
      </c>
    </row>
    <row r="701" spans="1:15" ht="15" x14ac:dyDescent="0.25">
      <c r="A701" s="60">
        <v>2005</v>
      </c>
      <c r="B701" s="60" t="str">
        <f>IF('IV. Country level, 1310-2018'!C699&lt;0,'III. GDP shares, 1310-2018'!C701,"")</f>
        <v/>
      </c>
      <c r="C701" s="60" t="str">
        <f>IF('IV. Country level, 1310-2018'!D699&lt;0,'III. GDP shares, 1310-2018'!D701,"")</f>
        <v/>
      </c>
      <c r="D701" s="60" t="str">
        <f>IF('IV. Country level, 1310-2018'!E699&lt;0,'III. GDP shares, 1310-2018'!E701,"")</f>
        <v/>
      </c>
      <c r="E701" s="60" t="str">
        <f>IF('IV. Country level, 1310-2018'!F699&lt;0,'III. GDP shares, 1310-2018'!F701,"")</f>
        <v/>
      </c>
      <c r="F701" s="60" t="str">
        <f>IF('IV. Country level, 1310-2018'!G699&lt;0,'III. GDP shares, 1310-2018'!G701,"")</f>
        <v/>
      </c>
      <c r="G701" s="60" t="str">
        <f>IF('IV. Country level, 1310-2018'!H699&lt;0,'III. GDP shares, 1310-2018'!H701,"")</f>
        <v/>
      </c>
      <c r="H701" s="60">
        <f>IF('IV. Country level, 1310-2018'!I699&lt;0,'III. GDP shares, 1310-2018'!I701,"")</f>
        <v>3.9960173268495117E-2</v>
      </c>
      <c r="I701" s="60" t="str">
        <f>IF('IV. Country level, 1310-2018'!J699&lt;0,'III. GDP shares, 1310-2018'!J701,"")</f>
        <v/>
      </c>
      <c r="J701" s="60"/>
      <c r="K701" s="60">
        <f t="shared" si="53"/>
        <v>3.9960173268495117E-2</v>
      </c>
      <c r="L701" s="9">
        <f t="shared" si="55"/>
        <v>7.5772296800336619E-2</v>
      </c>
      <c r="M701" s="9">
        <f t="shared" si="54"/>
        <v>0.20250823357139602</v>
      </c>
      <c r="N701" s="9">
        <f t="shared" si="57"/>
        <v>0.10428771565524776</v>
      </c>
      <c r="O701" s="9">
        <f t="shared" si="58"/>
        <v>0.15815959755614378</v>
      </c>
    </row>
    <row r="702" spans="1:15" ht="15" x14ac:dyDescent="0.25">
      <c r="A702" s="60">
        <v>2006</v>
      </c>
      <c r="B702" s="60" t="str">
        <f>IF('IV. Country level, 1310-2018'!C700&lt;0,'III. GDP shares, 1310-2018'!C702,"")</f>
        <v/>
      </c>
      <c r="C702" s="60" t="str">
        <f>IF('IV. Country level, 1310-2018'!D700&lt;0,'III. GDP shares, 1310-2018'!D702,"")</f>
        <v/>
      </c>
      <c r="D702" s="60" t="str">
        <f>IF('IV. Country level, 1310-2018'!E700&lt;0,'III. GDP shares, 1310-2018'!E702,"")</f>
        <v/>
      </c>
      <c r="E702" s="60" t="str">
        <f>IF('IV. Country level, 1310-2018'!F700&lt;0,'III. GDP shares, 1310-2018'!F702,"")</f>
        <v/>
      </c>
      <c r="F702" s="60" t="str">
        <f>IF('IV. Country level, 1310-2018'!G700&lt;0,'III. GDP shares, 1310-2018'!G702,"")</f>
        <v/>
      </c>
      <c r="G702" s="60" t="str">
        <f>IF('IV. Country level, 1310-2018'!H700&lt;0,'III. GDP shares, 1310-2018'!H702,"")</f>
        <v/>
      </c>
      <c r="H702" s="60" t="str">
        <f>IF('IV. Country level, 1310-2018'!I700&lt;0,'III. GDP shares, 1310-2018'!I702,"")</f>
        <v/>
      </c>
      <c r="I702" s="60" t="str">
        <f>IF('IV. Country level, 1310-2018'!J700&lt;0,'III. GDP shares, 1310-2018'!J702,"")</f>
        <v/>
      </c>
      <c r="J702" s="60"/>
      <c r="K702" s="60">
        <f t="shared" si="53"/>
        <v>0</v>
      </c>
      <c r="L702" s="9">
        <f t="shared" si="55"/>
        <v>7.5772296800336619E-2</v>
      </c>
      <c r="M702" s="9">
        <f t="shared" si="54"/>
        <v>0.20250823357139602</v>
      </c>
      <c r="N702" s="9">
        <f t="shared" si="57"/>
        <v>0.10788384378129079</v>
      </c>
      <c r="O702" s="9">
        <f t="shared" si="58"/>
        <v>0.15815959755614378</v>
      </c>
    </row>
    <row r="703" spans="1:15" ht="15" x14ac:dyDescent="0.25">
      <c r="A703" s="60">
        <v>2007</v>
      </c>
      <c r="B703" s="60" t="str">
        <f>IF('IV. Country level, 1310-2018'!C701&lt;0,'III. GDP shares, 1310-2018'!C703,"")</f>
        <v/>
      </c>
      <c r="C703" s="60" t="str">
        <f>IF('IV. Country level, 1310-2018'!D701&lt;0,'III. GDP shares, 1310-2018'!D703,"")</f>
        <v/>
      </c>
      <c r="D703" s="60" t="str">
        <f>IF('IV. Country level, 1310-2018'!E701&lt;0,'III. GDP shares, 1310-2018'!E703,"")</f>
        <v/>
      </c>
      <c r="E703" s="60" t="str">
        <f>IF('IV. Country level, 1310-2018'!F701&lt;0,'III. GDP shares, 1310-2018'!F703,"")</f>
        <v/>
      </c>
      <c r="F703" s="60" t="str">
        <f>IF('IV. Country level, 1310-2018'!G701&lt;0,'III. GDP shares, 1310-2018'!G703,"")</f>
        <v/>
      </c>
      <c r="G703" s="60" t="str">
        <f>IF('IV. Country level, 1310-2018'!H701&lt;0,'III. GDP shares, 1310-2018'!H703,"")</f>
        <v/>
      </c>
      <c r="H703" s="60" t="str">
        <f>IF('IV. Country level, 1310-2018'!I701&lt;0,'III. GDP shares, 1310-2018'!I703,"")</f>
        <v/>
      </c>
      <c r="I703" s="60" t="str">
        <f>IF('IV. Country level, 1310-2018'!J701&lt;0,'III. GDP shares, 1310-2018'!J703,"")</f>
        <v/>
      </c>
      <c r="J703" s="60"/>
      <c r="K703" s="60">
        <f t="shared" si="53"/>
        <v>0</v>
      </c>
      <c r="L703" s="9">
        <f t="shared" si="55"/>
        <v>7.5772296800336619E-2</v>
      </c>
      <c r="M703" s="9">
        <f t="shared" si="54"/>
        <v>0.20250823357139602</v>
      </c>
      <c r="N703" s="9">
        <f t="shared" si="57"/>
        <v>0.11173683820205117</v>
      </c>
      <c r="O703" s="9">
        <f t="shared" si="58"/>
        <v>0.15815959755614378</v>
      </c>
    </row>
    <row r="704" spans="1:15" ht="15" x14ac:dyDescent="0.25">
      <c r="A704" s="60">
        <v>2008</v>
      </c>
      <c r="B704" s="60" t="str">
        <f>IF('IV. Country level, 1310-2018'!C702&lt;0,'III. GDP shares, 1310-2018'!C704,"")</f>
        <v/>
      </c>
      <c r="C704" s="60" t="str">
        <f>IF('IV. Country level, 1310-2018'!D702&lt;0,'III. GDP shares, 1310-2018'!D704,"")</f>
        <v/>
      </c>
      <c r="D704" s="60" t="str">
        <f>IF('IV. Country level, 1310-2018'!E702&lt;0,'III. GDP shares, 1310-2018'!E704,"")</f>
        <v/>
      </c>
      <c r="E704" s="60" t="str">
        <f>IF('IV. Country level, 1310-2018'!F702&lt;0,'III. GDP shares, 1310-2018'!F704,"")</f>
        <v/>
      </c>
      <c r="F704" s="60" t="str">
        <f>IF('IV. Country level, 1310-2018'!G702&lt;0,'III. GDP shares, 1310-2018'!G704,"")</f>
        <v/>
      </c>
      <c r="G704" s="60">
        <f>IF('IV. Country level, 1310-2018'!H702&lt;0,'III. GDP shares, 1310-2018'!H704,"")</f>
        <v>0.4904459043338612</v>
      </c>
      <c r="H704" s="60" t="str">
        <f>IF('IV. Country level, 1310-2018'!I702&lt;0,'III. GDP shares, 1310-2018'!I704,"")</f>
        <v/>
      </c>
      <c r="I704" s="60" t="str">
        <f>IF('IV. Country level, 1310-2018'!J702&lt;0,'III. GDP shares, 1310-2018'!J704,"")</f>
        <v/>
      </c>
      <c r="J704" s="60"/>
      <c r="K704" s="60">
        <f t="shared" si="53"/>
        <v>0.4904459043338612</v>
      </c>
      <c r="L704" s="9">
        <f t="shared" si="55"/>
        <v>0.17221694036023008</v>
      </c>
      <c r="M704" s="9">
        <f t="shared" si="54"/>
        <v>0.20250823357139602</v>
      </c>
      <c r="N704" s="9">
        <f t="shared" si="57"/>
        <v>0.11587523961694196</v>
      </c>
      <c r="O704" s="9">
        <f t="shared" si="58"/>
        <v>0.15815959755614378</v>
      </c>
    </row>
    <row r="705" spans="1:15" ht="15" x14ac:dyDescent="0.25">
      <c r="A705" s="60">
        <v>2009</v>
      </c>
      <c r="B705" s="60" t="str">
        <f>IF('IV. Country level, 1310-2018'!C703&lt;0,'III. GDP shares, 1310-2018'!C705,"")</f>
        <v/>
      </c>
      <c r="C705" s="60" t="str">
        <f>IF('IV. Country level, 1310-2018'!D703&lt;0,'III. GDP shares, 1310-2018'!D705,"")</f>
        <v/>
      </c>
      <c r="D705" s="60" t="str">
        <f>IF('IV. Country level, 1310-2018'!E703&lt;0,'III. GDP shares, 1310-2018'!E705,"")</f>
        <v/>
      </c>
      <c r="E705" s="60" t="str">
        <f>IF('IV. Country level, 1310-2018'!F703&lt;0,'III. GDP shares, 1310-2018'!F705,"")</f>
        <v/>
      </c>
      <c r="F705" s="60" t="str">
        <f>IF('IV. Country level, 1310-2018'!G703&lt;0,'III. GDP shares, 1310-2018'!G705,"")</f>
        <v/>
      </c>
      <c r="G705" s="60" t="str">
        <f>IF('IV. Country level, 1310-2018'!H703&lt;0,'III. GDP shares, 1310-2018'!H705,"")</f>
        <v/>
      </c>
      <c r="H705" s="60" t="str">
        <f>IF('IV. Country level, 1310-2018'!I703&lt;0,'III. GDP shares, 1310-2018'!I705,"")</f>
        <v/>
      </c>
      <c r="I705" s="60" t="str">
        <f>IF('IV. Country level, 1310-2018'!J703&lt;0,'III. GDP shares, 1310-2018'!J705,"")</f>
        <v/>
      </c>
      <c r="J705" s="60"/>
      <c r="K705" s="60">
        <f t="shared" si="53"/>
        <v>0</v>
      </c>
      <c r="L705" s="9">
        <f t="shared" si="55"/>
        <v>0.25226475910579965</v>
      </c>
      <c r="M705" s="9">
        <f t="shared" si="54"/>
        <v>0.20250823357139602</v>
      </c>
      <c r="N705" s="9">
        <f t="shared" si="57"/>
        <v>0.12033197960220895</v>
      </c>
      <c r="O705" s="9">
        <f t="shared" si="58"/>
        <v>0.15815959755614378</v>
      </c>
    </row>
    <row r="706" spans="1:15" ht="15" x14ac:dyDescent="0.25">
      <c r="A706" s="60">
        <v>2010</v>
      </c>
      <c r="B706" s="60" t="str">
        <f>IF('IV. Country level, 1310-2018'!C704&lt;0,'III. GDP shares, 1310-2018'!C706,"")</f>
        <v/>
      </c>
      <c r="C706" s="60" t="str">
        <f>IF('IV. Country level, 1310-2018'!D704&lt;0,'III. GDP shares, 1310-2018'!D706,"")</f>
        <v/>
      </c>
      <c r="D706" s="60" t="str">
        <f>IF('IV. Country level, 1310-2018'!E704&lt;0,'III. GDP shares, 1310-2018'!E706,"")</f>
        <v/>
      </c>
      <c r="E706" s="60" t="str">
        <f>IF('IV. Country level, 1310-2018'!F704&lt;0,'III. GDP shares, 1310-2018'!F706,"")</f>
        <v/>
      </c>
      <c r="F706" s="60" t="str">
        <f>IF('IV. Country level, 1310-2018'!G704&lt;0,'III. GDP shares, 1310-2018'!G706,"")</f>
        <v/>
      </c>
      <c r="G706" s="60" t="str">
        <f>IF('IV. Country level, 1310-2018'!H704&lt;0,'III. GDP shares, 1310-2018'!H706,"")</f>
        <v/>
      </c>
      <c r="H706" s="60" t="str">
        <f>IF('IV. Country level, 1310-2018'!I704&lt;0,'III. GDP shares, 1310-2018'!I706,"")</f>
        <v/>
      </c>
      <c r="I706" s="60" t="str">
        <f>IF('IV. Country level, 1310-2018'!J704&lt;0,'III. GDP shares, 1310-2018'!J706,"")</f>
        <v/>
      </c>
      <c r="J706" s="60"/>
      <c r="K706" s="60">
        <f t="shared" si="53"/>
        <v>0</v>
      </c>
      <c r="L706" s="9">
        <f t="shared" si="55"/>
        <v>0.25226475910579965</v>
      </c>
      <c r="M706" s="9">
        <f t="shared" si="54"/>
        <v>0.20250823357139602</v>
      </c>
      <c r="N706" s="9">
        <f t="shared" si="57"/>
        <v>0.12514525878629731</v>
      </c>
      <c r="O706" s="9">
        <f t="shared" si="58"/>
        <v>0.15815959755614378</v>
      </c>
    </row>
    <row r="707" spans="1:15" ht="15" x14ac:dyDescent="0.25">
      <c r="A707" s="60">
        <v>2011</v>
      </c>
      <c r="B707" s="60" t="str">
        <f>IF('IV. Country level, 1310-2018'!C705&lt;0,'III. GDP shares, 1310-2018'!C707,"")</f>
        <v/>
      </c>
      <c r="C707" s="60">
        <f>IF('IV. Country level, 1310-2018'!D705&lt;0,'III. GDP shares, 1310-2018'!D707,"")</f>
        <v>7.4817600431772352E-2</v>
      </c>
      <c r="D707" s="60">
        <f>IF('IV. Country level, 1310-2018'!E705&lt;0,'III. GDP shares, 1310-2018'!E707,"")</f>
        <v>2.1254333222629103E-2</v>
      </c>
      <c r="E707" s="60">
        <f>IF('IV. Country level, 1310-2018'!F705&lt;0,'III. GDP shares, 1310-2018'!F707,"")</f>
        <v>8.8594666930991758E-2</v>
      </c>
      <c r="F707" s="60" t="str">
        <f>IF('IV. Country level, 1310-2018'!G705&lt;0,'III. GDP shares, 1310-2018'!G707,"")</f>
        <v/>
      </c>
      <c r="G707" s="60">
        <f>IF('IV. Country level, 1310-2018'!H705&lt;0,'III. GDP shares, 1310-2018'!H707,"")</f>
        <v>0.4904459043338612</v>
      </c>
      <c r="H707" s="60" t="str">
        <f>IF('IV. Country level, 1310-2018'!I705&lt;0,'III. GDP shares, 1310-2018'!I707,"")</f>
        <v/>
      </c>
      <c r="I707" s="60" t="str">
        <f>IF('IV. Country level, 1310-2018'!J705&lt;0,'III. GDP shares, 1310-2018'!J707,"")</f>
        <v/>
      </c>
      <c r="J707" s="60"/>
      <c r="K707" s="60">
        <f t="shared" si="53"/>
        <v>0.67511250491925434</v>
      </c>
      <c r="L707" s="9">
        <f t="shared" si="55"/>
        <v>0.28940944474836955</v>
      </c>
      <c r="M707" s="9">
        <f t="shared" si="54"/>
        <v>0.20250823357139602</v>
      </c>
      <c r="N707" s="9">
        <f t="shared" si="57"/>
        <v>0.13035964456905971</v>
      </c>
      <c r="O707" s="9">
        <f t="shared" si="58"/>
        <v>0.15815959755614378</v>
      </c>
    </row>
    <row r="708" spans="1:15" ht="15" x14ac:dyDescent="0.25">
      <c r="A708" s="60">
        <v>2012</v>
      </c>
      <c r="B708" s="60" t="str">
        <f>IF('IV. Country level, 1310-2018'!C706&lt;0,'III. GDP shares, 1310-2018'!C708,"")</f>
        <v/>
      </c>
      <c r="C708" s="60" t="str">
        <f>IF('IV. Country level, 1310-2018'!D706&lt;0,'III. GDP shares, 1310-2018'!D708,"")</f>
        <v/>
      </c>
      <c r="D708" s="60">
        <f>IF('IV. Country level, 1310-2018'!E706&lt;0,'III. GDP shares, 1310-2018'!E708,"")</f>
        <v>2.1254333222629103E-2</v>
      </c>
      <c r="E708" s="60">
        <f>IF('IV. Country level, 1310-2018'!F706&lt;0,'III. GDP shares, 1310-2018'!F708,"")</f>
        <v>8.8594666930991758E-2</v>
      </c>
      <c r="F708" s="60" t="str">
        <f>IF('IV. Country level, 1310-2018'!G706&lt;0,'III. GDP shares, 1310-2018'!G708,"")</f>
        <v/>
      </c>
      <c r="G708" s="60">
        <f>IF('IV. Country level, 1310-2018'!H706&lt;0,'III. GDP shares, 1310-2018'!H708,"")</f>
        <v>0.4904459043338612</v>
      </c>
      <c r="H708" s="60" t="str">
        <f>IF('IV. Country level, 1310-2018'!I706&lt;0,'III. GDP shares, 1310-2018'!I708,"")</f>
        <v/>
      </c>
      <c r="I708" s="60" t="str">
        <f>IF('IV. Country level, 1310-2018'!J706&lt;0,'III. GDP shares, 1310-2018'!J708,"")</f>
        <v/>
      </c>
      <c r="J708" s="60"/>
      <c r="K708" s="60">
        <f t="shared" si="53"/>
        <v>0.60029490448748213</v>
      </c>
      <c r="L708" s="9">
        <f t="shared" si="55"/>
        <v>0.21934574412924654</v>
      </c>
      <c r="M708" s="9">
        <f t="shared" si="54"/>
        <v>0.20250823357139602</v>
      </c>
      <c r="N708" s="9">
        <f t="shared" si="57"/>
        <v>0.13602745520249709</v>
      </c>
      <c r="O708" s="9">
        <f t="shared" si="58"/>
        <v>0.15815959755614378</v>
      </c>
    </row>
    <row r="709" spans="1:15" ht="15" x14ac:dyDescent="0.25">
      <c r="A709" s="60">
        <v>2013</v>
      </c>
      <c r="B709" s="60" t="str">
        <f>IF('IV. Country level, 1310-2018'!C707&lt;0,'III. GDP shares, 1310-2018'!C709,"")</f>
        <v/>
      </c>
      <c r="C709" s="60" t="str">
        <f>IF('IV. Country level, 1310-2018'!D707&lt;0,'III. GDP shares, 1310-2018'!D709,"")</f>
        <v/>
      </c>
      <c r="D709" s="60" t="str">
        <f>IF('IV. Country level, 1310-2018'!E707&lt;0,'III. GDP shares, 1310-2018'!E709,"")</f>
        <v/>
      </c>
      <c r="E709" s="60" t="str">
        <f>IF('IV. Country level, 1310-2018'!F707&lt;0,'III. GDP shares, 1310-2018'!F709,"")</f>
        <v/>
      </c>
      <c r="F709" s="60" t="str">
        <f>IF('IV. Country level, 1310-2018'!G707&lt;0,'III. GDP shares, 1310-2018'!G709,"")</f>
        <v/>
      </c>
      <c r="G709" s="60" t="str">
        <f>IF('IV. Country level, 1310-2018'!H707&lt;0,'III. GDP shares, 1310-2018'!H709,"")</f>
        <v/>
      </c>
      <c r="H709" s="60" t="str">
        <f>IF('IV. Country level, 1310-2018'!I707&lt;0,'III. GDP shares, 1310-2018'!I709,"")</f>
        <v/>
      </c>
      <c r="I709" s="60" t="str">
        <f>IF('IV. Country level, 1310-2018'!J707&lt;0,'III. GDP shares, 1310-2018'!J709,"")</f>
        <v/>
      </c>
      <c r="J709" s="60"/>
      <c r="K709" s="60">
        <f t="shared" si="53"/>
        <v>0</v>
      </c>
      <c r="L709" s="9">
        <f t="shared" si="55"/>
        <v>0.24269035375249853</v>
      </c>
      <c r="M709" s="9">
        <f t="shared" si="54"/>
        <v>0.20250823357139602</v>
      </c>
      <c r="N709" s="9">
        <f t="shared" si="57"/>
        <v>0.14221052134806514</v>
      </c>
      <c r="O709" s="9">
        <f t="shared" si="58"/>
        <v>0.15815959755614378</v>
      </c>
    </row>
    <row r="710" spans="1:15" ht="15" x14ac:dyDescent="0.25">
      <c r="A710" s="60">
        <v>2014</v>
      </c>
      <c r="B710" s="60" t="str">
        <f>IF('IV. Country level, 1310-2018'!C708&lt;0,'III. GDP shares, 1310-2018'!C710,"")</f>
        <v/>
      </c>
      <c r="C710" s="60" t="str">
        <f>IF('IV. Country level, 1310-2018'!D708&lt;0,'III. GDP shares, 1310-2018'!D710,"")</f>
        <v/>
      </c>
      <c r="D710" s="60">
        <f>IF('IV. Country level, 1310-2018'!E708&lt;0,'III. GDP shares, 1310-2018'!E710,"")</f>
        <v>2.1254333222629103E-2</v>
      </c>
      <c r="E710" s="60">
        <f>IF('IV. Country level, 1310-2018'!F708&lt;0,'III. GDP shares, 1310-2018'!F710,"")</f>
        <v>8.8594666930991758E-2</v>
      </c>
      <c r="F710" s="60" t="str">
        <f>IF('IV. Country level, 1310-2018'!G708&lt;0,'III. GDP shares, 1310-2018'!G710,"")</f>
        <v/>
      </c>
      <c r="G710" s="60" t="str">
        <f>IF('IV. Country level, 1310-2018'!H708&lt;0,'III. GDP shares, 1310-2018'!H710,"")</f>
        <v/>
      </c>
      <c r="H710" s="60" t="str">
        <f>IF('IV. Country level, 1310-2018'!I708&lt;0,'III. GDP shares, 1310-2018'!I710,"")</f>
        <v/>
      </c>
      <c r="I710" s="60">
        <f>IF('IV. Country level, 1310-2018'!J708&lt;0,'III. GDP shares, 1310-2018'!J710,"")</f>
        <v>0.1501637993443683</v>
      </c>
      <c r="J710" s="60"/>
      <c r="K710" s="60">
        <f t="shared" si="53"/>
        <v>0.26001279949798917</v>
      </c>
      <c r="L710" s="9">
        <f t="shared" si="55"/>
        <v>0.30693270488018332</v>
      </c>
      <c r="M710" s="9">
        <f t="shared" si="54"/>
        <v>0.20250823357139602</v>
      </c>
      <c r="N710" s="9">
        <f t="shared" si="57"/>
        <v>0.14898245093606824</v>
      </c>
      <c r="O710" s="9">
        <f t="shared" si="58"/>
        <v>0.15815959755614378</v>
      </c>
    </row>
    <row r="711" spans="1:15" ht="15" x14ac:dyDescent="0.25">
      <c r="A711" s="60">
        <v>2015</v>
      </c>
      <c r="B711" s="60" t="str">
        <f>IF('IV. Country level, 1310-2018'!C709&lt;0,'III. GDP shares, 1310-2018'!C711,"")</f>
        <v/>
      </c>
      <c r="C711" s="60" t="str">
        <f>IF('IV. Country level, 1310-2018'!D709&lt;0,'III. GDP shares, 1310-2018'!D711,"")</f>
        <v/>
      </c>
      <c r="D711" s="60" t="str">
        <f>IF('IV. Country level, 1310-2018'!E709&lt;0,'III. GDP shares, 1310-2018'!E711,"")</f>
        <v/>
      </c>
      <c r="E711" s="60" t="str">
        <f>IF('IV. Country level, 1310-2018'!F709&lt;0,'III. GDP shares, 1310-2018'!F711,"")</f>
        <v/>
      </c>
      <c r="F711" s="60" t="str">
        <f>IF('IV. Country level, 1310-2018'!G709&lt;0,'III. GDP shares, 1310-2018'!G711,"")</f>
        <v/>
      </c>
      <c r="G711" s="60" t="str">
        <f>IF('IV. Country level, 1310-2018'!H709&lt;0,'III. GDP shares, 1310-2018'!H711,"")</f>
        <v/>
      </c>
      <c r="H711" s="60" t="str">
        <f>IF('IV. Country level, 1310-2018'!I709&lt;0,'III. GDP shares, 1310-2018'!I711,"")</f>
        <v/>
      </c>
      <c r="I711" s="60" t="str">
        <f>IF('IV. Country level, 1310-2018'!J709&lt;0,'III. GDP shares, 1310-2018'!J711,"")</f>
        <v/>
      </c>
      <c r="J711" s="60"/>
      <c r="K711" s="60">
        <f t="shared" ref="K711:K714" si="59">SUM(B711:I711)</f>
        <v>0</v>
      </c>
      <c r="L711" s="9">
        <f t="shared" si="55"/>
        <v>0.27473041244797464</v>
      </c>
      <c r="M711" s="9">
        <f t="shared" si="54"/>
        <v>0.20250823357139602</v>
      </c>
      <c r="N711" s="9">
        <f t="shared" si="57"/>
        <v>0.15643157348287165</v>
      </c>
      <c r="O711" s="9">
        <f t="shared" si="58"/>
        <v>0.15815959755614378</v>
      </c>
    </row>
    <row r="712" spans="1:15" ht="15" x14ac:dyDescent="0.25">
      <c r="A712" s="60">
        <v>2016</v>
      </c>
      <c r="B712" s="60" t="str">
        <f>IF('IV. Country level, 1310-2018'!C710&lt;0,'III. GDP shares, 1310-2018'!C712,"")</f>
        <v/>
      </c>
      <c r="C712" s="60">
        <f>IF('IV. Country level, 1310-2018'!D710&lt;0,'III. GDP shares, 1310-2018'!D712,"")</f>
        <v>7.4817600431772352E-2</v>
      </c>
      <c r="D712" s="60" t="str">
        <f>IF('IV. Country level, 1310-2018'!E710&lt;0,'III. GDP shares, 1310-2018'!E712,"")</f>
        <v/>
      </c>
      <c r="E712" s="60">
        <f>IF('IV. Country level, 1310-2018'!F710&lt;0,'III. GDP shares, 1310-2018'!F712,"")</f>
        <v>8.8594666930991758E-2</v>
      </c>
      <c r="F712" s="60" t="str">
        <f>IF('IV. Country level, 1310-2018'!G710&lt;0,'III. GDP shares, 1310-2018'!G712,"")</f>
        <v/>
      </c>
      <c r="G712" s="60" t="str">
        <f>IF('IV. Country level, 1310-2018'!H710&lt;0,'III. GDP shares, 1310-2018'!H712,"")</f>
        <v/>
      </c>
      <c r="H712" s="60" t="str">
        <f>IF('IV. Country level, 1310-2018'!I710&lt;0,'III. GDP shares, 1310-2018'!I712,"")</f>
        <v/>
      </c>
      <c r="I712" s="60" t="str">
        <f>IF('IV. Country level, 1310-2018'!J710&lt;0,'III. GDP shares, 1310-2018'!J712,"")</f>
        <v/>
      </c>
      <c r="J712" s="60"/>
      <c r="K712" s="60">
        <f t="shared" si="59"/>
        <v>0.1634122673627641</v>
      </c>
      <c r="L712" s="9">
        <f t="shared" si="55"/>
        <v>0.22046966377472332</v>
      </c>
      <c r="M712" s="9">
        <f t="shared" si="54"/>
        <v>0.20250823357139602</v>
      </c>
      <c r="N712" s="9">
        <f t="shared" si="57"/>
        <v>0.16466481419249646</v>
      </c>
      <c r="O712" s="9">
        <f t="shared" si="58"/>
        <v>0.15815959755614378</v>
      </c>
    </row>
    <row r="713" spans="1:15" ht="15" x14ac:dyDescent="0.25">
      <c r="A713" s="60">
        <v>2017</v>
      </c>
      <c r="B713" s="60" t="str">
        <f>IF('IV. Country level, 1310-2018'!C711&lt;0,'III. GDP shares, 1310-2018'!C713,"")</f>
        <v/>
      </c>
      <c r="C713" s="60">
        <f>IF('IV. Country level, 1310-2018'!D711&lt;0,'III. GDP shares, 1310-2018'!D713,"")</f>
        <v>7.4817600431772352E-2</v>
      </c>
      <c r="D713" s="60">
        <f>IF('IV. Country level, 1310-2018'!E711&lt;0,'III. GDP shares, 1310-2018'!E713,"")</f>
        <v>2.1254333222629103E-2</v>
      </c>
      <c r="E713" s="60">
        <f>IF('IV. Country level, 1310-2018'!F711&lt;0,'III. GDP shares, 1310-2018'!F713,"")</f>
        <v>8.8594666930991758E-2</v>
      </c>
      <c r="F713" s="60">
        <f>IF('IV. Country level, 1310-2018'!G711&lt;0,'III. GDP shares, 1310-2018'!G713,"")</f>
        <v>7.3607816742461057E-2</v>
      </c>
      <c r="G713" s="60" t="str">
        <f>IF('IV. Country level, 1310-2018'!H711&lt;0,'III. GDP shares, 1310-2018'!H713,"")</f>
        <v/>
      </c>
      <c r="H713" s="60">
        <f>IF('IV. Country level, 1310-2018'!I711&lt;0,'III. GDP shares, 1310-2018'!I713,"")</f>
        <v>4.125824122157077E-2</v>
      </c>
      <c r="I713" s="60">
        <f>IF('IV. Country level, 1310-2018'!J711&lt;0,'III. GDP shares, 1310-2018'!J713,"")</f>
        <v>0.1501637993443683</v>
      </c>
      <c r="J713" s="60"/>
      <c r="K713" s="60">
        <f t="shared" si="59"/>
        <v>0.44969645789379337</v>
      </c>
      <c r="L713" s="9">
        <f t="shared" si="55"/>
        <v>0.26456359652966799</v>
      </c>
      <c r="M713" s="9">
        <f>AVERAGE(L$9:L$714)</f>
        <v>0.20250823357139602</v>
      </c>
      <c r="N713" s="9">
        <f t="shared" si="57"/>
        <v>0.17381285942541294</v>
      </c>
      <c r="O713" s="9">
        <f t="shared" si="58"/>
        <v>0.15815959755614378</v>
      </c>
    </row>
    <row r="714" spans="1:15" ht="15" x14ac:dyDescent="0.25">
      <c r="A714" s="60">
        <v>2018</v>
      </c>
      <c r="B714" s="60" t="str">
        <f>IF('IV. Country level, 1310-2018'!C712&lt;0,'III. GDP shares, 1310-2018'!C714,"")</f>
        <v/>
      </c>
      <c r="C714" s="60">
        <f>IF('IV. Country level, 1310-2018'!D712&lt;0,'III. GDP shares, 1310-2018'!D714,"")</f>
        <v>7.4817600431772352E-2</v>
      </c>
      <c r="D714" s="60">
        <f>IF('IV. Country level, 1310-2018'!E712&lt;0,'III. GDP shares, 1310-2018'!E714,"")</f>
        <v>2.1254333222629103E-2</v>
      </c>
      <c r="E714" s="60">
        <f>IF('IV. Country level, 1310-2018'!F712&lt;0,'III. GDP shares, 1310-2018'!F714,"")</f>
        <v>8.8594666930991758E-2</v>
      </c>
      <c r="F714" s="60">
        <f>IF('IV. Country level, 1310-2018'!G712&lt;0,'III. GDP shares, 1310-2018'!G714,"")</f>
        <v>7.3607816742461057E-2</v>
      </c>
      <c r="G714" s="60" t="str">
        <f>IF('IV. Country level, 1310-2018'!H712&lt;0,'III. GDP shares, 1310-2018'!H714,"")</f>
        <v/>
      </c>
      <c r="H714" s="60">
        <f>IF('IV. Country level, 1310-2018'!I712&lt;0,'III. GDP shares, 1310-2018'!I714,"")</f>
        <v>4.125824122157077E-2</v>
      </c>
      <c r="I714" s="60">
        <f>IF('IV. Country level, 1310-2018'!J712&lt;0,'III. GDP shares, 1310-2018'!J714,"")</f>
        <v>0.1501637993443683</v>
      </c>
      <c r="J714" s="60"/>
      <c r="K714" s="60">
        <f t="shared" si="59"/>
        <v>0.44969645789379337</v>
      </c>
      <c r="L714" s="9">
        <f>AVERAGE(K711:K717)</f>
        <v>0.26570129578758772</v>
      </c>
      <c r="M714" s="9">
        <f>AVERAGE(L$9:L$714)</f>
        <v>0.20250823357139602</v>
      </c>
      <c r="N714" s="9">
        <f t="shared" si="57"/>
        <v>0.18403714527396664</v>
      </c>
      <c r="O714" s="9">
        <f t="shared" si="58"/>
        <v>0.15815959755614378</v>
      </c>
    </row>
  </sheetData>
  <hyperlinks>
    <hyperlink ref="A1" location="'0. Contents'!A1" display="back to contents"/>
  </hyperlink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1"/>
  <sheetViews>
    <sheetView zoomScale="60" zoomScaleNormal="60" workbookViewId="0"/>
  </sheetViews>
  <sheetFormatPr defaultRowHeight="15" x14ac:dyDescent="0.25"/>
  <cols>
    <col min="1" max="16384" width="9.140625" style="2"/>
  </cols>
  <sheetData>
    <row r="1" spans="1:29" x14ac:dyDescent="0.25">
      <c r="A1" s="17" t="s">
        <v>616</v>
      </c>
    </row>
    <row r="2" spans="1:29" x14ac:dyDescent="0.25">
      <c r="A2" s="12" t="s">
        <v>0</v>
      </c>
      <c r="C2" s="2" t="s">
        <v>176</v>
      </c>
      <c r="E2" s="2" t="s">
        <v>42</v>
      </c>
      <c r="F2" s="2" t="s">
        <v>43</v>
      </c>
      <c r="G2" s="2" t="s">
        <v>44</v>
      </c>
      <c r="H2" s="2" t="s">
        <v>45</v>
      </c>
      <c r="I2" s="2" t="s">
        <v>46</v>
      </c>
      <c r="J2" s="2" t="s">
        <v>654</v>
      </c>
      <c r="K2" s="2" t="s">
        <v>47</v>
      </c>
      <c r="L2" s="2" t="s">
        <v>48</v>
      </c>
      <c r="M2" s="2" t="s">
        <v>49</v>
      </c>
      <c r="N2" s="2" t="s">
        <v>50</v>
      </c>
      <c r="O2" s="2" t="s">
        <v>51</v>
      </c>
      <c r="P2" s="2" t="s">
        <v>52</v>
      </c>
      <c r="Q2" s="2" t="s">
        <v>53</v>
      </c>
      <c r="R2" s="2" t="s">
        <v>175</v>
      </c>
      <c r="Z2" s="2" t="s">
        <v>709</v>
      </c>
      <c r="AA2" s="2" t="s">
        <v>706</v>
      </c>
      <c r="AB2" s="2" t="s">
        <v>707</v>
      </c>
      <c r="AC2" s="2" t="s">
        <v>708</v>
      </c>
    </row>
    <row r="3" spans="1:29" x14ac:dyDescent="0.25">
      <c r="B3" s="125" t="s">
        <v>454</v>
      </c>
    </row>
    <row r="4" spans="1:29" x14ac:dyDescent="0.25">
      <c r="B4" s="125"/>
    </row>
    <row r="5" spans="1:29" x14ac:dyDescent="0.25">
      <c r="A5" s="2">
        <v>1312</v>
      </c>
      <c r="C5" s="2">
        <f>AVERAGE(E5:Q11)</f>
        <v>15.916665</v>
      </c>
      <c r="I5" s="2">
        <f>(15+26.66666)/2</f>
        <v>20.83333</v>
      </c>
      <c r="R5" s="2" t="s">
        <v>577</v>
      </c>
      <c r="Z5" s="2">
        <f>C5</f>
        <v>15.916665</v>
      </c>
      <c r="AA5" s="2">
        <f>'IV. Country level, 1310-2018'!BM6</f>
        <v>-15.390371064317129</v>
      </c>
      <c r="AB5" s="2">
        <f>Z5-AA5</f>
        <v>31.307036064317131</v>
      </c>
    </row>
    <row r="6" spans="1:29" x14ac:dyDescent="0.25">
      <c r="A6" s="2">
        <v>1313</v>
      </c>
      <c r="C6" s="2">
        <f t="shared" ref="C6:C7" si="0">AVERAGE(E6:Q12)</f>
        <v>14.277776666666668</v>
      </c>
      <c r="I6" s="2">
        <f>(15+26.66666)/2</f>
        <v>20.83333</v>
      </c>
      <c r="K6" s="2">
        <v>12</v>
      </c>
      <c r="R6" s="2" t="s">
        <v>54</v>
      </c>
      <c r="Z6" s="2">
        <f t="shared" ref="Z6:Z69" si="1">C6</f>
        <v>14.277776666666668</v>
      </c>
      <c r="AA6" s="2">
        <f>'IV. Country level, 1310-2018'!BM7</f>
        <v>-1.2337584817288416</v>
      </c>
      <c r="AB6" s="2">
        <f t="shared" ref="AB6:AB69" si="2">Z6-AA6</f>
        <v>15.51153514839551</v>
      </c>
    </row>
    <row r="7" spans="1:29" x14ac:dyDescent="0.25">
      <c r="A7" s="2">
        <v>1314</v>
      </c>
      <c r="C7" s="2">
        <f t="shared" si="0"/>
        <v>15</v>
      </c>
      <c r="Z7" s="2">
        <f t="shared" si="1"/>
        <v>15</v>
      </c>
      <c r="AA7" s="2">
        <f>'IV. Country level, 1310-2018'!BM8</f>
        <v>-2.8583448134910974</v>
      </c>
      <c r="AB7" s="2">
        <f t="shared" si="2"/>
        <v>17.858344813491097</v>
      </c>
    </row>
    <row r="8" spans="1:29" x14ac:dyDescent="0.25">
      <c r="A8" s="2">
        <v>1315</v>
      </c>
      <c r="C8" s="2">
        <f>AVERAGE(E5:Q11)</f>
        <v>15.916665</v>
      </c>
      <c r="I8" s="2">
        <v>10</v>
      </c>
      <c r="R8" s="2" t="s">
        <v>576</v>
      </c>
      <c r="Z8" s="2">
        <f t="shared" si="1"/>
        <v>15.916665</v>
      </c>
      <c r="AA8" s="2">
        <f>'IV. Country level, 1310-2018'!BM9</f>
        <v>-9.0424267518054222</v>
      </c>
      <c r="AB8" s="2">
        <f t="shared" si="2"/>
        <v>24.959091751805424</v>
      </c>
      <c r="AC8" s="2">
        <f>AVERAGE(AB5:AB11)</f>
        <v>14.697049210202039</v>
      </c>
    </row>
    <row r="9" spans="1:29" x14ac:dyDescent="0.25">
      <c r="A9" s="2">
        <v>1316</v>
      </c>
      <c r="C9" s="2">
        <f t="shared" ref="C9:C72" si="3">AVERAGE(E6:Q12)</f>
        <v>14.277776666666668</v>
      </c>
      <c r="Z9" s="2">
        <f t="shared" si="1"/>
        <v>14.277776666666668</v>
      </c>
      <c r="AA9" s="2">
        <f>'IV. Country level, 1310-2018'!BM10</f>
        <v>20.792249650776384</v>
      </c>
      <c r="AB9" s="2">
        <f t="shared" si="2"/>
        <v>-6.514472984109716</v>
      </c>
      <c r="AC9" s="2">
        <f t="shared" ref="AC9:AC72" si="4">AVERAGE(AB6:AB12)</f>
        <v>15.959992644360639</v>
      </c>
    </row>
    <row r="10" spans="1:29" x14ac:dyDescent="0.25">
      <c r="A10" s="2">
        <v>1317</v>
      </c>
      <c r="C10" s="2">
        <f t="shared" si="3"/>
        <v>15</v>
      </c>
      <c r="G10" s="2" t="s">
        <v>174</v>
      </c>
      <c r="Z10" s="2">
        <f t="shared" si="1"/>
        <v>15</v>
      </c>
      <c r="AA10" s="2">
        <f>'IV. Country level, 1310-2018'!BM11</f>
        <v>23.053598576284486</v>
      </c>
      <c r="AB10" s="2">
        <f t="shared" si="2"/>
        <v>-8.0535985762844859</v>
      </c>
      <c r="AC10" s="2">
        <f t="shared" si="4"/>
        <v>17.007498731576369</v>
      </c>
    </row>
    <row r="11" spans="1:29" x14ac:dyDescent="0.25">
      <c r="A11" s="2">
        <v>1318</v>
      </c>
      <c r="C11" s="2">
        <f t="shared" si="3"/>
        <v>15</v>
      </c>
      <c r="Z11" s="2">
        <f t="shared" si="1"/>
        <v>15</v>
      </c>
      <c r="AA11" s="2">
        <f>'IV. Country level, 1310-2018'!BM12</f>
        <v>-12.811408253799293</v>
      </c>
      <c r="AB11" s="2">
        <f t="shared" si="2"/>
        <v>27.811408253799293</v>
      </c>
      <c r="AC11" s="2">
        <f t="shared" si="4"/>
        <v>17.603637236086495</v>
      </c>
    </row>
    <row r="12" spans="1:29" x14ac:dyDescent="0.25">
      <c r="A12" s="2">
        <v>1319</v>
      </c>
      <c r="C12" s="2">
        <f t="shared" si="3"/>
        <v>20</v>
      </c>
      <c r="Z12" s="2">
        <f t="shared" si="1"/>
        <v>20</v>
      </c>
      <c r="AA12" s="2">
        <f>'IV. Country level, 1310-2018'!BM13</f>
        <v>-20.147640103427349</v>
      </c>
      <c r="AB12" s="2">
        <f t="shared" si="2"/>
        <v>40.147640103427349</v>
      </c>
      <c r="AC12" s="2">
        <f t="shared" si="4"/>
        <v>9.0485397363069637</v>
      </c>
    </row>
    <row r="13" spans="1:29" x14ac:dyDescent="0.25">
      <c r="A13" s="2">
        <v>1320</v>
      </c>
      <c r="C13" s="2">
        <f t="shared" si="3"/>
        <v>20</v>
      </c>
      <c r="E13" s="2">
        <v>20</v>
      </c>
      <c r="R13" s="2" t="s">
        <v>55</v>
      </c>
      <c r="Z13" s="2">
        <f t="shared" si="1"/>
        <v>20</v>
      </c>
      <c r="AA13" s="2">
        <f>'IV. Country level, 1310-2018'!BM14</f>
        <v>-2.844077758905625</v>
      </c>
      <c r="AB13" s="2">
        <f t="shared" si="2"/>
        <v>22.844077758905627</v>
      </c>
      <c r="AC13" s="2">
        <f t="shared" si="4"/>
        <v>11.278525512754275</v>
      </c>
    </row>
    <row r="14" spans="1:29" x14ac:dyDescent="0.25">
      <c r="A14" s="2">
        <v>1321</v>
      </c>
      <c r="C14" s="2">
        <f t="shared" si="3"/>
        <v>20</v>
      </c>
      <c r="Z14" s="2">
        <f t="shared" si="1"/>
        <v>20</v>
      </c>
      <c r="AA14" s="2">
        <f>'IV. Country level, 1310-2018'!BM15</f>
        <v>-2.0313143450619702</v>
      </c>
      <c r="AB14" s="2">
        <f t="shared" si="2"/>
        <v>22.031314345061972</v>
      </c>
      <c r="AC14" s="2">
        <f t="shared" si="4"/>
        <v>17.117015700040508</v>
      </c>
    </row>
    <row r="15" spans="1:29" x14ac:dyDescent="0.25">
      <c r="A15" s="2">
        <v>1322</v>
      </c>
      <c r="C15" s="2">
        <f t="shared" si="3"/>
        <v>20</v>
      </c>
      <c r="Z15" s="2">
        <f t="shared" si="1"/>
        <v>20</v>
      </c>
      <c r="AA15" s="2">
        <f>'IV. Country level, 1310-2018'!BM16</f>
        <v>54.926590746651286</v>
      </c>
      <c r="AB15" s="2">
        <f t="shared" si="2"/>
        <v>-34.926590746651286</v>
      </c>
      <c r="AC15" s="2">
        <f t="shared" si="4"/>
        <v>16.924423163644043</v>
      </c>
    </row>
    <row r="16" spans="1:29" x14ac:dyDescent="0.25">
      <c r="A16" s="2">
        <v>1323</v>
      </c>
      <c r="C16" s="2">
        <f t="shared" si="3"/>
        <v>20</v>
      </c>
      <c r="Z16" s="2">
        <f t="shared" si="1"/>
        <v>20</v>
      </c>
      <c r="AA16" s="2">
        <f>'IV. Country level, 1310-2018'!BM17</f>
        <v>10.904572548978532</v>
      </c>
      <c r="AB16" s="2">
        <f t="shared" si="2"/>
        <v>9.0954274510214681</v>
      </c>
      <c r="AC16" s="2">
        <f t="shared" si="4"/>
        <v>14.598996145267881</v>
      </c>
    </row>
    <row r="17" spans="1:29" x14ac:dyDescent="0.25">
      <c r="A17" s="2">
        <v>1324</v>
      </c>
      <c r="C17" s="2">
        <f t="shared" si="3"/>
        <v>15</v>
      </c>
      <c r="Z17" s="2">
        <f t="shared" si="1"/>
        <v>15</v>
      </c>
      <c r="AA17" s="2">
        <f>'IV. Country level, 1310-2018'!BM18</f>
        <v>-17.815832734719145</v>
      </c>
      <c r="AB17" s="2">
        <f t="shared" si="2"/>
        <v>32.815832734719145</v>
      </c>
      <c r="AC17" s="2">
        <f t="shared" si="4"/>
        <v>13.918824573087008</v>
      </c>
    </row>
    <row r="18" spans="1:29" x14ac:dyDescent="0.25">
      <c r="A18" s="2">
        <v>1325</v>
      </c>
      <c r="C18" s="2">
        <f t="shared" si="3"/>
        <v>17</v>
      </c>
      <c r="Z18" s="2">
        <f t="shared" si="1"/>
        <v>17</v>
      </c>
      <c r="AA18" s="2">
        <f>'IV. Country level, 1310-2018'!BM19</f>
        <v>-9.4632604990240363</v>
      </c>
      <c r="AB18" s="2">
        <f t="shared" si="2"/>
        <v>26.463260499024038</v>
      </c>
      <c r="AC18" s="2">
        <f t="shared" si="4"/>
        <v>12.359546499862997</v>
      </c>
    </row>
    <row r="19" spans="1:29" x14ac:dyDescent="0.25">
      <c r="A19" s="2">
        <v>1326</v>
      </c>
      <c r="C19" s="2">
        <f t="shared" si="3"/>
        <v>15.861297323366291</v>
      </c>
      <c r="Z19" s="2">
        <f t="shared" si="1"/>
        <v>15.861297323366291</v>
      </c>
      <c r="AA19" s="2">
        <f>'IV. Country level, 1310-2018'!BM20</f>
        <v>-8.0083536514279103</v>
      </c>
      <c r="AB19" s="2">
        <f t="shared" si="2"/>
        <v>23.869650974794201</v>
      </c>
      <c r="AC19" s="2">
        <f t="shared" si="4"/>
        <v>17.753509945618617</v>
      </c>
    </row>
    <row r="20" spans="1:29" x14ac:dyDescent="0.25">
      <c r="A20" s="2">
        <v>1327</v>
      </c>
      <c r="C20" s="2">
        <f t="shared" si="3"/>
        <v>16.829498088118779</v>
      </c>
      <c r="F20" s="2">
        <v>22</v>
      </c>
      <c r="K20" s="2">
        <v>8</v>
      </c>
      <c r="R20" s="2" t="s">
        <v>56</v>
      </c>
      <c r="Z20" s="2">
        <f t="shared" si="1"/>
        <v>16.829498088118779</v>
      </c>
      <c r="AA20" s="2">
        <f>'IV. Country level, 1310-2018'!BM21</f>
        <v>-1.2533786655207446</v>
      </c>
      <c r="AB20" s="2">
        <f t="shared" si="2"/>
        <v>18.082876753639525</v>
      </c>
      <c r="AC20" s="2">
        <f t="shared" si="4"/>
        <v>19.107810123793843</v>
      </c>
    </row>
    <row r="21" spans="1:29" x14ac:dyDescent="0.25">
      <c r="A21" s="2">
        <v>1328</v>
      </c>
      <c r="C21" s="2">
        <f t="shared" si="3"/>
        <v>18.099710634193393</v>
      </c>
      <c r="F21" s="2">
        <v>21</v>
      </c>
      <c r="R21" s="2" t="s">
        <v>57</v>
      </c>
      <c r="Z21" s="2">
        <f t="shared" si="1"/>
        <v>18.099710634193393</v>
      </c>
      <c r="AA21" s="2">
        <f>'IV. Country level, 1310-2018'!BM22</f>
        <v>6.9833428016994974</v>
      </c>
      <c r="AB21" s="2">
        <f t="shared" si="2"/>
        <v>11.116367832493896</v>
      </c>
      <c r="AC21" s="2">
        <f t="shared" si="4"/>
        <v>17.736657223928926</v>
      </c>
    </row>
    <row r="22" spans="1:29" x14ac:dyDescent="0.25">
      <c r="A22" s="2">
        <v>1329</v>
      </c>
      <c r="C22" s="2">
        <f t="shared" si="3"/>
        <v>17.289739570774053</v>
      </c>
      <c r="F22" s="2">
        <v>21</v>
      </c>
      <c r="N22" s="2">
        <f>(303/4147)*100</f>
        <v>7.3064866168314442</v>
      </c>
      <c r="R22" s="2" t="s">
        <v>647</v>
      </c>
      <c r="Z22" s="2">
        <f t="shared" si="1"/>
        <v>17.289739570774053</v>
      </c>
      <c r="AA22" s="2">
        <f>'IV. Country level, 1310-2018'!BM23</f>
        <v>14.458586197136002</v>
      </c>
      <c r="AB22" s="2">
        <f t="shared" si="2"/>
        <v>2.8311533736380508</v>
      </c>
      <c r="AC22" s="2">
        <f t="shared" si="4"/>
        <v>16.670541682525549</v>
      </c>
    </row>
    <row r="23" spans="1:29" x14ac:dyDescent="0.25">
      <c r="A23" s="2">
        <v>1330</v>
      </c>
      <c r="C23" s="2">
        <f t="shared" si="3"/>
        <v>17.289739570774053</v>
      </c>
      <c r="F23" s="2">
        <v>26</v>
      </c>
      <c r="I23" s="2">
        <f>(300/2400)*100</f>
        <v>12.5</v>
      </c>
      <c r="R23" s="2" t="s">
        <v>58</v>
      </c>
      <c r="Z23" s="2">
        <f t="shared" si="1"/>
        <v>17.289739570774053</v>
      </c>
      <c r="AA23" s="2">
        <f>'IV. Country level, 1310-2018'!BM24</f>
        <v>-1.2857891274740061</v>
      </c>
      <c r="AB23" s="2">
        <f t="shared" si="2"/>
        <v>18.575528698248061</v>
      </c>
      <c r="AC23" s="2">
        <f t="shared" si="4"/>
        <v>15.602037220935289</v>
      </c>
    </row>
    <row r="24" spans="1:29" x14ac:dyDescent="0.25">
      <c r="A24" s="2">
        <v>1331</v>
      </c>
      <c r="C24" s="2">
        <f t="shared" si="3"/>
        <v>16.988599523082282</v>
      </c>
      <c r="F24" s="2">
        <v>26</v>
      </c>
      <c r="I24" s="2">
        <f>(210/1100)*100</f>
        <v>19.090909090909093</v>
      </c>
      <c r="R24" s="2" t="s">
        <v>59</v>
      </c>
      <c r="Z24" s="2">
        <f t="shared" si="1"/>
        <v>16.988599523082282</v>
      </c>
      <c r="AA24" s="2">
        <f>'IV. Country level, 1310-2018'!BM25</f>
        <v>-6.229162912582427</v>
      </c>
      <c r="AB24" s="2">
        <f t="shared" si="2"/>
        <v>23.21776243566471</v>
      </c>
      <c r="AC24" s="2">
        <f t="shared" si="4"/>
        <v>15.33424903501054</v>
      </c>
    </row>
    <row r="25" spans="1:29" x14ac:dyDescent="0.25">
      <c r="A25" s="2">
        <v>1332</v>
      </c>
      <c r="C25" s="2">
        <f t="shared" si="3"/>
        <v>16.487174463467568</v>
      </c>
      <c r="I25" s="2">
        <v>10</v>
      </c>
      <c r="R25" s="2" t="s">
        <v>60</v>
      </c>
      <c r="Z25" s="2">
        <f t="shared" si="1"/>
        <v>16.487174463467568</v>
      </c>
      <c r="AA25" s="2">
        <f>'IV. Country level, 1310-2018'!BM26</f>
        <v>-2.5132772457328447</v>
      </c>
      <c r="AB25" s="2">
        <f t="shared" si="2"/>
        <v>19.000451709200412</v>
      </c>
      <c r="AC25" s="2">
        <f t="shared" si="4"/>
        <v>16.467679107815293</v>
      </c>
    </row>
    <row r="26" spans="1:29" x14ac:dyDescent="0.25">
      <c r="A26" s="2">
        <v>1333</v>
      </c>
      <c r="C26" s="2">
        <f t="shared" si="3"/>
        <v>17.265151515151516</v>
      </c>
      <c r="Z26" s="2">
        <f t="shared" si="1"/>
        <v>17.265151515151516</v>
      </c>
      <c r="AA26" s="2">
        <f>'IV. Country level, 1310-2018'!BM27</f>
        <v>0.87503177148913558</v>
      </c>
      <c r="AB26" s="2">
        <f t="shared" si="2"/>
        <v>16.390119743662382</v>
      </c>
      <c r="AC26" s="2">
        <f t="shared" si="4"/>
        <v>19.119975724305579</v>
      </c>
    </row>
    <row r="27" spans="1:29" x14ac:dyDescent="0.25">
      <c r="A27" s="2">
        <v>1334</v>
      </c>
      <c r="C27" s="2">
        <f t="shared" si="3"/>
        <v>16.272727272727273</v>
      </c>
      <c r="I27" s="2">
        <v>10</v>
      </c>
      <c r="R27" s="2" t="s">
        <v>61</v>
      </c>
      <c r="Z27" s="2">
        <f t="shared" si="1"/>
        <v>16.272727272727273</v>
      </c>
      <c r="AA27" s="2">
        <f>'IV. Country level, 1310-2018'!BM28</f>
        <v>6.4367820561015726E-2</v>
      </c>
      <c r="AB27" s="2">
        <f t="shared" si="2"/>
        <v>16.208359452166256</v>
      </c>
      <c r="AC27" s="2">
        <f t="shared" si="4"/>
        <v>19.412549226319705</v>
      </c>
    </row>
    <row r="28" spans="1:29" x14ac:dyDescent="0.25">
      <c r="A28" s="2">
        <v>1335</v>
      </c>
      <c r="C28" s="2">
        <f t="shared" si="3"/>
        <v>20.466666666666665</v>
      </c>
      <c r="Z28" s="2">
        <f t="shared" si="1"/>
        <v>20.466666666666665</v>
      </c>
      <c r="AA28" s="2">
        <f>'IV. Country level, 1310-2018'!BM29</f>
        <v>1.4162883245394846</v>
      </c>
      <c r="AB28" s="2">
        <f t="shared" si="2"/>
        <v>19.050378342127182</v>
      </c>
      <c r="AC28" s="2">
        <f t="shared" si="4"/>
        <v>19.494208678250466</v>
      </c>
    </row>
    <row r="29" spans="1:29" x14ac:dyDescent="0.25">
      <c r="A29" s="2">
        <v>1336</v>
      </c>
      <c r="C29" s="2">
        <f t="shared" si="3"/>
        <v>24.258222222222219</v>
      </c>
      <c r="Z29" s="2">
        <f t="shared" si="1"/>
        <v>24.258222222222219</v>
      </c>
      <c r="AA29" s="2">
        <f>'IV. Country level, 1310-2018'!BM30</f>
        <v>2.8609925331521979</v>
      </c>
      <c r="AB29" s="2">
        <f t="shared" si="2"/>
        <v>21.39722968907002</v>
      </c>
      <c r="AC29" s="2">
        <f t="shared" si="4"/>
        <v>19.837873088600727</v>
      </c>
    </row>
    <row r="30" spans="1:29" x14ac:dyDescent="0.25">
      <c r="A30" s="2">
        <v>1337</v>
      </c>
      <c r="C30" s="2">
        <f t="shared" si="3"/>
        <v>20.246399999999998</v>
      </c>
      <c r="Z30" s="2">
        <f t="shared" si="1"/>
        <v>20.246399999999998</v>
      </c>
      <c r="AA30" s="2">
        <f>'IV. Country level, 1310-2018'!BM31</f>
        <v>-0.37714321234697817</v>
      </c>
      <c r="AB30" s="2">
        <f t="shared" si="2"/>
        <v>20.623543212346977</v>
      </c>
      <c r="AC30" s="2">
        <f t="shared" si="4"/>
        <v>20.099466710939314</v>
      </c>
    </row>
    <row r="31" spans="1:29" x14ac:dyDescent="0.25">
      <c r="A31" s="2">
        <v>1338</v>
      </c>
      <c r="C31" s="2">
        <f t="shared" si="3"/>
        <v>22.071199999999997</v>
      </c>
      <c r="F31" s="2">
        <v>41.4</v>
      </c>
      <c r="R31" s="14"/>
      <c r="Z31" s="2">
        <f t="shared" si="1"/>
        <v>22.071199999999997</v>
      </c>
      <c r="AA31" s="2">
        <f>'IV. Country level, 1310-2018'!BM32</f>
        <v>-1.7181785991800611</v>
      </c>
      <c r="AB31" s="2">
        <f t="shared" si="2"/>
        <v>23.789378599180058</v>
      </c>
      <c r="AC31" s="2">
        <f t="shared" si="4"/>
        <v>22.650204296630168</v>
      </c>
    </row>
    <row r="32" spans="1:29" x14ac:dyDescent="0.25">
      <c r="A32" s="2">
        <v>1339</v>
      </c>
      <c r="C32" s="2">
        <f t="shared" si="3"/>
        <v>24.225999999999999</v>
      </c>
      <c r="F32" s="2">
        <f>(19.124+20+25)/3</f>
        <v>21.374666666666666</v>
      </c>
      <c r="R32" s="2" t="s">
        <v>585</v>
      </c>
      <c r="Z32" s="2">
        <f t="shared" si="1"/>
        <v>24.225999999999999</v>
      </c>
      <c r="AA32" s="2">
        <f>'IV. Country level, 1310-2018'!BM33</f>
        <v>2.8198974183477659</v>
      </c>
      <c r="AB32" s="2">
        <f t="shared" si="2"/>
        <v>21.406102581652235</v>
      </c>
      <c r="AC32" s="2">
        <f t="shared" si="4"/>
        <v>22.952824540428576</v>
      </c>
    </row>
    <row r="33" spans="1:29" x14ac:dyDescent="0.25">
      <c r="A33" s="2">
        <v>1340</v>
      </c>
      <c r="C33" s="2">
        <f t="shared" si="3"/>
        <v>22.193714285714286</v>
      </c>
      <c r="F33" s="2">
        <v>19.123999999999999</v>
      </c>
      <c r="I33" s="2">
        <f>(224/2400)*100</f>
        <v>9.3333333333333339</v>
      </c>
      <c r="R33" s="2" t="s">
        <v>62</v>
      </c>
      <c r="Z33" s="2">
        <f t="shared" si="1"/>
        <v>22.193714285714286</v>
      </c>
      <c r="AA33" s="2">
        <f>'IV. Country level, 1310-2018'!BM34</f>
        <v>3.9724391856817909</v>
      </c>
      <c r="AB33" s="2">
        <f t="shared" si="2"/>
        <v>18.221275100032496</v>
      </c>
      <c r="AC33" s="2">
        <f t="shared" si="4"/>
        <v>22.004828593086899</v>
      </c>
    </row>
    <row r="34" spans="1:29" x14ac:dyDescent="0.25">
      <c r="A34" s="2">
        <v>1341</v>
      </c>
      <c r="C34" s="2">
        <f t="shared" si="3"/>
        <v>22.193714285714286</v>
      </c>
      <c r="F34" s="2">
        <v>19.123999999999999</v>
      </c>
      <c r="Z34" s="2">
        <f t="shared" si="1"/>
        <v>22.193714285714286</v>
      </c>
      <c r="AA34" s="2">
        <f>'IV. Country level, 1310-2018'!BM35</f>
        <v>-11.869808266287933</v>
      </c>
      <c r="AB34" s="2">
        <f t="shared" si="2"/>
        <v>34.063522552002219</v>
      </c>
      <c r="AC34" s="2">
        <f t="shared" si="4"/>
        <v>20.422819286450515</v>
      </c>
    </row>
    <row r="35" spans="1:29" x14ac:dyDescent="0.25">
      <c r="A35" s="2">
        <v>1342</v>
      </c>
      <c r="C35" s="2">
        <f t="shared" si="3"/>
        <v>17.37832967032967</v>
      </c>
      <c r="F35" s="2">
        <v>35</v>
      </c>
      <c r="R35" s="2" t="s">
        <v>63</v>
      </c>
      <c r="Z35" s="2">
        <f t="shared" si="1"/>
        <v>17.37832967032967</v>
      </c>
      <c r="AA35" s="2">
        <f>'IV. Country level, 1310-2018'!BM36</f>
        <v>-3.7903903783863626</v>
      </c>
      <c r="AB35" s="2">
        <f t="shared" si="2"/>
        <v>21.168720048716033</v>
      </c>
      <c r="AC35" s="2">
        <f t="shared" si="4"/>
        <v>19.443124081291746</v>
      </c>
    </row>
    <row r="36" spans="1:29" x14ac:dyDescent="0.25">
      <c r="A36" s="2">
        <v>1343</v>
      </c>
      <c r="C36" s="2">
        <f t="shared" si="3"/>
        <v>16.224805860805862</v>
      </c>
      <c r="I36" s="2">
        <v>10</v>
      </c>
      <c r="R36" s="2" t="s">
        <v>64</v>
      </c>
      <c r="Z36" s="2">
        <f t="shared" si="1"/>
        <v>16.224805860805862</v>
      </c>
      <c r="AA36" s="2">
        <f>'IV. Country level, 1310-2018'!BM37</f>
        <v>1.4635478031275806</v>
      </c>
      <c r="AB36" s="2">
        <f t="shared" si="2"/>
        <v>14.761258057678281</v>
      </c>
      <c r="AC36" s="2">
        <f t="shared" si="4"/>
        <v>17.454064865941451</v>
      </c>
    </row>
    <row r="37" spans="1:29" x14ac:dyDescent="0.25">
      <c r="A37" s="2">
        <v>1344</v>
      </c>
      <c r="C37" s="2">
        <f t="shared" si="3"/>
        <v>15.11185347985348</v>
      </c>
      <c r="Z37" s="2">
        <f t="shared" si="1"/>
        <v>15.11185347985348</v>
      </c>
      <c r="AA37" s="2">
        <f>'IV. Country level, 1310-2018'!BM38</f>
        <v>5.5623754139611821</v>
      </c>
      <c r="AB37" s="2">
        <f t="shared" si="2"/>
        <v>9.5494780658922984</v>
      </c>
      <c r="AC37" s="2">
        <f t="shared" si="4"/>
        <v>14.669217489433363</v>
      </c>
    </row>
    <row r="38" spans="1:29" x14ac:dyDescent="0.25">
      <c r="A38" s="2">
        <v>1345</v>
      </c>
      <c r="C38" s="2">
        <f t="shared" si="3"/>
        <v>13.808424908424909</v>
      </c>
      <c r="I38" s="2">
        <f>(200/2600)*100</f>
        <v>7.6923076923076925</v>
      </c>
      <c r="R38" s="2" t="s">
        <v>65</v>
      </c>
      <c r="Z38" s="2">
        <f t="shared" si="1"/>
        <v>13.808424908424909</v>
      </c>
      <c r="AA38" s="2">
        <f>'IV. Country level, 1310-2018'!BM39</f>
        <v>-3.1230872546437367</v>
      </c>
      <c r="AB38" s="2">
        <f t="shared" si="2"/>
        <v>16.931512163068646</v>
      </c>
      <c r="AC38" s="2">
        <f t="shared" si="4"/>
        <v>11.254271505140665</v>
      </c>
    </row>
    <row r="39" spans="1:29" x14ac:dyDescent="0.25">
      <c r="A39" s="2">
        <v>1346</v>
      </c>
      <c r="C39" s="2">
        <f t="shared" si="3"/>
        <v>10.236996336996338</v>
      </c>
      <c r="I39" s="2">
        <f>(133/1000)*100</f>
        <v>13.3</v>
      </c>
      <c r="R39" s="2" t="s">
        <v>66</v>
      </c>
      <c r="Z39" s="2">
        <f t="shared" si="1"/>
        <v>10.236996336996338</v>
      </c>
      <c r="AA39" s="2">
        <f>'IV. Country level, 1310-2018'!BM40</f>
        <v>2.7543082627961568</v>
      </c>
      <c r="AB39" s="2">
        <f t="shared" si="2"/>
        <v>7.4826880742001816</v>
      </c>
      <c r="AC39" s="2">
        <f t="shared" si="4"/>
        <v>10.255974119364518</v>
      </c>
    </row>
    <row r="40" spans="1:29" x14ac:dyDescent="0.25">
      <c r="A40" s="2">
        <v>1347</v>
      </c>
      <c r="C40" s="2">
        <f t="shared" si="3"/>
        <v>10.236996336996338</v>
      </c>
      <c r="I40" s="2">
        <f>(320/3000)*100</f>
        <v>10.666666666666668</v>
      </c>
      <c r="K40" s="2">
        <v>10</v>
      </c>
      <c r="R40" s="2" t="s">
        <v>634</v>
      </c>
      <c r="Z40" s="2">
        <f t="shared" si="1"/>
        <v>10.236996336996338</v>
      </c>
      <c r="AA40" s="2">
        <f>'IV. Country level, 1310-2018'!BM41</f>
        <v>11.509652872520464</v>
      </c>
      <c r="AB40" s="2">
        <f t="shared" si="2"/>
        <v>-1.2726565355241259</v>
      </c>
      <c r="AC40" s="2">
        <f t="shared" si="4"/>
        <v>8.1997325623589106</v>
      </c>
    </row>
    <row r="41" spans="1:29" x14ac:dyDescent="0.25">
      <c r="A41" s="2">
        <v>1348</v>
      </c>
      <c r="C41" s="2">
        <f t="shared" si="3"/>
        <v>10.236996336996338</v>
      </c>
      <c r="N41" s="2">
        <v>10</v>
      </c>
      <c r="R41" s="2" t="s">
        <v>67</v>
      </c>
      <c r="Z41" s="2">
        <f t="shared" si="1"/>
        <v>10.236996336996338</v>
      </c>
      <c r="AA41" s="2">
        <f>'IV. Country level, 1310-2018'!BM42</f>
        <v>7.8095675043011806E-2</v>
      </c>
      <c r="AB41" s="2">
        <f t="shared" si="2"/>
        <v>10.158900661953327</v>
      </c>
      <c r="AC41" s="2">
        <f t="shared" si="4"/>
        <v>6.9527380781888635</v>
      </c>
    </row>
    <row r="42" spans="1:29" x14ac:dyDescent="0.25">
      <c r="A42" s="2">
        <v>1349</v>
      </c>
      <c r="C42" s="2">
        <f t="shared" si="3"/>
        <v>10.661111111111111</v>
      </c>
      <c r="I42" s="2">
        <v>10</v>
      </c>
      <c r="R42" s="2" t="s">
        <v>68</v>
      </c>
      <c r="Z42" s="2">
        <f t="shared" si="1"/>
        <v>10.661111111111111</v>
      </c>
      <c r="AA42" s="2">
        <f>'IV. Country level, 1310-2018'!BM43</f>
        <v>-3.5195272371718995</v>
      </c>
      <c r="AB42" s="2">
        <f t="shared" si="2"/>
        <v>14.180638348283011</v>
      </c>
      <c r="AC42" s="2">
        <f t="shared" si="4"/>
        <v>5.2476519636384626</v>
      </c>
    </row>
    <row r="43" spans="1:29" x14ac:dyDescent="0.25">
      <c r="A43" s="2">
        <v>1350</v>
      </c>
      <c r="C43" s="2">
        <f t="shared" si="3"/>
        <v>10.111111111111112</v>
      </c>
      <c r="K43" s="2">
        <v>10</v>
      </c>
      <c r="Z43" s="2">
        <f t="shared" si="1"/>
        <v>10.111111111111112</v>
      </c>
      <c r="AA43" s="2">
        <f>'IV. Country level, 1310-2018'!BM44</f>
        <v>9.7435439524720699</v>
      </c>
      <c r="AB43" s="2">
        <f t="shared" si="2"/>
        <v>0.36756715863904255</v>
      </c>
      <c r="AC43" s="2">
        <f t="shared" si="4"/>
        <v>6.0881476681108202</v>
      </c>
    </row>
    <row r="44" spans="1:29" x14ac:dyDescent="0.25">
      <c r="A44" s="2">
        <v>1351</v>
      </c>
      <c r="C44" s="2">
        <f t="shared" si="3"/>
        <v>10</v>
      </c>
      <c r="Z44" s="2">
        <f t="shared" si="1"/>
        <v>10</v>
      </c>
      <c r="AA44" s="2">
        <f>'IV. Country level, 1310-2018'!BM45</f>
        <v>9.1794833232980384</v>
      </c>
      <c r="AB44" s="2">
        <f t="shared" si="2"/>
        <v>0.8205166767019616</v>
      </c>
      <c r="AC44" s="2">
        <f t="shared" si="4"/>
        <v>8.0404436485249615</v>
      </c>
    </row>
    <row r="45" spans="1:29" x14ac:dyDescent="0.25">
      <c r="A45" s="2">
        <v>1352</v>
      </c>
      <c r="C45" s="2">
        <f t="shared" si="3"/>
        <v>10</v>
      </c>
      <c r="Z45" s="2">
        <f t="shared" si="1"/>
        <v>10</v>
      </c>
      <c r="AA45" s="2">
        <f>'IV. Country level, 1310-2018'!BM46</f>
        <v>5.0040906387841533</v>
      </c>
      <c r="AB45" s="2">
        <f t="shared" si="2"/>
        <v>4.9959093612158467</v>
      </c>
      <c r="AC45" s="2">
        <f t="shared" si="4"/>
        <v>8.1157951389627527</v>
      </c>
    </row>
    <row r="46" spans="1:29" x14ac:dyDescent="0.25">
      <c r="A46" s="2">
        <v>1353</v>
      </c>
      <c r="C46" s="2">
        <f t="shared" si="3"/>
        <v>10.028571428571428</v>
      </c>
      <c r="K46" s="2">
        <v>10</v>
      </c>
      <c r="Z46" s="2">
        <f t="shared" si="1"/>
        <v>10.028571428571428</v>
      </c>
      <c r="AA46" s="2">
        <f>'IV. Country level, 1310-2018'!BM47</f>
        <v>-3.3375865769352457</v>
      </c>
      <c r="AB46" s="2">
        <f t="shared" si="2"/>
        <v>13.366158005506675</v>
      </c>
      <c r="AC46" s="2">
        <f t="shared" si="4"/>
        <v>7.3362631008217107</v>
      </c>
    </row>
    <row r="47" spans="1:29" x14ac:dyDescent="0.25">
      <c r="A47" s="2">
        <v>1354</v>
      </c>
      <c r="C47" s="2">
        <f t="shared" si="3"/>
        <v>10.028571428571428</v>
      </c>
      <c r="Z47" s="2">
        <f t="shared" si="1"/>
        <v>10.028571428571428</v>
      </c>
      <c r="AA47" s="2">
        <f>'IV. Country level, 1310-2018'!BM48</f>
        <v>-2.3648438988034428</v>
      </c>
      <c r="AB47" s="2">
        <f t="shared" si="2"/>
        <v>12.393415327374871</v>
      </c>
      <c r="AC47" s="2">
        <f t="shared" si="4"/>
        <v>8.7100446439102406</v>
      </c>
    </row>
    <row r="48" spans="1:29" x14ac:dyDescent="0.25">
      <c r="A48" s="2">
        <v>1355</v>
      </c>
      <c r="C48" s="2">
        <f t="shared" si="3"/>
        <v>11.020408163265305</v>
      </c>
      <c r="K48" s="2">
        <v>10</v>
      </c>
      <c r="Z48" s="2">
        <f t="shared" si="1"/>
        <v>11.020408163265305</v>
      </c>
      <c r="AA48" s="2">
        <f>'IV. Country level, 1310-2018'!BM49</f>
        <v>0.33404706824744723</v>
      </c>
      <c r="AB48" s="2">
        <f t="shared" si="2"/>
        <v>10.686361095017858</v>
      </c>
      <c r="AC48" s="2">
        <f t="shared" si="4"/>
        <v>10.056121548801842</v>
      </c>
    </row>
    <row r="49" spans="1:29" x14ac:dyDescent="0.25">
      <c r="A49" s="2">
        <v>1356</v>
      </c>
      <c r="C49" s="2">
        <f t="shared" si="3"/>
        <v>10.267857142857142</v>
      </c>
      <c r="I49" s="2">
        <f>(((300/2100)+0.1)/2)*100</f>
        <v>12.142857142857142</v>
      </c>
      <c r="K49" s="2">
        <v>8</v>
      </c>
      <c r="R49" s="2" t="s">
        <v>69</v>
      </c>
      <c r="Z49" s="2">
        <f t="shared" si="1"/>
        <v>10.267857142857142</v>
      </c>
      <c r="AA49" s="2">
        <f>'IV. Country level, 1310-2018'!BM50</f>
        <v>1.543943061561426</v>
      </c>
      <c r="AB49" s="2">
        <f t="shared" si="2"/>
        <v>8.7239140812957157</v>
      </c>
      <c r="AC49" s="2">
        <f t="shared" si="4"/>
        <v>11.07877803261537</v>
      </c>
    </row>
    <row r="50" spans="1:29" x14ac:dyDescent="0.25">
      <c r="A50" s="2">
        <v>1357</v>
      </c>
      <c r="C50" s="2">
        <f t="shared" si="3"/>
        <v>10.306122448979592</v>
      </c>
      <c r="K50" s="2">
        <v>10</v>
      </c>
      <c r="Z50" s="2">
        <f t="shared" si="1"/>
        <v>10.306122448979592</v>
      </c>
      <c r="AA50" s="2">
        <f>'IV. Country level, 1310-2018'!BM51</f>
        <v>0.32208448872083367</v>
      </c>
      <c r="AB50" s="2">
        <f t="shared" si="2"/>
        <v>9.9840379602587586</v>
      </c>
      <c r="AC50" s="2">
        <f t="shared" si="4"/>
        <v>10.314501194777716</v>
      </c>
    </row>
    <row r="51" spans="1:29" x14ac:dyDescent="0.25">
      <c r="A51" s="2">
        <v>1358</v>
      </c>
      <c r="C51" s="2">
        <f t="shared" si="3"/>
        <v>10.306122448979592</v>
      </c>
      <c r="I51" s="2">
        <f>(900/7500)*100</f>
        <v>12</v>
      </c>
      <c r="K51" s="2">
        <v>15</v>
      </c>
      <c r="R51" s="2" t="s">
        <v>70</v>
      </c>
      <c r="Z51" s="2">
        <f t="shared" si="1"/>
        <v>10.306122448979592</v>
      </c>
      <c r="AA51" s="2">
        <f>'IV. Country level, 1310-2018'!BM52</f>
        <v>6.3067438036418608E-2</v>
      </c>
      <c r="AB51" s="2">
        <f t="shared" si="2"/>
        <v>10.243055010943173</v>
      </c>
      <c r="AC51" s="2">
        <f t="shared" si="4"/>
        <v>10.553006390820425</v>
      </c>
    </row>
    <row r="52" spans="1:29" x14ac:dyDescent="0.25">
      <c r="A52" s="2">
        <v>1359</v>
      </c>
      <c r="C52" s="2">
        <f t="shared" si="3"/>
        <v>10.357142857142856</v>
      </c>
      <c r="I52" s="2">
        <v>5</v>
      </c>
      <c r="R52" s="2" t="s">
        <v>71</v>
      </c>
      <c r="Z52" s="2">
        <f t="shared" si="1"/>
        <v>10.357142857142856</v>
      </c>
      <c r="AA52" s="2">
        <f>'IV. Country level, 1310-2018'!BM53</f>
        <v>-1.7973618907676661</v>
      </c>
      <c r="AB52" s="2">
        <f t="shared" si="2"/>
        <v>12.154504747910522</v>
      </c>
      <c r="AC52" s="2">
        <f t="shared" si="4"/>
        <v>10.583266971340318</v>
      </c>
    </row>
    <row r="53" spans="1:29" x14ac:dyDescent="0.25">
      <c r="A53" s="2">
        <v>1360</v>
      </c>
      <c r="C53" s="2">
        <f t="shared" si="3"/>
        <v>10.5</v>
      </c>
      <c r="Z53" s="2">
        <f t="shared" si="1"/>
        <v>10.5</v>
      </c>
      <c r="AA53" s="2">
        <f>'IV. Country level, 1310-2018'!BM54</f>
        <v>2.4837798593568854</v>
      </c>
      <c r="AB53" s="2">
        <f t="shared" si="2"/>
        <v>8.0162201406431137</v>
      </c>
      <c r="AC53" s="2">
        <f t="shared" si="4"/>
        <v>9.8454711651096538</v>
      </c>
    </row>
    <row r="54" spans="1:29" x14ac:dyDescent="0.25">
      <c r="A54" s="2">
        <v>1361</v>
      </c>
      <c r="C54" s="2">
        <f t="shared" si="3"/>
        <v>10.666666666666666</v>
      </c>
      <c r="Z54" s="2">
        <f t="shared" si="1"/>
        <v>10.666666666666666</v>
      </c>
      <c r="AA54" s="2">
        <f>'IV. Country level, 1310-2018'!BM55</f>
        <v>-3.3962850330071652</v>
      </c>
      <c r="AB54" s="2">
        <f t="shared" si="2"/>
        <v>14.062951699673832</v>
      </c>
      <c r="AC54" s="2">
        <f t="shared" si="4"/>
        <v>9.4263677591094019</v>
      </c>
    </row>
    <row r="55" spans="1:29" x14ac:dyDescent="0.25">
      <c r="A55" s="2">
        <v>1362</v>
      </c>
      <c r="C55" s="2">
        <f t="shared" si="3"/>
        <v>7.5</v>
      </c>
      <c r="Z55" s="2">
        <f t="shared" si="1"/>
        <v>7.5</v>
      </c>
      <c r="AA55" s="2">
        <f>'IV. Country level, 1310-2018'!BM56</f>
        <v>-3.3981851586571215</v>
      </c>
      <c r="AB55" s="2">
        <f t="shared" si="2"/>
        <v>10.898185158657121</v>
      </c>
      <c r="AC55" s="2">
        <f t="shared" si="4"/>
        <v>10.118387036654335</v>
      </c>
    </row>
    <row r="56" spans="1:29" x14ac:dyDescent="0.25">
      <c r="A56" s="2">
        <v>1363</v>
      </c>
      <c r="C56" s="2">
        <f t="shared" si="3"/>
        <v>10</v>
      </c>
      <c r="Z56" s="2">
        <f t="shared" si="1"/>
        <v>10</v>
      </c>
      <c r="AA56" s="2">
        <f>'IV. Country level, 1310-2018'!BM57</f>
        <v>6.4406565623189485</v>
      </c>
      <c r="AB56" s="2">
        <f t="shared" si="2"/>
        <v>3.5593434376810515</v>
      </c>
      <c r="AC56" s="2">
        <f t="shared" si="4"/>
        <v>11.891768609235669</v>
      </c>
    </row>
    <row r="57" spans="1:29" x14ac:dyDescent="0.25">
      <c r="A57" s="2">
        <v>1364</v>
      </c>
      <c r="C57" s="2">
        <f t="shared" si="3"/>
        <v>10</v>
      </c>
      <c r="Z57" s="2">
        <f t="shared" si="1"/>
        <v>10</v>
      </c>
      <c r="AA57" s="2">
        <f>'IV. Country level, 1310-2018'!BM58</f>
        <v>2.9496858817429943</v>
      </c>
      <c r="AB57" s="2">
        <f t="shared" si="2"/>
        <v>7.0503141182570062</v>
      </c>
      <c r="AC57" s="2">
        <f t="shared" si="4"/>
        <v>10.98364730118143</v>
      </c>
    </row>
    <row r="58" spans="1:29" x14ac:dyDescent="0.25">
      <c r="A58" s="2">
        <v>1365</v>
      </c>
      <c r="C58" s="2">
        <f t="shared" si="3"/>
        <v>10</v>
      </c>
      <c r="K58" s="2">
        <v>10</v>
      </c>
      <c r="R58" s="2" t="s">
        <v>716</v>
      </c>
      <c r="Z58" s="2">
        <f t="shared" si="1"/>
        <v>10</v>
      </c>
      <c r="AA58" s="2">
        <f>'IV. Country level, 1310-2018'!BM59</f>
        <v>-5.0871899537576919</v>
      </c>
      <c r="AB58" s="2">
        <f t="shared" si="2"/>
        <v>15.087189953757692</v>
      </c>
      <c r="AC58" s="2">
        <f t="shared" si="4"/>
        <v>9.2885335751479552</v>
      </c>
    </row>
    <row r="59" spans="1:29" x14ac:dyDescent="0.25">
      <c r="A59" s="2">
        <v>1366</v>
      </c>
      <c r="C59" s="2">
        <f t="shared" si="3"/>
        <v>10</v>
      </c>
      <c r="Z59" s="2">
        <f t="shared" si="1"/>
        <v>10</v>
      </c>
      <c r="AA59" s="2">
        <f>'IV. Country level, 1310-2018'!BM60</f>
        <v>-14.568175755979871</v>
      </c>
      <c r="AB59" s="2">
        <f t="shared" si="2"/>
        <v>24.568175755979873</v>
      </c>
      <c r="AC59" s="2">
        <f t="shared" si="4"/>
        <v>9.8752909280627925</v>
      </c>
    </row>
    <row r="60" spans="1:29" x14ac:dyDescent="0.25">
      <c r="A60" s="2">
        <v>1367</v>
      </c>
      <c r="C60" s="2">
        <f t="shared" si="3"/>
        <v>10</v>
      </c>
      <c r="Z60" s="2">
        <f t="shared" si="1"/>
        <v>10</v>
      </c>
      <c r="AA60" s="2">
        <f>'IV. Country level, 1310-2018'!BM61</f>
        <v>8.3406290157365817</v>
      </c>
      <c r="AB60" s="2">
        <f t="shared" si="2"/>
        <v>1.6593709842634183</v>
      </c>
      <c r="AC60" s="2">
        <f t="shared" si="4"/>
        <v>8.6621672260409337</v>
      </c>
    </row>
    <row r="61" spans="1:29" x14ac:dyDescent="0.25">
      <c r="A61" s="2">
        <v>1368</v>
      </c>
      <c r="C61" s="2">
        <f t="shared" si="3"/>
        <v>9.5714285714285712</v>
      </c>
      <c r="Z61" s="2">
        <f t="shared" si="1"/>
        <v>9.5714285714285712</v>
      </c>
      <c r="AA61" s="2">
        <f>'IV. Country level, 1310-2018'!BM62</f>
        <v>7.3742729539890455</v>
      </c>
      <c r="AB61" s="2">
        <f t="shared" si="2"/>
        <v>2.1971556174395257</v>
      </c>
      <c r="AC61" s="2">
        <f t="shared" si="4"/>
        <v>11.389254213189099</v>
      </c>
    </row>
    <row r="62" spans="1:29" x14ac:dyDescent="0.25">
      <c r="A62" s="2">
        <v>1369</v>
      </c>
      <c r="C62" s="2">
        <f t="shared" si="3"/>
        <v>13.325396825396824</v>
      </c>
      <c r="Z62" s="2">
        <f t="shared" si="1"/>
        <v>13.325396825396824</v>
      </c>
      <c r="AA62" s="2">
        <f>'IV. Country level, 1310-2018'!BM63</f>
        <v>-1.6800898036641554</v>
      </c>
      <c r="AB62" s="2">
        <f t="shared" si="2"/>
        <v>15.005486629060979</v>
      </c>
      <c r="AC62" s="2">
        <f t="shared" si="4"/>
        <v>13.187641521044371</v>
      </c>
    </row>
    <row r="63" spans="1:29" x14ac:dyDescent="0.25">
      <c r="A63" s="2">
        <v>1370</v>
      </c>
      <c r="C63" s="2">
        <f t="shared" si="3"/>
        <v>13.325396825396824</v>
      </c>
      <c r="Z63" s="2">
        <f t="shared" si="1"/>
        <v>13.325396825396824</v>
      </c>
      <c r="AA63" s="2">
        <f>'IV. Country level, 1310-2018'!BM64</f>
        <v>18.257919301868785</v>
      </c>
      <c r="AB63" s="2">
        <f t="shared" si="2"/>
        <v>-4.9325224764719611</v>
      </c>
      <c r="AC63" s="2">
        <f t="shared" si="4"/>
        <v>11.338519702629586</v>
      </c>
    </row>
    <row r="64" spans="1:29" x14ac:dyDescent="0.25">
      <c r="A64" s="2">
        <v>1371</v>
      </c>
      <c r="C64" s="2">
        <f t="shared" si="3"/>
        <v>13.325396825396824</v>
      </c>
      <c r="I64" s="2">
        <f>(32/350)*100</f>
        <v>9.1428571428571423</v>
      </c>
      <c r="R64" s="2" t="s">
        <v>72</v>
      </c>
      <c r="Z64" s="2">
        <f t="shared" si="1"/>
        <v>13.325396825396824</v>
      </c>
      <c r="AA64" s="2">
        <f>'IV. Country level, 1310-2018'!BM65</f>
        <v>-12.814526202897342</v>
      </c>
      <c r="AB64" s="2">
        <f t="shared" si="2"/>
        <v>26.139923028294167</v>
      </c>
      <c r="AC64" s="2">
        <f t="shared" si="4"/>
        <v>10.15221530931573</v>
      </c>
    </row>
    <row r="65" spans="1:29" x14ac:dyDescent="0.25">
      <c r="A65" s="2">
        <v>1372</v>
      </c>
      <c r="C65" s="2">
        <f t="shared" si="3"/>
        <v>13.325396825396824</v>
      </c>
      <c r="I65" s="2">
        <f>(((50/300)+(300/2000))/2)*100</f>
        <v>15.833333333333332</v>
      </c>
      <c r="K65" s="2">
        <f>(300/2000)*100</f>
        <v>15</v>
      </c>
      <c r="R65" s="2" t="s">
        <v>73</v>
      </c>
      <c r="Z65" s="2">
        <f t="shared" si="1"/>
        <v>13.325396825396824</v>
      </c>
      <c r="AA65" s="2">
        <f>'IV. Country level, 1310-2018'!BM66</f>
        <v>-14.35050428334778</v>
      </c>
      <c r="AB65" s="2">
        <f t="shared" si="2"/>
        <v>27.675901108744604</v>
      </c>
      <c r="AC65" s="2">
        <f t="shared" si="4"/>
        <v>9.5341886227880757</v>
      </c>
    </row>
    <row r="66" spans="1:29" x14ac:dyDescent="0.25">
      <c r="A66" s="2">
        <v>1373</v>
      </c>
      <c r="C66" s="2">
        <f t="shared" si="3"/>
        <v>12.494047619047619</v>
      </c>
      <c r="Z66" s="2">
        <f t="shared" si="1"/>
        <v>12.494047619047619</v>
      </c>
      <c r="AA66" s="2">
        <f>'IV. Country level, 1310-2018'!BM67</f>
        <v>0.86972459197125318</v>
      </c>
      <c r="AB66" s="2">
        <f t="shared" si="2"/>
        <v>11.624323027076365</v>
      </c>
      <c r="AC66" s="2">
        <f t="shared" si="4"/>
        <v>11.835740979161487</v>
      </c>
    </row>
    <row r="67" spans="1:29" x14ac:dyDescent="0.25">
      <c r="A67" s="2">
        <v>1374</v>
      </c>
      <c r="C67" s="2">
        <f t="shared" si="3"/>
        <v>13.995238095238097</v>
      </c>
      <c r="Z67" s="2">
        <f t="shared" si="1"/>
        <v>13.995238095238097</v>
      </c>
      <c r="AA67" s="2">
        <f>'IV. Country level, 1310-2018'!BM68</f>
        <v>20.639997864171665</v>
      </c>
      <c r="AB67" s="2">
        <f t="shared" si="2"/>
        <v>-6.644759768933568</v>
      </c>
      <c r="AC67" s="2">
        <f t="shared" si="4"/>
        <v>16.378978607576066</v>
      </c>
    </row>
    <row r="68" spans="1:29" x14ac:dyDescent="0.25">
      <c r="A68" s="2">
        <v>1375</v>
      </c>
      <c r="C68" s="2">
        <f t="shared" si="3"/>
        <v>15.208333333333332</v>
      </c>
      <c r="Z68" s="2">
        <f t="shared" si="1"/>
        <v>15.208333333333332</v>
      </c>
      <c r="AA68" s="2">
        <f>'IV. Country level, 1310-2018'!BM69</f>
        <v>17.337364521587396</v>
      </c>
      <c r="AB68" s="2">
        <f t="shared" si="2"/>
        <v>-2.1290311882540642</v>
      </c>
      <c r="AC68" s="2">
        <f t="shared" si="4"/>
        <v>15.079620408038855</v>
      </c>
    </row>
    <row r="69" spans="1:29" x14ac:dyDescent="0.25">
      <c r="A69" s="2">
        <v>1376</v>
      </c>
      <c r="C69" s="2">
        <f t="shared" si="3"/>
        <v>15</v>
      </c>
      <c r="I69" s="2">
        <v>10</v>
      </c>
      <c r="R69" s="2" t="s">
        <v>74</v>
      </c>
      <c r="Z69" s="2">
        <f t="shared" si="1"/>
        <v>15</v>
      </c>
      <c r="AA69" s="2">
        <f>'IV. Country level, 1310-2018'!BM70</f>
        <v>-16.116353123674863</v>
      </c>
      <c r="AB69" s="2">
        <f t="shared" si="2"/>
        <v>31.116353123674863</v>
      </c>
      <c r="AC69" s="2">
        <f t="shared" si="4"/>
        <v>14.136054595267463</v>
      </c>
    </row>
    <row r="70" spans="1:29" x14ac:dyDescent="0.25">
      <c r="A70" s="2">
        <v>1377</v>
      </c>
      <c r="C70" s="2">
        <f t="shared" si="3"/>
        <v>15</v>
      </c>
      <c r="I70" s="2">
        <v>20</v>
      </c>
      <c r="R70" s="2" t="s">
        <v>75</v>
      </c>
      <c r="Z70" s="2">
        <f t="shared" ref="Z70:Z133" si="5">C70</f>
        <v>15</v>
      </c>
      <c r="AA70" s="2">
        <f>'IV. Country level, 1310-2018'!BM71</f>
        <v>-11.870140922430108</v>
      </c>
      <c r="AB70" s="2">
        <f t="shared" ref="AB70:AB133" si="6">Z70-AA70</f>
        <v>26.87014092243011</v>
      </c>
      <c r="AC70" s="2">
        <f t="shared" si="4"/>
        <v>14.83492001463333</v>
      </c>
    </row>
    <row r="71" spans="1:29" x14ac:dyDescent="0.25">
      <c r="A71" s="2">
        <v>1378</v>
      </c>
      <c r="C71" s="2">
        <f t="shared" si="3"/>
        <v>15</v>
      </c>
      <c r="Z71" s="2">
        <f t="shared" si="5"/>
        <v>15</v>
      </c>
      <c r="AA71" s="2">
        <f>'IV. Country level, 1310-2018'!BM72</f>
        <v>-2.0444156315336848</v>
      </c>
      <c r="AB71" s="2">
        <f t="shared" si="6"/>
        <v>17.044415631533685</v>
      </c>
      <c r="AC71" s="2">
        <f t="shared" si="4"/>
        <v>16.26081139595097</v>
      </c>
    </row>
    <row r="72" spans="1:29" x14ac:dyDescent="0.25">
      <c r="A72" s="2">
        <v>1379</v>
      </c>
      <c r="C72" s="2">
        <f t="shared" si="3"/>
        <v>15</v>
      </c>
      <c r="Z72" s="2">
        <f t="shared" si="5"/>
        <v>15</v>
      </c>
      <c r="AA72" s="2">
        <f>'IV. Country level, 1310-2018'!BM73</f>
        <v>-6.0709404193448506</v>
      </c>
      <c r="AB72" s="2">
        <f t="shared" si="6"/>
        <v>21.070940419344851</v>
      </c>
      <c r="AC72" s="2">
        <f t="shared" si="4"/>
        <v>19.444380521806796</v>
      </c>
    </row>
    <row r="73" spans="1:29" x14ac:dyDescent="0.25">
      <c r="A73" s="2">
        <v>1380</v>
      </c>
      <c r="C73" s="2">
        <f t="shared" ref="C73:C136" si="7">AVERAGE(E70:Q76)</f>
        <v>20</v>
      </c>
      <c r="Z73" s="2">
        <f t="shared" si="5"/>
        <v>20</v>
      </c>
      <c r="AA73" s="2">
        <f>'IV. Country level, 1310-2018'!BM74</f>
        <v>3.4836190373625531</v>
      </c>
      <c r="AB73" s="2">
        <f t="shared" si="6"/>
        <v>16.516380962637449</v>
      </c>
      <c r="AC73" s="2">
        <f t="shared" ref="AC73:AC136" si="8">AVERAGE(AB70:AB76)</f>
        <v>16.718915295809989</v>
      </c>
    </row>
    <row r="74" spans="1:29" x14ac:dyDescent="0.25">
      <c r="A74" s="2">
        <v>1381</v>
      </c>
      <c r="C74" s="2">
        <f t="shared" si="7"/>
        <v>16</v>
      </c>
      <c r="Z74" s="2">
        <f t="shared" si="5"/>
        <v>16</v>
      </c>
      <c r="AA74" s="2">
        <f>'IV. Country level, 1310-2018'!BM75</f>
        <v>12.663520099710096</v>
      </c>
      <c r="AB74" s="2">
        <f t="shared" si="6"/>
        <v>3.3364799002899037</v>
      </c>
      <c r="AC74" s="2">
        <f t="shared" si="8"/>
        <v>14.909242446310301</v>
      </c>
    </row>
    <row r="75" spans="1:29" x14ac:dyDescent="0.25">
      <c r="A75" s="2">
        <v>1382</v>
      </c>
      <c r="C75" s="2">
        <f t="shared" si="7"/>
        <v>16</v>
      </c>
      <c r="Z75" s="2">
        <f t="shared" si="5"/>
        <v>16</v>
      </c>
      <c r="AA75" s="2">
        <f>'IV. Country level, 1310-2018'!BM76</f>
        <v>-4.1559526927366823</v>
      </c>
      <c r="AB75" s="2">
        <f t="shared" si="6"/>
        <v>20.155952692736683</v>
      </c>
      <c r="AC75" s="2">
        <f t="shared" si="8"/>
        <v>14.92443923006501</v>
      </c>
    </row>
    <row r="76" spans="1:29" x14ac:dyDescent="0.25">
      <c r="A76" s="2">
        <v>1383</v>
      </c>
      <c r="C76" s="2">
        <f t="shared" si="7"/>
        <v>16</v>
      </c>
      <c r="Z76" s="2">
        <f t="shared" si="5"/>
        <v>16</v>
      </c>
      <c r="AA76" s="2">
        <f>'IV. Country level, 1310-2018'!BM77</f>
        <v>3.9619034583027504</v>
      </c>
      <c r="AB76" s="2">
        <f t="shared" si="6"/>
        <v>12.03809654169725</v>
      </c>
      <c r="AC76" s="2">
        <f t="shared" si="8"/>
        <v>13.606256313034489</v>
      </c>
    </row>
    <row r="77" spans="1:29" x14ac:dyDescent="0.25">
      <c r="A77" s="2">
        <v>1384</v>
      </c>
      <c r="C77" s="2">
        <f t="shared" si="7"/>
        <v>16</v>
      </c>
      <c r="I77" s="2">
        <v>16</v>
      </c>
      <c r="R77" s="2" t="s">
        <v>76</v>
      </c>
      <c r="Z77" s="2">
        <f t="shared" si="5"/>
        <v>16</v>
      </c>
      <c r="AA77" s="2">
        <f>'IV. Country level, 1310-2018'!BM78</f>
        <v>1.7975690240676976</v>
      </c>
      <c r="AB77" s="2">
        <f t="shared" si="6"/>
        <v>14.202430975932302</v>
      </c>
      <c r="AC77" s="2">
        <f t="shared" si="8"/>
        <v>14.229022015513946</v>
      </c>
    </row>
    <row r="78" spans="1:29" x14ac:dyDescent="0.25">
      <c r="A78" s="2">
        <v>1385</v>
      </c>
      <c r="C78" s="2">
        <f t="shared" si="7"/>
        <v>16</v>
      </c>
      <c r="Z78" s="2">
        <f t="shared" si="5"/>
        <v>16</v>
      </c>
      <c r="AA78" s="2">
        <f>'IV. Country level, 1310-2018'!BM79</f>
        <v>-1.1507931178166271</v>
      </c>
      <c r="AB78" s="2">
        <f t="shared" si="6"/>
        <v>17.150793117816626</v>
      </c>
      <c r="AC78" s="2">
        <f t="shared" si="8"/>
        <v>13.812160520689158</v>
      </c>
    </row>
    <row r="79" spans="1:29" x14ac:dyDescent="0.25">
      <c r="A79" s="2">
        <v>1386</v>
      </c>
      <c r="C79" s="2">
        <f t="shared" si="7"/>
        <v>16</v>
      </c>
      <c r="Z79" s="2">
        <f t="shared" si="5"/>
        <v>16</v>
      </c>
      <c r="AA79" s="2">
        <f>'IV. Country level, 1310-2018'!BM80</f>
        <v>4.1563399998687762</v>
      </c>
      <c r="AB79" s="2">
        <f t="shared" si="6"/>
        <v>11.843660000131223</v>
      </c>
      <c r="AC79" s="2">
        <f t="shared" si="8"/>
        <v>10.838441709260648</v>
      </c>
    </row>
    <row r="80" spans="1:29" x14ac:dyDescent="0.25">
      <c r="A80" s="2">
        <v>1387</v>
      </c>
      <c r="C80" s="2">
        <f t="shared" si="7"/>
        <v>12</v>
      </c>
      <c r="Z80" s="2">
        <f t="shared" si="5"/>
        <v>12</v>
      </c>
      <c r="AA80" s="2">
        <f>'IV. Country level, 1310-2018'!BM81</f>
        <v>-8.875740879993641</v>
      </c>
      <c r="AB80" s="2">
        <f t="shared" si="6"/>
        <v>20.875740879993643</v>
      </c>
      <c r="AC80" s="2">
        <f t="shared" si="8"/>
        <v>9.685937175440797</v>
      </c>
    </row>
    <row r="81" spans="1:29" x14ac:dyDescent="0.25">
      <c r="A81" s="2">
        <v>1388</v>
      </c>
      <c r="C81" s="2">
        <f t="shared" si="7"/>
        <v>8</v>
      </c>
      <c r="Z81" s="2">
        <f t="shared" si="5"/>
        <v>8</v>
      </c>
      <c r="AA81" s="2">
        <f>'IV. Country level, 1310-2018'!BM82</f>
        <v>7.5815505634836171</v>
      </c>
      <c r="AB81" s="2">
        <f t="shared" si="6"/>
        <v>0.41844943651638289</v>
      </c>
      <c r="AC81" s="2">
        <f t="shared" si="8"/>
        <v>8.3459581827439742</v>
      </c>
    </row>
    <row r="82" spans="1:29" x14ac:dyDescent="0.25">
      <c r="A82" s="2">
        <v>1389</v>
      </c>
      <c r="C82" s="2">
        <f t="shared" si="7"/>
        <v>8</v>
      </c>
      <c r="Z82" s="2">
        <f t="shared" si="5"/>
        <v>8</v>
      </c>
      <c r="AA82" s="2">
        <f>'IV. Country level, 1310-2018'!BM83</f>
        <v>8.6600789872628923</v>
      </c>
      <c r="AB82" s="2">
        <f t="shared" si="6"/>
        <v>-0.66007898726289227</v>
      </c>
      <c r="AC82" s="2">
        <f t="shared" si="8"/>
        <v>8.3494840270003952</v>
      </c>
    </row>
    <row r="83" spans="1:29" x14ac:dyDescent="0.25">
      <c r="A83" s="2">
        <v>1390</v>
      </c>
      <c r="C83" s="2">
        <f t="shared" si="7"/>
        <v>6.5</v>
      </c>
      <c r="K83" s="2">
        <v>8</v>
      </c>
      <c r="Z83" s="2">
        <f t="shared" si="5"/>
        <v>6.5</v>
      </c>
      <c r="AA83" s="2">
        <f>'IV. Country level, 1310-2018'!BM84</f>
        <v>2.5294351950416956</v>
      </c>
      <c r="AB83" s="2">
        <f t="shared" si="6"/>
        <v>3.9705648049583044</v>
      </c>
      <c r="AC83" s="2">
        <f t="shared" si="8"/>
        <v>8.9178212223062445</v>
      </c>
    </row>
    <row r="84" spans="1:29" x14ac:dyDescent="0.25">
      <c r="A84" s="2">
        <v>1391</v>
      </c>
      <c r="C84" s="2">
        <f t="shared" si="7"/>
        <v>8.875</v>
      </c>
      <c r="Z84" s="2">
        <f t="shared" si="5"/>
        <v>8.875</v>
      </c>
      <c r="AA84" s="2">
        <f>'IV. Country level, 1310-2018'!BM85</f>
        <v>4.0524219729454698</v>
      </c>
      <c r="AB84" s="2">
        <f t="shared" si="6"/>
        <v>4.8225780270545302</v>
      </c>
      <c r="AC84" s="2">
        <f t="shared" si="8"/>
        <v>8.3993710504349508</v>
      </c>
    </row>
    <row r="85" spans="1:29" x14ac:dyDescent="0.25">
      <c r="A85" s="2">
        <v>1392</v>
      </c>
      <c r="C85" s="2">
        <f t="shared" si="7"/>
        <v>9.6</v>
      </c>
      <c r="Z85" s="2">
        <f t="shared" si="5"/>
        <v>9.6</v>
      </c>
      <c r="AA85" s="2">
        <f>'IV. Country level, 1310-2018'!BM86</f>
        <v>-7.5754740276115697</v>
      </c>
      <c r="AB85" s="2">
        <f t="shared" si="6"/>
        <v>17.175474027611571</v>
      </c>
      <c r="AC85" s="2">
        <f t="shared" si="8"/>
        <v>9.4739523763647782</v>
      </c>
    </row>
    <row r="86" spans="1:29" x14ac:dyDescent="0.25">
      <c r="A86" s="2">
        <v>1393</v>
      </c>
      <c r="C86" s="2">
        <f t="shared" si="7"/>
        <v>9.6666666666666661</v>
      </c>
      <c r="I86" s="2">
        <v>5</v>
      </c>
      <c r="R86" s="2" t="s">
        <v>77</v>
      </c>
      <c r="Z86" s="2">
        <f t="shared" si="5"/>
        <v>9.6666666666666661</v>
      </c>
      <c r="AA86" s="2">
        <f>'IV. Country level, 1310-2018'!BM87</f>
        <v>-6.1553537006055095</v>
      </c>
      <c r="AB86" s="2">
        <f t="shared" si="6"/>
        <v>15.822020367272176</v>
      </c>
      <c r="AC86" s="2">
        <f t="shared" si="8"/>
        <v>11.219598814203662</v>
      </c>
    </row>
    <row r="87" spans="1:29" x14ac:dyDescent="0.25">
      <c r="A87" s="2">
        <v>1394</v>
      </c>
      <c r="C87" s="2">
        <f t="shared" si="7"/>
        <v>14.333333333333334</v>
      </c>
      <c r="E87" s="4">
        <v>12.5</v>
      </c>
      <c r="I87" s="2">
        <v>10</v>
      </c>
      <c r="R87" s="2" t="s">
        <v>78</v>
      </c>
      <c r="Z87" s="2">
        <f t="shared" si="5"/>
        <v>14.333333333333334</v>
      </c>
      <c r="AA87" s="2">
        <f>'IV. Country level, 1310-2018'!BM88</f>
        <v>-2.9132563435612555</v>
      </c>
      <c r="AB87" s="2">
        <f t="shared" si="6"/>
        <v>17.24658967689459</v>
      </c>
      <c r="AC87" s="2">
        <f t="shared" si="8"/>
        <v>11.034230521951958</v>
      </c>
    </row>
    <row r="88" spans="1:29" x14ac:dyDescent="0.25">
      <c r="A88" s="2">
        <v>1395</v>
      </c>
      <c r="C88" s="2">
        <f t="shared" si="7"/>
        <v>12.625</v>
      </c>
      <c r="E88" s="2">
        <v>12.5</v>
      </c>
      <c r="Z88" s="2">
        <f t="shared" si="5"/>
        <v>12.625</v>
      </c>
      <c r="AA88" s="2">
        <f>'IV. Country level, 1310-2018'!BM89</f>
        <v>4.6844812819748221</v>
      </c>
      <c r="AB88" s="2">
        <f t="shared" si="6"/>
        <v>7.9405187180251779</v>
      </c>
      <c r="AC88" s="2">
        <f t="shared" si="8"/>
        <v>12.937187090614888</v>
      </c>
    </row>
    <row r="89" spans="1:29" x14ac:dyDescent="0.25">
      <c r="A89" s="2">
        <v>1396</v>
      </c>
      <c r="C89" s="2">
        <f t="shared" si="7"/>
        <v>12.625</v>
      </c>
      <c r="I89" s="2">
        <v>10</v>
      </c>
      <c r="R89" s="2" t="s">
        <v>79</v>
      </c>
      <c r="Z89" s="2">
        <f t="shared" si="5"/>
        <v>12.625</v>
      </c>
      <c r="AA89" s="2">
        <f>'IV. Country level, 1310-2018'!BM90</f>
        <v>1.0655539223907038</v>
      </c>
      <c r="AB89" s="2">
        <f t="shared" si="6"/>
        <v>11.559446077609296</v>
      </c>
      <c r="AC89" s="2">
        <f t="shared" si="8"/>
        <v>12.475906874941087</v>
      </c>
    </row>
    <row r="90" spans="1:29" x14ac:dyDescent="0.25">
      <c r="A90" s="2">
        <v>1397</v>
      </c>
      <c r="C90" s="2">
        <f t="shared" si="7"/>
        <v>13.277777777777779</v>
      </c>
      <c r="E90" s="2">
        <f>AVERAGE(49,23)</f>
        <v>36</v>
      </c>
      <c r="R90" s="2" t="s">
        <v>238</v>
      </c>
      <c r="Z90" s="2">
        <f t="shared" si="5"/>
        <v>13.277777777777779</v>
      </c>
      <c r="AA90" s="2">
        <f>'IV. Country level, 1310-2018'!BM91</f>
        <v>10.604791018581405</v>
      </c>
      <c r="AB90" s="2">
        <f t="shared" si="6"/>
        <v>2.6729867591963732</v>
      </c>
      <c r="AC90" s="2">
        <f t="shared" si="8"/>
        <v>12.935503382646603</v>
      </c>
    </row>
    <row r="91" spans="1:29" x14ac:dyDescent="0.25">
      <c r="A91" s="2">
        <v>1398</v>
      </c>
      <c r="C91" s="2">
        <f t="shared" si="7"/>
        <v>14.375</v>
      </c>
      <c r="E91" s="2">
        <v>7</v>
      </c>
      <c r="L91" s="2">
        <v>8</v>
      </c>
      <c r="R91" s="2" t="s">
        <v>635</v>
      </c>
      <c r="Z91" s="2">
        <f t="shared" si="5"/>
        <v>14.375</v>
      </c>
      <c r="AA91" s="2">
        <f>'IV. Country level, 1310-2018'!BM92</f>
        <v>-3.7682740076950352</v>
      </c>
      <c r="AB91" s="2">
        <f t="shared" si="6"/>
        <v>18.143274007695034</v>
      </c>
      <c r="AC91" s="2">
        <f t="shared" si="8"/>
        <v>11.29376969583029</v>
      </c>
    </row>
    <row r="92" spans="1:29" x14ac:dyDescent="0.25">
      <c r="A92" s="2">
        <v>1399</v>
      </c>
      <c r="C92" s="2">
        <f t="shared" si="7"/>
        <v>13.78125</v>
      </c>
      <c r="Z92" s="2">
        <f t="shared" si="5"/>
        <v>13.78125</v>
      </c>
      <c r="AA92" s="2">
        <f>'IV. Country level, 1310-2018'!BM93</f>
        <v>-0.16526251789495239</v>
      </c>
      <c r="AB92" s="2">
        <f t="shared" si="6"/>
        <v>13.946512517894952</v>
      </c>
      <c r="AC92" s="2">
        <f t="shared" si="8"/>
        <v>11.883017448819091</v>
      </c>
    </row>
    <row r="93" spans="1:29" x14ac:dyDescent="0.25">
      <c r="A93" s="2">
        <v>1400</v>
      </c>
      <c r="C93" s="2">
        <f t="shared" si="7"/>
        <v>14.09375</v>
      </c>
      <c r="I93" s="2">
        <v>10</v>
      </c>
      <c r="N93" s="2">
        <v>13.5</v>
      </c>
      <c r="R93" s="2" t="s">
        <v>648</v>
      </c>
      <c r="Z93" s="2">
        <f t="shared" si="5"/>
        <v>14.09375</v>
      </c>
      <c r="AA93" s="2">
        <f>'IV. Country level, 1310-2018'!BM94</f>
        <v>-4.9454459212108066</v>
      </c>
      <c r="AB93" s="2">
        <f t="shared" si="6"/>
        <v>19.039195921210805</v>
      </c>
      <c r="AC93" s="2">
        <f t="shared" si="8"/>
        <v>12.62830406568634</v>
      </c>
    </row>
    <row r="94" spans="1:29" x14ac:dyDescent="0.25">
      <c r="A94" s="2">
        <v>1401</v>
      </c>
      <c r="C94" s="2">
        <f t="shared" si="7"/>
        <v>10.964285714285714</v>
      </c>
      <c r="I94" s="2">
        <f>(1.5*12)</f>
        <v>18</v>
      </c>
      <c r="R94" s="2" t="s">
        <v>80</v>
      </c>
      <c r="Z94" s="2">
        <f t="shared" si="5"/>
        <v>10.964285714285714</v>
      </c>
      <c r="AA94" s="2">
        <f>'IV. Country level, 1310-2018'!BM95</f>
        <v>5.2098318451053318</v>
      </c>
      <c r="AB94" s="2">
        <f t="shared" si="6"/>
        <v>5.7544538691803817</v>
      </c>
      <c r="AC94" s="2">
        <f t="shared" si="8"/>
        <v>14.299677594187004</v>
      </c>
    </row>
    <row r="95" spans="1:29" x14ac:dyDescent="0.25">
      <c r="A95" s="2">
        <v>1402</v>
      </c>
      <c r="C95" s="2">
        <f t="shared" si="7"/>
        <v>12.791666666666666</v>
      </c>
      <c r="I95" s="2">
        <f>(310/4000)*100</f>
        <v>7.75</v>
      </c>
      <c r="R95" s="2" t="s">
        <v>81</v>
      </c>
      <c r="Z95" s="2">
        <f t="shared" si="5"/>
        <v>12.791666666666666</v>
      </c>
      <c r="AA95" s="2">
        <f>'IV. Country level, 1310-2018'!BM96</f>
        <v>0.72641367771987286</v>
      </c>
      <c r="AB95" s="2">
        <f t="shared" si="6"/>
        <v>12.065252988946794</v>
      </c>
      <c r="AC95" s="2">
        <f t="shared" si="8"/>
        <v>13.246225482626837</v>
      </c>
    </row>
    <row r="96" spans="1:29" x14ac:dyDescent="0.25">
      <c r="A96" s="2">
        <v>1403</v>
      </c>
      <c r="C96" s="2">
        <f t="shared" si="7"/>
        <v>12.392857142857142</v>
      </c>
      <c r="I96" s="2">
        <f>(((1/6)+(500/6000))/2)*100</f>
        <v>12.5</v>
      </c>
      <c r="R96" s="2" t="s">
        <v>82</v>
      </c>
      <c r="Z96" s="2">
        <f t="shared" si="5"/>
        <v>12.392857142857142</v>
      </c>
      <c r="AA96" s="2">
        <f>'IV. Country level, 1310-2018'!BM97</f>
        <v>-4.3835952528229019</v>
      </c>
      <c r="AB96" s="2">
        <f t="shared" si="6"/>
        <v>16.776452395680046</v>
      </c>
      <c r="AC96" s="2">
        <f t="shared" si="8"/>
        <v>13.260066983781426</v>
      </c>
    </row>
    <row r="97" spans="1:29" x14ac:dyDescent="0.25">
      <c r="A97" s="2">
        <v>1404</v>
      </c>
      <c r="C97" s="2">
        <f t="shared" si="7"/>
        <v>11.875</v>
      </c>
      <c r="Z97" s="2">
        <f t="shared" si="5"/>
        <v>11.875</v>
      </c>
      <c r="AA97" s="2">
        <f>'IV. Country level, 1310-2018'!BM98</f>
        <v>-2.4976014587010091</v>
      </c>
      <c r="AB97" s="2">
        <f t="shared" si="6"/>
        <v>14.372601458701009</v>
      </c>
      <c r="AC97" s="2">
        <f t="shared" si="8"/>
        <v>12.026101980691591</v>
      </c>
    </row>
    <row r="98" spans="1:29" x14ac:dyDescent="0.25">
      <c r="A98" s="2">
        <v>1405</v>
      </c>
      <c r="C98" s="2">
        <f t="shared" si="7"/>
        <v>10.619532803180915</v>
      </c>
      <c r="I98" s="2">
        <f>(20+10)/2</f>
        <v>15</v>
      </c>
      <c r="R98" s="2" t="s">
        <v>83</v>
      </c>
      <c r="Z98" s="2">
        <f t="shared" si="5"/>
        <v>10.619532803180915</v>
      </c>
      <c r="AA98" s="2">
        <f>'IV. Country level, 1310-2018'!BM99</f>
        <v>-0.1495764235929446</v>
      </c>
      <c r="AB98" s="2">
        <f t="shared" si="6"/>
        <v>10.76910922677386</v>
      </c>
      <c r="AC98" s="2">
        <f t="shared" si="8"/>
        <v>11.825289496973388</v>
      </c>
    </row>
    <row r="99" spans="1:29" x14ac:dyDescent="0.25">
      <c r="A99" s="2">
        <v>1406</v>
      </c>
      <c r="C99" s="2">
        <f t="shared" si="7"/>
        <v>11.193439363817097</v>
      </c>
      <c r="I99" s="2">
        <v>10</v>
      </c>
      <c r="R99" s="2" t="s">
        <v>84</v>
      </c>
      <c r="Z99" s="2">
        <f t="shared" si="5"/>
        <v>11.193439363817097</v>
      </c>
      <c r="AA99" s="2">
        <f>'IV. Country level, 1310-2018'!BM100</f>
        <v>-2.8499636621599831</v>
      </c>
      <c r="AB99" s="2">
        <f t="shared" si="6"/>
        <v>14.04340302597708</v>
      </c>
      <c r="AC99" s="2">
        <f t="shared" si="8"/>
        <v>11.62356059287168</v>
      </c>
    </row>
    <row r="100" spans="1:29" x14ac:dyDescent="0.25">
      <c r="A100" s="2">
        <v>1407</v>
      </c>
      <c r="C100" s="2">
        <f t="shared" si="7"/>
        <v>10.866799204771372</v>
      </c>
      <c r="L100" s="2">
        <v>8</v>
      </c>
      <c r="R100" s="2" t="s">
        <v>273</v>
      </c>
      <c r="Z100" s="2">
        <f t="shared" si="5"/>
        <v>10.866799204771372</v>
      </c>
      <c r="AA100" s="2">
        <f>'IV. Country level, 1310-2018'!BM101</f>
        <v>0.46535830518942045</v>
      </c>
      <c r="AB100" s="2">
        <f t="shared" si="6"/>
        <v>10.401440899581951</v>
      </c>
      <c r="AC100" s="2">
        <f t="shared" si="8"/>
        <v>11.242567733510763</v>
      </c>
    </row>
    <row r="101" spans="1:29" x14ac:dyDescent="0.25">
      <c r="A101" s="2">
        <v>1408</v>
      </c>
      <c r="C101" s="2">
        <f t="shared" si="7"/>
        <v>11.550582220959955</v>
      </c>
      <c r="I101" s="2">
        <f>(((220/2012)+0.1)/2)*100</f>
        <v>10.467196819085487</v>
      </c>
      <c r="R101" s="2" t="s">
        <v>704</v>
      </c>
      <c r="Z101" s="2">
        <f t="shared" si="5"/>
        <v>11.550582220959955</v>
      </c>
      <c r="AA101" s="2">
        <f>'IV. Country level, 1310-2018'!BM102</f>
        <v>7.2018157378069789</v>
      </c>
      <c r="AB101" s="2">
        <f t="shared" si="6"/>
        <v>4.3487664831529758</v>
      </c>
      <c r="AC101" s="2">
        <f t="shared" si="8"/>
        <v>11.06147611475431</v>
      </c>
    </row>
    <row r="102" spans="1:29" x14ac:dyDescent="0.25">
      <c r="A102" s="2">
        <v>1409</v>
      </c>
      <c r="C102" s="2">
        <f t="shared" si="7"/>
        <v>11.173104231752342</v>
      </c>
      <c r="Z102" s="2">
        <f t="shared" si="5"/>
        <v>11.173104231752342</v>
      </c>
      <c r="AA102" s="2">
        <f>'IV. Country level, 1310-2018'!BM103</f>
        <v>0.51995357151750698</v>
      </c>
      <c r="AB102" s="2">
        <f t="shared" si="6"/>
        <v>10.653150660234836</v>
      </c>
      <c r="AC102" s="2">
        <f t="shared" si="8"/>
        <v>12.218265559995848</v>
      </c>
    </row>
    <row r="103" spans="1:29" x14ac:dyDescent="0.25">
      <c r="A103" s="2">
        <v>1410</v>
      </c>
      <c r="C103" s="2">
        <f t="shared" si="7"/>
        <v>11.887389946038056</v>
      </c>
      <c r="Z103" s="2">
        <f t="shared" si="5"/>
        <v>11.887389946038056</v>
      </c>
      <c r="AA103" s="2">
        <f>'IV. Country level, 1310-2018'!BM104</f>
        <v>-2.222112434115572</v>
      </c>
      <c r="AB103" s="2">
        <f t="shared" si="6"/>
        <v>14.109502380153629</v>
      </c>
      <c r="AC103" s="2">
        <f t="shared" si="8"/>
        <v>13.092943376441481</v>
      </c>
    </row>
    <row r="104" spans="1:29" x14ac:dyDescent="0.25">
      <c r="A104" s="2">
        <v>1411</v>
      </c>
      <c r="C104" s="2">
        <f t="shared" si="7"/>
        <v>12.664867935245669</v>
      </c>
      <c r="E104" s="2">
        <f>(1/7)*100</f>
        <v>14.285714285714285</v>
      </c>
      <c r="R104" s="2" t="s">
        <v>85</v>
      </c>
      <c r="Z104" s="2">
        <f t="shared" si="5"/>
        <v>12.664867935245669</v>
      </c>
      <c r="AA104" s="2">
        <f>'IV. Country level, 1310-2018'!BM105</f>
        <v>-0.44009219216016271</v>
      </c>
      <c r="AB104" s="2">
        <f t="shared" si="6"/>
        <v>13.104960127405832</v>
      </c>
      <c r="AC104" s="2">
        <f t="shared" si="8"/>
        <v>13.731445876300615</v>
      </c>
    </row>
    <row r="105" spans="1:29" x14ac:dyDescent="0.25">
      <c r="A105" s="2">
        <v>1412</v>
      </c>
      <c r="C105" s="2">
        <f t="shared" si="7"/>
        <v>14.191468253968255</v>
      </c>
      <c r="E105" s="2">
        <f>(1/7)*100</f>
        <v>14.285714285714285</v>
      </c>
      <c r="I105" s="2">
        <v>10</v>
      </c>
      <c r="R105" s="4" t="s">
        <v>86</v>
      </c>
      <c r="Z105" s="2">
        <f t="shared" si="5"/>
        <v>14.191468253968255</v>
      </c>
      <c r="AA105" s="2">
        <f>'IV. Country level, 1310-2018'!BM106</f>
        <v>-4.6751670894963819</v>
      </c>
      <c r="AB105" s="2">
        <f t="shared" si="6"/>
        <v>18.866635343464637</v>
      </c>
      <c r="AC105" s="2">
        <f t="shared" si="8"/>
        <v>15.192136345357069</v>
      </c>
    </row>
    <row r="106" spans="1:29" x14ac:dyDescent="0.25">
      <c r="A106" s="2">
        <v>1413</v>
      </c>
      <c r="C106" s="2">
        <f t="shared" si="7"/>
        <v>15.735544217687076</v>
      </c>
      <c r="E106" s="2">
        <f>(1/7)*100</f>
        <v>14.285714285714285</v>
      </c>
      <c r="Z106" s="2">
        <f t="shared" si="5"/>
        <v>15.735544217687076</v>
      </c>
      <c r="AA106" s="2">
        <f>'IV. Country level, 1310-2018'!BM107</f>
        <v>-4.4306035234094239</v>
      </c>
      <c r="AB106" s="2">
        <f t="shared" si="6"/>
        <v>20.166147741096502</v>
      </c>
      <c r="AC106" s="2">
        <f t="shared" si="8"/>
        <v>15.196745558882995</v>
      </c>
    </row>
    <row r="107" spans="1:29" x14ac:dyDescent="0.25">
      <c r="A107" s="2">
        <v>1414</v>
      </c>
      <c r="C107" s="2">
        <f t="shared" si="7"/>
        <v>16.89360119047619</v>
      </c>
      <c r="Z107" s="2">
        <f t="shared" si="5"/>
        <v>16.89360119047619</v>
      </c>
      <c r="AA107" s="2">
        <f>'IV. Country level, 1310-2018'!BM108</f>
        <v>2.0226427918802927</v>
      </c>
      <c r="AB107" s="2">
        <f t="shared" si="6"/>
        <v>14.870958398595898</v>
      </c>
      <c r="AC107" s="2">
        <f t="shared" si="8"/>
        <v>15.905628757176503</v>
      </c>
    </row>
    <row r="108" spans="1:29" x14ac:dyDescent="0.25">
      <c r="A108" s="2">
        <v>1415</v>
      </c>
      <c r="C108" s="2">
        <f t="shared" si="7"/>
        <v>16.357886904761905</v>
      </c>
      <c r="H108" s="2">
        <v>25</v>
      </c>
      <c r="I108" s="57">
        <v>7.291666666666667</v>
      </c>
      <c r="R108" s="2" t="s">
        <v>87</v>
      </c>
      <c r="Z108" s="2">
        <f t="shared" si="5"/>
        <v>16.357886904761905</v>
      </c>
      <c r="AA108" s="2">
        <f>'IV. Country level, 1310-2018'!BM109</f>
        <v>1.7842871382137684</v>
      </c>
      <c r="AB108" s="2">
        <f t="shared" si="6"/>
        <v>14.573599766548137</v>
      </c>
      <c r="AC108" s="2">
        <f t="shared" si="8"/>
        <v>17.154236552208442</v>
      </c>
    </row>
    <row r="109" spans="1:29" x14ac:dyDescent="0.25">
      <c r="A109" s="2">
        <v>1416</v>
      </c>
      <c r="C109" s="2">
        <f t="shared" si="7"/>
        <v>17.762896825396826</v>
      </c>
      <c r="H109" s="2">
        <v>25</v>
      </c>
      <c r="Z109" s="2">
        <f t="shared" si="5"/>
        <v>17.762896825396826</v>
      </c>
      <c r="AA109" s="2">
        <f>'IV. Country level, 1310-2018'!BM110</f>
        <v>7.0774816704805126</v>
      </c>
      <c r="AB109" s="2">
        <f t="shared" si="6"/>
        <v>10.685415154916313</v>
      </c>
      <c r="AC109" s="2">
        <f t="shared" si="8"/>
        <v>16.176239673833052</v>
      </c>
    </row>
    <row r="110" spans="1:29" x14ac:dyDescent="0.25">
      <c r="A110" s="2">
        <v>1417</v>
      </c>
      <c r="C110" s="2">
        <f t="shared" si="7"/>
        <v>17.233796296296294</v>
      </c>
      <c r="H110" s="2">
        <v>25</v>
      </c>
      <c r="Z110" s="2">
        <f t="shared" si="5"/>
        <v>17.233796296296294</v>
      </c>
      <c r="AA110" s="2">
        <f>'IV. Country level, 1310-2018'!BM111</f>
        <v>-1.8378884719119146</v>
      </c>
      <c r="AB110" s="2">
        <f t="shared" si="6"/>
        <v>19.071684768208208</v>
      </c>
      <c r="AC110" s="2">
        <f t="shared" si="8"/>
        <v>13.94536702187383</v>
      </c>
    </row>
    <row r="111" spans="1:29" x14ac:dyDescent="0.25">
      <c r="A111" s="2">
        <v>1418</v>
      </c>
      <c r="C111" s="2">
        <f t="shared" si="7"/>
        <v>15.962301587301585</v>
      </c>
      <c r="E111" s="2">
        <v>10</v>
      </c>
      <c r="R111" s="2" t="s">
        <v>88</v>
      </c>
      <c r="Z111" s="2">
        <f t="shared" si="5"/>
        <v>15.962301587301585</v>
      </c>
      <c r="AA111" s="2">
        <f>'IV. Country level, 1310-2018'!BM112</f>
        <v>-5.8829131053278187</v>
      </c>
      <c r="AB111" s="2">
        <f t="shared" si="6"/>
        <v>21.845214692629405</v>
      </c>
      <c r="AC111" s="2">
        <f t="shared" si="8"/>
        <v>12.919575576220909</v>
      </c>
    </row>
    <row r="112" spans="1:29" x14ac:dyDescent="0.25">
      <c r="A112" s="2">
        <v>1419</v>
      </c>
      <c r="C112" s="2">
        <f t="shared" si="7"/>
        <v>14.074074074074074</v>
      </c>
      <c r="Z112" s="2">
        <f t="shared" si="5"/>
        <v>14.074074074074074</v>
      </c>
      <c r="AA112" s="2">
        <f>'IV. Country level, 1310-2018'!BM113</f>
        <v>2.0534168792371585</v>
      </c>
      <c r="AB112" s="2">
        <f t="shared" si="6"/>
        <v>12.020657194836916</v>
      </c>
      <c r="AC112" s="2">
        <f t="shared" si="8"/>
        <v>13.281830632504196</v>
      </c>
    </row>
    <row r="113" spans="1:29" x14ac:dyDescent="0.25">
      <c r="A113" s="2">
        <v>1420</v>
      </c>
      <c r="C113" s="2">
        <f t="shared" si="7"/>
        <v>11.047407407407407</v>
      </c>
      <c r="I113" s="2">
        <f>(1/9)*100</f>
        <v>11.111111111111111</v>
      </c>
      <c r="R113" s="2" t="s">
        <v>89</v>
      </c>
      <c r="Z113" s="2">
        <f t="shared" si="5"/>
        <v>11.047407407407407</v>
      </c>
      <c r="AA113" s="2">
        <f>'IV. Country level, 1310-2018'!BM114</f>
        <v>6.4973682300254749</v>
      </c>
      <c r="AB113" s="2">
        <f t="shared" si="6"/>
        <v>4.5500391773819322</v>
      </c>
      <c r="AC113" s="2">
        <f t="shared" si="8"/>
        <v>13.228651065768139</v>
      </c>
    </row>
    <row r="114" spans="1:29" x14ac:dyDescent="0.25">
      <c r="A114" s="2">
        <v>1421</v>
      </c>
      <c r="C114" s="2">
        <f t="shared" si="7"/>
        <v>7.7140740740740741</v>
      </c>
      <c r="I114" s="2">
        <f>(1/12)*100</f>
        <v>8.3333333333333321</v>
      </c>
      <c r="R114" s="2" t="s">
        <v>90</v>
      </c>
      <c r="Z114" s="2">
        <f t="shared" si="5"/>
        <v>7.7140740740740741</v>
      </c>
      <c r="AA114" s="2">
        <f>'IV. Country level, 1310-2018'!BM115</f>
        <v>2.365579504862847E-2</v>
      </c>
      <c r="AB114" s="2">
        <f t="shared" si="6"/>
        <v>7.6904182790254456</v>
      </c>
      <c r="AC114" s="2">
        <f t="shared" si="8"/>
        <v>12.467944902571903</v>
      </c>
    </row>
    <row r="115" spans="1:29" x14ac:dyDescent="0.25">
      <c r="A115" s="2">
        <v>1422</v>
      </c>
      <c r="C115" s="2">
        <f t="shared" si="7"/>
        <v>10.326349206349207</v>
      </c>
      <c r="I115" s="2">
        <v>5</v>
      </c>
      <c r="R115" s="2" t="s">
        <v>255</v>
      </c>
      <c r="Z115" s="2">
        <f t="shared" si="5"/>
        <v>10.326349206349207</v>
      </c>
      <c r="AA115" s="2">
        <f>'IV. Country level, 1310-2018'!BM116</f>
        <v>-6.7830359541819396</v>
      </c>
      <c r="AB115" s="2">
        <f t="shared" si="6"/>
        <v>17.109385160531147</v>
      </c>
      <c r="AC115" s="2">
        <f t="shared" si="8"/>
        <v>10.259868589736159</v>
      </c>
    </row>
    <row r="116" spans="1:29" x14ac:dyDescent="0.25">
      <c r="A116" s="2">
        <v>1423</v>
      </c>
      <c r="C116" s="2">
        <f t="shared" si="7"/>
        <v>10.285555555555556</v>
      </c>
      <c r="I116" s="2">
        <v>6.84</v>
      </c>
      <c r="Z116" s="2">
        <f t="shared" si="5"/>
        <v>10.285555555555556</v>
      </c>
      <c r="AA116" s="2">
        <f>'IV. Country level, 1310-2018'!BM117</f>
        <v>-2.7602632208358902E-2</v>
      </c>
      <c r="AB116" s="2">
        <f t="shared" si="6"/>
        <v>10.313158187763914</v>
      </c>
      <c r="AC116" s="2">
        <f t="shared" si="8"/>
        <v>10.15136076096857</v>
      </c>
    </row>
    <row r="117" spans="1:29" x14ac:dyDescent="0.25">
      <c r="A117" s="2">
        <v>1424</v>
      </c>
      <c r="C117" s="2">
        <f t="shared" si="7"/>
        <v>10.146666666666667</v>
      </c>
      <c r="I117" s="2">
        <v>5</v>
      </c>
      <c r="Z117" s="2">
        <f t="shared" si="5"/>
        <v>10.146666666666667</v>
      </c>
      <c r="AA117" s="2">
        <f>'IV. Country level, 1310-2018'!BM118</f>
        <v>-3.6000749591678929</v>
      </c>
      <c r="AB117" s="2">
        <f t="shared" si="6"/>
        <v>13.746741625834559</v>
      </c>
      <c r="AC117" s="2">
        <f t="shared" si="8"/>
        <v>11.534733505560363</v>
      </c>
    </row>
    <row r="118" spans="1:29" x14ac:dyDescent="0.25">
      <c r="A118" s="2">
        <v>1425</v>
      </c>
      <c r="C118" s="2">
        <f t="shared" si="7"/>
        <v>10.405714285714286</v>
      </c>
      <c r="E118" s="2">
        <v>26</v>
      </c>
      <c r="I118" s="2">
        <v>10</v>
      </c>
      <c r="R118" s="2" t="s">
        <v>254</v>
      </c>
      <c r="Z118" s="2">
        <f t="shared" si="5"/>
        <v>10.405714285714286</v>
      </c>
      <c r="AA118" s="2">
        <f>'IV. Country level, 1310-2018'!BM119</f>
        <v>4.0170337829350755</v>
      </c>
      <c r="AB118" s="2">
        <f t="shared" si="6"/>
        <v>6.3886805027792102</v>
      </c>
      <c r="AC118" s="2">
        <f t="shared" si="8"/>
        <v>12.48783760807529</v>
      </c>
    </row>
    <row r="119" spans="1:29" x14ac:dyDescent="0.25">
      <c r="A119" s="2">
        <v>1426</v>
      </c>
      <c r="C119" s="2">
        <f t="shared" si="7"/>
        <v>11.306666666666667</v>
      </c>
      <c r="I119" s="2">
        <v>10</v>
      </c>
      <c r="R119" s="2" t="s">
        <v>91</v>
      </c>
      <c r="Z119" s="2">
        <f t="shared" si="5"/>
        <v>11.306666666666667</v>
      </c>
      <c r="AA119" s="2">
        <f>'IV. Country level, 1310-2018'!BM120</f>
        <v>4.5564273202877592E-2</v>
      </c>
      <c r="AB119" s="2">
        <f t="shared" si="6"/>
        <v>11.261102393463789</v>
      </c>
      <c r="AC119" s="2">
        <f t="shared" si="8"/>
        <v>11.018339674351399</v>
      </c>
    </row>
    <row r="120" spans="1:29" x14ac:dyDescent="0.25">
      <c r="A120" s="2">
        <v>1427</v>
      </c>
      <c r="C120" s="2">
        <f t="shared" si="7"/>
        <v>12.477142857142857</v>
      </c>
      <c r="I120" s="2">
        <v>10</v>
      </c>
      <c r="Z120" s="2">
        <f t="shared" si="5"/>
        <v>12.477142857142857</v>
      </c>
      <c r="AA120" s="2">
        <f>'IV. Country level, 1310-2018'!BM121</f>
        <v>-1.7565055323816132</v>
      </c>
      <c r="AB120" s="2">
        <f t="shared" si="6"/>
        <v>14.23364838952447</v>
      </c>
      <c r="AC120" s="2">
        <f t="shared" si="8"/>
        <v>10.228813058758968</v>
      </c>
    </row>
    <row r="121" spans="1:29" x14ac:dyDescent="0.25">
      <c r="A121" s="2">
        <v>1428</v>
      </c>
      <c r="C121" s="2">
        <f t="shared" si="7"/>
        <v>12.2475</v>
      </c>
      <c r="Z121" s="2">
        <f t="shared" si="5"/>
        <v>12.2475</v>
      </c>
      <c r="AA121" s="2">
        <f>'IV. Country level, 1310-2018'!BM122</f>
        <v>-2.1146469966299337</v>
      </c>
      <c r="AB121" s="2">
        <f t="shared" si="6"/>
        <v>14.362146996629935</v>
      </c>
      <c r="AC121" s="2">
        <f t="shared" si="8"/>
        <v>9.0534143286791124</v>
      </c>
    </row>
    <row r="122" spans="1:29" x14ac:dyDescent="0.25">
      <c r="A122" s="2">
        <v>1429</v>
      </c>
      <c r="C122" s="2">
        <f t="shared" si="7"/>
        <v>10.33</v>
      </c>
      <c r="Z122" s="2">
        <f t="shared" si="5"/>
        <v>10.33</v>
      </c>
      <c r="AA122" s="2">
        <f>'IV. Country level, 1310-2018'!BM123</f>
        <v>3.5071003755360834</v>
      </c>
      <c r="AB122" s="2">
        <f t="shared" si="6"/>
        <v>6.8228996244639166</v>
      </c>
      <c r="AC122" s="2">
        <f t="shared" si="8"/>
        <v>9.0683712339003097</v>
      </c>
    </row>
    <row r="123" spans="1:29" x14ac:dyDescent="0.25">
      <c r="A123" s="2">
        <v>1430</v>
      </c>
      <c r="C123" s="2">
        <f t="shared" si="7"/>
        <v>10.396000000000001</v>
      </c>
      <c r="G123" s="2">
        <v>19.5</v>
      </c>
      <c r="I123" s="2">
        <v>6.84</v>
      </c>
      <c r="R123" s="2" t="s">
        <v>667</v>
      </c>
      <c r="Z123" s="2">
        <f t="shared" si="5"/>
        <v>10.396000000000001</v>
      </c>
      <c r="AA123" s="2">
        <f>'IV. Country level, 1310-2018'!BM124</f>
        <v>5.6095281213831072</v>
      </c>
      <c r="AB123" s="2">
        <f t="shared" si="6"/>
        <v>4.7864718786168936</v>
      </c>
      <c r="AC123" s="2">
        <f t="shared" si="8"/>
        <v>9.1339323019026732</v>
      </c>
    </row>
    <row r="124" spans="1:29" x14ac:dyDescent="0.25">
      <c r="A124" s="2">
        <v>1431</v>
      </c>
      <c r="C124" s="2">
        <f t="shared" si="7"/>
        <v>11.036000000000001</v>
      </c>
      <c r="G124" s="2">
        <v>8.8000000000000007</v>
      </c>
      <c r="I124" s="2">
        <v>6.84</v>
      </c>
      <c r="R124" s="2" t="s">
        <v>649</v>
      </c>
      <c r="Z124" s="2">
        <f t="shared" si="5"/>
        <v>11.036000000000001</v>
      </c>
      <c r="AA124" s="2">
        <f>'IV. Country level, 1310-2018'!BM125</f>
        <v>5.5170494847244216</v>
      </c>
      <c r="AB124" s="2">
        <f t="shared" si="6"/>
        <v>5.5189505152755798</v>
      </c>
      <c r="AC124" s="2">
        <f t="shared" si="8"/>
        <v>10.213120236528978</v>
      </c>
    </row>
    <row r="125" spans="1:29" x14ac:dyDescent="0.25">
      <c r="A125" s="2">
        <v>1432</v>
      </c>
      <c r="C125" s="2">
        <f t="shared" si="7"/>
        <v>11.036000000000001</v>
      </c>
      <c r="Z125" s="2">
        <f t="shared" si="5"/>
        <v>11.036000000000001</v>
      </c>
      <c r="AA125" s="2">
        <f>'IV. Country level, 1310-2018'!BM126</f>
        <v>4.5426211606724145</v>
      </c>
      <c r="AB125" s="2">
        <f t="shared" si="6"/>
        <v>6.4933788393275869</v>
      </c>
      <c r="AC125" s="2">
        <f t="shared" si="8"/>
        <v>9.601797413155337</v>
      </c>
    </row>
    <row r="126" spans="1:29" x14ac:dyDescent="0.25">
      <c r="A126" s="2">
        <v>1433</v>
      </c>
      <c r="C126" s="2">
        <f t="shared" si="7"/>
        <v>11.760769230769233</v>
      </c>
      <c r="Z126" s="2">
        <f t="shared" si="5"/>
        <v>11.760769230769233</v>
      </c>
      <c r="AA126" s="2">
        <f>'IV. Country level, 1310-2018'!BM127</f>
        <v>4.0739361288896436E-2</v>
      </c>
      <c r="AB126" s="2">
        <f t="shared" si="6"/>
        <v>11.720029869480337</v>
      </c>
      <c r="AC126" s="2">
        <f t="shared" si="8"/>
        <v>8.8869498727633758</v>
      </c>
    </row>
    <row r="127" spans="1:29" x14ac:dyDescent="0.25">
      <c r="A127" s="2">
        <v>1434</v>
      </c>
      <c r="C127" s="2">
        <f t="shared" si="7"/>
        <v>10.212923076923076</v>
      </c>
      <c r="E127" s="2">
        <v>13.2</v>
      </c>
      <c r="R127" s="2" t="s">
        <v>92</v>
      </c>
      <c r="Z127" s="2">
        <f t="shared" si="5"/>
        <v>10.212923076923076</v>
      </c>
      <c r="AA127" s="2">
        <f>'IV. Country level, 1310-2018'!BM128</f>
        <v>-11.575040854985515</v>
      </c>
      <c r="AB127" s="2">
        <f t="shared" si="6"/>
        <v>21.787963931908592</v>
      </c>
      <c r="AC127" s="2">
        <f t="shared" si="8"/>
        <v>8.4595073790768662</v>
      </c>
    </row>
    <row r="128" spans="1:29" x14ac:dyDescent="0.25">
      <c r="A128" s="2">
        <v>1435</v>
      </c>
      <c r="C128" s="2">
        <f t="shared" si="7"/>
        <v>10.566153846153846</v>
      </c>
      <c r="Z128" s="2">
        <f t="shared" si="5"/>
        <v>10.566153846153846</v>
      </c>
      <c r="AA128" s="2">
        <f>'IV. Country level, 1310-2018'!BM129</f>
        <v>0.48326661313938973</v>
      </c>
      <c r="AB128" s="2">
        <f t="shared" si="6"/>
        <v>10.082887233014455</v>
      </c>
      <c r="AC128" s="2">
        <f t="shared" si="8"/>
        <v>8.8696935048074348</v>
      </c>
    </row>
    <row r="129" spans="1:29" x14ac:dyDescent="0.25">
      <c r="A129" s="2">
        <v>1436</v>
      </c>
      <c r="C129" s="2">
        <f t="shared" si="7"/>
        <v>11.350769230769231</v>
      </c>
      <c r="I129" s="2">
        <f>(20/130)*100</f>
        <v>15.384615384615385</v>
      </c>
      <c r="R129" s="2" t="s">
        <v>455</v>
      </c>
      <c r="Z129" s="2">
        <f t="shared" si="5"/>
        <v>11.350769230769231</v>
      </c>
      <c r="AA129" s="2">
        <f>'IV. Country level, 1310-2018'!BM130</f>
        <v>9.5318023890490391</v>
      </c>
      <c r="AB129" s="2">
        <f t="shared" si="6"/>
        <v>1.8189668417201919</v>
      </c>
      <c r="AC129" s="2">
        <f t="shared" si="8"/>
        <v>9.6376663894492935</v>
      </c>
    </row>
    <row r="130" spans="1:29" x14ac:dyDescent="0.25">
      <c r="A130" s="2">
        <v>1437</v>
      </c>
      <c r="C130" s="2">
        <f t="shared" si="7"/>
        <v>12.475290598290599</v>
      </c>
      <c r="I130" s="4">
        <v>6.84</v>
      </c>
      <c r="R130" s="4" t="s">
        <v>668</v>
      </c>
      <c r="Z130" s="2">
        <f t="shared" si="5"/>
        <v>12.475290598290599</v>
      </c>
      <c r="AA130" s="2">
        <f>'IV. Country level, 1310-2018'!BM131</f>
        <v>10.680916175479275</v>
      </c>
      <c r="AB130" s="2">
        <f t="shared" si="6"/>
        <v>1.7943744228113232</v>
      </c>
      <c r="AC130" s="2">
        <f t="shared" si="8"/>
        <v>10.473978542739284</v>
      </c>
    </row>
    <row r="131" spans="1:29" x14ac:dyDescent="0.25">
      <c r="A131" s="2">
        <v>1438</v>
      </c>
      <c r="C131" s="2">
        <f t="shared" si="7"/>
        <v>11.768623931623932</v>
      </c>
      <c r="I131" s="2">
        <v>6.84</v>
      </c>
      <c r="Z131" s="2">
        <f t="shared" si="5"/>
        <v>11.768623931623932</v>
      </c>
      <c r="AA131" s="2">
        <f>'IV. Country level, 1310-2018'!BM132</f>
        <v>3.3783705362343746</v>
      </c>
      <c r="AB131" s="2">
        <f t="shared" si="6"/>
        <v>8.3902533953895571</v>
      </c>
      <c r="AC131" s="2">
        <f t="shared" si="8"/>
        <v>9.2534842790451446</v>
      </c>
    </row>
    <row r="132" spans="1:29" x14ac:dyDescent="0.25">
      <c r="A132" s="2">
        <v>1439</v>
      </c>
      <c r="C132" s="2">
        <f t="shared" si="7"/>
        <v>11.27576153846154</v>
      </c>
      <c r="I132" s="2">
        <v>6.84</v>
      </c>
      <c r="N132" s="2">
        <v>19</v>
      </c>
      <c r="R132" s="2" t="s">
        <v>93</v>
      </c>
      <c r="Z132" s="2">
        <f t="shared" si="5"/>
        <v>11.27576153846154</v>
      </c>
      <c r="AA132" s="2">
        <f>'IV. Country level, 1310-2018'!BM133</f>
        <v>-0.59342749335906542</v>
      </c>
      <c r="AB132" s="2">
        <f t="shared" si="6"/>
        <v>11.869189031820605</v>
      </c>
      <c r="AC132" s="2">
        <f t="shared" si="8"/>
        <v>8.5921025447063695</v>
      </c>
    </row>
    <row r="133" spans="1:29" x14ac:dyDescent="0.25">
      <c r="A133" s="2">
        <v>1440</v>
      </c>
      <c r="C133" s="2">
        <f t="shared" si="7"/>
        <v>10.4213</v>
      </c>
      <c r="I133" s="2">
        <v>6.84</v>
      </c>
      <c r="N133" s="2">
        <v>24</v>
      </c>
      <c r="P133" s="2">
        <f>(10+16.666)/2</f>
        <v>13.333</v>
      </c>
      <c r="R133" s="2" t="s">
        <v>94</v>
      </c>
      <c r="Z133" s="2">
        <f t="shared" si="5"/>
        <v>10.4213</v>
      </c>
      <c r="AA133" s="2">
        <f>'IV. Country level, 1310-2018'!BM134</f>
        <v>-7.1529149425102601</v>
      </c>
      <c r="AB133" s="2">
        <f t="shared" si="6"/>
        <v>17.57421494251026</v>
      </c>
      <c r="AC133" s="2">
        <f t="shared" si="8"/>
        <v>11.52088281992364</v>
      </c>
    </row>
    <row r="134" spans="1:29" x14ac:dyDescent="0.25">
      <c r="A134" s="2">
        <v>1441</v>
      </c>
      <c r="C134" s="2">
        <f t="shared" si="7"/>
        <v>10.819222222222223</v>
      </c>
      <c r="I134" s="2">
        <v>6.84</v>
      </c>
      <c r="Z134" s="2">
        <f t="shared" ref="Z134:Z197" si="9">C134</f>
        <v>10.819222222222223</v>
      </c>
      <c r="AA134" s="2">
        <f>'IV. Country level, 1310-2018'!BM135</f>
        <v>-2.425281863827399</v>
      </c>
      <c r="AB134" s="2">
        <f t="shared" ref="AB134:AB197" si="10">Z134-AA134</f>
        <v>13.244504086049622</v>
      </c>
      <c r="AC134" s="2">
        <f t="shared" si="8"/>
        <v>12.811399308305644</v>
      </c>
    </row>
    <row r="135" spans="1:29" x14ac:dyDescent="0.25">
      <c r="A135" s="2">
        <v>1442</v>
      </c>
      <c r="C135" s="2">
        <f t="shared" si="7"/>
        <v>10.819222222222225</v>
      </c>
      <c r="I135" s="2">
        <v>6.84</v>
      </c>
      <c r="Z135" s="2">
        <f t="shared" si="9"/>
        <v>10.819222222222225</v>
      </c>
      <c r="AA135" s="2">
        <f>'IV. Country level, 1310-2018'!BM136</f>
        <v>5.3660071295792058</v>
      </c>
      <c r="AB135" s="2">
        <f t="shared" si="10"/>
        <v>5.4532150926430187</v>
      </c>
      <c r="AC135" s="2">
        <f t="shared" si="8"/>
        <v>13.381817481203317</v>
      </c>
    </row>
    <row r="136" spans="1:29" x14ac:dyDescent="0.25">
      <c r="A136" s="2">
        <v>1443</v>
      </c>
      <c r="C136" s="2">
        <f t="shared" si="7"/>
        <v>12.191625000000002</v>
      </c>
      <c r="I136" s="2">
        <v>6.84</v>
      </c>
      <c r="Z136" s="2">
        <f t="shared" si="9"/>
        <v>12.191625000000002</v>
      </c>
      <c r="AA136" s="2">
        <f>'IV. Country level, 1310-2018'!BM137</f>
        <v>-10.128803768241085</v>
      </c>
      <c r="AB136" s="2">
        <f t="shared" si="10"/>
        <v>22.320428768241086</v>
      </c>
      <c r="AC136" s="2">
        <f t="shared" si="8"/>
        <v>13.141143131879014</v>
      </c>
    </row>
    <row r="137" spans="1:29" x14ac:dyDescent="0.25">
      <c r="A137" s="2">
        <v>1444</v>
      </c>
      <c r="C137" s="2">
        <f t="shared" ref="C137:C200" si="11">AVERAGE(E134:Q140)</f>
        <v>10.672000000000001</v>
      </c>
      <c r="Z137" s="2">
        <f t="shared" si="9"/>
        <v>10.672000000000001</v>
      </c>
      <c r="AA137" s="2">
        <f>'IV. Country level, 1310-2018'!BM138</f>
        <v>-0.15598984148536008</v>
      </c>
      <c r="AB137" s="2">
        <f t="shared" si="10"/>
        <v>10.82798984148536</v>
      </c>
      <c r="AC137" s="2">
        <f t="shared" ref="AC137:AC200" si="12">AVERAGE(AB134:AB140)</f>
        <v>12.508069496404499</v>
      </c>
    </row>
    <row r="138" spans="1:29" x14ac:dyDescent="0.25">
      <c r="A138" s="2">
        <v>1445</v>
      </c>
      <c r="C138" s="2">
        <f t="shared" si="11"/>
        <v>11.629999999999999</v>
      </c>
      <c r="I138" s="2">
        <v>6.84</v>
      </c>
      <c r="Z138" s="2">
        <f t="shared" si="9"/>
        <v>11.629999999999999</v>
      </c>
      <c r="AA138" s="2">
        <f>'IV. Country level, 1310-2018'!BM139</f>
        <v>-0.75318060567326095</v>
      </c>
      <c r="AB138" s="2">
        <f t="shared" si="10"/>
        <v>12.38318060567326</v>
      </c>
      <c r="AC138" s="2">
        <f t="shared" si="12"/>
        <v>13.774759405750578</v>
      </c>
    </row>
    <row r="139" spans="1:29" x14ac:dyDescent="0.25">
      <c r="A139" s="2">
        <v>1446</v>
      </c>
      <c r="C139" s="2">
        <f t="shared" si="11"/>
        <v>13.226666666666667</v>
      </c>
      <c r="I139" s="2">
        <v>26</v>
      </c>
      <c r="R139" s="2" t="s">
        <v>705</v>
      </c>
      <c r="Z139" s="2">
        <f t="shared" si="9"/>
        <v>13.226666666666667</v>
      </c>
      <c r="AA139" s="2">
        <f>'IV. Country level, 1310-2018'!BM140</f>
        <v>3.0421980801161825</v>
      </c>
      <c r="AB139" s="2">
        <f t="shared" si="10"/>
        <v>10.184468586550484</v>
      </c>
      <c r="AC139" s="2">
        <f t="shared" si="12"/>
        <v>14.560221536320228</v>
      </c>
    </row>
    <row r="140" spans="1:29" x14ac:dyDescent="0.25">
      <c r="A140" s="2">
        <v>1447</v>
      </c>
      <c r="C140" s="2">
        <f t="shared" si="11"/>
        <v>15.91825</v>
      </c>
      <c r="Z140" s="2">
        <f t="shared" si="9"/>
        <v>15.91825</v>
      </c>
      <c r="AA140" s="2">
        <f>'IV. Country level, 1310-2018'!BM141</f>
        <v>2.7755505058113386</v>
      </c>
      <c r="AB140" s="2">
        <f t="shared" si="10"/>
        <v>13.142699494188662</v>
      </c>
      <c r="AC140" s="2">
        <f t="shared" si="12"/>
        <v>13.757430001205734</v>
      </c>
    </row>
    <row r="141" spans="1:29" x14ac:dyDescent="0.25">
      <c r="A141" s="2">
        <v>1448</v>
      </c>
      <c r="C141" s="2">
        <f t="shared" si="11"/>
        <v>15.401199999999999</v>
      </c>
      <c r="Z141" s="2">
        <f t="shared" si="9"/>
        <v>15.401199999999999</v>
      </c>
      <c r="AA141" s="2">
        <f>'IV. Country level, 1310-2018'!BM142</f>
        <v>-6.7101334514721751</v>
      </c>
      <c r="AB141" s="2">
        <f t="shared" si="10"/>
        <v>22.111333451472174</v>
      </c>
      <c r="AC141" s="2">
        <f t="shared" si="12"/>
        <v>13.61590864631663</v>
      </c>
    </row>
    <row r="142" spans="1:29" x14ac:dyDescent="0.25">
      <c r="A142" s="2">
        <v>1449</v>
      </c>
      <c r="C142" s="2">
        <f t="shared" si="11"/>
        <v>15.583166666666665</v>
      </c>
      <c r="Z142" s="2">
        <f t="shared" si="9"/>
        <v>15.583166666666665</v>
      </c>
      <c r="AA142" s="2">
        <f>'IV. Country level, 1310-2018'!BM143</f>
        <v>4.6317166600360977</v>
      </c>
      <c r="AB142" s="2">
        <f t="shared" si="10"/>
        <v>10.951450006630568</v>
      </c>
      <c r="AC142" s="2">
        <f t="shared" si="12"/>
        <v>13.505030361396292</v>
      </c>
    </row>
    <row r="143" spans="1:29" x14ac:dyDescent="0.25">
      <c r="A143" s="2">
        <v>1450</v>
      </c>
      <c r="C143" s="2">
        <f t="shared" si="11"/>
        <v>12.975999999999999</v>
      </c>
      <c r="H143" s="2">
        <v>17.5</v>
      </c>
      <c r="I143" s="2">
        <f>(10+16.666)/2</f>
        <v>13.333</v>
      </c>
      <c r="R143" s="2" t="s">
        <v>650</v>
      </c>
      <c r="Z143" s="2">
        <f t="shared" si="9"/>
        <v>12.975999999999999</v>
      </c>
      <c r="AA143" s="2">
        <f>'IV. Country level, 1310-2018'!BM144</f>
        <v>-3.7248880224396355</v>
      </c>
      <c r="AB143" s="2">
        <f t="shared" si="10"/>
        <v>16.700888022439635</v>
      </c>
      <c r="AC143" s="2">
        <f t="shared" si="12"/>
        <v>14.008187721115561</v>
      </c>
    </row>
    <row r="144" spans="1:29" x14ac:dyDescent="0.25">
      <c r="A144" s="2">
        <v>1451</v>
      </c>
      <c r="C144" s="2">
        <f t="shared" si="11"/>
        <v>12.975999999999999</v>
      </c>
      <c r="I144" s="2">
        <f>(10+16.666)/2</f>
        <v>13.333</v>
      </c>
      <c r="Z144" s="2">
        <f t="shared" si="9"/>
        <v>12.975999999999999</v>
      </c>
      <c r="AA144" s="2">
        <f>'IV. Country level, 1310-2018'!BM145</f>
        <v>3.1386596427383537</v>
      </c>
      <c r="AB144" s="2">
        <f t="shared" si="10"/>
        <v>9.8373403572616454</v>
      </c>
      <c r="AC144" s="2">
        <f t="shared" si="12"/>
        <v>14.114953299835006</v>
      </c>
    </row>
    <row r="145" spans="1:29" x14ac:dyDescent="0.25">
      <c r="A145" s="2">
        <v>1452</v>
      </c>
      <c r="C145" s="2">
        <f t="shared" si="11"/>
        <v>12.975999999999999</v>
      </c>
      <c r="E145" s="2">
        <v>10</v>
      </c>
      <c r="I145" s="2">
        <f>(10+16.666)/2</f>
        <v>13.333</v>
      </c>
      <c r="R145" s="2" t="s">
        <v>95</v>
      </c>
      <c r="Z145" s="2">
        <f t="shared" si="9"/>
        <v>12.975999999999999</v>
      </c>
      <c r="AA145" s="2">
        <f>'IV. Country level, 1310-2018'!BM146</f>
        <v>1.3689673887691061</v>
      </c>
      <c r="AB145" s="2">
        <f t="shared" si="10"/>
        <v>11.607032611230894</v>
      </c>
      <c r="AC145" s="2">
        <f t="shared" si="12"/>
        <v>10.743704209807644</v>
      </c>
    </row>
    <row r="146" spans="1:29" x14ac:dyDescent="0.25">
      <c r="A146" s="2">
        <v>1453</v>
      </c>
      <c r="C146" s="2">
        <f t="shared" si="11"/>
        <v>12.975999999999999</v>
      </c>
      <c r="E146" s="2">
        <v>10</v>
      </c>
      <c r="I146" s="2">
        <f>(10+16.666)/2</f>
        <v>13.333</v>
      </c>
      <c r="Z146" s="2">
        <f t="shared" si="9"/>
        <v>12.975999999999999</v>
      </c>
      <c r="AA146" s="2">
        <f>'IV. Country level, 1310-2018'!BM147</f>
        <v>-0.73057010458535798</v>
      </c>
      <c r="AB146" s="2">
        <f t="shared" si="10"/>
        <v>13.706570104585357</v>
      </c>
      <c r="AC146" s="2">
        <f t="shared" si="12"/>
        <v>10.054492049689708</v>
      </c>
    </row>
    <row r="147" spans="1:29" x14ac:dyDescent="0.25">
      <c r="A147" s="2">
        <v>1454</v>
      </c>
      <c r="C147" s="2">
        <f t="shared" si="11"/>
        <v>11.999799999999999</v>
      </c>
      <c r="Z147" s="2">
        <f t="shared" si="9"/>
        <v>11.999799999999999</v>
      </c>
      <c r="AA147" s="2">
        <f>'IV. Country level, 1310-2018'!BM148</f>
        <v>-1.8902585452247767</v>
      </c>
      <c r="AB147" s="2">
        <f t="shared" si="10"/>
        <v>13.890058545224775</v>
      </c>
      <c r="AC147" s="2">
        <f t="shared" si="12"/>
        <v>10.470098635234056</v>
      </c>
    </row>
    <row r="148" spans="1:29" x14ac:dyDescent="0.25">
      <c r="A148" s="2">
        <v>1455</v>
      </c>
      <c r="C148" s="2">
        <f t="shared" si="11"/>
        <v>11.666499999999999</v>
      </c>
      <c r="Z148" s="2">
        <f t="shared" si="9"/>
        <v>11.666499999999999</v>
      </c>
      <c r="AA148" s="2">
        <f>'IV. Country level, 1310-2018'!BM149</f>
        <v>13.153910178719356</v>
      </c>
      <c r="AB148" s="2">
        <f t="shared" si="10"/>
        <v>-1.4874101787193563</v>
      </c>
      <c r="AC148" s="2">
        <f t="shared" si="12"/>
        <v>12.272647757727482</v>
      </c>
    </row>
    <row r="149" spans="1:29" x14ac:dyDescent="0.25">
      <c r="A149" s="2">
        <v>1456</v>
      </c>
      <c r="C149" s="2">
        <f t="shared" si="11"/>
        <v>12.914333333333332</v>
      </c>
      <c r="Z149" s="2">
        <f t="shared" si="9"/>
        <v>12.914333333333332</v>
      </c>
      <c r="AA149" s="2">
        <f>'IV. Country level, 1310-2018'!BM150</f>
        <v>6.7873684475283271</v>
      </c>
      <c r="AB149" s="2">
        <f t="shared" si="10"/>
        <v>6.1269648858050045</v>
      </c>
      <c r="AC149" s="2">
        <f t="shared" si="12"/>
        <v>13.151406873047305</v>
      </c>
    </row>
    <row r="150" spans="1:29" x14ac:dyDescent="0.25">
      <c r="A150" s="2">
        <v>1457</v>
      </c>
      <c r="C150" s="2">
        <f t="shared" si="11"/>
        <v>15.41</v>
      </c>
      <c r="Z150" s="2">
        <f t="shared" si="9"/>
        <v>15.41</v>
      </c>
      <c r="AA150" s="2">
        <f>'IV. Country level, 1310-2018'!BM151</f>
        <v>-4.2001341212500769</v>
      </c>
      <c r="AB150" s="2">
        <f t="shared" si="10"/>
        <v>19.610134121250077</v>
      </c>
      <c r="AC150" s="2">
        <f t="shared" si="12"/>
        <v>13.793958312889172</v>
      </c>
    </row>
    <row r="151" spans="1:29" x14ac:dyDescent="0.25">
      <c r="A151" s="2">
        <v>1458</v>
      </c>
      <c r="C151" s="2">
        <f t="shared" si="11"/>
        <v>15.41</v>
      </c>
      <c r="Z151" s="2">
        <f t="shared" si="9"/>
        <v>15.41</v>
      </c>
      <c r="AA151" s="2">
        <f>'IV. Country level, 1310-2018'!BM152</f>
        <v>-7.0451842147156256</v>
      </c>
      <c r="AB151" s="2">
        <f t="shared" si="10"/>
        <v>22.455184214715626</v>
      </c>
      <c r="AC151" s="2">
        <f t="shared" si="12"/>
        <v>13.997653759187999</v>
      </c>
    </row>
    <row r="152" spans="1:29" x14ac:dyDescent="0.25">
      <c r="A152" s="2">
        <v>1459</v>
      </c>
      <c r="C152" s="2">
        <f t="shared" si="11"/>
        <v>15.41</v>
      </c>
      <c r="L152" s="2">
        <v>15.41</v>
      </c>
      <c r="R152" s="2" t="s">
        <v>636</v>
      </c>
      <c r="Z152" s="2">
        <f t="shared" si="9"/>
        <v>15.41</v>
      </c>
      <c r="AA152" s="2">
        <f>'IV. Country level, 1310-2018'!BM153</f>
        <v>-2.348346418469657</v>
      </c>
      <c r="AB152" s="2">
        <f t="shared" si="10"/>
        <v>17.758346418469657</v>
      </c>
      <c r="AC152" s="2">
        <f t="shared" si="12"/>
        <v>16.44206089030072</v>
      </c>
    </row>
    <row r="153" spans="1:29" x14ac:dyDescent="0.25">
      <c r="A153" s="2">
        <v>1460</v>
      </c>
      <c r="C153" s="2">
        <f t="shared" si="11"/>
        <v>15.41</v>
      </c>
      <c r="Z153" s="2">
        <f t="shared" si="9"/>
        <v>15.41</v>
      </c>
      <c r="AA153" s="2">
        <f>'IV. Country level, 1310-2018'!BM154</f>
        <v>-2.7944301834784206</v>
      </c>
      <c r="AB153" s="2">
        <f t="shared" si="10"/>
        <v>18.204430183478422</v>
      </c>
      <c r="AC153" s="2">
        <f t="shared" si="12"/>
        <v>17.922745056665143</v>
      </c>
    </row>
    <row r="154" spans="1:29" x14ac:dyDescent="0.25">
      <c r="A154" s="2">
        <v>1461</v>
      </c>
      <c r="C154" s="2">
        <f t="shared" si="11"/>
        <v>15.41</v>
      </c>
      <c r="Z154" s="2">
        <f t="shared" si="9"/>
        <v>15.41</v>
      </c>
      <c r="AA154" s="2">
        <f>'IV. Country level, 1310-2018'!BM155</f>
        <v>9.4073330683428047E-2</v>
      </c>
      <c r="AB154" s="2">
        <f t="shared" si="10"/>
        <v>15.315926669316571</v>
      </c>
      <c r="AC154" s="2">
        <f t="shared" si="12"/>
        <v>16.755681252708001</v>
      </c>
    </row>
    <row r="155" spans="1:29" x14ac:dyDescent="0.25">
      <c r="A155" s="2">
        <v>1462</v>
      </c>
      <c r="C155" s="2">
        <f t="shared" si="11"/>
        <v>15.41</v>
      </c>
      <c r="Z155" s="2">
        <f t="shared" si="9"/>
        <v>15.41</v>
      </c>
      <c r="AA155" s="2">
        <f>'IV. Country level, 1310-2018'!BM156</f>
        <v>-0.21343973906969374</v>
      </c>
      <c r="AB155" s="2">
        <f t="shared" si="10"/>
        <v>15.623439739069694</v>
      </c>
      <c r="AC155" s="2">
        <f t="shared" si="12"/>
        <v>14.942947747584094</v>
      </c>
    </row>
    <row r="156" spans="1:29" x14ac:dyDescent="0.25">
      <c r="A156" s="2">
        <v>1463</v>
      </c>
      <c r="C156" s="16">
        <f>((C$173-C$155)/18)+C155</f>
        <v>15.109444444444444</v>
      </c>
      <c r="Z156" s="2">
        <f t="shared" si="9"/>
        <v>15.109444444444444</v>
      </c>
      <c r="AA156" s="2">
        <f>'IV. Country level, 1310-2018'!BM157</f>
        <v>-1.3823096059115156</v>
      </c>
      <c r="AB156" s="2">
        <f t="shared" si="10"/>
        <v>16.491754050355958</v>
      </c>
      <c r="AC156" s="2">
        <f t="shared" si="12"/>
        <v>14.950911437584294</v>
      </c>
    </row>
    <row r="157" spans="1:29" x14ac:dyDescent="0.25">
      <c r="A157" s="2">
        <v>1464</v>
      </c>
      <c r="C157" s="16">
        <f t="shared" ref="C157:C172" si="13">((C$173-C$155)/18)+C156</f>
        <v>14.808888888888887</v>
      </c>
      <c r="Z157" s="2">
        <f t="shared" si="9"/>
        <v>14.808888888888887</v>
      </c>
      <c r="AA157" s="2">
        <f>'IV. Country level, 1310-2018'!BM158</f>
        <v>3.3682013953388084</v>
      </c>
      <c r="AB157" s="2">
        <f t="shared" si="10"/>
        <v>11.44068749355008</v>
      </c>
      <c r="AC157" s="2">
        <f t="shared" si="12"/>
        <v>13.707773127218195</v>
      </c>
    </row>
    <row r="158" spans="1:29" x14ac:dyDescent="0.25">
      <c r="A158" s="2">
        <v>1465</v>
      </c>
      <c r="C158" s="16">
        <f t="shared" si="13"/>
        <v>14.508333333333331</v>
      </c>
      <c r="Z158" s="2">
        <f t="shared" si="9"/>
        <v>14.508333333333331</v>
      </c>
      <c r="AA158" s="2">
        <f>'IV. Country level, 1310-2018'!BM159</f>
        <v>4.7422836544850702</v>
      </c>
      <c r="AB158" s="2">
        <f t="shared" si="10"/>
        <v>9.7660496788482618</v>
      </c>
      <c r="AC158" s="2">
        <f t="shared" si="12"/>
        <v>12.935266380090995</v>
      </c>
    </row>
    <row r="159" spans="1:29" x14ac:dyDescent="0.25">
      <c r="A159" s="2">
        <v>1466</v>
      </c>
      <c r="C159" s="16">
        <f t="shared" si="13"/>
        <v>14.207777777777775</v>
      </c>
      <c r="Z159" s="2">
        <f t="shared" si="9"/>
        <v>14.207777777777775</v>
      </c>
      <c r="AA159" s="2">
        <f>'IV. Country level, 1310-2018'!BM160</f>
        <v>-3.6063144706932913</v>
      </c>
      <c r="AB159" s="2">
        <f t="shared" si="10"/>
        <v>17.814092248471066</v>
      </c>
      <c r="AC159" s="2">
        <f t="shared" si="12"/>
        <v>12.601832168724069</v>
      </c>
    </row>
    <row r="160" spans="1:29" x14ac:dyDescent="0.25">
      <c r="A160" s="2">
        <v>1467</v>
      </c>
      <c r="C160" s="16">
        <f t="shared" si="13"/>
        <v>13.907222222222218</v>
      </c>
      <c r="Z160" s="2">
        <f t="shared" si="9"/>
        <v>13.907222222222218</v>
      </c>
      <c r="AA160" s="2">
        <f>'IV. Country level, 1310-2018'!BM161</f>
        <v>4.4047602113064874</v>
      </c>
      <c r="AB160" s="2">
        <f t="shared" si="10"/>
        <v>9.5024620109157318</v>
      </c>
      <c r="AC160" s="2">
        <f t="shared" si="12"/>
        <v>12.573333504807392</v>
      </c>
    </row>
    <row r="161" spans="1:29" x14ac:dyDescent="0.25">
      <c r="A161" s="2">
        <v>1468</v>
      </c>
      <c r="C161" s="16">
        <f t="shared" si="13"/>
        <v>13.606666666666662</v>
      </c>
      <c r="Z161" s="2">
        <f t="shared" si="9"/>
        <v>13.606666666666662</v>
      </c>
      <c r="AA161" s="2">
        <f>'IV. Country level, 1310-2018'!BM162</f>
        <v>3.6982872272404848</v>
      </c>
      <c r="AB161" s="2">
        <f t="shared" si="10"/>
        <v>9.9083794394261773</v>
      </c>
      <c r="AC161" s="2">
        <f t="shared" si="12"/>
        <v>13.115034557117715</v>
      </c>
    </row>
    <row r="162" spans="1:29" x14ac:dyDescent="0.25">
      <c r="A162" s="2">
        <v>1469</v>
      </c>
      <c r="C162" s="16">
        <f t="shared" si="13"/>
        <v>13.306111111111106</v>
      </c>
      <c r="Z162" s="2">
        <f t="shared" si="9"/>
        <v>13.306111111111106</v>
      </c>
      <c r="AA162" s="2">
        <f>'IV. Country level, 1310-2018'!BM163</f>
        <v>1.6710851609907817E-2</v>
      </c>
      <c r="AB162" s="2">
        <f t="shared" si="10"/>
        <v>13.289400259501198</v>
      </c>
      <c r="AC162" s="2">
        <f t="shared" si="12"/>
        <v>13.476840082004705</v>
      </c>
    </row>
    <row r="163" spans="1:29" x14ac:dyDescent="0.25">
      <c r="A163" s="2">
        <v>1470</v>
      </c>
      <c r="C163" s="16">
        <f t="shared" si="13"/>
        <v>13.005555555555549</v>
      </c>
      <c r="Z163" s="2">
        <f t="shared" si="9"/>
        <v>13.005555555555549</v>
      </c>
      <c r="AA163" s="2">
        <f>'IV. Country level, 1310-2018'!BM164</f>
        <v>-3.286707847383679</v>
      </c>
      <c r="AB163" s="2">
        <f t="shared" si="10"/>
        <v>16.292263402939227</v>
      </c>
      <c r="AC163" s="2">
        <f t="shared" si="12"/>
        <v>11.262063712314335</v>
      </c>
    </row>
    <row r="164" spans="1:29" x14ac:dyDescent="0.25">
      <c r="A164" s="2">
        <v>1471</v>
      </c>
      <c r="C164" s="16">
        <f t="shared" si="13"/>
        <v>12.704999999999993</v>
      </c>
      <c r="Z164" s="2">
        <f t="shared" si="9"/>
        <v>12.704999999999993</v>
      </c>
      <c r="AA164" s="2">
        <f>'IV. Country level, 1310-2018'!BM165</f>
        <v>-2.527594859722361</v>
      </c>
      <c r="AB164" s="2">
        <f t="shared" si="10"/>
        <v>15.232594859722354</v>
      </c>
      <c r="AC164" s="2">
        <f t="shared" si="12"/>
        <v>10.698616161111037</v>
      </c>
    </row>
    <row r="165" spans="1:29" x14ac:dyDescent="0.25">
      <c r="A165" s="2">
        <v>1472</v>
      </c>
      <c r="C165" s="16">
        <f t="shared" si="13"/>
        <v>12.404444444444437</v>
      </c>
      <c r="Z165" s="2">
        <f t="shared" si="9"/>
        <v>12.404444444444437</v>
      </c>
      <c r="AA165" s="2">
        <f>'IV. Country level, 1310-2018'!BM166</f>
        <v>0.10575609138725743</v>
      </c>
      <c r="AB165" s="2">
        <f t="shared" si="10"/>
        <v>12.298688353057178</v>
      </c>
      <c r="AC165" s="2">
        <f t="shared" si="12"/>
        <v>11.643447556270157</v>
      </c>
    </row>
    <row r="166" spans="1:29" x14ac:dyDescent="0.25">
      <c r="A166" s="2">
        <v>1473</v>
      </c>
      <c r="C166" s="16">
        <f t="shared" si="13"/>
        <v>12.10388888888888</v>
      </c>
      <c r="Z166" s="2">
        <f t="shared" si="9"/>
        <v>12.10388888888888</v>
      </c>
      <c r="AA166" s="2">
        <f>'IV. Country level, 1310-2018'!BM167</f>
        <v>9.7932312282504004</v>
      </c>
      <c r="AB166" s="2">
        <f t="shared" si="10"/>
        <v>2.3106576606384799</v>
      </c>
      <c r="AC166" s="2">
        <f t="shared" si="12"/>
        <v>11.508087524288353</v>
      </c>
    </row>
    <row r="167" spans="1:29" x14ac:dyDescent="0.25">
      <c r="A167" s="2">
        <v>1474</v>
      </c>
      <c r="C167" s="16">
        <f t="shared" si="13"/>
        <v>11.803333333333324</v>
      </c>
      <c r="Z167" s="2">
        <f t="shared" si="9"/>
        <v>11.803333333333324</v>
      </c>
      <c r="AA167" s="2">
        <f>'IV. Country level, 1310-2018'!BM168</f>
        <v>6.2450041808406747</v>
      </c>
      <c r="AB167" s="2">
        <f t="shared" si="10"/>
        <v>5.5583291524926492</v>
      </c>
      <c r="AC167" s="2">
        <f t="shared" si="12"/>
        <v>9.898370987363565</v>
      </c>
    </row>
    <row r="168" spans="1:29" x14ac:dyDescent="0.25">
      <c r="A168" s="2">
        <v>1475</v>
      </c>
      <c r="C168" s="16">
        <f t="shared" si="13"/>
        <v>11.502777777777768</v>
      </c>
      <c r="Z168" s="2">
        <f t="shared" si="9"/>
        <v>11.502777777777768</v>
      </c>
      <c r="AA168" s="2">
        <f>'IV. Country level, 1310-2018'!BM169</f>
        <v>-5.0194214277622331</v>
      </c>
      <c r="AB168" s="2">
        <f t="shared" si="10"/>
        <v>16.522199205540002</v>
      </c>
      <c r="AC168" s="2">
        <f t="shared" si="12"/>
        <v>8.8826552855581049</v>
      </c>
    </row>
    <row r="169" spans="1:29" x14ac:dyDescent="0.25">
      <c r="A169" s="2">
        <v>1476</v>
      </c>
      <c r="C169" s="16">
        <f t="shared" si="13"/>
        <v>11.202222222222211</v>
      </c>
      <c r="Z169" s="2">
        <f t="shared" si="9"/>
        <v>11.202222222222211</v>
      </c>
      <c r="AA169" s="2">
        <f>'IV. Country level, 1310-2018'!BM170</f>
        <v>-1.1396578134063631</v>
      </c>
      <c r="AB169" s="2">
        <f t="shared" si="10"/>
        <v>12.341880035628574</v>
      </c>
      <c r="AC169" s="2">
        <f t="shared" si="12"/>
        <v>9.31564966305314</v>
      </c>
    </row>
    <row r="170" spans="1:29" x14ac:dyDescent="0.25">
      <c r="A170" s="2">
        <v>1477</v>
      </c>
      <c r="C170" s="16">
        <f t="shared" si="13"/>
        <v>10.901666666666655</v>
      </c>
      <c r="Z170" s="2">
        <f t="shared" si="9"/>
        <v>10.901666666666655</v>
      </c>
      <c r="AA170" s="2">
        <f>'IV. Country level, 1310-2018'!BM171</f>
        <v>5.8774190222009324</v>
      </c>
      <c r="AB170" s="2">
        <f t="shared" si="10"/>
        <v>5.0242476444657225</v>
      </c>
      <c r="AC170" s="2">
        <f t="shared" si="12"/>
        <v>11.021543436284107</v>
      </c>
    </row>
    <row r="171" spans="1:29" x14ac:dyDescent="0.25">
      <c r="A171" s="2">
        <v>1478</v>
      </c>
      <c r="C171" s="16">
        <f t="shared" si="13"/>
        <v>10.601111111111098</v>
      </c>
      <c r="Z171" s="2">
        <f t="shared" si="9"/>
        <v>10.601111111111098</v>
      </c>
      <c r="AA171" s="2">
        <f>'IV. Country level, 1310-2018'!BM172</f>
        <v>2.4785261640269707</v>
      </c>
      <c r="AB171" s="2">
        <f t="shared" si="10"/>
        <v>8.1225849470841283</v>
      </c>
      <c r="AC171" s="2">
        <f t="shared" si="12"/>
        <v>9.0686739113469059</v>
      </c>
    </row>
    <row r="172" spans="1:29" x14ac:dyDescent="0.25">
      <c r="A172" s="2">
        <v>1479</v>
      </c>
      <c r="C172" s="16">
        <f t="shared" si="13"/>
        <v>10.300555555555542</v>
      </c>
      <c r="Z172" s="2">
        <f t="shared" si="9"/>
        <v>10.300555555555542</v>
      </c>
      <c r="AA172" s="2">
        <f>'IV. Country level, 1310-2018'!BM173</f>
        <v>-5.0290934399668847</v>
      </c>
      <c r="AB172" s="2">
        <f t="shared" si="10"/>
        <v>15.329648995522426</v>
      </c>
      <c r="AC172" s="2">
        <f t="shared" si="12"/>
        <v>6.5208958007702398</v>
      </c>
    </row>
    <row r="173" spans="1:29" x14ac:dyDescent="0.25">
      <c r="A173" s="2">
        <v>1480</v>
      </c>
      <c r="C173" s="2">
        <f t="shared" si="11"/>
        <v>10</v>
      </c>
      <c r="Z173" s="2">
        <f t="shared" si="9"/>
        <v>10</v>
      </c>
      <c r="AA173" s="2">
        <f>'IV. Country level, 1310-2018'!BM174</f>
        <v>-4.2519140732552474</v>
      </c>
      <c r="AB173" s="2">
        <f t="shared" si="10"/>
        <v>14.251914073255247</v>
      </c>
      <c r="AC173" s="2">
        <f t="shared" si="12"/>
        <v>5.5992847836952899</v>
      </c>
    </row>
    <row r="174" spans="1:29" x14ac:dyDescent="0.25">
      <c r="A174" s="2">
        <v>1481</v>
      </c>
      <c r="C174" s="2">
        <f t="shared" si="11"/>
        <v>8.6868686868686869</v>
      </c>
      <c r="Z174" s="2">
        <f t="shared" si="9"/>
        <v>8.6868686868686869</v>
      </c>
      <c r="AA174" s="2">
        <f>'IV. Country level, 1310-2018'!BM175</f>
        <v>16.798626208936447</v>
      </c>
      <c r="AB174" s="2">
        <f t="shared" si="10"/>
        <v>-8.1117575220677605</v>
      </c>
      <c r="AC174" s="2">
        <f t="shared" si="12"/>
        <v>6.6003315311673765</v>
      </c>
    </row>
    <row r="175" spans="1:29" x14ac:dyDescent="0.25">
      <c r="A175" s="2">
        <v>1482</v>
      </c>
      <c r="C175" s="2">
        <f t="shared" si="11"/>
        <v>8.6868686868686869</v>
      </c>
      <c r="Z175" s="2">
        <f t="shared" si="9"/>
        <v>8.6868686868686869</v>
      </c>
      <c r="AA175" s="2">
        <f>'IV. Country level, 1310-2018'!BM176</f>
        <v>9.9991162553653492</v>
      </c>
      <c r="AB175" s="2">
        <f t="shared" si="10"/>
        <v>-1.3122475684966624</v>
      </c>
      <c r="AC175" s="2">
        <f t="shared" si="12"/>
        <v>7.4538292564132336</v>
      </c>
    </row>
    <row r="176" spans="1:29" x14ac:dyDescent="0.25">
      <c r="A176" s="2">
        <v>1483</v>
      </c>
      <c r="C176" s="2">
        <f t="shared" si="11"/>
        <v>7.9040404040404049</v>
      </c>
      <c r="I176" s="2">
        <v>10</v>
      </c>
      <c r="R176" s="2" t="s">
        <v>96</v>
      </c>
      <c r="Z176" s="2">
        <f t="shared" si="9"/>
        <v>7.9040404040404049</v>
      </c>
      <c r="AA176" s="2">
        <f>'IV. Country level, 1310-2018'!BM177</f>
        <v>2.0134374879364749</v>
      </c>
      <c r="AB176" s="2">
        <f t="shared" si="10"/>
        <v>5.8906029161039299</v>
      </c>
      <c r="AC176" s="2">
        <f t="shared" si="12"/>
        <v>5.6746794564264418</v>
      </c>
    </row>
    <row r="177" spans="1:29" x14ac:dyDescent="0.25">
      <c r="A177" s="2">
        <v>1484</v>
      </c>
      <c r="C177" s="2">
        <f t="shared" si="11"/>
        <v>7.3869773431526422</v>
      </c>
      <c r="G177" s="2">
        <v>10</v>
      </c>
      <c r="I177" s="2">
        <f>(600/9900)*100</f>
        <v>6.0606060606060606</v>
      </c>
      <c r="R177" s="2" t="s">
        <v>651</v>
      </c>
      <c r="Z177" s="2">
        <f t="shared" si="9"/>
        <v>7.3869773431526422</v>
      </c>
      <c r="AA177" s="2">
        <f>'IV. Country level, 1310-2018'!BM178</f>
        <v>-4.644597533617679</v>
      </c>
      <c r="AB177" s="2">
        <f t="shared" si="10"/>
        <v>12.031574876770321</v>
      </c>
      <c r="AC177" s="2">
        <f t="shared" si="12"/>
        <v>4.4494912654211243</v>
      </c>
    </row>
    <row r="178" spans="1:29" x14ac:dyDescent="0.25">
      <c r="A178" s="2">
        <v>1485</v>
      </c>
      <c r="C178" s="2">
        <f t="shared" si="11"/>
        <v>7.3869773431526422</v>
      </c>
      <c r="Z178" s="2">
        <f t="shared" si="9"/>
        <v>7.3869773431526422</v>
      </c>
      <c r="AA178" s="2">
        <f>'IV. Country level, 1310-2018'!BM179</f>
        <v>-6.710091680652492</v>
      </c>
      <c r="AB178" s="2">
        <f t="shared" si="10"/>
        <v>14.097069023805133</v>
      </c>
      <c r="AC178" s="2">
        <f t="shared" si="12"/>
        <v>6.3817858075424398</v>
      </c>
    </row>
    <row r="179" spans="1:29" x14ac:dyDescent="0.25">
      <c r="A179" s="2">
        <v>1486</v>
      </c>
      <c r="C179" s="2">
        <f t="shared" si="11"/>
        <v>7.8224811192938688</v>
      </c>
      <c r="I179" s="2">
        <f>(1.5/27)*100</f>
        <v>5.5555555555555554</v>
      </c>
      <c r="R179" s="4" t="s">
        <v>274</v>
      </c>
      <c r="Z179" s="2">
        <f t="shared" si="9"/>
        <v>7.8224811192938688</v>
      </c>
      <c r="AA179" s="2">
        <f>'IV. Country level, 1310-2018'!BM180</f>
        <v>4.9468807236789765</v>
      </c>
      <c r="AB179" s="2">
        <f t="shared" si="10"/>
        <v>2.8756003956148923</v>
      </c>
      <c r="AC179" s="2">
        <f t="shared" si="12"/>
        <v>6.9959758439166295</v>
      </c>
    </row>
    <row r="180" spans="1:29" x14ac:dyDescent="0.25">
      <c r="A180" s="2">
        <v>1487</v>
      </c>
      <c r="C180" s="2">
        <f t="shared" si="11"/>
        <v>7.3869773431526422</v>
      </c>
      <c r="I180" s="2">
        <f>((800/2510)*6)+((1710/2510)*5)</f>
        <v>5.3187250996015933</v>
      </c>
      <c r="R180" s="2" t="s">
        <v>97</v>
      </c>
      <c r="Z180" s="2">
        <f t="shared" si="9"/>
        <v>7.3869773431526422</v>
      </c>
      <c r="AA180" s="2">
        <f>'IV. Country level, 1310-2018'!BM181</f>
        <v>1.7113806069346271</v>
      </c>
      <c r="AB180" s="2">
        <f t="shared" si="10"/>
        <v>5.6755967362180151</v>
      </c>
      <c r="AC180" s="2">
        <f t="shared" si="12"/>
        <v>7.7181085677244354</v>
      </c>
    </row>
    <row r="181" spans="1:29" x14ac:dyDescent="0.25">
      <c r="A181" s="2">
        <v>1488</v>
      </c>
      <c r="C181" s="2">
        <f t="shared" si="11"/>
        <v>6.5172714624905863</v>
      </c>
      <c r="Z181" s="2">
        <f t="shared" si="9"/>
        <v>6.5172714624905863</v>
      </c>
      <c r="AA181" s="2">
        <f>'IV. Country level, 1310-2018'!BM182</f>
        <v>1.1029671897091446</v>
      </c>
      <c r="AB181" s="2">
        <f t="shared" si="10"/>
        <v>5.4143042727814414</v>
      </c>
      <c r="AC181" s="2">
        <f t="shared" si="12"/>
        <v>6.5822562678546266</v>
      </c>
    </row>
    <row r="182" spans="1:29" x14ac:dyDescent="0.25">
      <c r="A182" s="2">
        <v>1489</v>
      </c>
      <c r="C182" s="2">
        <f t="shared" si="11"/>
        <v>6.5172714624905863</v>
      </c>
      <c r="G182" s="2">
        <v>10</v>
      </c>
      <c r="Z182" s="2">
        <f t="shared" si="9"/>
        <v>6.5172714624905863</v>
      </c>
      <c r="AA182" s="2">
        <f>'IV. Country level, 1310-2018'!BM183</f>
        <v>3.5301887763679183</v>
      </c>
      <c r="AB182" s="2">
        <f t="shared" si="10"/>
        <v>2.987082686122668</v>
      </c>
      <c r="AC182" s="2">
        <f t="shared" si="12"/>
        <v>6.6436186720597856</v>
      </c>
    </row>
    <row r="183" spans="1:29" x14ac:dyDescent="0.25">
      <c r="A183" s="2">
        <v>1490</v>
      </c>
      <c r="C183" s="2">
        <f t="shared" si="11"/>
        <v>6.4603825736016969</v>
      </c>
      <c r="Z183" s="2">
        <f t="shared" si="9"/>
        <v>6.4603825736016969</v>
      </c>
      <c r="AA183" s="2">
        <f>'IV. Country level, 1310-2018'!BM184</f>
        <v>-4.4851494091568789</v>
      </c>
      <c r="AB183" s="2">
        <f t="shared" si="10"/>
        <v>10.945531982758576</v>
      </c>
      <c r="AC183" s="2">
        <f t="shared" si="12"/>
        <v>7.8243528389175703</v>
      </c>
    </row>
    <row r="184" spans="1:29" x14ac:dyDescent="0.25">
      <c r="A184" s="2">
        <v>1491</v>
      </c>
      <c r="C184" s="2">
        <f t="shared" si="11"/>
        <v>8.1307012987012985</v>
      </c>
      <c r="I184" s="2">
        <f>((12400/15400)*5)+((3000/15400)*6)</f>
        <v>5.1948051948051948</v>
      </c>
      <c r="R184" s="2" t="s">
        <v>98</v>
      </c>
      <c r="Z184" s="2">
        <f t="shared" si="9"/>
        <v>8.1307012987012985</v>
      </c>
      <c r="AA184" s="2">
        <f>'IV. Country level, 1310-2018'!BM185</f>
        <v>4.0500925210196348</v>
      </c>
      <c r="AB184" s="2">
        <f t="shared" si="10"/>
        <v>4.0806087776816637</v>
      </c>
      <c r="AC184" s="2">
        <f t="shared" si="12"/>
        <v>7.6734928073462099</v>
      </c>
    </row>
    <row r="185" spans="1:29" x14ac:dyDescent="0.25">
      <c r="A185" s="2">
        <v>1492</v>
      </c>
      <c r="C185" s="2">
        <f t="shared" si="11"/>
        <v>8.1307012987012985</v>
      </c>
      <c r="Z185" s="2">
        <f t="shared" si="9"/>
        <v>8.1307012987012985</v>
      </c>
      <c r="AA185" s="2">
        <f>'IV. Country level, 1310-2018'!BM186</f>
        <v>-6.3959045545399453</v>
      </c>
      <c r="AB185" s="2">
        <f t="shared" si="10"/>
        <v>14.526605853241243</v>
      </c>
      <c r="AC185" s="2">
        <f t="shared" si="12"/>
        <v>7.8461216673169556</v>
      </c>
    </row>
    <row r="186" spans="1:29" x14ac:dyDescent="0.25">
      <c r="A186" s="2">
        <v>1493</v>
      </c>
      <c r="C186" s="2">
        <f t="shared" si="11"/>
        <v>6.8807012987012985</v>
      </c>
      <c r="I186" s="2">
        <f>((0.666*5)+(0.333*6))</f>
        <v>5.3280000000000003</v>
      </c>
      <c r="R186" s="2" t="s">
        <v>99</v>
      </c>
      <c r="Z186" s="2">
        <f t="shared" si="9"/>
        <v>6.8807012987012985</v>
      </c>
      <c r="AA186" s="2">
        <f>'IV. Country level, 1310-2018'!BM187</f>
        <v>-4.2600382649180935</v>
      </c>
      <c r="AB186" s="2">
        <f t="shared" si="10"/>
        <v>11.140739563619391</v>
      </c>
      <c r="AC186" s="2">
        <f t="shared" si="12"/>
        <v>7.7206457323965987</v>
      </c>
    </row>
    <row r="187" spans="1:29" x14ac:dyDescent="0.25">
      <c r="A187" s="2">
        <v>1494</v>
      </c>
      <c r="C187" s="2">
        <f t="shared" si="11"/>
        <v>6.5045610389610387</v>
      </c>
      <c r="H187" s="2">
        <f>(10+14)/2</f>
        <v>12</v>
      </c>
      <c r="R187" s="2" t="s">
        <v>258</v>
      </c>
      <c r="Z187" s="2">
        <f t="shared" si="9"/>
        <v>6.5045610389610387</v>
      </c>
      <c r="AA187" s="2">
        <f>'IV. Country level, 1310-2018'!BM188</f>
        <v>1.8849845237425455</v>
      </c>
      <c r="AB187" s="2">
        <f t="shared" si="10"/>
        <v>4.6195765152184931</v>
      </c>
      <c r="AC187" s="2">
        <f t="shared" si="12"/>
        <v>4.6375899834428997</v>
      </c>
    </row>
    <row r="188" spans="1:29" x14ac:dyDescent="0.25">
      <c r="A188" s="2">
        <v>1495</v>
      </c>
      <c r="C188" s="2">
        <f t="shared" si="11"/>
        <v>6.1796666666666669</v>
      </c>
      <c r="Z188" s="2">
        <f t="shared" si="9"/>
        <v>6.1796666666666669</v>
      </c>
      <c r="AA188" s="2">
        <f>'IV. Country level, 1310-2018'!BM189</f>
        <v>-0.44303962590998186</v>
      </c>
      <c r="AB188" s="2">
        <f t="shared" si="10"/>
        <v>6.6227062925766491</v>
      </c>
      <c r="AC188" s="2">
        <f t="shared" si="12"/>
        <v>6.3648232145512225</v>
      </c>
    </row>
    <row r="189" spans="1:29" x14ac:dyDescent="0.25">
      <c r="A189" s="2">
        <v>1496</v>
      </c>
      <c r="C189" s="2">
        <f t="shared" si="11"/>
        <v>6.1796666666666669</v>
      </c>
      <c r="I189" s="2">
        <v>5</v>
      </c>
      <c r="R189" s="2" t="s">
        <v>100</v>
      </c>
      <c r="Z189" s="2">
        <f t="shared" si="9"/>
        <v>6.1796666666666669</v>
      </c>
      <c r="AA189" s="2">
        <f>'IV. Country level, 1310-2018'!BM190</f>
        <v>4.0709155249864892</v>
      </c>
      <c r="AB189" s="2">
        <f t="shared" si="10"/>
        <v>2.1087511416801776</v>
      </c>
      <c r="AC189" s="2">
        <f t="shared" si="12"/>
        <v>6.5728714952029419</v>
      </c>
    </row>
    <row r="190" spans="1:29" x14ac:dyDescent="0.25">
      <c r="A190" s="2">
        <v>1497</v>
      </c>
      <c r="C190" s="2">
        <f t="shared" si="11"/>
        <v>6.291666666666667</v>
      </c>
      <c r="I190" s="2">
        <v>5</v>
      </c>
      <c r="Z190" s="2">
        <f t="shared" si="9"/>
        <v>6.291666666666667</v>
      </c>
      <c r="AA190" s="2">
        <f>'IV. Country level, 1310-2018'!BM191</f>
        <v>16.927524926583999</v>
      </c>
      <c r="AB190" s="2">
        <f t="shared" si="10"/>
        <v>-10.635858259917331</v>
      </c>
      <c r="AC190" s="2">
        <f t="shared" si="12"/>
        <v>5.5699438481058268</v>
      </c>
    </row>
    <row r="191" spans="1:29" x14ac:dyDescent="0.25">
      <c r="A191" s="2">
        <v>1498</v>
      </c>
      <c r="C191" s="2">
        <f t="shared" si="11"/>
        <v>7.9950000000000001</v>
      </c>
      <c r="I191" s="2">
        <v>5</v>
      </c>
      <c r="N191" s="2">
        <f>4.75</f>
        <v>4.75</v>
      </c>
      <c r="R191" s="2" t="s">
        <v>101</v>
      </c>
      <c r="Z191" s="2">
        <f t="shared" si="9"/>
        <v>7.9950000000000001</v>
      </c>
      <c r="AA191" s="2">
        <f>'IV. Country level, 1310-2018'!BM192</f>
        <v>-8.176241395439936</v>
      </c>
      <c r="AB191" s="2">
        <f t="shared" si="10"/>
        <v>16.171241395439935</v>
      </c>
      <c r="AC191" s="2">
        <f t="shared" si="12"/>
        <v>3.639399390931132</v>
      </c>
    </row>
    <row r="192" spans="1:29" x14ac:dyDescent="0.25">
      <c r="A192" s="2">
        <v>1499</v>
      </c>
      <c r="C192" s="2">
        <f t="shared" si="11"/>
        <v>7.5671428571428567</v>
      </c>
      <c r="Z192" s="2">
        <f t="shared" si="9"/>
        <v>7.5671428571428567</v>
      </c>
      <c r="AA192" s="2">
        <f>'IV. Country level, 1310-2018'!BM193</f>
        <v>-8.4158009606604249</v>
      </c>
      <c r="AB192" s="2">
        <f t="shared" si="10"/>
        <v>15.982943817803282</v>
      </c>
      <c r="AC192" s="2">
        <f t="shared" si="12"/>
        <v>3.2993030838020343</v>
      </c>
    </row>
    <row r="193" spans="1:29" x14ac:dyDescent="0.25">
      <c r="A193" s="2">
        <v>1500</v>
      </c>
      <c r="C193" s="2">
        <f t="shared" si="11"/>
        <v>8.0432857142857141</v>
      </c>
      <c r="I193" s="2">
        <v>6</v>
      </c>
      <c r="R193" s="2" t="s">
        <v>102</v>
      </c>
      <c r="Z193" s="2">
        <f t="shared" si="9"/>
        <v>8.0432857142857141</v>
      </c>
      <c r="AA193" s="2">
        <f>'IV. Country level, 1310-2018'!BM194</f>
        <v>3.9230396803461329</v>
      </c>
      <c r="AB193" s="2">
        <f t="shared" si="10"/>
        <v>4.1202460339395817</v>
      </c>
      <c r="AC193" s="2">
        <f t="shared" si="12"/>
        <v>4.5982020980582075</v>
      </c>
    </row>
    <row r="194" spans="1:29" x14ac:dyDescent="0.25">
      <c r="A194" s="2">
        <v>1501</v>
      </c>
      <c r="C194" s="2">
        <f t="shared" si="11"/>
        <v>8.214714285714285</v>
      </c>
      <c r="P194" s="2">
        <v>22.22</v>
      </c>
      <c r="R194" s="2" t="s">
        <v>103</v>
      </c>
      <c r="Z194" s="2">
        <f t="shared" si="9"/>
        <v>8.214714285714285</v>
      </c>
      <c r="AA194" s="2">
        <f>'IV. Country level, 1310-2018'!BM195</f>
        <v>17.108948970718654</v>
      </c>
      <c r="AB194" s="2">
        <f t="shared" si="10"/>
        <v>-8.8942346850043688</v>
      </c>
      <c r="AC194" s="2">
        <f t="shared" si="12"/>
        <v>7.643284545344267</v>
      </c>
    </row>
    <row r="195" spans="1:29" x14ac:dyDescent="0.25">
      <c r="A195" s="2">
        <v>1502</v>
      </c>
      <c r="C195" s="2">
        <f t="shared" si="11"/>
        <v>9.5505999999999993</v>
      </c>
      <c r="I195" s="2">
        <v>5</v>
      </c>
      <c r="R195" s="2" t="s">
        <v>104</v>
      </c>
      <c r="Z195" s="2">
        <f t="shared" si="9"/>
        <v>9.5505999999999993</v>
      </c>
      <c r="AA195" s="2">
        <f>'IV. Country level, 1310-2018'!BM196</f>
        <v>5.3085678573270316</v>
      </c>
      <c r="AB195" s="2">
        <f t="shared" si="10"/>
        <v>4.2420321426729677</v>
      </c>
      <c r="AC195" s="2">
        <f t="shared" si="12"/>
        <v>5.7318440025643751</v>
      </c>
    </row>
    <row r="196" spans="1:29" x14ac:dyDescent="0.25">
      <c r="A196" s="2">
        <v>1503</v>
      </c>
      <c r="C196" s="2">
        <f t="shared" si="11"/>
        <v>9.5505999999999993</v>
      </c>
      <c r="I196" s="2">
        <v>8.3330000000000002</v>
      </c>
      <c r="R196" s="2" t="s">
        <v>105</v>
      </c>
      <c r="Z196" s="2">
        <f t="shared" si="9"/>
        <v>9.5505999999999993</v>
      </c>
      <c r="AA196" s="2">
        <f>'IV. Country level, 1310-2018'!BM197</f>
        <v>-1.6504442414733829</v>
      </c>
      <c r="AB196" s="2">
        <f t="shared" si="10"/>
        <v>11.201044241473383</v>
      </c>
      <c r="AC196" s="2">
        <f t="shared" si="12"/>
        <v>6.1409489255132854</v>
      </c>
    </row>
    <row r="197" spans="1:29" x14ac:dyDescent="0.25">
      <c r="A197" s="2">
        <v>1504</v>
      </c>
      <c r="C197" s="2">
        <f t="shared" si="11"/>
        <v>9.2394888888888893</v>
      </c>
      <c r="I197" s="2">
        <f>((5/(8/12))*0.48)+(5*0.52)</f>
        <v>6.1999999999999993</v>
      </c>
      <c r="R197" s="2" t="s">
        <v>106</v>
      </c>
      <c r="Z197" s="2">
        <f t="shared" si="9"/>
        <v>9.2394888888888893</v>
      </c>
      <c r="AA197" s="2">
        <f>'IV. Country level, 1310-2018'!BM198</f>
        <v>-1.4402299821962032</v>
      </c>
      <c r="AB197" s="2">
        <f t="shared" si="10"/>
        <v>10.679718871085093</v>
      </c>
      <c r="AC197" s="2">
        <f t="shared" si="12"/>
        <v>6.3343454075800976</v>
      </c>
    </row>
    <row r="198" spans="1:29" x14ac:dyDescent="0.25">
      <c r="A198" s="2">
        <v>1505</v>
      </c>
      <c r="C198" s="2">
        <f t="shared" si="11"/>
        <v>5.994361111111111</v>
      </c>
      <c r="Z198" s="2">
        <f t="shared" ref="Z198:Z261" si="14">C198</f>
        <v>5.994361111111111</v>
      </c>
      <c r="AA198" s="2">
        <f>'IV. Country level, 1310-2018'!BM199</f>
        <v>3.2032035151304199</v>
      </c>
      <c r="AB198" s="2">
        <f t="shared" ref="AB198:AB261" si="15">Z198-AA198</f>
        <v>2.7911575959806911</v>
      </c>
      <c r="AC198" s="2">
        <f t="shared" si="12"/>
        <v>9.1745716336050247</v>
      </c>
    </row>
    <row r="199" spans="1:29" x14ac:dyDescent="0.25">
      <c r="A199" s="2">
        <v>1506</v>
      </c>
      <c r="C199" s="2">
        <f t="shared" si="11"/>
        <v>7.2860277777777771</v>
      </c>
      <c r="Z199" s="2">
        <f t="shared" si="14"/>
        <v>7.2860277777777771</v>
      </c>
      <c r="AA199" s="2">
        <f>'IV. Country level, 1310-2018'!BM200</f>
        <v>-11.560650500667871</v>
      </c>
      <c r="AB199" s="2">
        <f t="shared" si="15"/>
        <v>18.846678278445648</v>
      </c>
      <c r="AC199" s="2">
        <f t="shared" si="12"/>
        <v>11.494968969223407</v>
      </c>
    </row>
    <row r="200" spans="1:29" x14ac:dyDescent="0.25">
      <c r="A200" s="2">
        <v>1507</v>
      </c>
      <c r="C200" s="2">
        <f t="shared" si="11"/>
        <v>8.9319444444444436</v>
      </c>
      <c r="I200" s="2">
        <f>(400/9000)*100</f>
        <v>4.4444444444444446</v>
      </c>
      <c r="R200" s="2" t="s">
        <v>107</v>
      </c>
      <c r="Z200" s="2">
        <f t="shared" si="14"/>
        <v>8.9319444444444436</v>
      </c>
      <c r="AA200" s="2">
        <f>'IV. Country level, 1310-2018'!BM201</f>
        <v>3.4579230360371747</v>
      </c>
      <c r="AB200" s="2">
        <f t="shared" si="15"/>
        <v>5.4740214084072694</v>
      </c>
      <c r="AC200" s="2">
        <f t="shared" si="12"/>
        <v>11.887284599439019</v>
      </c>
    </row>
    <row r="201" spans="1:29" x14ac:dyDescent="0.25">
      <c r="A201" s="2">
        <v>1508</v>
      </c>
      <c r="C201" s="2">
        <f t="shared" ref="C201:C264" si="16">AVERAGE(E198:Q204)</f>
        <v>12.555555555555555</v>
      </c>
      <c r="Z201" s="2">
        <f t="shared" si="14"/>
        <v>12.555555555555555</v>
      </c>
      <c r="AA201" s="2">
        <f>'IV. Country level, 1310-2018'!BM202</f>
        <v>1.5682066583854368</v>
      </c>
      <c r="AB201" s="2">
        <f t="shared" si="15"/>
        <v>10.987348897170119</v>
      </c>
      <c r="AC201" s="2">
        <f t="shared" ref="AC201:AC264" si="17">AVERAGE(AB198:AB204)</f>
        <v>11.310871166830294</v>
      </c>
    </row>
    <row r="202" spans="1:29" x14ac:dyDescent="0.25">
      <c r="A202" s="2">
        <v>1509</v>
      </c>
      <c r="C202" s="2">
        <f t="shared" si="16"/>
        <v>12.468253968253967</v>
      </c>
      <c r="E202" s="2">
        <f>AVERAGE(11.5,11.5, 7.5)</f>
        <v>10.166666666666666</v>
      </c>
      <c r="Z202" s="2">
        <f t="shared" si="14"/>
        <v>12.468253968253967</v>
      </c>
      <c r="AA202" s="2">
        <f>'IV. Country level, 1310-2018'!BM203</f>
        <v>-8.0165595237476808</v>
      </c>
      <c r="AB202" s="2">
        <f t="shared" si="15"/>
        <v>20.484813492001649</v>
      </c>
      <c r="AC202" s="2">
        <f t="shared" si="17"/>
        <v>11.861692474576985</v>
      </c>
    </row>
    <row r="203" spans="1:29" x14ac:dyDescent="0.25">
      <c r="A203" s="2">
        <v>1510</v>
      </c>
      <c r="C203" s="2">
        <f t="shared" si="16"/>
        <v>12.409722222222221</v>
      </c>
      <c r="E203" s="2">
        <f>AVERAGE(7.5,24,13.25)</f>
        <v>14.916666666666666</v>
      </c>
      <c r="Z203" s="2">
        <f t="shared" si="14"/>
        <v>12.409722222222221</v>
      </c>
      <c r="AA203" s="2">
        <f>'IV. Country level, 1310-2018'!BM204</f>
        <v>-1.5375314307604426</v>
      </c>
      <c r="AB203" s="2">
        <f t="shared" si="15"/>
        <v>13.947253652982663</v>
      </c>
      <c r="AC203" s="2">
        <f t="shared" si="17"/>
        <v>10.992522085565364</v>
      </c>
    </row>
    <row r="204" spans="1:29" x14ac:dyDescent="0.25">
      <c r="A204" s="2">
        <v>1511</v>
      </c>
      <c r="C204" s="2">
        <f t="shared" si="16"/>
        <v>13.547619047619047</v>
      </c>
      <c r="E204" s="2">
        <f>AVERAGE(10,15,15,6.25,20)</f>
        <v>13.25</v>
      </c>
      <c r="N204" s="2">
        <v>20</v>
      </c>
      <c r="R204" s="2" t="s">
        <v>657</v>
      </c>
      <c r="Z204" s="2">
        <f t="shared" si="14"/>
        <v>13.547619047619047</v>
      </c>
      <c r="AA204" s="2">
        <f>'IV. Country level, 1310-2018'!BM205</f>
        <v>6.9027942047950326</v>
      </c>
      <c r="AB204" s="2">
        <f t="shared" si="15"/>
        <v>6.6448248428240149</v>
      </c>
      <c r="AC204" s="2">
        <f t="shared" si="17"/>
        <v>11.727698143771391</v>
      </c>
    </row>
    <row r="205" spans="1:29" x14ac:dyDescent="0.25">
      <c r="A205" s="2">
        <v>1512</v>
      </c>
      <c r="C205" s="2">
        <f t="shared" si="16"/>
        <v>13.547619047619047</v>
      </c>
      <c r="E205" s="2">
        <f>AVERAGE(8.5,12.5)</f>
        <v>10.5</v>
      </c>
      <c r="N205" s="2">
        <v>14</v>
      </c>
      <c r="R205" s="2" t="s">
        <v>108</v>
      </c>
      <c r="Z205" s="2">
        <f t="shared" si="14"/>
        <v>13.547619047619047</v>
      </c>
      <c r="AA205" s="2">
        <f>'IV. Country level, 1310-2018'!BM206</f>
        <v>6.9007122974115331</v>
      </c>
      <c r="AB205" s="2">
        <f t="shared" si="15"/>
        <v>6.6469067502075143</v>
      </c>
      <c r="AC205" s="2">
        <f t="shared" si="17"/>
        <v>12.028431391432777</v>
      </c>
    </row>
    <row r="206" spans="1:29" x14ac:dyDescent="0.25">
      <c r="A206" s="2">
        <v>1513</v>
      </c>
      <c r="C206" s="2">
        <f t="shared" si="16"/>
        <v>15.010416666666666</v>
      </c>
      <c r="N206" s="2">
        <v>12</v>
      </c>
      <c r="R206" s="2" t="s">
        <v>456</v>
      </c>
      <c r="Z206" s="2">
        <f t="shared" si="14"/>
        <v>15.010416666666666</v>
      </c>
      <c r="AA206" s="2">
        <f>'IV. Country level, 1310-2018'!BM207</f>
        <v>2.2479311113023637</v>
      </c>
      <c r="AB206" s="2">
        <f t="shared" si="15"/>
        <v>12.762485555364302</v>
      </c>
      <c r="AC206" s="2">
        <f t="shared" si="17"/>
        <v>10.449534141241269</v>
      </c>
    </row>
    <row r="207" spans="1:29" x14ac:dyDescent="0.25">
      <c r="A207" s="2">
        <v>1514</v>
      </c>
      <c r="C207" s="2">
        <f t="shared" si="16"/>
        <v>14.208188657407408</v>
      </c>
      <c r="Z207" s="2">
        <f t="shared" si="14"/>
        <v>14.208188657407408</v>
      </c>
      <c r="AA207" s="2">
        <f>'IV. Country level, 1310-2018'!BM208</f>
        <v>3.5879348415579209</v>
      </c>
      <c r="AB207" s="2">
        <f t="shared" si="15"/>
        <v>10.620253815849487</v>
      </c>
      <c r="AC207" s="2">
        <f t="shared" si="17"/>
        <v>10.077558781055776</v>
      </c>
    </row>
    <row r="208" spans="1:29" x14ac:dyDescent="0.25">
      <c r="A208" s="2">
        <v>1515</v>
      </c>
      <c r="C208" s="2">
        <f t="shared" si="16"/>
        <v>14.059358465608467</v>
      </c>
      <c r="Z208" s="2">
        <f t="shared" si="14"/>
        <v>14.059358465608467</v>
      </c>
      <c r="AA208" s="2">
        <f>'IV. Country level, 1310-2018'!BM209</f>
        <v>0.96687683480866138</v>
      </c>
      <c r="AB208" s="2">
        <f t="shared" si="15"/>
        <v>13.092481630799806</v>
      </c>
      <c r="AC208" s="2">
        <f t="shared" si="17"/>
        <v>11.811365264101571</v>
      </c>
    </row>
    <row r="209" spans="1:29" x14ac:dyDescent="0.25">
      <c r="A209" s="2">
        <v>1516</v>
      </c>
      <c r="C209" s="2">
        <f t="shared" si="16"/>
        <v>11.681267466640348</v>
      </c>
      <c r="E209" s="2">
        <f>AVERAGE(20,15.5,31.5,17,11,13.5,40,14.75)</f>
        <v>20.40625</v>
      </c>
      <c r="R209" s="4" t="s">
        <v>699</v>
      </c>
      <c r="Z209" s="2">
        <f t="shared" si="14"/>
        <v>11.681267466640348</v>
      </c>
      <c r="AA209" s="2">
        <f>'IV. Country level, 1310-2018'!BM210</f>
        <v>2.2487347259792654</v>
      </c>
      <c r="AB209" s="2">
        <f t="shared" si="15"/>
        <v>9.4325327406610828</v>
      </c>
      <c r="AC209" s="2">
        <f t="shared" si="17"/>
        <v>13.113775507281662</v>
      </c>
    </row>
    <row r="210" spans="1:29" x14ac:dyDescent="0.25">
      <c r="A210" s="2">
        <v>1517</v>
      </c>
      <c r="C210" s="2">
        <f t="shared" si="16"/>
        <v>11.806267466640348</v>
      </c>
      <c r="E210" s="2">
        <f>(AVERAGE(0.19,(1/9),(7/42)))*100</f>
        <v>15.592592592592592</v>
      </c>
      <c r="G210" s="2">
        <f>(((6/96)+(3450/36000))/2)*100</f>
        <v>7.9166666666666661</v>
      </c>
      <c r="R210" s="4" t="s">
        <v>109</v>
      </c>
      <c r="Z210" s="2">
        <f t="shared" si="14"/>
        <v>11.806267466640348</v>
      </c>
      <c r="AA210" s="2">
        <f>'IV. Country level, 1310-2018'!BM211</f>
        <v>0.46284133495611252</v>
      </c>
      <c r="AB210" s="2">
        <f t="shared" si="15"/>
        <v>11.343426131684236</v>
      </c>
      <c r="AC210" s="2">
        <f t="shared" si="17"/>
        <v>11.755482145053264</v>
      </c>
    </row>
    <row r="211" spans="1:29" x14ac:dyDescent="0.25">
      <c r="A211" s="2">
        <v>1518</v>
      </c>
      <c r="C211" s="2">
        <f t="shared" si="16"/>
        <v>12.800015525902531</v>
      </c>
      <c r="E211" s="2">
        <v>18</v>
      </c>
      <c r="Z211" s="2">
        <f t="shared" si="14"/>
        <v>12.800015525902531</v>
      </c>
      <c r="AA211" s="2">
        <f>'IV. Country level, 1310-2018'!BM212</f>
        <v>-5.9814546982420405</v>
      </c>
      <c r="AB211" s="2">
        <f t="shared" si="15"/>
        <v>18.78147022414457</v>
      </c>
      <c r="AC211" s="2">
        <f t="shared" si="17"/>
        <v>10.515937035232023</v>
      </c>
    </row>
    <row r="212" spans="1:29" x14ac:dyDescent="0.25">
      <c r="A212" s="2">
        <v>1519</v>
      </c>
      <c r="C212" s="2">
        <f t="shared" si="16"/>
        <v>14.109103612102073</v>
      </c>
      <c r="E212" s="2">
        <v>7</v>
      </c>
      <c r="G212" s="2">
        <f>(7062/113000)*100</f>
        <v>6.2495575221238937</v>
      </c>
      <c r="P212" s="2">
        <f>(112/1782)*100</f>
        <v>6.2850729517396191</v>
      </c>
      <c r="R212" s="4" t="s">
        <v>700</v>
      </c>
      <c r="Z212" s="2">
        <f t="shared" si="14"/>
        <v>14.109103612102073</v>
      </c>
      <c r="AA212" s="2">
        <f>'IV. Country level, 1310-2018'!BM213</f>
        <v>-1.6546748403660885</v>
      </c>
      <c r="AB212" s="2">
        <f t="shared" si="15"/>
        <v>15.763778452468161</v>
      </c>
      <c r="AC212" s="2">
        <f t="shared" si="17"/>
        <v>10.02431548313697</v>
      </c>
    </row>
    <row r="213" spans="1:29" x14ac:dyDescent="0.25">
      <c r="A213" s="2">
        <v>1520</v>
      </c>
      <c r="C213" s="2">
        <f t="shared" si="16"/>
        <v>14.69115747776023</v>
      </c>
      <c r="E213" s="2">
        <v>13</v>
      </c>
      <c r="R213" s="2" t="s">
        <v>652</v>
      </c>
      <c r="Z213" s="2">
        <f t="shared" si="14"/>
        <v>14.69115747776023</v>
      </c>
      <c r="AA213" s="2">
        <f>'IV. Country level, 1310-2018'!BM214</f>
        <v>11.436725457994726</v>
      </c>
      <c r="AB213" s="2">
        <f t="shared" si="15"/>
        <v>3.2544320197655043</v>
      </c>
      <c r="AC213" s="2">
        <f t="shared" si="17"/>
        <v>12.414389030644672</v>
      </c>
    </row>
    <row r="214" spans="1:29" x14ac:dyDescent="0.25">
      <c r="A214" s="2">
        <v>1521</v>
      </c>
      <c r="C214" s="2">
        <f t="shared" si="16"/>
        <v>15.791125421066424</v>
      </c>
      <c r="E214" s="2">
        <f>AVERAGE(17,21.5,27.5,17)</f>
        <v>20.75</v>
      </c>
      <c r="Z214" s="2">
        <f t="shared" si="14"/>
        <v>15.791125421066424</v>
      </c>
      <c r="AA214" s="2">
        <f>'IV. Country level, 1310-2018'!BM215</f>
        <v>13.847687373965618</v>
      </c>
      <c r="AB214" s="2">
        <f t="shared" si="15"/>
        <v>1.9434380471008055</v>
      </c>
      <c r="AC214" s="2">
        <f t="shared" si="17"/>
        <v>12.523593535177813</v>
      </c>
    </row>
    <row r="215" spans="1:29" x14ac:dyDescent="0.25">
      <c r="A215" s="2">
        <v>1522</v>
      </c>
      <c r="C215" s="2">
        <f t="shared" si="16"/>
        <v>14.973057052347238</v>
      </c>
      <c r="E215" s="2">
        <v>20</v>
      </c>
      <c r="N215" s="2">
        <v>20</v>
      </c>
      <c r="R215" s="2" t="s">
        <v>658</v>
      </c>
      <c r="Z215" s="2">
        <f t="shared" si="14"/>
        <v>14.973057052347238</v>
      </c>
      <c r="AA215" s="2">
        <f>'IV. Country level, 1310-2018'!BM216</f>
        <v>5.3219262862128103</v>
      </c>
      <c r="AB215" s="2">
        <f t="shared" si="15"/>
        <v>9.651130766134429</v>
      </c>
      <c r="AC215" s="2">
        <f t="shared" si="17"/>
        <v>13.423165929128686</v>
      </c>
    </row>
    <row r="216" spans="1:29" x14ac:dyDescent="0.25">
      <c r="A216" s="2">
        <v>1523</v>
      </c>
      <c r="C216" s="2">
        <f t="shared" si="16"/>
        <v>16.65855579318039</v>
      </c>
      <c r="E216" s="2">
        <f>AVERAGE(20.5,22.5)</f>
        <v>21.5</v>
      </c>
      <c r="N216" s="2">
        <v>20</v>
      </c>
      <c r="Z216" s="2">
        <f t="shared" si="14"/>
        <v>16.65855579318039</v>
      </c>
      <c r="AA216" s="2">
        <f>'IV. Country level, 1310-2018'!BM217</f>
        <v>-9.5044917800346038</v>
      </c>
      <c r="AB216" s="2">
        <f t="shared" si="15"/>
        <v>26.163047573214996</v>
      </c>
      <c r="AC216" s="2">
        <f t="shared" si="17"/>
        <v>13.892842342486352</v>
      </c>
    </row>
    <row r="217" spans="1:29" x14ac:dyDescent="0.25">
      <c r="A217" s="2">
        <v>1524</v>
      </c>
      <c r="C217" s="2">
        <f t="shared" si="16"/>
        <v>16.735478870103467</v>
      </c>
      <c r="E217" s="2">
        <v>21</v>
      </c>
      <c r="M217" s="2">
        <v>11.5</v>
      </c>
      <c r="N217" s="2">
        <v>20</v>
      </c>
      <c r="R217" s="2" t="s">
        <v>110</v>
      </c>
      <c r="Z217" s="2">
        <f t="shared" si="14"/>
        <v>16.735478870103467</v>
      </c>
      <c r="AA217" s="2">
        <f>'IV. Country level, 1310-2018'!BM218</f>
        <v>4.6276212066872331</v>
      </c>
      <c r="AB217" s="2">
        <f t="shared" si="15"/>
        <v>12.107857663416233</v>
      </c>
      <c r="AC217" s="2">
        <f t="shared" si="17"/>
        <v>13.890008031968208</v>
      </c>
    </row>
    <row r="218" spans="1:29" x14ac:dyDescent="0.25">
      <c r="A218" s="2">
        <v>1525</v>
      </c>
      <c r="C218" s="2">
        <f t="shared" si="16"/>
        <v>16.716248100872697</v>
      </c>
      <c r="M218" s="2">
        <v>11.5</v>
      </c>
      <c r="N218" s="2">
        <v>20</v>
      </c>
      <c r="Q218" s="2">
        <f>(147966/2546210)*100</f>
        <v>5.8112253113450976</v>
      </c>
      <c r="R218" s="4"/>
      <c r="Z218" s="2">
        <f t="shared" si="14"/>
        <v>16.716248100872697</v>
      </c>
      <c r="AA218" s="2">
        <f>'IV. Country level, 1310-2018'!BM219</f>
        <v>-8.3622288809279741</v>
      </c>
      <c r="AB218" s="2">
        <f t="shared" si="15"/>
        <v>25.078476981800669</v>
      </c>
      <c r="AC218" s="2">
        <f t="shared" si="17"/>
        <v>13.649783382971775</v>
      </c>
    </row>
    <row r="219" spans="1:29" x14ac:dyDescent="0.25">
      <c r="A219" s="2">
        <v>1526</v>
      </c>
      <c r="C219" s="2">
        <f t="shared" si="16"/>
        <v>16.442602109278756</v>
      </c>
      <c r="M219" s="2">
        <v>11.5</v>
      </c>
      <c r="Z219" s="2">
        <f t="shared" si="14"/>
        <v>16.442602109278756</v>
      </c>
      <c r="AA219" s="2">
        <f>'IV. Country level, 1310-2018'!BM220</f>
        <v>-2.6089112366930762</v>
      </c>
      <c r="AB219" s="2">
        <f t="shared" si="15"/>
        <v>19.051513345971831</v>
      </c>
      <c r="AC219" s="2">
        <f t="shared" si="17"/>
        <v>14.093518976447308</v>
      </c>
    </row>
    <row r="220" spans="1:29" x14ac:dyDescent="0.25">
      <c r="A220" s="2">
        <v>1527</v>
      </c>
      <c r="C220" s="2">
        <f t="shared" si="16"/>
        <v>16.028293210122282</v>
      </c>
      <c r="P220" s="2">
        <f>(15+13)/2</f>
        <v>14</v>
      </c>
      <c r="R220" s="2" t="s">
        <v>111</v>
      </c>
      <c r="Z220" s="2">
        <f t="shared" si="14"/>
        <v>16.028293210122282</v>
      </c>
      <c r="AA220" s="2">
        <f>'IV. Country level, 1310-2018'!BM221</f>
        <v>12.793701363983784</v>
      </c>
      <c r="AB220" s="2">
        <f t="shared" si="15"/>
        <v>3.2345918461384979</v>
      </c>
      <c r="AC220" s="2">
        <f t="shared" si="17"/>
        <v>11.563314125649935</v>
      </c>
    </row>
    <row r="221" spans="1:29" x14ac:dyDescent="0.25">
      <c r="A221" s="2">
        <v>1528</v>
      </c>
      <c r="C221" s="2">
        <f t="shared" si="16"/>
        <v>15.439917085079646</v>
      </c>
      <c r="E221" s="2">
        <v>20.5</v>
      </c>
      <c r="Z221" s="2">
        <f t="shared" si="14"/>
        <v>15.439917085079646</v>
      </c>
      <c r="AA221" s="2">
        <f>'IV. Country level, 1310-2018'!BM222</f>
        <v>15.178051580953877</v>
      </c>
      <c r="AB221" s="2">
        <f t="shared" si="15"/>
        <v>0.26186550412576892</v>
      </c>
      <c r="AC221" s="2">
        <f t="shared" si="17"/>
        <v>12.208631038271287</v>
      </c>
    </row>
    <row r="222" spans="1:29" x14ac:dyDescent="0.25">
      <c r="A222" s="2">
        <v>1529</v>
      </c>
      <c r="C222" s="2">
        <f t="shared" si="16"/>
        <v>16.565982828066378</v>
      </c>
      <c r="E222" s="2">
        <v>20</v>
      </c>
      <c r="Z222" s="2">
        <f t="shared" si="14"/>
        <v>16.565982828066378</v>
      </c>
      <c r="AA222" s="2">
        <f>'IV. Country level, 1310-2018'!BM223</f>
        <v>3.8087029076032195</v>
      </c>
      <c r="AB222" s="2">
        <f t="shared" si="15"/>
        <v>12.757279920463159</v>
      </c>
      <c r="AC222" s="2">
        <f t="shared" si="17"/>
        <v>12.080595136331892</v>
      </c>
    </row>
    <row r="223" spans="1:29" x14ac:dyDescent="0.25">
      <c r="A223" s="2">
        <v>1530</v>
      </c>
      <c r="C223" s="2">
        <f t="shared" si="16"/>
        <v>17.289694660647289</v>
      </c>
      <c r="E223" s="2">
        <v>20.5</v>
      </c>
      <c r="R223" s="4"/>
      <c r="Z223" s="2">
        <f t="shared" si="14"/>
        <v>17.289694660647289</v>
      </c>
      <c r="AA223" s="2">
        <f>'IV. Country level, 1310-2018'!BM224</f>
        <v>8.838081043013899</v>
      </c>
      <c r="AB223" s="2">
        <f t="shared" si="15"/>
        <v>8.4516136176333898</v>
      </c>
      <c r="AC223" s="2">
        <f t="shared" si="17"/>
        <v>11.884879735609459</v>
      </c>
    </row>
    <row r="224" spans="1:29" x14ac:dyDescent="0.25">
      <c r="A224" s="2">
        <v>1531</v>
      </c>
      <c r="C224" s="2">
        <f t="shared" si="16"/>
        <v>17.003980374933004</v>
      </c>
      <c r="F224" s="4">
        <v>16.5</v>
      </c>
      <c r="I224" s="2">
        <f>(((0.1*(275333))+40000)/275333)*100</f>
        <v>24.527862624531025</v>
      </c>
      <c r="L224" s="2">
        <v>5</v>
      </c>
      <c r="R224" s="4" t="s">
        <v>112</v>
      </c>
      <c r="S224" s="2" t="s">
        <v>698</v>
      </c>
      <c r="Z224" s="2">
        <f t="shared" si="14"/>
        <v>17.003980374933004</v>
      </c>
      <c r="AA224" s="2">
        <f>'IV. Country level, 1310-2018'!BM225</f>
        <v>0.37890432316730949</v>
      </c>
      <c r="AB224" s="2">
        <f t="shared" si="15"/>
        <v>16.625076051765696</v>
      </c>
      <c r="AC224" s="2">
        <f t="shared" si="17"/>
        <v>14.517992468240474</v>
      </c>
    </row>
    <row r="225" spans="1:29" x14ac:dyDescent="0.25">
      <c r="A225" s="2">
        <v>1532</v>
      </c>
      <c r="C225" s="2">
        <f t="shared" si="16"/>
        <v>16.432551803504431</v>
      </c>
      <c r="Z225" s="2">
        <f t="shared" si="14"/>
        <v>16.432551803504431</v>
      </c>
      <c r="AA225" s="2">
        <f>'IV. Country level, 1310-2018'!BM226</f>
        <v>-7.7496738647204664</v>
      </c>
      <c r="AB225" s="2">
        <f t="shared" si="15"/>
        <v>24.182225668224898</v>
      </c>
      <c r="AC225" s="2">
        <f t="shared" si="17"/>
        <v>16.924671842813559</v>
      </c>
    </row>
    <row r="226" spans="1:29" x14ac:dyDescent="0.25">
      <c r="A226" s="2">
        <v>1533</v>
      </c>
      <c r="C226" s="2">
        <f t="shared" si="16"/>
        <v>16.014283588656312</v>
      </c>
      <c r="Z226" s="2">
        <f t="shared" si="14"/>
        <v>16.014283588656312</v>
      </c>
      <c r="AA226" s="2">
        <f>'IV. Country level, 1310-2018'!BM227</f>
        <v>-1.6672219522584844</v>
      </c>
      <c r="AB226" s="2">
        <f t="shared" si="15"/>
        <v>17.681505540914795</v>
      </c>
      <c r="AC226" s="2">
        <f t="shared" si="17"/>
        <v>16.871298725140502</v>
      </c>
    </row>
    <row r="227" spans="1:29" x14ac:dyDescent="0.25">
      <c r="A227" s="2">
        <v>1534</v>
      </c>
      <c r="C227" s="2">
        <f t="shared" si="16"/>
        <v>15.364283588656312</v>
      </c>
      <c r="P227" s="2">
        <v>12</v>
      </c>
      <c r="R227" s="4" t="s">
        <v>659</v>
      </c>
      <c r="Z227" s="2">
        <f t="shared" si="14"/>
        <v>15.364283588656312</v>
      </c>
      <c r="AA227" s="2">
        <f>'IV. Country level, 1310-2018'!BM228</f>
        <v>-6.3020973858992839</v>
      </c>
      <c r="AB227" s="2">
        <f t="shared" si="15"/>
        <v>21.666380974555594</v>
      </c>
      <c r="AC227" s="2">
        <f t="shared" si="17"/>
        <v>18.49984716259841</v>
      </c>
    </row>
    <row r="228" spans="1:29" x14ac:dyDescent="0.25">
      <c r="A228" s="2">
        <v>1535</v>
      </c>
      <c r="C228" s="2">
        <f t="shared" si="16"/>
        <v>15.373567608861729</v>
      </c>
      <c r="E228" s="2">
        <v>16.5</v>
      </c>
      <c r="Z228" s="2">
        <f t="shared" si="14"/>
        <v>15.373567608861729</v>
      </c>
      <c r="AA228" s="2">
        <f>'IV. Country level, 1310-2018'!BM229</f>
        <v>-1.7350535172756649</v>
      </c>
      <c r="AB228" s="2">
        <f t="shared" si="15"/>
        <v>17.108621126137393</v>
      </c>
      <c r="AC228" s="2">
        <f t="shared" si="17"/>
        <v>17.543511189188571</v>
      </c>
    </row>
    <row r="229" spans="1:29" x14ac:dyDescent="0.25">
      <c r="A229" s="2">
        <v>1536</v>
      </c>
      <c r="C229" s="2">
        <f t="shared" si="16"/>
        <v>14.290552584670232</v>
      </c>
      <c r="E229" s="2">
        <v>16.5</v>
      </c>
      <c r="G229" s="2">
        <f>(((144/374)*22)+((230/374)*23))</f>
        <v>22.614973262032088</v>
      </c>
      <c r="H229" s="2">
        <v>12</v>
      </c>
      <c r="I229" s="2">
        <v>14</v>
      </c>
      <c r="R229" s="2" t="s">
        <v>113</v>
      </c>
      <c r="Z229" s="2">
        <f t="shared" si="14"/>
        <v>14.290552584670232</v>
      </c>
      <c r="AA229" s="2">
        <f>'IV. Country level, 1310-2018'!BM230</f>
        <v>1.9068844879184912</v>
      </c>
      <c r="AB229" s="2">
        <f t="shared" si="15"/>
        <v>12.383668096751741</v>
      </c>
      <c r="AC229" s="2">
        <f t="shared" si="17"/>
        <v>13.942721590941984</v>
      </c>
    </row>
    <row r="230" spans="1:29" x14ac:dyDescent="0.25">
      <c r="A230" s="2">
        <v>1537</v>
      </c>
      <c r="C230" s="2">
        <f t="shared" si="16"/>
        <v>14.290552584670232</v>
      </c>
      <c r="I230" s="2">
        <v>14</v>
      </c>
      <c r="Z230" s="2">
        <f t="shared" si="14"/>
        <v>14.290552584670232</v>
      </c>
      <c r="AA230" s="2">
        <f>'IV. Country level, 1310-2018'!BM231</f>
        <v>-5.5609000951685372</v>
      </c>
      <c r="AB230" s="2">
        <f t="shared" si="15"/>
        <v>19.851452679838768</v>
      </c>
      <c r="AC230" s="2">
        <f t="shared" si="17"/>
        <v>12.07632185353344</v>
      </c>
    </row>
    <row r="231" spans="1:29" x14ac:dyDescent="0.25">
      <c r="A231" s="2">
        <v>1538</v>
      </c>
      <c r="C231" s="2">
        <f t="shared" si="16"/>
        <v>14.261497326203209</v>
      </c>
      <c r="Z231" s="2">
        <f t="shared" si="14"/>
        <v>14.261497326203209</v>
      </c>
      <c r="AA231" s="2">
        <f>'IV. Country level, 1310-2018'!BM232</f>
        <v>4.3307730883063913</v>
      </c>
      <c r="AB231" s="2">
        <f t="shared" si="15"/>
        <v>9.9307242378968184</v>
      </c>
      <c r="AC231" s="2">
        <f t="shared" si="17"/>
        <v>12.438746107291227</v>
      </c>
    </row>
    <row r="232" spans="1:29" x14ac:dyDescent="0.25">
      <c r="A232" s="2">
        <v>1539</v>
      </c>
      <c r="C232" s="2">
        <f t="shared" si="16"/>
        <v>13.842914438502675</v>
      </c>
      <c r="J232" s="2">
        <v>8</v>
      </c>
      <c r="P232" s="2">
        <v>13</v>
      </c>
      <c r="R232" s="2" t="s">
        <v>675</v>
      </c>
      <c r="Z232" s="2">
        <f t="shared" si="14"/>
        <v>13.842914438502675</v>
      </c>
      <c r="AA232" s="2">
        <f>'IV. Country level, 1310-2018'!BM233</f>
        <v>14.866215958003927</v>
      </c>
      <c r="AB232" s="2">
        <f t="shared" si="15"/>
        <v>-1.0233015195012527</v>
      </c>
      <c r="AC232" s="2">
        <f t="shared" si="17"/>
        <v>11.854962192426722</v>
      </c>
    </row>
    <row r="233" spans="1:29" x14ac:dyDescent="0.25">
      <c r="A233" s="2">
        <v>1540</v>
      </c>
      <c r="C233" s="2">
        <f t="shared" si="16"/>
        <v>12.5</v>
      </c>
      <c r="Z233" s="2">
        <f t="shared" si="14"/>
        <v>12.5</v>
      </c>
      <c r="AA233" s="2">
        <f>'IV. Country level, 1310-2018'!BM234</f>
        <v>7.8832926209449878</v>
      </c>
      <c r="AB233" s="2">
        <f t="shared" si="15"/>
        <v>4.6167073790550122</v>
      </c>
      <c r="AC233" s="2">
        <f t="shared" si="17"/>
        <v>11.295757989699238</v>
      </c>
    </row>
    <row r="234" spans="1:29" x14ac:dyDescent="0.25">
      <c r="A234" s="2">
        <v>1541</v>
      </c>
      <c r="C234" s="2">
        <f t="shared" si="16"/>
        <v>12.73076923076923</v>
      </c>
      <c r="E234" s="4">
        <v>14</v>
      </c>
      <c r="P234" s="2">
        <v>12</v>
      </c>
      <c r="Z234" s="2">
        <f t="shared" si="14"/>
        <v>12.73076923076923</v>
      </c>
      <c r="AA234" s="2">
        <f>'IV. Country level, 1310-2018'!BM235</f>
        <v>-11.472581520090877</v>
      </c>
      <c r="AB234" s="2">
        <f t="shared" si="15"/>
        <v>24.203350750860107</v>
      </c>
      <c r="AC234" s="2">
        <f t="shared" si="17"/>
        <v>9.2594705613358741</v>
      </c>
    </row>
    <row r="235" spans="1:29" x14ac:dyDescent="0.25">
      <c r="A235" s="2">
        <v>1542</v>
      </c>
      <c r="C235" s="2">
        <f t="shared" si="16"/>
        <v>12.558823529411764</v>
      </c>
      <c r="E235" s="2">
        <v>12</v>
      </c>
      <c r="H235" s="2">
        <v>16</v>
      </c>
      <c r="P235" s="2">
        <v>12</v>
      </c>
      <c r="Z235" s="2">
        <f t="shared" si="14"/>
        <v>12.558823529411764</v>
      </c>
      <c r="AA235" s="2">
        <f>'IV. Country level, 1310-2018'!BM236</f>
        <v>-0.46331019267408929</v>
      </c>
      <c r="AB235" s="2">
        <f t="shared" si="15"/>
        <v>13.022133722085854</v>
      </c>
      <c r="AC235" s="2">
        <f t="shared" si="17"/>
        <v>8.6528028127794663</v>
      </c>
    </row>
    <row r="236" spans="1:29" x14ac:dyDescent="0.25">
      <c r="A236" s="2">
        <v>1543</v>
      </c>
      <c r="C236" s="2">
        <f t="shared" si="16"/>
        <v>12.833333333333334</v>
      </c>
      <c r="E236" s="2">
        <v>12</v>
      </c>
      <c r="P236" s="2">
        <v>12</v>
      </c>
      <c r="Z236" s="2">
        <f t="shared" si="14"/>
        <v>12.833333333333334</v>
      </c>
      <c r="AA236" s="2">
        <f>'IV. Country level, 1310-2018'!BM237</f>
        <v>4.3640946556739744</v>
      </c>
      <c r="AB236" s="2">
        <f t="shared" si="15"/>
        <v>8.4692386776593587</v>
      </c>
      <c r="AC236" s="2">
        <f t="shared" si="17"/>
        <v>10.215994363612626</v>
      </c>
    </row>
    <row r="237" spans="1:29" x14ac:dyDescent="0.25">
      <c r="A237" s="2">
        <v>1544</v>
      </c>
      <c r="C237" s="2">
        <f t="shared" si="16"/>
        <v>12.98076923076923</v>
      </c>
      <c r="E237" s="2">
        <v>16</v>
      </c>
      <c r="F237" s="2">
        <v>10.5</v>
      </c>
      <c r="H237" s="2">
        <v>16</v>
      </c>
      <c r="P237" s="2">
        <v>12</v>
      </c>
      <c r="R237" s="4" t="s">
        <v>653</v>
      </c>
      <c r="Z237" s="2">
        <f t="shared" si="14"/>
        <v>12.98076923076923</v>
      </c>
      <c r="AA237" s="2">
        <f>'IV. Country level, 1310-2018'!BM238</f>
        <v>7.3833285494740073</v>
      </c>
      <c r="AB237" s="2">
        <f t="shared" si="15"/>
        <v>5.5974406812952227</v>
      </c>
      <c r="AC237" s="2">
        <f t="shared" si="17"/>
        <v>13.025000167601345</v>
      </c>
    </row>
    <row r="238" spans="1:29" x14ac:dyDescent="0.25">
      <c r="A238" s="2">
        <v>1545</v>
      </c>
      <c r="C238" s="2">
        <f t="shared" si="16"/>
        <v>13.018518518518519</v>
      </c>
      <c r="E238" s="2">
        <v>16</v>
      </c>
      <c r="H238" s="2">
        <v>14</v>
      </c>
      <c r="I238" s="2">
        <v>6</v>
      </c>
      <c r="P238" s="2">
        <v>12</v>
      </c>
      <c r="R238" s="2" t="s">
        <v>674</v>
      </c>
      <c r="Z238" s="2">
        <f t="shared" si="14"/>
        <v>13.018518518518519</v>
      </c>
      <c r="AA238" s="2">
        <f>'IV. Country level, 1310-2018'!BM239</f>
        <v>7.3344685205165598</v>
      </c>
      <c r="AB238" s="2">
        <f t="shared" si="15"/>
        <v>5.6840499980019592</v>
      </c>
      <c r="AC238" s="2">
        <f t="shared" si="17"/>
        <v>11.304586375034651</v>
      </c>
    </row>
    <row r="239" spans="1:29" x14ac:dyDescent="0.25">
      <c r="A239" s="2">
        <v>1546</v>
      </c>
      <c r="C239" s="2">
        <f t="shared" si="16"/>
        <v>12.827586206896552</v>
      </c>
      <c r="E239" s="2">
        <f>AVERAGE(12,11)</f>
        <v>11.5</v>
      </c>
      <c r="F239" s="2">
        <v>13</v>
      </c>
      <c r="H239" s="2">
        <v>16</v>
      </c>
      <c r="I239" s="2">
        <v>13.5</v>
      </c>
      <c r="N239" s="2">
        <f>2.75*4</f>
        <v>11</v>
      </c>
      <c r="P239" s="2">
        <v>12</v>
      </c>
      <c r="R239" s="4" t="s">
        <v>660</v>
      </c>
      <c r="Z239" s="2">
        <f t="shared" si="14"/>
        <v>12.827586206896552</v>
      </c>
      <c r="AA239" s="2">
        <f>'IV. Country level, 1310-2018'!BM240</f>
        <v>2.9085468705656807</v>
      </c>
      <c r="AB239" s="2">
        <f t="shared" si="15"/>
        <v>9.9190393363308704</v>
      </c>
      <c r="AC239" s="2">
        <f t="shared" si="17"/>
        <v>9.7343113133797932</v>
      </c>
    </row>
    <row r="240" spans="1:29" x14ac:dyDescent="0.25">
      <c r="A240" s="2">
        <v>1547</v>
      </c>
      <c r="C240" s="2">
        <f t="shared" si="16"/>
        <v>12.827586206896552</v>
      </c>
      <c r="E240" s="2">
        <v>12</v>
      </c>
      <c r="F240" s="2">
        <v>14</v>
      </c>
      <c r="H240" s="2">
        <v>16</v>
      </c>
      <c r="N240" s="2">
        <v>12</v>
      </c>
      <c r="P240" s="2">
        <v>14</v>
      </c>
      <c r="R240" s="4" t="s">
        <v>697</v>
      </c>
      <c r="Z240" s="2">
        <f t="shared" si="14"/>
        <v>12.827586206896552</v>
      </c>
      <c r="AA240" s="2">
        <f>'IV. Country level, 1310-2018'!BM241</f>
        <v>-11.452161800079478</v>
      </c>
      <c r="AB240" s="2">
        <f t="shared" si="15"/>
        <v>24.279748006976028</v>
      </c>
      <c r="AC240" s="2">
        <f t="shared" si="17"/>
        <v>8.7852667255138321</v>
      </c>
    </row>
    <row r="241" spans="1:29" x14ac:dyDescent="0.25">
      <c r="A241" s="2">
        <v>1548</v>
      </c>
      <c r="C241" s="2">
        <f t="shared" si="16"/>
        <v>12.648148148148149</v>
      </c>
      <c r="E241" s="2">
        <v>12</v>
      </c>
      <c r="I241" s="2">
        <v>12</v>
      </c>
      <c r="P241" s="2">
        <v>16</v>
      </c>
      <c r="Z241" s="2">
        <f t="shared" si="14"/>
        <v>12.648148148148149</v>
      </c>
      <c r="AA241" s="2">
        <f>'IV. Country level, 1310-2018'!BM242</f>
        <v>0.48769394525487414</v>
      </c>
      <c r="AB241" s="2">
        <f t="shared" si="15"/>
        <v>12.160454202893275</v>
      </c>
      <c r="AC241" s="2">
        <f t="shared" si="17"/>
        <v>8.9255104713704316</v>
      </c>
    </row>
    <row r="242" spans="1:29" x14ac:dyDescent="0.25">
      <c r="A242" s="2">
        <v>1549</v>
      </c>
      <c r="C242" s="2">
        <f t="shared" si="16"/>
        <v>12.703703703703704</v>
      </c>
      <c r="E242" s="2">
        <v>10</v>
      </c>
      <c r="F242" s="2">
        <v>13.5</v>
      </c>
      <c r="H242" s="2">
        <v>16</v>
      </c>
      <c r="I242" s="2">
        <v>9</v>
      </c>
      <c r="P242" s="2">
        <v>12</v>
      </c>
      <c r="R242" s="2" t="s">
        <v>661</v>
      </c>
      <c r="Z242" s="2">
        <f t="shared" si="14"/>
        <v>12.703703703703704</v>
      </c>
      <c r="AA242" s="2">
        <f>'IV. Country level, 1310-2018'!BM243</f>
        <v>10.67349541320185</v>
      </c>
      <c r="AB242" s="2">
        <f t="shared" si="15"/>
        <v>2.0302082905018537</v>
      </c>
      <c r="AC242" s="2">
        <f t="shared" si="17"/>
        <v>10.206553409695918</v>
      </c>
    </row>
    <row r="243" spans="1:29" x14ac:dyDescent="0.25">
      <c r="A243" s="2">
        <v>1550</v>
      </c>
      <c r="C243" s="2">
        <f t="shared" si="16"/>
        <v>12.75</v>
      </c>
      <c r="E243" s="2">
        <v>12</v>
      </c>
      <c r="H243" s="2">
        <v>12</v>
      </c>
      <c r="Z243" s="2">
        <f t="shared" si="14"/>
        <v>12.75</v>
      </c>
      <c r="AA243" s="2">
        <f>'IV. Country level, 1310-2018'!BM244</f>
        <v>10.924073437402392</v>
      </c>
      <c r="AB243" s="2">
        <f t="shared" si="15"/>
        <v>1.8259265625976084</v>
      </c>
      <c r="AC243" s="2">
        <f t="shared" si="17"/>
        <v>11.441617830077858</v>
      </c>
    </row>
    <row r="244" spans="1:29" x14ac:dyDescent="0.25">
      <c r="A244" s="2">
        <v>1551</v>
      </c>
      <c r="C244" s="2">
        <f t="shared" si="16"/>
        <v>12.541666666666666</v>
      </c>
      <c r="E244" s="2">
        <v>12</v>
      </c>
      <c r="I244" s="2">
        <v>12</v>
      </c>
      <c r="Z244" s="2">
        <f t="shared" si="14"/>
        <v>12.541666666666666</v>
      </c>
      <c r="AA244" s="2">
        <f>'IV. Country level, 1310-2018'!BM245</f>
        <v>5.9625197643752443</v>
      </c>
      <c r="AB244" s="2">
        <f t="shared" si="15"/>
        <v>6.5791469022914217</v>
      </c>
      <c r="AC244" s="2">
        <f t="shared" si="17"/>
        <v>9.0545792873581981</v>
      </c>
    </row>
    <row r="245" spans="1:29" x14ac:dyDescent="0.25">
      <c r="A245" s="2">
        <v>1552</v>
      </c>
      <c r="C245" s="2">
        <f t="shared" si="16"/>
        <v>13.057692307692308</v>
      </c>
      <c r="E245" s="2">
        <v>13.5</v>
      </c>
      <c r="F245" s="2">
        <v>14</v>
      </c>
      <c r="I245" s="2">
        <v>12</v>
      </c>
      <c r="N245" s="2">
        <v>10</v>
      </c>
      <c r="R245" s="4" t="s">
        <v>695</v>
      </c>
      <c r="Z245" s="2">
        <f t="shared" si="14"/>
        <v>13.057692307692308</v>
      </c>
      <c r="AA245" s="2">
        <f>'IV. Country level, 1310-2018'!BM246</f>
        <v>-1.5936582585880608</v>
      </c>
      <c r="AB245" s="2">
        <f t="shared" si="15"/>
        <v>14.651350566280369</v>
      </c>
      <c r="AC245" s="2">
        <f t="shared" si="17"/>
        <v>7.6987159030391945</v>
      </c>
    </row>
    <row r="246" spans="1:29" x14ac:dyDescent="0.25">
      <c r="A246" s="2">
        <v>1553</v>
      </c>
      <c r="C246" s="2">
        <f t="shared" si="16"/>
        <v>13.8</v>
      </c>
      <c r="E246" s="2">
        <v>16</v>
      </c>
      <c r="F246" s="2">
        <v>12</v>
      </c>
      <c r="G246" s="2">
        <v>12</v>
      </c>
      <c r="R246" s="2" t="s">
        <v>663</v>
      </c>
      <c r="Z246" s="2">
        <f t="shared" si="14"/>
        <v>13.8</v>
      </c>
      <c r="AA246" s="2">
        <f>'IV. Country level, 1310-2018'!BM247</f>
        <v>-4.7644902790044457</v>
      </c>
      <c r="AB246" s="2">
        <f t="shared" si="15"/>
        <v>18.564490279004445</v>
      </c>
      <c r="AC246" s="2">
        <f t="shared" si="17"/>
        <v>8.3884159497412174</v>
      </c>
    </row>
    <row r="247" spans="1:29" x14ac:dyDescent="0.25">
      <c r="A247" s="2">
        <v>1554</v>
      </c>
      <c r="C247" s="2">
        <f t="shared" si="16"/>
        <v>14.12962962962963</v>
      </c>
      <c r="F247" s="2">
        <v>15</v>
      </c>
      <c r="G247" s="2">
        <v>12</v>
      </c>
      <c r="I247" s="2">
        <v>14</v>
      </c>
      <c r="J247" s="2">
        <v>10</v>
      </c>
      <c r="N247" s="2">
        <v>12</v>
      </c>
      <c r="R247" s="2" t="s">
        <v>696</v>
      </c>
      <c r="Z247" s="2">
        <f t="shared" si="14"/>
        <v>14.12962962962963</v>
      </c>
      <c r="AA247" s="2">
        <f>'IV. Country level, 1310-2018'!BM248</f>
        <v>6.5591514216912232</v>
      </c>
      <c r="AB247" s="2">
        <f t="shared" si="15"/>
        <v>7.5704782079384065</v>
      </c>
      <c r="AC247" s="2">
        <f t="shared" si="17"/>
        <v>9.9198178973482989</v>
      </c>
    </row>
    <row r="248" spans="1:29" x14ac:dyDescent="0.25">
      <c r="A248" s="2">
        <v>1555</v>
      </c>
      <c r="C248" s="2">
        <f t="shared" si="16"/>
        <v>14.288461538461538</v>
      </c>
      <c r="E248" s="2">
        <v>12</v>
      </c>
      <c r="F248" s="2">
        <v>25</v>
      </c>
      <c r="G248" s="2">
        <v>14</v>
      </c>
      <c r="H248" s="2">
        <v>16</v>
      </c>
      <c r="I248" s="2">
        <v>11.5</v>
      </c>
      <c r="R248" s="2" t="s">
        <v>671</v>
      </c>
      <c r="Z248" s="2">
        <f t="shared" si="14"/>
        <v>14.288461538461538</v>
      </c>
      <c r="AA248" s="2">
        <f>'IV. Country level, 1310-2018'!BM249</f>
        <v>11.619051025801278</v>
      </c>
      <c r="AB248" s="2">
        <f t="shared" si="15"/>
        <v>2.6694105126602601</v>
      </c>
      <c r="AC248" s="2">
        <f t="shared" si="17"/>
        <v>12.832740057398452</v>
      </c>
    </row>
    <row r="249" spans="1:29" x14ac:dyDescent="0.25">
      <c r="A249" s="2">
        <v>1556</v>
      </c>
      <c r="C249" s="2">
        <f t="shared" si="16"/>
        <v>14.636363636363637</v>
      </c>
      <c r="E249" s="2">
        <v>12</v>
      </c>
      <c r="F249" s="2">
        <v>14</v>
      </c>
      <c r="G249" s="2">
        <v>24</v>
      </c>
      <c r="H249" s="2">
        <v>16</v>
      </c>
      <c r="R249" s="2" t="s">
        <v>672</v>
      </c>
      <c r="Z249" s="2">
        <f t="shared" si="14"/>
        <v>14.636363636363637</v>
      </c>
      <c r="AA249" s="2">
        <f>'IV. Country level, 1310-2018'!BM250</f>
        <v>7.7782550189476263</v>
      </c>
      <c r="AB249" s="2">
        <f t="shared" si="15"/>
        <v>6.8581086174160104</v>
      </c>
      <c r="AC249" s="2">
        <f t="shared" si="17"/>
        <v>12.297151895064772</v>
      </c>
    </row>
    <row r="250" spans="1:29" x14ac:dyDescent="0.25">
      <c r="A250" s="2">
        <v>1557</v>
      </c>
      <c r="C250" s="2">
        <f t="shared" si="16"/>
        <v>14.762</v>
      </c>
      <c r="E250" s="2">
        <v>12.5</v>
      </c>
      <c r="G250" s="2">
        <v>13</v>
      </c>
      <c r="H250" s="2">
        <v>23</v>
      </c>
      <c r="L250" s="2">
        <v>12</v>
      </c>
      <c r="R250" s="2" t="s">
        <v>673</v>
      </c>
      <c r="Z250" s="2">
        <f t="shared" si="14"/>
        <v>14.762</v>
      </c>
      <c r="AA250" s="2">
        <f>'IV. Country level, 1310-2018'!BM251</f>
        <v>2.2162598041528159</v>
      </c>
      <c r="AB250" s="2">
        <f t="shared" si="15"/>
        <v>12.545740195847184</v>
      </c>
      <c r="AC250" s="2">
        <f t="shared" si="17"/>
        <v>11.178452852956042</v>
      </c>
    </row>
    <row r="251" spans="1:29" x14ac:dyDescent="0.25">
      <c r="A251" s="2">
        <v>1558</v>
      </c>
      <c r="C251" s="2">
        <f t="shared" si="16"/>
        <v>14.630588235294118</v>
      </c>
      <c r="F251" s="2">
        <v>14</v>
      </c>
      <c r="R251" s="2" t="s">
        <v>669</v>
      </c>
      <c r="Z251" s="2">
        <f t="shared" si="14"/>
        <v>14.630588235294118</v>
      </c>
      <c r="AA251" s="2">
        <f>'IV. Country level, 1310-2018'!BM252</f>
        <v>-12.339013787348362</v>
      </c>
      <c r="AB251" s="2">
        <f t="shared" si="15"/>
        <v>26.96960202264248</v>
      </c>
      <c r="AC251" s="2">
        <f t="shared" si="17"/>
        <v>11.270942412884281</v>
      </c>
    </row>
    <row r="252" spans="1:29" x14ac:dyDescent="0.25">
      <c r="A252" s="2">
        <v>1559</v>
      </c>
      <c r="C252" s="2">
        <f t="shared" si="16"/>
        <v>14.216923076923077</v>
      </c>
      <c r="Z252" s="2">
        <f t="shared" si="14"/>
        <v>14.216923076923077</v>
      </c>
      <c r="AA252" s="2">
        <f>'IV. Country level, 1310-2018'!BM253</f>
        <v>3.3146896469784655</v>
      </c>
      <c r="AB252" s="2">
        <f t="shared" si="15"/>
        <v>10.902233429944612</v>
      </c>
      <c r="AC252" s="2">
        <f t="shared" si="17"/>
        <v>11.704458803495788</v>
      </c>
    </row>
    <row r="253" spans="1:29" x14ac:dyDescent="0.25">
      <c r="A253" s="2">
        <v>1560</v>
      </c>
      <c r="C253" s="2">
        <f t="shared" si="16"/>
        <v>12.86</v>
      </c>
      <c r="F253" s="2">
        <f>((1.3+1.11+0.9)/3)*12</f>
        <v>13.239999999999998</v>
      </c>
      <c r="R253" s="2" t="s">
        <v>450</v>
      </c>
      <c r="Z253" s="2">
        <f t="shared" si="14"/>
        <v>12.86</v>
      </c>
      <c r="AA253" s="2">
        <f>'IV. Country level, 1310-2018'!BM254</f>
        <v>2.1264030157566589</v>
      </c>
      <c r="AB253" s="2">
        <f t="shared" si="15"/>
        <v>10.733596984243341</v>
      </c>
      <c r="AC253" s="2">
        <f t="shared" si="17"/>
        <v>11.673788496229493</v>
      </c>
    </row>
    <row r="254" spans="1:29" x14ac:dyDescent="0.25">
      <c r="A254" s="2">
        <v>1561</v>
      </c>
      <c r="C254" s="2">
        <f t="shared" si="16"/>
        <v>10.625913838749236</v>
      </c>
      <c r="F254" s="2">
        <f>0.79*12</f>
        <v>9.48</v>
      </c>
      <c r="N254" s="2">
        <v>7</v>
      </c>
      <c r="R254" s="4" t="s">
        <v>701</v>
      </c>
      <c r="Z254" s="2">
        <f t="shared" si="14"/>
        <v>10.625913838749236</v>
      </c>
      <c r="AA254" s="2">
        <f>'IV. Country level, 1310-2018'!BM255</f>
        <v>2.4080087113131508</v>
      </c>
      <c r="AB254" s="2">
        <f t="shared" si="15"/>
        <v>8.2179051274360848</v>
      </c>
      <c r="AC254" s="2">
        <f t="shared" si="17"/>
        <v>12.258641081852458</v>
      </c>
    </row>
    <row r="255" spans="1:29" x14ac:dyDescent="0.25">
      <c r="A255" s="2">
        <v>1562</v>
      </c>
      <c r="C255" s="2">
        <f t="shared" si="16"/>
        <v>10.488261532291029</v>
      </c>
      <c r="F255" s="2">
        <f>((1.47+1.36+0.82)/3)*12</f>
        <v>14.599999999999998</v>
      </c>
      <c r="Z255" s="2">
        <f t="shared" si="14"/>
        <v>10.488261532291029</v>
      </c>
      <c r="AA255" s="2">
        <f>'IV. Country level, 1310-2018'!BM256</f>
        <v>4.7842362853502269</v>
      </c>
      <c r="AB255" s="2">
        <f t="shared" si="15"/>
        <v>5.7040252469408017</v>
      </c>
      <c r="AC255" s="2">
        <f t="shared" si="17"/>
        <v>8.4902546621380335</v>
      </c>
    </row>
    <row r="256" spans="1:29" x14ac:dyDescent="0.25">
      <c r="A256" s="2">
        <v>1563</v>
      </c>
      <c r="C256" s="2">
        <f t="shared" si="16"/>
        <v>10.266196149218272</v>
      </c>
      <c r="F256" s="2">
        <f>((0.6+1.03)/2)*12</f>
        <v>9.7799999999999994</v>
      </c>
      <c r="Z256" s="2">
        <f t="shared" si="14"/>
        <v>10.266196149218272</v>
      </c>
      <c r="AA256" s="2">
        <f>'IV. Country level, 1310-2018'!BM257</f>
        <v>3.6227796826663283</v>
      </c>
      <c r="AB256" s="2">
        <f t="shared" si="15"/>
        <v>6.643416466551944</v>
      </c>
      <c r="AC256" s="2">
        <f t="shared" si="17"/>
        <v>7.3252564409916419</v>
      </c>
    </row>
    <row r="257" spans="1:29" x14ac:dyDescent="0.25">
      <c r="A257" s="2">
        <v>1564</v>
      </c>
      <c r="C257" s="2">
        <f t="shared" si="16"/>
        <v>9.8488410215273543</v>
      </c>
      <c r="F257" s="2">
        <f>((0.8+0.9)/2)*12</f>
        <v>10.200000000000001</v>
      </c>
      <c r="I257" s="2">
        <f>(305010/4828949)*100</f>
        <v>6.3162812446352206</v>
      </c>
      <c r="J257" s="2">
        <v>10</v>
      </c>
      <c r="P257" s="2">
        <f>(97800/840000)*100</f>
        <v>11.642857142857142</v>
      </c>
      <c r="R257" s="2" t="s">
        <v>114</v>
      </c>
      <c r="Z257" s="2">
        <f t="shared" si="14"/>
        <v>9.8488410215273543</v>
      </c>
      <c r="AA257" s="2">
        <f>'IV. Country level, 1310-2018'!BM258</f>
        <v>-6.7908672736805835</v>
      </c>
      <c r="AB257" s="2">
        <f t="shared" si="15"/>
        <v>16.639708295207939</v>
      </c>
      <c r="AC257" s="2">
        <f t="shared" si="17"/>
        <v>7.3213644621338103</v>
      </c>
    </row>
    <row r="258" spans="1:29" x14ac:dyDescent="0.25">
      <c r="A258" s="2">
        <v>1565</v>
      </c>
      <c r="C258" s="2">
        <f t="shared" si="16"/>
        <v>9.6555076881940192</v>
      </c>
      <c r="F258" s="2">
        <f>1.3*12</f>
        <v>15.600000000000001</v>
      </c>
      <c r="J258" s="2">
        <v>10</v>
      </c>
      <c r="N258" s="2">
        <v>8</v>
      </c>
      <c r="R258" s="2" t="s">
        <v>664</v>
      </c>
      <c r="Z258" s="2">
        <f t="shared" si="14"/>
        <v>9.6555076881940192</v>
      </c>
      <c r="AA258" s="2">
        <f>'IV. Country level, 1310-2018'!BM259</f>
        <v>9.064610603552504</v>
      </c>
      <c r="AB258" s="2">
        <f t="shared" si="15"/>
        <v>0.59089708464151514</v>
      </c>
      <c r="AC258" s="2">
        <f t="shared" si="17"/>
        <v>7.6121555717602849</v>
      </c>
    </row>
    <row r="259" spans="1:29" x14ac:dyDescent="0.25">
      <c r="A259" s="2">
        <v>1566</v>
      </c>
      <c r="C259" s="2">
        <f t="shared" si="16"/>
        <v>9.1157441256574927</v>
      </c>
      <c r="E259" s="2">
        <v>8</v>
      </c>
      <c r="F259" s="2">
        <f>((1.4+1)/2)*12</f>
        <v>14.399999999999999</v>
      </c>
      <c r="J259" s="2">
        <v>8</v>
      </c>
      <c r="N259" s="2">
        <v>8</v>
      </c>
      <c r="R259" s="2" t="s">
        <v>676</v>
      </c>
      <c r="Z259" s="2">
        <f t="shared" si="14"/>
        <v>9.1157441256574927</v>
      </c>
      <c r="AA259" s="2">
        <f>'IV. Country level, 1310-2018'!BM260</f>
        <v>6.3684982437376263</v>
      </c>
      <c r="AB259" s="2">
        <f t="shared" si="15"/>
        <v>2.7472458819198664</v>
      </c>
      <c r="AC259" s="2">
        <f t="shared" si="17"/>
        <v>7.5728529634161204</v>
      </c>
    </row>
    <row r="260" spans="1:29" x14ac:dyDescent="0.25">
      <c r="A260" s="2">
        <v>1567</v>
      </c>
      <c r="C260" s="2">
        <f t="shared" si="16"/>
        <v>8.820956919374618</v>
      </c>
      <c r="F260" s="2">
        <f>((0.96+0.27+0.86+1.33)/4)*12</f>
        <v>10.26</v>
      </c>
      <c r="J260" s="15">
        <f>((11/25)*10)+((4/25)*5)+((10/25)*7)</f>
        <v>8</v>
      </c>
      <c r="N260" s="2">
        <v>8</v>
      </c>
      <c r="R260" s="2" t="s">
        <v>665</v>
      </c>
      <c r="Z260" s="2">
        <f t="shared" si="14"/>
        <v>8.820956919374618</v>
      </c>
      <c r="AA260" s="2">
        <f>'IV. Country level, 1310-2018'!BM261</f>
        <v>-1.8853962128639006</v>
      </c>
      <c r="AB260" s="2">
        <f t="shared" si="15"/>
        <v>10.706353132238519</v>
      </c>
      <c r="AC260" s="2">
        <f t="shared" si="17"/>
        <v>6.5728154611739527</v>
      </c>
    </row>
    <row r="261" spans="1:29" x14ac:dyDescent="0.25">
      <c r="A261" s="2">
        <v>1568</v>
      </c>
      <c r="C261" s="2">
        <f t="shared" si="16"/>
        <v>8.4032282678644137</v>
      </c>
      <c r="I261" s="2">
        <v>5</v>
      </c>
      <c r="N261" s="2">
        <v>8</v>
      </c>
      <c r="R261" s="2" t="s">
        <v>115</v>
      </c>
      <c r="Z261" s="2">
        <f t="shared" si="14"/>
        <v>8.4032282678644137</v>
      </c>
      <c r="AA261" s="2">
        <f>'IV. Country level, 1310-2018'!BM262</f>
        <v>-1.8502146269569988</v>
      </c>
      <c r="AB261" s="2">
        <f t="shared" si="15"/>
        <v>10.253442894821413</v>
      </c>
      <c r="AC261" s="2">
        <f t="shared" si="17"/>
        <v>4.6481865773331439</v>
      </c>
    </row>
    <row r="262" spans="1:29" x14ac:dyDescent="0.25">
      <c r="A262" s="2">
        <v>1569</v>
      </c>
      <c r="C262" s="2">
        <f t="shared" si="16"/>
        <v>8.1036318013474649</v>
      </c>
      <c r="I262" s="2">
        <v>6</v>
      </c>
      <c r="J262" s="2">
        <v>8</v>
      </c>
      <c r="R262" s="2" t="s">
        <v>116</v>
      </c>
      <c r="Z262" s="2">
        <f t="shared" ref="Z262:Z325" si="18">C262</f>
        <v>8.1036318013474649</v>
      </c>
      <c r="AA262" s="2">
        <f>'IV. Country level, 1310-2018'!BM263</f>
        <v>2.6747248128158159</v>
      </c>
      <c r="AB262" s="2">
        <f t="shared" ref="AB262:AB325" si="19">Z262-AA262</f>
        <v>5.428906988531649</v>
      </c>
      <c r="AC262" s="2">
        <f t="shared" si="17"/>
        <v>4.8138321370207775</v>
      </c>
    </row>
    <row r="263" spans="1:29" x14ac:dyDescent="0.25">
      <c r="A263" s="2">
        <v>1570</v>
      </c>
      <c r="C263" s="2">
        <f t="shared" si="16"/>
        <v>7.6048424017966196</v>
      </c>
      <c r="I263" s="2">
        <v>5</v>
      </c>
      <c r="J263" s="2">
        <v>8</v>
      </c>
      <c r="R263" s="2" t="s">
        <v>639</v>
      </c>
      <c r="Z263" s="2">
        <f t="shared" si="18"/>
        <v>7.6048424017966196</v>
      </c>
      <c r="AA263" s="2">
        <f>'IV. Country level, 1310-2018'!BM264</f>
        <v>7.9616884509398558</v>
      </c>
      <c r="AB263" s="2">
        <f t="shared" si="19"/>
        <v>-0.35684604914323614</v>
      </c>
      <c r="AC263" s="2">
        <f t="shared" si="17"/>
        <v>4.5526152226093863</v>
      </c>
    </row>
    <row r="264" spans="1:29" x14ac:dyDescent="0.25">
      <c r="A264" s="2">
        <v>1571</v>
      </c>
      <c r="C264" s="2">
        <f t="shared" si="16"/>
        <v>7.2998108821559438</v>
      </c>
      <c r="I264" s="2">
        <f>(4060/50762)*100</f>
        <v>7.998108821559434</v>
      </c>
      <c r="J264" s="2">
        <v>5</v>
      </c>
      <c r="R264" s="2" t="s">
        <v>640</v>
      </c>
      <c r="Z264" s="2">
        <f t="shared" si="18"/>
        <v>7.2998108821559438</v>
      </c>
      <c r="AA264" s="2">
        <f>'IV. Country level, 1310-2018'!BM265</f>
        <v>4.1325047738336655</v>
      </c>
      <c r="AB264" s="2">
        <f t="shared" si="19"/>
        <v>3.1673061083222782</v>
      </c>
      <c r="AC264" s="2">
        <f t="shared" si="17"/>
        <v>3.668387639252114</v>
      </c>
    </row>
    <row r="265" spans="1:29" x14ac:dyDescent="0.25">
      <c r="A265" s="2">
        <v>1572</v>
      </c>
      <c r="C265" s="2">
        <f t="shared" ref="C265:C328" si="20">AVERAGE(E262:Q268)</f>
        <v>7.9998108821559439</v>
      </c>
      <c r="G265" s="2">
        <v>12</v>
      </c>
      <c r="R265" s="2" t="s">
        <v>670</v>
      </c>
      <c r="Z265" s="2">
        <f t="shared" si="18"/>
        <v>7.9998108821559439</v>
      </c>
      <c r="AA265" s="2">
        <f>'IV. Country level, 1310-2018'!BM266</f>
        <v>6.2493948797009899</v>
      </c>
      <c r="AB265" s="2">
        <f t="shared" si="19"/>
        <v>1.750416002454954</v>
      </c>
      <c r="AC265" s="2">
        <f t="shared" ref="AC265:AC328" si="21">AVERAGE(AB262:AB268)</f>
        <v>4.9807104506652724</v>
      </c>
    </row>
    <row r="266" spans="1:29" x14ac:dyDescent="0.25">
      <c r="A266" s="2">
        <v>1573</v>
      </c>
      <c r="C266" s="2">
        <f t="shared" si="20"/>
        <v>8.5354041024949261</v>
      </c>
      <c r="Z266" s="2">
        <f t="shared" si="18"/>
        <v>8.5354041024949261</v>
      </c>
      <c r="AA266" s="2">
        <f>'IV. Country level, 1310-2018'!BM267</f>
        <v>7.6166766214548014</v>
      </c>
      <c r="AB266" s="2">
        <f t="shared" si="19"/>
        <v>0.91872748104012469</v>
      </c>
      <c r="AC266" s="2">
        <f t="shared" si="21"/>
        <v>5.5421707553393231</v>
      </c>
    </row>
    <row r="267" spans="1:29" x14ac:dyDescent="0.25">
      <c r="A267" s="2">
        <v>1574</v>
      </c>
      <c r="C267" s="2">
        <f t="shared" si="20"/>
        <v>8.9282267805499185</v>
      </c>
      <c r="I267" s="2">
        <v>8</v>
      </c>
      <c r="Z267" s="2">
        <f t="shared" si="18"/>
        <v>8.9282267805499185</v>
      </c>
      <c r="AA267" s="2">
        <f>'IV. Country level, 1310-2018'!BM268</f>
        <v>4.4114667318123066</v>
      </c>
      <c r="AB267" s="2">
        <f t="shared" si="19"/>
        <v>4.5167600487376118</v>
      </c>
      <c r="AC267" s="2">
        <f t="shared" si="21"/>
        <v>6.646635982428295</v>
      </c>
    </row>
    <row r="268" spans="1:29" x14ac:dyDescent="0.25">
      <c r="A268" s="2">
        <v>1575</v>
      </c>
      <c r="C268" s="2">
        <f t="shared" si="20"/>
        <v>8.9062146892655356</v>
      </c>
      <c r="G268" s="2">
        <v>12</v>
      </c>
      <c r="I268" s="2">
        <v>8</v>
      </c>
      <c r="Z268" s="2">
        <f t="shared" si="18"/>
        <v>8.9062146892655356</v>
      </c>
      <c r="AA268" s="2">
        <f>'IV. Country level, 1310-2018'!BM269</f>
        <v>-10.533487885447995</v>
      </c>
      <c r="AB268" s="2">
        <f t="shared" si="19"/>
        <v>19.439702574713529</v>
      </c>
      <c r="AC268" s="2">
        <f t="shared" si="21"/>
        <v>7.1360835953621136</v>
      </c>
    </row>
    <row r="269" spans="1:29" x14ac:dyDescent="0.25">
      <c r="A269" s="2">
        <v>1576</v>
      </c>
      <c r="C269" s="2">
        <f t="shared" si="20"/>
        <v>8.3822598870056488</v>
      </c>
      <c r="I269" s="2">
        <v>8</v>
      </c>
      <c r="P269" s="2">
        <f>(134000/1180000)*100</f>
        <v>11.35593220338983</v>
      </c>
      <c r="R269" s="2" t="s">
        <v>117</v>
      </c>
      <c r="Z269" s="2">
        <f t="shared" si="18"/>
        <v>8.3822598870056488</v>
      </c>
      <c r="AA269" s="2">
        <f>'IV. Country level, 1310-2018'!BM270</f>
        <v>-0.97686923424435579</v>
      </c>
      <c r="AB269" s="2">
        <f t="shared" si="19"/>
        <v>9.359129121250005</v>
      </c>
      <c r="AC269" s="2">
        <f t="shared" si="21"/>
        <v>7.5541021553099279</v>
      </c>
    </row>
    <row r="270" spans="1:29" x14ac:dyDescent="0.25">
      <c r="A270" s="2">
        <v>1577</v>
      </c>
      <c r="C270" s="2">
        <f t="shared" si="20"/>
        <v>8.347508988186954</v>
      </c>
      <c r="I270" s="2">
        <v>8</v>
      </c>
      <c r="Z270" s="2">
        <f t="shared" si="18"/>
        <v>8.347508988186954</v>
      </c>
      <c r="AA270" s="2">
        <f>'IV. Country level, 1310-2018'!BM271</f>
        <v>0.97309844770738707</v>
      </c>
      <c r="AB270" s="2">
        <f t="shared" si="19"/>
        <v>7.374410540479567</v>
      </c>
      <c r="AC270" s="2">
        <f t="shared" si="21"/>
        <v>8.1553382664155549</v>
      </c>
    </row>
    <row r="271" spans="1:29" x14ac:dyDescent="0.25">
      <c r="A271" s="2">
        <v>1578</v>
      </c>
      <c r="C271" s="2">
        <f t="shared" si="20"/>
        <v>8.347508988186954</v>
      </c>
      <c r="E271" s="2">
        <v>4.8</v>
      </c>
      <c r="I271" s="2">
        <v>8</v>
      </c>
      <c r="R271" s="2" t="s">
        <v>118</v>
      </c>
      <c r="Z271" s="2">
        <f t="shared" si="18"/>
        <v>8.347508988186954</v>
      </c>
      <c r="AA271" s="2">
        <f>'IV. Country level, 1310-2018'!BM272</f>
        <v>1.754069589327947</v>
      </c>
      <c r="AB271" s="2">
        <f t="shared" si="19"/>
        <v>6.5934393988590072</v>
      </c>
      <c r="AC271" s="2">
        <f t="shared" si="21"/>
        <v>8.7907472601077483</v>
      </c>
    </row>
    <row r="272" spans="1:29" x14ac:dyDescent="0.25">
      <c r="A272" s="2">
        <v>1579</v>
      </c>
      <c r="C272" s="2">
        <f t="shared" si="20"/>
        <v>7.9822598870056494</v>
      </c>
      <c r="I272" s="2">
        <v>8</v>
      </c>
      <c r="J272" s="2">
        <f>(23/3)</f>
        <v>7.666666666666667</v>
      </c>
      <c r="R272" s="2" t="s">
        <v>119</v>
      </c>
      <c r="Z272" s="2">
        <f t="shared" si="18"/>
        <v>7.9822598870056494</v>
      </c>
      <c r="AA272" s="2">
        <f>'IV. Country level, 1310-2018'!BM273</f>
        <v>3.3057139649160003</v>
      </c>
      <c r="AB272" s="2">
        <f t="shared" si="19"/>
        <v>4.676545922089649</v>
      </c>
      <c r="AC272" s="2">
        <f t="shared" si="21"/>
        <v>6.9284601003545294</v>
      </c>
    </row>
    <row r="273" spans="1:29" x14ac:dyDescent="0.25">
      <c r="A273" s="2">
        <v>1580</v>
      </c>
      <c r="C273" s="2">
        <f t="shared" si="20"/>
        <v>7.6074074074074076</v>
      </c>
      <c r="I273" s="2">
        <v>8</v>
      </c>
      <c r="Z273" s="2">
        <f t="shared" si="18"/>
        <v>7.6074074074074076</v>
      </c>
      <c r="AA273" s="2">
        <f>'IV. Country level, 1310-2018'!BM274</f>
        <v>2.4800271486278924</v>
      </c>
      <c r="AB273" s="2">
        <f t="shared" si="19"/>
        <v>5.1273802587795156</v>
      </c>
      <c r="AC273" s="2">
        <f t="shared" si="21"/>
        <v>6.4668402812792163</v>
      </c>
    </row>
    <row r="274" spans="1:29" x14ac:dyDescent="0.25">
      <c r="A274" s="2">
        <v>1581</v>
      </c>
      <c r="C274" s="2">
        <f t="shared" si="20"/>
        <v>7.6074074074074076</v>
      </c>
      <c r="I274" s="2">
        <v>8</v>
      </c>
      <c r="Z274" s="2">
        <f t="shared" si="18"/>
        <v>7.6074074074074076</v>
      </c>
      <c r="AA274" s="2">
        <f>'IV. Country level, 1310-2018'!BM275</f>
        <v>-1.3572155971755577</v>
      </c>
      <c r="AB274" s="2">
        <f t="shared" si="19"/>
        <v>8.9646230045829647</v>
      </c>
      <c r="AC274" s="2">
        <f t="shared" si="21"/>
        <v>6.7271886192706161</v>
      </c>
    </row>
    <row r="275" spans="1:29" x14ac:dyDescent="0.25">
      <c r="A275" s="2">
        <v>1582</v>
      </c>
      <c r="C275" s="2">
        <f t="shared" si="20"/>
        <v>8.0666666666666664</v>
      </c>
      <c r="I275" s="2">
        <v>8</v>
      </c>
      <c r="Z275" s="2">
        <f t="shared" si="18"/>
        <v>8.0666666666666664</v>
      </c>
      <c r="AA275" s="2">
        <f>'IV. Country level, 1310-2018'!BM276</f>
        <v>1.662974210225677</v>
      </c>
      <c r="AB275" s="2">
        <f t="shared" si="19"/>
        <v>6.4036924564409894</v>
      </c>
      <c r="AC275" s="2">
        <f t="shared" si="21"/>
        <v>7.147425825353027</v>
      </c>
    </row>
    <row r="276" spans="1:29" x14ac:dyDescent="0.25">
      <c r="A276" s="2">
        <v>1583</v>
      </c>
      <c r="C276" s="2">
        <f t="shared" si="20"/>
        <v>8.1111111111111107</v>
      </c>
      <c r="I276" s="2">
        <v>8</v>
      </c>
      <c r="Z276" s="2">
        <f t="shared" si="18"/>
        <v>8.1111111111111107</v>
      </c>
      <c r="AA276" s="2">
        <f>'IV. Country level, 1310-2018'!BM277</f>
        <v>1.9833207233882959</v>
      </c>
      <c r="AB276" s="2">
        <f t="shared" si="19"/>
        <v>6.1277903877228148</v>
      </c>
      <c r="AC276" s="2">
        <f t="shared" si="21"/>
        <v>5.6381632232871217</v>
      </c>
    </row>
    <row r="277" spans="1:29" x14ac:dyDescent="0.25">
      <c r="A277" s="2">
        <v>1584</v>
      </c>
      <c r="C277" s="2">
        <f t="shared" si="20"/>
        <v>8.1111111111111107</v>
      </c>
      <c r="I277" s="2">
        <v>8</v>
      </c>
      <c r="Z277" s="2">
        <f t="shared" si="18"/>
        <v>8.1111111111111107</v>
      </c>
      <c r="AA277" s="2">
        <f>'IV. Country level, 1310-2018'!BM278</f>
        <v>-1.0857377953082614</v>
      </c>
      <c r="AB277" s="2">
        <f t="shared" si="19"/>
        <v>9.1968489064193726</v>
      </c>
      <c r="AC277" s="2">
        <f t="shared" si="21"/>
        <v>5.1255304874940446</v>
      </c>
    </row>
    <row r="278" spans="1:29" x14ac:dyDescent="0.25">
      <c r="A278" s="2">
        <v>1585</v>
      </c>
      <c r="C278" s="2">
        <f t="shared" si="20"/>
        <v>8.1111111111111107</v>
      </c>
      <c r="I278" s="2">
        <v>8</v>
      </c>
      <c r="J278" s="2">
        <v>5</v>
      </c>
      <c r="L278" s="2">
        <v>12</v>
      </c>
      <c r="R278" s="2" t="s">
        <v>272</v>
      </c>
      <c r="Z278" s="2">
        <f t="shared" si="18"/>
        <v>8.1111111111111107</v>
      </c>
      <c r="AA278" s="2">
        <f>'IV. Country level, 1310-2018'!BM279</f>
        <v>-1.4239887303247691</v>
      </c>
      <c r="AB278" s="2">
        <f t="shared" si="19"/>
        <v>9.5350998414358799</v>
      </c>
      <c r="AC278" s="2">
        <f t="shared" si="21"/>
        <v>6.2421701029697791</v>
      </c>
    </row>
    <row r="279" spans="1:29" x14ac:dyDescent="0.25">
      <c r="A279" s="2">
        <v>1586</v>
      </c>
      <c r="C279" s="2">
        <f t="shared" si="20"/>
        <v>8</v>
      </c>
      <c r="I279" s="2">
        <v>8</v>
      </c>
      <c r="Z279" s="2">
        <f t="shared" si="18"/>
        <v>8</v>
      </c>
      <c r="AA279" s="2">
        <f>'IV. Country level, 1310-2018'!BM280</f>
        <v>13.888292292371688</v>
      </c>
      <c r="AB279" s="2">
        <f t="shared" si="19"/>
        <v>-5.8882922923716876</v>
      </c>
      <c r="AC279" s="2">
        <f t="shared" si="21"/>
        <v>5.4394830467187179</v>
      </c>
    </row>
    <row r="280" spans="1:29" x14ac:dyDescent="0.25">
      <c r="A280" s="2">
        <v>1587</v>
      </c>
      <c r="C280" s="2">
        <f t="shared" si="20"/>
        <v>8</v>
      </c>
      <c r="I280" s="2">
        <v>8</v>
      </c>
      <c r="Z280" s="2">
        <f t="shared" si="18"/>
        <v>8</v>
      </c>
      <c r="AA280" s="2">
        <f>'IV. Country level, 1310-2018'!BM281</f>
        <v>6.4610488917720197</v>
      </c>
      <c r="AB280" s="2">
        <f t="shared" si="19"/>
        <v>1.5389511082279803</v>
      </c>
      <c r="AC280" s="2">
        <f t="shared" si="21"/>
        <v>3.9520172701618796</v>
      </c>
    </row>
    <row r="281" spans="1:29" x14ac:dyDescent="0.25">
      <c r="A281" s="2">
        <v>1588</v>
      </c>
      <c r="C281" s="2">
        <f t="shared" si="20"/>
        <v>8.1666666666666661</v>
      </c>
      <c r="I281" s="2">
        <v>8</v>
      </c>
      <c r="Z281" s="2">
        <f t="shared" si="18"/>
        <v>8.1666666666666661</v>
      </c>
      <c r="AA281" s="2">
        <f>'IV. Country level, 1310-2018'!BM282</f>
        <v>-8.6144336462464359</v>
      </c>
      <c r="AB281" s="2">
        <f t="shared" si="19"/>
        <v>16.781100312913104</v>
      </c>
      <c r="AC281" s="2">
        <f t="shared" si="21"/>
        <v>3.0697767612351674</v>
      </c>
    </row>
    <row r="282" spans="1:29" x14ac:dyDescent="0.25">
      <c r="A282" s="2">
        <v>1589</v>
      </c>
      <c r="C282" s="2">
        <f t="shared" si="20"/>
        <v>7.833068415267185</v>
      </c>
      <c r="I282" s="2">
        <v>8</v>
      </c>
      <c r="J282" s="2">
        <v>7</v>
      </c>
      <c r="R282" s="2" t="s">
        <v>120</v>
      </c>
      <c r="Z282" s="2">
        <f t="shared" si="18"/>
        <v>7.833068415267185</v>
      </c>
      <c r="AA282" s="2">
        <f>'IV. Country level, 1310-2018'!BM283</f>
        <v>7.0481853525836273</v>
      </c>
      <c r="AB282" s="2">
        <f t="shared" si="19"/>
        <v>0.78488306268355768</v>
      </c>
      <c r="AC282" s="2">
        <f t="shared" si="21"/>
        <v>3.8315562122847453</v>
      </c>
    </row>
    <row r="283" spans="1:29" x14ac:dyDescent="0.25">
      <c r="A283" s="2">
        <v>1590</v>
      </c>
      <c r="C283" s="2">
        <f t="shared" si="20"/>
        <v>7.833068415267185</v>
      </c>
      <c r="I283" s="2">
        <v>8</v>
      </c>
      <c r="Z283" s="2">
        <f t="shared" si="18"/>
        <v>7.833068415267185</v>
      </c>
      <c r="AA283" s="2">
        <f>'IV. Country level, 1310-2018'!BM284</f>
        <v>12.117538463442235</v>
      </c>
      <c r="AB283" s="2">
        <f t="shared" si="19"/>
        <v>-4.2844700481750504</v>
      </c>
      <c r="AC283" s="2">
        <f t="shared" si="21"/>
        <v>5.5459332421496041</v>
      </c>
    </row>
    <row r="284" spans="1:29" x14ac:dyDescent="0.25">
      <c r="A284" s="2">
        <v>1591</v>
      </c>
      <c r="C284" s="2">
        <f t="shared" si="20"/>
        <v>7.7305246910158631</v>
      </c>
      <c r="I284" s="2">
        <v>8</v>
      </c>
      <c r="J284" s="2">
        <v>8</v>
      </c>
      <c r="N284" s="2">
        <v>10</v>
      </c>
      <c r="R284" s="4" t="s">
        <v>457</v>
      </c>
      <c r="Z284" s="2">
        <f t="shared" si="18"/>
        <v>7.7305246910158631</v>
      </c>
      <c r="AA284" s="2">
        <f>'IV. Country level, 1310-2018'!BM285</f>
        <v>4.7093593470834767</v>
      </c>
      <c r="AB284" s="2">
        <f t="shared" si="19"/>
        <v>3.0211653439323864</v>
      </c>
      <c r="AC284" s="2">
        <f t="shared" si="21"/>
        <v>5.7086507498253152</v>
      </c>
    </row>
    <row r="285" spans="1:29" x14ac:dyDescent="0.25">
      <c r="A285" s="2">
        <v>1592</v>
      </c>
      <c r="C285" s="2">
        <f t="shared" si="20"/>
        <v>7.497988065547081</v>
      </c>
      <c r="I285" s="2">
        <v>5</v>
      </c>
      <c r="P285" s="2">
        <f>(280590/2673970)*100</f>
        <v>10.493386238439474</v>
      </c>
      <c r="Q285" s="2">
        <f>(223839/4067260)*100</f>
        <v>5.5034347447667473</v>
      </c>
      <c r="R285" s="2" t="s">
        <v>121</v>
      </c>
      <c r="Z285" s="2">
        <f t="shared" si="18"/>
        <v>7.497988065547081</v>
      </c>
      <c r="AA285" s="2">
        <f>'IV. Country level, 1310-2018'!BM286</f>
        <v>-7.3695679332358459</v>
      </c>
      <c r="AB285" s="2">
        <f t="shared" si="19"/>
        <v>14.867555998782926</v>
      </c>
      <c r="AC285" s="2">
        <f t="shared" si="21"/>
        <v>3.6257274940112842</v>
      </c>
    </row>
    <row r="286" spans="1:29" x14ac:dyDescent="0.25">
      <c r="A286" s="2">
        <v>1593</v>
      </c>
      <c r="C286" s="2">
        <f t="shared" si="20"/>
        <v>7.2559880655470819</v>
      </c>
      <c r="I286" s="2">
        <v>8</v>
      </c>
      <c r="Z286" s="2">
        <f t="shared" si="18"/>
        <v>7.2559880655470819</v>
      </c>
      <c r="AA286" s="2">
        <f>'IV. Country level, 1310-2018'!BM287</f>
        <v>1.1436411488647533</v>
      </c>
      <c r="AB286" s="2">
        <f t="shared" si="19"/>
        <v>6.1123469166823288</v>
      </c>
      <c r="AC286" s="2">
        <f t="shared" si="21"/>
        <v>4.1215423863541076</v>
      </c>
    </row>
    <row r="287" spans="1:29" x14ac:dyDescent="0.25">
      <c r="A287" s="2">
        <v>1594</v>
      </c>
      <c r="C287" s="2">
        <f t="shared" si="20"/>
        <v>7.2559880655470819</v>
      </c>
      <c r="I287" s="2">
        <v>8</v>
      </c>
      <c r="J287" s="2">
        <f>13/2</f>
        <v>6.5</v>
      </c>
      <c r="R287" s="2" t="s">
        <v>122</v>
      </c>
      <c r="Z287" s="2">
        <f t="shared" si="18"/>
        <v>7.2559880655470819</v>
      </c>
      <c r="AA287" s="2">
        <f>'IV. Country level, 1310-2018'!BM288</f>
        <v>4.5780144035891306</v>
      </c>
      <c r="AB287" s="2">
        <f t="shared" si="19"/>
        <v>2.6779736619579513</v>
      </c>
      <c r="AC287" s="2">
        <f t="shared" si="21"/>
        <v>4.7126334898650013</v>
      </c>
    </row>
    <row r="288" spans="1:29" x14ac:dyDescent="0.25">
      <c r="A288" s="2">
        <v>1595</v>
      </c>
      <c r="C288" s="2">
        <f t="shared" si="20"/>
        <v>6.6097729273718731</v>
      </c>
      <c r="I288" s="2">
        <v>8</v>
      </c>
      <c r="J288" s="2">
        <f>(2496/31200)*100</f>
        <v>8</v>
      </c>
      <c r="N288" s="2">
        <v>3.9729999999999999</v>
      </c>
      <c r="R288" s="2" t="s">
        <v>123</v>
      </c>
      <c r="Z288" s="2">
        <f t="shared" si="18"/>
        <v>6.6097729273718731</v>
      </c>
      <c r="AA288" s="2">
        <f>'IV. Country level, 1310-2018'!BM289</f>
        <v>4.4091354051569827</v>
      </c>
      <c r="AB288" s="2">
        <f t="shared" si="19"/>
        <v>2.2006375222148904</v>
      </c>
      <c r="AC288" s="2">
        <f t="shared" si="21"/>
        <v>5.4925451406042667</v>
      </c>
    </row>
    <row r="289" spans="1:29" x14ac:dyDescent="0.25">
      <c r="A289" s="2">
        <v>1596</v>
      </c>
      <c r="C289" s="2">
        <f t="shared" si="20"/>
        <v>6.7849998254500337</v>
      </c>
      <c r="I289" s="2">
        <v>8</v>
      </c>
      <c r="N289" s="2">
        <v>3.37</v>
      </c>
      <c r="Z289" s="2">
        <f t="shared" si="18"/>
        <v>6.7849998254500337</v>
      </c>
      <c r="AA289" s="2">
        <f>'IV. Country level, 1310-2018'!BM290</f>
        <v>2.5294125163667069</v>
      </c>
      <c r="AB289" s="2">
        <f t="shared" si="19"/>
        <v>4.2555873090833263</v>
      </c>
      <c r="AC289" s="2">
        <f t="shared" si="21"/>
        <v>4.9604006318543705</v>
      </c>
    </row>
    <row r="290" spans="1:29" x14ac:dyDescent="0.25">
      <c r="A290" s="2">
        <v>1597</v>
      </c>
      <c r="C290" s="2">
        <f t="shared" si="20"/>
        <v>6.7359373363594068</v>
      </c>
      <c r="I290" s="2">
        <v>8</v>
      </c>
      <c r="Z290" s="2">
        <f t="shared" si="18"/>
        <v>6.7359373363594068</v>
      </c>
      <c r="AA290" s="2">
        <f>'IV. Country level, 1310-2018'!BM291</f>
        <v>6.8827696599581998</v>
      </c>
      <c r="AB290" s="2">
        <f t="shared" si="19"/>
        <v>-0.14683232359879295</v>
      </c>
      <c r="AC290" s="2">
        <f t="shared" si="21"/>
        <v>5.3190674877287085</v>
      </c>
    </row>
    <row r="291" spans="1:29" x14ac:dyDescent="0.25">
      <c r="A291" s="2">
        <v>1598</v>
      </c>
      <c r="C291" s="2">
        <f t="shared" si="20"/>
        <v>6.8296838773726138</v>
      </c>
      <c r="I291" s="2">
        <v>8</v>
      </c>
      <c r="N291" s="2">
        <v>1.6970000000000001</v>
      </c>
      <c r="R291" s="2" t="s">
        <v>124</v>
      </c>
      <c r="Z291" s="2">
        <f t="shared" si="18"/>
        <v>6.8296838773726138</v>
      </c>
      <c r="AA291" s="2">
        <f>'IV. Country level, 1310-2018'!BM292</f>
        <v>-1.6508630217346303</v>
      </c>
      <c r="AB291" s="2">
        <f t="shared" si="19"/>
        <v>8.4805468991072441</v>
      </c>
      <c r="AC291" s="2">
        <f t="shared" si="21"/>
        <v>5.8712976540583259</v>
      </c>
    </row>
    <row r="292" spans="1:29" x14ac:dyDescent="0.25">
      <c r="A292" s="2">
        <v>1599</v>
      </c>
      <c r="C292" s="2">
        <f t="shared" si="20"/>
        <v>6.8867961358641203</v>
      </c>
      <c r="I292" s="2">
        <v>8</v>
      </c>
      <c r="N292" s="2">
        <f>((18/27)*7)+((9/27)*4.6)</f>
        <v>6.1999999999999993</v>
      </c>
      <c r="P292" s="2">
        <f>(232012/2255920)*100</f>
        <v>10.28458455973616</v>
      </c>
      <c r="Q292" s="2">
        <f>(217997/3790980)*100</f>
        <v>5.7504128220143604</v>
      </c>
      <c r="Z292" s="2">
        <f t="shared" si="18"/>
        <v>6.8867961358641203</v>
      </c>
      <c r="AA292" s="2">
        <f>'IV. Country level, 1310-2018'!BM293</f>
        <v>-4.2557483016695246</v>
      </c>
      <c r="AB292" s="2">
        <f t="shared" si="19"/>
        <v>11.142544437533644</v>
      </c>
      <c r="AC292" s="2">
        <f t="shared" si="21"/>
        <v>6.718438188881783</v>
      </c>
    </row>
    <row r="293" spans="1:29" x14ac:dyDescent="0.25">
      <c r="A293" s="2">
        <v>1600</v>
      </c>
      <c r="C293" s="2">
        <f t="shared" si="20"/>
        <v>7.1287961358641212</v>
      </c>
      <c r="I293" s="2">
        <v>8</v>
      </c>
      <c r="N293" s="2">
        <v>6</v>
      </c>
      <c r="Z293" s="2">
        <f t="shared" si="18"/>
        <v>7.1287961358641212</v>
      </c>
      <c r="AA293" s="2">
        <f>'IV. Country level, 1310-2018'!BM294</f>
        <v>-1.4942187719385782</v>
      </c>
      <c r="AB293" s="2">
        <f t="shared" si="19"/>
        <v>8.6230149078027001</v>
      </c>
      <c r="AC293" s="2">
        <f t="shared" si="21"/>
        <v>7.0820334799430835</v>
      </c>
    </row>
    <row r="294" spans="1:29" x14ac:dyDescent="0.25">
      <c r="A294" s="2">
        <v>1601</v>
      </c>
      <c r="C294" s="2">
        <f t="shared" si="20"/>
        <v>6.9019963773726136</v>
      </c>
      <c r="I294" s="2">
        <v>8</v>
      </c>
      <c r="J294" s="2">
        <f>(11564/144551)*100</f>
        <v>7.9999446562113024</v>
      </c>
      <c r="R294" s="2" t="s">
        <v>125</v>
      </c>
      <c r="Z294" s="2">
        <f t="shared" si="18"/>
        <v>6.9019963773726136</v>
      </c>
      <c r="AA294" s="2">
        <f>'IV. Country level, 1310-2018'!BM295</f>
        <v>0.35841155110733935</v>
      </c>
      <c r="AB294" s="2">
        <f t="shared" si="19"/>
        <v>6.543584826265274</v>
      </c>
      <c r="AC294" s="2">
        <f t="shared" si="21"/>
        <v>8.38850831072196</v>
      </c>
    </row>
    <row r="295" spans="1:29" x14ac:dyDescent="0.25">
      <c r="A295" s="2">
        <v>1602</v>
      </c>
      <c r="C295" s="2">
        <f t="shared" si="20"/>
        <v>7.0771838773726135</v>
      </c>
      <c r="I295" s="2">
        <v>8</v>
      </c>
      <c r="J295" s="2">
        <v>6</v>
      </c>
      <c r="R295" s="2" t="s">
        <v>126</v>
      </c>
      <c r="Z295" s="2">
        <f t="shared" si="18"/>
        <v>7.0771838773726135</v>
      </c>
      <c r="AA295" s="2">
        <f>'IV. Country level, 1310-2018'!BM296</f>
        <v>-1.053437388606471</v>
      </c>
      <c r="AB295" s="2">
        <f t="shared" si="19"/>
        <v>8.1306212659790837</v>
      </c>
      <c r="AC295" s="2">
        <f t="shared" si="21"/>
        <v>7.7213621830765726</v>
      </c>
    </row>
    <row r="296" spans="1:29" x14ac:dyDescent="0.25">
      <c r="A296" s="2">
        <v>1603</v>
      </c>
      <c r="C296" s="2">
        <f t="shared" si="20"/>
        <v>6.9187991615889031</v>
      </c>
      <c r="I296" s="2">
        <v>8</v>
      </c>
      <c r="J296" s="2">
        <v>7</v>
      </c>
      <c r="R296" s="2" t="s">
        <v>127</v>
      </c>
      <c r="Z296" s="2">
        <f t="shared" si="18"/>
        <v>6.9187991615889031</v>
      </c>
      <c r="AA296" s="2">
        <f>'IV. Country level, 1310-2018'!BM297</f>
        <v>0.1180448150764765</v>
      </c>
      <c r="AB296" s="2">
        <f t="shared" si="19"/>
        <v>6.8007543465124263</v>
      </c>
      <c r="AC296" s="2">
        <f t="shared" si="21"/>
        <v>6.9571210608194898</v>
      </c>
    </row>
    <row r="297" spans="1:29" x14ac:dyDescent="0.25">
      <c r="A297" s="2">
        <v>1604</v>
      </c>
      <c r="C297" s="2">
        <f t="shared" si="20"/>
        <v>6.8803376231273647</v>
      </c>
      <c r="I297" s="2">
        <v>5.5</v>
      </c>
      <c r="J297" s="2">
        <v>6</v>
      </c>
      <c r="R297" s="2" t="s">
        <v>128</v>
      </c>
      <c r="Z297" s="2">
        <f t="shared" si="18"/>
        <v>6.8803376231273647</v>
      </c>
      <c r="AA297" s="2">
        <f>'IV. Country level, 1310-2018'!BM298</f>
        <v>-2.1181538687259898</v>
      </c>
      <c r="AB297" s="2">
        <f t="shared" si="19"/>
        <v>8.9984914918533541</v>
      </c>
      <c r="AC297" s="2">
        <f t="shared" si="21"/>
        <v>6.2701897361458441</v>
      </c>
    </row>
    <row r="298" spans="1:29" x14ac:dyDescent="0.25">
      <c r="A298" s="2">
        <v>1605</v>
      </c>
      <c r="C298" s="2">
        <f t="shared" si="20"/>
        <v>6.5787037037037033</v>
      </c>
      <c r="I298" s="2">
        <v>5.5</v>
      </c>
      <c r="J298" s="2">
        <v>7</v>
      </c>
      <c r="R298" s="2" t="s">
        <v>129</v>
      </c>
      <c r="Z298" s="2">
        <f t="shared" si="18"/>
        <v>6.5787037037037033</v>
      </c>
      <c r="AA298" s="2">
        <f>'IV. Country level, 1310-2018'!BM299</f>
        <v>2.7681796981141766</v>
      </c>
      <c r="AB298" s="2">
        <f t="shared" si="19"/>
        <v>3.8105240055895266</v>
      </c>
      <c r="AC298" s="2">
        <f t="shared" si="21"/>
        <v>5.6354257869622248</v>
      </c>
    </row>
    <row r="299" spans="1:29" x14ac:dyDescent="0.25">
      <c r="A299" s="2">
        <v>1606</v>
      </c>
      <c r="C299" s="2">
        <f t="shared" si="20"/>
        <v>6.404040404040404</v>
      </c>
      <c r="I299" s="2">
        <f>((20/36)*6.5)+((16/36)*7.5)</f>
        <v>6.9444444444444446</v>
      </c>
      <c r="R299" s="4" t="s">
        <v>677</v>
      </c>
      <c r="Z299" s="2">
        <f t="shared" si="18"/>
        <v>6.404040404040404</v>
      </c>
      <c r="AA299" s="2">
        <f>'IV. Country level, 1310-2018'!BM300</f>
        <v>0.61118382230633972</v>
      </c>
      <c r="AB299" s="2">
        <f t="shared" si="19"/>
        <v>5.792856581734064</v>
      </c>
      <c r="AC299" s="2">
        <f t="shared" si="21"/>
        <v>5.734830255151171</v>
      </c>
    </row>
    <row r="300" spans="1:29" x14ac:dyDescent="0.25">
      <c r="A300" s="2">
        <v>1607</v>
      </c>
      <c r="C300" s="2">
        <f t="shared" si="20"/>
        <v>6.4494949494949489</v>
      </c>
      <c r="I300" s="2">
        <v>5.5</v>
      </c>
      <c r="J300" s="2">
        <v>8</v>
      </c>
      <c r="R300" s="2" t="s">
        <v>130</v>
      </c>
      <c r="Z300" s="2">
        <f t="shared" si="18"/>
        <v>6.4494949494949489</v>
      </c>
      <c r="AA300" s="2">
        <f>'IV. Country level, 1310-2018'!BM301</f>
        <v>2.6349993144077728</v>
      </c>
      <c r="AB300" s="2">
        <f t="shared" si="19"/>
        <v>3.8144956350871762</v>
      </c>
      <c r="AC300" s="2">
        <f t="shared" si="21"/>
        <v>6.0543366907116978</v>
      </c>
    </row>
    <row r="301" spans="1:29" x14ac:dyDescent="0.25">
      <c r="A301" s="2">
        <v>1608</v>
      </c>
      <c r="C301" s="2">
        <f t="shared" si="20"/>
        <v>6.8131313131313131</v>
      </c>
      <c r="I301" s="2">
        <v>5.5</v>
      </c>
      <c r="Z301" s="2">
        <f t="shared" si="18"/>
        <v>6.8131313131313131</v>
      </c>
      <c r="AA301" s="2">
        <f>'IV. Country level, 1310-2018'!BM302</f>
        <v>4.7128941311513692</v>
      </c>
      <c r="AB301" s="2">
        <f t="shared" si="19"/>
        <v>2.1002371819799439</v>
      </c>
      <c r="AC301" s="2">
        <f t="shared" si="21"/>
        <v>5.885442236625571</v>
      </c>
    </row>
    <row r="302" spans="1:29" x14ac:dyDescent="0.25">
      <c r="A302" s="2">
        <v>1609</v>
      </c>
      <c r="C302" s="2">
        <f t="shared" si="20"/>
        <v>7.3131313131313131</v>
      </c>
      <c r="I302" s="2">
        <v>5.5</v>
      </c>
      <c r="Z302" s="2">
        <f t="shared" si="18"/>
        <v>7.3131313131313131</v>
      </c>
      <c r="AA302" s="2">
        <f>'IV. Country level, 1310-2018'!BM303</f>
        <v>-1.5133212301703882</v>
      </c>
      <c r="AB302" s="2">
        <f t="shared" si="19"/>
        <v>8.826452543301702</v>
      </c>
      <c r="AC302" s="2">
        <f t="shared" si="21"/>
        <v>5.9286846581063104</v>
      </c>
    </row>
    <row r="303" spans="1:29" x14ac:dyDescent="0.25">
      <c r="A303" s="2">
        <v>1610</v>
      </c>
      <c r="C303" s="2">
        <f t="shared" si="20"/>
        <v>7.6428351296139763</v>
      </c>
      <c r="F303" s="2">
        <v>10</v>
      </c>
      <c r="I303" s="2">
        <v>5.5</v>
      </c>
      <c r="R303" s="2" t="s">
        <v>131</v>
      </c>
      <c r="Z303" s="2">
        <f t="shared" si="18"/>
        <v>7.6428351296139763</v>
      </c>
      <c r="AA303" s="2">
        <f>'IV. Country level, 1310-2018'!BM304</f>
        <v>-1.39446426582215</v>
      </c>
      <c r="AB303" s="2">
        <f t="shared" si="19"/>
        <v>9.0372993954361256</v>
      </c>
      <c r="AC303" s="2">
        <f t="shared" si="21"/>
        <v>6.4057304816599947</v>
      </c>
    </row>
    <row r="304" spans="1:29" x14ac:dyDescent="0.25">
      <c r="A304" s="2">
        <v>1611</v>
      </c>
      <c r="C304" s="2">
        <f t="shared" si="20"/>
        <v>7.6130713904151408</v>
      </c>
      <c r="F304" s="2">
        <v>10</v>
      </c>
      <c r="I304" s="2">
        <v>5.5</v>
      </c>
      <c r="Z304" s="2">
        <f t="shared" si="18"/>
        <v>7.6130713904151408</v>
      </c>
      <c r="AA304" s="2">
        <f>'IV. Country level, 1310-2018'!BM305</f>
        <v>-0.20315892283531634</v>
      </c>
      <c r="AB304" s="2">
        <f t="shared" si="19"/>
        <v>7.8162303132504576</v>
      </c>
      <c r="AC304" s="2">
        <f t="shared" si="21"/>
        <v>6.5340554581972512</v>
      </c>
    </row>
    <row r="305" spans="1:29" x14ac:dyDescent="0.25">
      <c r="A305" s="2">
        <v>1612</v>
      </c>
      <c r="C305" s="2">
        <f t="shared" si="20"/>
        <v>7.6130713904151408</v>
      </c>
      <c r="F305" s="2">
        <v>10</v>
      </c>
      <c r="I305" s="2">
        <v>8</v>
      </c>
      <c r="Z305" s="2">
        <f t="shared" si="18"/>
        <v>7.6130713904151408</v>
      </c>
      <c r="AA305" s="2">
        <f>'IV. Country level, 1310-2018'!BM306</f>
        <v>3.4998504344604378</v>
      </c>
      <c r="AB305" s="2">
        <f t="shared" si="19"/>
        <v>4.1132209559547031</v>
      </c>
      <c r="AC305" s="2">
        <f t="shared" si="21"/>
        <v>7.67069367334713</v>
      </c>
    </row>
    <row r="306" spans="1:29" x14ac:dyDescent="0.25">
      <c r="A306" s="2">
        <v>1613</v>
      </c>
      <c r="C306" s="2">
        <f t="shared" si="20"/>
        <v>7.6130713904151408</v>
      </c>
      <c r="F306" s="2">
        <v>10</v>
      </c>
      <c r="I306" s="2">
        <v>5.5</v>
      </c>
      <c r="P306" s="2">
        <f>(180955/1747200)*100</f>
        <v>10.356856684981686</v>
      </c>
      <c r="Z306" s="2">
        <f t="shared" si="18"/>
        <v>7.6130713904151408</v>
      </c>
      <c r="AA306" s="2">
        <f>'IV. Country level, 1310-2018'!BM307</f>
        <v>-1.519105956194716</v>
      </c>
      <c r="AB306" s="2">
        <f t="shared" si="19"/>
        <v>9.1321773466098577</v>
      </c>
      <c r="AC306" s="2">
        <f t="shared" si="21"/>
        <v>7.1904170358090393</v>
      </c>
    </row>
    <row r="307" spans="1:29" x14ac:dyDescent="0.25">
      <c r="A307" s="2">
        <v>1614</v>
      </c>
      <c r="C307" s="2">
        <f t="shared" si="20"/>
        <v>7.6130713904151408</v>
      </c>
      <c r="I307" s="2">
        <v>5.5</v>
      </c>
      <c r="Z307" s="2">
        <f t="shared" si="18"/>
        <v>7.6130713904151408</v>
      </c>
      <c r="AA307" s="2">
        <f>'IV. Country level, 1310-2018'!BM308</f>
        <v>2.9003009195671674</v>
      </c>
      <c r="AB307" s="2">
        <f t="shared" si="19"/>
        <v>4.712770470847973</v>
      </c>
      <c r="AC307" s="2">
        <f t="shared" si="21"/>
        <v>6.2308828170682</v>
      </c>
    </row>
    <row r="308" spans="1:29" x14ac:dyDescent="0.25">
      <c r="A308" s="2">
        <v>1615</v>
      </c>
      <c r="C308" s="2">
        <f t="shared" si="20"/>
        <v>7.2380713904151408</v>
      </c>
      <c r="I308" s="2">
        <v>5.5</v>
      </c>
      <c r="Z308" s="2">
        <f t="shared" si="18"/>
        <v>7.2380713904151408</v>
      </c>
      <c r="AA308" s="2">
        <f>'IV. Country level, 1310-2018'!BM309</f>
        <v>-2.818633297613951</v>
      </c>
      <c r="AB308" s="2">
        <f t="shared" si="19"/>
        <v>10.056704688029091</v>
      </c>
      <c r="AC308" s="2">
        <f t="shared" si="21"/>
        <v>5.9738914643312793</v>
      </c>
    </row>
    <row r="309" spans="1:29" x14ac:dyDescent="0.25">
      <c r="A309" s="2">
        <v>1616</v>
      </c>
      <c r="C309" s="2">
        <f t="shared" si="20"/>
        <v>6.699642742557069</v>
      </c>
      <c r="I309" s="2">
        <v>5.5</v>
      </c>
      <c r="Z309" s="2">
        <f t="shared" si="18"/>
        <v>6.699642742557069</v>
      </c>
      <c r="AA309" s="2">
        <f>'IV. Country level, 1310-2018'!BM310</f>
        <v>1.235126662022008</v>
      </c>
      <c r="AB309" s="2">
        <f t="shared" si="19"/>
        <v>5.464516080535061</v>
      </c>
      <c r="AC309" s="2">
        <f t="shared" si="21"/>
        <v>6.5402370016321614</v>
      </c>
    </row>
    <row r="310" spans="1:29" x14ac:dyDescent="0.25">
      <c r="A310" s="2">
        <v>1617</v>
      </c>
      <c r="C310" s="2">
        <f t="shared" si="20"/>
        <v>5.9799016853932585</v>
      </c>
      <c r="F310" s="2">
        <v>10</v>
      </c>
      <c r="I310" s="2">
        <v>5.5</v>
      </c>
      <c r="Z310" s="2">
        <f t="shared" si="18"/>
        <v>5.9799016853932585</v>
      </c>
      <c r="AA310" s="2">
        <f>'IV. Country level, 1310-2018'!BM311</f>
        <v>3.659341821143002</v>
      </c>
      <c r="AB310" s="2">
        <f t="shared" si="19"/>
        <v>2.3205598642502565</v>
      </c>
      <c r="AC310" s="2">
        <f t="shared" si="21"/>
        <v>6.2582897375482025</v>
      </c>
    </row>
    <row r="311" spans="1:29" x14ac:dyDescent="0.25">
      <c r="A311" s="2">
        <v>1618</v>
      </c>
      <c r="C311" s="2">
        <f t="shared" si="20"/>
        <v>6.0484590690208666</v>
      </c>
      <c r="I311" s="2">
        <v>6</v>
      </c>
      <c r="J311" s="2">
        <v>5</v>
      </c>
      <c r="R311" s="4" t="s">
        <v>678</v>
      </c>
      <c r="Z311" s="2">
        <f t="shared" si="18"/>
        <v>6.0484590690208666</v>
      </c>
      <c r="AA311" s="2">
        <f>'IV. Country level, 1310-2018'!BM312</f>
        <v>3.1168224928859029E-2</v>
      </c>
      <c r="AB311" s="2">
        <f t="shared" si="19"/>
        <v>6.0172908440920079</v>
      </c>
      <c r="AC311" s="2">
        <f t="shared" si="21"/>
        <v>4.7833159167740735</v>
      </c>
    </row>
    <row r="312" spans="1:29" x14ac:dyDescent="0.25">
      <c r="A312" s="2">
        <v>1619</v>
      </c>
      <c r="C312" s="2">
        <f t="shared" si="20"/>
        <v>6.6049016853932585</v>
      </c>
      <c r="Q312" s="2">
        <f>(172276/3560000)*100</f>
        <v>4.8392134831460671</v>
      </c>
      <c r="Z312" s="2">
        <f t="shared" si="18"/>
        <v>6.6049016853932585</v>
      </c>
      <c r="AA312" s="2">
        <f>'IV. Country level, 1310-2018'!BM313</f>
        <v>-1.4727380316676186</v>
      </c>
      <c r="AB312" s="2">
        <f t="shared" si="19"/>
        <v>8.0776397170608778</v>
      </c>
      <c r="AC312" s="2">
        <f t="shared" si="21"/>
        <v>2.0863159803394233</v>
      </c>
    </row>
    <row r="313" spans="1:29" x14ac:dyDescent="0.25">
      <c r="A313" s="2">
        <v>1620</v>
      </c>
      <c r="C313" s="2">
        <f t="shared" si="20"/>
        <v>6.4821348314606739</v>
      </c>
      <c r="Z313" s="2">
        <f t="shared" si="18"/>
        <v>6.4821348314606739</v>
      </c>
      <c r="AA313" s="2">
        <f>'IV. Country level, 1310-2018'!BM314</f>
        <v>-0.67641166656147256</v>
      </c>
      <c r="AB313" s="2">
        <f t="shared" si="19"/>
        <v>7.1585464980221465</v>
      </c>
      <c r="AC313" s="2">
        <f t="shared" si="21"/>
        <v>2.2984761287437143</v>
      </c>
    </row>
    <row r="314" spans="1:29" x14ac:dyDescent="0.25">
      <c r="A314" s="2">
        <v>1621</v>
      </c>
      <c r="C314" s="2">
        <f t="shared" si="20"/>
        <v>6.6049016853932585</v>
      </c>
      <c r="Z314" s="2">
        <f t="shared" si="18"/>
        <v>6.6049016853932585</v>
      </c>
      <c r="AA314" s="2">
        <f>'IV. Country level, 1310-2018'!BM315</f>
        <v>12.21694795996418</v>
      </c>
      <c r="AB314" s="2">
        <f t="shared" si="19"/>
        <v>-5.6120462745709219</v>
      </c>
      <c r="AC314" s="2">
        <f t="shared" si="21"/>
        <v>3.9534122499726863</v>
      </c>
    </row>
    <row r="315" spans="1:29" x14ac:dyDescent="0.25">
      <c r="A315" s="2">
        <v>1622</v>
      </c>
      <c r="C315" s="2">
        <f t="shared" si="20"/>
        <v>6.9732022471910113</v>
      </c>
      <c r="F315" s="2">
        <v>10</v>
      </c>
      <c r="J315" s="2">
        <v>6</v>
      </c>
      <c r="R315" s="2" t="s">
        <v>642</v>
      </c>
      <c r="Z315" s="2">
        <f t="shared" si="18"/>
        <v>6.9732022471910113</v>
      </c>
      <c r="AA315" s="2">
        <f>'IV. Country level, 1310-2018'!BM316</f>
        <v>15.79549711420448</v>
      </c>
      <c r="AB315" s="2">
        <f t="shared" si="19"/>
        <v>-8.8222948670134684</v>
      </c>
      <c r="AC315" s="2">
        <f t="shared" si="21"/>
        <v>4.4501668880564962</v>
      </c>
    </row>
    <row r="316" spans="1:29" x14ac:dyDescent="0.25">
      <c r="A316" s="2">
        <v>1623</v>
      </c>
      <c r="C316" s="2">
        <f t="shared" si="20"/>
        <v>8.5</v>
      </c>
      <c r="F316" s="2">
        <f>(18000/300000)*100</f>
        <v>6</v>
      </c>
      <c r="I316" s="2">
        <v>5</v>
      </c>
      <c r="R316" s="2" t="s">
        <v>679</v>
      </c>
      <c r="Z316" s="2">
        <f t="shared" si="18"/>
        <v>8.5</v>
      </c>
      <c r="AA316" s="2">
        <f>'IV. Country level, 1310-2018'!BM317</f>
        <v>1.5503628806349017</v>
      </c>
      <c r="AB316" s="2">
        <f t="shared" si="19"/>
        <v>6.9496371193650983</v>
      </c>
      <c r="AC316" s="2">
        <f t="shared" si="21"/>
        <v>3.9559973362044607</v>
      </c>
    </row>
    <row r="317" spans="1:29" x14ac:dyDescent="0.25">
      <c r="A317" s="2">
        <v>1624</v>
      </c>
      <c r="C317" s="2">
        <f t="shared" si="20"/>
        <v>9.2857142857142865</v>
      </c>
      <c r="F317" s="2">
        <v>10</v>
      </c>
      <c r="R317" s="2" t="s">
        <v>643</v>
      </c>
      <c r="Z317" s="2">
        <f t="shared" si="18"/>
        <v>9.2857142857142865</v>
      </c>
      <c r="AA317" s="2">
        <f>'IV. Country level, 1310-2018'!BM318</f>
        <v>-4.6193984271387754</v>
      </c>
      <c r="AB317" s="2">
        <f t="shared" si="19"/>
        <v>13.905112712853061</v>
      </c>
      <c r="AC317" s="2">
        <f t="shared" si="21"/>
        <v>5.1560519167285577</v>
      </c>
    </row>
    <row r="318" spans="1:29" x14ac:dyDescent="0.25">
      <c r="A318" s="2">
        <v>1625</v>
      </c>
      <c r="C318" s="2">
        <f t="shared" si="20"/>
        <v>9.5</v>
      </c>
      <c r="Z318" s="2">
        <f t="shared" si="18"/>
        <v>9.5</v>
      </c>
      <c r="AA318" s="2">
        <f>'IV. Country level, 1310-2018'!BM319</f>
        <v>5.4266893213211391E-3</v>
      </c>
      <c r="AB318" s="2">
        <f t="shared" si="19"/>
        <v>9.4945733106786783</v>
      </c>
      <c r="AC318" s="2">
        <f t="shared" si="21"/>
        <v>7.5822769468477844</v>
      </c>
    </row>
    <row r="319" spans="1:29" x14ac:dyDescent="0.25">
      <c r="A319" s="2">
        <v>1626</v>
      </c>
      <c r="C319" s="2">
        <f t="shared" si="20"/>
        <v>10.142857142857142</v>
      </c>
      <c r="G319" s="2">
        <v>14</v>
      </c>
      <c r="R319" s="2" t="s">
        <v>681</v>
      </c>
      <c r="Z319" s="2">
        <f t="shared" si="18"/>
        <v>10.142857142857142</v>
      </c>
      <c r="AA319" s="2">
        <f>'IV. Country level, 1310-2018'!BM320</f>
        <v>5.524404288760512</v>
      </c>
      <c r="AB319" s="2">
        <f t="shared" si="19"/>
        <v>4.6184528540966303</v>
      </c>
      <c r="AC319" s="2">
        <f t="shared" si="21"/>
        <v>10.271404194080342</v>
      </c>
    </row>
    <row r="320" spans="1:29" x14ac:dyDescent="0.25">
      <c r="A320" s="2">
        <v>1627</v>
      </c>
      <c r="C320" s="2">
        <f t="shared" si="20"/>
        <v>11.833333333333334</v>
      </c>
      <c r="G320" s="2">
        <v>14</v>
      </c>
      <c r="Z320" s="2">
        <f t="shared" si="18"/>
        <v>11.833333333333334</v>
      </c>
      <c r="AA320" s="2">
        <f>'IV. Country level, 1310-2018'!BM321</f>
        <v>-3.7255952283574967</v>
      </c>
      <c r="AB320" s="2">
        <f t="shared" si="19"/>
        <v>15.558928561690831</v>
      </c>
      <c r="AC320" s="2">
        <f t="shared" si="21"/>
        <v>10.181556954276598</v>
      </c>
    </row>
    <row r="321" spans="1:29" x14ac:dyDescent="0.25">
      <c r="A321" s="2">
        <v>1628</v>
      </c>
      <c r="C321" s="2">
        <f t="shared" si="20"/>
        <v>12.166666666666666</v>
      </c>
      <c r="G321" s="2">
        <v>11</v>
      </c>
      <c r="Z321" s="2">
        <f t="shared" si="18"/>
        <v>12.166666666666666</v>
      </c>
      <c r="AA321" s="2">
        <f>'IV. Country level, 1310-2018'!BM322</f>
        <v>0.79513773040300562</v>
      </c>
      <c r="AB321" s="2">
        <f t="shared" si="19"/>
        <v>11.37152893626366</v>
      </c>
      <c r="AC321" s="2">
        <f t="shared" si="21"/>
        <v>8.947681789057194</v>
      </c>
    </row>
    <row r="322" spans="1:29" x14ac:dyDescent="0.25">
      <c r="A322" s="2">
        <v>1629</v>
      </c>
      <c r="C322" s="2">
        <f t="shared" si="20"/>
        <v>12.214285714285714</v>
      </c>
      <c r="G322" s="2">
        <v>11</v>
      </c>
      <c r="R322" s="2" t="s">
        <v>132</v>
      </c>
      <c r="Z322" s="2">
        <f t="shared" si="18"/>
        <v>12.214285714285714</v>
      </c>
      <c r="AA322" s="2">
        <f>'IV. Country level, 1310-2018'!BM323</f>
        <v>2.212689850671286</v>
      </c>
      <c r="AB322" s="2">
        <f t="shared" si="19"/>
        <v>10.001595863614428</v>
      </c>
      <c r="AC322" s="2">
        <f t="shared" si="21"/>
        <v>9.8494120648250227</v>
      </c>
    </row>
    <row r="323" spans="1:29" x14ac:dyDescent="0.25">
      <c r="A323" s="2">
        <v>1630</v>
      </c>
      <c r="C323" s="2">
        <f t="shared" si="20"/>
        <v>12.071428571428571</v>
      </c>
      <c r="G323" s="2">
        <v>11</v>
      </c>
      <c r="Z323" s="2">
        <f t="shared" si="18"/>
        <v>12.071428571428571</v>
      </c>
      <c r="AA323" s="2">
        <f>'IV. Country level, 1310-2018'!BM324</f>
        <v>5.7507221306896854</v>
      </c>
      <c r="AB323" s="2">
        <f t="shared" si="19"/>
        <v>6.3207064407388858</v>
      </c>
      <c r="AC323" s="2">
        <f t="shared" si="21"/>
        <v>11.066878522255902</v>
      </c>
    </row>
    <row r="324" spans="1:29" x14ac:dyDescent="0.25">
      <c r="A324" s="2">
        <v>1631</v>
      </c>
      <c r="C324" s="2">
        <f t="shared" si="20"/>
        <v>11.25</v>
      </c>
      <c r="G324" s="2">
        <v>12</v>
      </c>
      <c r="Z324" s="2">
        <f t="shared" si="18"/>
        <v>11.25</v>
      </c>
      <c r="AA324" s="2">
        <f>'IV. Country level, 1310-2018'!BM325</f>
        <v>5.9820134436827637</v>
      </c>
      <c r="AB324" s="2">
        <f t="shared" si="19"/>
        <v>5.2679865563172363</v>
      </c>
      <c r="AC324" s="2">
        <f t="shared" si="21"/>
        <v>10.263184370515136</v>
      </c>
    </row>
    <row r="325" spans="1:29" x14ac:dyDescent="0.25">
      <c r="A325" s="2">
        <v>1632</v>
      </c>
      <c r="C325" s="2">
        <f t="shared" si="20"/>
        <v>11.375</v>
      </c>
      <c r="G325" s="2">
        <v>12.5</v>
      </c>
      <c r="Z325" s="2">
        <f t="shared" si="18"/>
        <v>11.375</v>
      </c>
      <c r="AA325" s="2">
        <f>'IV. Country level, 1310-2018'!BM326</f>
        <v>-4.4316852410534935</v>
      </c>
      <c r="AB325" s="2">
        <f t="shared" si="19"/>
        <v>15.806685241053493</v>
      </c>
      <c r="AC325" s="2">
        <f t="shared" si="21"/>
        <v>10.458138245350215</v>
      </c>
    </row>
    <row r="326" spans="1:29" x14ac:dyDescent="0.25">
      <c r="A326" s="2">
        <v>1633</v>
      </c>
      <c r="C326" s="2">
        <f t="shared" si="20"/>
        <v>11.233333333333333</v>
      </c>
      <c r="G326" s="2">
        <v>13</v>
      </c>
      <c r="Z326" s="2">
        <f t="shared" ref="Z326:Z389" si="22">C326</f>
        <v>11.233333333333333</v>
      </c>
      <c r="AA326" s="2">
        <f>'IV. Country level, 1310-2018'!BM327</f>
        <v>-1.9073847227794343</v>
      </c>
      <c r="AB326" s="2">
        <f t="shared" ref="AB326:AB389" si="23">Z326-AA326</f>
        <v>13.140718056112767</v>
      </c>
      <c r="AC326" s="2">
        <f t="shared" si="21"/>
        <v>10.552711224442595</v>
      </c>
    </row>
    <row r="327" spans="1:29" x14ac:dyDescent="0.25">
      <c r="A327" s="2">
        <v>1634</v>
      </c>
      <c r="C327" s="2">
        <f t="shared" si="20"/>
        <v>11.322222222222221</v>
      </c>
      <c r="F327" s="2">
        <v>8</v>
      </c>
      <c r="G327" s="2">
        <v>11.5</v>
      </c>
      <c r="R327" s="2" t="s">
        <v>133</v>
      </c>
      <c r="Z327" s="2">
        <f t="shared" si="22"/>
        <v>11.322222222222221</v>
      </c>
      <c r="AA327" s="2">
        <f>'IV. Country level, 1310-2018'!BM328</f>
        <v>1.3891527227167355</v>
      </c>
      <c r="AB327" s="2">
        <f t="shared" si="23"/>
        <v>9.9330694995054856</v>
      </c>
      <c r="AC327" s="2">
        <f t="shared" si="21"/>
        <v>11.1034119512129</v>
      </c>
    </row>
    <row r="328" spans="1:29" x14ac:dyDescent="0.25">
      <c r="A328" s="2">
        <v>1635</v>
      </c>
      <c r="C328" s="2">
        <f t="shared" si="20"/>
        <v>11.377777777777776</v>
      </c>
      <c r="G328" s="2">
        <v>12</v>
      </c>
      <c r="Z328" s="2">
        <f t="shared" si="22"/>
        <v>11.377777777777776</v>
      </c>
      <c r="AA328" s="2">
        <f>'IV. Country level, 1310-2018'!BM329</f>
        <v>-1.3584282823314335</v>
      </c>
      <c r="AB328" s="2">
        <f t="shared" si="23"/>
        <v>12.736206060109209</v>
      </c>
      <c r="AC328" s="2">
        <f t="shared" si="21"/>
        <v>11.884905741761129</v>
      </c>
    </row>
    <row r="329" spans="1:29" x14ac:dyDescent="0.25">
      <c r="A329" s="2">
        <v>1636</v>
      </c>
      <c r="C329" s="2">
        <f t="shared" ref="C329:C392" si="24">AVERAGE(E326:Q332)</f>
        <v>11.322222222222221</v>
      </c>
      <c r="G329" s="2">
        <v>11.5</v>
      </c>
      <c r="I329" s="2">
        <v>9.6</v>
      </c>
      <c r="R329" s="2" t="s">
        <v>680</v>
      </c>
      <c r="Z329" s="2">
        <f t="shared" si="22"/>
        <v>11.322222222222221</v>
      </c>
      <c r="AA329" s="2">
        <f>'IV. Country level, 1310-2018'!BM330</f>
        <v>0.65861550496112897</v>
      </c>
      <c r="AB329" s="2">
        <f t="shared" si="23"/>
        <v>10.663606717261093</v>
      </c>
      <c r="AC329" s="2">
        <f t="shared" ref="AC329:AC392" si="25">AVERAGE(AB326:AB332)</f>
        <v>12.10189665461982</v>
      </c>
    </row>
    <row r="330" spans="1:29" x14ac:dyDescent="0.25">
      <c r="A330" s="2">
        <v>1637</v>
      </c>
      <c r="C330" s="2">
        <f t="shared" si="24"/>
        <v>10.870000000000001</v>
      </c>
      <c r="G330" s="2">
        <v>11.8</v>
      </c>
      <c r="Z330" s="2">
        <f t="shared" si="22"/>
        <v>10.870000000000001</v>
      </c>
      <c r="AA330" s="2">
        <f>'IV. Country level, 1310-2018'!BM331</f>
        <v>0.69438847186900299</v>
      </c>
      <c r="AB330" s="2">
        <f t="shared" si="23"/>
        <v>10.175611528130998</v>
      </c>
      <c r="AC330" s="2">
        <f t="shared" si="25"/>
        <v>12.164416395628473</v>
      </c>
    </row>
    <row r="331" spans="1:29" x14ac:dyDescent="0.25">
      <c r="A331" s="2">
        <v>1638</v>
      </c>
      <c r="C331" s="2">
        <f t="shared" si="24"/>
        <v>11.222222222222221</v>
      </c>
      <c r="G331" s="2">
        <v>12.5</v>
      </c>
      <c r="Z331" s="2">
        <f t="shared" si="22"/>
        <v>11.222222222222221</v>
      </c>
      <c r="AA331" s="2">
        <f>'IV. Country level, 1310-2018'!BM332</f>
        <v>0.48377913206737633</v>
      </c>
      <c r="AB331" s="2">
        <f t="shared" si="23"/>
        <v>10.738443090154846</v>
      </c>
      <c r="AC331" s="2">
        <f t="shared" si="25"/>
        <v>11.568999440997858</v>
      </c>
    </row>
    <row r="332" spans="1:29" x14ac:dyDescent="0.25">
      <c r="A332" s="2">
        <v>1639</v>
      </c>
      <c r="C332" s="2">
        <f t="shared" si="24"/>
        <v>10.879999999999999</v>
      </c>
      <c r="G332" s="2">
        <v>12</v>
      </c>
      <c r="Z332" s="2">
        <f t="shared" si="22"/>
        <v>10.879999999999999</v>
      </c>
      <c r="AA332" s="2">
        <f>'IV. Country level, 1310-2018'!BM333</f>
        <v>-6.4456216310643342</v>
      </c>
      <c r="AB332" s="2">
        <f t="shared" si="23"/>
        <v>17.325621631064333</v>
      </c>
      <c r="AC332" s="2">
        <f t="shared" si="25"/>
        <v>11.713812102105065</v>
      </c>
    </row>
    <row r="333" spans="1:29" x14ac:dyDescent="0.25">
      <c r="A333" s="2">
        <v>1640</v>
      </c>
      <c r="C333" s="2">
        <f t="shared" si="24"/>
        <v>11.155555555555555</v>
      </c>
      <c r="F333" s="2">
        <v>8</v>
      </c>
      <c r="G333" s="2">
        <v>11.8</v>
      </c>
      <c r="R333" s="2" t="s">
        <v>134</v>
      </c>
      <c r="Z333" s="2">
        <f t="shared" si="22"/>
        <v>11.155555555555555</v>
      </c>
      <c r="AA333" s="2">
        <f>'IV. Country level, 1310-2018'!BM334</f>
        <v>-2.4228006876177797</v>
      </c>
      <c r="AB333" s="2">
        <f t="shared" si="23"/>
        <v>13.578356243173335</v>
      </c>
      <c r="AC333" s="2">
        <f t="shared" si="25"/>
        <v>11.167171391061702</v>
      </c>
    </row>
    <row r="334" spans="1:29" x14ac:dyDescent="0.25">
      <c r="A334" s="2">
        <v>1641</v>
      </c>
      <c r="C334" s="2">
        <f t="shared" si="24"/>
        <v>10.959999999999999</v>
      </c>
      <c r="G334" s="2">
        <v>11.8</v>
      </c>
      <c r="Z334" s="2">
        <f t="shared" si="22"/>
        <v>10.959999999999999</v>
      </c>
      <c r="AA334" s="2">
        <f>'IV. Country level, 1310-2018'!BM335</f>
        <v>5.1948491829088024</v>
      </c>
      <c r="AB334" s="2">
        <f t="shared" si="23"/>
        <v>5.7651508170911967</v>
      </c>
      <c r="AC334" s="2">
        <f t="shared" si="25"/>
        <v>11.110050017995817</v>
      </c>
    </row>
    <row r="335" spans="1:29" x14ac:dyDescent="0.25">
      <c r="A335" s="2">
        <v>1642</v>
      </c>
      <c r="C335" s="2">
        <f t="shared" si="24"/>
        <v>10.618181818181819</v>
      </c>
      <c r="F335" s="2">
        <v>7.5</v>
      </c>
      <c r="G335" s="2">
        <v>12.3</v>
      </c>
      <c r="R335" s="2" t="s">
        <v>135</v>
      </c>
      <c r="Z335" s="2">
        <f t="shared" si="22"/>
        <v>10.618181818181819</v>
      </c>
      <c r="AA335" s="2">
        <f>'IV. Country level, 1310-2018'!BM336</f>
        <v>-3.1317128696778362</v>
      </c>
      <c r="AB335" s="2">
        <f t="shared" si="23"/>
        <v>13.749894687859655</v>
      </c>
      <c r="AC335" s="2">
        <f t="shared" si="25"/>
        <v>11.539742813447074</v>
      </c>
    </row>
    <row r="336" spans="1:29" x14ac:dyDescent="0.25">
      <c r="A336" s="2">
        <v>1643</v>
      </c>
      <c r="C336" s="2">
        <f t="shared" si="24"/>
        <v>10.4</v>
      </c>
      <c r="G336" s="2">
        <v>12.7</v>
      </c>
      <c r="Z336" s="2">
        <f t="shared" si="22"/>
        <v>10.4</v>
      </c>
      <c r="AA336" s="2">
        <f>'IV. Country level, 1310-2018'!BM337</f>
        <v>3.5628782600424453</v>
      </c>
      <c r="AB336" s="2">
        <f t="shared" si="23"/>
        <v>6.8371217399575546</v>
      </c>
      <c r="AC336" s="2">
        <f t="shared" si="25"/>
        <v>10.497801805423267</v>
      </c>
    </row>
    <row r="337" spans="1:29" x14ac:dyDescent="0.25">
      <c r="A337" s="2">
        <v>1644</v>
      </c>
      <c r="C337" s="2">
        <f t="shared" si="24"/>
        <v>10.416666666666666</v>
      </c>
      <c r="F337" s="2">
        <v>8</v>
      </c>
      <c r="G337" s="2">
        <v>13</v>
      </c>
      <c r="R337" s="2" t="s">
        <v>136</v>
      </c>
      <c r="Z337" s="2">
        <f t="shared" si="22"/>
        <v>10.416666666666666</v>
      </c>
      <c r="AA337" s="2">
        <f>'IV. Country level, 1310-2018'!BM338</f>
        <v>0.64090474999685687</v>
      </c>
      <c r="AB337" s="2">
        <f t="shared" si="23"/>
        <v>9.7757619166698095</v>
      </c>
      <c r="AC337" s="2">
        <f t="shared" si="25"/>
        <v>8.8352066852263622</v>
      </c>
    </row>
    <row r="338" spans="1:29" x14ac:dyDescent="0.25">
      <c r="A338" s="2">
        <v>1645</v>
      </c>
      <c r="C338" s="2">
        <f t="shared" si="24"/>
        <v>10.1</v>
      </c>
      <c r="F338" s="2">
        <v>8</v>
      </c>
      <c r="G338" s="2">
        <v>11.7</v>
      </c>
      <c r="R338" s="2" t="s">
        <v>137</v>
      </c>
      <c r="Z338" s="2">
        <f t="shared" si="22"/>
        <v>10.1</v>
      </c>
      <c r="AA338" s="2">
        <f>'IV. Country level, 1310-2018'!BM339</f>
        <v>-3.6462926583136359</v>
      </c>
      <c r="AB338" s="2">
        <f t="shared" si="23"/>
        <v>13.746292658313635</v>
      </c>
      <c r="AC338" s="2">
        <f t="shared" si="25"/>
        <v>8.3608335109239125</v>
      </c>
    </row>
    <row r="339" spans="1:29" x14ac:dyDescent="0.25">
      <c r="A339" s="2">
        <v>1646</v>
      </c>
      <c r="C339" s="2">
        <f t="shared" si="24"/>
        <v>9.9454545454545453</v>
      </c>
      <c r="F339" s="2">
        <v>8</v>
      </c>
      <c r="G339" s="2">
        <v>12</v>
      </c>
      <c r="R339" s="2" t="s">
        <v>138</v>
      </c>
      <c r="Z339" s="2">
        <f t="shared" si="22"/>
        <v>9.9454545454545453</v>
      </c>
      <c r="AA339" s="2">
        <f>'IV. Country level, 1310-2018'!BM340</f>
        <v>-8.6580029443135295E-2</v>
      </c>
      <c r="AB339" s="2">
        <f t="shared" si="23"/>
        <v>10.032034574897681</v>
      </c>
      <c r="AC339" s="2">
        <f t="shared" si="25"/>
        <v>7.1068016017121938</v>
      </c>
    </row>
    <row r="340" spans="1:29" x14ac:dyDescent="0.25">
      <c r="A340" s="2">
        <v>1647</v>
      </c>
      <c r="C340" s="2">
        <f t="shared" si="24"/>
        <v>9.5181818181818176</v>
      </c>
      <c r="F340" s="2">
        <v>8</v>
      </c>
      <c r="G340" s="2">
        <v>12</v>
      </c>
      <c r="R340" s="2" t="s">
        <v>139</v>
      </c>
      <c r="Z340" s="2">
        <f t="shared" si="22"/>
        <v>9.5181818181818176</v>
      </c>
      <c r="AA340" s="2">
        <f>'IV. Country level, 1310-2018'!BM341</f>
        <v>7.5779914163868201</v>
      </c>
      <c r="AB340" s="2">
        <f t="shared" si="23"/>
        <v>1.9401904017949976</v>
      </c>
      <c r="AC340" s="2">
        <f t="shared" si="25"/>
        <v>7.2148292103759388</v>
      </c>
    </row>
    <row r="341" spans="1:29" x14ac:dyDescent="0.25">
      <c r="A341" s="2">
        <v>1648</v>
      </c>
      <c r="C341" s="2">
        <f t="shared" si="24"/>
        <v>9.3000000000000007</v>
      </c>
      <c r="F341" s="2">
        <v>8</v>
      </c>
      <c r="R341" s="2" t="s">
        <v>140</v>
      </c>
      <c r="Z341" s="2">
        <f t="shared" si="22"/>
        <v>9.3000000000000007</v>
      </c>
      <c r="AA341" s="2">
        <f>'IV. Country level, 1310-2018'!BM342</f>
        <v>6.8554614030259513</v>
      </c>
      <c r="AB341" s="2">
        <f t="shared" si="23"/>
        <v>2.4445385969740494</v>
      </c>
      <c r="AC341" s="2">
        <f t="shared" si="25"/>
        <v>7.5207399870556548</v>
      </c>
    </row>
    <row r="342" spans="1:29" x14ac:dyDescent="0.25">
      <c r="A342" s="2">
        <v>1649</v>
      </c>
      <c r="C342" s="2">
        <f t="shared" si="24"/>
        <v>9.1428571428571423</v>
      </c>
      <c r="F342" s="2">
        <v>8</v>
      </c>
      <c r="R342" s="2" t="s">
        <v>141</v>
      </c>
      <c r="Z342" s="2">
        <f t="shared" si="22"/>
        <v>9.1428571428571423</v>
      </c>
      <c r="AA342" s="2">
        <f>'IV. Country level, 1310-2018'!BM343</f>
        <v>4.1711858194795122</v>
      </c>
      <c r="AB342" s="2">
        <f t="shared" si="23"/>
        <v>4.9716713233776302</v>
      </c>
      <c r="AC342" s="2">
        <f t="shared" si="25"/>
        <v>6.6186345681378791</v>
      </c>
    </row>
    <row r="343" spans="1:29" x14ac:dyDescent="0.25">
      <c r="A343" s="2">
        <v>1650</v>
      </c>
      <c r="C343" s="2">
        <f t="shared" si="24"/>
        <v>8.5</v>
      </c>
      <c r="F343" s="2">
        <v>8</v>
      </c>
      <c r="Z343" s="2">
        <f t="shared" si="22"/>
        <v>8.5</v>
      </c>
      <c r="AA343" s="2">
        <f>'IV. Country level, 1310-2018'!BM344</f>
        <v>0.90668499939622571</v>
      </c>
      <c r="AB343" s="2">
        <f t="shared" si="23"/>
        <v>7.5933150006037744</v>
      </c>
      <c r="AC343" s="2">
        <f t="shared" si="25"/>
        <v>7.9992157487157183</v>
      </c>
    </row>
    <row r="344" spans="1:29" x14ac:dyDescent="0.25">
      <c r="A344" s="2">
        <v>1651</v>
      </c>
      <c r="C344" s="2">
        <f t="shared" si="24"/>
        <v>7.75</v>
      </c>
      <c r="Z344" s="2">
        <f t="shared" si="22"/>
        <v>7.75</v>
      </c>
      <c r="AA344" s="2">
        <f>'IV. Country level, 1310-2018'!BM345</f>
        <v>-4.1671373534278153</v>
      </c>
      <c r="AB344" s="2">
        <f t="shared" si="23"/>
        <v>11.917137353427815</v>
      </c>
      <c r="AC344" s="2">
        <f t="shared" si="25"/>
        <v>10.56045850053231</v>
      </c>
    </row>
    <row r="345" spans="1:29" x14ac:dyDescent="0.25">
      <c r="A345" s="2">
        <v>1652</v>
      </c>
      <c r="C345" s="2">
        <f t="shared" si="24"/>
        <v>7.666666666666667</v>
      </c>
      <c r="Z345" s="2">
        <f t="shared" si="22"/>
        <v>7.666666666666667</v>
      </c>
      <c r="AA345" s="2">
        <f>'IV. Country level, 1310-2018'!BM346</f>
        <v>0.23511194077745801</v>
      </c>
      <c r="AB345" s="2">
        <f t="shared" si="23"/>
        <v>7.4315547258892085</v>
      </c>
      <c r="AC345" s="2">
        <f t="shared" si="25"/>
        <v>12.490134965476356</v>
      </c>
    </row>
    <row r="346" spans="1:29" x14ac:dyDescent="0.25">
      <c r="A346" s="2">
        <v>1653</v>
      </c>
      <c r="C346" s="2">
        <f t="shared" si="24"/>
        <v>10.633333333333333</v>
      </c>
      <c r="L346" s="2">
        <v>7</v>
      </c>
      <c r="R346" s="2" t="s">
        <v>271</v>
      </c>
      <c r="Z346" s="2">
        <f t="shared" si="22"/>
        <v>10.633333333333333</v>
      </c>
      <c r="AA346" s="2">
        <f>'IV. Country level, 1310-2018'!BM347</f>
        <v>-9.0627695056092161</v>
      </c>
      <c r="AB346" s="2">
        <f t="shared" si="23"/>
        <v>19.696102838942551</v>
      </c>
      <c r="AC346" s="2">
        <f t="shared" si="25"/>
        <v>13.324045518955414</v>
      </c>
    </row>
    <row r="347" spans="1:29" x14ac:dyDescent="0.25">
      <c r="A347" s="2">
        <v>1654</v>
      </c>
      <c r="C347" s="2">
        <f t="shared" si="24"/>
        <v>13.666666666666666</v>
      </c>
      <c r="Z347" s="2">
        <f t="shared" si="22"/>
        <v>13.666666666666666</v>
      </c>
      <c r="AA347" s="2">
        <f>'IV. Country level, 1310-2018'!BM348</f>
        <v>-6.2022229978444789</v>
      </c>
      <c r="AB347" s="2">
        <f t="shared" si="23"/>
        <v>19.868889664511144</v>
      </c>
      <c r="AC347" s="2">
        <f t="shared" si="25"/>
        <v>14.517604173985017</v>
      </c>
    </row>
    <row r="348" spans="1:29" x14ac:dyDescent="0.25">
      <c r="A348" s="2">
        <v>1655</v>
      </c>
      <c r="C348" s="2">
        <f t="shared" si="24"/>
        <v>13.574999999999999</v>
      </c>
      <c r="Z348" s="2">
        <f t="shared" si="22"/>
        <v>13.574999999999999</v>
      </c>
      <c r="AA348" s="2">
        <f>'IV. Country level, 1310-2018'!BM349</f>
        <v>-2.3772738515823719</v>
      </c>
      <c r="AB348" s="2">
        <f t="shared" si="23"/>
        <v>15.952273851582371</v>
      </c>
      <c r="AC348" s="2">
        <f t="shared" si="25"/>
        <v>13.945655111075141</v>
      </c>
    </row>
    <row r="349" spans="1:29" x14ac:dyDescent="0.25">
      <c r="A349" s="2">
        <v>1656</v>
      </c>
      <c r="C349" s="2">
        <f t="shared" si="24"/>
        <v>13.16</v>
      </c>
      <c r="H349" s="2">
        <v>16.899999999999999</v>
      </c>
      <c r="R349" s="2" t="s">
        <v>666</v>
      </c>
      <c r="Z349" s="2">
        <f t="shared" si="22"/>
        <v>13.16</v>
      </c>
      <c r="AA349" s="2">
        <f>'IV. Country level, 1310-2018'!BM350</f>
        <v>2.3509548022689741</v>
      </c>
      <c r="AB349" s="2">
        <f t="shared" si="23"/>
        <v>10.809045197731026</v>
      </c>
      <c r="AC349" s="2">
        <f t="shared" si="25"/>
        <v>14.244466205098076</v>
      </c>
    </row>
    <row r="350" spans="1:29" x14ac:dyDescent="0.25">
      <c r="A350" s="2">
        <v>1657</v>
      </c>
      <c r="C350" s="2">
        <f t="shared" si="24"/>
        <v>14.440000000000001</v>
      </c>
      <c r="H350" s="2">
        <v>17.100000000000001</v>
      </c>
      <c r="Z350" s="2">
        <f t="shared" si="22"/>
        <v>14.440000000000001</v>
      </c>
      <c r="AA350" s="2">
        <f>'IV. Country level, 1310-2018'!BM351</f>
        <v>-1.5082255858110054</v>
      </c>
      <c r="AB350" s="2">
        <f t="shared" si="23"/>
        <v>15.948225585811006</v>
      </c>
      <c r="AC350" s="2">
        <f t="shared" si="25"/>
        <v>13.196153650172109</v>
      </c>
    </row>
    <row r="351" spans="1:29" x14ac:dyDescent="0.25">
      <c r="A351" s="2">
        <v>1658</v>
      </c>
      <c r="C351" s="2">
        <f t="shared" si="24"/>
        <v>13.766666666666667</v>
      </c>
      <c r="H351" s="2">
        <v>13.3</v>
      </c>
      <c r="Z351" s="2">
        <f t="shared" si="22"/>
        <v>13.766666666666667</v>
      </c>
      <c r="AA351" s="2">
        <f>'IV. Country level, 1310-2018'!BM352</f>
        <v>5.8531727536079741</v>
      </c>
      <c r="AB351" s="2">
        <f t="shared" si="23"/>
        <v>7.9134939130586934</v>
      </c>
      <c r="AC351" s="2">
        <f t="shared" si="25"/>
        <v>10.775486886304806</v>
      </c>
    </row>
    <row r="352" spans="1:29" x14ac:dyDescent="0.25">
      <c r="A352" s="2">
        <v>1659</v>
      </c>
      <c r="C352" s="2">
        <f t="shared" si="24"/>
        <v>14.085714285714287</v>
      </c>
      <c r="H352" s="2">
        <v>11.5</v>
      </c>
      <c r="Z352" s="2">
        <f t="shared" si="22"/>
        <v>14.085714285714287</v>
      </c>
      <c r="AA352" s="2">
        <f>'IV. Country level, 1310-2018'!BM353</f>
        <v>4.5624819016645404</v>
      </c>
      <c r="AB352" s="2">
        <f t="shared" si="23"/>
        <v>9.5232323840497468</v>
      </c>
      <c r="AC352" s="2">
        <f t="shared" si="25"/>
        <v>9.8319279548589176</v>
      </c>
    </row>
    <row r="353" spans="1:29" x14ac:dyDescent="0.25">
      <c r="A353" s="2">
        <v>1660</v>
      </c>
      <c r="C353" s="2">
        <f t="shared" si="24"/>
        <v>13.616666666666667</v>
      </c>
      <c r="H353" s="2">
        <v>13.4</v>
      </c>
      <c r="Z353" s="2">
        <f t="shared" si="22"/>
        <v>13.616666666666667</v>
      </c>
      <c r="AA353" s="2">
        <f>'IV. Country level, 1310-2018'!BM354</f>
        <v>1.2587517122058831</v>
      </c>
      <c r="AB353" s="2">
        <f t="shared" si="23"/>
        <v>12.357914954460783</v>
      </c>
      <c r="AC353" s="2">
        <f t="shared" si="25"/>
        <v>10.801522212146036</v>
      </c>
    </row>
    <row r="354" spans="1:29" x14ac:dyDescent="0.25">
      <c r="A354" s="2">
        <v>1661</v>
      </c>
      <c r="C354" s="2">
        <f t="shared" si="24"/>
        <v>11.6</v>
      </c>
      <c r="H354" s="2">
        <v>10.4</v>
      </c>
      <c r="Z354" s="2">
        <f t="shared" si="22"/>
        <v>11.6</v>
      </c>
      <c r="AA354" s="2">
        <f>'IV. Country level, 1310-2018'!BM355</f>
        <v>8.6757776825599837</v>
      </c>
      <c r="AB354" s="2">
        <f t="shared" si="23"/>
        <v>2.9242223174400159</v>
      </c>
      <c r="AC354" s="2">
        <f t="shared" si="25"/>
        <v>10.053018968450052</v>
      </c>
    </row>
    <row r="355" spans="1:29" x14ac:dyDescent="0.25">
      <c r="A355" s="2">
        <v>1662</v>
      </c>
      <c r="C355" s="2">
        <f t="shared" si="24"/>
        <v>11.26</v>
      </c>
      <c r="F355" s="2">
        <v>16</v>
      </c>
      <c r="R355" s="2" t="s">
        <v>142</v>
      </c>
      <c r="Z355" s="2">
        <f t="shared" si="22"/>
        <v>11.26</v>
      </c>
      <c r="AA355" s="2">
        <f>'IV. Country level, 1310-2018'!BM356</f>
        <v>1.9126386685388403</v>
      </c>
      <c r="AB355" s="2">
        <f t="shared" si="23"/>
        <v>9.3473613314611601</v>
      </c>
      <c r="AC355" s="2">
        <f t="shared" si="25"/>
        <v>9.9931743986013739</v>
      </c>
    </row>
    <row r="356" spans="1:29" x14ac:dyDescent="0.25">
      <c r="A356" s="2">
        <v>1663</v>
      </c>
      <c r="C356" s="2">
        <f t="shared" si="24"/>
        <v>11.2</v>
      </c>
      <c r="Z356" s="2">
        <f t="shared" si="22"/>
        <v>11.2</v>
      </c>
      <c r="AA356" s="2">
        <f>'IV. Country level, 1310-2018'!BM357</f>
        <v>-6.3962049987408491</v>
      </c>
      <c r="AB356" s="2">
        <f t="shared" si="23"/>
        <v>17.596204998740848</v>
      </c>
      <c r="AC356" s="2">
        <f t="shared" si="25"/>
        <v>9.7722329523668474</v>
      </c>
    </row>
    <row r="357" spans="1:29" x14ac:dyDescent="0.25">
      <c r="A357" s="2">
        <v>1664</v>
      </c>
      <c r="C357" s="2">
        <f t="shared" si="24"/>
        <v>8.85</v>
      </c>
      <c r="F357" s="2">
        <v>5</v>
      </c>
      <c r="R357" s="2" t="s">
        <v>143</v>
      </c>
      <c r="Z357" s="2">
        <f t="shared" si="22"/>
        <v>8.85</v>
      </c>
      <c r="AA357" s="2">
        <f>'IV. Country level, 1310-2018'!BM358</f>
        <v>-1.8587028799391228</v>
      </c>
      <c r="AB357" s="2">
        <f t="shared" si="23"/>
        <v>10.708702879939123</v>
      </c>
      <c r="AC357" s="2">
        <f t="shared" si="25"/>
        <v>9.6902872765089558</v>
      </c>
    </row>
    <row r="358" spans="1:29" x14ac:dyDescent="0.25">
      <c r="A358" s="2">
        <v>1665</v>
      </c>
      <c r="C358" s="2">
        <f t="shared" si="24"/>
        <v>8.3333333333333339</v>
      </c>
      <c r="Z358" s="2">
        <f t="shared" si="22"/>
        <v>8.3333333333333339</v>
      </c>
      <c r="AA358" s="2">
        <f>'IV. Country level, 1310-2018'!BM359</f>
        <v>0.83875140921540303</v>
      </c>
      <c r="AB358" s="2">
        <f t="shared" si="23"/>
        <v>7.4945819241179308</v>
      </c>
      <c r="AC358" s="2">
        <f t="shared" si="25"/>
        <v>9.8648284524248773</v>
      </c>
    </row>
    <row r="359" spans="1:29" x14ac:dyDescent="0.25">
      <c r="A359" s="2">
        <v>1666</v>
      </c>
      <c r="C359" s="2">
        <f t="shared" si="24"/>
        <v>4.5</v>
      </c>
      <c r="Z359" s="2">
        <f t="shared" si="22"/>
        <v>4.5</v>
      </c>
      <c r="AA359" s="2">
        <f>'IV. Country level, 1310-2018'!BM360</f>
        <v>-3.476642260408056</v>
      </c>
      <c r="AB359" s="2">
        <f t="shared" si="23"/>
        <v>7.976642260408056</v>
      </c>
      <c r="AC359" s="2">
        <f t="shared" si="25"/>
        <v>10.199696819144231</v>
      </c>
    </row>
    <row r="360" spans="1:29" x14ac:dyDescent="0.25">
      <c r="A360" s="2">
        <v>1667</v>
      </c>
      <c r="C360" s="2">
        <f t="shared" si="24"/>
        <v>6.333333333333333</v>
      </c>
      <c r="I360" s="2">
        <v>4</v>
      </c>
      <c r="R360" s="2" t="s">
        <v>144</v>
      </c>
      <c r="Z360" s="2">
        <f t="shared" si="22"/>
        <v>6.333333333333333</v>
      </c>
      <c r="AA360" s="2">
        <f>'IV. Country level, 1310-2018'!BM361</f>
        <v>-5.4509618901222252</v>
      </c>
      <c r="AB360" s="2">
        <f t="shared" si="23"/>
        <v>11.784295223455558</v>
      </c>
      <c r="AC360" s="2">
        <f t="shared" si="25"/>
        <v>8.5502519582256262</v>
      </c>
    </row>
    <row r="361" spans="1:29" x14ac:dyDescent="0.25">
      <c r="A361" s="2">
        <v>1668</v>
      </c>
      <c r="C361" s="2">
        <f t="shared" si="24"/>
        <v>5.625</v>
      </c>
      <c r="Z361" s="2">
        <f t="shared" si="22"/>
        <v>5.625</v>
      </c>
      <c r="AA361" s="2">
        <f>'IV. Country level, 1310-2018'!BM362</f>
        <v>1.47898945114854</v>
      </c>
      <c r="AB361" s="2">
        <f t="shared" si="23"/>
        <v>4.1460105488514598</v>
      </c>
      <c r="AC361" s="2">
        <f t="shared" si="25"/>
        <v>8.0200919713241383</v>
      </c>
    </row>
    <row r="362" spans="1:29" x14ac:dyDescent="0.25">
      <c r="A362" s="2">
        <v>1669</v>
      </c>
      <c r="C362" s="2">
        <f t="shared" si="24"/>
        <v>6</v>
      </c>
      <c r="Z362" s="2">
        <f t="shared" si="22"/>
        <v>6</v>
      </c>
      <c r="AA362" s="2">
        <f>'IV. Country level, 1310-2018'!BM363</f>
        <v>-5.691439898496637</v>
      </c>
      <c r="AB362" s="2">
        <f t="shared" si="23"/>
        <v>11.691439898496636</v>
      </c>
      <c r="AC362" s="2">
        <f t="shared" si="25"/>
        <v>7.6899279334283266</v>
      </c>
    </row>
    <row r="363" spans="1:29" x14ac:dyDescent="0.25">
      <c r="A363" s="2">
        <v>1670</v>
      </c>
      <c r="C363" s="2">
        <f t="shared" si="24"/>
        <v>6</v>
      </c>
      <c r="F363" s="2">
        <v>10</v>
      </c>
      <c r="R363" s="2" t="s">
        <v>145</v>
      </c>
      <c r="Z363" s="2">
        <f t="shared" si="22"/>
        <v>6</v>
      </c>
      <c r="AA363" s="2">
        <f>'IV. Country level, 1310-2018'!BM364</f>
        <v>-5.0090972310616731E-2</v>
      </c>
      <c r="AB363" s="2">
        <f t="shared" si="23"/>
        <v>6.0500909723106169</v>
      </c>
      <c r="AC363" s="2">
        <f t="shared" si="25"/>
        <v>7.5621815557678813</v>
      </c>
    </row>
    <row r="364" spans="1:29" x14ac:dyDescent="0.25">
      <c r="A364" s="2">
        <v>1671</v>
      </c>
      <c r="C364" s="2">
        <f t="shared" si="24"/>
        <v>6.5</v>
      </c>
      <c r="E364" s="2">
        <v>2.5</v>
      </c>
      <c r="F364" s="2">
        <v>6</v>
      </c>
      <c r="R364" s="2" t="s">
        <v>146</v>
      </c>
      <c r="Z364" s="2">
        <f t="shared" si="22"/>
        <v>6.5</v>
      </c>
      <c r="AA364" s="2">
        <f>'IV. Country level, 1310-2018'!BM365</f>
        <v>-0.49758297162871373</v>
      </c>
      <c r="AB364" s="2">
        <f t="shared" si="23"/>
        <v>6.9975829716287139</v>
      </c>
      <c r="AC364" s="2">
        <f t="shared" si="25"/>
        <v>6.1521224693409176</v>
      </c>
    </row>
    <row r="365" spans="1:29" x14ac:dyDescent="0.25">
      <c r="A365" s="2">
        <v>1672</v>
      </c>
      <c r="C365" s="2">
        <f t="shared" si="24"/>
        <v>6.5</v>
      </c>
      <c r="F365" s="2">
        <v>7.5</v>
      </c>
      <c r="R365" s="2" t="s">
        <v>147</v>
      </c>
      <c r="Z365" s="2">
        <f t="shared" si="22"/>
        <v>6.5</v>
      </c>
      <c r="AA365" s="2">
        <f>'IV. Country level, 1310-2018'!BM366</f>
        <v>1.3165663411527648</v>
      </c>
      <c r="AB365" s="2">
        <f t="shared" si="23"/>
        <v>5.1834336588472354</v>
      </c>
      <c r="AC365" s="2">
        <f t="shared" si="25"/>
        <v>5.9557155358526632</v>
      </c>
    </row>
    <row r="366" spans="1:29" x14ac:dyDescent="0.25">
      <c r="A366" s="2">
        <v>1673</v>
      </c>
      <c r="C366" s="2">
        <f t="shared" si="24"/>
        <v>6.5</v>
      </c>
      <c r="Z366" s="2">
        <f t="shared" si="22"/>
        <v>6.5</v>
      </c>
      <c r="AA366" s="2">
        <f>'IV. Country level, 1310-2018'!BM367</f>
        <v>-0.58241761678494386</v>
      </c>
      <c r="AB366" s="2">
        <f t="shared" si="23"/>
        <v>7.0824176167849435</v>
      </c>
      <c r="AC366" s="2">
        <f t="shared" si="25"/>
        <v>5.5041343782716696</v>
      </c>
    </row>
    <row r="367" spans="1:29" x14ac:dyDescent="0.25">
      <c r="A367" s="2">
        <v>1674</v>
      </c>
      <c r="C367" s="2">
        <f t="shared" si="24"/>
        <v>5.333333333333333</v>
      </c>
      <c r="Z367" s="2">
        <f t="shared" si="22"/>
        <v>5.333333333333333</v>
      </c>
      <c r="AA367" s="2">
        <f>'IV. Country level, 1310-2018'!BM368</f>
        <v>3.4194517148665167</v>
      </c>
      <c r="AB367" s="2">
        <f t="shared" si="23"/>
        <v>1.9138816184668164</v>
      </c>
      <c r="AC367" s="2">
        <f t="shared" si="25"/>
        <v>5.7436491657583639</v>
      </c>
    </row>
    <row r="368" spans="1:29" x14ac:dyDescent="0.25">
      <c r="A368" s="2">
        <v>1675</v>
      </c>
      <c r="C368" s="2">
        <f t="shared" si="24"/>
        <v>7.5</v>
      </c>
      <c r="Z368" s="2">
        <f t="shared" si="22"/>
        <v>7.5</v>
      </c>
      <c r="AA368" s="2">
        <f>'IV. Country level, 1310-2018'!BM369</f>
        <v>4.7288379855663187</v>
      </c>
      <c r="AB368" s="2">
        <f t="shared" si="23"/>
        <v>2.7711620144336813</v>
      </c>
      <c r="AC368" s="2">
        <f t="shared" si="25"/>
        <v>5.4456705666220113</v>
      </c>
    </row>
    <row r="369" spans="1:29" x14ac:dyDescent="0.25">
      <c r="A369" s="2">
        <v>1676</v>
      </c>
      <c r="C369" s="16">
        <f>((C$375-C$368)/7)+C368</f>
        <v>7.2142857142857144</v>
      </c>
      <c r="Z369" s="2">
        <f t="shared" si="22"/>
        <v>7.2142857142857144</v>
      </c>
      <c r="AA369" s="2">
        <f>'IV. Country level, 1310-2018'!BM370</f>
        <v>-1.3160860811439599</v>
      </c>
      <c r="AB369" s="2">
        <f t="shared" si="23"/>
        <v>8.5303717954296747</v>
      </c>
      <c r="AC369" s="2">
        <f t="shared" si="25"/>
        <v>5.7246588316208227</v>
      </c>
    </row>
    <row r="370" spans="1:29" x14ac:dyDescent="0.25">
      <c r="A370" s="2">
        <v>1677</v>
      </c>
      <c r="C370" s="16">
        <f t="shared" ref="C370:C374" si="26">((C$375-C$368)/7)+C369</f>
        <v>6.9285714285714288</v>
      </c>
      <c r="Z370" s="2">
        <f t="shared" si="22"/>
        <v>6.9285714285714288</v>
      </c>
      <c r="AA370" s="2">
        <f>'IV. Country level, 1310-2018'!BM371</f>
        <v>-0.79812305614605528</v>
      </c>
      <c r="AB370" s="2">
        <f t="shared" si="23"/>
        <v>7.7266944847174841</v>
      </c>
      <c r="AC370" s="2">
        <f t="shared" si="25"/>
        <v>5.0553186544042017</v>
      </c>
    </row>
    <row r="371" spans="1:29" x14ac:dyDescent="0.25">
      <c r="A371" s="2">
        <v>1678</v>
      </c>
      <c r="C371" s="16">
        <f t="shared" si="26"/>
        <v>6.6428571428571432</v>
      </c>
      <c r="Z371" s="2">
        <f t="shared" si="22"/>
        <v>6.6428571428571432</v>
      </c>
      <c r="AA371" s="2">
        <f>'IV. Country level, 1310-2018'!BM372</f>
        <v>1.731124365182904</v>
      </c>
      <c r="AB371" s="2">
        <f t="shared" si="23"/>
        <v>4.9117327776742394</v>
      </c>
      <c r="AC371" s="2">
        <f t="shared" si="25"/>
        <v>5.7926520517464732</v>
      </c>
    </row>
    <row r="372" spans="1:29" x14ac:dyDescent="0.25">
      <c r="A372" s="2">
        <v>1679</v>
      </c>
      <c r="C372" s="16">
        <f t="shared" si="26"/>
        <v>6.3571428571428577</v>
      </c>
      <c r="Z372" s="2">
        <f t="shared" si="22"/>
        <v>6.3571428571428577</v>
      </c>
      <c r="AA372" s="2">
        <f>'IV. Country level, 1310-2018'!BM373</f>
        <v>-0.77920865669606376</v>
      </c>
      <c r="AB372" s="2">
        <f t="shared" si="23"/>
        <v>7.1363515138389211</v>
      </c>
      <c r="AC372" s="2">
        <f t="shared" si="25"/>
        <v>6.6659470797863181</v>
      </c>
    </row>
    <row r="373" spans="1:29" x14ac:dyDescent="0.25">
      <c r="A373" s="2">
        <v>1680</v>
      </c>
      <c r="C373" s="16">
        <f t="shared" si="26"/>
        <v>6.0714285714285721</v>
      </c>
      <c r="Z373" s="2">
        <f t="shared" si="22"/>
        <v>6.0714285714285721</v>
      </c>
      <c r="AA373" s="2">
        <f>'IV. Country level, 1310-2018'!BM374</f>
        <v>3.6743921951599758</v>
      </c>
      <c r="AB373" s="2">
        <f t="shared" si="23"/>
        <v>2.3970363762685962</v>
      </c>
      <c r="AC373" s="2">
        <f t="shared" si="25"/>
        <v>5.7177598844056741</v>
      </c>
    </row>
    <row r="374" spans="1:29" x14ac:dyDescent="0.25">
      <c r="A374" s="2">
        <v>1681</v>
      </c>
      <c r="C374" s="16">
        <f t="shared" si="26"/>
        <v>5.7857142857142865</v>
      </c>
      <c r="Z374" s="2">
        <f t="shared" si="22"/>
        <v>5.7857142857142865</v>
      </c>
      <c r="AA374" s="2">
        <f>'IV. Country level, 1310-2018'!BM375</f>
        <v>-1.2895011141484261</v>
      </c>
      <c r="AB374" s="2">
        <f t="shared" si="23"/>
        <v>7.0752153998627128</v>
      </c>
      <c r="AC374" s="2">
        <f t="shared" si="25"/>
        <v>4.8817185191754522</v>
      </c>
    </row>
    <row r="375" spans="1:29" x14ac:dyDescent="0.25">
      <c r="A375" s="2">
        <v>1682</v>
      </c>
      <c r="C375" s="2">
        <f t="shared" si="24"/>
        <v>5.5</v>
      </c>
      <c r="Z375" s="2">
        <f t="shared" si="22"/>
        <v>5.5</v>
      </c>
      <c r="AA375" s="2">
        <f>'IV. Country level, 1310-2018'!BM376</f>
        <v>-3.3842272107126004</v>
      </c>
      <c r="AB375" s="2">
        <f t="shared" si="23"/>
        <v>8.8842272107126004</v>
      </c>
      <c r="AC375" s="2">
        <f t="shared" si="25"/>
        <v>5.3019837772351597</v>
      </c>
    </row>
    <row r="376" spans="1:29" x14ac:dyDescent="0.25">
      <c r="A376" s="2">
        <v>1683</v>
      </c>
      <c r="C376" s="2">
        <f t="shared" si="24"/>
        <v>5.5</v>
      </c>
      <c r="Z376" s="2">
        <f t="shared" si="22"/>
        <v>5.5</v>
      </c>
      <c r="AA376" s="2">
        <f>'IV. Country level, 1310-2018'!BM377</f>
        <v>3.6069385722348328</v>
      </c>
      <c r="AB376" s="2">
        <f t="shared" si="23"/>
        <v>1.8930614277651672</v>
      </c>
      <c r="AC376" s="2">
        <f t="shared" si="25"/>
        <v>5.921873263784434</v>
      </c>
    </row>
    <row r="377" spans="1:29" x14ac:dyDescent="0.25">
      <c r="A377" s="2">
        <v>1684</v>
      </c>
      <c r="C377" s="2">
        <f t="shared" si="24"/>
        <v>5.5</v>
      </c>
      <c r="Z377" s="2">
        <f t="shared" si="22"/>
        <v>5.5</v>
      </c>
      <c r="AA377" s="2">
        <f>'IV. Country level, 1310-2018'!BM378</f>
        <v>3.6255950718940713</v>
      </c>
      <c r="AB377" s="2">
        <f t="shared" si="23"/>
        <v>1.8744049281059287</v>
      </c>
      <c r="AC377" s="2">
        <f t="shared" si="25"/>
        <v>7.1503332708310454</v>
      </c>
    </row>
    <row r="378" spans="1:29" x14ac:dyDescent="0.25">
      <c r="A378" s="2">
        <v>1685</v>
      </c>
      <c r="C378" s="2">
        <f t="shared" si="24"/>
        <v>6.5</v>
      </c>
      <c r="F378" s="2">
        <v>5.5</v>
      </c>
      <c r="R378" s="2" t="s">
        <v>148</v>
      </c>
      <c r="Z378" s="2">
        <f t="shared" si="22"/>
        <v>6.5</v>
      </c>
      <c r="AA378" s="2">
        <f>'IV. Country level, 1310-2018'!BM379</f>
        <v>-1.3535895840921948</v>
      </c>
      <c r="AB378" s="2">
        <f t="shared" si="23"/>
        <v>7.8535895840921945</v>
      </c>
      <c r="AC378" s="2">
        <f t="shared" si="25"/>
        <v>7.1661550430389838</v>
      </c>
    </row>
    <row r="379" spans="1:29" x14ac:dyDescent="0.25">
      <c r="A379" s="2">
        <v>1686</v>
      </c>
      <c r="C379" s="2">
        <f t="shared" si="24"/>
        <v>6.5</v>
      </c>
      <c r="Z379" s="2">
        <f t="shared" si="22"/>
        <v>6.5</v>
      </c>
      <c r="AA379" s="2">
        <f>'IV. Country level, 1310-2018'!BM380</f>
        <v>-4.9755779196838326</v>
      </c>
      <c r="AB379" s="2">
        <f t="shared" si="23"/>
        <v>11.475577919683833</v>
      </c>
      <c r="AC379" s="2">
        <f t="shared" si="25"/>
        <v>6.7360941174052646</v>
      </c>
    </row>
    <row r="380" spans="1:29" x14ac:dyDescent="0.25">
      <c r="A380" s="2">
        <v>1687</v>
      </c>
      <c r="C380" s="2">
        <f t="shared" si="24"/>
        <v>6.5</v>
      </c>
      <c r="Z380" s="2">
        <f t="shared" si="22"/>
        <v>6.5</v>
      </c>
      <c r="AA380" s="2">
        <f>'IV. Country level, 1310-2018'!BM381</f>
        <v>-4.4962564255948818</v>
      </c>
      <c r="AB380" s="2">
        <f t="shared" si="23"/>
        <v>10.996256425594883</v>
      </c>
      <c r="AC380" s="2">
        <f t="shared" si="25"/>
        <v>7.124221200204965</v>
      </c>
    </row>
    <row r="381" spans="1:29" x14ac:dyDescent="0.25">
      <c r="A381" s="2">
        <v>1688</v>
      </c>
      <c r="C381" s="2">
        <f t="shared" si="24"/>
        <v>7</v>
      </c>
      <c r="I381" s="2">
        <v>7.5</v>
      </c>
      <c r="R381" s="2" t="s">
        <v>644</v>
      </c>
      <c r="Z381" s="2">
        <f t="shared" si="22"/>
        <v>7</v>
      </c>
      <c r="AA381" s="2">
        <f>'IV. Country level, 1310-2018'!BM382</f>
        <v>-0.18596780531828797</v>
      </c>
      <c r="AB381" s="2">
        <f t="shared" si="23"/>
        <v>7.1859678053182883</v>
      </c>
      <c r="AC381" s="2">
        <f t="shared" si="25"/>
        <v>7.5062767928014704</v>
      </c>
    </row>
    <row r="382" spans="1:29" x14ac:dyDescent="0.25">
      <c r="A382" s="2">
        <v>1689</v>
      </c>
      <c r="C382" s="2">
        <f t="shared" si="24"/>
        <v>6.166666666666667</v>
      </c>
      <c r="Z382" s="2">
        <f t="shared" si="22"/>
        <v>6.166666666666667</v>
      </c>
      <c r="AA382" s="2">
        <f>'IV. Country level, 1310-2018'!BM383</f>
        <v>0.29286593539010464</v>
      </c>
      <c r="AB382" s="2">
        <f t="shared" si="23"/>
        <v>5.8738007312765621</v>
      </c>
      <c r="AC382" s="2">
        <f t="shared" si="25"/>
        <v>6.5070097012673092</v>
      </c>
    </row>
    <row r="383" spans="1:29" x14ac:dyDescent="0.25">
      <c r="A383" s="2">
        <v>1690</v>
      </c>
      <c r="C383" s="2">
        <f t="shared" si="24"/>
        <v>6.166666666666667</v>
      </c>
      <c r="Z383" s="2">
        <f t="shared" si="22"/>
        <v>6.166666666666667</v>
      </c>
      <c r="AA383" s="2">
        <f>'IV. Country level, 1310-2018'!BM384</f>
        <v>1.5567156593036018</v>
      </c>
      <c r="AB383" s="2">
        <f t="shared" si="23"/>
        <v>4.6099510073630654</v>
      </c>
      <c r="AC383" s="2">
        <f t="shared" si="25"/>
        <v>4.6199204082986522</v>
      </c>
    </row>
    <row r="384" spans="1:29" x14ac:dyDescent="0.25">
      <c r="A384" s="2">
        <v>1691</v>
      </c>
      <c r="C384" s="2">
        <f t="shared" si="24"/>
        <v>6.166666666666667</v>
      </c>
      <c r="F384" s="2">
        <v>8</v>
      </c>
      <c r="R384" s="2" t="s">
        <v>149</v>
      </c>
      <c r="Z384" s="2">
        <f t="shared" si="22"/>
        <v>6.166666666666667</v>
      </c>
      <c r="AA384" s="2">
        <f>'IV. Country level, 1310-2018'!BM385</f>
        <v>1.6178725903852025</v>
      </c>
      <c r="AB384" s="2">
        <f t="shared" si="23"/>
        <v>4.5487940762814647</v>
      </c>
      <c r="AC384" s="2">
        <f t="shared" si="25"/>
        <v>3.3517932727966375</v>
      </c>
    </row>
    <row r="385" spans="1:29" x14ac:dyDescent="0.25">
      <c r="A385" s="2">
        <v>1692</v>
      </c>
      <c r="C385" s="2">
        <f t="shared" si="24"/>
        <v>5.5</v>
      </c>
      <c r="G385" s="2">
        <v>3</v>
      </c>
      <c r="R385" s="2" t="s">
        <v>150</v>
      </c>
      <c r="Z385" s="2">
        <f t="shared" si="22"/>
        <v>5.5</v>
      </c>
      <c r="AA385" s="2">
        <f>'IV. Country level, 1310-2018'!BM386</f>
        <v>4.6412800566469317</v>
      </c>
      <c r="AB385" s="2">
        <f t="shared" si="23"/>
        <v>0.85871994335306834</v>
      </c>
      <c r="AC385" s="2">
        <f t="shared" si="25"/>
        <v>3.6277394100185583</v>
      </c>
    </row>
    <row r="386" spans="1:29" x14ac:dyDescent="0.25">
      <c r="A386" s="2">
        <v>1693</v>
      </c>
      <c r="C386" s="2">
        <f t="shared" si="24"/>
        <v>5.5</v>
      </c>
      <c r="Z386" s="2">
        <f t="shared" si="22"/>
        <v>5.5</v>
      </c>
      <c r="AA386" s="2">
        <f>'IV. Country level, 1310-2018'!BM387</f>
        <v>7.2340471310967684</v>
      </c>
      <c r="AB386" s="2">
        <f t="shared" si="23"/>
        <v>-1.7340471310967684</v>
      </c>
      <c r="AC386" s="2">
        <f t="shared" si="25"/>
        <v>3.6854019302176551</v>
      </c>
    </row>
    <row r="387" spans="1:29" x14ac:dyDescent="0.25">
      <c r="A387" s="2">
        <v>1694</v>
      </c>
      <c r="C387" s="2">
        <f t="shared" si="24"/>
        <v>5.5</v>
      </c>
      <c r="Z387" s="2">
        <f t="shared" si="22"/>
        <v>5.5</v>
      </c>
      <c r="AA387" s="2">
        <f>'IV. Country level, 1310-2018'!BM388</f>
        <v>3.3806335229192199</v>
      </c>
      <c r="AB387" s="2">
        <f t="shared" si="23"/>
        <v>2.1193664770807801</v>
      </c>
      <c r="AC387" s="2">
        <f t="shared" si="25"/>
        <v>3.3268293847963912</v>
      </c>
    </row>
    <row r="388" spans="1:29" x14ac:dyDescent="0.25">
      <c r="A388" s="2">
        <v>1695</v>
      </c>
      <c r="C388" s="2">
        <f t="shared" si="24"/>
        <v>4.5</v>
      </c>
      <c r="Z388" s="2">
        <f t="shared" si="22"/>
        <v>4.5</v>
      </c>
      <c r="AA388" s="2">
        <f>'IV. Country level, 1310-2018'!BM389</f>
        <v>-4.617590765871733</v>
      </c>
      <c r="AB388" s="2">
        <f t="shared" si="23"/>
        <v>9.1175907658717321</v>
      </c>
      <c r="AC388" s="2">
        <f t="shared" si="25"/>
        <v>2.4467843846188191</v>
      </c>
    </row>
    <row r="389" spans="1:29" x14ac:dyDescent="0.25">
      <c r="A389" s="2">
        <v>1696</v>
      </c>
      <c r="C389" s="2">
        <f t="shared" si="24"/>
        <v>5.25</v>
      </c>
      <c r="Z389" s="2">
        <f t="shared" si="22"/>
        <v>5.25</v>
      </c>
      <c r="AA389" s="2">
        <f>'IV. Country level, 1310-2018'!BM390</f>
        <v>-1.0274383726702465</v>
      </c>
      <c r="AB389" s="2">
        <f t="shared" si="23"/>
        <v>6.2774383726702467</v>
      </c>
      <c r="AC389" s="2">
        <f t="shared" si="25"/>
        <v>2.50950611813336</v>
      </c>
    </row>
    <row r="390" spans="1:29" x14ac:dyDescent="0.25">
      <c r="A390" s="2">
        <v>1697</v>
      </c>
      <c r="C390" s="2">
        <f t="shared" si="24"/>
        <v>5.25</v>
      </c>
      <c r="Z390" s="2">
        <f t="shared" ref="Z390:Z453" si="27">C390</f>
        <v>5.25</v>
      </c>
      <c r="AA390" s="2">
        <f>'IV. Country level, 1310-2018'!BM391</f>
        <v>3.1500568105857831</v>
      </c>
      <c r="AB390" s="2">
        <f t="shared" ref="AB390:AB453" si="28">Z390-AA390</f>
        <v>2.0999431894142169</v>
      </c>
      <c r="AC390" s="2">
        <f t="shared" si="25"/>
        <v>4.8631209055299331</v>
      </c>
    </row>
    <row r="391" spans="1:29" x14ac:dyDescent="0.25">
      <c r="A391" s="2">
        <v>1698</v>
      </c>
      <c r="C391" s="2">
        <f t="shared" si="24"/>
        <v>5.333333333333333</v>
      </c>
      <c r="N391" s="2">
        <v>6</v>
      </c>
      <c r="R391" s="2" t="s">
        <v>151</v>
      </c>
      <c r="Z391" s="2">
        <f t="shared" si="27"/>
        <v>5.333333333333333</v>
      </c>
      <c r="AA391" s="2">
        <f>'IV. Country level, 1310-2018'!BM392</f>
        <v>6.9448542582948773</v>
      </c>
      <c r="AB391" s="2">
        <f t="shared" si="28"/>
        <v>-1.6115209249615443</v>
      </c>
      <c r="AC391" s="2">
        <f t="shared" si="25"/>
        <v>6.296967421733533</v>
      </c>
    </row>
    <row r="392" spans="1:29" x14ac:dyDescent="0.25">
      <c r="A392" s="2">
        <v>1699</v>
      </c>
      <c r="C392" s="2">
        <f t="shared" si="24"/>
        <v>5.333333333333333</v>
      </c>
      <c r="I392" s="2">
        <v>4.5</v>
      </c>
      <c r="R392" s="2" t="s">
        <v>152</v>
      </c>
      <c r="Z392" s="2">
        <f t="shared" si="27"/>
        <v>5.333333333333333</v>
      </c>
      <c r="AA392" s="2">
        <f>'IV. Country level, 1310-2018'!BM393</f>
        <v>4.0355612553784708</v>
      </c>
      <c r="AB392" s="2">
        <f t="shared" si="28"/>
        <v>1.2977720779548623</v>
      </c>
      <c r="AC392" s="2">
        <f t="shared" si="25"/>
        <v>6.5068052118768387</v>
      </c>
    </row>
    <row r="393" spans="1:29" x14ac:dyDescent="0.25">
      <c r="A393" s="2">
        <v>1700</v>
      </c>
      <c r="C393" s="2">
        <f t="shared" ref="C393:C454" si="29">AVERAGE(E390:Q396)</f>
        <v>5.333333333333333</v>
      </c>
      <c r="Z393" s="2">
        <f t="shared" si="27"/>
        <v>5.333333333333333</v>
      </c>
      <c r="AA393" s="2">
        <f>'IV. Country level, 1310-2018'!BM394</f>
        <v>-9.4079230473459035</v>
      </c>
      <c r="AB393" s="2">
        <f t="shared" si="28"/>
        <v>14.741256380679236</v>
      </c>
      <c r="AC393" s="2">
        <f t="shared" ref="AC393:AC456" si="30">AVERAGE(AB390:AB396)</f>
        <v>6.7022288948364475</v>
      </c>
    </row>
    <row r="394" spans="1:29" x14ac:dyDescent="0.25">
      <c r="A394" s="2">
        <v>1701</v>
      </c>
      <c r="C394" s="2">
        <f t="shared" si="29"/>
        <v>5.5</v>
      </c>
      <c r="N394" s="2">
        <v>5.5</v>
      </c>
      <c r="R394" s="2" t="s">
        <v>153</v>
      </c>
      <c r="Z394" s="2">
        <f t="shared" si="27"/>
        <v>5.5</v>
      </c>
      <c r="AA394" s="2">
        <f>'IV. Country level, 1310-2018'!BM395</f>
        <v>-6.6562920905059846</v>
      </c>
      <c r="AB394" s="2">
        <f t="shared" si="28"/>
        <v>12.156292090505985</v>
      </c>
      <c r="AC394" s="2">
        <f t="shared" si="30"/>
        <v>7.5914750468318006</v>
      </c>
    </row>
    <row r="395" spans="1:29" x14ac:dyDescent="0.25">
      <c r="A395" s="2">
        <v>1702</v>
      </c>
      <c r="C395" s="2">
        <f t="shared" si="29"/>
        <v>5.333333333333333</v>
      </c>
      <c r="R395" s="4"/>
      <c r="Z395" s="2">
        <f t="shared" si="27"/>
        <v>5.333333333333333</v>
      </c>
      <c r="AA395" s="2">
        <f>'IV. Country level, 1310-2018'!BM396</f>
        <v>-5.253121963541532</v>
      </c>
      <c r="AB395" s="2">
        <f t="shared" si="28"/>
        <v>10.586455296874865</v>
      </c>
      <c r="AC395" s="2">
        <f t="shared" si="30"/>
        <v>9.7996291155811175</v>
      </c>
    </row>
    <row r="396" spans="1:29" x14ac:dyDescent="0.25">
      <c r="A396" s="2">
        <v>1703</v>
      </c>
      <c r="C396" s="2">
        <f t="shared" si="29"/>
        <v>7.625</v>
      </c>
      <c r="Z396" s="2">
        <f t="shared" si="27"/>
        <v>7.625</v>
      </c>
      <c r="AA396" s="2">
        <f>'IV. Country level, 1310-2018'!BM397</f>
        <v>-2.0404153387516777E-2</v>
      </c>
      <c r="AB396" s="2">
        <f t="shared" si="28"/>
        <v>7.645404153387517</v>
      </c>
      <c r="AC396" s="2">
        <f t="shared" si="30"/>
        <v>10.073234895057855</v>
      </c>
    </row>
    <row r="397" spans="1:29" x14ac:dyDescent="0.25">
      <c r="A397" s="2">
        <v>1704</v>
      </c>
      <c r="C397" s="2">
        <f t="shared" si="29"/>
        <v>7.604166666666667</v>
      </c>
      <c r="L397" s="2">
        <v>6</v>
      </c>
      <c r="R397" s="2" t="s">
        <v>270</v>
      </c>
      <c r="Z397" s="2">
        <f t="shared" si="27"/>
        <v>7.604166666666667</v>
      </c>
      <c r="AA397" s="2">
        <f>'IV. Country level, 1310-2018'!BM398</f>
        <v>-0.72049958671501402</v>
      </c>
      <c r="AB397" s="2">
        <f t="shared" si="28"/>
        <v>8.3246662533816806</v>
      </c>
      <c r="AC397" s="2">
        <f t="shared" si="30"/>
        <v>9.5339836392823649</v>
      </c>
    </row>
    <row r="398" spans="1:29" x14ac:dyDescent="0.25">
      <c r="A398" s="2">
        <v>1705</v>
      </c>
      <c r="C398" s="2">
        <f t="shared" si="29"/>
        <v>8.0250000000000004</v>
      </c>
      <c r="Z398" s="2">
        <f t="shared" si="27"/>
        <v>8.0250000000000004</v>
      </c>
      <c r="AA398" s="2">
        <f>'IV. Country level, 1310-2018'!BM399</f>
        <v>-5.820557556283684</v>
      </c>
      <c r="AB398" s="2">
        <f t="shared" si="28"/>
        <v>13.845557556283683</v>
      </c>
      <c r="AC398" s="2">
        <f t="shared" si="30"/>
        <v>8.1838198239429669</v>
      </c>
    </row>
    <row r="399" spans="1:29" x14ac:dyDescent="0.25">
      <c r="A399" s="2">
        <v>1706</v>
      </c>
      <c r="C399" s="2">
        <f t="shared" si="29"/>
        <v>8.3541666666666661</v>
      </c>
      <c r="H399" s="2">
        <v>12.5</v>
      </c>
      <c r="I399" s="2">
        <v>8</v>
      </c>
      <c r="N399" s="2">
        <v>6.125</v>
      </c>
      <c r="R399" s="2" t="s">
        <v>154</v>
      </c>
      <c r="Z399" s="2">
        <f t="shared" si="27"/>
        <v>8.3541666666666661</v>
      </c>
      <c r="AA399" s="2">
        <f>'IV. Country level, 1310-2018'!BM400</f>
        <v>5.1411541323746413</v>
      </c>
      <c r="AB399" s="2">
        <f t="shared" si="28"/>
        <v>3.2130125342920248</v>
      </c>
      <c r="AC399" s="2">
        <f t="shared" si="30"/>
        <v>3.8235523186141704</v>
      </c>
    </row>
    <row r="400" spans="1:29" x14ac:dyDescent="0.25">
      <c r="A400" s="2">
        <v>1707</v>
      </c>
      <c r="C400" s="2">
        <f t="shared" si="29"/>
        <v>8.3541666666666661</v>
      </c>
      <c r="H400" s="2">
        <v>7.5</v>
      </c>
      <c r="R400" s="2" t="s">
        <v>645</v>
      </c>
      <c r="Z400" s="2">
        <f t="shared" si="27"/>
        <v>8.3541666666666661</v>
      </c>
      <c r="AA400" s="2">
        <f>'IV. Country level, 1310-2018'!BM401</f>
        <v>-2.612330923584127</v>
      </c>
      <c r="AB400" s="2">
        <f t="shared" si="28"/>
        <v>10.966497590250793</v>
      </c>
      <c r="AC400" s="2">
        <f t="shared" si="30"/>
        <v>4.2212964647486357</v>
      </c>
    </row>
    <row r="401" spans="1:29" x14ac:dyDescent="0.25">
      <c r="A401" s="2">
        <v>1708</v>
      </c>
      <c r="C401" s="2">
        <f t="shared" si="29"/>
        <v>8.8249999999999993</v>
      </c>
      <c r="Z401" s="2">
        <f t="shared" si="27"/>
        <v>8.8249999999999993</v>
      </c>
      <c r="AA401" s="2">
        <f>'IV. Country level, 1310-2018'!BM402</f>
        <v>6.11985461686979</v>
      </c>
      <c r="AB401" s="2">
        <f t="shared" si="28"/>
        <v>2.7051453831302092</v>
      </c>
      <c r="AC401" s="2">
        <f t="shared" si="30"/>
        <v>5.9524422813145055</v>
      </c>
    </row>
    <row r="402" spans="1:29" x14ac:dyDescent="0.25">
      <c r="A402" s="2">
        <v>1709</v>
      </c>
      <c r="C402" s="2">
        <f t="shared" si="29"/>
        <v>8.8249999999999993</v>
      </c>
      <c r="H402" s="2">
        <v>10</v>
      </c>
      <c r="R402" s="2" t="s">
        <v>155</v>
      </c>
      <c r="Z402" s="2">
        <f t="shared" si="27"/>
        <v>8.8249999999999993</v>
      </c>
      <c r="AA402" s="2">
        <f>'IV. Country level, 1310-2018'!BM403</f>
        <v>28.760417240426719</v>
      </c>
      <c r="AB402" s="2">
        <f t="shared" si="28"/>
        <v>-19.93541724042672</v>
      </c>
      <c r="AC402" s="2">
        <f t="shared" si="30"/>
        <v>6.2009140014738255</v>
      </c>
    </row>
    <row r="403" spans="1:29" x14ac:dyDescent="0.25">
      <c r="A403" s="2">
        <v>1710</v>
      </c>
      <c r="C403" s="2">
        <f t="shared" si="29"/>
        <v>9.8333333333333339</v>
      </c>
      <c r="Z403" s="2">
        <f t="shared" si="27"/>
        <v>9.8333333333333339</v>
      </c>
      <c r="AA403" s="2">
        <f>'IV. Country level, 1310-2018'!BM404</f>
        <v>-0.59627984299544201</v>
      </c>
      <c r="AB403" s="2">
        <f t="shared" si="28"/>
        <v>10.429613176328775</v>
      </c>
      <c r="AC403" s="2">
        <f t="shared" si="30"/>
        <v>6.9000604026787329</v>
      </c>
    </row>
    <row r="404" spans="1:29" x14ac:dyDescent="0.25">
      <c r="A404" s="2">
        <v>1711</v>
      </c>
      <c r="C404" s="2">
        <f t="shared" si="29"/>
        <v>11</v>
      </c>
      <c r="Z404" s="2">
        <f t="shared" si="27"/>
        <v>11</v>
      </c>
      <c r="AA404" s="2">
        <f>'IV. Country level, 1310-2018'!BM405</f>
        <v>-9.4426869693427751</v>
      </c>
      <c r="AB404" s="2">
        <f t="shared" si="28"/>
        <v>20.442686969342773</v>
      </c>
      <c r="AC404" s="2">
        <f t="shared" si="30"/>
        <v>7.2256604383755967</v>
      </c>
    </row>
    <row r="405" spans="1:29" x14ac:dyDescent="0.25">
      <c r="A405" s="2">
        <v>1712</v>
      </c>
      <c r="C405" s="2">
        <f t="shared" si="29"/>
        <v>11</v>
      </c>
      <c r="Z405" s="2">
        <f t="shared" si="27"/>
        <v>11</v>
      </c>
      <c r="AA405" s="2">
        <f>'IV. Country level, 1310-2018'!BM406</f>
        <v>-4.5848595973989248</v>
      </c>
      <c r="AB405" s="2">
        <f t="shared" si="28"/>
        <v>15.584859597398925</v>
      </c>
      <c r="AC405" s="2">
        <f t="shared" si="30"/>
        <v>8.6928979440283829</v>
      </c>
    </row>
    <row r="406" spans="1:29" x14ac:dyDescent="0.25">
      <c r="A406" s="2">
        <v>1713</v>
      </c>
      <c r="C406" s="2">
        <f t="shared" si="29"/>
        <v>12</v>
      </c>
      <c r="I406" s="2">
        <v>12</v>
      </c>
      <c r="R406" s="4" t="s">
        <v>682</v>
      </c>
      <c r="Z406" s="2">
        <f t="shared" si="27"/>
        <v>12</v>
      </c>
      <c r="AA406" s="2">
        <f>'IV. Country level, 1310-2018'!BM407</f>
        <v>3.892962657273626</v>
      </c>
      <c r="AB406" s="2">
        <f t="shared" si="28"/>
        <v>8.1070373427263736</v>
      </c>
      <c r="AC406" s="2">
        <f t="shared" si="30"/>
        <v>13.924001452347303</v>
      </c>
    </row>
    <row r="407" spans="1:29" x14ac:dyDescent="0.25">
      <c r="A407" s="2">
        <v>1714</v>
      </c>
      <c r="C407" s="2">
        <f t="shared" si="29"/>
        <v>12</v>
      </c>
      <c r="Z407" s="2">
        <f t="shared" si="27"/>
        <v>12</v>
      </c>
      <c r="AA407" s="2">
        <f>'IV. Country level, 1310-2018'!BM408</f>
        <v>-1.2456978401288432</v>
      </c>
      <c r="AB407" s="2">
        <f t="shared" si="28"/>
        <v>13.245697840128843</v>
      </c>
      <c r="AC407" s="2">
        <f t="shared" si="30"/>
        <v>14.658041929862671</v>
      </c>
    </row>
    <row r="408" spans="1:29" x14ac:dyDescent="0.25">
      <c r="A408" s="2">
        <v>1715</v>
      </c>
      <c r="C408" s="2">
        <f t="shared" si="29"/>
        <v>12</v>
      </c>
      <c r="Z408" s="2">
        <f t="shared" si="27"/>
        <v>12</v>
      </c>
      <c r="AA408" s="2">
        <f>'IV. Country level, 1310-2018'!BM409</f>
        <v>-0.9758079226997084</v>
      </c>
      <c r="AB408" s="2">
        <f t="shared" si="28"/>
        <v>12.975807922699708</v>
      </c>
      <c r="AC408" s="2">
        <f t="shared" si="30"/>
        <v>13.351381940252354</v>
      </c>
    </row>
    <row r="409" spans="1:29" x14ac:dyDescent="0.25">
      <c r="A409" s="2">
        <v>1716</v>
      </c>
      <c r="C409" s="2">
        <f t="shared" si="29"/>
        <v>12</v>
      </c>
      <c r="Z409" s="2">
        <f t="shared" si="27"/>
        <v>12</v>
      </c>
      <c r="AA409" s="2">
        <f>'IV. Country level, 1310-2018'!BM410</f>
        <v>-4.6823073178057459</v>
      </c>
      <c r="AB409" s="2">
        <f t="shared" si="28"/>
        <v>16.682307317805744</v>
      </c>
      <c r="AC409" s="2">
        <f t="shared" si="30"/>
        <v>11.810085109506192</v>
      </c>
    </row>
    <row r="410" spans="1:29" x14ac:dyDescent="0.25">
      <c r="A410" s="2">
        <v>1717</v>
      </c>
      <c r="C410" s="16">
        <f>((C$412-C$409)/3)+C409</f>
        <v>10</v>
      </c>
      <c r="Z410" s="2">
        <f t="shared" si="27"/>
        <v>10</v>
      </c>
      <c r="AA410" s="2">
        <f>'IV. Country level, 1310-2018'!BM411</f>
        <v>-5.567896518936327</v>
      </c>
      <c r="AB410" s="2">
        <f t="shared" si="28"/>
        <v>15.567896518936326</v>
      </c>
      <c r="AC410" s="2">
        <f t="shared" si="30"/>
        <v>11.78633451252999</v>
      </c>
    </row>
    <row r="411" spans="1:29" x14ac:dyDescent="0.25">
      <c r="A411" s="2">
        <v>1718</v>
      </c>
      <c r="C411" s="16">
        <f>((C$412-C$409)/3)+C410</f>
        <v>8</v>
      </c>
      <c r="Z411" s="2">
        <f t="shared" si="27"/>
        <v>8</v>
      </c>
      <c r="AA411" s="2">
        <f>'IV. Country level, 1310-2018'!BM412</f>
        <v>-3.2960670420705807</v>
      </c>
      <c r="AB411" s="2">
        <f t="shared" si="28"/>
        <v>11.296067042070581</v>
      </c>
      <c r="AC411" s="2">
        <f t="shared" si="30"/>
        <v>10.978042791207969</v>
      </c>
    </row>
    <row r="412" spans="1:29" x14ac:dyDescent="0.25">
      <c r="A412" s="2">
        <v>1719</v>
      </c>
      <c r="C412" s="2">
        <f t="shared" si="29"/>
        <v>6</v>
      </c>
      <c r="Z412" s="2">
        <f t="shared" si="27"/>
        <v>6</v>
      </c>
      <c r="AA412" s="2">
        <f>'IV. Country level, 1310-2018'!BM413</f>
        <v>1.2042182178242384</v>
      </c>
      <c r="AB412" s="2">
        <f t="shared" si="28"/>
        <v>4.7957817821757613</v>
      </c>
      <c r="AC412" s="2">
        <f t="shared" si="30"/>
        <v>9.8558555704244064</v>
      </c>
    </row>
    <row r="413" spans="1:29" x14ac:dyDescent="0.25">
      <c r="A413" s="2">
        <v>1720</v>
      </c>
      <c r="C413" s="2">
        <f t="shared" si="29"/>
        <v>6</v>
      </c>
      <c r="Z413" s="2">
        <f t="shared" si="27"/>
        <v>6</v>
      </c>
      <c r="AA413" s="2">
        <f>'IV. Country level, 1310-2018'!BM414</f>
        <v>-1.9407831638929742</v>
      </c>
      <c r="AB413" s="2">
        <f t="shared" si="28"/>
        <v>7.9407831638929744</v>
      </c>
      <c r="AC413" s="2">
        <f t="shared" si="30"/>
        <v>8.1052699952174141</v>
      </c>
    </row>
    <row r="414" spans="1:29" x14ac:dyDescent="0.25">
      <c r="A414" s="2">
        <v>1721</v>
      </c>
      <c r="C414" s="2">
        <f t="shared" si="29"/>
        <v>6</v>
      </c>
      <c r="Z414" s="2">
        <f t="shared" si="27"/>
        <v>6</v>
      </c>
      <c r="AA414" s="2">
        <f>'IV. Country level, 1310-2018'!BM415</f>
        <v>-1.5876557908746929</v>
      </c>
      <c r="AB414" s="2">
        <f t="shared" si="28"/>
        <v>7.5876557908746927</v>
      </c>
      <c r="AC414" s="2">
        <f t="shared" si="30"/>
        <v>6.1139396556379069</v>
      </c>
    </row>
    <row r="415" spans="1:29" x14ac:dyDescent="0.25">
      <c r="A415" s="2">
        <v>1722</v>
      </c>
      <c r="C415" s="2">
        <f t="shared" si="29"/>
        <v>6</v>
      </c>
      <c r="I415" s="2">
        <v>6</v>
      </c>
      <c r="R415" s="2" t="s">
        <v>646</v>
      </c>
      <c r="Z415" s="2">
        <f t="shared" si="27"/>
        <v>6</v>
      </c>
      <c r="AA415" s="2">
        <f>'IV. Country level, 1310-2018'!BM416</f>
        <v>0.87950262278523184</v>
      </c>
      <c r="AB415" s="2">
        <f t="shared" si="28"/>
        <v>5.1204973772147682</v>
      </c>
      <c r="AC415" s="2">
        <f t="shared" si="30"/>
        <v>4.7433877747598316</v>
      </c>
    </row>
    <row r="416" spans="1:29" x14ac:dyDescent="0.25">
      <c r="A416" s="2">
        <v>1723</v>
      </c>
      <c r="C416" s="2">
        <f t="shared" si="29"/>
        <v>6</v>
      </c>
      <c r="I416" s="2">
        <v>6</v>
      </c>
      <c r="J416" s="2">
        <v>6</v>
      </c>
      <c r="R416" s="2" t="s">
        <v>156</v>
      </c>
      <c r="Z416" s="2">
        <f t="shared" si="27"/>
        <v>6</v>
      </c>
      <c r="AA416" s="2">
        <f>'IV. Country level, 1310-2018'!BM417</f>
        <v>1.5717917086432127</v>
      </c>
      <c r="AB416" s="2">
        <f t="shared" si="28"/>
        <v>4.4282082913567873</v>
      </c>
      <c r="AC416" s="2">
        <f t="shared" si="30"/>
        <v>4.9181057323100665</v>
      </c>
    </row>
    <row r="417" spans="1:29" x14ac:dyDescent="0.25">
      <c r="A417" s="2">
        <v>1724</v>
      </c>
      <c r="C417" s="2">
        <f t="shared" si="29"/>
        <v>6</v>
      </c>
      <c r="I417" s="2">
        <v>6</v>
      </c>
      <c r="Z417" s="2">
        <f t="shared" si="27"/>
        <v>6</v>
      </c>
      <c r="AA417" s="2">
        <f>'IV. Country level, 1310-2018'!BM418</f>
        <v>4.3714158581202165</v>
      </c>
      <c r="AB417" s="2">
        <f t="shared" si="28"/>
        <v>1.6285841418797835</v>
      </c>
      <c r="AC417" s="2">
        <f t="shared" si="30"/>
        <v>5.491599536961183</v>
      </c>
    </row>
    <row r="418" spans="1:29" x14ac:dyDescent="0.25">
      <c r="A418" s="2">
        <v>1725</v>
      </c>
      <c r="C418" s="2">
        <f t="shared" si="29"/>
        <v>6</v>
      </c>
      <c r="I418" s="2">
        <v>6</v>
      </c>
      <c r="Z418" s="2">
        <f t="shared" si="27"/>
        <v>6</v>
      </c>
      <c r="AA418" s="2">
        <f>'IV. Country level, 1310-2018'!BM419</f>
        <v>4.2977961240759424</v>
      </c>
      <c r="AB418" s="2">
        <f t="shared" si="28"/>
        <v>1.7022038759240576</v>
      </c>
      <c r="AC418" s="2">
        <f t="shared" si="30"/>
        <v>5.0414956756198581</v>
      </c>
    </row>
    <row r="419" spans="1:29" x14ac:dyDescent="0.25">
      <c r="A419" s="2">
        <v>1726</v>
      </c>
      <c r="C419" s="2">
        <f t="shared" si="29"/>
        <v>6</v>
      </c>
      <c r="Z419" s="2">
        <f t="shared" si="27"/>
        <v>6</v>
      </c>
      <c r="AA419" s="2">
        <f>'IV. Country level, 1310-2018'!BM420</f>
        <v>-1.8807485027401483E-2</v>
      </c>
      <c r="AB419" s="2">
        <f t="shared" si="28"/>
        <v>6.0188074850274011</v>
      </c>
      <c r="AC419" s="2">
        <f t="shared" si="30"/>
        <v>4.1633772445630015</v>
      </c>
    </row>
    <row r="420" spans="1:29" x14ac:dyDescent="0.25">
      <c r="A420" s="2">
        <v>1727</v>
      </c>
      <c r="C420" s="2">
        <f t="shared" si="29"/>
        <v>6</v>
      </c>
      <c r="Z420" s="2">
        <f t="shared" si="27"/>
        <v>6</v>
      </c>
      <c r="AA420" s="2">
        <f>'IV. Country level, 1310-2018'!BM421</f>
        <v>-5.9552397964507904</v>
      </c>
      <c r="AB420" s="2">
        <f t="shared" si="28"/>
        <v>11.95523979645079</v>
      </c>
      <c r="AC420" s="2">
        <f t="shared" si="30"/>
        <v>4.8427870670481656</v>
      </c>
    </row>
    <row r="421" spans="1:29" x14ac:dyDescent="0.25">
      <c r="A421" s="2">
        <v>1728</v>
      </c>
      <c r="C421" s="2">
        <f t="shared" si="29"/>
        <v>4.5</v>
      </c>
      <c r="Z421" s="2">
        <f t="shared" si="27"/>
        <v>4.5</v>
      </c>
      <c r="AA421" s="2">
        <f>'IV. Country level, 1310-2018'!BM422</f>
        <v>6.3071238514580116E-2</v>
      </c>
      <c r="AB421" s="2">
        <f t="shared" si="28"/>
        <v>4.4369287614854196</v>
      </c>
      <c r="AC421" s="2">
        <f t="shared" si="30"/>
        <v>4.694851582692535</v>
      </c>
    </row>
    <row r="422" spans="1:29" x14ac:dyDescent="0.25">
      <c r="A422" s="2">
        <v>1729</v>
      </c>
      <c r="C422" s="2">
        <f t="shared" si="29"/>
        <v>3</v>
      </c>
      <c r="Z422" s="2">
        <f t="shared" si="27"/>
        <v>3</v>
      </c>
      <c r="AA422" s="2">
        <f>'IV. Country level, 1310-2018'!BM423</f>
        <v>4.0263316401832281</v>
      </c>
      <c r="AB422" s="2">
        <f t="shared" si="28"/>
        <v>-1.0263316401832281</v>
      </c>
      <c r="AC422" s="2">
        <f t="shared" si="30"/>
        <v>5.8772304021938764</v>
      </c>
    </row>
    <row r="423" spans="1:29" x14ac:dyDescent="0.25">
      <c r="A423" s="2">
        <v>1730</v>
      </c>
      <c r="C423" s="2">
        <f t="shared" si="29"/>
        <v>4.5</v>
      </c>
      <c r="Z423" s="2">
        <f t="shared" si="27"/>
        <v>4.5</v>
      </c>
      <c r="AA423" s="2">
        <f>'IV. Country level, 1310-2018'!BM424</f>
        <v>-4.6840770487529388</v>
      </c>
      <c r="AB423" s="2">
        <f t="shared" si="28"/>
        <v>9.1840770487529397</v>
      </c>
      <c r="AC423" s="2">
        <f t="shared" si="30"/>
        <v>5.4479822492979242</v>
      </c>
    </row>
    <row r="424" spans="1:29" x14ac:dyDescent="0.25">
      <c r="A424" s="2">
        <v>1731</v>
      </c>
      <c r="C424" s="2">
        <f t="shared" si="29"/>
        <v>4.666666666666667</v>
      </c>
      <c r="F424" s="2">
        <v>3</v>
      </c>
      <c r="R424" s="2" t="s">
        <v>157</v>
      </c>
      <c r="Z424" s="2">
        <f t="shared" si="27"/>
        <v>4.666666666666667</v>
      </c>
      <c r="AA424" s="2">
        <f>'IV. Country level, 1310-2018'!BM425</f>
        <v>4.0736309152763015</v>
      </c>
      <c r="AB424" s="2">
        <f t="shared" si="28"/>
        <v>0.59303575139036546</v>
      </c>
      <c r="AC424" s="2">
        <f t="shared" si="30"/>
        <v>3.7971325676378842</v>
      </c>
    </row>
    <row r="425" spans="1:29" x14ac:dyDescent="0.25">
      <c r="A425" s="2">
        <v>1732</v>
      </c>
      <c r="C425" s="2">
        <f t="shared" si="29"/>
        <v>5.25</v>
      </c>
      <c r="Z425" s="2">
        <f t="shared" si="27"/>
        <v>5.25</v>
      </c>
      <c r="AA425" s="2">
        <f>'IV. Country level, 1310-2018'!BM426</f>
        <v>-4.7288556124334509</v>
      </c>
      <c r="AB425" s="2">
        <f t="shared" si="28"/>
        <v>9.9788556124334509</v>
      </c>
      <c r="AC425" s="2">
        <f t="shared" si="30"/>
        <v>4.2184462464820012</v>
      </c>
    </row>
    <row r="426" spans="1:29" x14ac:dyDescent="0.25">
      <c r="A426" s="2">
        <v>1733</v>
      </c>
      <c r="C426" s="2">
        <f t="shared" si="29"/>
        <v>5.6</v>
      </c>
      <c r="I426" s="2">
        <v>6</v>
      </c>
      <c r="R426" s="2" t="s">
        <v>683</v>
      </c>
      <c r="Z426" s="2">
        <f t="shared" si="27"/>
        <v>5.6</v>
      </c>
      <c r="AA426" s="2">
        <f>'IV. Country level, 1310-2018'!BM427</f>
        <v>2.5859295852442621</v>
      </c>
      <c r="AB426" s="2">
        <f t="shared" si="28"/>
        <v>3.0140704147557376</v>
      </c>
      <c r="AC426" s="2">
        <f t="shared" si="30"/>
        <v>5.188248363876335</v>
      </c>
    </row>
    <row r="427" spans="1:29" x14ac:dyDescent="0.25">
      <c r="A427" s="2">
        <v>1734</v>
      </c>
      <c r="C427" s="2">
        <f t="shared" si="29"/>
        <v>5.833333333333333</v>
      </c>
      <c r="I427" s="2">
        <v>5</v>
      </c>
      <c r="R427" s="2" t="s">
        <v>684</v>
      </c>
      <c r="Z427" s="2">
        <f t="shared" si="27"/>
        <v>5.833333333333333</v>
      </c>
      <c r="AA427" s="2">
        <f>'IV. Country level, 1310-2018'!BM428</f>
        <v>5.4340413085028301</v>
      </c>
      <c r="AB427" s="2">
        <f t="shared" si="28"/>
        <v>0.39929202483050297</v>
      </c>
      <c r="AC427" s="2">
        <f t="shared" si="30"/>
        <v>4.5857108746992425</v>
      </c>
    </row>
    <row r="428" spans="1:29" x14ac:dyDescent="0.25">
      <c r="A428" s="2">
        <v>1735</v>
      </c>
      <c r="C428" s="2">
        <f t="shared" si="29"/>
        <v>6.5</v>
      </c>
      <c r="I428" s="2">
        <v>7</v>
      </c>
      <c r="R428" s="4" t="s">
        <v>685</v>
      </c>
      <c r="Z428" s="2">
        <f t="shared" si="27"/>
        <v>6.5</v>
      </c>
      <c r="AA428" s="2">
        <f>'IV. Country level, 1310-2018'!BM429</f>
        <v>-0.88612451339424481</v>
      </c>
      <c r="AB428" s="2">
        <f t="shared" si="28"/>
        <v>7.386124513394245</v>
      </c>
      <c r="AC428" s="2">
        <f t="shared" si="30"/>
        <v>5.383254962976757</v>
      </c>
    </row>
    <row r="429" spans="1:29" x14ac:dyDescent="0.25">
      <c r="A429" s="2">
        <v>1736</v>
      </c>
      <c r="C429" s="2">
        <f t="shared" si="29"/>
        <v>6.4285714285714288</v>
      </c>
      <c r="I429" s="2">
        <v>7</v>
      </c>
      <c r="Z429" s="2">
        <f t="shared" si="27"/>
        <v>6.4285714285714288</v>
      </c>
      <c r="AA429" s="2">
        <f>'IV. Country level, 1310-2018'!BM430</f>
        <v>0.66628824699432099</v>
      </c>
      <c r="AB429" s="2">
        <f t="shared" si="28"/>
        <v>5.7622831815771081</v>
      </c>
      <c r="AC429" s="2">
        <f t="shared" si="30"/>
        <v>4.8054899366844301</v>
      </c>
    </row>
    <row r="430" spans="1:29" x14ac:dyDescent="0.25">
      <c r="A430" s="2">
        <v>1737</v>
      </c>
      <c r="C430" s="2">
        <f t="shared" si="29"/>
        <v>6.666666666666667</v>
      </c>
      <c r="I430" s="2">
        <v>7</v>
      </c>
      <c r="Z430" s="2">
        <f t="shared" si="27"/>
        <v>6.666666666666667</v>
      </c>
      <c r="AA430" s="2">
        <f>'IV. Country level, 1310-2018'!BM431</f>
        <v>1.7003520421533853</v>
      </c>
      <c r="AB430" s="2">
        <f t="shared" si="28"/>
        <v>4.9663146245132817</v>
      </c>
      <c r="AC430" s="2">
        <f t="shared" si="30"/>
        <v>3.7264764824790713</v>
      </c>
    </row>
    <row r="431" spans="1:29" x14ac:dyDescent="0.25">
      <c r="A431" s="2">
        <v>1738</v>
      </c>
      <c r="C431" s="2">
        <f t="shared" si="29"/>
        <v>6.5606060606060597</v>
      </c>
      <c r="I431" s="2">
        <v>7</v>
      </c>
      <c r="Z431" s="2">
        <f t="shared" si="27"/>
        <v>6.5606060606060597</v>
      </c>
      <c r="AA431" s="2">
        <f>'IV. Country level, 1310-2018'!BM432</f>
        <v>0.38476169127308368</v>
      </c>
      <c r="AB431" s="2">
        <f t="shared" si="28"/>
        <v>6.1758443693329763</v>
      </c>
      <c r="AC431" s="2">
        <f t="shared" si="30"/>
        <v>3.8432958463734388</v>
      </c>
    </row>
    <row r="432" spans="1:29" x14ac:dyDescent="0.25">
      <c r="A432" s="2">
        <v>1739</v>
      </c>
      <c r="C432" s="2">
        <f t="shared" si="29"/>
        <v>6.4373767258382637</v>
      </c>
      <c r="I432" s="2">
        <v>6</v>
      </c>
      <c r="R432" s="2" t="s">
        <v>686</v>
      </c>
      <c r="Z432" s="2">
        <f t="shared" si="27"/>
        <v>6.4373767258382637</v>
      </c>
      <c r="AA432" s="2">
        <f>'IV. Country level, 1310-2018'!BM433</f>
        <v>0.5028762974511013</v>
      </c>
      <c r="AB432" s="2">
        <f t="shared" si="28"/>
        <v>5.9345004283871621</v>
      </c>
      <c r="AC432" s="2">
        <f t="shared" si="30"/>
        <v>4.8713775505114763</v>
      </c>
    </row>
    <row r="433" spans="1:29" x14ac:dyDescent="0.25">
      <c r="A433" s="2">
        <v>1740</v>
      </c>
      <c r="C433" s="2">
        <f t="shared" si="29"/>
        <v>6.4373767258382637</v>
      </c>
      <c r="G433" s="2">
        <v>8</v>
      </c>
      <c r="I433" s="2">
        <v>7</v>
      </c>
      <c r="J433" s="2">
        <v>6</v>
      </c>
      <c r="R433" s="2" t="s">
        <v>158</v>
      </c>
      <c r="Z433" s="2">
        <f t="shared" si="27"/>
        <v>6.4373767258382637</v>
      </c>
      <c r="AA433" s="2">
        <f>'IV. Country level, 1310-2018'!BM434</f>
        <v>10.976400490520041</v>
      </c>
      <c r="AB433" s="2">
        <f t="shared" si="28"/>
        <v>-4.5390237646817768</v>
      </c>
      <c r="AC433" s="2">
        <f t="shared" si="30"/>
        <v>5.6864009579929844</v>
      </c>
    </row>
    <row r="434" spans="1:29" x14ac:dyDescent="0.25">
      <c r="A434" s="2">
        <v>1741</v>
      </c>
      <c r="C434" s="2">
        <f t="shared" si="29"/>
        <v>6.334706959706959</v>
      </c>
      <c r="F434" s="2">
        <f>(62000/1200000)*100</f>
        <v>5.166666666666667</v>
      </c>
      <c r="I434" s="2">
        <v>7</v>
      </c>
      <c r="J434" s="2">
        <v>5</v>
      </c>
      <c r="R434" s="2" t="s">
        <v>159</v>
      </c>
      <c r="Z434" s="2">
        <f t="shared" si="27"/>
        <v>6.334706959706959</v>
      </c>
      <c r="AA434" s="2">
        <f>'IV. Country level, 1310-2018'!BM435</f>
        <v>5.1176793876158841</v>
      </c>
      <c r="AB434" s="2">
        <f t="shared" si="28"/>
        <v>1.2170275720910748</v>
      </c>
      <c r="AC434" s="2">
        <f t="shared" si="30"/>
        <v>6.0005440140198303</v>
      </c>
    </row>
    <row r="435" spans="1:29" x14ac:dyDescent="0.25">
      <c r="A435" s="2">
        <v>1742</v>
      </c>
      <c r="C435" s="2">
        <f t="shared" si="29"/>
        <v>6.334706959706959</v>
      </c>
      <c r="I435" s="2">
        <v>7</v>
      </c>
      <c r="J435" s="2">
        <v>5.75</v>
      </c>
      <c r="N435" s="2">
        <f>(750/13000)*100</f>
        <v>5.7692307692307692</v>
      </c>
      <c r="R435" s="2" t="s">
        <v>160</v>
      </c>
      <c r="Z435" s="2">
        <f t="shared" si="27"/>
        <v>6.334706959706959</v>
      </c>
      <c r="AA435" s="2">
        <f>'IV. Country level, 1310-2018'!BM436</f>
        <v>-8.2479894826535496</v>
      </c>
      <c r="AB435" s="2">
        <f t="shared" si="28"/>
        <v>14.582696442360508</v>
      </c>
      <c r="AC435" s="2">
        <f t="shared" si="30"/>
        <v>5.7867801343820062</v>
      </c>
    </row>
    <row r="436" spans="1:29" x14ac:dyDescent="0.25">
      <c r="A436" s="2">
        <v>1743</v>
      </c>
      <c r="C436" s="2">
        <f t="shared" si="29"/>
        <v>6.406135531135531</v>
      </c>
      <c r="I436" s="2">
        <v>7</v>
      </c>
      <c r="Z436" s="2">
        <f t="shared" si="27"/>
        <v>6.406135531135531</v>
      </c>
      <c r="AA436" s="2">
        <f>'IV. Country level, 1310-2018'!BM437</f>
        <v>-5.0613115028121323</v>
      </c>
      <c r="AB436" s="2">
        <f t="shared" si="28"/>
        <v>11.467447033947664</v>
      </c>
      <c r="AC436" s="2">
        <f t="shared" si="30"/>
        <v>5.3055780986031262</v>
      </c>
    </row>
    <row r="437" spans="1:29" x14ac:dyDescent="0.25">
      <c r="A437" s="2">
        <v>1744</v>
      </c>
      <c r="C437" s="2">
        <f t="shared" si="29"/>
        <v>6.3071581196581192</v>
      </c>
      <c r="I437" s="2">
        <v>7</v>
      </c>
      <c r="N437" s="2">
        <v>5</v>
      </c>
      <c r="Z437" s="2">
        <f t="shared" si="27"/>
        <v>6.3071581196581192</v>
      </c>
      <c r="AA437" s="2">
        <f>'IV. Country level, 1310-2018'!BM438</f>
        <v>-0.85815789704308498</v>
      </c>
      <c r="AB437" s="2">
        <f t="shared" si="28"/>
        <v>7.1653160167012047</v>
      </c>
      <c r="AC437" s="2">
        <f t="shared" si="30"/>
        <v>6.7996589979453494</v>
      </c>
    </row>
    <row r="438" spans="1:29" x14ac:dyDescent="0.25">
      <c r="A438" s="2">
        <v>1745</v>
      </c>
      <c r="C438" s="2">
        <f t="shared" si="29"/>
        <v>6.502136752136753</v>
      </c>
      <c r="I438" s="2">
        <v>7</v>
      </c>
      <c r="Z438" s="2">
        <f t="shared" si="27"/>
        <v>6.502136752136753</v>
      </c>
      <c r="AA438" s="2">
        <f>'IV. Country level, 1310-2018'!BM439</f>
        <v>1.8226395402685494</v>
      </c>
      <c r="AB438" s="2">
        <f t="shared" si="28"/>
        <v>4.6794972118682034</v>
      </c>
      <c r="AC438" s="2">
        <f t="shared" si="30"/>
        <v>7.0021410494806862</v>
      </c>
    </row>
    <row r="439" spans="1:29" x14ac:dyDescent="0.25">
      <c r="A439" s="2">
        <v>1746</v>
      </c>
      <c r="C439" s="2">
        <f t="shared" si="29"/>
        <v>6.666666666666667</v>
      </c>
      <c r="I439" s="2">
        <v>7</v>
      </c>
      <c r="Z439" s="2">
        <f t="shared" si="27"/>
        <v>6.666666666666667</v>
      </c>
      <c r="AA439" s="2">
        <f>'IV. Country level, 1310-2018'!BM440</f>
        <v>4.100580488731663</v>
      </c>
      <c r="AB439" s="2">
        <f t="shared" si="28"/>
        <v>2.5660861779350039</v>
      </c>
      <c r="AC439" s="2">
        <f t="shared" si="30"/>
        <v>6.3142358579624931</v>
      </c>
    </row>
    <row r="440" spans="1:29" x14ac:dyDescent="0.25">
      <c r="A440" s="2">
        <v>1747</v>
      </c>
      <c r="C440" s="2">
        <f t="shared" si="29"/>
        <v>6.6</v>
      </c>
      <c r="I440" s="2">
        <v>7</v>
      </c>
      <c r="Z440" s="2">
        <f t="shared" si="27"/>
        <v>6.6</v>
      </c>
      <c r="AA440" s="2">
        <f>'IV. Country level, 1310-2018'!BM441</f>
        <v>0.68045746928621698</v>
      </c>
      <c r="AB440" s="2">
        <f t="shared" si="28"/>
        <v>5.919542530713783</v>
      </c>
      <c r="AC440" s="2">
        <f t="shared" si="30"/>
        <v>4.6434132399943895</v>
      </c>
    </row>
    <row r="441" spans="1:29" x14ac:dyDescent="0.25">
      <c r="A441" s="2">
        <v>1748</v>
      </c>
      <c r="C441" s="2">
        <f t="shared" si="29"/>
        <v>7</v>
      </c>
      <c r="Z441" s="2">
        <f t="shared" si="27"/>
        <v>7</v>
      </c>
      <c r="AA441" s="2">
        <f>'IV. Country level, 1310-2018'!BM442</f>
        <v>4.3655980671615637</v>
      </c>
      <c r="AB441" s="2">
        <f t="shared" si="28"/>
        <v>2.6344019328384363</v>
      </c>
      <c r="AC441" s="2">
        <f t="shared" si="30"/>
        <v>4.497011356387703</v>
      </c>
    </row>
    <row r="442" spans="1:29" x14ac:dyDescent="0.25">
      <c r="A442" s="2">
        <v>1749</v>
      </c>
      <c r="C442" s="2">
        <f t="shared" si="29"/>
        <v>7</v>
      </c>
      <c r="Z442" s="2">
        <f t="shared" si="27"/>
        <v>7</v>
      </c>
      <c r="AA442" s="2">
        <f>'IV. Country level, 1310-2018'!BM443</f>
        <v>-2.7673601017331548</v>
      </c>
      <c r="AB442" s="2">
        <f t="shared" si="28"/>
        <v>9.7673601017331553</v>
      </c>
      <c r="AC442" s="2">
        <f t="shared" si="30"/>
        <v>5.0342810092857126</v>
      </c>
    </row>
    <row r="443" spans="1:29" x14ac:dyDescent="0.25">
      <c r="A443" s="2">
        <v>1750</v>
      </c>
      <c r="C443" s="2">
        <f t="shared" si="29"/>
        <v>7</v>
      </c>
      <c r="Z443" s="2">
        <f t="shared" si="27"/>
        <v>7</v>
      </c>
      <c r="AA443" s="2">
        <f>'IV. Country level, 1310-2018'!BM444</f>
        <v>7.228311291829062</v>
      </c>
      <c r="AB443" s="2">
        <f t="shared" si="28"/>
        <v>-0.22831129182906196</v>
      </c>
      <c r="AC443" s="2">
        <f t="shared" si="30"/>
        <v>6.1053420784384462</v>
      </c>
    </row>
    <row r="444" spans="1:29" x14ac:dyDescent="0.25">
      <c r="A444" s="2">
        <v>1751</v>
      </c>
      <c r="C444" s="16">
        <f>((C$447-C$443)/4)+C443</f>
        <v>6.375</v>
      </c>
      <c r="Z444" s="2">
        <f t="shared" si="27"/>
        <v>6.375</v>
      </c>
      <c r="AA444" s="2">
        <f>'IV. Country level, 1310-2018'!BM445</f>
        <v>0.23449716854559935</v>
      </c>
      <c r="AB444" s="2">
        <f t="shared" si="28"/>
        <v>6.140502831454401</v>
      </c>
      <c r="AC444" s="2">
        <f t="shared" si="30"/>
        <v>6.1599915407891412</v>
      </c>
    </row>
    <row r="445" spans="1:29" x14ac:dyDescent="0.25">
      <c r="A445" s="2">
        <v>1752</v>
      </c>
      <c r="C445" s="16">
        <f t="shared" ref="C445:C446" si="31">((C$447-C$443)/4)+C444</f>
        <v>5.75</v>
      </c>
      <c r="Z445" s="2">
        <f t="shared" si="27"/>
        <v>5.75</v>
      </c>
      <c r="AA445" s="2">
        <f>'IV. Country level, 1310-2018'!BM446</f>
        <v>-2.6903847821542706</v>
      </c>
      <c r="AB445" s="2">
        <f t="shared" si="28"/>
        <v>8.4403847821542701</v>
      </c>
      <c r="AC445" s="2">
        <f t="shared" si="30"/>
        <v>6.4497125102727528</v>
      </c>
    </row>
    <row r="446" spans="1:29" x14ac:dyDescent="0.25">
      <c r="A446" s="2">
        <v>1753</v>
      </c>
      <c r="C446" s="16">
        <f t="shared" si="31"/>
        <v>5.125</v>
      </c>
      <c r="Z446" s="2">
        <f t="shared" si="27"/>
        <v>5.125</v>
      </c>
      <c r="AA446" s="2">
        <f>'IV. Country level, 1310-2018'!BM447</f>
        <v>-4.9385136620041399</v>
      </c>
      <c r="AB446" s="2">
        <f t="shared" si="28"/>
        <v>10.063513662004141</v>
      </c>
      <c r="AC446" s="2">
        <f t="shared" si="30"/>
        <v>5.09445997285213</v>
      </c>
    </row>
    <row r="447" spans="1:29" x14ac:dyDescent="0.25">
      <c r="A447" s="2">
        <v>1754</v>
      </c>
      <c r="C447" s="2">
        <f t="shared" si="29"/>
        <v>4.5</v>
      </c>
      <c r="Z447" s="2">
        <f t="shared" si="27"/>
        <v>4.5</v>
      </c>
      <c r="AA447" s="2">
        <f>'IV. Country level, 1310-2018'!BM448</f>
        <v>-1.8020887671686505</v>
      </c>
      <c r="AB447" s="2">
        <f t="shared" si="28"/>
        <v>6.3020887671686507</v>
      </c>
      <c r="AC447" s="2">
        <f t="shared" si="30"/>
        <v>4.6468422905932885</v>
      </c>
    </row>
    <row r="448" spans="1:29" x14ac:dyDescent="0.25">
      <c r="A448" s="2">
        <v>1755</v>
      </c>
      <c r="C448" s="2">
        <f t="shared" si="29"/>
        <v>4.75</v>
      </c>
      <c r="Z448" s="2">
        <f t="shared" si="27"/>
        <v>4.75</v>
      </c>
      <c r="AA448" s="2">
        <f>'IV. Country level, 1310-2018'!BM449</f>
        <v>8.7551280776278606E-2</v>
      </c>
      <c r="AB448" s="2">
        <f t="shared" si="28"/>
        <v>4.6624487192237218</v>
      </c>
      <c r="AC448" s="2">
        <f t="shared" si="30"/>
        <v>4.3959046599119906</v>
      </c>
    </row>
    <row r="449" spans="1:29" x14ac:dyDescent="0.25">
      <c r="A449" s="2">
        <v>1756</v>
      </c>
      <c r="C449" s="2">
        <f t="shared" si="29"/>
        <v>4.75</v>
      </c>
      <c r="Z449" s="2">
        <f t="shared" si="27"/>
        <v>4.75</v>
      </c>
      <c r="AA449" s="2">
        <f>'IV. Country level, 1310-2018'!BM450</f>
        <v>4.4694076602112114</v>
      </c>
      <c r="AB449" s="2">
        <f t="shared" si="28"/>
        <v>0.28059233978878861</v>
      </c>
      <c r="AC449" s="2">
        <f t="shared" si="30"/>
        <v>4.2455380266817473</v>
      </c>
    </row>
    <row r="450" spans="1:29" x14ac:dyDescent="0.25">
      <c r="A450" s="2">
        <v>1757</v>
      </c>
      <c r="C450" s="2">
        <f t="shared" si="29"/>
        <v>4.75</v>
      </c>
      <c r="I450" s="2">
        <v>4.5</v>
      </c>
      <c r="R450" s="2" t="s">
        <v>687</v>
      </c>
      <c r="Z450" s="2">
        <f t="shared" si="27"/>
        <v>4.75</v>
      </c>
      <c r="AA450" s="2">
        <f>'IV. Country level, 1310-2018'!BM451</f>
        <v>8.1116350676409503</v>
      </c>
      <c r="AB450" s="2">
        <f t="shared" si="28"/>
        <v>-3.3616350676409503</v>
      </c>
      <c r="AC450" s="2">
        <f t="shared" si="30"/>
        <v>3.8862498913358769</v>
      </c>
    </row>
    <row r="451" spans="1:29" x14ac:dyDescent="0.25">
      <c r="A451" s="2">
        <v>1758</v>
      </c>
      <c r="C451" s="2">
        <f t="shared" si="29"/>
        <v>4.75</v>
      </c>
      <c r="J451" s="2">
        <v>5</v>
      </c>
      <c r="R451" s="4" t="s">
        <v>161</v>
      </c>
      <c r="Z451" s="2">
        <f t="shared" si="27"/>
        <v>4.75</v>
      </c>
      <c r="AA451" s="2">
        <f>'IV. Country level, 1310-2018'!BM452</f>
        <v>0.36606058331468888</v>
      </c>
      <c r="AB451" s="2">
        <f t="shared" si="28"/>
        <v>4.383939416685311</v>
      </c>
      <c r="AC451" s="2">
        <f t="shared" si="30"/>
        <v>3.6122676191867482</v>
      </c>
    </row>
    <row r="452" spans="1:29" x14ac:dyDescent="0.25">
      <c r="A452" s="2">
        <v>1759</v>
      </c>
      <c r="C452" s="2">
        <f t="shared" si="29"/>
        <v>4.75</v>
      </c>
      <c r="Z452" s="2">
        <f t="shared" si="27"/>
        <v>4.75</v>
      </c>
      <c r="AA452" s="2">
        <f>'IV. Country level, 1310-2018'!BM453</f>
        <v>-2.6378183495425653</v>
      </c>
      <c r="AB452" s="2">
        <f t="shared" si="28"/>
        <v>7.3878183495425649</v>
      </c>
      <c r="AC452" s="2">
        <f t="shared" si="30"/>
        <v>3.2402718011658918</v>
      </c>
    </row>
    <row r="453" spans="1:29" x14ac:dyDescent="0.25">
      <c r="A453" s="2">
        <v>1760</v>
      </c>
      <c r="C453" s="2">
        <f t="shared" si="29"/>
        <v>4.75</v>
      </c>
      <c r="Z453" s="2">
        <f t="shared" si="27"/>
        <v>4.75</v>
      </c>
      <c r="AA453" s="2">
        <f>'IV. Country level, 1310-2018'!BM454</f>
        <v>-2.7984967145830546</v>
      </c>
      <c r="AB453" s="2">
        <f t="shared" si="28"/>
        <v>7.5484967145830542</v>
      </c>
      <c r="AC453" s="2">
        <f t="shared" si="30"/>
        <v>4.0212609431001933</v>
      </c>
    </row>
    <row r="454" spans="1:29" x14ac:dyDescent="0.25">
      <c r="A454" s="2">
        <v>1761</v>
      </c>
      <c r="C454" s="2">
        <f t="shared" si="29"/>
        <v>5</v>
      </c>
      <c r="Z454" s="2">
        <f t="shared" ref="Z454:Z517" si="32">C454</f>
        <v>5</v>
      </c>
      <c r="AA454" s="2">
        <f>'IV. Country level, 1310-2018'!BM455</f>
        <v>0.6157871378752553</v>
      </c>
      <c r="AB454" s="2">
        <f t="shared" ref="AB454:AB517" si="33">Z454-AA454</f>
        <v>4.3842128621247447</v>
      </c>
      <c r="AC454" s="2">
        <f t="shared" si="30"/>
        <v>4.676002224516183</v>
      </c>
    </row>
    <row r="455" spans="1:29" x14ac:dyDescent="0.25">
      <c r="A455" s="2">
        <v>1762</v>
      </c>
      <c r="C455" s="16">
        <f>((C$465-C$454)/11)+C454</f>
        <v>4.9772727272727275</v>
      </c>
      <c r="Z455" s="2">
        <f t="shared" si="32"/>
        <v>4.9772727272727275</v>
      </c>
      <c r="AA455" s="2">
        <f>'IV. Country level, 1310-2018'!BM456</f>
        <v>2.9187947341949965</v>
      </c>
      <c r="AB455" s="2">
        <f t="shared" si="33"/>
        <v>2.058477993077731</v>
      </c>
      <c r="AC455" s="2">
        <f t="shared" si="30"/>
        <v>4.5915274291061277</v>
      </c>
    </row>
    <row r="456" spans="1:29" x14ac:dyDescent="0.25">
      <c r="A456" s="2">
        <v>1763</v>
      </c>
      <c r="C456" s="16">
        <f t="shared" ref="C456:C464" si="34">((C$465-C$454)/11)+C455</f>
        <v>4.954545454545455</v>
      </c>
      <c r="Z456" s="2">
        <f t="shared" si="32"/>
        <v>4.954545454545455</v>
      </c>
      <c r="AA456" s="2">
        <f>'IV. Country level, 1310-2018'!BM457</f>
        <v>-0.79297087878344374</v>
      </c>
      <c r="AB456" s="2">
        <f t="shared" si="33"/>
        <v>5.7475163333288988</v>
      </c>
      <c r="AC456" s="2">
        <f t="shared" si="30"/>
        <v>3.9541229061622736</v>
      </c>
    </row>
    <row r="457" spans="1:29" x14ac:dyDescent="0.25">
      <c r="A457" s="2">
        <v>1764</v>
      </c>
      <c r="C457" s="16">
        <f t="shared" si="34"/>
        <v>4.9318181818181825</v>
      </c>
      <c r="Z457" s="2">
        <f t="shared" si="32"/>
        <v>4.9318181818181825</v>
      </c>
      <c r="AA457" s="2">
        <f>'IV. Country level, 1310-2018'!BM458</f>
        <v>3.7102642795472054</v>
      </c>
      <c r="AB457" s="2">
        <f t="shared" si="33"/>
        <v>1.2215539022709772</v>
      </c>
      <c r="AC457" s="2">
        <f t="shared" ref="AC457:AC520" si="35">AVERAGE(AB454:AB460)</f>
        <v>2.9239603792632951</v>
      </c>
    </row>
    <row r="458" spans="1:29" x14ac:dyDescent="0.25">
      <c r="A458" s="2">
        <v>1765</v>
      </c>
      <c r="C458" s="16">
        <f t="shared" si="34"/>
        <v>4.9090909090909101</v>
      </c>
      <c r="Z458" s="2">
        <f t="shared" si="32"/>
        <v>4.9090909090909101</v>
      </c>
      <c r="AA458" s="2">
        <f>'IV. Country level, 1310-2018'!BM459</f>
        <v>1.1164750602759907</v>
      </c>
      <c r="AB458" s="2">
        <f t="shared" si="33"/>
        <v>3.7926158488149193</v>
      </c>
      <c r="AC458" s="2">
        <f t="shared" si="35"/>
        <v>3.1065284273518108</v>
      </c>
    </row>
    <row r="459" spans="1:29" x14ac:dyDescent="0.25">
      <c r="A459" s="2">
        <v>1766</v>
      </c>
      <c r="C459" s="16">
        <f t="shared" si="34"/>
        <v>4.8863636363636376</v>
      </c>
      <c r="Z459" s="2">
        <f t="shared" si="32"/>
        <v>4.8863636363636376</v>
      </c>
      <c r="AA459" s="2">
        <f>'IV. Country level, 1310-2018'!BM460</f>
        <v>1.9603769474280444</v>
      </c>
      <c r="AB459" s="2">
        <f t="shared" si="33"/>
        <v>2.925986688935593</v>
      </c>
      <c r="AC459" s="2">
        <f t="shared" si="35"/>
        <v>3.823397536604586</v>
      </c>
    </row>
    <row r="460" spans="1:29" x14ac:dyDescent="0.25">
      <c r="A460" s="2">
        <v>1767</v>
      </c>
      <c r="C460" s="16">
        <f t="shared" si="34"/>
        <v>4.8636363636363651</v>
      </c>
      <c r="Z460" s="2">
        <f t="shared" si="32"/>
        <v>4.8636363636363651</v>
      </c>
      <c r="AA460" s="2">
        <f>'IV. Country level, 1310-2018'!BM461</f>
        <v>4.5262773373461638</v>
      </c>
      <c r="AB460" s="2">
        <f t="shared" si="33"/>
        <v>0.33735902629020131</v>
      </c>
      <c r="AC460" s="2">
        <f t="shared" si="35"/>
        <v>2.9170953456429487</v>
      </c>
    </row>
    <row r="461" spans="1:29" x14ac:dyDescent="0.25">
      <c r="A461" s="2">
        <v>1768</v>
      </c>
      <c r="C461" s="16">
        <f t="shared" si="34"/>
        <v>4.8409090909090926</v>
      </c>
      <c r="Z461" s="2">
        <f t="shared" si="32"/>
        <v>4.8409090909090926</v>
      </c>
      <c r="AA461" s="2">
        <f>'IV. Country level, 1310-2018'!BM462</f>
        <v>-0.82128010783526462</v>
      </c>
      <c r="AB461" s="2">
        <f t="shared" si="33"/>
        <v>5.6621891987443576</v>
      </c>
      <c r="AC461" s="2">
        <f t="shared" si="35"/>
        <v>2.4459173144486641</v>
      </c>
    </row>
    <row r="462" spans="1:29" x14ac:dyDescent="0.25">
      <c r="A462" s="2">
        <v>1769</v>
      </c>
      <c r="C462" s="16">
        <f t="shared" si="34"/>
        <v>4.8181818181818201</v>
      </c>
      <c r="Z462" s="2">
        <f t="shared" si="32"/>
        <v>4.8181818181818201</v>
      </c>
      <c r="AA462" s="2">
        <f>'IV. Country level, 1310-2018'!BM463</f>
        <v>-2.2583799396653395</v>
      </c>
      <c r="AB462" s="2">
        <f t="shared" si="33"/>
        <v>7.0765617578471591</v>
      </c>
      <c r="AC462" s="2">
        <f t="shared" si="35"/>
        <v>2.5616137349614649</v>
      </c>
    </row>
    <row r="463" spans="1:29" x14ac:dyDescent="0.25">
      <c r="A463" s="2">
        <v>1770</v>
      </c>
      <c r="C463" s="16">
        <f t="shared" si="34"/>
        <v>4.7954545454545476</v>
      </c>
      <c r="Z463" s="2">
        <f t="shared" si="32"/>
        <v>4.7954545454545476</v>
      </c>
      <c r="AA463" s="2">
        <f>'IV. Country level, 1310-2018'!BM464</f>
        <v>5.3920535488571124</v>
      </c>
      <c r="AB463" s="2">
        <f t="shared" si="33"/>
        <v>-0.59659900340256478</v>
      </c>
      <c r="AC463" s="2">
        <f t="shared" si="35"/>
        <v>3.4004311481099614</v>
      </c>
    </row>
    <row r="464" spans="1:29" x14ac:dyDescent="0.25">
      <c r="A464" s="2">
        <v>1771</v>
      </c>
      <c r="C464" s="16">
        <f t="shared" si="34"/>
        <v>4.7727272727272751</v>
      </c>
      <c r="Z464" s="2">
        <f t="shared" si="32"/>
        <v>4.7727272727272751</v>
      </c>
      <c r="AA464" s="2">
        <f>'IV. Country level, 1310-2018'!BM465</f>
        <v>6.8494195888162919</v>
      </c>
      <c r="AB464" s="2">
        <f t="shared" si="33"/>
        <v>-2.0766923160890167</v>
      </c>
      <c r="AC464" s="2">
        <f t="shared" si="35"/>
        <v>3.9240241611309123</v>
      </c>
    </row>
    <row r="465" spans="1:29" x14ac:dyDescent="0.25">
      <c r="A465" s="2">
        <v>1772</v>
      </c>
      <c r="C465" s="2">
        <f t="shared" ref="C465:C513" si="36">AVERAGE(E462:Q468)</f>
        <v>4.75</v>
      </c>
      <c r="Z465" s="2">
        <f t="shared" si="32"/>
        <v>4.75</v>
      </c>
      <c r="AA465" s="2">
        <f>'IV. Country level, 1310-2018'!BM466</f>
        <v>0.14750920759547448</v>
      </c>
      <c r="AB465" s="2">
        <f t="shared" si="33"/>
        <v>4.6024907924045255</v>
      </c>
      <c r="AC465" s="2">
        <f t="shared" si="35"/>
        <v>3.7771664765752289</v>
      </c>
    </row>
    <row r="466" spans="1:29" x14ac:dyDescent="0.25">
      <c r="A466" s="2">
        <v>1773</v>
      </c>
      <c r="C466" s="2">
        <f t="shared" si="36"/>
        <v>4.75</v>
      </c>
      <c r="Z466" s="2">
        <f t="shared" si="32"/>
        <v>4.75</v>
      </c>
      <c r="AA466" s="2">
        <f>'IV. Country level, 1310-2018'!BM467</f>
        <v>-4.0477085809750664</v>
      </c>
      <c r="AB466" s="2">
        <f t="shared" si="33"/>
        <v>8.7977085809750655</v>
      </c>
      <c r="AC466" s="2">
        <f t="shared" si="35"/>
        <v>3.8847037778618865</v>
      </c>
    </row>
    <row r="467" spans="1:29" x14ac:dyDescent="0.25">
      <c r="A467" s="2">
        <v>1774</v>
      </c>
      <c r="C467" s="2">
        <f t="shared" si="36"/>
        <v>4.75</v>
      </c>
      <c r="Z467" s="2">
        <f t="shared" si="32"/>
        <v>4.75</v>
      </c>
      <c r="AA467" s="2">
        <f>'IV. Country level, 1310-2018'!BM468</f>
        <v>0.74748988256314097</v>
      </c>
      <c r="AB467" s="2">
        <f t="shared" si="33"/>
        <v>4.0025101174368594</v>
      </c>
      <c r="AC467" s="2">
        <f t="shared" si="35"/>
        <v>3.8738915016630253</v>
      </c>
    </row>
    <row r="468" spans="1:29" x14ac:dyDescent="0.25">
      <c r="A468" s="2">
        <v>1775</v>
      </c>
      <c r="C468" s="2">
        <f t="shared" si="36"/>
        <v>4.1944433333333331</v>
      </c>
      <c r="I468" s="2">
        <v>4.75</v>
      </c>
      <c r="R468" s="2" t="s">
        <v>162</v>
      </c>
      <c r="Z468" s="2">
        <f t="shared" si="32"/>
        <v>4.1944433333333331</v>
      </c>
      <c r="AA468" s="2">
        <f>'IV. Country level, 1310-2018'!BM469</f>
        <v>-0.43974207352124123</v>
      </c>
      <c r="AB468" s="2">
        <f t="shared" si="33"/>
        <v>4.6341854068545745</v>
      </c>
      <c r="AC468" s="2">
        <f t="shared" si="35"/>
        <v>4.5791598460855925</v>
      </c>
    </row>
    <row r="469" spans="1:29" x14ac:dyDescent="0.25">
      <c r="A469" s="2">
        <v>1776</v>
      </c>
      <c r="C469" s="2">
        <f t="shared" si="36"/>
        <v>4.2708325</v>
      </c>
      <c r="Z469" s="2">
        <f t="shared" si="32"/>
        <v>4.2708325</v>
      </c>
      <c r="AA469" s="2">
        <f>'IV. Country level, 1310-2018'!BM470</f>
        <v>-3.5584903668537611</v>
      </c>
      <c r="AB469" s="2">
        <f t="shared" si="33"/>
        <v>7.8293228668537616</v>
      </c>
      <c r="AC469" s="2">
        <f t="shared" si="35"/>
        <v>5.3884069573174447</v>
      </c>
    </row>
    <row r="470" spans="1:29" x14ac:dyDescent="0.25">
      <c r="A470" s="2">
        <v>1777</v>
      </c>
      <c r="C470" s="2">
        <f t="shared" si="36"/>
        <v>4.2708325</v>
      </c>
      <c r="Z470" s="2">
        <f t="shared" si="32"/>
        <v>4.2708325</v>
      </c>
      <c r="AA470" s="2">
        <f>'IV. Country level, 1310-2018'!BM471</f>
        <v>4.9431174367945898</v>
      </c>
      <c r="AB470" s="2">
        <f t="shared" si="33"/>
        <v>-0.67228493679458978</v>
      </c>
      <c r="AC470" s="2">
        <f t="shared" si="35"/>
        <v>4.8550990215981127</v>
      </c>
    </row>
    <row r="471" spans="1:29" x14ac:dyDescent="0.25">
      <c r="A471" s="2">
        <v>1778</v>
      </c>
      <c r="C471" s="2">
        <f t="shared" si="36"/>
        <v>4.216666</v>
      </c>
      <c r="J471" s="2">
        <v>2.8333300000000001</v>
      </c>
      <c r="O471" s="2">
        <v>5</v>
      </c>
      <c r="R471" s="2" t="s">
        <v>163</v>
      </c>
      <c r="Z471" s="2">
        <f t="shared" si="32"/>
        <v>4.216666</v>
      </c>
      <c r="AA471" s="2">
        <f>'IV. Country level, 1310-2018'!BM472</f>
        <v>1.3564799051310494</v>
      </c>
      <c r="AB471" s="2">
        <f t="shared" si="33"/>
        <v>2.8601860948689506</v>
      </c>
      <c r="AC471" s="2">
        <f t="shared" si="35"/>
        <v>4.0703787000931655</v>
      </c>
    </row>
    <row r="472" spans="1:29" x14ac:dyDescent="0.25">
      <c r="A472" s="2">
        <v>1779</v>
      </c>
      <c r="C472" s="2">
        <f t="shared" si="36"/>
        <v>4.2666659999999998</v>
      </c>
      <c r="J472" s="2">
        <v>4.5</v>
      </c>
      <c r="R472" s="2" t="s">
        <v>164</v>
      </c>
      <c r="Z472" s="2">
        <f t="shared" si="32"/>
        <v>4.2666659999999998</v>
      </c>
      <c r="AA472" s="2">
        <f>'IV. Country level, 1310-2018'!BM473</f>
        <v>-6.0005545710274966</v>
      </c>
      <c r="AB472" s="2">
        <f t="shared" si="33"/>
        <v>10.267220571027497</v>
      </c>
      <c r="AC472" s="2">
        <f t="shared" si="35"/>
        <v>3.7074453697320235</v>
      </c>
    </row>
    <row r="473" spans="1:29" x14ac:dyDescent="0.25">
      <c r="A473" s="2">
        <v>1780</v>
      </c>
      <c r="C473" s="2">
        <f t="shared" si="36"/>
        <v>4.3888883333333331</v>
      </c>
      <c r="Z473" s="2">
        <f t="shared" si="32"/>
        <v>4.3888883333333331</v>
      </c>
      <c r="AA473" s="2">
        <f>'IV. Country level, 1310-2018'!BM474</f>
        <v>-0.67566469760639991</v>
      </c>
      <c r="AB473" s="2">
        <f t="shared" si="33"/>
        <v>5.0645530309397326</v>
      </c>
      <c r="AC473" s="2">
        <f t="shared" si="35"/>
        <v>3.4121816620477357</v>
      </c>
    </row>
    <row r="474" spans="1:29" x14ac:dyDescent="0.25">
      <c r="A474" s="2">
        <v>1781</v>
      </c>
      <c r="C474" s="2">
        <f t="shared" si="36"/>
        <v>4.3333328571428575</v>
      </c>
      <c r="O474" s="2">
        <v>4</v>
      </c>
      <c r="Z474" s="2">
        <f t="shared" si="32"/>
        <v>4.3333328571428575</v>
      </c>
      <c r="AA474" s="2">
        <f>'IV. Country level, 1310-2018'!BM475</f>
        <v>5.8238649902406223</v>
      </c>
      <c r="AB474" s="2">
        <f t="shared" si="33"/>
        <v>-1.4905321330977648</v>
      </c>
      <c r="AC474" s="2">
        <f t="shared" si="35"/>
        <v>3.8935043535334368</v>
      </c>
    </row>
    <row r="475" spans="1:29" x14ac:dyDescent="0.25">
      <c r="A475" s="2">
        <v>1782</v>
      </c>
      <c r="C475" s="2">
        <f t="shared" si="36"/>
        <v>4.5</v>
      </c>
      <c r="O475" s="2">
        <v>5</v>
      </c>
      <c r="Z475" s="2">
        <f t="shared" si="32"/>
        <v>4.5</v>
      </c>
      <c r="AA475" s="2">
        <f>'IV. Country level, 1310-2018'!BM476</f>
        <v>2.406347905673424</v>
      </c>
      <c r="AB475" s="2">
        <f t="shared" si="33"/>
        <v>2.093652094326576</v>
      </c>
      <c r="AC475" s="2">
        <f t="shared" si="35"/>
        <v>4.5288711478633585</v>
      </c>
    </row>
    <row r="476" spans="1:29" x14ac:dyDescent="0.25">
      <c r="A476" s="2">
        <v>1783</v>
      </c>
      <c r="C476" s="2">
        <f t="shared" si="36"/>
        <v>4.5</v>
      </c>
      <c r="O476" s="2">
        <v>5</v>
      </c>
      <c r="Z476" s="2">
        <f t="shared" si="32"/>
        <v>4.5</v>
      </c>
      <c r="AA476" s="2">
        <f>'IV. Country level, 1310-2018'!BM477</f>
        <v>-1.2624769130637497</v>
      </c>
      <c r="AB476" s="2">
        <f t="shared" si="33"/>
        <v>5.7624769130637494</v>
      </c>
      <c r="AC476" s="2">
        <f t="shared" si="35"/>
        <v>3.5187151446534046</v>
      </c>
    </row>
    <row r="477" spans="1:29" x14ac:dyDescent="0.25">
      <c r="A477" s="2">
        <v>1784</v>
      </c>
      <c r="C477" s="2">
        <f t="shared" si="36"/>
        <v>4.5</v>
      </c>
      <c r="O477" s="2">
        <v>4</v>
      </c>
      <c r="Z477" s="2">
        <f t="shared" si="32"/>
        <v>4.5</v>
      </c>
      <c r="AA477" s="2">
        <f>'IV. Country level, 1310-2018'!BM478</f>
        <v>1.8030260963946818</v>
      </c>
      <c r="AB477" s="2">
        <f t="shared" si="33"/>
        <v>2.6969739036053184</v>
      </c>
      <c r="AC477" s="2">
        <f t="shared" si="35"/>
        <v>2.671560564174972</v>
      </c>
    </row>
    <row r="478" spans="1:29" x14ac:dyDescent="0.25">
      <c r="A478" s="2">
        <v>1785</v>
      </c>
      <c r="C478" s="2">
        <f t="shared" si="36"/>
        <v>4.666666666666667</v>
      </c>
      <c r="Z478" s="2">
        <f t="shared" si="32"/>
        <v>4.666666666666667</v>
      </c>
      <c r="AA478" s="2">
        <f>'IV. Country level, 1310-2018'!BM479</f>
        <v>-2.6410869885117343</v>
      </c>
      <c r="AB478" s="2">
        <f t="shared" si="33"/>
        <v>7.3077536551784013</v>
      </c>
      <c r="AC478" s="2">
        <f t="shared" si="35"/>
        <v>3.4364899050943838</v>
      </c>
    </row>
    <row r="479" spans="1:29" x14ac:dyDescent="0.25">
      <c r="A479" s="2">
        <v>1786</v>
      </c>
      <c r="C479" s="2">
        <f t="shared" si="36"/>
        <v>4.5</v>
      </c>
      <c r="Z479" s="2">
        <f t="shared" si="32"/>
        <v>4.5</v>
      </c>
      <c r="AA479" s="2">
        <f>'IV. Country level, 1310-2018'!BM480</f>
        <v>1.303871451442183</v>
      </c>
      <c r="AB479" s="2">
        <f t="shared" si="33"/>
        <v>3.1961285485578168</v>
      </c>
      <c r="AC479" s="2">
        <f t="shared" si="35"/>
        <v>3.5405790617102468</v>
      </c>
    </row>
    <row r="480" spans="1:29" x14ac:dyDescent="0.25">
      <c r="A480" s="2">
        <v>1787</v>
      </c>
      <c r="C480" s="2">
        <f t="shared" si="36"/>
        <v>4</v>
      </c>
      <c r="Z480" s="2">
        <f t="shared" si="32"/>
        <v>4</v>
      </c>
      <c r="AA480" s="2">
        <f>'IV. Country level, 1310-2018'!BM481</f>
        <v>4.8655290324092908</v>
      </c>
      <c r="AB480" s="2">
        <f t="shared" si="33"/>
        <v>-0.8655290324092908</v>
      </c>
      <c r="AC480" s="2">
        <f t="shared" si="35"/>
        <v>3.126615793457979</v>
      </c>
    </row>
    <row r="481" spans="1:29" x14ac:dyDescent="0.25">
      <c r="A481" s="2">
        <v>1788</v>
      </c>
      <c r="C481" s="16">
        <f>((C$483-C$480)/3)+C480</f>
        <v>4</v>
      </c>
      <c r="Z481" s="2">
        <f t="shared" si="32"/>
        <v>4</v>
      </c>
      <c r="AA481" s="2">
        <f>'IV. Country level, 1310-2018'!BM482</f>
        <v>0.1360267466618823</v>
      </c>
      <c r="AB481" s="2">
        <f t="shared" si="33"/>
        <v>3.8639732533381177</v>
      </c>
      <c r="AC481" s="2">
        <f t="shared" si="35"/>
        <v>3.7529909683633709</v>
      </c>
    </row>
    <row r="482" spans="1:29" x14ac:dyDescent="0.25">
      <c r="A482" s="2">
        <v>1789</v>
      </c>
      <c r="C482" s="16">
        <f>((C$483-C$480)/3)+C481</f>
        <v>4</v>
      </c>
      <c r="Z482" s="2">
        <f t="shared" si="32"/>
        <v>4</v>
      </c>
      <c r="AA482" s="2">
        <f>'IV. Country level, 1310-2018'!BM483</f>
        <v>1.1777238093623834</v>
      </c>
      <c r="AB482" s="2">
        <f t="shared" si="33"/>
        <v>2.8222761906376164</v>
      </c>
      <c r="AC482" s="2">
        <f t="shared" si="35"/>
        <v>2.8135685519417355</v>
      </c>
    </row>
    <row r="483" spans="1:29" x14ac:dyDescent="0.25">
      <c r="A483" s="2">
        <v>1790</v>
      </c>
      <c r="C483" s="2">
        <f t="shared" si="36"/>
        <v>4</v>
      </c>
      <c r="Z483" s="2">
        <f t="shared" si="32"/>
        <v>4</v>
      </c>
      <c r="AA483" s="2">
        <f>'IV. Country level, 1310-2018'!BM484</f>
        <v>1.1352659647021262</v>
      </c>
      <c r="AB483" s="2">
        <f t="shared" si="33"/>
        <v>2.8647340352978738</v>
      </c>
      <c r="AC483" s="2">
        <f t="shared" si="35"/>
        <v>1.9988879239619948</v>
      </c>
    </row>
    <row r="484" spans="1:29" x14ac:dyDescent="0.25">
      <c r="A484" s="2">
        <v>1791</v>
      </c>
      <c r="C484" s="2">
        <f t="shared" si="36"/>
        <v>4</v>
      </c>
      <c r="Z484" s="2">
        <f t="shared" si="32"/>
        <v>4</v>
      </c>
      <c r="AA484" s="2">
        <f>'IV. Country level, 1310-2018'!BM485</f>
        <v>-3.0816001279430627</v>
      </c>
      <c r="AB484" s="2">
        <f t="shared" si="33"/>
        <v>7.0816001279430623</v>
      </c>
      <c r="AC484" s="2">
        <f t="shared" si="35"/>
        <v>2.8363047713271072</v>
      </c>
    </row>
    <row r="485" spans="1:29" x14ac:dyDescent="0.25">
      <c r="A485" s="2">
        <v>1792</v>
      </c>
      <c r="C485" s="2">
        <f t="shared" si="36"/>
        <v>4.9653617363344056</v>
      </c>
      <c r="Z485" s="2">
        <f t="shared" si="32"/>
        <v>4.9653617363344056</v>
      </c>
      <c r="AA485" s="2">
        <f>'IV. Country level, 1310-2018'!BM486</f>
        <v>4.2335649961074537</v>
      </c>
      <c r="AB485" s="2">
        <f t="shared" si="33"/>
        <v>0.73179674022695185</v>
      </c>
      <c r="AC485" s="2">
        <f t="shared" si="35"/>
        <v>1.71674950118976</v>
      </c>
    </row>
    <row r="486" spans="1:29" x14ac:dyDescent="0.25">
      <c r="A486" s="2">
        <v>1793</v>
      </c>
      <c r="C486" s="2">
        <f t="shared" si="36"/>
        <v>6.3796511254019297</v>
      </c>
      <c r="E486" s="2">
        <v>4</v>
      </c>
      <c r="R486" s="4" t="s">
        <v>690</v>
      </c>
      <c r="Z486" s="2">
        <f t="shared" si="32"/>
        <v>6.3796511254019297</v>
      </c>
      <c r="AA486" s="2">
        <f>'IV. Country level, 1310-2018'!BM487</f>
        <v>8.8862869727022957</v>
      </c>
      <c r="AB486" s="2">
        <f t="shared" si="33"/>
        <v>-2.506635847300366</v>
      </c>
      <c r="AC486" s="2">
        <f t="shared" si="35"/>
        <v>2.6567574195861594</v>
      </c>
    </row>
    <row r="487" spans="1:29" x14ac:dyDescent="0.25">
      <c r="A487" s="2">
        <v>1794</v>
      </c>
      <c r="C487" s="2">
        <f t="shared" si="36"/>
        <v>6.3796511254019297</v>
      </c>
      <c r="Z487" s="2">
        <f t="shared" si="32"/>
        <v>6.3796511254019297</v>
      </c>
      <c r="AA487" s="2">
        <f>'IV. Country level, 1310-2018'!BM488</f>
        <v>1.3832622262554355</v>
      </c>
      <c r="AB487" s="2">
        <f t="shared" si="33"/>
        <v>4.9963888991464938</v>
      </c>
      <c r="AC487" s="2">
        <f t="shared" si="35"/>
        <v>3.6906506391019778</v>
      </c>
    </row>
    <row r="488" spans="1:29" x14ac:dyDescent="0.25">
      <c r="A488" s="2">
        <v>1795</v>
      </c>
      <c r="C488" s="2">
        <f t="shared" si="36"/>
        <v>6.3796511254019297</v>
      </c>
      <c r="I488" s="2">
        <v>5</v>
      </c>
      <c r="J488" s="2">
        <f>(AVERAGE((497735/6220000), 0.0379))*100</f>
        <v>5.8960852090032159</v>
      </c>
      <c r="R488" s="2" t="s">
        <v>165</v>
      </c>
      <c r="Z488" s="2">
        <f t="shared" si="32"/>
        <v>6.3796511254019297</v>
      </c>
      <c r="AA488" s="2">
        <f>'IV. Country level, 1310-2018'!BM489</f>
        <v>10.352564763025242</v>
      </c>
      <c r="AB488" s="2">
        <f t="shared" si="33"/>
        <v>-3.9729136376233125</v>
      </c>
      <c r="AC488" s="2">
        <f t="shared" si="35"/>
        <v>3.5859278628737346</v>
      </c>
    </row>
    <row r="489" spans="1:29" x14ac:dyDescent="0.25">
      <c r="A489" s="2">
        <v>1796</v>
      </c>
      <c r="C489" s="2">
        <f t="shared" si="36"/>
        <v>6.3796511254019297</v>
      </c>
      <c r="I489" s="2">
        <v>9</v>
      </c>
      <c r="J489" s="2">
        <f>(497735/6220000)*100</f>
        <v>8.0021704180064308</v>
      </c>
      <c r="R489" s="2" t="s">
        <v>166</v>
      </c>
      <c r="Z489" s="2">
        <f t="shared" si="32"/>
        <v>6.3796511254019297</v>
      </c>
      <c r="AA489" s="2">
        <f>'IV. Country level, 1310-2018'!BM490</f>
        <v>-3.0226804940104821</v>
      </c>
      <c r="AB489" s="2">
        <f t="shared" si="33"/>
        <v>9.4023316194124114</v>
      </c>
      <c r="AC489" s="2">
        <f t="shared" si="35"/>
        <v>3.501529145031792</v>
      </c>
    </row>
    <row r="490" spans="1:29" x14ac:dyDescent="0.25">
      <c r="A490" s="2">
        <v>1797</v>
      </c>
      <c r="C490" s="2">
        <f t="shared" si="36"/>
        <v>6.9745639067524117</v>
      </c>
      <c r="Z490" s="2">
        <f t="shared" si="32"/>
        <v>6.9745639067524117</v>
      </c>
      <c r="AA490" s="2">
        <f>'IV. Country level, 1310-2018'!BM491</f>
        <v>-3.1274226651561889</v>
      </c>
      <c r="AB490" s="2">
        <f t="shared" si="33"/>
        <v>10.101986571908601</v>
      </c>
      <c r="AC490" s="2">
        <f t="shared" si="35"/>
        <v>2.6984751493697199</v>
      </c>
    </row>
    <row r="491" spans="1:29" x14ac:dyDescent="0.25">
      <c r="A491" s="2">
        <v>1798</v>
      </c>
      <c r="C491" s="2">
        <f t="shared" si="36"/>
        <v>6.9745639067524117</v>
      </c>
      <c r="Z491" s="2">
        <f t="shared" si="32"/>
        <v>6.9745639067524117</v>
      </c>
      <c r="AA491" s="2">
        <f>'IV. Country level, 1310-2018'!BM492</f>
        <v>0.62602321240704661</v>
      </c>
      <c r="AB491" s="2">
        <f t="shared" si="33"/>
        <v>6.3485406943453651</v>
      </c>
      <c r="AC491" s="2">
        <f t="shared" si="35"/>
        <v>2.2724849076626974</v>
      </c>
    </row>
    <row r="492" spans="1:29" x14ac:dyDescent="0.25">
      <c r="A492" s="2">
        <v>1799</v>
      </c>
      <c r="C492" s="2">
        <f t="shared" si="36"/>
        <v>7.3340568060021427</v>
      </c>
      <c r="Z492" s="2">
        <f t="shared" si="32"/>
        <v>7.3340568060021427</v>
      </c>
      <c r="AA492" s="2">
        <f>'IV. Country level, 1310-2018'!BM493</f>
        <v>7.1930510906687912</v>
      </c>
      <c r="AB492" s="2">
        <f t="shared" si="33"/>
        <v>0.14100571533335149</v>
      </c>
      <c r="AC492" s="2">
        <f t="shared" si="35"/>
        <v>4.5407507499781072</v>
      </c>
    </row>
    <row r="493" spans="1:29" x14ac:dyDescent="0.25">
      <c r="A493" s="2">
        <v>1800</v>
      </c>
      <c r="C493" s="2">
        <f t="shared" si="36"/>
        <v>5.333333333333333</v>
      </c>
      <c r="Z493" s="2">
        <f t="shared" si="32"/>
        <v>5.333333333333333</v>
      </c>
      <c r="AA493" s="2">
        <f>'IV. Country level, 1310-2018'!BM494</f>
        <v>13.461347150268205</v>
      </c>
      <c r="AB493" s="2">
        <f t="shared" si="33"/>
        <v>-8.128013816934871</v>
      </c>
      <c r="AC493" s="2">
        <f t="shared" si="35"/>
        <v>3.5470842036809183</v>
      </c>
    </row>
    <row r="494" spans="1:29" x14ac:dyDescent="0.25">
      <c r="A494" s="2">
        <v>1801</v>
      </c>
      <c r="C494" s="2">
        <f t="shared" si="36"/>
        <v>5.125</v>
      </c>
      <c r="Z494" s="2">
        <f t="shared" si="32"/>
        <v>5.125</v>
      </c>
      <c r="AA494" s="2">
        <f>'IV. Country level, 1310-2018'!BM495</f>
        <v>3.110542792802661</v>
      </c>
      <c r="AB494" s="2">
        <f t="shared" si="33"/>
        <v>2.014457207197339</v>
      </c>
      <c r="AC494" s="2">
        <f t="shared" si="35"/>
        <v>2.1396749963810029</v>
      </c>
    </row>
    <row r="495" spans="1:29" x14ac:dyDescent="0.25">
      <c r="A495" s="2">
        <v>1802</v>
      </c>
      <c r="C495" s="2">
        <f t="shared" si="36"/>
        <v>5.125</v>
      </c>
      <c r="N495" s="4">
        <v>5</v>
      </c>
      <c r="Z495" s="2">
        <f t="shared" si="32"/>
        <v>5.125</v>
      </c>
      <c r="AA495" s="2">
        <f>'IV. Country level, 1310-2018'!BM496</f>
        <v>-6.7799472585845555</v>
      </c>
      <c r="AB495" s="2">
        <f t="shared" si="33"/>
        <v>11.904947258584556</v>
      </c>
      <c r="AC495" s="2">
        <f t="shared" si="35"/>
        <v>2.1838556534065492</v>
      </c>
    </row>
    <row r="496" spans="1:29" x14ac:dyDescent="0.25">
      <c r="A496" s="2">
        <v>1803</v>
      </c>
      <c r="C496" s="2">
        <f t="shared" si="36"/>
        <v>5.0999999999999996</v>
      </c>
      <c r="I496" s="2">
        <v>5</v>
      </c>
      <c r="O496" s="2">
        <v>6</v>
      </c>
      <c r="R496" s="2" t="s">
        <v>689</v>
      </c>
      <c r="Z496" s="2">
        <f t="shared" si="32"/>
        <v>5.0999999999999996</v>
      </c>
      <c r="AA496" s="2">
        <f>'IV. Country level, 1310-2018'!BM497</f>
        <v>2.6533342046679089</v>
      </c>
      <c r="AB496" s="2">
        <f t="shared" si="33"/>
        <v>2.4466657953320907</v>
      </c>
      <c r="AC496" s="2">
        <f t="shared" si="35"/>
        <v>3.9314886188016822</v>
      </c>
    </row>
    <row r="497" spans="1:29" x14ac:dyDescent="0.25">
      <c r="A497" s="2">
        <v>1804</v>
      </c>
      <c r="C497" s="2">
        <f t="shared" si="36"/>
        <v>5.5</v>
      </c>
      <c r="I497" s="2">
        <v>4.5</v>
      </c>
      <c r="Z497" s="2">
        <f t="shared" si="32"/>
        <v>5.5</v>
      </c>
      <c r="AA497" s="2">
        <f>'IV. Country level, 1310-2018'!BM498</f>
        <v>5.2498778791908114</v>
      </c>
      <c r="AB497" s="2">
        <f t="shared" si="33"/>
        <v>0.25012212080918861</v>
      </c>
      <c r="AC497" s="2">
        <f t="shared" si="35"/>
        <v>6.5471791327387745</v>
      </c>
    </row>
    <row r="498" spans="1:29" x14ac:dyDescent="0.25">
      <c r="A498" s="2">
        <v>1805</v>
      </c>
      <c r="C498" s="2">
        <f t="shared" si="36"/>
        <v>5.5</v>
      </c>
      <c r="Z498" s="2">
        <f t="shared" si="32"/>
        <v>5.5</v>
      </c>
      <c r="AA498" s="2">
        <f>'IV. Country level, 1310-2018'!BM499</f>
        <v>-1.1578052935241887</v>
      </c>
      <c r="AB498" s="2">
        <f t="shared" si="33"/>
        <v>6.6578052935241887</v>
      </c>
      <c r="AC498" s="2">
        <f t="shared" si="35"/>
        <v>6.5230151048992155</v>
      </c>
    </row>
    <row r="499" spans="1:29" x14ac:dyDescent="0.25">
      <c r="A499" s="2">
        <v>1806</v>
      </c>
      <c r="C499" s="2">
        <f t="shared" si="36"/>
        <v>5.666666666666667</v>
      </c>
      <c r="I499" s="2">
        <v>5</v>
      </c>
      <c r="Z499" s="2">
        <f t="shared" si="32"/>
        <v>5.666666666666667</v>
      </c>
      <c r="AA499" s="2">
        <f>'IV. Country level, 1310-2018'!BM500</f>
        <v>-6.7077698064326157</v>
      </c>
      <c r="AB499" s="2">
        <f t="shared" si="33"/>
        <v>12.374436473099284</v>
      </c>
      <c r="AC499" s="2">
        <f t="shared" si="35"/>
        <v>5.3021908725816322</v>
      </c>
    </row>
    <row r="500" spans="1:29" x14ac:dyDescent="0.25">
      <c r="A500" s="2">
        <v>1807</v>
      </c>
      <c r="C500" s="2">
        <f t="shared" si="36"/>
        <v>5.5</v>
      </c>
      <c r="G500" s="2">
        <v>7.5</v>
      </c>
      <c r="R500" s="2" t="s">
        <v>167</v>
      </c>
      <c r="Z500" s="2">
        <f t="shared" si="32"/>
        <v>5.5</v>
      </c>
      <c r="AA500" s="2">
        <f>'IV. Country level, 1310-2018'!BM501</f>
        <v>-4.6818197806247825</v>
      </c>
      <c r="AB500" s="2">
        <f t="shared" si="33"/>
        <v>10.181819780624782</v>
      </c>
      <c r="AC500" s="2">
        <f t="shared" si="35"/>
        <v>5.2265319497360698</v>
      </c>
    </row>
    <row r="501" spans="1:29" x14ac:dyDescent="0.25">
      <c r="A501" s="2">
        <v>1808</v>
      </c>
      <c r="C501" s="2">
        <f t="shared" si="36"/>
        <v>5.75</v>
      </c>
      <c r="Z501" s="2">
        <f t="shared" si="32"/>
        <v>5.75</v>
      </c>
      <c r="AA501" s="2">
        <f>'IV. Country level, 1310-2018'!BM502</f>
        <v>3.9046909876795719</v>
      </c>
      <c r="AB501" s="2">
        <f t="shared" si="33"/>
        <v>1.8453090123204281</v>
      </c>
      <c r="AC501" s="2">
        <f t="shared" si="35"/>
        <v>3.7063232066522067</v>
      </c>
    </row>
    <row r="502" spans="1:29" x14ac:dyDescent="0.25">
      <c r="A502" s="2">
        <v>1809</v>
      </c>
      <c r="C502" s="2">
        <f t="shared" si="36"/>
        <v>5.75</v>
      </c>
      <c r="E502" s="2">
        <v>6</v>
      </c>
      <c r="R502" s="4" t="s">
        <v>688</v>
      </c>
      <c r="Z502" s="2">
        <f t="shared" si="32"/>
        <v>5.75</v>
      </c>
      <c r="AA502" s="2">
        <f>'IV. Country level, 1310-2018'!BM503</f>
        <v>2.3908223676385427</v>
      </c>
      <c r="AB502" s="2">
        <f t="shared" si="33"/>
        <v>3.3591776323614573</v>
      </c>
      <c r="AC502" s="2">
        <f t="shared" si="35"/>
        <v>1.9032129175549941</v>
      </c>
    </row>
    <row r="503" spans="1:29" x14ac:dyDescent="0.25">
      <c r="A503" s="2">
        <v>1810</v>
      </c>
      <c r="C503" s="2">
        <f t="shared" si="36"/>
        <v>6</v>
      </c>
      <c r="M503" s="2">
        <v>4.5</v>
      </c>
      <c r="R503" s="2" t="s">
        <v>691</v>
      </c>
      <c r="Z503" s="2">
        <f t="shared" si="32"/>
        <v>6</v>
      </c>
      <c r="AA503" s="2">
        <f>'IV. Country level, 1310-2018'!BM504</f>
        <v>4.0829466645868351</v>
      </c>
      <c r="AB503" s="2">
        <f t="shared" si="33"/>
        <v>1.9170533354131649</v>
      </c>
      <c r="AC503" s="2">
        <f t="shared" si="35"/>
        <v>1.8607919479665511</v>
      </c>
    </row>
    <row r="504" spans="1:29" x14ac:dyDescent="0.25">
      <c r="A504" s="2">
        <v>1811</v>
      </c>
      <c r="C504" s="2">
        <f t="shared" si="36"/>
        <v>5.833333333333333</v>
      </c>
      <c r="Z504" s="2">
        <f t="shared" si="32"/>
        <v>5.833333333333333</v>
      </c>
      <c r="AA504" s="2">
        <f>'IV. Country level, 1310-2018'!BM505</f>
        <v>16.224672414111186</v>
      </c>
      <c r="AB504" s="2">
        <f t="shared" si="33"/>
        <v>-10.391339080777854</v>
      </c>
      <c r="AC504" s="2">
        <f t="shared" si="35"/>
        <v>1.7217139673673381</v>
      </c>
    </row>
    <row r="505" spans="1:29" x14ac:dyDescent="0.25">
      <c r="A505" s="2">
        <v>1812</v>
      </c>
      <c r="C505" s="2">
        <f t="shared" si="36"/>
        <v>5.85</v>
      </c>
      <c r="Z505" s="2">
        <f t="shared" si="32"/>
        <v>5.85</v>
      </c>
      <c r="AA505" s="2">
        <f>'IV. Country level, 1310-2018'!BM506</f>
        <v>11.813966730156302</v>
      </c>
      <c r="AB505" s="2">
        <f t="shared" si="33"/>
        <v>-5.9639667301563026</v>
      </c>
      <c r="AC505" s="2">
        <f t="shared" si="35"/>
        <v>2.3915235074688774</v>
      </c>
    </row>
    <row r="506" spans="1:29" x14ac:dyDescent="0.25">
      <c r="A506" s="2">
        <v>1813</v>
      </c>
      <c r="C506" s="2">
        <f t="shared" si="36"/>
        <v>5.8285714285714283</v>
      </c>
      <c r="I506" s="2">
        <v>6</v>
      </c>
      <c r="O506" s="2">
        <v>6</v>
      </c>
      <c r="R506" s="2" t="s">
        <v>168</v>
      </c>
      <c r="Z506" s="2">
        <f t="shared" si="32"/>
        <v>5.8285714285714283</v>
      </c>
      <c r="AA506" s="2">
        <f>'IV. Country level, 1310-2018'!BM507</f>
        <v>-6.2489182574087536</v>
      </c>
      <c r="AB506" s="2">
        <f t="shared" si="33"/>
        <v>12.077489685980183</v>
      </c>
      <c r="AC506" s="2">
        <f t="shared" si="35"/>
        <v>2.7521007166986684</v>
      </c>
    </row>
    <row r="507" spans="1:29" x14ac:dyDescent="0.25">
      <c r="A507" s="2">
        <v>1814</v>
      </c>
      <c r="C507" s="2">
        <f t="shared" si="36"/>
        <v>5.8285714285714283</v>
      </c>
      <c r="I507" s="2">
        <v>5</v>
      </c>
      <c r="O507" s="2">
        <v>7.5</v>
      </c>
      <c r="Z507" s="2">
        <f t="shared" si="32"/>
        <v>5.8285714285714283</v>
      </c>
      <c r="AA507" s="2">
        <f>'IV. Country level, 1310-2018'!BM508</f>
        <v>-3.3797024878588617</v>
      </c>
      <c r="AB507" s="2">
        <f t="shared" si="33"/>
        <v>9.20827391643029</v>
      </c>
      <c r="AC507" s="2">
        <f t="shared" si="35"/>
        <v>2.3744693868364961</v>
      </c>
    </row>
    <row r="508" spans="1:29" x14ac:dyDescent="0.25">
      <c r="A508" s="2">
        <v>1815</v>
      </c>
      <c r="C508" s="2">
        <f t="shared" si="36"/>
        <v>5.8285714285714283</v>
      </c>
      <c r="I508" s="2">
        <v>5</v>
      </c>
      <c r="O508" s="2">
        <v>6.8</v>
      </c>
      <c r="Z508" s="2">
        <f t="shared" si="32"/>
        <v>5.8285714285714283</v>
      </c>
      <c r="AA508" s="2">
        <f>'IV. Country level, 1310-2018'!BM509</f>
        <v>-0.70540436445977273</v>
      </c>
      <c r="AB508" s="2">
        <f t="shared" si="33"/>
        <v>6.5339757930312015</v>
      </c>
      <c r="AC508" s="2">
        <f t="shared" si="35"/>
        <v>5.9412642753926788</v>
      </c>
    </row>
    <row r="509" spans="1:29" x14ac:dyDescent="0.25">
      <c r="A509" s="2">
        <v>1816</v>
      </c>
      <c r="C509" s="2">
        <f t="shared" si="36"/>
        <v>5.8285714285714283</v>
      </c>
      <c r="Z509" s="2">
        <f t="shared" si="32"/>
        <v>5.8285714285714283</v>
      </c>
      <c r="AA509" s="2">
        <f>'IV. Country level, 1310-2018'!BM510</f>
        <v>-5.464666839857002E-2</v>
      </c>
      <c r="AB509" s="2">
        <f t="shared" si="33"/>
        <v>5.8832180969699985</v>
      </c>
      <c r="AC509" s="2">
        <f t="shared" si="35"/>
        <v>8.6659988037910995</v>
      </c>
    </row>
    <row r="510" spans="1:29" x14ac:dyDescent="0.25">
      <c r="A510" s="2">
        <v>1817</v>
      </c>
      <c r="C510" s="2">
        <f t="shared" si="36"/>
        <v>5.76</v>
      </c>
      <c r="I510" s="2">
        <v>4.5</v>
      </c>
      <c r="Z510" s="2">
        <f t="shared" si="32"/>
        <v>5.76</v>
      </c>
      <c r="AA510" s="2">
        <f>'IV. Country level, 1310-2018'!BM511</f>
        <v>6.4863659736220454</v>
      </c>
      <c r="AB510" s="2">
        <f t="shared" si="33"/>
        <v>-0.72636597362204558</v>
      </c>
      <c r="AC510" s="2">
        <f t="shared" si="35"/>
        <v>8.4496760692242923</v>
      </c>
    </row>
    <row r="511" spans="1:29" x14ac:dyDescent="0.25">
      <c r="A511" s="2">
        <v>1818</v>
      </c>
      <c r="C511" s="2">
        <f t="shared" si="36"/>
        <v>5.4333333333333336</v>
      </c>
      <c r="Z511" s="2">
        <f t="shared" si="32"/>
        <v>5.4333333333333336</v>
      </c>
      <c r="AA511" s="2">
        <f>'IV. Country level, 1310-2018'!BM512</f>
        <v>-9.142891805782094</v>
      </c>
      <c r="AB511" s="2">
        <f t="shared" si="33"/>
        <v>14.576225139115428</v>
      </c>
      <c r="AC511" s="2">
        <f t="shared" si="35"/>
        <v>8.7063853185912361</v>
      </c>
    </row>
    <row r="512" spans="1:29" x14ac:dyDescent="0.25">
      <c r="A512" s="2">
        <v>1819</v>
      </c>
      <c r="C512" s="2">
        <f t="shared" si="36"/>
        <v>4.5</v>
      </c>
      <c r="Z512" s="2">
        <f t="shared" si="32"/>
        <v>4.5</v>
      </c>
      <c r="AA512" s="2">
        <f>'IV. Country level, 1310-2018'!BM513</f>
        <v>-8.6091749686326349</v>
      </c>
      <c r="AB512" s="2">
        <f t="shared" si="33"/>
        <v>13.109174968632635</v>
      </c>
      <c r="AC512" s="2">
        <f t="shared" si="35"/>
        <v>8.5165677223810565</v>
      </c>
    </row>
    <row r="513" spans="1:29" x14ac:dyDescent="0.25">
      <c r="A513" s="2">
        <v>1820</v>
      </c>
      <c r="C513" s="2">
        <f t="shared" si="36"/>
        <v>4.5</v>
      </c>
      <c r="Z513" s="2">
        <f t="shared" si="32"/>
        <v>4.5</v>
      </c>
      <c r="AA513" s="2">
        <f>'IV. Country level, 1310-2018'!BM514</f>
        <v>-6.0632305440125345</v>
      </c>
      <c r="AB513" s="2">
        <f t="shared" si="33"/>
        <v>10.563230544012534</v>
      </c>
      <c r="AC513" s="2">
        <f t="shared" si="35"/>
        <v>7.4333110652952845</v>
      </c>
    </row>
    <row r="514" spans="1:29" x14ac:dyDescent="0.25">
      <c r="A514" s="2">
        <v>1821</v>
      </c>
      <c r="C514" s="16">
        <f>((C$534-C$513)/21)+C513</f>
        <v>4.4285714285714288</v>
      </c>
      <c r="Z514" s="2">
        <f t="shared" si="32"/>
        <v>4.4285714285714288</v>
      </c>
      <c r="AA514" s="2">
        <f>'IV. Country level, 1310-2018'!BM515</f>
        <v>-6.5766672334274654</v>
      </c>
      <c r="AB514" s="2">
        <f t="shared" si="33"/>
        <v>11.005238661998895</v>
      </c>
      <c r="AC514" s="2">
        <f t="shared" si="35"/>
        <v>8.5600061366292621</v>
      </c>
    </row>
    <row r="515" spans="1:29" x14ac:dyDescent="0.25">
      <c r="A515" s="2">
        <v>1822</v>
      </c>
      <c r="C515" s="16">
        <f t="shared" ref="C515:C533" si="37">((C$534-C$513)/21)+C514</f>
        <v>4.3571428571428577</v>
      </c>
      <c r="Z515" s="2">
        <f t="shared" si="32"/>
        <v>4.3571428571428577</v>
      </c>
      <c r="AA515" s="2">
        <f>'IV. Country level, 1310-2018'!BM516</f>
        <v>-0.84810976241709246</v>
      </c>
      <c r="AB515" s="2">
        <f t="shared" si="33"/>
        <v>5.2052526195599498</v>
      </c>
      <c r="AC515" s="2">
        <f t="shared" si="35"/>
        <v>6.7744919968828956</v>
      </c>
    </row>
    <row r="516" spans="1:29" x14ac:dyDescent="0.25">
      <c r="A516" s="2">
        <v>1823</v>
      </c>
      <c r="C516" s="16">
        <f t="shared" si="37"/>
        <v>4.2857142857142865</v>
      </c>
      <c r="Z516" s="2">
        <f t="shared" si="32"/>
        <v>4.2857142857142865</v>
      </c>
      <c r="AA516" s="2">
        <f>'IV. Country level, 1310-2018'!BM517</f>
        <v>5.9852927883446911</v>
      </c>
      <c r="AB516" s="2">
        <f t="shared" si="33"/>
        <v>-1.6995785026304047</v>
      </c>
      <c r="AC516" s="2">
        <f t="shared" si="35"/>
        <v>5.4712249788001506</v>
      </c>
    </row>
    <row r="517" spans="1:29" x14ac:dyDescent="0.25">
      <c r="A517" s="2">
        <v>1824</v>
      </c>
      <c r="C517" s="16">
        <f t="shared" si="37"/>
        <v>4.2142857142857153</v>
      </c>
      <c r="Z517" s="2">
        <f t="shared" si="32"/>
        <v>4.2142857142857153</v>
      </c>
      <c r="AA517" s="2">
        <f>'IV. Country level, 1310-2018'!BM518</f>
        <v>-2.9462138114300824</v>
      </c>
      <c r="AB517" s="2">
        <f t="shared" si="33"/>
        <v>7.1604995257157977</v>
      </c>
      <c r="AC517" s="2">
        <f t="shared" si="35"/>
        <v>4.3159372365919797</v>
      </c>
    </row>
    <row r="518" spans="1:29" x14ac:dyDescent="0.25">
      <c r="A518" s="2">
        <v>1825</v>
      </c>
      <c r="C518" s="16">
        <f t="shared" si="37"/>
        <v>4.1428571428571441</v>
      </c>
      <c r="Z518" s="2">
        <f t="shared" ref="Z518:Z581" si="38">C518</f>
        <v>4.1428571428571441</v>
      </c>
      <c r="AA518" s="2">
        <f>'IV. Country level, 1310-2018'!BM519</f>
        <v>2.065230981966284</v>
      </c>
      <c r="AB518" s="2">
        <f t="shared" ref="AB518:AB581" si="39">Z518-AA518</f>
        <v>2.0776261608908602</v>
      </c>
      <c r="AC518" s="2">
        <f t="shared" si="35"/>
        <v>2.9492385027539636</v>
      </c>
    </row>
    <row r="519" spans="1:29" x14ac:dyDescent="0.25">
      <c r="A519" s="2">
        <v>1826</v>
      </c>
      <c r="C519" s="16">
        <f t="shared" si="37"/>
        <v>4.071428571428573</v>
      </c>
      <c r="Z519" s="2">
        <f t="shared" si="38"/>
        <v>4.071428571428573</v>
      </c>
      <c r="AA519" s="2">
        <f>'IV. Country level, 1310-2018'!BM520</f>
        <v>8.5122729375146644E-2</v>
      </c>
      <c r="AB519" s="2">
        <f t="shared" si="39"/>
        <v>3.9863058420534263</v>
      </c>
      <c r="AC519" s="2">
        <f t="shared" si="35"/>
        <v>3.1052243295881587</v>
      </c>
    </row>
    <row r="520" spans="1:29" x14ac:dyDescent="0.25">
      <c r="A520" s="2">
        <v>1827</v>
      </c>
      <c r="C520" s="16">
        <f t="shared" si="37"/>
        <v>4.0000000000000018</v>
      </c>
      <c r="Z520" s="2">
        <f t="shared" si="38"/>
        <v>4.0000000000000018</v>
      </c>
      <c r="AA520" s="2">
        <f>'IV. Country level, 1310-2018'!BM521</f>
        <v>1.5237836514446623</v>
      </c>
      <c r="AB520" s="2">
        <f t="shared" si="39"/>
        <v>2.4762163485553392</v>
      </c>
      <c r="AC520" s="2">
        <f t="shared" si="35"/>
        <v>3.8741542042110768</v>
      </c>
    </row>
    <row r="521" spans="1:29" x14ac:dyDescent="0.25">
      <c r="A521" s="2">
        <v>1828</v>
      </c>
      <c r="C521" s="16">
        <f t="shared" si="37"/>
        <v>3.9285714285714302</v>
      </c>
      <c r="Z521" s="2">
        <f t="shared" si="38"/>
        <v>3.9285714285714302</v>
      </c>
      <c r="AA521" s="2">
        <f>'IV. Country level, 1310-2018'!BM522</f>
        <v>2.4902239034386575</v>
      </c>
      <c r="AB521" s="2">
        <f t="shared" si="39"/>
        <v>1.4383475251327726</v>
      </c>
      <c r="AC521" s="2">
        <f t="shared" ref="AC521:AC584" si="40">AVERAGE(AB518:AB524)</f>
        <v>2.5166500844710868</v>
      </c>
    </row>
    <row r="522" spans="1:29" x14ac:dyDescent="0.25">
      <c r="A522" s="2">
        <v>1829</v>
      </c>
      <c r="C522" s="16">
        <f t="shared" si="37"/>
        <v>3.8571428571428585</v>
      </c>
      <c r="Z522" s="2">
        <f t="shared" si="38"/>
        <v>3.8571428571428585</v>
      </c>
      <c r="AA522" s="2">
        <f>'IV. Country level, 1310-2018'!BM523</f>
        <v>-2.4400105502564635</v>
      </c>
      <c r="AB522" s="2">
        <f t="shared" si="39"/>
        <v>6.2971534073993221</v>
      </c>
      <c r="AC522" s="2">
        <f t="shared" si="40"/>
        <v>2.7204186423366896</v>
      </c>
    </row>
    <row r="523" spans="1:29" x14ac:dyDescent="0.25">
      <c r="A523" s="2">
        <v>1830</v>
      </c>
      <c r="C523" s="16">
        <f t="shared" si="37"/>
        <v>3.7857142857142869</v>
      </c>
      <c r="Z523" s="2">
        <f t="shared" si="38"/>
        <v>3.7857142857142869</v>
      </c>
      <c r="AA523" s="2">
        <f>'IV. Country level, 1310-2018'!BM524</f>
        <v>0.10278366598426769</v>
      </c>
      <c r="AB523" s="2">
        <f t="shared" si="39"/>
        <v>3.6829306197300191</v>
      </c>
      <c r="AC523" s="2">
        <f t="shared" si="40"/>
        <v>3.2678723013254962</v>
      </c>
    </row>
    <row r="524" spans="1:29" x14ac:dyDescent="0.25">
      <c r="A524" s="2">
        <v>1831</v>
      </c>
      <c r="C524" s="16">
        <f t="shared" si="37"/>
        <v>3.7142857142857153</v>
      </c>
      <c r="Z524" s="2">
        <f t="shared" si="38"/>
        <v>3.7142857142857153</v>
      </c>
      <c r="AA524" s="2">
        <f>'IV. Country level, 1310-2018'!BM525</f>
        <v>6.0563150267498456</v>
      </c>
      <c r="AB524" s="2">
        <f t="shared" si="39"/>
        <v>-2.3420293124641303</v>
      </c>
      <c r="AC524" s="2">
        <f t="shared" si="40"/>
        <v>4.4094229659674999</v>
      </c>
    </row>
    <row r="525" spans="1:29" x14ac:dyDescent="0.25">
      <c r="A525" s="2">
        <v>1832</v>
      </c>
      <c r="C525" s="16">
        <f t="shared" si="37"/>
        <v>3.6428571428571437</v>
      </c>
      <c r="Z525" s="2">
        <f t="shared" si="38"/>
        <v>3.6428571428571437</v>
      </c>
      <c r="AA525" s="2">
        <f>'IV. Country level, 1310-2018'!BM526</f>
        <v>0.13885107690706344</v>
      </c>
      <c r="AB525" s="2">
        <f t="shared" si="39"/>
        <v>3.5040060659500805</v>
      </c>
      <c r="AC525" s="2">
        <f t="shared" si="40"/>
        <v>4.0682059109198896</v>
      </c>
    </row>
    <row r="526" spans="1:29" x14ac:dyDescent="0.25">
      <c r="A526" s="2">
        <v>1833</v>
      </c>
      <c r="C526" s="16">
        <f t="shared" si="37"/>
        <v>3.5714285714285721</v>
      </c>
      <c r="Z526" s="2">
        <f t="shared" si="38"/>
        <v>3.5714285714285721</v>
      </c>
      <c r="AA526" s="2">
        <f>'IV. Country level, 1310-2018'!BM527</f>
        <v>-4.2470528835464982</v>
      </c>
      <c r="AB526" s="2">
        <f t="shared" si="39"/>
        <v>7.8184814549750703</v>
      </c>
      <c r="AC526" s="2">
        <f t="shared" si="40"/>
        <v>2.8090851537256931</v>
      </c>
    </row>
    <row r="527" spans="1:29" x14ac:dyDescent="0.25">
      <c r="A527" s="2">
        <v>1834</v>
      </c>
      <c r="C527" s="16">
        <f t="shared" si="37"/>
        <v>3.5000000000000004</v>
      </c>
      <c r="Z527" s="2">
        <f t="shared" si="38"/>
        <v>3.5000000000000004</v>
      </c>
      <c r="AA527" s="2">
        <f>'IV. Country level, 1310-2018'!BM528</f>
        <v>-6.9670710010493666</v>
      </c>
      <c r="AB527" s="2">
        <f t="shared" si="39"/>
        <v>10.467071001049367</v>
      </c>
      <c r="AC527" s="2">
        <f t="shared" si="40"/>
        <v>2.0673717247672982</v>
      </c>
    </row>
    <row r="528" spans="1:29" x14ac:dyDescent="0.25">
      <c r="A528" s="2">
        <v>1835</v>
      </c>
      <c r="C528" s="16">
        <f t="shared" si="37"/>
        <v>3.4285714285714288</v>
      </c>
      <c r="Z528" s="2">
        <f t="shared" si="38"/>
        <v>3.4285714285714288</v>
      </c>
      <c r="AA528" s="2">
        <f>'IV. Country level, 1310-2018'!BM529</f>
        <v>4.3787432887719309</v>
      </c>
      <c r="AB528" s="2">
        <f t="shared" si="39"/>
        <v>-0.95017186020050204</v>
      </c>
      <c r="AC528" s="2">
        <f t="shared" si="40"/>
        <v>2.6278531205497861</v>
      </c>
    </row>
    <row r="529" spans="1:29" x14ac:dyDescent="0.25">
      <c r="A529" s="2">
        <v>1836</v>
      </c>
      <c r="C529" s="16">
        <f t="shared" si="37"/>
        <v>3.3571428571428572</v>
      </c>
      <c r="Z529" s="2">
        <f t="shared" si="38"/>
        <v>3.3571428571428572</v>
      </c>
      <c r="AA529" s="2">
        <f>'IV. Country level, 1310-2018'!BM530</f>
        <v>5.8738347501029127</v>
      </c>
      <c r="AB529" s="2">
        <f t="shared" si="39"/>
        <v>-2.5166918929600555</v>
      </c>
      <c r="AC529" s="2">
        <f t="shared" si="40"/>
        <v>2.31584416671474</v>
      </c>
    </row>
    <row r="530" spans="1:29" x14ac:dyDescent="0.25">
      <c r="A530" s="2">
        <v>1837</v>
      </c>
      <c r="C530" s="16">
        <f t="shared" si="37"/>
        <v>3.2857142857142856</v>
      </c>
      <c r="Z530" s="2">
        <f t="shared" si="38"/>
        <v>3.2857142857142856</v>
      </c>
      <c r="AA530" s="2">
        <f>'IV. Country level, 1310-2018'!BM531</f>
        <v>4.7947776686930261</v>
      </c>
      <c r="AB530" s="2">
        <f t="shared" si="39"/>
        <v>-1.5090633829787405</v>
      </c>
      <c r="AC530" s="2">
        <f t="shared" si="40"/>
        <v>1.9815515265878771</v>
      </c>
    </row>
    <row r="531" spans="1:29" x14ac:dyDescent="0.25">
      <c r="A531" s="2">
        <v>1838</v>
      </c>
      <c r="C531" s="16">
        <f t="shared" si="37"/>
        <v>3.214285714285714</v>
      </c>
      <c r="Z531" s="2">
        <f t="shared" si="38"/>
        <v>3.214285714285714</v>
      </c>
      <c r="AA531" s="2">
        <f>'IV. Country level, 1310-2018'!BM532</f>
        <v>1.6329452562724325</v>
      </c>
      <c r="AB531" s="2">
        <f t="shared" si="39"/>
        <v>1.5813404580132815</v>
      </c>
      <c r="AC531" s="2">
        <f t="shared" si="40"/>
        <v>1.0975250641629426</v>
      </c>
    </row>
    <row r="532" spans="1:29" x14ac:dyDescent="0.25">
      <c r="A532" s="2">
        <v>1839</v>
      </c>
      <c r="C532" s="16">
        <f t="shared" si="37"/>
        <v>3.1428571428571423</v>
      </c>
      <c r="Z532" s="2">
        <f t="shared" si="38"/>
        <v>3.1428571428571423</v>
      </c>
      <c r="AA532" s="2">
        <f>'IV. Country level, 1310-2018'!BM533</f>
        <v>1.8229137537523843</v>
      </c>
      <c r="AB532" s="2">
        <f t="shared" si="39"/>
        <v>1.3199433891047581</v>
      </c>
      <c r="AC532" s="2">
        <f t="shared" si="40"/>
        <v>1.8823617023184203</v>
      </c>
    </row>
    <row r="533" spans="1:29" x14ac:dyDescent="0.25">
      <c r="A533" s="2">
        <v>1840</v>
      </c>
      <c r="C533" s="16">
        <f t="shared" si="37"/>
        <v>3.0714285714285707</v>
      </c>
      <c r="Z533" s="2">
        <f t="shared" si="38"/>
        <v>3.0714285714285707</v>
      </c>
      <c r="AA533" s="2">
        <f>'IV. Country level, 1310-2018'!BM534</f>
        <v>-2.4070044026584614</v>
      </c>
      <c r="AB533" s="2">
        <f t="shared" si="39"/>
        <v>5.4784329740870321</v>
      </c>
      <c r="AC533" s="2">
        <f t="shared" si="40"/>
        <v>3.7778987599798159</v>
      </c>
    </row>
    <row r="534" spans="1:29" x14ac:dyDescent="0.25">
      <c r="A534" s="2">
        <v>1841</v>
      </c>
      <c r="C534" s="2">
        <f t="shared" ref="C534:C552" si="41">AVERAGE(E531:Q537)</f>
        <v>3</v>
      </c>
      <c r="Z534" s="2">
        <f t="shared" si="38"/>
        <v>3</v>
      </c>
      <c r="AA534" s="2">
        <f>'IV. Country level, 1310-2018'!BM535</f>
        <v>-1.2788857640748241</v>
      </c>
      <c r="AB534" s="2">
        <f t="shared" si="39"/>
        <v>4.2788857640748237</v>
      </c>
      <c r="AC534" s="2">
        <f t="shared" si="40"/>
        <v>4.5060516510765591</v>
      </c>
    </row>
    <row r="535" spans="1:29" x14ac:dyDescent="0.25">
      <c r="A535" s="2">
        <v>1842</v>
      </c>
      <c r="C535" s="2">
        <f t="shared" si="41"/>
        <v>4.5</v>
      </c>
      <c r="Z535" s="2">
        <f t="shared" si="38"/>
        <v>4.5</v>
      </c>
      <c r="AA535" s="2">
        <f>'IV. Country level, 1310-2018'!BM536</f>
        <v>-4.3684606887843203E-2</v>
      </c>
      <c r="AB535" s="2">
        <f t="shared" si="39"/>
        <v>4.5436846068878429</v>
      </c>
      <c r="AC535" s="2">
        <f t="shared" si="40"/>
        <v>4.5324745095643522</v>
      </c>
    </row>
    <row r="536" spans="1:29" x14ac:dyDescent="0.25">
      <c r="A536" s="2">
        <v>1843</v>
      </c>
      <c r="C536" s="2">
        <f t="shared" si="41"/>
        <v>4.5</v>
      </c>
      <c r="Z536" s="2">
        <f t="shared" si="38"/>
        <v>4.5</v>
      </c>
      <c r="AA536" s="2">
        <f>'IV. Country level, 1310-2018'!BM537</f>
        <v>-6.2520675106697148</v>
      </c>
      <c r="AB536" s="2">
        <f t="shared" si="39"/>
        <v>10.752067510669715</v>
      </c>
      <c r="AC536" s="2">
        <f t="shared" si="40"/>
        <v>3.7657872387999225</v>
      </c>
    </row>
    <row r="537" spans="1:29" x14ac:dyDescent="0.25">
      <c r="A537" s="2">
        <v>1844</v>
      </c>
      <c r="C537" s="2">
        <f t="shared" si="41"/>
        <v>4.5</v>
      </c>
      <c r="E537" s="2">
        <v>3</v>
      </c>
      <c r="R537" s="2" t="s">
        <v>177</v>
      </c>
      <c r="Z537" s="2">
        <f t="shared" si="38"/>
        <v>4.5</v>
      </c>
      <c r="AA537" s="2">
        <f>'IV. Country level, 1310-2018'!BM538</f>
        <v>0.91199314530153863</v>
      </c>
      <c r="AB537" s="2">
        <f t="shared" si="39"/>
        <v>3.5880068546984614</v>
      </c>
      <c r="AC537" s="2">
        <f t="shared" si="40"/>
        <v>2.4811394334987722</v>
      </c>
    </row>
    <row r="538" spans="1:29" x14ac:dyDescent="0.25">
      <c r="A538" s="2">
        <v>1845</v>
      </c>
      <c r="C538" s="2">
        <f t="shared" si="41"/>
        <v>4.5</v>
      </c>
      <c r="P538" s="2">
        <v>6</v>
      </c>
      <c r="R538" s="2" t="s">
        <v>169</v>
      </c>
      <c r="Z538" s="2">
        <f t="shared" si="38"/>
        <v>4.5</v>
      </c>
      <c r="AA538" s="2">
        <f>'IV. Country level, 1310-2018'!BM539</f>
        <v>2.733699532572166</v>
      </c>
      <c r="AB538" s="2">
        <f t="shared" si="39"/>
        <v>1.766300467427834</v>
      </c>
      <c r="AC538" s="2">
        <f t="shared" si="40"/>
        <v>4.8988991168420242</v>
      </c>
    </row>
    <row r="539" spans="1:29" x14ac:dyDescent="0.25">
      <c r="A539" s="2">
        <v>1846</v>
      </c>
      <c r="C539" s="2">
        <f t="shared" si="41"/>
        <v>4.5</v>
      </c>
      <c r="Z539" s="2">
        <f t="shared" si="38"/>
        <v>4.5</v>
      </c>
      <c r="AA539" s="2">
        <f>'IV. Country level, 1310-2018'!BM540</f>
        <v>8.5468675062462527</v>
      </c>
      <c r="AB539" s="2">
        <f t="shared" si="39"/>
        <v>-4.0468675062462527</v>
      </c>
      <c r="AC539" s="2">
        <f t="shared" si="40"/>
        <v>5.3136803976396729</v>
      </c>
    </row>
    <row r="540" spans="1:29" x14ac:dyDescent="0.25">
      <c r="A540" s="2">
        <v>1847</v>
      </c>
      <c r="C540" s="2">
        <f t="shared" si="41"/>
        <v>4.5</v>
      </c>
      <c r="Z540" s="2">
        <f t="shared" si="38"/>
        <v>4.5</v>
      </c>
      <c r="AA540" s="2">
        <f>'IV. Country level, 1310-2018'!BM541</f>
        <v>8.014101663021016</v>
      </c>
      <c r="AB540" s="2">
        <f t="shared" si="39"/>
        <v>-3.514101663021016</v>
      </c>
      <c r="AC540" s="2">
        <f t="shared" si="40"/>
        <v>5.0526892902429728</v>
      </c>
    </row>
    <row r="541" spans="1:29" x14ac:dyDescent="0.25">
      <c r="A541" s="2">
        <v>1848</v>
      </c>
      <c r="C541" s="2">
        <f t="shared" si="41"/>
        <v>6</v>
      </c>
      <c r="Z541" s="2">
        <f t="shared" si="38"/>
        <v>6</v>
      </c>
      <c r="AA541" s="2">
        <f>'IV. Country level, 1310-2018'!BM542</f>
        <v>-15.203203547477587</v>
      </c>
      <c r="AB541" s="2">
        <f t="shared" si="39"/>
        <v>21.203203547477585</v>
      </c>
      <c r="AC541" s="2">
        <f t="shared" si="40"/>
        <v>4.2808283250532355</v>
      </c>
    </row>
    <row r="542" spans="1:29" x14ac:dyDescent="0.25">
      <c r="A542" s="2">
        <v>1849</v>
      </c>
      <c r="C542" s="16">
        <f>((C$545-C$541)/4)+C541</f>
        <v>5.5</v>
      </c>
      <c r="Z542" s="2">
        <f t="shared" si="38"/>
        <v>5.5</v>
      </c>
      <c r="AA542" s="2">
        <f>'IV. Country level, 1310-2018'!BM543</f>
        <v>-1.9471535724713842</v>
      </c>
      <c r="AB542" s="2">
        <f t="shared" si="39"/>
        <v>7.4471535724713842</v>
      </c>
      <c r="AC542" s="2">
        <f t="shared" si="40"/>
        <v>4.3776747466288599</v>
      </c>
    </row>
    <row r="543" spans="1:29" x14ac:dyDescent="0.25">
      <c r="A543" s="2">
        <v>1850</v>
      </c>
      <c r="C543" s="16">
        <f t="shared" ref="C543:C544" si="42">((C$545-C$541)/4)+C542</f>
        <v>5</v>
      </c>
      <c r="Z543" s="2">
        <f t="shared" si="38"/>
        <v>5</v>
      </c>
      <c r="AA543" s="2">
        <f>'IV. Country level, 1310-2018'!BM544</f>
        <v>-3.9251297588928105</v>
      </c>
      <c r="AB543" s="2">
        <f t="shared" si="39"/>
        <v>8.92512975889281</v>
      </c>
      <c r="AC543" s="2">
        <f t="shared" si="40"/>
        <v>4.4999498096418522</v>
      </c>
    </row>
    <row r="544" spans="1:29" x14ac:dyDescent="0.25">
      <c r="A544" s="2">
        <v>1851</v>
      </c>
      <c r="C544" s="16">
        <f t="shared" si="42"/>
        <v>4.5</v>
      </c>
      <c r="Z544" s="2">
        <f t="shared" si="38"/>
        <v>4.5</v>
      </c>
      <c r="AA544" s="2">
        <f>'IV. Country level, 1310-2018'!BM545</f>
        <v>6.3150199016296957</v>
      </c>
      <c r="AB544" s="2">
        <f t="shared" si="39"/>
        <v>-1.8150199016296957</v>
      </c>
      <c r="AC544" s="2">
        <f t="shared" si="40"/>
        <v>3.8659983430330391</v>
      </c>
    </row>
    <row r="545" spans="1:29" x14ac:dyDescent="0.25">
      <c r="A545" s="2">
        <v>1852</v>
      </c>
      <c r="C545" s="2">
        <f t="shared" si="41"/>
        <v>4</v>
      </c>
      <c r="Z545" s="2">
        <f t="shared" si="38"/>
        <v>4</v>
      </c>
      <c r="AA545" s="2">
        <f>'IV. Country level, 1310-2018'!BM546</f>
        <v>1.555774581542801</v>
      </c>
      <c r="AB545" s="2">
        <f t="shared" si="39"/>
        <v>2.444225418457199</v>
      </c>
      <c r="AC545" s="2">
        <f t="shared" si="40"/>
        <v>0.7718370364907281</v>
      </c>
    </row>
    <row r="546" spans="1:29" x14ac:dyDescent="0.25">
      <c r="A546" s="2">
        <v>1853</v>
      </c>
      <c r="C546" s="2">
        <f t="shared" si="41"/>
        <v>4</v>
      </c>
      <c r="Z546" s="2">
        <f t="shared" si="38"/>
        <v>4</v>
      </c>
      <c r="AA546" s="2">
        <f>'IV. Country level, 1310-2018'!BM547</f>
        <v>7.1909420651553031</v>
      </c>
      <c r="AB546" s="2">
        <f t="shared" si="39"/>
        <v>-3.1909420651553031</v>
      </c>
      <c r="AC546" s="2">
        <f t="shared" si="40"/>
        <v>0.11240889948699266</v>
      </c>
    </row>
    <row r="547" spans="1:29" x14ac:dyDescent="0.25">
      <c r="A547" s="2">
        <v>1854</v>
      </c>
      <c r="C547" s="2">
        <f t="shared" si="41"/>
        <v>4</v>
      </c>
      <c r="Z547" s="2">
        <f t="shared" si="38"/>
        <v>4</v>
      </c>
      <c r="AA547" s="2">
        <f>'IV. Country level, 1310-2018'!BM548</f>
        <v>11.951761929282704</v>
      </c>
      <c r="AB547" s="2">
        <f t="shared" si="39"/>
        <v>-7.9517619292827035</v>
      </c>
      <c r="AC547" s="2">
        <f t="shared" si="40"/>
        <v>0.2647355452291314</v>
      </c>
    </row>
    <row r="548" spans="1:29" x14ac:dyDescent="0.25">
      <c r="A548" s="2">
        <v>1855</v>
      </c>
      <c r="C548" s="2">
        <f t="shared" si="41"/>
        <v>4</v>
      </c>
      <c r="N548" s="2">
        <v>4</v>
      </c>
      <c r="R548" s="2" t="s">
        <v>170</v>
      </c>
      <c r="Z548" s="2">
        <f t="shared" si="38"/>
        <v>4</v>
      </c>
      <c r="AA548" s="2">
        <f>'IV. Country level, 1310-2018'!BM549</f>
        <v>4.4559255983185952</v>
      </c>
      <c r="AB548" s="2">
        <f t="shared" si="39"/>
        <v>-0.45592559831859525</v>
      </c>
      <c r="AC548" s="2">
        <f t="shared" si="40"/>
        <v>1.7935334021751193</v>
      </c>
    </row>
    <row r="549" spans="1:29" x14ac:dyDescent="0.25">
      <c r="A549" s="2">
        <v>1856</v>
      </c>
      <c r="C549" s="2">
        <f t="shared" si="41"/>
        <v>4</v>
      </c>
      <c r="N549" s="2">
        <v>4</v>
      </c>
      <c r="Z549" s="2">
        <f t="shared" si="38"/>
        <v>4</v>
      </c>
      <c r="AA549" s="2">
        <f>'IV. Country level, 1310-2018'!BM550</f>
        <v>1.1688433865547618</v>
      </c>
      <c r="AB549" s="2">
        <f t="shared" si="39"/>
        <v>2.8311566134452382</v>
      </c>
      <c r="AC549" s="2">
        <f t="shared" si="40"/>
        <v>2.0683124126810646</v>
      </c>
    </row>
    <row r="550" spans="1:29" x14ac:dyDescent="0.25">
      <c r="A550" s="2">
        <v>1857</v>
      </c>
      <c r="C550" s="2">
        <f t="shared" si="41"/>
        <v>4</v>
      </c>
      <c r="Z550" s="2">
        <f t="shared" si="38"/>
        <v>4</v>
      </c>
      <c r="AA550" s="2">
        <f>'IV. Country level, 1310-2018'!BM551</f>
        <v>-5.9914162790877814</v>
      </c>
      <c r="AB550" s="2">
        <f t="shared" si="39"/>
        <v>9.9914162790877814</v>
      </c>
      <c r="AC550" s="2">
        <f t="shared" si="40"/>
        <v>2.4438930611046414</v>
      </c>
    </row>
    <row r="551" spans="1:29" x14ac:dyDescent="0.25">
      <c r="A551" s="2">
        <v>1858</v>
      </c>
      <c r="C551" s="2">
        <f t="shared" si="41"/>
        <v>4</v>
      </c>
      <c r="Z551" s="2">
        <f t="shared" si="38"/>
        <v>4</v>
      </c>
      <c r="AA551" s="2">
        <f>'IV. Country level, 1310-2018'!BM552</f>
        <v>-4.886565096992217</v>
      </c>
      <c r="AB551" s="2">
        <f t="shared" si="39"/>
        <v>8.8865650969922179</v>
      </c>
      <c r="AC551" s="2">
        <f t="shared" si="40"/>
        <v>3.4945528328384086</v>
      </c>
    </row>
    <row r="552" spans="1:29" x14ac:dyDescent="0.25">
      <c r="A552" s="2">
        <v>1859</v>
      </c>
      <c r="C552" s="2">
        <f t="shared" si="41"/>
        <v>4</v>
      </c>
      <c r="Z552" s="2">
        <f t="shared" si="38"/>
        <v>4</v>
      </c>
      <c r="AA552" s="2">
        <f>'IV. Country level, 1310-2018'!BM553</f>
        <v>-0.3676784919988163</v>
      </c>
      <c r="AB552" s="2">
        <f t="shared" si="39"/>
        <v>4.3676784919988165</v>
      </c>
      <c r="AC552" s="2">
        <f t="shared" si="40"/>
        <v>4.3143084943728915</v>
      </c>
    </row>
    <row r="553" spans="1:29" x14ac:dyDescent="0.25">
      <c r="A553" s="2">
        <v>1860</v>
      </c>
      <c r="C553" s="16">
        <f>((C$625-C$552)/73)+C552</f>
        <v>3.9981735159817351</v>
      </c>
      <c r="Z553" s="2">
        <f t="shared" si="38"/>
        <v>3.9981735159817351</v>
      </c>
      <c r="AA553" s="2">
        <f>'IV. Country level, 1310-2018'!BM554</f>
        <v>4.5600510421720015</v>
      </c>
      <c r="AB553" s="2">
        <f t="shared" si="39"/>
        <v>-0.56187752619026643</v>
      </c>
      <c r="AC553" s="2">
        <f t="shared" si="40"/>
        <v>4.5719538372002813</v>
      </c>
    </row>
    <row r="554" spans="1:29" x14ac:dyDescent="0.25">
      <c r="A554" s="2">
        <v>1861</v>
      </c>
      <c r="C554" s="16">
        <f t="shared" ref="C554:C617" si="43">((C$625-C$552)/73)+C553</f>
        <v>3.9963470319634702</v>
      </c>
      <c r="Z554" s="2">
        <f t="shared" si="38"/>
        <v>3.9963470319634702</v>
      </c>
      <c r="AA554" s="2">
        <f>'IV. Country level, 1310-2018'!BM555</f>
        <v>4.593490559109803</v>
      </c>
      <c r="AB554" s="2">
        <f t="shared" si="39"/>
        <v>-0.59714352714633279</v>
      </c>
      <c r="AC554" s="2">
        <f t="shared" si="40"/>
        <v>2.6283143919295395</v>
      </c>
    </row>
    <row r="555" spans="1:29" x14ac:dyDescent="0.25">
      <c r="A555" s="2">
        <v>1862</v>
      </c>
      <c r="C555" s="16">
        <f t="shared" si="43"/>
        <v>3.9945205479452053</v>
      </c>
      <c r="Z555" s="2">
        <f t="shared" si="38"/>
        <v>3.9945205479452053</v>
      </c>
      <c r="AA555" s="2">
        <f>'IV. Country level, 1310-2018'!BM556</f>
        <v>-1.2878434844775786</v>
      </c>
      <c r="AB555" s="2">
        <f t="shared" si="39"/>
        <v>5.2823640324227839</v>
      </c>
      <c r="AC555" s="2">
        <f t="shared" si="40"/>
        <v>2.3165162998065085</v>
      </c>
    </row>
    <row r="556" spans="1:29" x14ac:dyDescent="0.25">
      <c r="A556" s="2">
        <v>1863</v>
      </c>
      <c r="C556" s="16">
        <f t="shared" si="43"/>
        <v>3.9926940639269404</v>
      </c>
      <c r="Z556" s="2">
        <f t="shared" si="38"/>
        <v>3.9926940639269404</v>
      </c>
      <c r="AA556" s="2">
        <f>'IV. Country level, 1310-2018'!BM557</f>
        <v>-0.64197994931002167</v>
      </c>
      <c r="AB556" s="2">
        <f t="shared" si="39"/>
        <v>4.6346740132369622</v>
      </c>
      <c r="AC556" s="2">
        <f t="shared" si="40"/>
        <v>1.8501924684756721</v>
      </c>
    </row>
    <row r="557" spans="1:29" x14ac:dyDescent="0.25">
      <c r="A557" s="2">
        <v>1864</v>
      </c>
      <c r="C557" s="16">
        <f t="shared" si="43"/>
        <v>3.9908675799086755</v>
      </c>
      <c r="Z557" s="2">
        <f t="shared" si="38"/>
        <v>3.9908675799086755</v>
      </c>
      <c r="AA557" s="2">
        <f>'IV. Country level, 1310-2018'!BM558</f>
        <v>7.6049274177160804</v>
      </c>
      <c r="AB557" s="2">
        <f t="shared" si="39"/>
        <v>-3.6140598378074049</v>
      </c>
      <c r="AC557" s="2">
        <f t="shared" si="40"/>
        <v>1.8188110392290338</v>
      </c>
    </row>
    <row r="558" spans="1:29" x14ac:dyDescent="0.25">
      <c r="A558" s="2">
        <v>1865</v>
      </c>
      <c r="C558" s="16">
        <f t="shared" si="43"/>
        <v>3.9890410958904106</v>
      </c>
      <c r="Z558" s="2">
        <f t="shared" si="38"/>
        <v>3.9890410958904106</v>
      </c>
      <c r="AA558" s="2">
        <f>'IV. Country level, 1310-2018'!BM559</f>
        <v>-2.7149373562405916</v>
      </c>
      <c r="AB558" s="2">
        <f t="shared" si="39"/>
        <v>6.7039784521310022</v>
      </c>
      <c r="AC558" s="2">
        <f t="shared" si="40"/>
        <v>2.3691030451285444</v>
      </c>
    </row>
    <row r="559" spans="1:29" x14ac:dyDescent="0.25">
      <c r="A559" s="2">
        <v>1866</v>
      </c>
      <c r="C559" s="16">
        <f t="shared" si="43"/>
        <v>3.9872146118721457</v>
      </c>
      <c r="Z559" s="2">
        <f t="shared" si="38"/>
        <v>3.9872146118721457</v>
      </c>
      <c r="AA559" s="2">
        <f>'IV. Country level, 1310-2018'!BM560</f>
        <v>2.8838029391891848</v>
      </c>
      <c r="AB559" s="2">
        <f t="shared" si="39"/>
        <v>1.1034116726829608</v>
      </c>
      <c r="AC559" s="2">
        <f t="shared" si="40"/>
        <v>2.3949619745385555</v>
      </c>
    </row>
    <row r="560" spans="1:29" x14ac:dyDescent="0.25">
      <c r="A560" s="2">
        <v>1867</v>
      </c>
      <c r="C560" s="16">
        <f t="shared" si="43"/>
        <v>3.9853881278538807</v>
      </c>
      <c r="Z560" s="2">
        <f t="shared" si="38"/>
        <v>3.9853881278538807</v>
      </c>
      <c r="AA560" s="2">
        <f>'IV. Country level, 1310-2018'!BM561</f>
        <v>4.766935658770616</v>
      </c>
      <c r="AB560" s="2">
        <f t="shared" si="39"/>
        <v>-0.78154753091673523</v>
      </c>
      <c r="AC560" s="2">
        <f t="shared" si="40"/>
        <v>2.4447594628765716</v>
      </c>
    </row>
    <row r="561" spans="1:29" x14ac:dyDescent="0.25">
      <c r="A561" s="2">
        <v>1868</v>
      </c>
      <c r="C561" s="16">
        <f t="shared" si="43"/>
        <v>3.9835616438356158</v>
      </c>
      <c r="Z561" s="2">
        <f t="shared" si="38"/>
        <v>3.9835616438356158</v>
      </c>
      <c r="AA561" s="2">
        <f>'IV. Country level, 1310-2018'!BM562</f>
        <v>0.72866112968537322</v>
      </c>
      <c r="AB561" s="2">
        <f t="shared" si="39"/>
        <v>3.2549005141502425</v>
      </c>
      <c r="AC561" s="2">
        <f t="shared" si="40"/>
        <v>2.9187331954106783</v>
      </c>
    </row>
    <row r="562" spans="1:29" x14ac:dyDescent="0.25">
      <c r="A562" s="2">
        <v>1869</v>
      </c>
      <c r="C562" s="16">
        <f t="shared" si="43"/>
        <v>3.9817351598173509</v>
      </c>
      <c r="Z562" s="2">
        <f t="shared" si="38"/>
        <v>3.9817351598173509</v>
      </c>
      <c r="AA562" s="2">
        <f>'IV. Country level, 1310-2018'!BM563</f>
        <v>-1.4816413784755063</v>
      </c>
      <c r="AB562" s="2">
        <f t="shared" si="39"/>
        <v>5.4633765382928576</v>
      </c>
      <c r="AC562" s="2">
        <f t="shared" si="40"/>
        <v>2.8096421247041312</v>
      </c>
    </row>
    <row r="563" spans="1:29" x14ac:dyDescent="0.25">
      <c r="A563" s="2">
        <v>1870</v>
      </c>
      <c r="C563" s="16">
        <f t="shared" si="43"/>
        <v>3.979908675799086</v>
      </c>
      <c r="Z563" s="2">
        <f t="shared" si="38"/>
        <v>3.979908675799086</v>
      </c>
      <c r="AA563" s="2">
        <f>'IV. Country level, 1310-2018'!BM564</f>
        <v>-1.0033477558039903</v>
      </c>
      <c r="AB563" s="2">
        <f t="shared" si="39"/>
        <v>4.9832564316030759</v>
      </c>
      <c r="AC563" s="2">
        <f t="shared" si="40"/>
        <v>2.4303129350814205</v>
      </c>
    </row>
    <row r="564" spans="1:29" x14ac:dyDescent="0.25">
      <c r="A564" s="2">
        <v>1871</v>
      </c>
      <c r="C564" s="16">
        <f t="shared" si="43"/>
        <v>3.9780821917808211</v>
      </c>
      <c r="Z564" s="2">
        <f t="shared" si="38"/>
        <v>3.9780821917808211</v>
      </c>
      <c r="AA564" s="2">
        <f>'IV. Country level, 1310-2018'!BM565</f>
        <v>4.2743259018494761</v>
      </c>
      <c r="AB564" s="2">
        <f t="shared" si="39"/>
        <v>-0.29624371006865502</v>
      </c>
      <c r="AC564" s="2">
        <f t="shared" si="40"/>
        <v>2.0868883983989757</v>
      </c>
    </row>
    <row r="565" spans="1:29" x14ac:dyDescent="0.25">
      <c r="A565" s="2">
        <v>1872</v>
      </c>
      <c r="C565" s="16">
        <f t="shared" si="43"/>
        <v>3.9762557077625562</v>
      </c>
      <c r="Z565" s="2">
        <f t="shared" si="38"/>
        <v>3.9762557077625562</v>
      </c>
      <c r="AA565" s="2">
        <f>'IV. Country level, 1310-2018'!BM566</f>
        <v>-1.9640852494226171</v>
      </c>
      <c r="AB565" s="2">
        <f t="shared" si="39"/>
        <v>5.9403409571851729</v>
      </c>
      <c r="AC565" s="2">
        <f t="shared" si="40"/>
        <v>2.8982654544154971</v>
      </c>
    </row>
    <row r="566" spans="1:29" x14ac:dyDescent="0.25">
      <c r="A566" s="2">
        <v>1873</v>
      </c>
      <c r="C566" s="16">
        <f t="shared" si="43"/>
        <v>3.9744292237442913</v>
      </c>
      <c r="Z566" s="2">
        <f t="shared" si="38"/>
        <v>3.9744292237442913</v>
      </c>
      <c r="AA566" s="2">
        <f>'IV. Country level, 1310-2018'!BM567</f>
        <v>5.5263218784203092</v>
      </c>
      <c r="AB566" s="2">
        <f t="shared" si="39"/>
        <v>-1.5518926546760179</v>
      </c>
      <c r="AC566" s="2">
        <f t="shared" si="40"/>
        <v>3.0380165109964428</v>
      </c>
    </row>
    <row r="567" spans="1:29" x14ac:dyDescent="0.25">
      <c r="A567" s="2">
        <v>1874</v>
      </c>
      <c r="C567" s="16">
        <f t="shared" si="43"/>
        <v>3.9726027397260264</v>
      </c>
      <c r="Z567" s="2">
        <f t="shared" si="38"/>
        <v>3.9726027397260264</v>
      </c>
      <c r="AA567" s="2">
        <f>'IV. Country level, 1310-2018'!BM568</f>
        <v>7.1581220274198722</v>
      </c>
      <c r="AB567" s="2">
        <f t="shared" si="39"/>
        <v>-3.1855192876938458</v>
      </c>
      <c r="AC567" s="2">
        <f t="shared" si="40"/>
        <v>2.673111844996225</v>
      </c>
    </row>
    <row r="568" spans="1:29" x14ac:dyDescent="0.25">
      <c r="A568" s="2">
        <v>1875</v>
      </c>
      <c r="C568" s="16">
        <f t="shared" si="43"/>
        <v>3.9707762557077615</v>
      </c>
      <c r="Z568" s="2">
        <f t="shared" si="38"/>
        <v>3.9707762557077615</v>
      </c>
      <c r="AA568" s="2">
        <f>'IV. Country level, 1310-2018'!BM569</f>
        <v>-4.9637636505581337</v>
      </c>
      <c r="AB568" s="2">
        <f t="shared" si="39"/>
        <v>8.9345399062658952</v>
      </c>
      <c r="AC568" s="2">
        <f t="shared" si="40"/>
        <v>3.5749673264672688</v>
      </c>
    </row>
    <row r="569" spans="1:29" x14ac:dyDescent="0.25">
      <c r="A569" s="2">
        <v>1876</v>
      </c>
      <c r="C569" s="16">
        <f t="shared" si="43"/>
        <v>3.9689497716894966</v>
      </c>
      <c r="Z569" s="2">
        <f t="shared" si="38"/>
        <v>3.9689497716894966</v>
      </c>
      <c r="AA569" s="2">
        <f>'IV. Country level, 1310-2018'!BM570</f>
        <v>-2.4726841626699754</v>
      </c>
      <c r="AB569" s="2">
        <f t="shared" si="39"/>
        <v>6.441633934359472</v>
      </c>
      <c r="AC569" s="2">
        <f t="shared" si="40"/>
        <v>2.6047450483414698</v>
      </c>
    </row>
    <row r="570" spans="1:29" x14ac:dyDescent="0.25">
      <c r="A570" s="2">
        <v>1877</v>
      </c>
      <c r="C570" s="16">
        <f t="shared" si="43"/>
        <v>3.9671232876712317</v>
      </c>
      <c r="Z570" s="2">
        <f t="shared" si="38"/>
        <v>3.9671232876712317</v>
      </c>
      <c r="AA570" s="2">
        <f>'IV. Country level, 1310-2018'!BM571</f>
        <v>1.5381995180696777</v>
      </c>
      <c r="AB570" s="2">
        <f t="shared" si="39"/>
        <v>2.4289237696015542</v>
      </c>
      <c r="AC570" s="2">
        <f t="shared" si="40"/>
        <v>2.603982723617059</v>
      </c>
    </row>
    <row r="571" spans="1:29" x14ac:dyDescent="0.25">
      <c r="A571" s="2">
        <v>1878</v>
      </c>
      <c r="C571" s="16">
        <f t="shared" si="43"/>
        <v>3.9652968036529668</v>
      </c>
      <c r="Z571" s="2">
        <f t="shared" si="38"/>
        <v>3.9652968036529668</v>
      </c>
      <c r="AA571" s="2">
        <f>'IV. Country level, 1310-2018'!BM572</f>
        <v>-2.051447856575682</v>
      </c>
      <c r="AB571" s="2">
        <f t="shared" si="39"/>
        <v>6.0167446602286487</v>
      </c>
      <c r="AC571" s="2">
        <f t="shared" si="40"/>
        <v>3.5610504056689898</v>
      </c>
    </row>
    <row r="572" spans="1:29" x14ac:dyDescent="0.25">
      <c r="A572" s="2">
        <v>1879</v>
      </c>
      <c r="C572" s="16">
        <f t="shared" si="43"/>
        <v>3.9634703196347019</v>
      </c>
      <c r="Z572" s="2">
        <f t="shared" si="38"/>
        <v>3.9634703196347019</v>
      </c>
      <c r="AA572" s="2">
        <f>'IV. Country level, 1310-2018'!BM573</f>
        <v>4.8146853093301187</v>
      </c>
      <c r="AB572" s="2">
        <f t="shared" si="39"/>
        <v>-0.85121498969541687</v>
      </c>
      <c r="AC572" s="2">
        <f t="shared" si="40"/>
        <v>3.2448093271698357</v>
      </c>
    </row>
    <row r="573" spans="1:29" x14ac:dyDescent="0.25">
      <c r="A573" s="2">
        <v>1880</v>
      </c>
      <c r="C573" s="16">
        <f t="shared" si="43"/>
        <v>3.961643835616437</v>
      </c>
      <c r="Z573" s="2">
        <f t="shared" si="38"/>
        <v>3.961643835616437</v>
      </c>
      <c r="AA573" s="2">
        <f>'IV. Country level, 1310-2018'!BM574</f>
        <v>5.5188727633633317</v>
      </c>
      <c r="AB573" s="2">
        <f t="shared" si="39"/>
        <v>-1.5572289277468947</v>
      </c>
      <c r="AC573" s="2">
        <f t="shared" si="40"/>
        <v>3.5311991654175046</v>
      </c>
    </row>
    <row r="574" spans="1:29" x14ac:dyDescent="0.25">
      <c r="A574" s="2">
        <v>1881</v>
      </c>
      <c r="C574" s="16">
        <f t="shared" si="43"/>
        <v>3.9598173515981721</v>
      </c>
      <c r="Z574" s="2">
        <f t="shared" si="38"/>
        <v>3.9598173515981721</v>
      </c>
      <c r="AA574" s="2">
        <f>'IV. Country level, 1310-2018'!BM575</f>
        <v>0.44586286492850091</v>
      </c>
      <c r="AB574" s="2">
        <f t="shared" si="39"/>
        <v>3.5139544866696713</v>
      </c>
      <c r="AC574" s="2">
        <f t="shared" si="40"/>
        <v>4.4644056137411852</v>
      </c>
    </row>
    <row r="575" spans="1:29" x14ac:dyDescent="0.25">
      <c r="A575" s="2">
        <v>1882</v>
      </c>
      <c r="C575" s="16">
        <f t="shared" si="43"/>
        <v>3.9579908675799071</v>
      </c>
      <c r="Z575" s="2">
        <f t="shared" si="38"/>
        <v>3.9579908675799071</v>
      </c>
      <c r="AA575" s="2">
        <f>'IV. Country level, 1310-2018'!BM576</f>
        <v>-2.7628614891919083</v>
      </c>
      <c r="AB575" s="2">
        <f t="shared" si="39"/>
        <v>6.7208523567718155</v>
      </c>
      <c r="AC575" s="2">
        <f t="shared" si="40"/>
        <v>3.8379285731457373</v>
      </c>
    </row>
    <row r="576" spans="1:29" x14ac:dyDescent="0.25">
      <c r="A576" s="2">
        <v>1883</v>
      </c>
      <c r="C576" s="16">
        <f t="shared" si="43"/>
        <v>3.9561643835616422</v>
      </c>
      <c r="Z576" s="2">
        <f t="shared" si="38"/>
        <v>3.9561643835616422</v>
      </c>
      <c r="AA576" s="2">
        <f>'IV. Country level, 1310-2018'!BM577</f>
        <v>-4.4901984185315111</v>
      </c>
      <c r="AB576" s="2">
        <f t="shared" si="39"/>
        <v>8.4463628020931534</v>
      </c>
      <c r="AC576" s="2">
        <f t="shared" si="40"/>
        <v>4.8847172977490505</v>
      </c>
    </row>
    <row r="577" spans="1:29" x14ac:dyDescent="0.25">
      <c r="A577" s="2">
        <v>1884</v>
      </c>
      <c r="C577" s="16">
        <f t="shared" si="43"/>
        <v>3.9543378995433773</v>
      </c>
      <c r="Z577" s="2">
        <f t="shared" si="38"/>
        <v>3.9543378995433773</v>
      </c>
      <c r="AA577" s="2">
        <f>'IV. Country level, 1310-2018'!BM578</f>
        <v>-5.0070310083239402</v>
      </c>
      <c r="AB577" s="2">
        <f t="shared" si="39"/>
        <v>8.9613689078673175</v>
      </c>
      <c r="AC577" s="2">
        <f t="shared" si="40"/>
        <v>5.9123940517815328</v>
      </c>
    </row>
    <row r="578" spans="1:29" x14ac:dyDescent="0.25">
      <c r="A578" s="2">
        <v>1885</v>
      </c>
      <c r="C578" s="16">
        <f t="shared" si="43"/>
        <v>3.9525114155251124</v>
      </c>
      <c r="Z578" s="2">
        <f t="shared" si="38"/>
        <v>3.9525114155251124</v>
      </c>
      <c r="AA578" s="2">
        <f>'IV. Country level, 1310-2018'!BM579</f>
        <v>2.3211060394645999</v>
      </c>
      <c r="AB578" s="2">
        <f t="shared" si="39"/>
        <v>1.6314053760605125</v>
      </c>
      <c r="AC578" s="2">
        <f t="shared" si="40"/>
        <v>5.9959212860946272</v>
      </c>
    </row>
    <row r="579" spans="1:29" x14ac:dyDescent="0.25">
      <c r="A579" s="2">
        <v>1886</v>
      </c>
      <c r="C579" s="16">
        <f t="shared" si="43"/>
        <v>3.9506849315068475</v>
      </c>
      <c r="Z579" s="2">
        <f t="shared" si="38"/>
        <v>3.9506849315068475</v>
      </c>
      <c r="AA579" s="2">
        <f>'IV. Country level, 1310-2018'!BM580</f>
        <v>-2.5256211510209274</v>
      </c>
      <c r="AB579" s="2">
        <f t="shared" si="39"/>
        <v>6.476306082527775</v>
      </c>
      <c r="AC579" s="2">
        <f t="shared" si="40"/>
        <v>4.9072019659060535</v>
      </c>
    </row>
    <row r="580" spans="1:29" x14ac:dyDescent="0.25">
      <c r="A580" s="2">
        <v>1887</v>
      </c>
      <c r="C580" s="16">
        <f t="shared" si="43"/>
        <v>3.9488584474885826</v>
      </c>
      <c r="Z580" s="2">
        <f t="shared" si="38"/>
        <v>3.9488584474885826</v>
      </c>
      <c r="AA580" s="2">
        <f>'IV. Country level, 1310-2018'!BM581</f>
        <v>-1.6876499029918985</v>
      </c>
      <c r="AB580" s="2">
        <f t="shared" si="39"/>
        <v>5.6365083504804812</v>
      </c>
      <c r="AC580" s="2">
        <f t="shared" si="40"/>
        <v>3.9737695781096747</v>
      </c>
    </row>
    <row r="581" spans="1:29" x14ac:dyDescent="0.25">
      <c r="A581" s="2">
        <v>1888</v>
      </c>
      <c r="C581" s="16">
        <f t="shared" si="43"/>
        <v>3.9470319634703177</v>
      </c>
      <c r="Z581" s="2">
        <f t="shared" si="38"/>
        <v>3.9470319634703177</v>
      </c>
      <c r="AA581" s="2">
        <f>'IV. Country level, 1310-2018'!BM582</f>
        <v>-0.15161316339101177</v>
      </c>
      <c r="AB581" s="2">
        <f t="shared" si="39"/>
        <v>4.0986451268613298</v>
      </c>
      <c r="AC581" s="2">
        <f t="shared" si="40"/>
        <v>3.4330942262225781</v>
      </c>
    </row>
    <row r="582" spans="1:29" x14ac:dyDescent="0.25">
      <c r="A582" s="2">
        <v>1889</v>
      </c>
      <c r="C582" s="16">
        <f t="shared" si="43"/>
        <v>3.9452054794520528</v>
      </c>
      <c r="Z582" s="2">
        <f t="shared" ref="Z582:Z645" si="44">C582</f>
        <v>3.9452054794520528</v>
      </c>
      <c r="AA582" s="2">
        <f>'IV. Country level, 1310-2018'!BM583</f>
        <v>4.8453883640002475</v>
      </c>
      <c r="AB582" s="2">
        <f t="shared" ref="AB582:AB645" si="45">Z582-AA582</f>
        <v>-0.90018288454819473</v>
      </c>
      <c r="AC582" s="2">
        <f t="shared" si="40"/>
        <v>4.2092629667693267</v>
      </c>
    </row>
    <row r="583" spans="1:29" x14ac:dyDescent="0.25">
      <c r="A583" s="2">
        <v>1890</v>
      </c>
      <c r="C583" s="16">
        <f t="shared" si="43"/>
        <v>3.9433789954337879</v>
      </c>
      <c r="Z583" s="2">
        <f t="shared" si="44"/>
        <v>3.9433789954337879</v>
      </c>
      <c r="AA583" s="2">
        <f>'IV. Country level, 1310-2018'!BM584</f>
        <v>2.0310429079152832</v>
      </c>
      <c r="AB583" s="2">
        <f t="shared" si="45"/>
        <v>1.9123360875185047</v>
      </c>
      <c r="AC583" s="2">
        <f t="shared" si="40"/>
        <v>4.5049183645586064</v>
      </c>
    </row>
    <row r="584" spans="1:29" x14ac:dyDescent="0.25">
      <c r="A584" s="2">
        <v>1891</v>
      </c>
      <c r="C584" s="16">
        <f t="shared" si="43"/>
        <v>3.941552511415523</v>
      </c>
      <c r="Z584" s="2">
        <f t="shared" si="44"/>
        <v>3.941552511415523</v>
      </c>
      <c r="AA584" s="2">
        <f>'IV. Country level, 1310-2018'!BM585</f>
        <v>-1.2350889332421158</v>
      </c>
      <c r="AB584" s="2">
        <f t="shared" si="45"/>
        <v>5.1766414446576388</v>
      </c>
      <c r="AC584" s="2">
        <f t="shared" si="40"/>
        <v>4.5482880508051036</v>
      </c>
    </row>
    <row r="585" spans="1:29" x14ac:dyDescent="0.25">
      <c r="A585" s="2">
        <v>1892</v>
      </c>
      <c r="C585" s="16">
        <f t="shared" si="43"/>
        <v>3.9397260273972581</v>
      </c>
      <c r="Z585" s="2">
        <f t="shared" si="44"/>
        <v>3.9397260273972581</v>
      </c>
      <c r="AA585" s="2">
        <f>'IV. Country level, 1310-2018'!BM586</f>
        <v>-3.1248605324904881</v>
      </c>
      <c r="AB585" s="2">
        <f t="shared" si="45"/>
        <v>7.0645865598877462</v>
      </c>
      <c r="AC585" s="2">
        <f t="shared" ref="AC585:AC648" si="46">AVERAGE(AB582:AB588)</f>
        <v>4.6375628800985798</v>
      </c>
    </row>
    <row r="586" spans="1:29" x14ac:dyDescent="0.25">
      <c r="A586" s="2">
        <v>1893</v>
      </c>
      <c r="C586" s="16">
        <f t="shared" si="43"/>
        <v>3.9378995433789932</v>
      </c>
      <c r="Z586" s="2">
        <f t="shared" si="44"/>
        <v>3.9378995433789932</v>
      </c>
      <c r="AA586" s="2">
        <f>'IV. Country level, 1310-2018'!BM587</f>
        <v>-4.6079943236737471</v>
      </c>
      <c r="AB586" s="2">
        <f t="shared" si="45"/>
        <v>8.5458938670527402</v>
      </c>
      <c r="AC586" s="2">
        <f t="shared" si="46"/>
        <v>5.1391441481874285</v>
      </c>
    </row>
    <row r="587" spans="1:29" x14ac:dyDescent="0.25">
      <c r="A587" s="2">
        <v>1894</v>
      </c>
      <c r="C587" s="16">
        <f t="shared" si="43"/>
        <v>3.9360730593607283</v>
      </c>
      <c r="Z587" s="2">
        <f t="shared" si="44"/>
        <v>3.9360730593607283</v>
      </c>
      <c r="AA587" s="2">
        <f>'IV. Country level, 1310-2018'!BM588</f>
        <v>-2.0040230948452304</v>
      </c>
      <c r="AB587" s="2">
        <f t="shared" si="45"/>
        <v>5.9400961542059587</v>
      </c>
      <c r="AC587" s="2">
        <f t="shared" si="46"/>
        <v>5.1244980264622253</v>
      </c>
    </row>
    <row r="588" spans="1:29" x14ac:dyDescent="0.25">
      <c r="A588" s="2">
        <v>1895</v>
      </c>
      <c r="C588" s="16">
        <f t="shared" si="43"/>
        <v>3.9342465753424634</v>
      </c>
      <c r="Z588" s="2">
        <f t="shared" si="44"/>
        <v>3.9342465753424634</v>
      </c>
      <c r="AA588" s="2">
        <f>'IV. Country level, 1310-2018'!BM589</f>
        <v>-0.78932235657320338</v>
      </c>
      <c r="AB588" s="2">
        <f t="shared" si="45"/>
        <v>4.7235689319156666</v>
      </c>
      <c r="AC588" s="2">
        <f t="shared" si="46"/>
        <v>4.9415335468562471</v>
      </c>
    </row>
    <row r="589" spans="1:29" x14ac:dyDescent="0.25">
      <c r="A589" s="2">
        <v>1896</v>
      </c>
      <c r="C589" s="16">
        <f t="shared" si="43"/>
        <v>3.9324200913241985</v>
      </c>
      <c r="Z589" s="2">
        <f t="shared" si="44"/>
        <v>3.9324200913241985</v>
      </c>
      <c r="AA589" s="2">
        <f>'IV. Country level, 1310-2018'!BM590</f>
        <v>1.3215340992504503</v>
      </c>
      <c r="AB589" s="2">
        <f t="shared" si="45"/>
        <v>2.6108859920737482</v>
      </c>
      <c r="AC589" s="2">
        <f t="shared" si="46"/>
        <v>4.3969557774938171</v>
      </c>
    </row>
    <row r="590" spans="1:29" x14ac:dyDescent="0.25">
      <c r="A590" s="2">
        <v>1897</v>
      </c>
      <c r="C590" s="16">
        <f t="shared" si="43"/>
        <v>3.9305936073059335</v>
      </c>
      <c r="Z590" s="2">
        <f t="shared" si="44"/>
        <v>3.9305936073059335</v>
      </c>
      <c r="AA590" s="2">
        <f>'IV. Country level, 1310-2018'!BM591</f>
        <v>2.1207803718638529</v>
      </c>
      <c r="AB590" s="2">
        <f t="shared" si="45"/>
        <v>1.8098132354420806</v>
      </c>
      <c r="AC590" s="2">
        <f t="shared" si="46"/>
        <v>3.2532051024787969</v>
      </c>
    </row>
    <row r="591" spans="1:29" x14ac:dyDescent="0.25">
      <c r="A591" s="2">
        <v>1898</v>
      </c>
      <c r="C591" s="16">
        <f t="shared" si="43"/>
        <v>3.9287671232876686</v>
      </c>
      <c r="Z591" s="2">
        <f t="shared" si="44"/>
        <v>3.9287671232876686</v>
      </c>
      <c r="AA591" s="2">
        <f>'IV. Country level, 1310-2018'!BM592</f>
        <v>3.2877035871875349E-2</v>
      </c>
      <c r="AB591" s="2">
        <f t="shared" si="45"/>
        <v>3.8958900874157933</v>
      </c>
      <c r="AC591" s="2">
        <f t="shared" si="46"/>
        <v>3.0308165250895951</v>
      </c>
    </row>
    <row r="592" spans="1:29" x14ac:dyDescent="0.25">
      <c r="A592" s="2">
        <v>1899</v>
      </c>
      <c r="C592" s="16">
        <f t="shared" si="43"/>
        <v>3.9269406392694037</v>
      </c>
      <c r="Z592" s="2">
        <f t="shared" si="44"/>
        <v>3.9269406392694037</v>
      </c>
      <c r="AA592" s="2">
        <f>'IV. Country level, 1310-2018'!BM593</f>
        <v>0.67439846491867306</v>
      </c>
      <c r="AB592" s="2">
        <f t="shared" si="45"/>
        <v>3.2525421743507308</v>
      </c>
      <c r="AC592" s="2">
        <f t="shared" si="46"/>
        <v>2.7800860999383139</v>
      </c>
    </row>
    <row r="593" spans="1:29" x14ac:dyDescent="0.25">
      <c r="A593" s="2">
        <v>1900</v>
      </c>
      <c r="C593" s="16">
        <f t="shared" si="43"/>
        <v>3.9251141552511388</v>
      </c>
      <c r="Z593" s="2">
        <f t="shared" si="44"/>
        <v>3.9251141552511388</v>
      </c>
      <c r="AA593" s="2">
        <f>'IV. Country level, 1310-2018'!BM594</f>
        <v>3.3854750133035374</v>
      </c>
      <c r="AB593" s="2">
        <f t="shared" si="45"/>
        <v>0.53963914194760143</v>
      </c>
      <c r="AC593" s="2">
        <f t="shared" si="46"/>
        <v>2.5107403042992709</v>
      </c>
    </row>
    <row r="594" spans="1:29" x14ac:dyDescent="0.25">
      <c r="A594" s="2">
        <v>1901</v>
      </c>
      <c r="C594" s="16">
        <f t="shared" si="43"/>
        <v>3.9232876712328739</v>
      </c>
      <c r="Z594" s="2">
        <f t="shared" si="44"/>
        <v>3.9232876712328739</v>
      </c>
      <c r="AA594" s="2">
        <f>'IV. Country level, 1310-2018'!BM595</f>
        <v>-0.46008844124866766</v>
      </c>
      <c r="AB594" s="2">
        <f t="shared" si="45"/>
        <v>4.3833761124815416</v>
      </c>
      <c r="AC594" s="2">
        <f t="shared" si="46"/>
        <v>2.5514788220135989</v>
      </c>
    </row>
    <row r="595" spans="1:29" x14ac:dyDescent="0.25">
      <c r="A595" s="2">
        <v>1902</v>
      </c>
      <c r="C595" s="16">
        <f t="shared" si="43"/>
        <v>3.921461187214609</v>
      </c>
      <c r="Z595" s="2">
        <f t="shared" si="44"/>
        <v>3.921461187214609</v>
      </c>
      <c r="AA595" s="2">
        <f>'IV. Country level, 1310-2018'!BM596</f>
        <v>0.95300523135790993</v>
      </c>
      <c r="AB595" s="2">
        <f t="shared" si="45"/>
        <v>2.9684559558566992</v>
      </c>
      <c r="AC595" s="2">
        <f t="shared" si="46"/>
        <v>1.8308926005226194</v>
      </c>
    </row>
    <row r="596" spans="1:29" x14ac:dyDescent="0.25">
      <c r="A596" s="2">
        <v>1903</v>
      </c>
      <c r="C596" s="16">
        <f t="shared" si="43"/>
        <v>3.9196347031963441</v>
      </c>
      <c r="Z596" s="2">
        <f t="shared" si="44"/>
        <v>3.9196347031963441</v>
      </c>
      <c r="AA596" s="2">
        <f>'IV. Country level, 1310-2018'!BM597</f>
        <v>3.1941692805958923</v>
      </c>
      <c r="AB596" s="2">
        <f t="shared" si="45"/>
        <v>0.72546542260045177</v>
      </c>
      <c r="AC596" s="2">
        <f t="shared" si="46"/>
        <v>2.0194359934818409</v>
      </c>
    </row>
    <row r="597" spans="1:29" x14ac:dyDescent="0.25">
      <c r="A597" s="2">
        <v>1904</v>
      </c>
      <c r="C597" s="16">
        <f t="shared" si="43"/>
        <v>3.9178082191780792</v>
      </c>
      <c r="Z597" s="2">
        <f t="shared" si="44"/>
        <v>3.9178082191780792</v>
      </c>
      <c r="AA597" s="2">
        <f>'IV. Country level, 1310-2018'!BM598</f>
        <v>1.8228253597357067</v>
      </c>
      <c r="AB597" s="2">
        <f t="shared" si="45"/>
        <v>2.0949828594423723</v>
      </c>
      <c r="AC597" s="2">
        <f t="shared" si="46"/>
        <v>2.2506365694758599</v>
      </c>
    </row>
    <row r="598" spans="1:29" x14ac:dyDescent="0.25">
      <c r="A598" s="2">
        <v>1905</v>
      </c>
      <c r="C598" s="16">
        <f t="shared" si="43"/>
        <v>3.9159817351598143</v>
      </c>
      <c r="Z598" s="2">
        <f t="shared" si="44"/>
        <v>3.9159817351598143</v>
      </c>
      <c r="AA598" s="2">
        <f>'IV. Country level, 1310-2018'!BM599</f>
        <v>5.0641951981808759</v>
      </c>
      <c r="AB598" s="2">
        <f t="shared" si="45"/>
        <v>-1.1482134630210616</v>
      </c>
      <c r="AC598" s="2">
        <f t="shared" si="46"/>
        <v>2.3990746919057417</v>
      </c>
    </row>
    <row r="599" spans="1:29" x14ac:dyDescent="0.25">
      <c r="A599" s="2">
        <v>1906</v>
      </c>
      <c r="C599" s="16">
        <f t="shared" si="43"/>
        <v>3.9141552511415494</v>
      </c>
      <c r="Z599" s="2">
        <f t="shared" si="44"/>
        <v>3.9141552511415494</v>
      </c>
      <c r="AA599" s="2">
        <f>'IV. Country level, 1310-2018'!BM600</f>
        <v>-0.65819067392373354</v>
      </c>
      <c r="AB599" s="2">
        <f t="shared" si="45"/>
        <v>4.5723459250652834</v>
      </c>
      <c r="AC599" s="2">
        <f t="shared" si="46"/>
        <v>2.4070315238275635</v>
      </c>
    </row>
    <row r="600" spans="1:29" x14ac:dyDescent="0.25">
      <c r="A600" s="2">
        <v>1907</v>
      </c>
      <c r="C600" s="16">
        <f t="shared" si="43"/>
        <v>3.9123287671232845</v>
      </c>
      <c r="Z600" s="2">
        <f t="shared" si="44"/>
        <v>3.9123287671232845</v>
      </c>
      <c r="AA600" s="2">
        <f>'IV. Country level, 1310-2018'!BM601</f>
        <v>1.7542855932175503</v>
      </c>
      <c r="AB600" s="2">
        <f t="shared" si="45"/>
        <v>2.1580431739057344</v>
      </c>
      <c r="AC600" s="2">
        <f t="shared" si="46"/>
        <v>2.7177956169840174</v>
      </c>
    </row>
    <row r="601" spans="1:29" x14ac:dyDescent="0.25">
      <c r="A601" s="2">
        <v>1908</v>
      </c>
      <c r="C601" s="16">
        <f t="shared" si="43"/>
        <v>3.9105022831050196</v>
      </c>
      <c r="Z601" s="2">
        <f t="shared" si="44"/>
        <v>3.9105022831050196</v>
      </c>
      <c r="AA601" s="2">
        <f>'IV. Country level, 1310-2018'!BM602</f>
        <v>-1.511940686385693</v>
      </c>
      <c r="AB601" s="2">
        <f t="shared" si="45"/>
        <v>5.4224429694907128</v>
      </c>
      <c r="AC601" s="2">
        <f t="shared" si="46"/>
        <v>2.3744741303184194</v>
      </c>
    </row>
    <row r="602" spans="1:29" x14ac:dyDescent="0.25">
      <c r="A602" s="2">
        <v>1909</v>
      </c>
      <c r="C602" s="16">
        <f t="shared" si="43"/>
        <v>3.9086757990867547</v>
      </c>
      <c r="Z602" s="2">
        <f t="shared" si="44"/>
        <v>3.9086757990867547</v>
      </c>
      <c r="AA602" s="2">
        <f>'IV. Country level, 1310-2018'!BM603</f>
        <v>0.88452201977730571</v>
      </c>
      <c r="AB602" s="2">
        <f t="shared" si="45"/>
        <v>3.0241537793094491</v>
      </c>
      <c r="AC602" s="2">
        <f t="shared" si="46"/>
        <v>2.8252949563459837</v>
      </c>
    </row>
    <row r="603" spans="1:29" x14ac:dyDescent="0.25">
      <c r="A603" s="2">
        <v>1910</v>
      </c>
      <c r="C603" s="16">
        <f t="shared" si="43"/>
        <v>3.9068493150684898</v>
      </c>
      <c r="Z603" s="2">
        <f t="shared" si="44"/>
        <v>3.9068493150684898</v>
      </c>
      <c r="AA603" s="2">
        <f>'IV. Country level, 1310-2018'!BM604</f>
        <v>1.0060352403728561</v>
      </c>
      <c r="AB603" s="2">
        <f t="shared" si="45"/>
        <v>2.9008140746956337</v>
      </c>
      <c r="AC603" s="2">
        <f t="shared" si="46"/>
        <v>3.0313064869555606</v>
      </c>
    </row>
    <row r="604" spans="1:29" x14ac:dyDescent="0.25">
      <c r="A604" s="2">
        <v>1911</v>
      </c>
      <c r="C604" s="16">
        <f t="shared" si="43"/>
        <v>3.9050228310502249</v>
      </c>
      <c r="Z604" s="2">
        <f t="shared" si="44"/>
        <v>3.9050228310502249</v>
      </c>
      <c r="AA604" s="2">
        <f>'IV. Country level, 1310-2018'!BM605</f>
        <v>4.2132903782670414</v>
      </c>
      <c r="AB604" s="2">
        <f t="shared" si="45"/>
        <v>-0.3082675472168166</v>
      </c>
      <c r="AC604" s="2">
        <f t="shared" si="46"/>
        <v>3.0672355097043558</v>
      </c>
    </row>
    <row r="605" spans="1:29" x14ac:dyDescent="0.25">
      <c r="A605" s="2">
        <v>1912</v>
      </c>
      <c r="C605" s="16">
        <f t="shared" si="43"/>
        <v>3.9031963470319599</v>
      </c>
      <c r="Z605" s="2">
        <f t="shared" si="44"/>
        <v>3.9031963470319599</v>
      </c>
      <c r="AA605" s="2">
        <f>'IV. Country level, 1310-2018'!BM606</f>
        <v>1.8956640278600703</v>
      </c>
      <c r="AB605" s="2">
        <f t="shared" si="45"/>
        <v>2.0075323191718897</v>
      </c>
      <c r="AC605" s="2">
        <f t="shared" si="46"/>
        <v>1.5530455222759183</v>
      </c>
    </row>
    <row r="606" spans="1:29" x14ac:dyDescent="0.25">
      <c r="A606" s="2">
        <v>1913</v>
      </c>
      <c r="C606" s="16">
        <f t="shared" si="43"/>
        <v>3.901369863013695</v>
      </c>
      <c r="Z606" s="2">
        <f t="shared" si="44"/>
        <v>3.901369863013695</v>
      </c>
      <c r="AA606" s="2">
        <f>'IV. Country level, 1310-2018'!BM607</f>
        <v>-2.1130567763186261</v>
      </c>
      <c r="AB606" s="2">
        <f t="shared" si="45"/>
        <v>6.0144266393323207</v>
      </c>
      <c r="AC606" s="2">
        <f t="shared" si="46"/>
        <v>-0.41536967575582145</v>
      </c>
    </row>
    <row r="607" spans="1:29" x14ac:dyDescent="0.25">
      <c r="A607" s="2">
        <v>1914</v>
      </c>
      <c r="C607" s="16">
        <f t="shared" si="43"/>
        <v>3.8995433789954301</v>
      </c>
      <c r="Z607" s="2">
        <f t="shared" si="44"/>
        <v>3.8995433789954301</v>
      </c>
      <c r="AA607" s="2">
        <f>'IV. Country level, 1310-2018'!BM608</f>
        <v>1.4899970458481304</v>
      </c>
      <c r="AB607" s="2">
        <f t="shared" si="45"/>
        <v>2.4095463331472997</v>
      </c>
      <c r="AC607" s="2">
        <f t="shared" si="46"/>
        <v>-3.6433215595352819</v>
      </c>
    </row>
    <row r="608" spans="1:29" x14ac:dyDescent="0.25">
      <c r="A608" s="2">
        <v>1915</v>
      </c>
      <c r="C608" s="16">
        <f t="shared" si="43"/>
        <v>3.8977168949771652</v>
      </c>
      <c r="Z608" s="2">
        <f t="shared" si="44"/>
        <v>3.8977168949771652</v>
      </c>
      <c r="AA608" s="2">
        <f>'IV. Country level, 1310-2018'!BM609</f>
        <v>9.0746038374855118</v>
      </c>
      <c r="AB608" s="2">
        <f t="shared" si="45"/>
        <v>-5.1768869425083466</v>
      </c>
      <c r="AC608" s="2">
        <f t="shared" si="46"/>
        <v>-6.798544830034837</v>
      </c>
    </row>
    <row r="609" spans="1:29" x14ac:dyDescent="0.25">
      <c r="A609" s="2">
        <v>1916</v>
      </c>
      <c r="C609" s="16">
        <f t="shared" si="43"/>
        <v>3.8958904109589003</v>
      </c>
      <c r="Z609" s="2">
        <f t="shared" si="44"/>
        <v>3.8958904109589003</v>
      </c>
      <c r="AA609" s="2">
        <f>'IV. Country level, 1310-2018'!BM610</f>
        <v>14.650643017871632</v>
      </c>
      <c r="AB609" s="2">
        <f t="shared" si="45"/>
        <v>-10.754752606912731</v>
      </c>
      <c r="AC609" s="2">
        <f t="shared" si="46"/>
        <v>-7.9455559112765366</v>
      </c>
    </row>
    <row r="610" spans="1:29" x14ac:dyDescent="0.25">
      <c r="A610" s="2">
        <v>1917</v>
      </c>
      <c r="C610" s="16">
        <f t="shared" si="43"/>
        <v>3.8940639269406354</v>
      </c>
      <c r="Z610" s="2">
        <f t="shared" si="44"/>
        <v>3.8940639269406354</v>
      </c>
      <c r="AA610" s="2">
        <f>'IV. Country level, 1310-2018'!BM611</f>
        <v>23.588913038701225</v>
      </c>
      <c r="AB610" s="2">
        <f t="shared" si="45"/>
        <v>-19.69484911176059</v>
      </c>
      <c r="AC610" s="2">
        <f t="shared" si="46"/>
        <v>-10.331454322094782</v>
      </c>
    </row>
    <row r="611" spans="1:29" x14ac:dyDescent="0.25">
      <c r="A611" s="2">
        <v>1918</v>
      </c>
      <c r="C611" s="16">
        <f t="shared" si="43"/>
        <v>3.8922374429223705</v>
      </c>
      <c r="Z611" s="2">
        <f t="shared" si="44"/>
        <v>3.8922374429223705</v>
      </c>
      <c r="AA611" s="2">
        <f>'IV. Country level, 1310-2018'!BM612</f>
        <v>26.287067883636077</v>
      </c>
      <c r="AB611" s="2">
        <f t="shared" si="45"/>
        <v>-22.394830440713704</v>
      </c>
      <c r="AC611" s="2">
        <f t="shared" si="46"/>
        <v>-8.7939848619611727</v>
      </c>
    </row>
    <row r="612" spans="1:29" x14ac:dyDescent="0.25">
      <c r="A612" s="2">
        <v>1919</v>
      </c>
      <c r="C612" s="16">
        <f t="shared" si="43"/>
        <v>3.8904109589041056</v>
      </c>
      <c r="Z612" s="2">
        <f t="shared" si="44"/>
        <v>3.8904109589041056</v>
      </c>
      <c r="AA612" s="2">
        <f>'IV. Country level, 1310-2018'!BM613</f>
        <v>9.9119562084241117</v>
      </c>
      <c r="AB612" s="2">
        <f t="shared" si="45"/>
        <v>-6.0215452495200061</v>
      </c>
      <c r="AC612" s="2">
        <f t="shared" si="46"/>
        <v>-6.9691407975223152</v>
      </c>
    </row>
    <row r="613" spans="1:29" x14ac:dyDescent="0.25">
      <c r="A613" s="2">
        <v>1920</v>
      </c>
      <c r="C613" s="16">
        <f t="shared" si="43"/>
        <v>3.8885844748858407</v>
      </c>
      <c r="Z613" s="2">
        <f t="shared" si="44"/>
        <v>3.8885844748858407</v>
      </c>
      <c r="AA613" s="2">
        <f>'IV. Country level, 1310-2018'!BM614</f>
        <v>14.575446711281236</v>
      </c>
      <c r="AB613" s="2">
        <f t="shared" si="45"/>
        <v>-10.686862236395395</v>
      </c>
      <c r="AC613" s="2">
        <f t="shared" si="46"/>
        <v>-5.2991207892555696</v>
      </c>
    </row>
    <row r="614" spans="1:29" x14ac:dyDescent="0.25">
      <c r="A614" s="2">
        <v>1921</v>
      </c>
      <c r="C614" s="16">
        <f t="shared" si="43"/>
        <v>3.8867579908675758</v>
      </c>
      <c r="Z614" s="2">
        <f t="shared" si="44"/>
        <v>3.8867579908675758</v>
      </c>
      <c r="AA614" s="2">
        <f>'IV. Country level, 1310-2018'!BM615</f>
        <v>-9.2850745632149945</v>
      </c>
      <c r="AB614" s="2">
        <f t="shared" si="45"/>
        <v>13.17183255408257</v>
      </c>
      <c r="AC614" s="2">
        <f t="shared" si="46"/>
        <v>-2.290255498805752</v>
      </c>
    </row>
    <row r="615" spans="1:29" x14ac:dyDescent="0.25">
      <c r="A615" s="2">
        <v>1922</v>
      </c>
      <c r="C615" s="16">
        <f t="shared" si="43"/>
        <v>3.8849315068493109</v>
      </c>
      <c r="Z615" s="2">
        <f t="shared" si="44"/>
        <v>3.8849315068493109</v>
      </c>
      <c r="AA615" s="2">
        <f>'IV. Country level, 1310-2018'!BM616</f>
        <v>-3.7120900017143414</v>
      </c>
      <c r="AB615" s="2">
        <f t="shared" si="45"/>
        <v>7.5970215085636523</v>
      </c>
      <c r="AC615" s="2">
        <f t="shared" si="46"/>
        <v>1.2218186996416591</v>
      </c>
    </row>
    <row r="616" spans="1:29" x14ac:dyDescent="0.25">
      <c r="A616" s="2">
        <v>1923</v>
      </c>
      <c r="C616" s="16">
        <f t="shared" si="43"/>
        <v>3.883105022831046</v>
      </c>
      <c r="Z616" s="2">
        <f t="shared" si="44"/>
        <v>3.883105022831046</v>
      </c>
      <c r="AA616" s="2">
        <f>'IV. Country level, 1310-2018'!BM617</f>
        <v>2.9477175718765567</v>
      </c>
      <c r="AB616" s="2">
        <f t="shared" si="45"/>
        <v>0.93538745095448927</v>
      </c>
      <c r="AC616" s="2">
        <f t="shared" si="46"/>
        <v>2.2822043087127319</v>
      </c>
    </row>
    <row r="617" spans="1:29" x14ac:dyDescent="0.25">
      <c r="A617" s="2">
        <v>1924</v>
      </c>
      <c r="C617" s="16">
        <f t="shared" si="43"/>
        <v>3.8812785388127811</v>
      </c>
      <c r="Z617" s="2">
        <f t="shared" si="44"/>
        <v>3.8812785388127811</v>
      </c>
      <c r="AA617" s="2">
        <f>'IV. Country level, 1310-2018'!BM618</f>
        <v>2.5140706174246503</v>
      </c>
      <c r="AB617" s="2">
        <f t="shared" si="45"/>
        <v>1.3672079213881307</v>
      </c>
      <c r="AC617" s="2">
        <f t="shared" si="46"/>
        <v>5.0023999942513608</v>
      </c>
    </row>
    <row r="618" spans="1:29" x14ac:dyDescent="0.25">
      <c r="A618" s="2">
        <v>1925</v>
      </c>
      <c r="C618" s="16">
        <f t="shared" ref="C618:C624" si="47">((C$625-C$552)/73)+C617</f>
        <v>3.8794520547945162</v>
      </c>
      <c r="Z618" s="2">
        <f t="shared" si="44"/>
        <v>3.8794520547945162</v>
      </c>
      <c r="AA618" s="2">
        <f>'IV. Country level, 1310-2018'!BM619</f>
        <v>1.6897631063763434</v>
      </c>
      <c r="AB618" s="2">
        <f t="shared" si="45"/>
        <v>2.1896889484181727</v>
      </c>
      <c r="AC618" s="2">
        <f t="shared" si="46"/>
        <v>3.3861578752219081</v>
      </c>
    </row>
    <row r="619" spans="1:29" x14ac:dyDescent="0.25">
      <c r="A619" s="2">
        <v>1926</v>
      </c>
      <c r="C619" s="16">
        <f t="shared" si="47"/>
        <v>3.8776255707762513</v>
      </c>
      <c r="Z619" s="2">
        <f t="shared" si="44"/>
        <v>3.8776255707762513</v>
      </c>
      <c r="AA619" s="2">
        <f>'IV. Country level, 1310-2018'!BM620</f>
        <v>2.476471556798749</v>
      </c>
      <c r="AB619" s="2">
        <f t="shared" si="45"/>
        <v>1.4011540139775023</v>
      </c>
      <c r="AC619" s="2">
        <f t="shared" si="46"/>
        <v>2.99871875876654</v>
      </c>
    </row>
    <row r="620" spans="1:29" x14ac:dyDescent="0.25">
      <c r="A620" s="2">
        <v>1927</v>
      </c>
      <c r="C620" s="16">
        <f t="shared" si="47"/>
        <v>3.8757990867579863</v>
      </c>
      <c r="Z620" s="2">
        <f t="shared" si="44"/>
        <v>3.8757990867579863</v>
      </c>
      <c r="AA620" s="2">
        <f>'IV. Country level, 1310-2018'!BM621</f>
        <v>-4.4787084756170188</v>
      </c>
      <c r="AB620" s="2">
        <f t="shared" si="45"/>
        <v>8.3545075623750051</v>
      </c>
      <c r="AC620" s="2">
        <f t="shared" si="46"/>
        <v>4.0313217150808631</v>
      </c>
    </row>
    <row r="621" spans="1:29" x14ac:dyDescent="0.25">
      <c r="A621" s="2">
        <v>1928</v>
      </c>
      <c r="C621" s="16">
        <f t="shared" si="47"/>
        <v>3.8739726027397214</v>
      </c>
      <c r="Z621" s="2">
        <f t="shared" si="44"/>
        <v>3.8739726027397214</v>
      </c>
      <c r="AA621" s="2">
        <f>'IV. Country level, 1310-2018'!BM622</f>
        <v>2.0158348818633183</v>
      </c>
      <c r="AB621" s="2">
        <f t="shared" si="45"/>
        <v>1.8581377208764032</v>
      </c>
      <c r="AC621" s="2">
        <f t="shared" si="46"/>
        <v>5.2704958655481962</v>
      </c>
    </row>
    <row r="622" spans="1:29" x14ac:dyDescent="0.25">
      <c r="A622" s="2">
        <v>1929</v>
      </c>
      <c r="C622" s="16">
        <f t="shared" si="47"/>
        <v>3.8721461187214565</v>
      </c>
      <c r="Z622" s="2">
        <f t="shared" si="44"/>
        <v>3.8721461187214565</v>
      </c>
      <c r="AA622" s="2">
        <f>'IV. Country level, 1310-2018'!BM623</f>
        <v>-1.0128015746546186</v>
      </c>
      <c r="AB622" s="2">
        <f t="shared" si="45"/>
        <v>4.8849476933760752</v>
      </c>
      <c r="AC622" s="2">
        <f t="shared" si="46"/>
        <v>6.2468873358793777</v>
      </c>
    </row>
    <row r="623" spans="1:29" x14ac:dyDescent="0.25">
      <c r="A623" s="2">
        <v>1930</v>
      </c>
      <c r="C623" s="16">
        <f t="shared" si="47"/>
        <v>3.8703196347031916</v>
      </c>
      <c r="Z623" s="2">
        <f t="shared" si="44"/>
        <v>3.8703196347031916</v>
      </c>
      <c r="AA623" s="2">
        <f>'IV. Country level, 1310-2018'!BM624</f>
        <v>-4.293288510451565</v>
      </c>
      <c r="AB623" s="2">
        <f t="shared" si="45"/>
        <v>8.1636081451547575</v>
      </c>
      <c r="AC623" s="2">
        <f t="shared" si="46"/>
        <v>6.5554868594053195</v>
      </c>
    </row>
    <row r="624" spans="1:29" x14ac:dyDescent="0.25">
      <c r="A624" s="2">
        <v>1931</v>
      </c>
      <c r="C624" s="16">
        <f t="shared" si="47"/>
        <v>3.8684931506849267</v>
      </c>
      <c r="Z624" s="2">
        <f t="shared" si="44"/>
        <v>3.8684931506849267</v>
      </c>
      <c r="AA624" s="2">
        <f>'IV. Country level, 1310-2018'!BM625</f>
        <v>-6.1729338239745299</v>
      </c>
      <c r="AB624" s="2">
        <f t="shared" si="45"/>
        <v>10.041426974659457</v>
      </c>
      <c r="AC624" s="2">
        <f t="shared" si="46"/>
        <v>6.1505052237040774</v>
      </c>
    </row>
    <row r="625" spans="1:29" x14ac:dyDescent="0.25">
      <c r="A625" s="2">
        <v>1932</v>
      </c>
      <c r="C625" s="2">
        <f t="shared" ref="C625:C641" si="48">AVERAGE(E622:Q628)</f>
        <v>3.8666666666666667</v>
      </c>
      <c r="Z625" s="2">
        <f t="shared" si="44"/>
        <v>3.8666666666666667</v>
      </c>
      <c r="AA625" s="2">
        <f>'IV. Country level, 1310-2018'!BM626</f>
        <v>-5.1577625740697801</v>
      </c>
      <c r="AB625" s="2">
        <f t="shared" si="45"/>
        <v>9.0244292407364473</v>
      </c>
      <c r="AC625" s="2">
        <f t="shared" si="46"/>
        <v>6.331258410348136</v>
      </c>
    </row>
    <row r="626" spans="1:29" x14ac:dyDescent="0.25">
      <c r="A626" s="2">
        <v>1933</v>
      </c>
      <c r="C626" s="2">
        <f t="shared" si="48"/>
        <v>3.8666666666666667</v>
      </c>
      <c r="Z626" s="2">
        <f t="shared" si="44"/>
        <v>3.8666666666666667</v>
      </c>
      <c r="AA626" s="2">
        <f>'IV. Country level, 1310-2018'!BM627</f>
        <v>0.30531598800757709</v>
      </c>
      <c r="AB626" s="2">
        <f t="shared" si="45"/>
        <v>3.5613506786590898</v>
      </c>
      <c r="AC626" s="2">
        <f t="shared" si="46"/>
        <v>5.55677252776497</v>
      </c>
    </row>
    <row r="627" spans="1:29" x14ac:dyDescent="0.25">
      <c r="A627" s="2">
        <v>1934</v>
      </c>
      <c r="C627" s="2">
        <f t="shared" si="48"/>
        <v>3.8666666666666667</v>
      </c>
      <c r="Z627" s="2">
        <f t="shared" si="44"/>
        <v>3.8666666666666667</v>
      </c>
      <c r="AA627" s="2">
        <f>'IV. Country level, 1310-2018'!BM628</f>
        <v>-1.6529694457996407</v>
      </c>
      <c r="AB627" s="2">
        <f t="shared" si="45"/>
        <v>5.5196361124663076</v>
      </c>
      <c r="AC627" s="2">
        <f t="shared" si="46"/>
        <v>3.6956739868493478</v>
      </c>
    </row>
    <row r="628" spans="1:29" x14ac:dyDescent="0.25">
      <c r="A628" s="2">
        <v>1935</v>
      </c>
      <c r="C628" s="2">
        <f t="shared" si="48"/>
        <v>3.8666666666666667</v>
      </c>
      <c r="O628" s="2">
        <f>(2.9/75)*100</f>
        <v>3.8666666666666667</v>
      </c>
      <c r="S628" s="2" t="s">
        <v>171</v>
      </c>
      <c r="Z628" s="2">
        <f t="shared" si="44"/>
        <v>3.8666666666666667</v>
      </c>
      <c r="AA628" s="2">
        <f>'IV. Country level, 1310-2018'!BM629</f>
        <v>0.74325663928184471</v>
      </c>
      <c r="AB628" s="2">
        <f t="shared" si="45"/>
        <v>3.1234100273848222</v>
      </c>
      <c r="AC628" s="2">
        <f t="shared" si="46"/>
        <v>2.2226198884157262</v>
      </c>
    </row>
    <row r="629" spans="1:29" x14ac:dyDescent="0.25">
      <c r="A629" s="2">
        <v>1936</v>
      </c>
      <c r="C629" s="2">
        <f t="shared" si="48"/>
        <v>3.8666666666666667</v>
      </c>
      <c r="Z629" s="2">
        <f t="shared" si="44"/>
        <v>3.8666666666666667</v>
      </c>
      <c r="AA629" s="2">
        <f>'IV. Country level, 1310-2018'!BM630</f>
        <v>4.4031201513727565</v>
      </c>
      <c r="AB629" s="2">
        <f t="shared" si="45"/>
        <v>-0.53645348470608978</v>
      </c>
      <c r="AC629" s="2">
        <f t="shared" si="46"/>
        <v>-0.28882523349140093</v>
      </c>
    </row>
    <row r="630" spans="1:29" x14ac:dyDescent="0.25">
      <c r="A630" s="2">
        <v>1937</v>
      </c>
      <c r="C630" s="2">
        <f t="shared" si="48"/>
        <v>3.8666666666666667</v>
      </c>
      <c r="Z630" s="2">
        <f t="shared" si="44"/>
        <v>3.8666666666666667</v>
      </c>
      <c r="AA630" s="2">
        <f>'IV. Country level, 1310-2018'!BM631</f>
        <v>8.7307483079212655</v>
      </c>
      <c r="AB630" s="2">
        <f t="shared" si="45"/>
        <v>-4.8640816412545984</v>
      </c>
      <c r="AC630" s="2">
        <f t="shared" si="46"/>
        <v>-2.1319499965093134</v>
      </c>
    </row>
    <row r="631" spans="1:29" x14ac:dyDescent="0.25">
      <c r="A631" s="2">
        <v>1938</v>
      </c>
      <c r="C631" s="2">
        <f t="shared" si="48"/>
        <v>3.8666666666666667</v>
      </c>
      <c r="Z631" s="2">
        <f t="shared" si="44"/>
        <v>3.8666666666666667</v>
      </c>
      <c r="AA631" s="2">
        <f>'IV. Country level, 1310-2018'!BM632</f>
        <v>4.1366183810425605</v>
      </c>
      <c r="AB631" s="2">
        <f t="shared" si="45"/>
        <v>-0.26995171437589383</v>
      </c>
      <c r="AC631" s="2">
        <f t="shared" si="46"/>
        <v>-3.9788586860469644</v>
      </c>
    </row>
    <row r="632" spans="1:29" x14ac:dyDescent="0.25">
      <c r="A632" s="2">
        <v>1939</v>
      </c>
      <c r="C632" s="2">
        <f t="shared" si="48"/>
        <v>3.6326576576576577</v>
      </c>
      <c r="Z632" s="2">
        <f t="shared" si="44"/>
        <v>3.6326576576576577</v>
      </c>
      <c r="AA632" s="2">
        <f>'IV. Country level, 1310-2018'!BM633</f>
        <v>12.1883442702711</v>
      </c>
      <c r="AB632" s="2">
        <f t="shared" si="45"/>
        <v>-8.5556866126134423</v>
      </c>
      <c r="AC632" s="2">
        <f t="shared" si="46"/>
        <v>-5.0953253265690934</v>
      </c>
    </row>
    <row r="633" spans="1:29" x14ac:dyDescent="0.25">
      <c r="A633" s="2">
        <v>1940</v>
      </c>
      <c r="C633" s="2">
        <f t="shared" si="48"/>
        <v>3.6326576576576577</v>
      </c>
      <c r="Z633" s="2">
        <f t="shared" si="44"/>
        <v>3.6326576576576577</v>
      </c>
      <c r="AA633" s="2">
        <f>'IV. Country level, 1310-2018'!BM634</f>
        <v>12.973180320123957</v>
      </c>
      <c r="AB633" s="2">
        <f t="shared" si="45"/>
        <v>-9.3405226624662987</v>
      </c>
      <c r="AC633" s="2">
        <f t="shared" si="46"/>
        <v>-6.7009613069711005</v>
      </c>
    </row>
    <row r="634" spans="1:29" x14ac:dyDescent="0.25">
      <c r="A634" s="2">
        <v>1941</v>
      </c>
      <c r="C634" s="2">
        <f t="shared" si="48"/>
        <v>3.6326576576576577</v>
      </c>
      <c r="O634" s="2">
        <f>(2.9/75)*100</f>
        <v>3.8666666666666667</v>
      </c>
      <c r="S634" s="2" t="s">
        <v>171</v>
      </c>
      <c r="Z634" s="2">
        <f t="shared" si="44"/>
        <v>3.6326576576576577</v>
      </c>
      <c r="AA634" s="2">
        <f>'IV. Country level, 1310-2018'!BM635</f>
        <v>11.041382371954906</v>
      </c>
      <c r="AB634" s="2">
        <f t="shared" si="45"/>
        <v>-7.4087247142972483</v>
      </c>
      <c r="AC634" s="2">
        <f t="shared" si="46"/>
        <v>-15.382306040383883</v>
      </c>
    </row>
    <row r="635" spans="1:29" x14ac:dyDescent="0.25">
      <c r="A635" s="2">
        <v>1942</v>
      </c>
      <c r="C635" s="2">
        <f t="shared" si="48"/>
        <v>3.0884384384384389</v>
      </c>
      <c r="O635" s="2">
        <f>(2.515/74)*100</f>
        <v>3.3986486486486487</v>
      </c>
      <c r="S635" s="2" t="s">
        <v>172</v>
      </c>
      <c r="Z635" s="2">
        <f t="shared" si="44"/>
        <v>3.0884384384384389</v>
      </c>
      <c r="AA635" s="2">
        <f>'IV. Country level, 1310-2018'!BM636</f>
        <v>7.7802948947085184</v>
      </c>
      <c r="AB635" s="2">
        <f t="shared" si="45"/>
        <v>-4.6918564562700791</v>
      </c>
      <c r="AC635" s="2">
        <f t="shared" si="46"/>
        <v>-18.825159444243429</v>
      </c>
    </row>
    <row r="636" spans="1:29" x14ac:dyDescent="0.25">
      <c r="A636" s="2">
        <v>1943</v>
      </c>
      <c r="C636" s="2">
        <f t="shared" si="48"/>
        <v>3.0884384384384389</v>
      </c>
      <c r="Z636" s="2">
        <f t="shared" si="44"/>
        <v>3.0884384384384389</v>
      </c>
      <c r="AA636" s="2">
        <f>'IV. Country level, 1310-2018'!BM637</f>
        <v>14.864343785958578</v>
      </c>
      <c r="AB636" s="2">
        <f t="shared" si="45"/>
        <v>-11.775905347520139</v>
      </c>
      <c r="AC636" s="2">
        <f t="shared" si="46"/>
        <v>-20.418219954470924</v>
      </c>
    </row>
    <row r="637" spans="1:29" x14ac:dyDescent="0.25">
      <c r="A637" s="2">
        <v>1944</v>
      </c>
      <c r="C637" s="2">
        <f t="shared" si="48"/>
        <v>3.0884384384384389</v>
      </c>
      <c r="Z637" s="2">
        <f t="shared" si="44"/>
        <v>3.0884384384384389</v>
      </c>
      <c r="AA637" s="2">
        <f>'IV. Country level, 1310-2018'!BM638</f>
        <v>68.721933213582517</v>
      </c>
      <c r="AB637" s="2">
        <f t="shared" si="45"/>
        <v>-65.633494775144072</v>
      </c>
      <c r="AC637" s="2">
        <f t="shared" si="46"/>
        <v>-21.471013012236856</v>
      </c>
    </row>
    <row r="638" spans="1:29" x14ac:dyDescent="0.25">
      <c r="A638" s="2">
        <v>1945</v>
      </c>
      <c r="C638" s="2">
        <f t="shared" si="48"/>
        <v>2.6993243243243246</v>
      </c>
      <c r="F638" s="2">
        <v>2</v>
      </c>
      <c r="S638" s="4" t="s">
        <v>692</v>
      </c>
      <c r="Z638" s="2">
        <f t="shared" si="44"/>
        <v>2.6993243243243246</v>
      </c>
      <c r="AA638" s="2">
        <f>'IV. Country level, 1310-2018'!BM639</f>
        <v>27.06924986571704</v>
      </c>
      <c r="AB638" s="2">
        <f t="shared" si="45"/>
        <v>-24.369925541392718</v>
      </c>
      <c r="AC638" s="2">
        <f t="shared" si="46"/>
        <v>-22.688879076247975</v>
      </c>
    </row>
    <row r="639" spans="1:29" x14ac:dyDescent="0.25">
      <c r="A639" s="2">
        <v>1946</v>
      </c>
      <c r="C639" s="2">
        <f t="shared" si="48"/>
        <v>2</v>
      </c>
      <c r="Z639" s="2">
        <f t="shared" si="44"/>
        <v>2</v>
      </c>
      <c r="AA639" s="2">
        <f>'IV. Country level, 1310-2018'!BM640</f>
        <v>21.70711018420592</v>
      </c>
      <c r="AB639" s="2">
        <f t="shared" si="45"/>
        <v>-19.70711018420592</v>
      </c>
      <c r="AC639" s="2">
        <f t="shared" si="46"/>
        <v>-21.85809953097089</v>
      </c>
    </row>
    <row r="640" spans="1:29" x14ac:dyDescent="0.25">
      <c r="A640" s="2">
        <v>1947</v>
      </c>
      <c r="C640" s="2">
        <f t="shared" si="48"/>
        <v>2</v>
      </c>
      <c r="Z640" s="2">
        <f t="shared" si="44"/>
        <v>2</v>
      </c>
      <c r="AA640" s="2">
        <f>'IV. Country level, 1310-2018'!BM641</f>
        <v>18.710074066827822</v>
      </c>
      <c r="AB640" s="2">
        <f t="shared" si="45"/>
        <v>-16.710074066827822</v>
      </c>
      <c r="AC640" s="2">
        <f t="shared" si="46"/>
        <v>-20.554594409191054</v>
      </c>
    </row>
    <row r="641" spans="1:29" x14ac:dyDescent="0.25">
      <c r="A641" s="2">
        <v>1948</v>
      </c>
      <c r="C641" s="2">
        <f t="shared" si="48"/>
        <v>2</v>
      </c>
      <c r="Z641" s="2">
        <f t="shared" si="44"/>
        <v>2</v>
      </c>
      <c r="AA641" s="2">
        <f>'IV. Country level, 1310-2018'!BM642</f>
        <v>17.933787162375069</v>
      </c>
      <c r="AB641" s="2">
        <f t="shared" si="45"/>
        <v>-15.933787162375069</v>
      </c>
      <c r="AC641" s="2">
        <f t="shared" si="46"/>
        <v>-12.347568757694523</v>
      </c>
    </row>
    <row r="642" spans="1:29" x14ac:dyDescent="0.25">
      <c r="A642" s="2">
        <v>1949</v>
      </c>
      <c r="C642" s="58">
        <f>((C$670-C$641)/29)+C641</f>
        <v>2.1724137931034484</v>
      </c>
      <c r="Z642" s="2">
        <f t="shared" si="44"/>
        <v>2.1724137931034484</v>
      </c>
      <c r="AA642" s="2">
        <f>'IV. Country level, 1310-2018'!BM643</f>
        <v>1.0488134324339329</v>
      </c>
      <c r="AB642" s="2">
        <f t="shared" si="45"/>
        <v>1.1236003606695155</v>
      </c>
      <c r="AC642" s="2">
        <f t="shared" si="46"/>
        <v>-8.8505792891444148</v>
      </c>
    </row>
    <row r="643" spans="1:29" x14ac:dyDescent="0.25">
      <c r="A643" s="2">
        <v>1950</v>
      </c>
      <c r="C643" s="58">
        <f t="shared" ref="C643:C669" si="49">((C$670-C$641)/29)+C642</f>
        <v>2.3448275862068968</v>
      </c>
      <c r="Z643" s="2">
        <f t="shared" si="44"/>
        <v>2.3448275862068968</v>
      </c>
      <c r="AA643" s="2">
        <f>'IV. Country level, 1310-2018'!BM644</f>
        <v>4.9961970812681784</v>
      </c>
      <c r="AB643" s="2">
        <f t="shared" si="45"/>
        <v>-2.6513694950612816</v>
      </c>
      <c r="AC643" s="2">
        <f t="shared" si="46"/>
        <v>-5.8413949249384833</v>
      </c>
    </row>
    <row r="644" spans="1:29" x14ac:dyDescent="0.25">
      <c r="A644" s="2">
        <v>1951</v>
      </c>
      <c r="C644" s="58">
        <f t="shared" si="49"/>
        <v>2.5172413793103452</v>
      </c>
      <c r="Z644" s="2">
        <f t="shared" si="44"/>
        <v>2.5172413793103452</v>
      </c>
      <c r="AA644" s="2">
        <f>'IV. Country level, 1310-2018'!BM645</f>
        <v>10.701556593978705</v>
      </c>
      <c r="AB644" s="2">
        <f t="shared" si="45"/>
        <v>-8.1843152146683593</v>
      </c>
      <c r="AC644" s="2">
        <f t="shared" si="46"/>
        <v>-3.4210003977822936</v>
      </c>
    </row>
    <row r="645" spans="1:29" x14ac:dyDescent="0.25">
      <c r="A645" s="2">
        <v>1952</v>
      </c>
      <c r="C645" s="58">
        <f t="shared" si="49"/>
        <v>2.6896551724137936</v>
      </c>
      <c r="Z645" s="2">
        <f t="shared" si="44"/>
        <v>2.6896551724137936</v>
      </c>
      <c r="AA645" s="2">
        <f>'IV. Country level, 1310-2018'!BM646</f>
        <v>2.5806544339557602</v>
      </c>
      <c r="AB645" s="2">
        <f t="shared" si="45"/>
        <v>0.10900073845803337</v>
      </c>
      <c r="AC645" s="2">
        <f t="shared" si="46"/>
        <v>-1.0039566013224233</v>
      </c>
    </row>
    <row r="646" spans="1:29" x14ac:dyDescent="0.25">
      <c r="A646" s="2">
        <v>1953</v>
      </c>
      <c r="C646" s="58">
        <f t="shared" si="49"/>
        <v>2.862068965517242</v>
      </c>
      <c r="Z646" s="2">
        <f t="shared" ref="Z646:Z709" si="50">C646</f>
        <v>2.862068965517242</v>
      </c>
      <c r="AA646" s="2">
        <f>'IV. Country level, 1310-2018'!BM647</f>
        <v>1.5048886002816457</v>
      </c>
      <c r="AB646" s="2">
        <f t="shared" ref="AB646:AB709" si="51">Z646-AA646</f>
        <v>1.3571803652355963</v>
      </c>
      <c r="AC646" s="2">
        <f t="shared" si="46"/>
        <v>-1.2085939069566394</v>
      </c>
    </row>
    <row r="647" spans="1:29" x14ac:dyDescent="0.25">
      <c r="A647" s="2">
        <v>1954</v>
      </c>
      <c r="C647" s="58">
        <f t="shared" si="49"/>
        <v>3.0344827586206904</v>
      </c>
      <c r="Z647" s="2">
        <f t="shared" si="50"/>
        <v>3.0344827586206904</v>
      </c>
      <c r="AA647" s="2">
        <f>'IV. Country level, 1310-2018'!BM648</f>
        <v>2.8017951353551767</v>
      </c>
      <c r="AB647" s="2">
        <f t="shared" si="51"/>
        <v>0.23268762326551373</v>
      </c>
      <c r="AC647" s="2">
        <f t="shared" si="46"/>
        <v>-1.1084641126295531</v>
      </c>
    </row>
    <row r="648" spans="1:29" x14ac:dyDescent="0.25">
      <c r="A648" s="2">
        <v>1955</v>
      </c>
      <c r="C648" s="58">
        <f t="shared" si="49"/>
        <v>3.2068965517241388</v>
      </c>
      <c r="Z648" s="2">
        <f t="shared" si="50"/>
        <v>3.2068965517241388</v>
      </c>
      <c r="AA648" s="2">
        <f>'IV. Country level, 1310-2018'!BM649</f>
        <v>2.2213771388801211</v>
      </c>
      <c r="AB648" s="2">
        <f t="shared" si="51"/>
        <v>0.98551941284401767</v>
      </c>
      <c r="AC648" s="2">
        <f t="shared" si="46"/>
        <v>0.12391424772591364</v>
      </c>
    </row>
    <row r="649" spans="1:29" x14ac:dyDescent="0.25">
      <c r="A649" s="2">
        <v>1956</v>
      </c>
      <c r="C649" s="58">
        <f t="shared" si="49"/>
        <v>3.3793103448275872</v>
      </c>
      <c r="Z649" s="2">
        <f t="shared" si="50"/>
        <v>3.3793103448275872</v>
      </c>
      <c r="AA649" s="2">
        <f>'IV. Country level, 1310-2018'!BM650</f>
        <v>3.6881711235975829</v>
      </c>
      <c r="AB649" s="2">
        <f t="shared" si="51"/>
        <v>-0.30886077876999574</v>
      </c>
      <c r="AC649" s="2">
        <f t="shared" ref="AC649:AC711" si="52">AVERAGE(AB646:AB652)</f>
        <v>0.27544779748389875</v>
      </c>
    </row>
    <row r="650" spans="1:29" x14ac:dyDescent="0.25">
      <c r="A650" s="2">
        <v>1957</v>
      </c>
      <c r="C650" s="58">
        <f t="shared" si="49"/>
        <v>3.5517241379310356</v>
      </c>
      <c r="Z650" s="2">
        <f t="shared" si="50"/>
        <v>3.5517241379310356</v>
      </c>
      <c r="AA650" s="2">
        <f>'IV. Country level, 1310-2018'!BM651</f>
        <v>5.5021850727027131</v>
      </c>
      <c r="AB650" s="2">
        <f t="shared" si="51"/>
        <v>-1.9504609347716775</v>
      </c>
      <c r="AC650" s="2">
        <f t="shared" si="52"/>
        <v>0.43481580281536852</v>
      </c>
    </row>
    <row r="651" spans="1:29" x14ac:dyDescent="0.25">
      <c r="A651" s="2">
        <v>1958</v>
      </c>
      <c r="C651" s="58">
        <f t="shared" si="49"/>
        <v>3.724137931034484</v>
      </c>
      <c r="Z651" s="2">
        <f t="shared" si="50"/>
        <v>3.724137931034484</v>
      </c>
      <c r="AA651" s="2">
        <f>'IV. Country level, 1310-2018'!BM652</f>
        <v>3.2818046232145766</v>
      </c>
      <c r="AB651" s="2">
        <f t="shared" si="51"/>
        <v>0.44233330781990743</v>
      </c>
      <c r="AC651" s="2">
        <f t="shared" si="52"/>
        <v>0.54350827468415353</v>
      </c>
    </row>
    <row r="652" spans="1:29" x14ac:dyDescent="0.25">
      <c r="A652" s="2">
        <v>1959</v>
      </c>
      <c r="C652" s="58">
        <f t="shared" si="49"/>
        <v>3.8965517241379324</v>
      </c>
      <c r="Z652" s="2">
        <f t="shared" si="50"/>
        <v>3.8965517241379324</v>
      </c>
      <c r="AA652" s="2">
        <f>'IV. Country level, 1310-2018'!BM653</f>
        <v>2.7268161373740032</v>
      </c>
      <c r="AB652" s="2">
        <f t="shared" si="51"/>
        <v>1.1697355867639292</v>
      </c>
      <c r="AC652" s="2">
        <f t="shared" si="52"/>
        <v>0.36633443208784089</v>
      </c>
    </row>
    <row r="653" spans="1:29" x14ac:dyDescent="0.25">
      <c r="A653" s="2">
        <v>1960</v>
      </c>
      <c r="C653" s="58">
        <f t="shared" si="49"/>
        <v>4.0689655172413808</v>
      </c>
      <c r="Z653" s="2">
        <f t="shared" si="50"/>
        <v>4.0689655172413808</v>
      </c>
      <c r="AA653" s="2">
        <f>'IV. Country level, 1310-2018'!BM654</f>
        <v>1.5962091146854958</v>
      </c>
      <c r="AB653" s="2">
        <f t="shared" si="51"/>
        <v>2.472756402555885</v>
      </c>
      <c r="AC653" s="2">
        <f t="shared" si="52"/>
        <v>0.44921643008859558</v>
      </c>
    </row>
    <row r="654" spans="1:29" x14ac:dyDescent="0.25">
      <c r="A654" s="2">
        <v>1961</v>
      </c>
      <c r="C654" s="58">
        <f t="shared" si="49"/>
        <v>4.2413793103448292</v>
      </c>
      <c r="Z654" s="2">
        <f t="shared" si="50"/>
        <v>4.2413793103448292</v>
      </c>
      <c r="AA654" s="2">
        <f>'IV. Country level, 1310-2018'!BM655</f>
        <v>3.2478443839978204</v>
      </c>
      <c r="AB654" s="2">
        <f t="shared" si="51"/>
        <v>0.9935349263470088</v>
      </c>
      <c r="AC654" s="2">
        <f t="shared" si="52"/>
        <v>0.75050750381174891</v>
      </c>
    </row>
    <row r="655" spans="1:29" x14ac:dyDescent="0.25">
      <c r="A655" s="2">
        <v>1962</v>
      </c>
      <c r="C655" s="58">
        <f t="shared" si="49"/>
        <v>4.4137931034482776</v>
      </c>
      <c r="Z655" s="2">
        <f t="shared" si="50"/>
        <v>4.4137931034482776</v>
      </c>
      <c r="AA655" s="2">
        <f>'IV. Country level, 1310-2018'!BM656</f>
        <v>4.6684905887784485</v>
      </c>
      <c r="AB655" s="2">
        <f t="shared" si="51"/>
        <v>-0.25469748533017089</v>
      </c>
      <c r="AC655" s="2">
        <f t="shared" si="52"/>
        <v>0.67911454203191901</v>
      </c>
    </row>
    <row r="656" spans="1:29" x14ac:dyDescent="0.25">
      <c r="A656" s="2">
        <v>1963</v>
      </c>
      <c r="C656" s="58">
        <f t="shared" si="49"/>
        <v>4.586206896551726</v>
      </c>
      <c r="Z656" s="2">
        <f t="shared" si="50"/>
        <v>4.586206896551726</v>
      </c>
      <c r="AA656" s="2">
        <f>'IV. Country level, 1310-2018'!BM657</f>
        <v>4.3148936893164391</v>
      </c>
      <c r="AB656" s="2">
        <f t="shared" si="51"/>
        <v>0.27131320723528685</v>
      </c>
      <c r="AC656" s="2">
        <f t="shared" si="52"/>
        <v>0.71803401259511845</v>
      </c>
    </row>
    <row r="657" spans="1:29" x14ac:dyDescent="0.25">
      <c r="A657" s="2">
        <v>1964</v>
      </c>
      <c r="C657" s="58">
        <f t="shared" si="49"/>
        <v>4.7586206896551744</v>
      </c>
      <c r="Z657" s="2">
        <f t="shared" si="50"/>
        <v>4.7586206896551744</v>
      </c>
      <c r="AA657" s="2">
        <f>'IV. Country level, 1310-2018'!BM658</f>
        <v>4.6000441083647772</v>
      </c>
      <c r="AB657" s="2">
        <f t="shared" si="51"/>
        <v>0.1585765812903972</v>
      </c>
      <c r="AC657" s="2">
        <f t="shared" si="52"/>
        <v>0.6026117621463607</v>
      </c>
    </row>
    <row r="658" spans="1:29" x14ac:dyDescent="0.25">
      <c r="A658" s="2">
        <v>1965</v>
      </c>
      <c r="C658" s="58">
        <f t="shared" si="49"/>
        <v>4.9310344827586228</v>
      </c>
      <c r="Z658" s="2">
        <f t="shared" si="50"/>
        <v>4.9310344827586228</v>
      </c>
      <c r="AA658" s="2">
        <f>'IV. Country level, 1310-2018'!BM659</f>
        <v>4.9884519073975264</v>
      </c>
      <c r="AB658" s="2">
        <f t="shared" si="51"/>
        <v>-5.7417424638903647E-2</v>
      </c>
      <c r="AC658" s="2">
        <f t="shared" si="52"/>
        <v>0.73121648958214303</v>
      </c>
    </row>
    <row r="659" spans="1:29" x14ac:dyDescent="0.25">
      <c r="A659" s="2">
        <v>1966</v>
      </c>
      <c r="C659" s="58">
        <f t="shared" si="49"/>
        <v>5.1034482758620712</v>
      </c>
      <c r="Z659" s="2">
        <f t="shared" si="50"/>
        <v>5.1034482758620712</v>
      </c>
      <c r="AA659" s="2">
        <f>'IV. Country level, 1310-2018'!BM660</f>
        <v>3.6612763951557445</v>
      </c>
      <c r="AB659" s="2">
        <f t="shared" si="51"/>
        <v>1.4421718807063266</v>
      </c>
      <c r="AC659" s="2">
        <f t="shared" si="52"/>
        <v>0.84809706727602763</v>
      </c>
    </row>
    <row r="660" spans="1:29" x14ac:dyDescent="0.25">
      <c r="A660" s="2">
        <v>1967</v>
      </c>
      <c r="C660" s="58">
        <f t="shared" si="49"/>
        <v>5.2758620689655196</v>
      </c>
      <c r="Z660" s="2">
        <f t="shared" si="50"/>
        <v>5.2758620689655196</v>
      </c>
      <c r="AA660" s="2">
        <f>'IV. Country level, 1310-2018'!BM661</f>
        <v>3.6110614195509396</v>
      </c>
      <c r="AB660" s="2">
        <f t="shared" si="51"/>
        <v>1.6648006494145799</v>
      </c>
      <c r="AC660" s="2">
        <f t="shared" si="52"/>
        <v>0.81261368113456989</v>
      </c>
    </row>
    <row r="661" spans="1:29" x14ac:dyDescent="0.25">
      <c r="A661" s="2">
        <v>1968</v>
      </c>
      <c r="C661" s="58">
        <f t="shared" si="49"/>
        <v>5.448275862068968</v>
      </c>
      <c r="Z661" s="2">
        <f t="shared" si="50"/>
        <v>5.448275862068968</v>
      </c>
      <c r="AA661" s="2">
        <f>'IV. Country level, 1310-2018'!BM662</f>
        <v>3.5545078436714821</v>
      </c>
      <c r="AB661" s="2">
        <f t="shared" si="51"/>
        <v>1.8937680183974859</v>
      </c>
      <c r="AC661" s="2">
        <f t="shared" si="52"/>
        <v>0.7182954539903238</v>
      </c>
    </row>
    <row r="662" spans="1:29" x14ac:dyDescent="0.25">
      <c r="A662" s="2">
        <v>1969</v>
      </c>
      <c r="C662" s="58">
        <f t="shared" si="49"/>
        <v>5.6206896551724164</v>
      </c>
      <c r="Z662" s="2">
        <f t="shared" si="50"/>
        <v>5.6206896551724164</v>
      </c>
      <c r="AA662" s="2">
        <f>'IV. Country level, 1310-2018'!BM663</f>
        <v>5.0572230966453953</v>
      </c>
      <c r="AB662" s="2">
        <f t="shared" si="51"/>
        <v>0.5634665585270211</v>
      </c>
      <c r="AC662" s="2">
        <f t="shared" si="52"/>
        <v>0.67907447442732527</v>
      </c>
    </row>
    <row r="663" spans="1:29" x14ac:dyDescent="0.25">
      <c r="A663" s="2">
        <v>1970</v>
      </c>
      <c r="C663" s="58">
        <f t="shared" si="49"/>
        <v>5.7931034482758648</v>
      </c>
      <c r="Z663" s="2">
        <f t="shared" si="50"/>
        <v>5.7931034482758648</v>
      </c>
      <c r="AA663" s="2">
        <f>'IV. Country level, 1310-2018'!BM664</f>
        <v>5.7701739440307831</v>
      </c>
      <c r="AB663" s="2">
        <f t="shared" si="51"/>
        <v>2.2929504245081667E-2</v>
      </c>
      <c r="AC663" s="2">
        <f t="shared" si="52"/>
        <v>-0.20023655949270733</v>
      </c>
    </row>
    <row r="664" spans="1:29" x14ac:dyDescent="0.25">
      <c r="A664" s="2">
        <v>1971</v>
      </c>
      <c r="C664" s="58">
        <f t="shared" si="49"/>
        <v>5.9655172413793132</v>
      </c>
      <c r="Z664" s="2">
        <f t="shared" si="50"/>
        <v>5.9655172413793132</v>
      </c>
      <c r="AA664" s="2">
        <f>'IV. Country level, 1310-2018'!BM665</f>
        <v>6.4671682500986387</v>
      </c>
      <c r="AB664" s="2">
        <f t="shared" si="51"/>
        <v>-0.50165100871932555</v>
      </c>
      <c r="AC664" s="2">
        <f t="shared" si="52"/>
        <v>-1.7320115523393209</v>
      </c>
    </row>
    <row r="665" spans="1:29" x14ac:dyDescent="0.25">
      <c r="A665" s="2">
        <v>1972</v>
      </c>
      <c r="C665" s="58">
        <f t="shared" si="49"/>
        <v>6.1379310344827616</v>
      </c>
      <c r="Z665" s="2">
        <f t="shared" si="50"/>
        <v>6.1379310344827616</v>
      </c>
      <c r="AA665" s="2">
        <f>'IV. Country level, 1310-2018'!BM666</f>
        <v>6.4698953160626536</v>
      </c>
      <c r="AB665" s="2">
        <f t="shared" si="51"/>
        <v>-0.331964281579892</v>
      </c>
      <c r="AC665" s="2">
        <f t="shared" si="52"/>
        <v>-2.6341426154959526</v>
      </c>
    </row>
    <row r="666" spans="1:29" x14ac:dyDescent="0.25">
      <c r="A666" s="2">
        <v>1973</v>
      </c>
      <c r="C666" s="58">
        <f t="shared" si="49"/>
        <v>6.31034482758621</v>
      </c>
      <c r="Z666" s="2">
        <f t="shared" si="50"/>
        <v>6.31034482758621</v>
      </c>
      <c r="AA666" s="2">
        <f>'IV. Country level, 1310-2018'!BM667</f>
        <v>11.023350184320112</v>
      </c>
      <c r="AB666" s="2">
        <f t="shared" si="51"/>
        <v>-4.7130053567339019</v>
      </c>
      <c r="AC666" s="2">
        <f t="shared" si="52"/>
        <v>-3.4170934369263768</v>
      </c>
    </row>
    <row r="667" spans="1:29" x14ac:dyDescent="0.25">
      <c r="A667" s="2">
        <v>1974</v>
      </c>
      <c r="C667" s="58">
        <f t="shared" si="49"/>
        <v>6.4827586206896584</v>
      </c>
      <c r="Z667" s="2">
        <f t="shared" si="50"/>
        <v>6.4827586206896584</v>
      </c>
      <c r="AA667" s="2">
        <f>'IV. Country level, 1310-2018'!BM668</f>
        <v>15.540382921201374</v>
      </c>
      <c r="AB667" s="2">
        <f t="shared" si="51"/>
        <v>-9.0576243005117156</v>
      </c>
      <c r="AC667" s="2">
        <f t="shared" si="52"/>
        <v>-3.9476867816617007</v>
      </c>
    </row>
    <row r="668" spans="1:29" x14ac:dyDescent="0.25">
      <c r="A668" s="2">
        <v>1975</v>
      </c>
      <c r="C668" s="58">
        <f t="shared" si="49"/>
        <v>6.6551724137931068</v>
      </c>
      <c r="Z668" s="2">
        <f t="shared" si="50"/>
        <v>6.6551724137931068</v>
      </c>
      <c r="AA668" s="2">
        <f>'IV. Country level, 1310-2018'!BM669</f>
        <v>11.076321837492042</v>
      </c>
      <c r="AB668" s="2">
        <f t="shared" si="51"/>
        <v>-4.4211494236989353</v>
      </c>
      <c r="AC668" s="2">
        <f t="shared" si="52"/>
        <v>-3.9229738813489621</v>
      </c>
    </row>
    <row r="669" spans="1:29" x14ac:dyDescent="0.25">
      <c r="A669" s="2">
        <v>1976</v>
      </c>
      <c r="C669" s="58">
        <f t="shared" si="49"/>
        <v>6.8275862068965552</v>
      </c>
      <c r="Z669" s="2">
        <f t="shared" si="50"/>
        <v>6.8275862068965552</v>
      </c>
      <c r="AA669" s="2">
        <f>'IV. Country level, 1310-2018'!BM670</f>
        <v>11.744775398382505</v>
      </c>
      <c r="AB669" s="2">
        <f t="shared" si="51"/>
        <v>-4.9171891914859494</v>
      </c>
      <c r="AC669" s="2">
        <f t="shared" si="52"/>
        <v>-4.29391453111886</v>
      </c>
    </row>
    <row r="670" spans="1:29" x14ac:dyDescent="0.25">
      <c r="A670" s="2">
        <v>1977</v>
      </c>
      <c r="C670" s="2">
        <f t="shared" ref="C670:C711" si="53">AVERAGE(E667:Q673)</f>
        <v>7</v>
      </c>
      <c r="Z670" s="2">
        <f t="shared" si="50"/>
        <v>7</v>
      </c>
      <c r="AA670" s="2">
        <f>'IV. Country level, 1310-2018'!BM671</f>
        <v>10.691223908902185</v>
      </c>
      <c r="AB670" s="2">
        <f t="shared" si="51"/>
        <v>-3.6912239089021845</v>
      </c>
      <c r="AC670" s="2">
        <f t="shared" si="52"/>
        <v>-4.2404551770173082</v>
      </c>
    </row>
    <row r="671" spans="1:29" x14ac:dyDescent="0.25">
      <c r="A671" s="2">
        <v>1978</v>
      </c>
      <c r="C671" s="2">
        <f t="shared" si="53"/>
        <v>7.8</v>
      </c>
      <c r="Z671" s="2">
        <f t="shared" si="50"/>
        <v>7.8</v>
      </c>
      <c r="AA671" s="2">
        <f>'IV. Country level, 1310-2018'!BM672</f>
        <v>8.1286607065301553</v>
      </c>
      <c r="AB671" s="2">
        <f t="shared" si="51"/>
        <v>-0.32866070653015544</v>
      </c>
      <c r="AC671" s="2">
        <f t="shared" si="52"/>
        <v>-3.371233233275658</v>
      </c>
    </row>
    <row r="672" spans="1:29" x14ac:dyDescent="0.25">
      <c r="A672" s="2">
        <v>1979</v>
      </c>
      <c r="C672" s="2">
        <f t="shared" si="53"/>
        <v>8.1666666666666661</v>
      </c>
      <c r="Z672" s="2">
        <f t="shared" si="50"/>
        <v>8.1666666666666661</v>
      </c>
      <c r="AA672" s="2">
        <f>'IV. Country level, 1310-2018'!BM673</f>
        <v>11.095215496635848</v>
      </c>
      <c r="AB672" s="2">
        <f t="shared" si="51"/>
        <v>-2.9285488299691824</v>
      </c>
      <c r="AC672" s="2">
        <f t="shared" si="52"/>
        <v>-2.7926253248130619</v>
      </c>
    </row>
    <row r="673" spans="1:29" x14ac:dyDescent="0.25">
      <c r="A673" s="2">
        <v>1980</v>
      </c>
      <c r="C673" s="2">
        <f t="shared" si="53"/>
        <v>8</v>
      </c>
      <c r="O673" s="2">
        <v>7</v>
      </c>
      <c r="R673" s="17" t="s">
        <v>173</v>
      </c>
      <c r="Z673" s="2">
        <f t="shared" si="50"/>
        <v>8</v>
      </c>
      <c r="AA673" s="2">
        <f>'IV. Country level, 1310-2018'!BM674</f>
        <v>12.338789878023034</v>
      </c>
      <c r="AB673" s="2">
        <f t="shared" si="51"/>
        <v>-4.3387898780230341</v>
      </c>
      <c r="AC673" s="2">
        <f t="shared" si="52"/>
        <v>-1.852647178908136</v>
      </c>
    </row>
    <row r="674" spans="1:29" x14ac:dyDescent="0.25">
      <c r="A674" s="2">
        <v>1981</v>
      </c>
      <c r="C674" s="2">
        <f t="shared" si="53"/>
        <v>7.9</v>
      </c>
      <c r="O674" s="2">
        <v>8.6</v>
      </c>
      <c r="Z674" s="2">
        <f t="shared" si="50"/>
        <v>7.9</v>
      </c>
      <c r="AA674" s="2">
        <f>'IV. Country level, 1310-2018'!BM675</f>
        <v>10.873070694320164</v>
      </c>
      <c r="AB674" s="2">
        <f t="shared" si="51"/>
        <v>-2.9730706943201639</v>
      </c>
      <c r="AC674" s="2">
        <f t="shared" si="52"/>
        <v>-0.98307224366616863</v>
      </c>
    </row>
    <row r="675" spans="1:29" x14ac:dyDescent="0.25">
      <c r="A675" s="2">
        <v>1982</v>
      </c>
      <c r="C675" s="2">
        <f t="shared" si="53"/>
        <v>7.833333333333333</v>
      </c>
      <c r="O675" s="2">
        <v>8.9</v>
      </c>
      <c r="Z675" s="2">
        <f t="shared" si="50"/>
        <v>7.833333333333333</v>
      </c>
      <c r="AA675" s="2">
        <f>'IV. Country level, 1310-2018'!BM676</f>
        <v>8.2042273977940958</v>
      </c>
      <c r="AB675" s="2">
        <f t="shared" si="51"/>
        <v>-0.37089406446076278</v>
      </c>
      <c r="AC675" s="2">
        <f t="shared" si="52"/>
        <v>-0.54389901159322118</v>
      </c>
    </row>
    <row r="676" spans="1:29" x14ac:dyDescent="0.25">
      <c r="A676" s="2">
        <v>1983</v>
      </c>
      <c r="C676" s="2">
        <f t="shared" si="53"/>
        <v>7.7714285714285714</v>
      </c>
      <c r="O676" s="2">
        <v>7.5</v>
      </c>
      <c r="Z676" s="2">
        <f t="shared" si="50"/>
        <v>7.7714285714285714</v>
      </c>
      <c r="AA676" s="2">
        <f>'IV. Country level, 1310-2018'!BM677</f>
        <v>6.1087707415800407</v>
      </c>
      <c r="AB676" s="2">
        <f t="shared" si="51"/>
        <v>1.6626578298485306</v>
      </c>
      <c r="AC676" s="2">
        <f t="shared" si="52"/>
        <v>0.52597505040286641</v>
      </c>
    </row>
    <row r="677" spans="1:29" x14ac:dyDescent="0.25">
      <c r="A677" s="2">
        <v>1984</v>
      </c>
      <c r="C677" s="2">
        <f t="shared" si="53"/>
        <v>7.6285714285714281</v>
      </c>
      <c r="O677" s="2">
        <v>7.5</v>
      </c>
      <c r="Z677" s="2">
        <f t="shared" si="50"/>
        <v>7.6285714285714281</v>
      </c>
      <c r="AA677" s="2">
        <f>'IV. Country level, 1310-2018'!BM678</f>
        <v>5.2327707907798402</v>
      </c>
      <c r="AB677" s="2">
        <f t="shared" si="51"/>
        <v>2.3958006377915879</v>
      </c>
      <c r="AC677" s="2">
        <f t="shared" si="52"/>
        <v>1.7101181562727621</v>
      </c>
    </row>
    <row r="678" spans="1:29" x14ac:dyDescent="0.25">
      <c r="A678" s="2">
        <v>1985</v>
      </c>
      <c r="C678" s="2">
        <f t="shared" si="53"/>
        <v>7.2571428571428571</v>
      </c>
      <c r="O678" s="2">
        <v>7.5</v>
      </c>
      <c r="Z678" s="2">
        <f t="shared" si="50"/>
        <v>7.2571428571428571</v>
      </c>
      <c r="AA678" s="2">
        <f>'IV. Country level, 1310-2018'!BM679</f>
        <v>4.5115909391623799</v>
      </c>
      <c r="AB678" s="2">
        <f t="shared" si="51"/>
        <v>2.7455519179804773</v>
      </c>
      <c r="AC678" s="2">
        <f t="shared" si="52"/>
        <v>2.567587009067624</v>
      </c>
    </row>
    <row r="679" spans="1:29" x14ac:dyDescent="0.25">
      <c r="A679" s="2">
        <v>1986</v>
      </c>
      <c r="C679" s="2">
        <f t="shared" si="53"/>
        <v>6.8428571428571425</v>
      </c>
      <c r="O679" s="2">
        <v>7.4</v>
      </c>
      <c r="Z679" s="2">
        <f t="shared" si="50"/>
        <v>6.8428571428571425</v>
      </c>
      <c r="AA679" s="2">
        <f>'IV. Country level, 1310-2018'!BM680</f>
        <v>2.2822875388537129</v>
      </c>
      <c r="AB679" s="2">
        <f t="shared" si="51"/>
        <v>4.5605696040034296</v>
      </c>
      <c r="AC679" s="2">
        <f t="shared" si="52"/>
        <v>2.8544511279851443</v>
      </c>
    </row>
    <row r="680" spans="1:29" x14ac:dyDescent="0.25">
      <c r="A680" s="2">
        <v>1987</v>
      </c>
      <c r="C680" s="2">
        <f t="shared" si="53"/>
        <v>6.6285714285714281</v>
      </c>
      <c r="O680" s="2">
        <v>6</v>
      </c>
      <c r="Z680" s="2">
        <f t="shared" si="50"/>
        <v>6.6285714285714281</v>
      </c>
      <c r="AA680" s="2">
        <f>'IV. Country level, 1310-2018'!BM681</f>
        <v>2.6783595655051906</v>
      </c>
      <c r="AB680" s="2">
        <f t="shared" si="51"/>
        <v>3.9502118630662375</v>
      </c>
      <c r="AC680" s="2">
        <f t="shared" si="52"/>
        <v>2.7121476812414422</v>
      </c>
    </row>
    <row r="681" spans="1:29" x14ac:dyDescent="0.25">
      <c r="A681" s="2">
        <v>1988</v>
      </c>
      <c r="C681" s="2">
        <f t="shared" si="53"/>
        <v>6.4142857142857137</v>
      </c>
      <c r="O681" s="2">
        <v>6</v>
      </c>
      <c r="Z681" s="2">
        <f t="shared" si="50"/>
        <v>6.4142857142857137</v>
      </c>
      <c r="AA681" s="2">
        <f>'IV. Country level, 1310-2018'!BM682</f>
        <v>3.3850744390418441</v>
      </c>
      <c r="AB681" s="2">
        <f t="shared" si="51"/>
        <v>3.0292112752438696</v>
      </c>
      <c r="AC681" s="2">
        <f t="shared" si="52"/>
        <v>2.5377717413956975</v>
      </c>
    </row>
    <row r="682" spans="1:29" x14ac:dyDescent="0.25">
      <c r="A682" s="2">
        <v>1989</v>
      </c>
      <c r="C682" s="2">
        <f t="shared" si="53"/>
        <v>6.2</v>
      </c>
      <c r="O682" s="2">
        <v>6</v>
      </c>
      <c r="Z682" s="2">
        <f t="shared" si="50"/>
        <v>6.2</v>
      </c>
      <c r="AA682" s="2">
        <f>'IV. Country level, 1310-2018'!BM683</f>
        <v>4.5628452320381214</v>
      </c>
      <c r="AB682" s="2">
        <f t="shared" si="51"/>
        <v>1.6371547679618788</v>
      </c>
      <c r="AC682" s="2">
        <f t="shared" si="52"/>
        <v>2.4341849406931431</v>
      </c>
    </row>
    <row r="683" spans="1:29" x14ac:dyDescent="0.25">
      <c r="A683" s="2">
        <v>1990</v>
      </c>
      <c r="C683" s="2">
        <f t="shared" si="53"/>
        <v>5.7285714285714286</v>
      </c>
      <c r="O683" s="2">
        <v>6</v>
      </c>
      <c r="Z683" s="2">
        <f t="shared" si="50"/>
        <v>5.7285714285714286</v>
      </c>
      <c r="AA683" s="2">
        <f>'IV. Country level, 1310-2018'!BM684</f>
        <v>5.0620377259288132</v>
      </c>
      <c r="AB683" s="2">
        <f t="shared" si="51"/>
        <v>0.66653370264261547</v>
      </c>
      <c r="AC683" s="2">
        <f t="shared" si="52"/>
        <v>2.0691600757806454</v>
      </c>
    </row>
    <row r="684" spans="1:29" x14ac:dyDescent="0.25">
      <c r="A684" s="2">
        <v>1991</v>
      </c>
      <c r="C684" s="2">
        <f t="shared" si="53"/>
        <v>5.4571428571428573</v>
      </c>
      <c r="O684" s="2">
        <v>6</v>
      </c>
      <c r="Z684" s="2">
        <f t="shared" si="50"/>
        <v>5.4571428571428573</v>
      </c>
      <c r="AA684" s="2">
        <f>'IV. Country level, 1310-2018'!BM685</f>
        <v>4.2819737982714825</v>
      </c>
      <c r="AB684" s="2">
        <f t="shared" si="51"/>
        <v>1.1751690588713748</v>
      </c>
      <c r="AC684" s="2">
        <f t="shared" si="52"/>
        <v>1.8372604810758568</v>
      </c>
    </row>
    <row r="685" spans="1:29" x14ac:dyDescent="0.25">
      <c r="A685" s="2">
        <v>1992</v>
      </c>
      <c r="C685" s="2">
        <f t="shared" si="53"/>
        <v>5.1857142857142859</v>
      </c>
      <c r="O685" s="2">
        <v>6</v>
      </c>
      <c r="Z685" s="2">
        <f t="shared" si="50"/>
        <v>5.1857142857142859</v>
      </c>
      <c r="AA685" s="2">
        <f>'IV. Country level, 1310-2018'!BM686</f>
        <v>3.1652699726516884</v>
      </c>
      <c r="AB685" s="2">
        <f t="shared" si="51"/>
        <v>2.0204443130625975</v>
      </c>
      <c r="AC685" s="2">
        <f t="shared" si="52"/>
        <v>1.7083042751442872</v>
      </c>
    </row>
    <row r="686" spans="1:29" x14ac:dyDescent="0.25">
      <c r="A686" s="2">
        <v>1993</v>
      </c>
      <c r="C686" s="2">
        <f t="shared" si="53"/>
        <v>4.9657142857142862</v>
      </c>
      <c r="O686" s="2">
        <v>4.0999999999999996</v>
      </c>
      <c r="Z686" s="2">
        <f t="shared" si="50"/>
        <v>4.9657142857142862</v>
      </c>
      <c r="AA686" s="2">
        <f>'IV. Country level, 1310-2018'!BM687</f>
        <v>2.9603187360983378</v>
      </c>
      <c r="AB686" s="2">
        <f t="shared" si="51"/>
        <v>2.0053955496159483</v>
      </c>
      <c r="AC686" s="2">
        <f t="shared" si="52"/>
        <v>1.8159426972291663</v>
      </c>
    </row>
    <row r="687" spans="1:29" x14ac:dyDescent="0.25">
      <c r="A687" s="2">
        <v>1994</v>
      </c>
      <c r="C687" s="2">
        <f t="shared" si="53"/>
        <v>4.9135714285714291</v>
      </c>
      <c r="O687" s="2">
        <v>4.0999999999999996</v>
      </c>
      <c r="V687" s="4"/>
      <c r="Z687" s="2">
        <f t="shared" si="50"/>
        <v>4.9135714285714291</v>
      </c>
      <c r="AA687" s="2">
        <f>'IV. Country level, 1310-2018'!BM688</f>
        <v>2.5866567284387134</v>
      </c>
      <c r="AB687" s="2">
        <f t="shared" si="51"/>
        <v>2.3269147001327157</v>
      </c>
      <c r="AC687" s="2">
        <f t="shared" si="52"/>
        <v>2.1058874764115445</v>
      </c>
    </row>
    <row r="688" spans="1:29" x14ac:dyDescent="0.25">
      <c r="A688" s="2">
        <v>1995</v>
      </c>
      <c r="C688" s="2">
        <f t="shared" si="53"/>
        <v>4.746428571428571</v>
      </c>
      <c r="O688" s="2">
        <v>4.0999999999999996</v>
      </c>
      <c r="V688" s="4"/>
      <c r="Z688" s="2">
        <f t="shared" si="50"/>
        <v>4.746428571428571</v>
      </c>
      <c r="AA688" s="2">
        <f>'IV. Country level, 1310-2018'!BM689</f>
        <v>2.619910737705692</v>
      </c>
      <c r="AB688" s="2">
        <f t="shared" si="51"/>
        <v>2.1265178337228789</v>
      </c>
      <c r="AC688" s="2">
        <f t="shared" si="52"/>
        <v>2.4311587168901139</v>
      </c>
    </row>
    <row r="689" spans="1:29" x14ac:dyDescent="0.25">
      <c r="A689" s="2">
        <v>1996</v>
      </c>
      <c r="C689" s="2">
        <f t="shared" si="53"/>
        <v>4.5678571428571422</v>
      </c>
      <c r="O689" s="2">
        <f>(4.36+4.56)/2</f>
        <v>4.46</v>
      </c>
      <c r="V689" s="4"/>
      <c r="Z689" s="2">
        <f t="shared" si="50"/>
        <v>4.5678571428571422</v>
      </c>
      <c r="AA689" s="2">
        <f>'IV. Country level, 1310-2018'!BM690</f>
        <v>2.1772334203011106</v>
      </c>
      <c r="AB689" s="2">
        <f t="shared" si="51"/>
        <v>2.3906237225560316</v>
      </c>
      <c r="AC689" s="2">
        <f t="shared" si="52"/>
        <v>2.6036181635044087</v>
      </c>
    </row>
    <row r="690" spans="1:29" x14ac:dyDescent="0.25">
      <c r="A690" s="2">
        <v>1997</v>
      </c>
      <c r="C690" s="2">
        <f t="shared" si="53"/>
        <v>4.7871428571428565</v>
      </c>
      <c r="O690" s="2">
        <f>(5.68+5.59)/2</f>
        <v>5.6349999999999998</v>
      </c>
      <c r="V690" s="4"/>
      <c r="Z690" s="2">
        <f t="shared" si="50"/>
        <v>4.7871428571428565</v>
      </c>
      <c r="AA690" s="2">
        <f>'IV. Country level, 1310-2018'!BM691</f>
        <v>2.0909957002235915</v>
      </c>
      <c r="AB690" s="2">
        <f t="shared" si="51"/>
        <v>2.696147156919265</v>
      </c>
      <c r="AC690" s="2">
        <f t="shared" si="52"/>
        <v>2.6225070298563051</v>
      </c>
    </row>
    <row r="691" spans="1:29" x14ac:dyDescent="0.25">
      <c r="A691" s="2">
        <v>1998</v>
      </c>
      <c r="C691" s="2">
        <f t="shared" si="53"/>
        <v>4.8135714285714277</v>
      </c>
      <c r="O691" s="2">
        <f>(5.06+4.6)/2</f>
        <v>4.83</v>
      </c>
      <c r="V691" s="4"/>
      <c r="Z691" s="2">
        <f t="shared" si="50"/>
        <v>4.8135714285714277</v>
      </c>
      <c r="AA691" s="2">
        <f>'IV. Country level, 1310-2018'!BM692</f>
        <v>1.3615036863500678</v>
      </c>
      <c r="AB691" s="2">
        <f t="shared" si="51"/>
        <v>3.4520677422213599</v>
      </c>
      <c r="AC691" s="2">
        <f t="shared" si="52"/>
        <v>2.6063380741298521</v>
      </c>
    </row>
    <row r="692" spans="1:29" x14ac:dyDescent="0.25">
      <c r="A692" s="2">
        <v>1999</v>
      </c>
      <c r="C692" s="2">
        <f t="shared" si="53"/>
        <v>4.742857142857142</v>
      </c>
      <c r="O692" s="2">
        <f>(4.31+5.19)/2</f>
        <v>4.75</v>
      </c>
      <c r="V692" s="4"/>
      <c r="Z692" s="2">
        <f t="shared" si="50"/>
        <v>4.742857142857142</v>
      </c>
      <c r="AA692" s="2">
        <f>'IV. Country level, 1310-2018'!BM693</f>
        <v>1.5151967034944791</v>
      </c>
      <c r="AB692" s="2">
        <f t="shared" si="51"/>
        <v>3.2276604393626629</v>
      </c>
      <c r="AC692" s="2">
        <f t="shared" si="52"/>
        <v>2.578373717207072</v>
      </c>
    </row>
    <row r="693" spans="1:29" x14ac:dyDescent="0.25">
      <c r="A693" s="2">
        <v>2000</v>
      </c>
      <c r="C693" s="2">
        <f t="shared" si="53"/>
        <v>4.4821428571428568</v>
      </c>
      <c r="O693" s="2">
        <f>(5.73+5.54)/2</f>
        <v>5.6349999999999998</v>
      </c>
      <c r="V693" s="4"/>
      <c r="Z693" s="2">
        <f t="shared" si="50"/>
        <v>4.4821428571428568</v>
      </c>
      <c r="AA693" s="2">
        <f>'IV. Country level, 1310-2018'!BM694</f>
        <v>2.3445252430636332</v>
      </c>
      <c r="AB693" s="2">
        <f t="shared" si="51"/>
        <v>2.1376176140792236</v>
      </c>
      <c r="AC693" s="2">
        <f t="shared" si="52"/>
        <v>2.5214496917145763</v>
      </c>
    </row>
    <row r="694" spans="1:29" x14ac:dyDescent="0.25">
      <c r="A694" s="2">
        <v>2001</v>
      </c>
      <c r="C694" s="2">
        <f t="shared" si="53"/>
        <v>4.1121428571428575</v>
      </c>
      <c r="O694" s="2">
        <f>(4.5+4.07)/2</f>
        <v>4.2850000000000001</v>
      </c>
      <c r="Z694" s="2">
        <f t="shared" si="50"/>
        <v>4.1121428571428575</v>
      </c>
      <c r="AA694" s="2">
        <f>'IV. Country level, 1310-2018'!BM695</f>
        <v>1.8984108470953187</v>
      </c>
      <c r="AB694" s="2">
        <f t="shared" si="51"/>
        <v>2.2137320100475391</v>
      </c>
      <c r="AC694" s="2">
        <f t="shared" si="52"/>
        <v>2.3586660781028956</v>
      </c>
    </row>
    <row r="695" spans="1:29" x14ac:dyDescent="0.25">
      <c r="A695" s="2">
        <v>2002</v>
      </c>
      <c r="C695" s="2">
        <f t="shared" si="53"/>
        <v>3.9242857142857139</v>
      </c>
      <c r="O695" s="2">
        <f>(3.96+3.25)/2</f>
        <v>3.605</v>
      </c>
      <c r="Z695" s="2">
        <f t="shared" si="50"/>
        <v>3.9242857142857139</v>
      </c>
      <c r="AA695" s="2">
        <f>'IV. Country level, 1310-2018'!BM696</f>
        <v>1.9935183790222935</v>
      </c>
      <c r="AB695" s="2">
        <f t="shared" si="51"/>
        <v>1.9307673352634205</v>
      </c>
      <c r="AC695" s="2">
        <f t="shared" si="52"/>
        <v>2.0647213598161298</v>
      </c>
    </row>
    <row r="696" spans="1:29" x14ac:dyDescent="0.25">
      <c r="A696" s="2">
        <v>2003</v>
      </c>
      <c r="C696" s="2">
        <f t="shared" si="53"/>
        <v>3.8528571428571428</v>
      </c>
      <c r="O696" s="2">
        <f>(2.66+2.61)/2</f>
        <v>2.6349999999999998</v>
      </c>
      <c r="Z696" s="2">
        <f t="shared" si="50"/>
        <v>3.8528571428571428</v>
      </c>
      <c r="AA696" s="2">
        <f>'IV. Country level, 1310-2018'!BM697</f>
        <v>1.8607015987485798</v>
      </c>
      <c r="AB696" s="2">
        <f t="shared" si="51"/>
        <v>1.992155544108563</v>
      </c>
      <c r="AC696" s="2">
        <f t="shared" si="52"/>
        <v>1.7853110800848799</v>
      </c>
    </row>
    <row r="697" spans="1:29" x14ac:dyDescent="0.25">
      <c r="A697" s="2">
        <v>2004</v>
      </c>
      <c r="C697" s="2">
        <f t="shared" si="53"/>
        <v>3.6378571428571433</v>
      </c>
      <c r="O697" s="2">
        <f>(2.84+3.25)/2</f>
        <v>3.0449999999999999</v>
      </c>
      <c r="Z697" s="2">
        <f t="shared" si="50"/>
        <v>3.6378571428571433</v>
      </c>
      <c r="AA697" s="2">
        <f>'IV. Country level, 1310-2018'!BM698</f>
        <v>2.0811952812196446</v>
      </c>
      <c r="AB697" s="2">
        <f t="shared" si="51"/>
        <v>1.5566618616374988</v>
      </c>
      <c r="AC697" s="2">
        <f t="shared" si="52"/>
        <v>1.5149766276864349</v>
      </c>
    </row>
    <row r="698" spans="1:29" x14ac:dyDescent="0.25">
      <c r="A698" s="2">
        <v>2005</v>
      </c>
      <c r="C698" s="2">
        <f t="shared" si="53"/>
        <v>3.4214285714285713</v>
      </c>
      <c r="O698" s="2">
        <f>(3.42+3.61)/2</f>
        <v>3.5149999999999997</v>
      </c>
      <c r="Z698" s="2">
        <f t="shared" si="50"/>
        <v>3.4214285714285713</v>
      </c>
      <c r="AA698" s="2">
        <f>'IV. Country level, 1310-2018'!BM699</f>
        <v>2.026973857214569</v>
      </c>
      <c r="AB698" s="2">
        <f t="shared" si="51"/>
        <v>1.3944547142140022</v>
      </c>
      <c r="AC698" s="2">
        <f t="shared" si="52"/>
        <v>1.319451863454338</v>
      </c>
    </row>
    <row r="699" spans="1:29" x14ac:dyDescent="0.25">
      <c r="A699" s="2">
        <v>2006</v>
      </c>
      <c r="C699" s="2">
        <f t="shared" si="53"/>
        <v>3.18</v>
      </c>
      <c r="O699" s="2">
        <f>(4.11+4.39)/2</f>
        <v>4.25</v>
      </c>
      <c r="Z699" s="2">
        <f t="shared" si="50"/>
        <v>3.18</v>
      </c>
      <c r="AA699" s="2">
        <f>'IV. Country level, 1310-2018'!BM700</f>
        <v>1.9082115187560866</v>
      </c>
      <c r="AB699" s="2">
        <f t="shared" si="51"/>
        <v>1.2717884812439135</v>
      </c>
      <c r="AC699" s="2">
        <f t="shared" si="52"/>
        <v>1.3571354660644506</v>
      </c>
    </row>
    <row r="700" spans="1:29" x14ac:dyDescent="0.25">
      <c r="A700" s="2">
        <v>2007</v>
      </c>
      <c r="C700" s="2">
        <f t="shared" si="53"/>
        <v>3.0649999999999999</v>
      </c>
      <c r="O700" s="2">
        <f>(4.15+4.11)/2</f>
        <v>4.1300000000000008</v>
      </c>
      <c r="Z700" s="2">
        <f t="shared" si="50"/>
        <v>3.0649999999999999</v>
      </c>
      <c r="AA700" s="2">
        <f>'IV. Country level, 1310-2018'!BM701</f>
        <v>2.8197235527098936</v>
      </c>
      <c r="AB700" s="2">
        <f t="shared" si="51"/>
        <v>0.24527644729010634</v>
      </c>
      <c r="AC700" s="2">
        <f t="shared" si="52"/>
        <v>1.0736307812794865</v>
      </c>
    </row>
    <row r="701" spans="1:29" x14ac:dyDescent="0.25">
      <c r="A701" s="2">
        <v>2008</v>
      </c>
      <c r="C701" s="2">
        <f t="shared" si="53"/>
        <v>2.8414285714285712</v>
      </c>
      <c r="O701" s="2">
        <f>(2.74+2.8)/2</f>
        <v>2.77</v>
      </c>
      <c r="Z701" s="2">
        <f t="shared" si="50"/>
        <v>2.8414285714285712</v>
      </c>
      <c r="AA701" s="2">
        <f>'IV. Country level, 1310-2018'!BM702</f>
        <v>1.9963699110057105</v>
      </c>
      <c r="AB701" s="2">
        <f t="shared" si="51"/>
        <v>0.84505866042286071</v>
      </c>
      <c r="AC701" s="2">
        <f t="shared" si="52"/>
        <v>0.70895897742590908</v>
      </c>
    </row>
    <row r="702" spans="1:29" x14ac:dyDescent="0.25">
      <c r="A702" s="2">
        <v>2009</v>
      </c>
      <c r="C702" s="2">
        <f t="shared" si="53"/>
        <v>2.4421428571428572</v>
      </c>
      <c r="O702" s="2">
        <f>(1.64+2.19)/2</f>
        <v>1.915</v>
      </c>
      <c r="Z702" s="2">
        <f t="shared" si="50"/>
        <v>2.4421428571428572</v>
      </c>
      <c r="AA702" s="2">
        <f>'IV. Country level, 1310-2018'!BM703</f>
        <v>0.24759030360864639</v>
      </c>
      <c r="AB702" s="2">
        <f t="shared" si="51"/>
        <v>2.1945525535342107</v>
      </c>
      <c r="AC702" s="2">
        <f t="shared" si="52"/>
        <v>0.41145004965071724</v>
      </c>
    </row>
    <row r="703" spans="1:29" x14ac:dyDescent="0.25">
      <c r="A703" s="2">
        <v>2010</v>
      </c>
      <c r="C703" s="2">
        <f t="shared" si="53"/>
        <v>1.9685714285714291</v>
      </c>
      <c r="O703" s="2">
        <f>(1.5+2.16)/2</f>
        <v>1.83</v>
      </c>
      <c r="Z703" s="2">
        <f t="shared" si="50"/>
        <v>1.9685714285714291</v>
      </c>
      <c r="AA703" s="2">
        <f>'IV. Country level, 1310-2018'!BM704</f>
        <v>1.9609486779576155</v>
      </c>
      <c r="AB703" s="2">
        <f t="shared" si="51"/>
        <v>7.622750613813567E-3</v>
      </c>
      <c r="AC703" s="2">
        <f t="shared" si="52"/>
        <v>0.24120896962174168</v>
      </c>
    </row>
    <row r="704" spans="1:29" x14ac:dyDescent="0.25">
      <c r="A704" s="2">
        <v>2011</v>
      </c>
      <c r="C704" s="2">
        <f t="shared" si="53"/>
        <v>1.5864285714285717</v>
      </c>
      <c r="O704" s="2">
        <f>(1.77+1.19)/2</f>
        <v>1.48</v>
      </c>
      <c r="Z704" s="2">
        <f t="shared" si="50"/>
        <v>1.5864285714285717</v>
      </c>
      <c r="AA704" s="2">
        <f>'IV. Country level, 1310-2018'!BM705</f>
        <v>2.5824693367661151</v>
      </c>
      <c r="AB704" s="2">
        <f t="shared" si="51"/>
        <v>-0.99604076533754338</v>
      </c>
      <c r="AC704" s="2">
        <f t="shared" si="52"/>
        <v>0.21839497744688588</v>
      </c>
    </row>
    <row r="705" spans="1:29" x14ac:dyDescent="0.25">
      <c r="A705" s="2">
        <v>2012</v>
      </c>
      <c r="C705" s="2">
        <f t="shared" si="53"/>
        <v>1.3864285714285711</v>
      </c>
      <c r="O705" s="2">
        <f>(0.81+0.63)/2</f>
        <v>0.72</v>
      </c>
      <c r="Z705" s="2">
        <f t="shared" si="50"/>
        <v>1.3864285714285711</v>
      </c>
      <c r="AA705" s="2">
        <f>'IV. Country level, 1310-2018'!BM706</f>
        <v>2.0745363516409117</v>
      </c>
      <c r="AB705" s="2">
        <f t="shared" si="51"/>
        <v>-0.68810778021234054</v>
      </c>
      <c r="AC705" s="2">
        <f t="shared" si="52"/>
        <v>0.25989391246311028</v>
      </c>
    </row>
    <row r="706" spans="1:29" x14ac:dyDescent="0.25">
      <c r="A706" s="2">
        <v>2013</v>
      </c>
      <c r="C706" s="2">
        <f t="shared" si="53"/>
        <v>1.2828571428571429</v>
      </c>
      <c r="O706" s="2">
        <f>(0.68+1.19)/2</f>
        <v>0.93500000000000005</v>
      </c>
      <c r="Z706" s="2">
        <f t="shared" si="50"/>
        <v>1.2828571428571429</v>
      </c>
      <c r="AA706" s="2">
        <f>'IV. Country level, 1310-2018'!BM707</f>
        <v>1.2027562218160588</v>
      </c>
      <c r="AB706" s="2">
        <f t="shared" si="51"/>
        <v>8.0100921041084128E-2</v>
      </c>
      <c r="AC706" s="2">
        <f t="shared" si="52"/>
        <v>9.7227059577270625E-2</v>
      </c>
    </row>
    <row r="707" spans="1:29" x14ac:dyDescent="0.25">
      <c r="A707" s="2">
        <v>2014</v>
      </c>
      <c r="C707" s="2">
        <f t="shared" si="53"/>
        <v>1.26</v>
      </c>
      <c r="O707" s="2">
        <f>(1.42+1.49)/2</f>
        <v>1.4550000000000001</v>
      </c>
      <c r="Z707" s="2">
        <f t="shared" si="50"/>
        <v>1.26</v>
      </c>
      <c r="AA707" s="2">
        <f>'IV. Country level, 1310-2018'!BM708</f>
        <v>1.1744214979338838</v>
      </c>
      <c r="AB707" s="2">
        <f t="shared" si="51"/>
        <v>8.5578502066116169E-2</v>
      </c>
      <c r="AC707" s="2">
        <f t="shared" si="52"/>
        <v>8.8572738061011541E-2</v>
      </c>
    </row>
    <row r="708" spans="1:29" x14ac:dyDescent="0.25">
      <c r="A708" s="2">
        <v>2015</v>
      </c>
      <c r="C708" s="2">
        <f t="shared" si="53"/>
        <v>1.3871428571428572</v>
      </c>
      <c r="O708" s="2">
        <f>(1.35+1.39)/2</f>
        <v>1.37</v>
      </c>
      <c r="Z708" s="2">
        <f t="shared" si="50"/>
        <v>1.3871428571428572</v>
      </c>
      <c r="AA708" s="2">
        <f>'IV. Country level, 1310-2018'!BM709</f>
        <v>0.25159165160642599</v>
      </c>
      <c r="AB708" s="2">
        <f t="shared" si="51"/>
        <v>1.1355512055364312</v>
      </c>
      <c r="AC708" s="2">
        <f t="shared" si="52"/>
        <v>0.20197320453780349</v>
      </c>
    </row>
    <row r="709" spans="1:29" x14ac:dyDescent="0.25">
      <c r="A709" s="2">
        <v>2016</v>
      </c>
      <c r="C709" s="2">
        <f t="shared" si="53"/>
        <v>1.4983333333333333</v>
      </c>
      <c r="O709" s="2">
        <f>(1.31+1.07)/2</f>
        <v>1.19</v>
      </c>
      <c r="Z709" s="2">
        <f t="shared" si="50"/>
        <v>1.4983333333333333</v>
      </c>
      <c r="AA709" s="2">
        <f>'IV. Country level, 1310-2018'!BM710</f>
        <v>0.44244875</v>
      </c>
      <c r="AB709" s="2">
        <f t="shared" si="51"/>
        <v>1.0558845833333332</v>
      </c>
      <c r="AC709" s="2">
        <f t="shared" si="52"/>
        <v>0.35032003532949413</v>
      </c>
    </row>
    <row r="710" spans="1:29" x14ac:dyDescent="0.25">
      <c r="A710" s="2">
        <v>2017</v>
      </c>
      <c r="C710" s="2">
        <f t="shared" si="53"/>
        <v>1.611</v>
      </c>
      <c r="O710" s="2">
        <f>(1.68+1.66)/2</f>
        <v>1.67</v>
      </c>
      <c r="Z710" s="2">
        <f t="shared" ref="Z710:Z711" si="54">C710</f>
        <v>1.611</v>
      </c>
      <c r="AA710" s="2">
        <f>'IV. Country level, 1310-2018'!BM711</f>
        <v>1.6639575</v>
      </c>
      <c r="AB710" s="2">
        <f t="shared" ref="AB710:AB711" si="55">Z710-AA710</f>
        <v>-5.2957499999999991E-2</v>
      </c>
      <c r="AC710" s="2">
        <f t="shared" si="52"/>
        <v>0.40436385818717613</v>
      </c>
    </row>
    <row r="711" spans="1:29" x14ac:dyDescent="0.25">
      <c r="A711" s="2">
        <v>2018</v>
      </c>
      <c r="C711" s="2">
        <f t="shared" si="53"/>
        <v>1.6500000000000001</v>
      </c>
      <c r="O711" s="2">
        <f>(2.18+2.56)/2</f>
        <v>2.37</v>
      </c>
      <c r="Z711" s="2">
        <f t="shared" si="54"/>
        <v>1.6500000000000001</v>
      </c>
      <c r="AA711" s="2">
        <f>'IV. Country level, 1310-2018'!BM712</f>
        <v>1.8522375</v>
      </c>
      <c r="AB711" s="2">
        <f t="shared" si="55"/>
        <v>-0.20223749999999985</v>
      </c>
      <c r="AC711" s="2">
        <f t="shared" si="52"/>
        <v>0.4840601972174412</v>
      </c>
    </row>
  </sheetData>
  <mergeCells count="1">
    <mergeCell ref="B3:B4"/>
  </mergeCells>
  <hyperlinks>
    <hyperlink ref="R673" r:id="rId1"/>
    <hyperlink ref="A1" location="'0. Contents'!A1" display="back to contents"/>
  </hyperlinks>
  <pageMargins left="0.7" right="0.7" top="0.75" bottom="0.75" header="0.3" footer="0.3"/>
  <pageSetup orientation="portrait"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0. Contents</vt:lpstr>
      <vt:lpstr>I. Readme, sources</vt:lpstr>
      <vt:lpstr>II. Headline series</vt:lpstr>
      <vt:lpstr>III. GDP shares, 1310-2018</vt:lpstr>
      <vt:lpstr>IV. Country level, 1310-2018</vt:lpstr>
      <vt:lpstr>V. Standard dev., 1329-2018</vt:lpstr>
      <vt:lpstr>VI. R-G variations, 1317-2018</vt:lpstr>
      <vt:lpstr>VII. Neg. rates freq., 1313- </vt:lpstr>
      <vt:lpstr>VIII. Pers. sov. loans, 1312-</vt:lpstr>
      <vt:lpstr>IX. War frequency, 1495-2018</vt:lpstr>
      <vt:lpstr>'I. Readme, sources'!_Hlk17209376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 of England Staff Working Paper No. 845</dc:title>
  <dc:subject>Eight centuries of global real interest rates, R-G, and the ‘suprasecular’ decline, 1311–2018</dc:subject>
  <dc:creator>Paul Schmelzing</dc:creator>
  <cp:lastModifiedBy>Andrew, Hicks</cp:lastModifiedBy>
  <dcterms:created xsi:type="dcterms:W3CDTF">2019-11-07T00:54:13Z</dcterms:created>
  <dcterms:modified xsi:type="dcterms:W3CDTF">2020-01-02T12:45:34Z</dcterms:modified>
</cp:coreProperties>
</file>